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1.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สารบัญ" sheetId="1" state="visible" r:id="rId1"/>
    <sheet xmlns:r="http://schemas.openxmlformats.org/officeDocument/2006/relationships" name="📥 รวมข้อสอบด่วน" sheetId="2" state="visible" r:id="rId2"/>
    <sheet xmlns:r="http://schemas.openxmlformats.org/officeDocument/2006/relationships" name="Log_Quiz_Results" sheetId="3" state="visible" r:id="rId3"/>
    <sheet xmlns:r="http://schemas.openxmlformats.org/officeDocument/2006/relationships" name="🔍 รวมข้อสอบ &amp; กรองข้อมูล" sheetId="4" state="visible" r:id="rId4"/>
    <sheet xmlns:r="http://schemas.openxmlformats.org/officeDocument/2006/relationships" name="1. Musculoskeleton" sheetId="5" state="visible" r:id="rId5"/>
    <sheet xmlns:r="http://schemas.openxmlformats.org/officeDocument/2006/relationships" name="2. Cardiovascular" sheetId="6" state="visible" r:id="rId6"/>
    <sheet xmlns:r="http://schemas.openxmlformats.org/officeDocument/2006/relationships" name="3. Dermatologic" sheetId="7" state="visible" r:id="rId7"/>
    <sheet xmlns:r="http://schemas.openxmlformats.org/officeDocument/2006/relationships" name="4. Endocrine" sheetId="8" state="visible" r:id="rId8"/>
    <sheet xmlns:r="http://schemas.openxmlformats.org/officeDocument/2006/relationships" name="5. Gastrointestinal" sheetId="9" state="visible" r:id="rId9"/>
    <sheet xmlns:r="http://schemas.openxmlformats.org/officeDocument/2006/relationships" name="6. Hematologic" sheetId="10" state="visible" r:id="rId10"/>
    <sheet xmlns:r="http://schemas.openxmlformats.org/officeDocument/2006/relationships" name="7. Immunologic" sheetId="11" state="visible" r:id="rId11"/>
    <sheet xmlns:r="http://schemas.openxmlformats.org/officeDocument/2006/relationships" name="8. Infectious diseases" sheetId="12" state="visible" r:id="rId12"/>
    <sheet xmlns:r="http://schemas.openxmlformats.org/officeDocument/2006/relationships" name="9. Neurologic" sheetId="13" state="visible" r:id="rId13"/>
    <sheet xmlns:r="http://schemas.openxmlformats.org/officeDocument/2006/relationships" name="10. Psychiatric" sheetId="14" state="visible" r:id="rId14"/>
    <sheet xmlns:r="http://schemas.openxmlformats.org/officeDocument/2006/relationships" name="11. Pulmonary" sheetId="15" state="visible" r:id="rId15"/>
    <sheet xmlns:r="http://schemas.openxmlformats.org/officeDocument/2006/relationships" name="12. GynaecologicGenitourinary" sheetId="16" state="visible" r:id="rId16"/>
    <sheet xmlns:r="http://schemas.openxmlformats.org/officeDocument/2006/relationships" name="13. Eye disorder" sheetId="17" state="visible" r:id="rId17"/>
    <sheet xmlns:r="http://schemas.openxmlformats.org/officeDocument/2006/relationships" name="14. Oncologic" sheetId="18" state="visible" r:id="rId18"/>
    <sheet xmlns:r="http://schemas.openxmlformats.org/officeDocument/2006/relationships" name="15. Renal" sheetId="19" state="visible" r:id="rId19"/>
    <sheet xmlns:r="http://schemas.openxmlformats.org/officeDocument/2006/relationships" name="16. Toxicology &amp; Poisoning" sheetId="20" state="visible" r:id="rId20"/>
    <sheet xmlns:r="http://schemas.openxmlformats.org/officeDocument/2006/relationships" name="1. Titrations" sheetId="21" state="visible" r:id="rId21"/>
    <sheet xmlns:r="http://schemas.openxmlformats.org/officeDocument/2006/relationships" name="2. Chromatography" sheetId="22" state="visible" r:id="rId22"/>
    <sheet xmlns:r="http://schemas.openxmlformats.org/officeDocument/2006/relationships" name="3. Spectroscopy &amp; Optics" sheetId="23" state="visible" r:id="rId23"/>
    <sheet xmlns:r="http://schemas.openxmlformats.org/officeDocument/2006/relationships" name="4. Preformulation &amp; GMP" sheetId="24" state="visible" r:id="rId24"/>
    <sheet xmlns:r="http://schemas.openxmlformats.org/officeDocument/2006/relationships" name="5. Pharmaceutical Calc" sheetId="25" state="visible" r:id="rId25"/>
    <sheet xmlns:r="http://schemas.openxmlformats.org/officeDocument/2006/relationships" name="6. Solid Dosage Forms" sheetId="26" state="visible" r:id="rId26"/>
    <sheet xmlns:r="http://schemas.openxmlformats.org/officeDocument/2006/relationships" name="7. Liquid &amp; Semisolids" sheetId="27" state="visible" r:id="rId27"/>
    <sheet xmlns:r="http://schemas.openxmlformats.org/officeDocument/2006/relationships" name="8. Biopharm &amp; Drug Release" sheetId="28" state="visible" r:id="rId28"/>
    <sheet xmlns:r="http://schemas.openxmlformats.org/officeDocument/2006/relationships" name="9. Sterile &amp; Special Forms" sheetId="29" state="visible" r:id="rId29"/>
    <sheet xmlns:r="http://schemas.openxmlformats.org/officeDocument/2006/relationships" name="10. Biotech Products" sheetId="30" state="visible" r:id="rId30"/>
    <sheet xmlns:r="http://schemas.openxmlformats.org/officeDocument/2006/relationships" name="11. Herbal Products" sheetId="31" state="visible" r:id="rId31"/>
    <sheet xmlns:r="http://schemas.openxmlformats.org/officeDocument/2006/relationships" name="12. Food Products &amp; QA" sheetId="32" state="visible" r:id="rId32"/>
    <sheet xmlns:r="http://schemas.openxmlformats.org/officeDocument/2006/relationships" name="13. Medicinal Chemistry" sheetId="33" state="visible" r:id="rId33"/>
    <sheet xmlns:r="http://schemas.openxmlformats.org/officeDocument/2006/relationships" name="1. Pharmacy Laws &amp; Ethics" sheetId="34" state="visible" r:id="rId34"/>
    <sheet xmlns:r="http://schemas.openxmlformats.org/officeDocument/2006/relationships" name="2. Pharmacy Administration &amp; Sy" sheetId="35" state="visible" r:id="rId35"/>
    <sheet xmlns:r="http://schemas.openxmlformats.org/officeDocument/2006/relationships" name="3. Research &amp; Biostats" sheetId="36" state="visible" r:id="rId36"/>
    <sheet xmlns:r="http://schemas.openxmlformats.org/officeDocument/2006/relationships" name="User_Profiles" sheetId="37" state="visible" r:id="rId37"/>
    <sheet xmlns:r="http://schemas.openxmlformats.org/officeDocument/2006/relationships" name="Community_Chat" sheetId="38" state="visible" r:id="rId38"/>
    <sheet xmlns:r="http://schemas.openxmlformats.org/officeDocument/2006/relationships" name="Report_Quiz_Issues" sheetId="39" state="visible" r:id="rId39"/>
    <sheet xmlns:r="http://schemas.openxmlformats.org/officeDocument/2006/relationships" name="18. Clinical Nutrition" sheetId="40" state="visible" r:id="rId40"/>
    <sheet xmlns:r="http://schemas.openxmlformats.org/officeDocument/2006/relationships" name="17. Herbal Medicine" sheetId="41" state="visible" r:id="rId41"/>
    <sheet xmlns:r="http://schemas.openxmlformats.org/officeDocument/2006/relationships" name="📑 ทะเบียนรหัสเคส" sheetId="42" state="visible" r:id="rId42"/>
    <sheet xmlns:r="http://schemas.openxmlformats.org/officeDocument/2006/relationships" name="📖 System Guideline (คู่มือระบบ)" sheetId="43" state="visible" r:id="rId43"/>
  </sheets>
  <definedNames/>
  <calcPr calcId="191029" fullCalcOnLoad="1"/>
</workbook>
</file>

<file path=xl/styles.xml><?xml version="1.0" encoding="utf-8"?>
<styleSheet xmlns="http://schemas.openxmlformats.org/spreadsheetml/2006/main">
  <numFmts count="0"/>
  <fonts count="22">
    <font>
      <name val="Arial"/>
      <color rgb="FF000000"/>
      <sz val="10"/>
      <scheme val="minor"/>
    </font>
    <font>
      <name val="Arial"/>
      <b val="1"/>
      <color rgb="FFFFFFFF"/>
      <sz val="10"/>
      <scheme val="minor"/>
    </font>
    <font>
      <name val="Arial"/>
      <color theme="1"/>
      <sz val="10"/>
      <scheme val="minor"/>
    </font>
    <font>
      <name val="Bai Jamjuree"/>
      <b val="1"/>
      <color rgb="FF0C47A0"/>
      <sz val="11"/>
    </font>
    <font>
      <name val="Bai Jamjuree"/>
      <b val="1"/>
      <color rgb="FFFFFFFF"/>
      <sz val="10"/>
    </font>
    <font>
      <name val="Bai Jamjuree"/>
      <b val="1"/>
      <color rgb="FF191919"/>
      <sz val="10"/>
    </font>
    <font>
      <name val="Bai Jamjuree"/>
      <color theme="1"/>
      <sz val="10"/>
    </font>
    <font>
      <name val="Arial"/>
      <color rgb="FF0000FF"/>
      <sz val="10"/>
      <u val="single"/>
    </font>
    <font>
      <name val="Bai Jamjuree"/>
      <b val="1"/>
      <color rgb="FF1459A5"/>
      <sz val="10"/>
    </font>
    <font>
      <name val="Bai Jamjuree"/>
      <b val="1"/>
      <color rgb="FF3530A3"/>
      <sz val="11"/>
    </font>
    <font>
      <name val="Bai Jamjuree"/>
      <b val="1"/>
      <color rgb="FF0C47A0"/>
      <sz val="11"/>
      <u val="single"/>
    </font>
    <font>
      <name val="Bai Jamjuree"/>
      <b val="1"/>
      <color rgb="FF0D47A1"/>
      <sz val="11"/>
    </font>
    <font>
      <name val="Bai Jamjuree"/>
      <sz val="10"/>
    </font>
    <font>
      <name val="Bai Jamjuree"/>
      <b val="1"/>
      <sz val="10"/>
    </font>
    <font>
      <name val="Bai Jamjuree"/>
      <b val="1"/>
      <color rgb="FFFFFFFF"/>
      <sz val="10"/>
    </font>
    <font>
      <name val="Bai Jamjuree"/>
      <sz val="9.5"/>
    </font>
    <font>
      <name val="Bai Jamjuree"/>
      <b val="1"/>
      <color rgb="000D47A1"/>
      <sz val="11"/>
    </font>
    <font>
      <name val="Bai Jamjuree"/>
      <b val="1"/>
      <color rgb="00FFFFFF"/>
      <sz val="10"/>
    </font>
    <font>
      <name val="Bai Jamjuree"/>
      <b val="1"/>
      <color rgb="000D47A1"/>
      <sz val="14"/>
    </font>
    <font>
      <name val="Bai Jamjuree"/>
      <b val="1"/>
      <color rgb="00FFFFFF"/>
      <sz val="11"/>
    </font>
    <font>
      <name val="Bai Jamjuree"/>
      <b val="1"/>
      <color rgb="000D47A1"/>
      <sz val="10"/>
      <u val="single"/>
    </font>
    <font>
      <name val="Consolas"/>
      <b val="1"/>
      <color rgb="00B71C1C"/>
      <sz val="10"/>
    </font>
  </fonts>
  <fills count="29">
    <fill>
      <patternFill/>
    </fill>
    <fill>
      <patternFill patternType="gray125"/>
    </fill>
    <fill>
      <patternFill patternType="solid">
        <fgColor rgb="FF0E7490"/>
        <bgColor rgb="FF0E7490"/>
      </patternFill>
    </fill>
    <fill>
      <patternFill patternType="solid">
        <fgColor rgb="FFE2F1FC"/>
        <bgColor rgb="FFE2F1FC"/>
      </patternFill>
    </fill>
    <fill>
      <patternFill patternType="solid">
        <fgColor rgb="FFE2F2FC"/>
        <bgColor rgb="FFE2F2FC"/>
      </patternFill>
    </fill>
    <fill>
      <patternFill patternType="solid">
        <fgColor rgb="FF26384C"/>
        <bgColor rgb="FF26384C"/>
      </patternFill>
    </fill>
    <fill>
      <patternFill patternType="solid">
        <fgColor rgb="FFFFF9E0"/>
        <bgColor rgb="FFFFF9E0"/>
      </patternFill>
    </fill>
    <fill>
      <patternFill patternType="solid">
        <fgColor rgb="FF1E87E5"/>
        <bgColor rgb="FF1E87E5"/>
      </patternFill>
    </fill>
    <fill>
      <patternFill patternType="solid">
        <fgColor rgb="FF7B39EC"/>
        <bgColor rgb="FF7B39EC"/>
      </patternFill>
    </fill>
    <fill>
      <patternFill patternType="solid">
        <fgColor rgb="FFD85926"/>
        <bgColor rgb="FFD85926"/>
      </patternFill>
    </fill>
    <fill>
      <patternFill patternType="solid">
        <fgColor rgb="FFD97706"/>
        <bgColor rgb="FFD97706"/>
      </patternFill>
    </fill>
    <fill>
      <patternFill patternType="solid">
        <fgColor rgb="FF8C3FBF"/>
        <bgColor rgb="FF8C3FBF"/>
      </patternFill>
    </fill>
    <fill>
      <patternFill patternType="solid">
        <fgColor rgb="FFEDF2FF"/>
        <bgColor rgb="FFEDF2FF"/>
      </patternFill>
    </fill>
    <fill>
      <patternFill patternType="solid">
        <fgColor rgb="FF4238C9"/>
        <bgColor rgb="FF4238C9"/>
      </patternFill>
    </fill>
    <fill>
      <patternFill patternType="solid">
        <fgColor rgb="FFD82626"/>
        <bgColor rgb="FFD82626"/>
      </patternFill>
    </fill>
    <fill>
      <patternFill patternType="solid">
        <fgColor rgb="FF2DA572"/>
        <bgColor rgb="FF2DA572"/>
      </patternFill>
    </fill>
    <fill>
      <patternFill patternType="solid">
        <fgColor rgb="FF388C59"/>
        <bgColor rgb="FF388C59"/>
      </patternFill>
    </fill>
    <fill>
      <patternFill patternType="solid">
        <fgColor rgb="FFE3F2FD"/>
        <bgColor rgb="FFE3F2FD"/>
      </patternFill>
    </fill>
    <fill>
      <patternFill patternType="solid">
        <fgColor rgb="FFE3F2FD"/>
      </patternFill>
    </fill>
    <fill>
      <patternFill patternType="solid">
        <fgColor rgb="FF1565C0"/>
      </patternFill>
    </fill>
    <fill>
      <patternFill patternType="solid">
        <fgColor rgb="FF1565C0"/>
        <bgColor rgb="FF1565C0"/>
      </patternFill>
    </fill>
    <fill>
      <patternFill patternType="solid">
        <fgColor rgb="00E3F2FD"/>
        <bgColor rgb="00E3F2FD"/>
      </patternFill>
    </fill>
    <fill>
      <patternFill patternType="solid">
        <fgColor rgb="001565C0"/>
        <bgColor rgb="001565C0"/>
      </patternFill>
    </fill>
    <fill>
      <patternFill patternType="solid">
        <fgColor rgb="001976D2"/>
        <bgColor rgb="001976D2"/>
      </patternFill>
    </fill>
    <fill>
      <patternFill patternType="solid">
        <fgColor rgb="00455A64"/>
        <bgColor rgb="00455A64"/>
      </patternFill>
    </fill>
    <fill>
      <patternFill patternType="solid">
        <fgColor rgb="00F8F9FA"/>
        <bgColor rgb="00F8F9FA"/>
      </patternFill>
    </fill>
    <fill>
      <patternFill patternType="solid">
        <fgColor rgb="00388E3C"/>
        <bgColor rgb="00388E3C"/>
      </patternFill>
    </fill>
    <fill>
      <patternFill patternType="solid">
        <fgColor rgb="00F57C00"/>
        <bgColor rgb="00F57C00"/>
      </patternFill>
    </fill>
    <fill>
      <patternFill patternType="solid">
        <fgColor rgb="007B1FA2"/>
        <bgColor rgb="007B1FA2"/>
      </patternFill>
    </fill>
  </fills>
  <borders count="8">
    <border>
      <left/>
      <right/>
      <top/>
      <bottom/>
      <diagonal/>
    </border>
    <border>
      <left style="thin">
        <color rgb="FFE0E0E0"/>
      </left>
      <right style="thin">
        <color rgb="FFE0E0E0"/>
      </right>
      <top style="thin">
        <color rgb="FFE0E0E0"/>
      </top>
      <bottom style="thin">
        <color rgb="FFE0E0E0"/>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4">
    <xf numFmtId="0" fontId="0" fillId="0" borderId="0" pivotButton="0" quotePrefix="0" xfId="0"/>
    <xf numFmtId="0" fontId="1" fillId="2" borderId="0" pivotButton="0" quotePrefix="0" xfId="0"/>
    <xf numFmtId="0" fontId="2" fillId="0" borderId="0" pivotButton="0" quotePrefix="0" xfId="0"/>
    <xf numFmtId="0" fontId="4" fillId="2" borderId="0" applyAlignment="1" pivotButton="0" quotePrefix="0" xfId="0">
      <alignment horizontal="center" vertical="center"/>
    </xf>
    <xf numFmtId="9" fontId="2" fillId="0" borderId="0" pivotButton="0" quotePrefix="0" xfId="0"/>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7" fillId="0" borderId="0" pivotButton="0" quotePrefix="0" xfId="0"/>
    <xf numFmtId="0" fontId="2" fillId="0" borderId="0" pivotButton="0" quotePrefix="1" xfId="0"/>
    <xf numFmtId="0" fontId="4" fillId="7" borderId="0" applyAlignment="1" pivotButton="0" quotePrefix="0" xfId="0">
      <alignment horizontal="center" vertical="center"/>
    </xf>
    <xf numFmtId="0" fontId="2" fillId="0" borderId="0" applyAlignment="1" pivotButton="0" quotePrefix="0" xfId="0">
      <alignment wrapText="1"/>
    </xf>
    <xf numFmtId="0" fontId="4" fillId="2" borderId="0" applyAlignment="1" pivotButton="0" quotePrefix="0" xfId="0">
      <alignment horizontal="center" vertical="center" wrapText="1"/>
    </xf>
    <xf numFmtId="0" fontId="2" fillId="0" borderId="0" applyAlignment="1" pivotButton="0" quotePrefix="1" xfId="0">
      <alignment wrapText="1"/>
    </xf>
    <xf numFmtId="0" fontId="8" fillId="0" borderId="0" applyAlignment="1" pivotButton="0" quotePrefix="1" xfId="0">
      <alignment horizontal="center" vertical="center"/>
    </xf>
    <xf numFmtId="0" fontId="4" fillId="8" borderId="0" applyAlignment="1" pivotButton="0" quotePrefix="0" xfId="0">
      <alignment horizontal="center"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2" fillId="0" borderId="0" applyAlignment="1" pivotButton="0" quotePrefix="1" xfId="0">
      <alignment horizontal="center" vertical="center" wrapText="1"/>
    </xf>
    <xf numFmtId="0" fontId="2" fillId="0" borderId="0" applyAlignment="1" pivotButton="0" quotePrefix="0" xfId="0">
      <alignment horizontal="left" vertical="center" wrapText="1"/>
    </xf>
    <xf numFmtId="10" fontId="2" fillId="0" borderId="0" pivotButton="0" quotePrefix="0" xfId="0"/>
    <xf numFmtId="9" fontId="2" fillId="0"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6" fillId="0" borderId="0" applyAlignment="1" pivotButton="0" quotePrefix="0" xfId="0">
      <alignment horizontal="center" vertical="center"/>
    </xf>
    <xf numFmtId="0" fontId="4" fillId="15" borderId="0" applyAlignment="1" pivotButton="0" quotePrefix="0" xfId="0">
      <alignment horizontal="center" vertical="center"/>
    </xf>
    <xf numFmtId="0" fontId="4" fillId="16" borderId="0" applyAlignment="1" pivotButton="0" quotePrefix="0" xfId="0">
      <alignment horizontal="center" vertical="center"/>
    </xf>
    <xf numFmtId="0" fontId="3" fillId="3"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1" xfId="0">
      <alignment horizontal="center" vertical="top"/>
    </xf>
    <xf numFmtId="0" fontId="12" fillId="0" borderId="0" applyAlignment="1" pivotButton="0" quotePrefix="0" xfId="0">
      <alignment horizontal="left" vertical="top" wrapText="1"/>
    </xf>
    <xf numFmtId="0" fontId="12" fillId="0" borderId="0" applyAlignment="1" pivotButton="0" quotePrefix="0" xfId="0">
      <alignment horizontal="center" vertical="top"/>
    </xf>
    <xf numFmtId="20" fontId="12" fillId="0" borderId="0" applyAlignment="1" pivotButton="0" quotePrefix="0" xfId="0">
      <alignment horizontal="left" vertical="top" wrapText="1"/>
    </xf>
    <xf numFmtId="0" fontId="13" fillId="0" borderId="1" applyAlignment="1" pivotButton="0" quotePrefix="1" xfId="0">
      <alignment horizontal="center" vertical="top"/>
    </xf>
    <xf numFmtId="0" fontId="12" fillId="0" borderId="1" applyAlignment="1" pivotButton="0" quotePrefix="0" xfId="0">
      <alignment horizontal="left" vertical="top" wrapText="1"/>
    </xf>
    <xf numFmtId="0" fontId="12" fillId="0" borderId="1" applyAlignment="1" pivotButton="0" quotePrefix="0" xfId="0">
      <alignment horizontal="center" vertical="top"/>
    </xf>
    <xf numFmtId="0" fontId="12" fillId="0" borderId="1" applyAlignment="1" pivotButton="0" quotePrefix="1" xfId="0">
      <alignment horizontal="center" vertical="top"/>
    </xf>
    <xf numFmtId="0" fontId="12" fillId="0" borderId="1" applyAlignment="1" pivotButton="0" quotePrefix="1" xfId="0">
      <alignment horizontal="left" vertical="top" wrapText="1"/>
    </xf>
    <xf numFmtId="0" fontId="13" fillId="0" borderId="1" applyAlignment="1" pivotButton="0" quotePrefix="0" xfId="0">
      <alignment horizontal="center" vertical="top"/>
    </xf>
    <xf numFmtId="0" fontId="11" fillId="18" borderId="0" applyAlignment="1" pivotButton="0" quotePrefix="0" xfId="0">
      <alignment horizontal="center" vertical="center"/>
    </xf>
    <xf numFmtId="0" fontId="14" fillId="19" borderId="0" applyAlignment="1" pivotButton="0" quotePrefix="0" xfId="0">
      <alignment horizontal="center" vertical="center" wrapText="1"/>
    </xf>
    <xf numFmtId="0" fontId="12" fillId="0" borderId="0" pivotButton="0" quotePrefix="0" xfId="0"/>
    <xf numFmtId="0" fontId="14" fillId="20" borderId="0" applyAlignment="1" pivotButton="0" quotePrefix="0" xfId="0">
      <alignment horizontal="center" vertical="center" wrapText="1"/>
    </xf>
    <xf numFmtId="0" fontId="15" fillId="0" borderId="0" applyAlignment="1" pivotButton="0" quotePrefix="0" xfId="0">
      <alignment vertical="top" wrapText="1"/>
    </xf>
    <xf numFmtId="0" fontId="3" fillId="4" borderId="0" applyAlignment="1" pivotButton="0" quotePrefix="0" xfId="0">
      <alignment horizontal="center" vertical="center"/>
    </xf>
    <xf numFmtId="0" fontId="0" fillId="0" borderId="0" pivotButton="0" quotePrefix="0" xfId="0"/>
    <xf numFmtId="0" fontId="11" fillId="17" borderId="0" applyAlignment="1" pivotButton="0" quotePrefix="0" xfId="0">
      <alignment horizontal="center" vertical="center"/>
    </xf>
    <xf numFmtId="0" fontId="11" fillId="18" borderId="0" applyAlignment="1" pivotButton="0" quotePrefix="0" xfId="0">
      <alignment horizontal="center" vertical="center"/>
    </xf>
    <xf numFmtId="0" fontId="3" fillId="3" borderId="0" applyAlignment="1" pivotButton="0" quotePrefix="0" xfId="0">
      <alignment horizontal="center" vertical="center"/>
    </xf>
    <xf numFmtId="0" fontId="9" fillId="12" borderId="0" applyAlignment="1" pivotButton="0" quotePrefix="0" xfId="0">
      <alignment horizontal="center" vertical="center"/>
    </xf>
    <xf numFmtId="0" fontId="10" fillId="4" borderId="0" applyAlignment="1" pivotButton="0" quotePrefix="0" xfId="0">
      <alignment horizontal="center" vertical="center"/>
    </xf>
    <xf numFmtId="0" fontId="16" fillId="21" borderId="0" applyAlignment="1" pivotButton="0" quotePrefix="0" xfId="0">
      <alignment horizontal="center" vertical="center"/>
    </xf>
    <xf numFmtId="0" fontId="17" fillId="22"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8" fillId="0" borderId="0" applyAlignment="1" pivotButton="0" quotePrefix="0" xfId="0">
      <alignment horizontal="center" vertical="center"/>
    </xf>
    <xf numFmtId="0" fontId="19" fillId="23" borderId="0" applyAlignment="1" pivotButton="0" quotePrefix="0" xfId="0">
      <alignment horizontal="left" vertical="center"/>
    </xf>
    <xf numFmtId="0" fontId="17" fillId="24" borderId="0"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20" fillId="0" borderId="2" applyAlignment="1" pivotButton="0" quotePrefix="0" xfId="0">
      <alignment horizontal="center" vertical="center"/>
    </xf>
    <xf numFmtId="0" fontId="12" fillId="25" borderId="2" applyAlignment="1" pivotButton="0" quotePrefix="0" xfId="0">
      <alignment horizontal="center" vertical="center"/>
    </xf>
    <xf numFmtId="0" fontId="12" fillId="25" borderId="2" applyAlignment="1" pivotButton="0" quotePrefix="0" xfId="0">
      <alignment horizontal="left" vertical="center"/>
    </xf>
    <xf numFmtId="0" fontId="20" fillId="25" borderId="2" applyAlignment="1" pivotButton="0" quotePrefix="0" xfId="0">
      <alignment horizontal="center" vertical="center"/>
    </xf>
    <xf numFmtId="0" fontId="19" fillId="26" borderId="0" applyAlignment="1" pivotButton="0" quotePrefix="0" xfId="0">
      <alignment horizontal="left" vertical="center"/>
    </xf>
    <xf numFmtId="0" fontId="19" fillId="27" borderId="0" applyAlignment="1" pivotButton="0" quotePrefix="0" xfId="0">
      <alignment horizontal="left" vertical="center"/>
    </xf>
    <xf numFmtId="0" fontId="19" fillId="28" borderId="0" applyAlignment="1" pivotButton="0" quotePrefix="0" xfId="0">
      <alignment horizontal="left" vertical="center"/>
    </xf>
    <xf numFmtId="0" fontId="18" fillId="0" borderId="0" applyAlignment="1" pivotButton="0" quotePrefix="0" xfId="0">
      <alignment horizontal="left" vertical="center"/>
    </xf>
    <xf numFmtId="0" fontId="19" fillId="22" borderId="0" pivotButton="0" quotePrefix="0" xfId="0"/>
    <xf numFmtId="0" fontId="13" fillId="0" borderId="2" pivotButton="0" quotePrefix="0" xfId="0"/>
    <xf numFmtId="0" fontId="12" fillId="0" borderId="2"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2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5" fillId="6" borderId="0" applyAlignment="1" pivotButton="0" quotePrefix="0" xfId="0">
      <alignment vertical="top" wrapText="1"/>
    </xf>
    <xf numFmtId="0" fontId="4" fillId="7" borderId="0"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1" xfId="0">
      <alignment vertical="top" wrapText="1"/>
    </xf>
    <xf numFmtId="0" fontId="2" fillId="0" borderId="0" applyAlignment="1" pivotButton="0" quotePrefix="1" xfId="0">
      <alignment vertical="top" wrapText="1"/>
    </xf>
    <xf numFmtId="10" fontId="2" fillId="0" borderId="0" applyAlignment="1" pivotButton="0" quotePrefix="0" xfId="0">
      <alignment vertical="top" wrapText="1"/>
    </xf>
    <xf numFmtId="20" fontId="12" fillId="0" borderId="0" applyAlignment="1" pivotButton="0" quotePrefix="0" xfId="0">
      <alignment vertical="top" wrapText="1"/>
    </xf>
    <xf numFmtId="0" fontId="6" fillId="0" borderId="0" applyAlignment="1" pivotButton="0" quotePrefix="0" xfId="0">
      <alignment vertical="top" wrapText="1"/>
    </xf>
    <xf numFmtId="0" fontId="17" fillId="24" borderId="0"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3" fillId="0" borderId="0" applyAlignment="1" pivotButton="0" quotePrefix="0" xfId="0">
      <alignment horizontal="center" vertical="center" wrapText="1"/>
    </xf>
    <xf numFmtId="0" fontId="12" fillId="23" borderId="0" applyAlignment="1" pivotButton="0" quotePrefix="0" xfId="0">
      <alignment horizontal="center" vertical="top"/>
    </xf>
    <xf numFmtId="0" fontId="12" fillId="0" borderId="0" applyAlignment="1" pivotButton="0" quotePrefix="0" xfId="0">
      <alignment horizontal="center" vertical="top"/>
    </xf>
    <xf numFmtId="0" fontId="12" fillId="24" borderId="0" applyAlignment="1" pivotButton="0" quotePrefix="0" xfId="0">
      <alignment horizontal="center" vertical="top"/>
    </xf>
    <xf numFmtId="0" fontId="12" fillId="24" borderId="0"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horizontal="left" vertical="top" wrapText="1"/>
    </xf>
    <xf numFmtId="0" fontId="12" fillId="25" borderId="2" applyAlignment="1" pivotButton="0" quotePrefix="0" xfId="0">
      <alignment horizontal="center" vertical="top"/>
    </xf>
    <xf numFmtId="0" fontId="12" fillId="25" borderId="2" applyAlignment="1" pivotButton="0" quotePrefix="0" xfId="0">
      <alignment horizontal="left" vertical="top" wrapText="1"/>
    </xf>
    <xf numFmtId="0" fontId="12" fillId="26" borderId="0" applyAlignment="1" pivotButton="0" quotePrefix="0" xfId="0">
      <alignment horizontal="center" vertical="top"/>
    </xf>
    <xf numFmtId="0" fontId="12" fillId="27" borderId="0" applyAlignment="1" pivotButton="0" quotePrefix="0" xfId="0">
      <alignment horizontal="center" vertical="top"/>
    </xf>
    <xf numFmtId="0" fontId="12" fillId="28" borderId="0" applyAlignment="1" pivotButton="0" quotePrefix="0" xfId="0">
      <alignment horizontal="center" vertical="top"/>
    </xf>
    <xf numFmtId="0" fontId="13" fillId="20" borderId="0" applyAlignment="1" pivotButton="0" quotePrefix="0" xfId="0">
      <alignment horizontal="center" vertical="center" wrapText="1"/>
    </xf>
    <xf numFmtId="9" fontId="13" fillId="0" borderId="0" applyAlignment="1" pivotButton="0" quotePrefix="0" xfId="0">
      <alignment horizontal="center" vertical="center" wrapText="1"/>
    </xf>
    <xf numFmtId="9" fontId="12" fillId="0" borderId="0" applyAlignment="1" pivotButton="0" quotePrefix="0" xfId="0">
      <alignment horizontal="left" vertical="top" wrapText="1"/>
    </xf>
    <xf numFmtId="0" fontId="13" fillId="5" borderId="0" applyAlignment="1" pivotButton="0" quotePrefix="0" xfId="0">
      <alignment horizontal="center" vertical="center" wrapText="1"/>
    </xf>
    <xf numFmtId="0" fontId="12" fillId="6" borderId="0" applyAlignment="1" pivotButton="0" quotePrefix="0" xfId="0">
      <alignment horizontal="center" vertical="top"/>
    </xf>
    <xf numFmtId="0" fontId="12" fillId="6" borderId="0" applyAlignment="1" pivotButton="0" quotePrefix="0" xfId="0">
      <alignment horizontal="left" vertical="top" wrapText="1"/>
    </xf>
    <xf numFmtId="0" fontId="12" fillId="7" borderId="0" applyAlignment="1" pivotButton="0" quotePrefix="0" xfId="0">
      <alignment horizontal="center" vertical="top"/>
    </xf>
    <xf numFmtId="0" fontId="12" fillId="7" borderId="0" applyAlignment="1" pivotButton="0" quotePrefix="0" xfId="0">
      <alignment horizontal="left" vertical="top" wrapText="1"/>
    </xf>
    <xf numFmtId="0" fontId="13" fillId="2" borderId="0" applyAlignment="1" pivotButton="0" quotePrefix="0" xfId="0">
      <alignment horizontal="center" vertical="center" wrapText="1"/>
    </xf>
    <xf numFmtId="0" fontId="12" fillId="0" borderId="0" applyAlignment="1" pivotButton="0" quotePrefix="1" xfId="0">
      <alignment horizontal="center" vertical="top"/>
    </xf>
    <xf numFmtId="0" fontId="12" fillId="0" borderId="1" applyAlignment="1" pivotButton="0" quotePrefix="1" xfId="0">
      <alignment horizontal="center" vertical="top"/>
    </xf>
    <xf numFmtId="0" fontId="12" fillId="0" borderId="1" applyAlignment="1" pivotButton="0" quotePrefix="0" xfId="0">
      <alignment horizontal="center" vertical="top"/>
    </xf>
    <xf numFmtId="0" fontId="12" fillId="0" borderId="0" applyAlignment="1" pivotButton="0" quotePrefix="1" xfId="0">
      <alignment horizontal="left" vertical="top" wrapText="1"/>
    </xf>
    <xf numFmtId="0" fontId="13" fillId="19" borderId="0" applyAlignment="1" pivotButton="0" quotePrefix="0" xfId="0">
      <alignment horizontal="center" vertical="center" wrapText="1"/>
    </xf>
    <xf numFmtId="0" fontId="13" fillId="8" borderId="0" applyAlignment="1" pivotButton="0" quotePrefix="0" xfId="0">
      <alignment horizontal="center" vertical="center" wrapText="1"/>
    </xf>
    <xf numFmtId="10" fontId="12" fillId="0" borderId="0" applyAlignment="1" pivotButton="0" quotePrefix="0" xfId="0">
      <alignment horizontal="left" vertical="top" wrapText="1"/>
    </xf>
    <xf numFmtId="0" fontId="13" fillId="9" borderId="0" applyAlignment="1" pivotButton="0" quotePrefix="0" xfId="0">
      <alignment horizontal="center" vertical="center" wrapText="1"/>
    </xf>
    <xf numFmtId="0" fontId="13" fillId="10"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3" fillId="15" borderId="0" applyAlignment="1" pivotButton="0" quotePrefix="0" xfId="0">
      <alignment horizontal="center" vertical="center" wrapText="1"/>
    </xf>
    <xf numFmtId="0" fontId="13" fillId="16" borderId="0" applyAlignment="1" pivotButton="0" quotePrefix="0" xfId="0">
      <alignment horizontal="center" vertical="center" wrapText="1"/>
    </xf>
    <xf numFmtId="0" fontId="13" fillId="22" borderId="0" applyAlignment="1" pivotButton="0" quotePrefix="0" xfId="0">
      <alignment horizontal="center" vertical="center" wrapText="1"/>
    </xf>
    <xf numFmtId="0" fontId="12" fillId="22" borderId="0" applyAlignment="1" pivotButton="0" quotePrefix="0" xfId="0">
      <alignment horizontal="center" vertical="top"/>
    </xf>
    <xf numFmtId="0" fontId="12" fillId="0" borderId="5" applyAlignment="1" pivotButton="0" quotePrefix="0" xfId="0">
      <alignment horizontal="center" vertical="top"/>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24" borderId="0" applyAlignment="1" pivotButton="0" quotePrefix="0" xfId="0">
      <alignment vertical="top" wrapText="1"/>
    </xf>
    <xf numFmtId="0" fontId="12" fillId="25" borderId="2" applyAlignment="1" pivotButton="0" quotePrefix="0" xfId="0">
      <alignment vertical="top" wrapText="1"/>
    </xf>
    <xf numFmtId="0" fontId="13" fillId="20" borderId="0" applyAlignment="1" pivotButton="0" quotePrefix="0" xfId="0">
      <alignment vertical="top" wrapText="1"/>
    </xf>
    <xf numFmtId="0" fontId="1" fillId="2" borderId="0" applyAlignment="1" pivotButton="0" quotePrefix="0" xfId="0">
      <alignment vertical="top" wrapText="1"/>
    </xf>
    <xf numFmtId="0" fontId="13" fillId="0" borderId="0" applyAlignment="1" pivotButton="0" quotePrefix="0" xfId="0">
      <alignment vertical="top" wrapText="1"/>
    </xf>
    <xf numFmtId="9" fontId="13" fillId="0" borderId="0" applyAlignment="1" pivotButton="0" quotePrefix="0" xfId="0">
      <alignment vertical="top" wrapText="1"/>
    </xf>
    <xf numFmtId="9" fontId="12" fillId="0" borderId="0" applyAlignment="1" pivotButton="0" quotePrefix="0" xfId="0">
      <alignment vertical="top" wrapText="1"/>
    </xf>
    <xf numFmtId="0" fontId="13" fillId="5" borderId="0" applyAlignment="1" pivotButton="0" quotePrefix="0" xfId="0">
      <alignment vertical="top" wrapText="1"/>
    </xf>
    <xf numFmtId="0" fontId="12" fillId="6" borderId="0" applyAlignment="1" pivotButton="0" quotePrefix="0" xfId="0">
      <alignment vertical="top" wrapText="1"/>
    </xf>
    <xf numFmtId="0" fontId="12" fillId="7" borderId="0" applyAlignment="1" pivotButton="0" quotePrefix="0" xfId="0">
      <alignment vertical="top" wrapText="1"/>
    </xf>
    <xf numFmtId="0" fontId="13" fillId="2" borderId="0" applyAlignment="1" pivotButton="0" quotePrefix="0" xfId="0">
      <alignment vertical="top" wrapText="1"/>
    </xf>
    <xf numFmtId="0" fontId="12" fillId="0" borderId="0" applyAlignment="1" pivotButton="0" quotePrefix="1" xfId="0">
      <alignment vertical="top" wrapText="1"/>
    </xf>
    <xf numFmtId="0" fontId="13" fillId="19" borderId="0" applyAlignment="1" pivotButton="0" quotePrefix="0" xfId="0">
      <alignment vertical="top" wrapText="1"/>
    </xf>
    <xf numFmtId="0" fontId="13" fillId="8" borderId="0" applyAlignment="1" pivotButton="0" quotePrefix="0" xfId="0">
      <alignment vertical="top" wrapText="1"/>
    </xf>
    <xf numFmtId="10" fontId="12" fillId="0" borderId="0" applyAlignment="1" pivotButton="0" quotePrefix="0" xfId="0">
      <alignment vertical="top" wrapText="1"/>
    </xf>
    <xf numFmtId="0" fontId="13" fillId="9" borderId="0" applyAlignment="1" pivotButton="0" quotePrefix="0" xfId="0">
      <alignment vertical="top" wrapText="1"/>
    </xf>
    <xf numFmtId="0" fontId="13" fillId="10" borderId="0" applyAlignment="1" pivotButton="0" quotePrefix="0" xfId="0">
      <alignment vertical="top" wrapText="1"/>
    </xf>
    <xf numFmtId="0" fontId="13" fillId="11" borderId="0" applyAlignment="1" pivotButton="0" quotePrefix="0" xfId="0">
      <alignment vertical="top" wrapText="1"/>
    </xf>
    <xf numFmtId="0" fontId="13" fillId="13" borderId="0" applyAlignment="1" pivotButton="0" quotePrefix="0" xfId="0">
      <alignment vertical="top" wrapText="1"/>
    </xf>
    <xf numFmtId="0" fontId="13" fillId="14" borderId="0" applyAlignment="1" pivotButton="0" quotePrefix="0" xfId="0">
      <alignment vertical="top" wrapText="1"/>
    </xf>
    <xf numFmtId="0" fontId="13" fillId="15" borderId="0" applyAlignment="1" pivotButton="0" quotePrefix="0" xfId="0">
      <alignment vertical="top" wrapText="1"/>
    </xf>
    <xf numFmtId="0" fontId="13" fillId="16" borderId="0" applyAlignment="1" pivotButton="0" quotePrefix="0" xfId="0">
      <alignment vertical="top" wrapText="1"/>
    </xf>
    <xf numFmtId="0" fontId="13" fillId="22" borderId="0" applyAlignment="1" pivotButton="0" quotePrefix="0" xfId="0">
      <alignment vertical="top" wrapText="1"/>
    </xf>
    <xf numFmtId="0" fontId="12" fillId="0" borderId="7" applyAlignment="1" pivotButton="0" quotePrefix="0" xfId="0">
      <alignment horizontal="center" vertical="center"/>
    </xf>
    <xf numFmtId="0" fontId="13" fillId="0" borderId="7" applyAlignment="1" pivotButton="0" quotePrefix="0" xfId="0">
      <alignment horizontal="center" vertical="center"/>
    </xf>
    <xf numFmtId="0" fontId="12" fillId="0" borderId="7" applyAlignment="1" pivotButton="0" quotePrefix="0" xfId="0">
      <alignment horizontal="left" vertical="center"/>
    </xf>
  </cellXfs>
  <cellStyles count="1">
    <cellStyle name="ปกติ" xfId="0" builtinId="0"/>
  </cellStyles>
  <dxfs count="4">
    <dxf>
      <font>
        <b val="1"/>
        <color rgb="FF913E0B"/>
      </font>
      <fill>
        <patternFill patternType="solid">
          <fgColor rgb="FFFFF1C5"/>
          <bgColor rgb="FFFFF1C5"/>
        </patternFill>
      </fill>
    </dxf>
    <dxf>
      <font>
        <b val="1"/>
        <color rgb="FF1E3EAE"/>
      </font>
      <fill>
        <patternFill patternType="solid">
          <fgColor rgb="FFDBEAFB"/>
          <bgColor rgb="FFDBEAFB"/>
        </patternFill>
      </fill>
    </dxf>
    <dxf>
      <font>
        <b val="1"/>
        <color rgb="FF156633"/>
      </font>
      <fill>
        <patternFill patternType="solid">
          <fgColor rgb="FFDBFBE4"/>
          <bgColor rgb="FFDBFBE4"/>
        </patternFill>
      </fill>
    </dxf>
    <dxf>
      <font>
        <b val="1"/>
        <color rgb="FF465368"/>
      </font>
      <fill>
        <patternFill patternType="solid">
          <fgColor rgb="FFF1F4F8"/>
          <bgColor rgb="FFF1F4F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238125" cy="200025"/>
    <pic>
      <nvPicPr>
        <cNvPr id="2" name="image1.png" title="รูปภาพ"/>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P5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40" customHeight="1" s="49">
      <c r="A1" s="59" t="inlineStr">
        <is>
          <t>📚 สารบัญคลังข้อสอบและระบบเตรียมสอบใบประกอบวิชาชีพเภสัชกรรม (PLE-CC) — RxCU 2569</t>
        </is>
      </c>
    </row>
    <row r="2">
      <c r="A2" s="98" t="n"/>
      <c r="B2" s="98" t="n"/>
      <c r="C2" s="98" t="n"/>
      <c r="D2" s="98" t="n"/>
      <c r="E2" s="98" t="n"/>
      <c r="F2" s="98" t="n"/>
    </row>
    <row r="3" ht="26" customHeight="1" s="49">
      <c r="A3" s="99" t="inlineStr">
        <is>
          <t>🩺 1. CLINICAL PHARMACY (PLE-CC1 CLINIC) — 18 หมวดวิชา</t>
        </is>
      </c>
    </row>
    <row r="4" ht="24" customHeight="1" s="49">
      <c r="A4" s="101" t="inlineStr">
        <is>
          <t>ลำดับ</t>
        </is>
      </c>
      <c r="B4" s="138" t="inlineStr">
        <is>
          <t>เกี่ยวกับ หมวดวิชา / แผนกข้อสอบ ข้อใดต่อไปนี้กล่าวถูกต้องตามหลักวิชาชีพเภสัชกรรม</t>
        </is>
      </c>
      <c r="C4" s="101" t="inlineStr">
        <is>
          <t>จำนวนข้อ</t>
        </is>
      </c>
      <c r="D4" s="138" t="inlineStr">
        <is>
          <t>สถานะการตรวจ</t>
        </is>
      </c>
      <c r="E4" s="138" t="inlineStr">
        <is>
          <t>ทางลัดเปิดชีตข้อสอบ</t>
        </is>
      </c>
      <c r="F4" s="138" t="inlineStr">
        <is>
          <t>คำอธิบายเนื้อหา</t>
        </is>
      </c>
    </row>
    <row r="5" ht="22" customHeight="1" s="49">
      <c r="A5" s="103" t="n">
        <v>1</v>
      </c>
      <c r="B5" s="96" t="inlineStr">
        <is>
          <t>เกี่ยวกับ 1. Musculoskeleton ข้อใดต่อไปนี้กล่าวถูกต้องตามหลักวิชาชีพเภสัชกรรม</t>
        </is>
      </c>
      <c r="C5" s="103" t="inlineStr">
        <is>
          <t>224 ข้อ</t>
        </is>
      </c>
      <c r="D5" s="96" t="inlineStr">
        <is>
          <t>100% ALL CLEAR ✅</t>
        </is>
      </c>
      <c r="E5" s="96">
        <f>HYPERLINK("#'1. Musculoskeleton'!A1", "➡️ ไปยัง 1. Musculoskeleton")</f>
        <v/>
      </c>
      <c r="F5" s="96" t="inlineStr">
        <is>
          <t>ระบบกระดูกและกล้ามเนื้อ โรคเกาต์ ข้อเสื่อม ข้ออักเสบรูมาตอยด์</t>
        </is>
      </c>
    </row>
    <row r="6" ht="22" customHeight="1" s="49">
      <c r="A6" s="105" t="n">
        <v>2</v>
      </c>
      <c r="B6" s="139" t="inlineStr">
        <is>
          <t>เกี่ยวกับ 2. Cardiovascular ข้อใดต่อไปนี้กล่าวถูกต้องตามหลักวิชาชีพเภสัชกรรม</t>
        </is>
      </c>
      <c r="C6" s="105" t="inlineStr">
        <is>
          <t>246 ข้อ</t>
        </is>
      </c>
      <c r="D6" s="139" t="inlineStr">
        <is>
          <t>100% ALL CLEAR ✅</t>
        </is>
      </c>
      <c r="E6" s="139">
        <f>HYPERLINK("#'2. Cardiovascular'!A1", "➡️ ไปยัง 2. Cardiovascular")</f>
        <v/>
      </c>
      <c r="F6" s="139" t="inlineStr">
        <is>
          <t>ระบบหัวใจและหลอดเลือด ความดันโลหิตสูง ไขมัน หัวใจล้มเหลว โรคหลอดเลือดหัวใจ</t>
        </is>
      </c>
    </row>
    <row r="7" ht="22" customHeight="1" s="49">
      <c r="A7" s="103" t="n">
        <v>3</v>
      </c>
      <c r="B7" s="96" t="inlineStr">
        <is>
          <t>เกี่ยวกับ 3. Dermatologic ข้อใดต่อไปนี้กล่าวถูกต้องตามหลักวิชาชีพเภสัชกรรม</t>
        </is>
      </c>
      <c r="C7" s="103" t="inlineStr">
        <is>
          <t>223 ข้อ</t>
        </is>
      </c>
      <c r="D7" s="96" t="inlineStr">
        <is>
          <t>100% ALL CLEAR ✅</t>
        </is>
      </c>
      <c r="E7" s="96">
        <f>HYPERLINK("#'3. Dermatologic'!A1", "➡️ ไปยัง 3. Dermatologic")</f>
        <v/>
      </c>
      <c r="F7" s="96" t="inlineStr">
        <is>
          <t>โรคผิวหนัง ผื่นแพ้ยา เชื้อรา กลากเกลื้อน เริม สิว สะเก็ดเงิน</t>
        </is>
      </c>
    </row>
    <row r="8" ht="22" customHeight="1" s="49">
      <c r="A8" s="105" t="n">
        <v>4</v>
      </c>
      <c r="B8" s="139" t="inlineStr">
        <is>
          <t>เกี่ยวกับ 4. Endocrine ข้อใดต่อไปนี้กล่าวถูกต้องตามหลักวิชาชีพเภสัชกรรม</t>
        </is>
      </c>
      <c r="C8" s="105" t="inlineStr">
        <is>
          <t>185 ข้อ</t>
        </is>
      </c>
      <c r="D8" s="139" t="inlineStr">
        <is>
          <t>100% ALL CLEAR ✅</t>
        </is>
      </c>
      <c r="E8" s="139">
        <f>HYPERLINK("#'4. Endocrine'!A1", "➡️ ไปยัง 4. Endocrine")</f>
        <v/>
      </c>
      <c r="F8" s="139" t="inlineStr">
        <is>
          <t>ระบบต่อมไร้ท่อ โรคเบาหวาน ต่อมไทรอยด์ กระดูกพรุน</t>
        </is>
      </c>
    </row>
    <row r="9" ht="22" customHeight="1" s="49">
      <c r="A9" s="103" t="n">
        <v>5</v>
      </c>
      <c r="B9" s="96" t="inlineStr">
        <is>
          <t>เกี่ยวกับ 5. Gastrointestinal ข้อใดต่อไปนี้กล่าวถูกต้องตามหลักวิชาชีพเภสัชกรรม</t>
        </is>
      </c>
      <c r="C9" s="103" t="inlineStr">
        <is>
          <t>196 ข้อ</t>
        </is>
      </c>
      <c r="D9" s="96" t="inlineStr">
        <is>
          <t>100% ALL CLEAR ✅</t>
        </is>
      </c>
      <c r="E9" s="96">
        <f>HYPERLINK("#'5. Gastrointestinal'!A1", "➡️ ไปยัง 5. Gastrointestinal")</f>
        <v/>
      </c>
      <c r="F9" s="96" t="inlineStr">
        <is>
          <t>ระบบทางเดินอาหาร กรดไหลย้อน แผลในกระเพาะ ท้องผูก ท้องเสีย ไวรัสตับอักเสบ</t>
        </is>
      </c>
    </row>
    <row r="10" ht="22" customHeight="1" s="49">
      <c r="A10" s="105" t="n">
        <v>6</v>
      </c>
      <c r="B10" s="139" t="inlineStr">
        <is>
          <t>เกี่ยวกับ 6. Hematologic ข้อใดต่อไปนี้กล่าวถูกต้องตามหลักวิชาชีพเภสัชกรรม</t>
        </is>
      </c>
      <c r="C10" s="105" t="inlineStr">
        <is>
          <t>103 ข้อ</t>
        </is>
      </c>
      <c r="D10" s="139" t="inlineStr">
        <is>
          <t>100% ALL CLEAR ✅</t>
        </is>
      </c>
      <c r="E10" s="139">
        <f>HYPERLINK("#'6. Hematologic'!A1", "➡️ ไปยัง 6. Hematologic")</f>
        <v/>
      </c>
      <c r="F10" s="139" t="inlineStr">
        <is>
          <t>โรคระบบเลือด โลหิตจาง ธาลัสซีเมีย การให้เลือดและอนุพันธ์เลือด</t>
        </is>
      </c>
    </row>
    <row r="11" ht="22" customHeight="1" s="49">
      <c r="A11" s="103" t="n">
        <v>7</v>
      </c>
      <c r="B11" s="96" t="inlineStr">
        <is>
          <t>เกี่ยวกับ 7. Immunologic ข้อใดต่อไปนี้กล่าวถูกต้องตามหลักวิชาชีพเภสัชกรรม</t>
        </is>
      </c>
      <c r="C11" s="103" t="inlineStr">
        <is>
          <t>119 ข้อ</t>
        </is>
      </c>
      <c r="D11" s="96" t="inlineStr">
        <is>
          <t>100% ALL CLEAR ✅</t>
        </is>
      </c>
      <c r="E11" s="96">
        <f>HYPERLINK("#'7. Immunologic'!A1", "➡️ ไปยัง 7. Immunologic")</f>
        <v/>
      </c>
      <c r="F11" s="96" t="inlineStr">
        <is>
          <t>ระบบภูมิคุ้มกัน โรคแพ้ภูมิตัวเอง SLE รูมาตอยด์ ภูมิแพ้ Anaphylaxis</t>
        </is>
      </c>
    </row>
    <row r="12" ht="22" customHeight="1" s="49">
      <c r="A12" s="105" t="n">
        <v>8</v>
      </c>
      <c r="B12" s="139" t="inlineStr">
        <is>
          <t>เกี่ยวกับ 8. Infectious diseases ข้อใดต่อไปนี้กล่าวถูกต้องตามหลักวิชาชีพเภสัชกรรม</t>
        </is>
      </c>
      <c r="C12" s="105" t="inlineStr">
        <is>
          <t>314 ข้อ</t>
        </is>
      </c>
      <c r="D12" s="139" t="inlineStr">
        <is>
          <t>100% ALL CLEAR ✅</t>
        </is>
      </c>
      <c r="E12" s="139">
        <f>HYPERLINK("#'8. Infectious diseases'!A1", "➡️ ไปยัง 8. Infectious diseases")</f>
        <v/>
      </c>
      <c r="F12" s="139" t="inlineStr">
        <is>
          <t>โรคติดเชื้อ ยาปฏิชีวนะ วัณโรค เอชไอวี ติดเชื้อทางเดินหายใจและทางเดินปัสสาวะ</t>
        </is>
      </c>
    </row>
    <row r="13" ht="22" customHeight="1" s="49">
      <c r="A13" s="103" t="n">
        <v>9</v>
      </c>
      <c r="B13" s="96" t="inlineStr">
        <is>
          <t>เกี่ยวกับ 9. Neurologic ข้อใดต่อไปนี้กล่าวถูกต้องตามหลักวิชาชีพเภสัชกรรม</t>
        </is>
      </c>
      <c r="C13" s="103" t="inlineStr">
        <is>
          <t>143 ข้อ</t>
        </is>
      </c>
      <c r="D13" s="96" t="inlineStr">
        <is>
          <t>100% ALL CLEAR ✅</t>
        </is>
      </c>
      <c r="E13" s="96">
        <f>HYPERLINK("#'9. Neurologic'!A1", "➡️ ไปยัง 9. Neurologic")</f>
        <v/>
      </c>
      <c r="F13" s="96" t="inlineStr">
        <is>
          <t>ระบบประสาท ลมชัก พาร์กินสัน ไมเกรน โรคหลอดเลือดสมอง อัลไซเมอร์</t>
        </is>
      </c>
    </row>
    <row r="14" ht="22" customHeight="1" s="49">
      <c r="A14" s="105" t="n">
        <v>10</v>
      </c>
      <c r="B14" s="139" t="inlineStr">
        <is>
          <t>เกี่ยวกับ 10. Psychiatric ข้อใดต่อไปนี้กล่าวถูกต้องตามหลักวิชาชีพเภสัชกรรม</t>
        </is>
      </c>
      <c r="C14" s="105" t="inlineStr">
        <is>
          <t>116 ข้อ</t>
        </is>
      </c>
      <c r="D14" s="139" t="inlineStr">
        <is>
          <t>100% ALL CLEAR ✅</t>
        </is>
      </c>
      <c r="E14" s="139">
        <f>HYPERLINK("#'10. Psychiatric'!A1", "➡️ ไปยัง 10. Psychiatric")</f>
        <v/>
      </c>
      <c r="F14" s="139" t="inlineStr">
        <is>
          <t>จิตเวชศาสตร์ โรคซึมเศร้า วิตกกังวล ไบโพลาร์ โรคจิตเภท การนอนไม่หลับ การเลิกบุหรี่</t>
        </is>
      </c>
    </row>
    <row r="15" ht="22" customHeight="1" s="49">
      <c r="A15" s="103" t="n">
        <v>11</v>
      </c>
      <c r="B15" s="96" t="inlineStr">
        <is>
          <t>เกี่ยวกับ 11. Pulmonary ข้อใดต่อไปนี้กล่าวถูกต้องตามหลักวิชาชีพเภสัชกรรม</t>
        </is>
      </c>
      <c r="C15" s="103" t="inlineStr">
        <is>
          <t>111 ข้อ</t>
        </is>
      </c>
      <c r="D15" s="96" t="inlineStr">
        <is>
          <t>100% ALL CLEAR ✅</t>
        </is>
      </c>
      <c r="E15" s="96">
        <f>HYPERLINK("#'11. Pulmonary'!A1", "➡️ ไปยัง 11. Pulmonary")</f>
        <v/>
      </c>
      <c r="F15" s="96" t="inlineStr">
        <is>
          <t>ระบบทางเดินหายใจ โรคหืด COPD ยาพ่นสูด การประเมินสมรรถภาพปอด</t>
        </is>
      </c>
    </row>
    <row r="16" ht="22" customHeight="1" s="49">
      <c r="A16" s="105" t="n">
        <v>12</v>
      </c>
      <c r="B16" s="139" t="inlineStr">
        <is>
          <t>12. GynaecologicGenitourinary</t>
        </is>
      </c>
      <c r="C16" s="105" t="inlineStr">
        <is>
          <t>158 ข้อ</t>
        </is>
      </c>
      <c r="D16" s="139" t="inlineStr">
        <is>
          <t>100% ALL CLEAR ✅</t>
        </is>
      </c>
      <c r="E16" s="139">
        <f>HYPERLINK("#'12. GynaecologicGenitourinary'!A1", "➡️ ไปยัง 12. GynaecologicGenitourinary")</f>
        <v/>
      </c>
      <c r="F16" s="139" t="inlineStr">
        <is>
          <t>สูตินรีเวชและทางเดินปัสสาวะ การคุมกำเนิด BPH ภาวะหมดประจำเดือน</t>
        </is>
      </c>
    </row>
    <row r="17" ht="22" customHeight="1" s="49">
      <c r="A17" s="103" t="n">
        <v>13</v>
      </c>
      <c r="B17" s="96" t="inlineStr">
        <is>
          <t>เกี่ยวกับ 13. Eye disorder ข้อใดต่อไปนี้กล่าวถูกต้องตามหลักวิชาชีพเภสัชกรรม</t>
        </is>
      </c>
      <c r="C17" s="103" t="inlineStr">
        <is>
          <t>48 ข้อ</t>
        </is>
      </c>
      <c r="D17" s="96" t="inlineStr">
        <is>
          <t>100% ALL CLEAR ✅</t>
        </is>
      </c>
      <c r="E17" s="96">
        <f>HYPERLINK("#'13. Eye disorder'!A1", "➡️ ไปยัง 13. Eye disorder")</f>
        <v/>
      </c>
      <c r="F17" s="96" t="inlineStr">
        <is>
          <t>โรคทางจักษุ ต้อหิน ตาแดง ตาแห้ง การติดเชื้อที่ตา ยาหยอดตา</t>
        </is>
      </c>
    </row>
    <row r="18" ht="22" customHeight="1" s="49">
      <c r="A18" s="105" t="n">
        <v>14</v>
      </c>
      <c r="B18" s="139" t="inlineStr">
        <is>
          <t>เกี่ยวกับ 14. Oncologic ข้อใดต่อไปนี้กล่าวถูกต้องตามหลักวิชาชีพเภสัชกรรม</t>
        </is>
      </c>
      <c r="C18" s="105" t="inlineStr">
        <is>
          <t>102 ข้อ</t>
        </is>
      </c>
      <c r="D18" s="139" t="inlineStr">
        <is>
          <t>100% ALL CLEAR ✅</t>
        </is>
      </c>
      <c r="E18" s="139">
        <f>HYPERLINK("#'14. Oncologic'!A1", "➡️ ไปยัง 14. Oncologic")</f>
        <v/>
      </c>
      <c r="F18" s="139" t="inlineStr">
        <is>
          <t>โรคมะเร็ง เคมีบำบัด Targeted therapy ภูมิคุ้มกันบำบัด ADRs จากยาเคมีบำบัด</t>
        </is>
      </c>
    </row>
    <row r="19" ht="22" customHeight="1" s="49">
      <c r="A19" s="103" t="n">
        <v>15</v>
      </c>
      <c r="B19" s="96" t="inlineStr">
        <is>
          <t>เกี่ยวกับ 15. Renal ข้อใดต่อไปนี้กล่าวถูกต้องตามหลักวิชาชีพเภสัชกรรม</t>
        </is>
      </c>
      <c r="C19" s="103" t="inlineStr">
        <is>
          <t>71 ข้อ</t>
        </is>
      </c>
      <c r="D19" s="96" t="inlineStr">
        <is>
          <t>100% ALL CLEAR ✅</t>
        </is>
      </c>
      <c r="E19" s="96">
        <f>HYPERLINK("#'15. Renal'!A1", "➡️ ไปยัง 15. Renal")</f>
        <v/>
      </c>
      <c r="F19" s="96" t="inlineStr">
        <is>
          <t>โรคไต ไตวายเฉียบพลัน ไตเรื้อรัง การปรับขนาดยาตามการทำงานของไต ฟอกเลือด</t>
        </is>
      </c>
    </row>
    <row r="20" ht="22" customHeight="1" s="49">
      <c r="A20" s="105" t="n">
        <v>16</v>
      </c>
      <c r="B20" s="139" t="inlineStr">
        <is>
          <t>16. Toxicology &amp; Poisoning</t>
        </is>
      </c>
      <c r="C20" s="105" t="inlineStr">
        <is>
          <t>40 ข้อ</t>
        </is>
      </c>
      <c r="D20" s="139" t="inlineStr">
        <is>
          <t>100% ALL CLEAR ✅</t>
        </is>
      </c>
      <c r="E20" s="139">
        <f>HYPERLINK("#'16. Toxicology &amp; Poisoning'!A1", "➡️ ไปยัง 16. Toxicology &amp; Poisoning")</f>
        <v/>
      </c>
      <c r="F20" s="139" t="inlineStr">
        <is>
          <t>พิษวิทยา ยาต้านพิษ (Antidotes) การจัดการภาวะได้รับสารพิษเฉียบพลัน</t>
        </is>
      </c>
    </row>
    <row r="21" ht="22" customHeight="1" s="49">
      <c r="A21" s="103" t="n">
        <v>17</v>
      </c>
      <c r="B21" s="96" t="inlineStr">
        <is>
          <t>เกี่ยวกับ 17. Herbal Medicine ข้อใดต่อไปนี้กล่าวถูกต้องตามหลักวิชาชีพเภสัชกรรม</t>
        </is>
      </c>
      <c r="C21" s="103" t="inlineStr">
        <is>
          <t>86 ข้อ</t>
        </is>
      </c>
      <c r="D21" s="96" t="inlineStr">
        <is>
          <t>100% ALL CLEAR ✅</t>
        </is>
      </c>
      <c r="E21" s="96">
        <f>HYPERLINK("#'17. Herbal Medicine'!A1", "➡️ ไปยัง 17. Herbal Medicine")</f>
        <v/>
      </c>
      <c r="F21" s="96" t="inlineStr">
        <is>
          <t>การบริบาลสมุนไพร บัญชียาหลักแห่งชาติด้านสมุนไพร และสมุนไพรในการดูแลสุขภาพ</t>
        </is>
      </c>
    </row>
    <row r="22" ht="22" customHeight="1" s="49">
      <c r="A22" s="105" t="n">
        <v>18</v>
      </c>
      <c r="B22" s="139" t="inlineStr">
        <is>
          <t>เกี่ยวกับ 18. Clinical Nutrition ข้อใดต่อไปนี้กล่าวถูกต้องตามหลักวิชาชีพเภสัชกรรม</t>
        </is>
      </c>
      <c r="C22" s="105" t="inlineStr">
        <is>
          <t>23 ข้อ</t>
        </is>
      </c>
      <c r="D22" s="139" t="inlineStr">
        <is>
          <t>100% ALL CLEAR ✅</t>
        </is>
      </c>
      <c r="E22" s="139">
        <f>HYPERLINK("#'18. Clinical Nutrition'!A1", "➡️ ไปยัง 18. Clinical Nutrition")</f>
        <v/>
      </c>
      <c r="F22" s="139" t="inlineStr">
        <is>
          <t>โภชนบำบัด TPN/EN การประเมินภาวะทุพโภชนาการ วิตามินและเกลือแร่</t>
        </is>
      </c>
    </row>
    <row r="23">
      <c r="A23" s="100" t="n"/>
      <c r="B23" s="34" t="n"/>
      <c r="C23" s="100" t="n"/>
      <c r="D23" s="34" t="n"/>
      <c r="E23" s="34" t="n"/>
      <c r="F23" s="34" t="n"/>
    </row>
    <row r="24" ht="26" customHeight="1" s="49">
      <c r="A24" s="107" t="inlineStr">
        <is>
          <t>🔬 2. PHARMACEUTICAL SCIENCES (PLE-CC1 PRODUCT) — 13 หมวดวิชา</t>
        </is>
      </c>
    </row>
    <row r="25" ht="24" customHeight="1" s="49">
      <c r="A25" s="101" t="inlineStr">
        <is>
          <t>ลำดับ</t>
        </is>
      </c>
      <c r="B25" s="138" t="inlineStr">
        <is>
          <t>เกี่ยวกับ หมวดวิชา / แผนกข้อสอบ ข้อใดต่อไปนี้กล่าวถูกต้องตามหลักวิชาชีพเภสัชกรรม</t>
        </is>
      </c>
      <c r="C25" s="101" t="inlineStr">
        <is>
          <t>จำนวนข้อ</t>
        </is>
      </c>
      <c r="D25" s="138" t="inlineStr">
        <is>
          <t>สถานะการตรวจ</t>
        </is>
      </c>
      <c r="E25" s="138" t="inlineStr">
        <is>
          <t>ทางลัดเปิดชีตข้อสอบ</t>
        </is>
      </c>
      <c r="F25" s="138" t="inlineStr">
        <is>
          <t>คำอธิบายเนื้อหา</t>
        </is>
      </c>
    </row>
    <row r="26" ht="22" customHeight="1" s="49">
      <c r="A26" s="103" t="n">
        <v>1</v>
      </c>
      <c r="B26" s="96" t="inlineStr">
        <is>
          <t>เกี่ยวกับ 1. Titrations ข้อใดต่อไปนี้กล่าวถูกต้องตามหลักวิชาชีพเภสัชกรรม</t>
        </is>
      </c>
      <c r="C26" s="103" t="inlineStr">
        <is>
          <t>80 ข้อ</t>
        </is>
      </c>
      <c r="D26" s="96" t="inlineStr">
        <is>
          <t>100% ALL CLEAR ✅</t>
        </is>
      </c>
      <c r="E26" s="96">
        <f>HYPERLINK("#'1. Titrations'!A1", "➡️ ไปยัง 1. Titrations")</f>
        <v/>
      </c>
      <c r="F26" s="96" t="inlineStr">
        <is>
          <t>เคมีวิเคราะห์ การไทเทรต Acid-Base, Redox, Complexometric, Precipitation</t>
        </is>
      </c>
    </row>
    <row r="27" ht="22" customHeight="1" s="49">
      <c r="A27" s="105" t="n">
        <v>2</v>
      </c>
      <c r="B27" s="139" t="inlineStr">
        <is>
          <t>เกี่ยวกับ 2. Chromatography ข้อใดต่อไปนี้กล่าวถูกต้องตามหลักวิชาชีพเภสัชกรรม</t>
        </is>
      </c>
      <c r="C27" s="105" t="inlineStr">
        <is>
          <t>76 ข้อ</t>
        </is>
      </c>
      <c r="D27" s="139" t="inlineStr">
        <is>
          <t>100% ALL CLEAR ✅</t>
        </is>
      </c>
      <c r="E27" s="139">
        <f>HYPERLINK("#'2. Chromatography'!A1", "➡️ ไปยัง 2. Chromatography")</f>
        <v/>
      </c>
      <c r="F27" s="139" t="inlineStr">
        <is>
          <t>โครมาโทกราฟี HPLC, TLC, GC การวิเคราะห์สารสำคัญและการทดสอบความบริสุทธิ์</t>
        </is>
      </c>
    </row>
    <row r="28" ht="22" customHeight="1" s="49">
      <c r="A28" s="103" t="n">
        <v>3</v>
      </c>
      <c r="B28" s="96" t="inlineStr">
        <is>
          <t>เกี่ยวกับ 3. Spectroscopy &amp; Optics ข้อใดต่อไปนี้กล่าวถูกต้องตามหลักวิชาชีพเภสัชกรรม</t>
        </is>
      </c>
      <c r="C28" s="103" t="inlineStr">
        <is>
          <t>65 ข้อ</t>
        </is>
      </c>
      <c r="D28" s="96" t="inlineStr">
        <is>
          <t>100% ALL CLEAR ✅</t>
        </is>
      </c>
      <c r="E28" s="96">
        <f>HYPERLINK("#'3. Spectroscopy &amp; Optics'!A1", "➡️ ไปยัง 3. Spectroscopy &amp; Optics")</f>
        <v/>
      </c>
      <c r="F28" s="96" t="inlineStr">
        <is>
          <t>สเปกโทรสโกปี UV-Vis, FT-IR, Mass, Polarimetry, Specific rotation</t>
        </is>
      </c>
    </row>
    <row r="29" ht="22" customHeight="1" s="49">
      <c r="A29" s="105" t="n">
        <v>4</v>
      </c>
      <c r="B29" s="139" t="inlineStr">
        <is>
          <t>เกี่ยวกับ 4. Preformulation &amp; GMP ข้อใดต่อไปนี้กล่าวถูกต้องตามหลักวิชาชีพเภสัชกรรม</t>
        </is>
      </c>
      <c r="C29" s="105" t="inlineStr">
        <is>
          <t>124 ข้อ</t>
        </is>
      </c>
      <c r="D29" s="139" t="inlineStr">
        <is>
          <t>100% ALL CLEAR ✅</t>
        </is>
      </c>
      <c r="E29" s="139">
        <f>HYPERLINK("#'4. Preformulation &amp; GMP'!A1", "➡️ ไปยัง 4. Preformulation &amp; GMP")</f>
        <v/>
      </c>
      <c r="F29" s="139" t="inlineStr">
        <is>
          <t>การเตรียมก่อนตั้งสูตร ความคงตัว หลักเกณฑ์วิธีการที่ดีในการผลิตยา (GMP/PIC/S)</t>
        </is>
      </c>
    </row>
    <row r="30" ht="22" customHeight="1" s="49">
      <c r="A30" s="103" t="n">
        <v>5</v>
      </c>
      <c r="B30" s="96" t="inlineStr">
        <is>
          <t>เกี่ยวกับ 5. Pharmaceutical Calc ข้อใดต่อไปนี้กล่าวถูกต้องตามหลักวิชาชีพเภสัชกรรม</t>
        </is>
      </c>
      <c r="C30" s="103" t="inlineStr">
        <is>
          <t>33 ข้อ</t>
        </is>
      </c>
      <c r="D30" s="96" t="inlineStr">
        <is>
          <t>100% ALL CLEAR ✅</t>
        </is>
      </c>
      <c r="E30" s="96">
        <f>HYPERLINK("#'5. Pharmaceutical Calc'!A1", "➡️ ไปยัง 5. Pharmaceutical Calc")</f>
        <v/>
      </c>
      <c r="F30" s="96" t="inlineStr">
        <is>
          <t>การคำนวณทางเภสัชกรรม การเจือจาง การปรับแรงดันออสโมติก Isotonicity</t>
        </is>
      </c>
    </row>
    <row r="31" ht="22" customHeight="1" s="49">
      <c r="A31" s="105" t="n">
        <v>6</v>
      </c>
      <c r="B31" s="139" t="inlineStr">
        <is>
          <t>เกี่ยวกับ 6. Solid Dosage Forms ข้อใดต่อไปนี้กล่าวถูกต้องตามหลักวิชาชีพเภสัชกรรม</t>
        </is>
      </c>
      <c r="C31" s="105" t="inlineStr">
        <is>
          <t>271 ข้อ</t>
        </is>
      </c>
      <c r="D31" s="139" t="inlineStr">
        <is>
          <t>100% ALL CLEAR ✅</t>
        </is>
      </c>
      <c r="E31" s="139">
        <f>HYPERLINK("#'6. Solid Dosage Forms'!A1", "➡️ ไปยัง 6. Solid Dosage Forms")</f>
        <v/>
      </c>
      <c r="F31" s="139" t="inlineStr">
        <is>
          <t>ยาเตรียมรูปแบบของแข็ง ยาเม็ด แคปซูล สารช่วยในตำรับ การเคลือบเม็ดยา</t>
        </is>
      </c>
    </row>
    <row r="32" ht="22" customHeight="1" s="49">
      <c r="A32" s="103" t="n">
        <v>7</v>
      </c>
      <c r="B32" s="96" t="inlineStr">
        <is>
          <t>เกี่ยวกับ 7. Liquid &amp; Semisolids ข้อใดต่อไปนี้กล่าวถูกต้องตามหลักวิชาชีพเภสัชกรรม</t>
        </is>
      </c>
      <c r="C32" s="103" t="inlineStr">
        <is>
          <t>245 ข้อ</t>
        </is>
      </c>
      <c r="D32" s="96" t="inlineStr">
        <is>
          <t>100% ALL CLEAR ✅</t>
        </is>
      </c>
      <c r="E32" s="96">
        <f>HYPERLINK("#'7. Liquid &amp; Semisolids'!A1", "➡️ ไปยัง 7. Liquid &amp; Semisolids")</f>
        <v/>
      </c>
      <c r="F32" s="96" t="inlineStr">
        <is>
          <t>ยาน้ำ สารละลาย ยาแขวนตะกอน อิมัลชัน ยาขี้ผึ้ง ครีม เจล สารช่วยลดแรงตึงผิว</t>
        </is>
      </c>
    </row>
    <row r="33" ht="22" customHeight="1" s="49">
      <c r="A33" s="105" t="n">
        <v>8</v>
      </c>
      <c r="B33" s="139" t="inlineStr">
        <is>
          <t>8. Biopharm &amp; Drug Release</t>
        </is>
      </c>
      <c r="C33" s="105" t="inlineStr">
        <is>
          <t>85 ข้อ</t>
        </is>
      </c>
      <c r="D33" s="139" t="inlineStr">
        <is>
          <t>100% ALL CLEAR ✅</t>
        </is>
      </c>
      <c r="E33" s="139">
        <f>HYPERLINK("#'8. Biopharm &amp; Drug Release'!A1", "➡️ ไปยัง 8. Biopharm &amp; Drug Release")</f>
        <v/>
      </c>
      <c r="F33" s="139" t="inlineStr">
        <is>
          <t>เภสัชชีวภาพ การดูดซึมยา กลไกการแพร่ Dissolution ชีวสมมูล (Bioequivalence)</t>
        </is>
      </c>
    </row>
    <row r="34" ht="22" customHeight="1" s="49">
      <c r="A34" s="103" t="n">
        <v>9</v>
      </c>
      <c r="B34" s="96" t="inlineStr">
        <is>
          <t>9. Sterile &amp; Special Forms</t>
        </is>
      </c>
      <c r="C34" s="103" t="inlineStr">
        <is>
          <t>83 ข้อ</t>
        </is>
      </c>
      <c r="D34" s="96" t="inlineStr">
        <is>
          <t>100% ALL CLEAR ✅</t>
        </is>
      </c>
      <c r="E34" s="96">
        <f>HYPERLINK("#'9. Sterile &amp; Special Forms'!A1", "➡️ ไปยัง 9. Sterile &amp; Special Forms")</f>
        <v/>
      </c>
      <c r="F34" s="96" t="inlineStr">
        <is>
          <t>ยาฉีดปราศจากเชื้อ การทำให้ปราศจากเชื้อ การทดสอบ Endotoxin ยาพ่นสูด แผ่นแปะผิวหนัง</t>
        </is>
      </c>
    </row>
    <row r="35" ht="22" customHeight="1" s="49">
      <c r="A35" s="105" t="n">
        <v>10</v>
      </c>
      <c r="B35" s="139" t="inlineStr">
        <is>
          <t>เกี่ยวกับ 10. Biotech Products ข้อใดต่อไปนี้กล่าวถูกต้องตามหลักวิชาชีพเภสัชกรรม</t>
        </is>
      </c>
      <c r="C35" s="105" t="inlineStr">
        <is>
          <t>117 ข้อ</t>
        </is>
      </c>
      <c r="D35" s="139" t="inlineStr">
        <is>
          <t>100% ALL CLEAR ✅</t>
        </is>
      </c>
      <c r="E35" s="139">
        <f>HYPERLINK("#'10. Biotech Products'!A1", "➡️ ไปยัง 10. Biotech Products")</f>
        <v/>
      </c>
      <c r="F35" s="139" t="inlineStr">
        <is>
          <t>ยาชีววัตถุ Monoclonal antibodies รีคอมบิแนนท์โปรตีน Biosimilars และการควบคุมคุณภาพ</t>
        </is>
      </c>
    </row>
    <row r="36" ht="22" customHeight="1" s="49">
      <c r="A36" s="103" t="n">
        <v>11</v>
      </c>
      <c r="B36" s="96" t="inlineStr">
        <is>
          <t>เกี่ยวกับ 11. Herbal Products ข้อใดต่อไปนี้กล่าวถูกต้องตามหลักวิชาชีพเภสัชกรรม</t>
        </is>
      </c>
      <c r="C36" s="103" t="inlineStr">
        <is>
          <t>33 ข้อ</t>
        </is>
      </c>
      <c r="D36" s="96" t="inlineStr">
        <is>
          <t>100% ALL CLEAR ✅</t>
        </is>
      </c>
      <c r="E36" s="96">
        <f>HYPERLINK("#'11. Herbal Products'!A1", "➡️ ไปยัง 11. Herbal Products")</f>
        <v/>
      </c>
      <c r="F36" s="96" t="inlineStr">
        <is>
          <t>ผลิตภัณฑ์สมุนไพรและเภสัชเวท การสกัดสารสำคัญ THP มาร์กเกอร์และการควบคุมคุณภาพ</t>
        </is>
      </c>
    </row>
    <row r="37" ht="22" customHeight="1" s="49">
      <c r="A37" s="105" t="n">
        <v>12</v>
      </c>
      <c r="B37" s="139" t="inlineStr">
        <is>
          <t>เกี่ยวกับ 12. Food Products &amp; QA ข้อใดต่อไปนี้กล่าวถูกต้องตามหลักวิชาชีพเภสัชกรรม</t>
        </is>
      </c>
      <c r="C37" s="105" t="inlineStr">
        <is>
          <t>1 ข้อ</t>
        </is>
      </c>
      <c r="D37" s="139" t="inlineStr">
        <is>
          <t>100% ALL CLEAR ✅</t>
        </is>
      </c>
      <c r="E37" s="139">
        <f>HYPERLINK("#'12. Food Products &amp; QA'!A1", "➡️ ไปยัง 12. Food Products &amp; QA")</f>
        <v/>
      </c>
      <c r="F37" s="139" t="inlineStr">
        <is>
          <t>ผลิตภัณฑ์อาหาร ผลิตภัณฑ์เสริมอาหาร การประกันคุณภาพอาหารและกฎหมายที่เกี่ยวข้อง</t>
        </is>
      </c>
    </row>
    <row r="38" ht="22" customHeight="1" s="49">
      <c r="A38" s="103" t="n">
        <v>13</v>
      </c>
      <c r="B38" s="96" t="inlineStr">
        <is>
          <t>เกี่ยวกับ 13. Medicinal Chemistry ข้อใดต่อไปนี้กล่าวถูกต้องตามหลักวิชาชีพเภสัชกรรม</t>
        </is>
      </c>
      <c r="C38" s="103" t="inlineStr">
        <is>
          <t>81 ข้อ</t>
        </is>
      </c>
      <c r="D38" s="96" t="inlineStr">
        <is>
          <t>100% ALL CLEAR ✅</t>
        </is>
      </c>
      <c r="E38" s="96">
        <f>HYPERLINK("#'13. Medicinal Chemistry'!A1", "➡️ ไปยัง 13. Medicinal Chemistry")</f>
        <v/>
      </c>
      <c r="F38" s="96" t="inlineStr">
        <is>
          <t>เคมีทางยา โครงสร้าง SAR เมแทบอลิซึมของยา การออกแบบยา และแรงยึดเหนี่ยวโมเลกุล</t>
        </is>
      </c>
    </row>
    <row r="39">
      <c r="A39" s="100" t="n"/>
      <c r="B39" s="34" t="n"/>
      <c r="C39" s="100" t="n"/>
      <c r="D39" s="34" t="n"/>
      <c r="E39" s="34" t="n"/>
      <c r="F39" s="34" t="n"/>
    </row>
    <row r="40" ht="26" customHeight="1" s="49">
      <c r="A40" s="108" t="inlineStr">
        <is>
          <t>⚖️ 3. SOCIAL &amp; ADMINISTRATIVE PHARMACY (PLE-CC1 SAP) — 3 หมวดวิชา</t>
        </is>
      </c>
    </row>
    <row r="41" ht="24" customHeight="1" s="49">
      <c r="A41" s="101" t="inlineStr">
        <is>
          <t>ลำดับ</t>
        </is>
      </c>
      <c r="B41" s="138" t="inlineStr">
        <is>
          <t>เกี่ยวกับ หมวดวิชา / แผนกข้อสอบ ข้อใดต่อไปนี้กล่าวถูกต้องตามหลักวิชาชีพเภสัชกรรม</t>
        </is>
      </c>
      <c r="C41" s="101" t="inlineStr">
        <is>
          <t>จำนวนข้อ</t>
        </is>
      </c>
      <c r="D41" s="138" t="inlineStr">
        <is>
          <t>สถานะการตรวจ</t>
        </is>
      </c>
      <c r="E41" s="138" t="inlineStr">
        <is>
          <t>ทางลัดเปิดชีตข้อสอบ</t>
        </is>
      </c>
      <c r="F41" s="138" t="inlineStr">
        <is>
          <t>คำอธิบายเนื้อหา</t>
        </is>
      </c>
    </row>
    <row r="42" ht="22" customHeight="1" s="49">
      <c r="A42" s="103" t="n">
        <v>1</v>
      </c>
      <c r="B42" s="96" t="inlineStr">
        <is>
          <t>1. Pharmacy Laws &amp; Ethics</t>
        </is>
      </c>
      <c r="C42" s="103" t="inlineStr">
        <is>
          <t>313 ข้อ</t>
        </is>
      </c>
      <c r="D42" s="96" t="inlineStr">
        <is>
          <t>100% ALL CLEAR ✅</t>
        </is>
      </c>
      <c r="E42" s="96">
        <f>HYPERLINK("#'1. Pharmacy Laws &amp; Ethics'!A1", "➡️ ไปยัง 1. Pharmacy Laws &amp; Ethics")</f>
        <v/>
      </c>
      <c r="F42" s="96" t="inlineStr">
        <is>
          <t>กฎหมายยา พ.ร.บ.ยา พ.ร.บ.วัตถุออกฤทธิ์ ยาเสพติด จรรยาบรรณวิชาชีพเภสัชกรรม และ GPP</t>
        </is>
      </c>
    </row>
    <row r="43" ht="22" customHeight="1" s="49">
      <c r="A43" s="105" t="n">
        <v>2</v>
      </c>
      <c r="B43" s="139" t="inlineStr">
        <is>
          <t>2. Pharmacy Administration &amp; Sy</t>
        </is>
      </c>
      <c r="C43" s="105" t="inlineStr">
        <is>
          <t>7 ข้อ</t>
        </is>
      </c>
      <c r="D43" s="139" t="inlineStr">
        <is>
          <t>100% ALL CLEAR ✅</t>
        </is>
      </c>
      <c r="E43" s="139">
        <f>HYPERLINK("#'2. Pharmacy Administration &amp; Sy'!A1", "➡️ ไปยัง 2. Pharmacy Administration &amp; Sy")</f>
        <v/>
      </c>
      <c r="F43" s="139" t="inlineStr">
        <is>
          <t>การบริหารเภสัชกิจ บัญชียาหลักแห่งชาติ ระบบประกันสุขภาพ การจัดซื้อและคลังยา</t>
        </is>
      </c>
    </row>
    <row r="44" ht="22" customHeight="1" s="49">
      <c r="A44" s="103" t="n">
        <v>3</v>
      </c>
      <c r="B44" s="96" t="inlineStr">
        <is>
          <t>เกี่ยวกับ 3. Research &amp; Biostats ข้อใดต่อไปนี้กล่าวถูกต้องตามหลักวิชาชีพเภสัชกรรม</t>
        </is>
      </c>
      <c r="C44" s="103" t="inlineStr">
        <is>
          <t>76 ข้อ</t>
        </is>
      </c>
      <c r="D44" s="96" t="inlineStr">
        <is>
          <t>100% ALL CLEAR ✅</t>
        </is>
      </c>
      <c r="E44" s="96">
        <f>HYPERLINK("#'3. Research &amp; Biostats'!A1", "➡️ ไปยัง 3. Research &amp; Biostats")</f>
        <v/>
      </c>
      <c r="F44" s="96" t="inlineStr">
        <is>
          <t>ระเบียบวิธีวิจัย ชีวสถิติ การออกแบบการวิจัยทางคลินิก การแปลผลสถิติและเวชศาสตร์เชิงประจักษ์</t>
        </is>
      </c>
    </row>
    <row r="45">
      <c r="A45" s="100" t="n"/>
      <c r="B45" s="34" t="n"/>
      <c r="C45" s="100" t="n"/>
      <c r="D45" s="34" t="n"/>
      <c r="E45" s="34" t="n"/>
      <c r="F45" s="34" t="n"/>
    </row>
    <row r="46" ht="26" customHeight="1" s="49">
      <c r="A46" s="109" t="inlineStr">
        <is>
          <t>⚡ 4. FAST QUIZ ENGINE &amp; CASE DIRECTORY (ระบบสุ่มข้อสอบด่วนและทะเบียนเคส)</t>
        </is>
      </c>
    </row>
    <row r="47" ht="24" customHeight="1" s="49">
      <c r="A47" s="101" t="inlineStr">
        <is>
          <t>ลำดับ</t>
        </is>
      </c>
      <c r="B47" s="138" t="inlineStr">
        <is>
          <t>เกี่ยวกับ หมวดวิชา / แผนกข้อสอบ ข้อใดต่อไปนี้กล่าวถูกต้องตามหลักวิชาชีพเภสัชกรรม</t>
        </is>
      </c>
      <c r="C47" s="101" t="inlineStr">
        <is>
          <t>จำนวนข้อ</t>
        </is>
      </c>
      <c r="D47" s="138" t="inlineStr">
        <is>
          <t>สถานะการตรวจ</t>
        </is>
      </c>
      <c r="E47" s="138" t="inlineStr">
        <is>
          <t>ทางลัดเปิดชีตข้อสอบ</t>
        </is>
      </c>
      <c r="F47" s="138" t="inlineStr">
        <is>
          <t>คำอธิบายเนื้อหา</t>
        </is>
      </c>
    </row>
    <row r="48" ht="22" customHeight="1" s="49">
      <c r="A48" s="103" t="n">
        <v>1</v>
      </c>
      <c r="B48" s="96" t="inlineStr">
        <is>
          <t>เกี่ยวกับ 📥 รวมข้อสอบด่วน ข้อใดต่อไปนี้กล่าวถูกต้องตามหลักวิชาชีพเภสัชกรรม</t>
        </is>
      </c>
      <c r="C48" s="103" t="inlineStr">
        <is>
          <t>132 ข้อ</t>
        </is>
      </c>
      <c r="D48" s="96" t="inlineStr">
        <is>
          <t>100% ALL CLEAR ✅</t>
        </is>
      </c>
      <c r="E48" s="96">
        <f>HYPERLINK("#'📥 รวมข้อสอบด่วน'!A1", "➡️ ไปยัง 📥 รวมข้อสอบด่วน")</f>
        <v/>
      </c>
      <c r="F48" s="96" t="inlineStr">
        <is>
          <t>คลังข้อสอบด่วนรวมทุกวิชา รองรับการสุ่มชุดข้อสอบต่อเนื่องและ Mock Exams พร้อม Case ID</t>
        </is>
      </c>
    </row>
    <row r="49" ht="22" customHeight="1" s="49">
      <c r="A49" s="105" t="n">
        <v>2</v>
      </c>
      <c r="B49" s="139" t="inlineStr">
        <is>
          <t>เกี่ยวกับ 📑 ทะเบียนรหัสเคส ข้อใดต่อไปนี้กล่าวถูกต้องตามหลักวิชาชีพเภสัชกรรม</t>
        </is>
      </c>
      <c r="C49" s="105" t="inlineStr">
        <is>
          <t>37 ข้อ</t>
        </is>
      </c>
      <c r="D49" s="139" t="inlineStr">
        <is>
          <t>100% ALL CLEAR ✅</t>
        </is>
      </c>
      <c r="E49" s="139">
        <f>HYPERLINK("#'📑 ทะเบียนรหัสเคส'!A1", "➡️ ไปยัง 📑 ทะเบียนรหัสเคส")</f>
        <v/>
      </c>
      <c r="F49" s="139" t="inlineStr">
        <is>
          <t>ทะเบียนรหัสเคสกรณีศึกษาต่อเนื่อง (Master Case Directory) ป้องกันรหัสเคสซ้ำซ้อน</t>
        </is>
      </c>
    </row>
    <row r="50">
      <c r="A50" s="100" t="inlineStr">
        <is>
          <t>-</t>
        </is>
      </c>
      <c r="B50" s="88" t="inlineStr">
        <is>
          <t>📖 System Guideline (คู่มือระบบ)</t>
        </is>
      </c>
      <c r="C50" s="100" t="inlineStr">
        <is>
          <t>1 หน้า</t>
        </is>
      </c>
      <c r="D50" s="88" t="inlineStr">
        <is>
          <t>100% ALL CLEAR ✅</t>
        </is>
      </c>
      <c r="E50" s="88">
        <f>HYPERLINK("#'📖 System Guideline (คู่มือระบบ)'!A1", "➡️ ไปยัง คู่มือระบบ")</f>
        <v/>
      </c>
      <c r="F50" s="88" t="inlineStr">
        <is>
          <t>คู่มือมาตรฐานการบันทึกข้อมูล ไวยากรณ์รหัสเคส Master Non-Collision Syntax และโครงสร้างเฉลย 6 มิติ</t>
        </is>
      </c>
    </row>
  </sheetData>
  <mergeCells count="5">
    <mergeCell ref="A24:F24"/>
    <mergeCell ref="A46:F46"/>
    <mergeCell ref="A1:F1"/>
    <mergeCell ref="A40:F40"/>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4"/>
  <sheetViews>
    <sheetView workbookViewId="0">
      <pane ySplit="2" topLeftCell="A3" activePane="bottomLeft" state="frozen"/>
      <selection pane="bottomLeft"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5"/>
    <col width="30" customWidth="1" style="49" min="14" max="14"/>
    <col width="16" customWidth="1" style="49" min="15" max="15"/>
    <col width="16" customWidth="1" style="49" min="16" max="16"/>
    <col width="24" customWidth="1" style="49" min="17" max="17"/>
    <col width="30" customWidth="1" style="49" min="18" max="18"/>
  </cols>
  <sheetData>
    <row r="1" ht="36" customHeight="1" s="49">
      <c r="A1" s="50">
        <f>HYPERLINK("#'สารบัญ'!A1", "🏠 กลับสู่หน้าแรก (Go to Home Page)")</f>
        <v/>
      </c>
    </row>
    <row r="2" ht="37.95" customHeight="1" s="49">
      <c r="A2" s="110" t="inlineStr">
        <is>
          <t>ข้อที่</t>
        </is>
      </c>
      <c r="B2" s="140" t="inlineStr">
        <is>
          <t>คำถาม</t>
        </is>
      </c>
      <c r="C2" s="110" t="inlineStr">
        <is>
          <t>รูปถาม</t>
        </is>
      </c>
      <c r="D2" s="140" t="inlineStr">
        <is>
          <t>ตัวเลือก 1 (ก)</t>
        </is>
      </c>
      <c r="E2" s="140" t="inlineStr">
        <is>
          <t>ตัวเลือก 2 (ข)</t>
        </is>
      </c>
      <c r="F2" s="140" t="inlineStr">
        <is>
          <t>ตัวเลือก 3 (ค)</t>
        </is>
      </c>
      <c r="G2" s="140" t="inlineStr">
        <is>
          <t>ตัวเลือก 4 (ง)</t>
        </is>
      </c>
      <c r="H2" s="140" t="inlineStr">
        <is>
          <t>ตัวเลือก 5 (จ)</t>
        </is>
      </c>
      <c r="I2" s="110" t="inlineStr">
        <is>
          <t>เฉลย (1-5)</t>
        </is>
      </c>
      <c r="J2" s="140" t="inlineStr">
        <is>
          <t>คำอธิบายเฉลย</t>
        </is>
      </c>
      <c r="K2" s="110" t="inlineStr">
        <is>
          <t>รูปเฉลย</t>
        </is>
      </c>
      <c r="L2" s="140" t="inlineStr">
        <is>
          <t>Filter หมวด/Subtopic</t>
        </is>
      </c>
      <c r="M2" s="110" t="inlineStr">
        <is>
          <t>Track (Clinic/Product/SAP)</t>
        </is>
      </c>
      <c r="N2" s="140" t="inlineStr">
        <is>
          <t>หมายเหตุ</t>
        </is>
      </c>
      <c r="O2" s="110" t="inlineStr">
        <is>
          <t>ประเภทข้อสอบ</t>
        </is>
      </c>
      <c r="P2" s="110" t="inlineStr">
        <is>
          <t>ปี / เลขชุด</t>
        </is>
      </c>
      <c r="Q2" s="140" t="inlineStr">
        <is>
          <t>หมวดวิชา/ชีตปลายทาง ★</t>
        </is>
      </c>
      <c r="R2" t="inlineStr">
        <is>
          <t>Case ID (รหัสเคส)</t>
        </is>
      </c>
    </row>
    <row r="3" ht="28.05" customHeight="1" s="49">
      <c r="A3" s="100" t="n">
        <v>1</v>
      </c>
      <c r="B3" s="88" t="inlineStr">
        <is>
          <t>ผู้ป่วยชายอายุ 58 ปี มีประวัติโรคเกาต์มา 5 ปี กำเริบเฉียบพลันประมาณ 2 ครั้ง/ปี บริเวณข้อเท้าและหัวแม่เท้า ปัจจุบันได้รับยา allopurinol 300 mg 1x1 ตรวจเลือดล่าสุด 3 เดือนก่อนได้ค่า serum uric acid 7.2 mg/dL และมีโรคประจำตัวคือ type 2 DM, HTN ใช้ยา losartan, metformin, aspirin เมื่อ 2 วันก่อนมีอาการปวด บวม แดง ที่ข้อเท้าขวา ไม่มีไข้ ผู้ป่วยแจ้งว่าไม่ได้หยุดยา allopurinol ปัจจัย/สาเหตุใดที่ส่งผลต่อการเกิดอาการปวดขอกำเริบ</t>
        </is>
      </c>
      <c r="C3" s="100" t="n"/>
      <c r="D3" s="88" t="inlineStr">
        <is>
          <t>ใช้ Allopurinol เป็นเวลานานอย่างต่อเนื่อง</t>
        </is>
      </c>
      <c r="E3" s="88" t="inlineStr">
        <is>
          <t>ได้รับ Aspirin</t>
        </is>
      </c>
      <c r="F3" s="88" t="inlineStr">
        <is>
          <t>ได้รับ Metformin</t>
        </is>
      </c>
      <c r="G3" s="88" t="inlineStr">
        <is>
          <t>ได้รับ Losartan</t>
        </is>
      </c>
      <c r="H3" s="88" t="inlineStr">
        <is>
          <t>Uric acid ในเลือดสูงกว่าค่าปกติ</t>
        </is>
      </c>
      <c r="I3" s="100" t="n">
        <v>2</v>
      </c>
      <c r="J3" s="88" t="inlineStr">
        <is>
          <t>✅ คำตอบที่ถูกต้อง: ข้อ ข. ได้รับ Aspirin
💡 Background:
หลักการทางเภสัชกรรม คลินิก และข้อกำหนดมาตรฐานตามเภสัชตำรับในหมวดวิชา 1. Musculoskeleton
🎯 ทำไมข้อนี้ถึงถูก:
ตัวเลือก ข้อ ข. (ได้รับ Aspirin)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(ใช้ Allopurinol เป็นเวลานานอย่างต่อเนื่อง):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ค. (ได้รับ Metformin):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ง. (ได้รับ Losartan):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จ. (Uric acid ในเลือดสูงกว่าค่าปกติ):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Musculoskeleton อย่างแม่นยำเพื่อความพร้อมในการสอบใบประกอบวิชาชีพ</t>
        </is>
      </c>
      <c r="K3" s="100" t="n"/>
      <c r="L3" s="88" t="inlineStr">
        <is>
          <t>1.4 Gout</t>
        </is>
      </c>
      <c r="M3" s="100" t="inlineStr">
        <is>
          <t>Clinic</t>
        </is>
      </c>
      <c r="N3" s="88" t="inlineStr">
        <is>
          <t>[TEST] Quick Ingestion</t>
        </is>
      </c>
      <c r="O3" s="100" t="inlineStr">
        <is>
          <t>Mock</t>
        </is>
      </c>
      <c r="P3" s="100" t="inlineStr">
        <is>
          <t>Mock RxCU83 ครั้งที่ 1</t>
        </is>
      </c>
      <c r="Q3" s="88" t="inlineStr">
        <is>
          <t>1. Musculoskeleton</t>
        </is>
      </c>
      <c r="R3" t="inlineStr">
        <is>
          <t>CASE_CLN_M83_GOUT_C01_Q1</t>
        </is>
      </c>
    </row>
    <row r="4" ht="28.05" customHeight="1" s="49">
      <c r="A4" s="100" t="n">
        <v>2</v>
      </c>
      <c r="B4" s="88" t="inlineStr">
        <is>
          <t>ทางเลือกการใช้ยาของโรคเกาต์เฉียบพลันในผู้ป่วยรายนี้</t>
        </is>
      </c>
      <c r="C4" s="100" t="n"/>
      <c r="D4" s="88" t="inlineStr">
        <is>
          <t>Colchicine 0.6 mg BID</t>
        </is>
      </c>
      <c r="E4" s="88" t="inlineStr">
        <is>
          <t>Ibuprofen 400 mg TID</t>
        </is>
      </c>
      <c r="F4" s="88" t="inlineStr">
        <is>
          <t>Prednisolone 20 mg OD</t>
        </is>
      </c>
      <c r="G4" s="88" t="inlineStr">
        <is>
          <t>Naproxen 250 mg BID</t>
        </is>
      </c>
      <c r="H4" s="88" t="inlineStr">
        <is>
          <t>A+C</t>
        </is>
      </c>
      <c r="I4" s="100" t="n">
        <v>5</v>
      </c>
      <c r="J4" s="88" t="inlineStr">
        <is>
          <t>✅ คำตอบที่ถูกต้อง: ข้อ จ. A+C
💡 Background:
หลักการทางเภสัชกรรม คลินิก และข้อกำหนดมาตรฐานตามเภสัชตำรับในหมวดวิชา 1. Musculoskeleton
🎯 ทำไมข้อนี้ถึงถูก:
ตัวเลือก ข้อ จ. (A+C)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(Colchicine 0.6 mg BID):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ข. (Ibuprofen 400 mg TID):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ค. (Prednisolone 20 mg OD):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ง. (Naproxen 250 mg BID):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Musculoskeleton อย่างแม่นยำเพื่อความพร้อมในการสอบใบประกอบวิชาชีพ</t>
        </is>
      </c>
      <c r="K4" s="100" t="n"/>
      <c r="L4" s="88" t="inlineStr">
        <is>
          <t>1.4 Gout</t>
        </is>
      </c>
      <c r="M4" s="100" t="inlineStr">
        <is>
          <t>Clinic</t>
        </is>
      </c>
      <c r="N4" s="88" t="inlineStr">
        <is>
          <t>[TEST] Quick Ingestion</t>
        </is>
      </c>
      <c r="O4" s="100" t="inlineStr">
        <is>
          <t>Mock</t>
        </is>
      </c>
      <c r="P4" s="100" t="inlineStr">
        <is>
          <t>Mock RxCU83 ครั้งที่ 1</t>
        </is>
      </c>
      <c r="Q4" s="88" t="inlineStr">
        <is>
          <t>1. Musculoskeleton</t>
        </is>
      </c>
      <c r="R4" t="inlineStr">
        <is>
          <t>CASE_CLN_M83_GOUT_C01_Q2</t>
        </is>
      </c>
    </row>
    <row r="5" ht="28.05" customHeight="1" s="49">
      <c r="A5" s="100" t="n">
        <v>3</v>
      </c>
      <c r="B5" s="88" t="inlineStr">
        <is>
          <t>ควรดำเนินการอย่างไรในการใช้ยา allopurinol ในระหว่างอาการกำเริบเฉียบพลัน</t>
        </is>
      </c>
      <c r="C5" s="100" t="n"/>
      <c r="D5" s="88" t="inlineStr">
        <is>
          <t>ใช้เหมือนเดิม</t>
        </is>
      </c>
      <c r="E5" s="88" t="inlineStr">
        <is>
          <t>ลดขนาดยา</t>
        </is>
      </c>
      <c r="F5" s="88" t="inlineStr">
        <is>
          <t>เพิ่มขนาดยาทันที</t>
        </is>
      </c>
      <c r="G5" s="88" t="inlineStr">
        <is>
          <t>หยุดยา</t>
        </is>
      </c>
      <c r="H5" s="88" t="inlineStr">
        <is>
          <t>เปลี่ยนไปใช้ febuxostat</t>
        </is>
      </c>
      <c r="I5" s="100" t="n">
        <v>1</v>
      </c>
      <c r="J5" s="88" t="inlineStr">
        <is>
          <t>✅ คำตอบที่ถูกต้อง: ข้อ ก. ใช้เหมือนเดิม
💡 Background:
หลักการทางเภสัชกรรม คลินิก และข้อกำหนดมาตรฐานตามเภสัชตำรับในหมวดวิชา 1. Musculoskeleton
🎯 ทำไมข้อนี้ถึงถูก:
ตัวเลือก ข้อ ก. (ใช้เหมือนเดิม)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(ลดขนาดยา):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ค. (เพิ่มขนาดยาทันที):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ง. (หยุดยา):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จ. (เปลี่ยนไปใช้ febuxostat):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Musculoskeleton อย่างแม่นยำเพื่อความพร้อมในการสอบใบประกอบวิชาชีพ</t>
        </is>
      </c>
      <c r="K5" s="100" t="n"/>
      <c r="L5" s="88" t="inlineStr">
        <is>
          <t>1.4 Gout</t>
        </is>
      </c>
      <c r="M5" s="100" t="inlineStr">
        <is>
          <t>Clinic</t>
        </is>
      </c>
      <c r="N5" s="88" t="inlineStr">
        <is>
          <t>[TEST] Quick Ingestion</t>
        </is>
      </c>
      <c r="O5" s="100" t="inlineStr">
        <is>
          <t>Mock</t>
        </is>
      </c>
      <c r="P5" s="100" t="inlineStr">
        <is>
          <t>Mock RxCU83 ครั้งที่ 1</t>
        </is>
      </c>
      <c r="Q5" s="88" t="inlineStr">
        <is>
          <t>1. Musculoskeleton</t>
        </is>
      </c>
      <c r="R5" t="inlineStr">
        <is>
          <t>CASE_CLN_M83_GOUT_C01_Q3</t>
        </is>
      </c>
    </row>
    <row r="6" ht="28.05" customHeight="1" s="49">
      <c r="A6" s="100" t="n">
        <v>4</v>
      </c>
      <c r="B6" s="88" t="inlineStr">
        <is>
          <t>จากทางเลือกที่เหมาะสมในการใช้รักษาเกาต์เฉียบพลัน ยาที่เลือกมีกลไกการออกฤทธิ์อย่างไร</t>
        </is>
      </c>
      <c r="C6" s="100" t="n"/>
      <c r="D6" s="88" t="inlineStr">
        <is>
          <t>ลดการสร้าง uric acid โดยตรง</t>
        </is>
      </c>
      <c r="E6" s="88" t="inlineStr">
        <is>
          <t>เพิ่มการขับ uric acid โดยยับยั้งการดูดกลับที่ proximal tubule</t>
        </is>
      </c>
      <c r="F6" s="88" t="inlineStr">
        <is>
          <t>ยับยั้งการรวม microtubule -&gt; ลดการรวมตัว/เคลื่อนไหวและกลืนกินของ neutrophil</t>
        </is>
      </c>
      <c r="G6" s="88" t="inlineStr">
        <is>
          <t>ยับยั้ง COX2 ลดการอักเสบ</t>
        </is>
      </c>
      <c r="H6" s="88" t="inlineStr">
        <is>
          <t>เพิ่มการสลาย uric acid</t>
        </is>
      </c>
      <c r="I6" s="100" t="n">
        <v>3</v>
      </c>
      <c r="J6" s="88" t="inlineStr">
        <is>
          <t>✅ คำตอบที่ถูกต้อง: ข้อ ค. ยับยั้งการรวม microtubule -&gt; ลดการรวมตัว/เคลื่อนไหวและกลืนกินของ neutrophil
💡 Background:
หลักการทางเภสัชกรรม คลินิก และข้อกำหนดมาตรฐานตามเภสัชตำรับในหมวดวิชา 1. Musculoskeleton
🎯 ทำไมข้อนี้ถึงถูก:
ตัวเลือก ข้อ ค. (ยับยั้งการรวม microtubule -&gt; ลดการรวมตัว/เคลื่อนไหวและกลืนกินของ neutrophil)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(ลดการสร้าง uric acid โดยตรง):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ข. (เพิ่มการขับ uric acid โดยยับยั้งการดูดกลับที่ proximal tubule):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ง. (ยับยั้ง COX2 ลดการอักเสบ):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จ. (เพิ่มการสลาย uric acid):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Musculoskeleton อย่างแม่นยำเพื่อความพร้อมในการสอบใบประกอบวิชาชีพ</t>
        </is>
      </c>
      <c r="K6" s="100" t="n"/>
      <c r="L6" s="88" t="inlineStr">
        <is>
          <t>1.4 Gout</t>
        </is>
      </c>
      <c r="M6" s="100" t="inlineStr">
        <is>
          <t>Clinic</t>
        </is>
      </c>
      <c r="N6" s="88" t="inlineStr">
        <is>
          <t>[TEST] Quick Ingestion</t>
        </is>
      </c>
      <c r="O6" s="100" t="inlineStr">
        <is>
          <t>Mock</t>
        </is>
      </c>
      <c r="P6" s="100" t="inlineStr">
        <is>
          <t>Mock RxCU83 ครั้งที่ 1</t>
        </is>
      </c>
      <c r="Q6" s="88" t="inlineStr">
        <is>
          <t>1. Musculoskeleton</t>
        </is>
      </c>
      <c r="R6" t="inlineStr">
        <is>
          <t>CASE_CLN_M83_GOUT_C01_Q4</t>
        </is>
      </c>
    </row>
    <row r="7" ht="28.05" customHeight="1" s="49">
      <c r="A7" s="100" t="n">
        <v>5</v>
      </c>
      <c r="B7" s="88" t="inlineStr">
        <is>
          <t>ADR ของ Allopurinol ที่พบได้บ่อย/สำคัญ</t>
        </is>
      </c>
      <c r="C7" s="100" t="n"/>
      <c r="D7" s="88" t="inlineStr">
        <is>
          <t>ตับอักเสบ</t>
        </is>
      </c>
      <c r="E7" s="88" t="inlineStr">
        <is>
          <t>Hypoglycemia</t>
        </is>
      </c>
      <c r="F7" s="88" t="inlineStr">
        <is>
          <t>ต้อกระจก</t>
        </is>
      </c>
      <c r="G7" s="88" t="inlineStr">
        <is>
          <t>บวมน้ำ</t>
        </is>
      </c>
      <c r="H7" s="88" t="inlineStr">
        <is>
          <t>SJS/TEN (รุนแรงทางผิวหนัง)</t>
        </is>
      </c>
      <c r="I7" s="100" t="n">
        <v>5</v>
      </c>
      <c r="J7" s="88" t="inlineStr">
        <is>
          <t>✅ คำตอบที่ถูกต้อง: ข้อ จ. SJS/TEN (รุนแรงทางผิวหนัง)
💡 Background:
หลักการทางเภสัชกรรม คลินิก และข้อกำหนดมาตรฐานตามเภสัชตำรับในหมวดวิชา 1. Musculoskeleton
🎯 ทำไมข้อนี้ถึงถูก:
ตัวเลือก ข้อ จ. (SJS/TEN (รุนแรงทางผิวหนัง))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(ตับอักเสบ):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ข. (Hypoglycemia):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ค. (ต้อกระจก):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ข้อ ง. (บวมน้ำ): ไม่สอดคล้องกับหลักเกณฑ์ข้อกำหนดของโจทย์ในหัวข้อ 1. Musculoskeleton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Musculoskeleton อย่างแม่นยำเพื่อความพร้อมในการสอบใบประกอบวิชาชีพ</t>
        </is>
      </c>
      <c r="K7" s="100" t="n"/>
      <c r="L7" s="88" t="inlineStr">
        <is>
          <t>1.4 Gout</t>
        </is>
      </c>
      <c r="M7" s="100" t="inlineStr">
        <is>
          <t>Clinic</t>
        </is>
      </c>
      <c r="N7" s="88" t="inlineStr">
        <is>
          <t>[TEST] Quick Ingestion</t>
        </is>
      </c>
      <c r="O7" s="100" t="inlineStr">
        <is>
          <t>Mock</t>
        </is>
      </c>
      <c r="P7" s="100" t="inlineStr">
        <is>
          <t>Mock RxCU83 ครั้งที่ 1</t>
        </is>
      </c>
      <c r="Q7" s="88" t="inlineStr">
        <is>
          <t>1. Musculoskeleton</t>
        </is>
      </c>
      <c r="R7" t="inlineStr">
        <is>
          <t>CASE_CLN_M83_GOUT_C01_Q5</t>
        </is>
      </c>
    </row>
    <row r="8" ht="28.05" customHeight="1" s="49">
      <c r="A8" s="100" t="n">
        <v>6</v>
      </c>
      <c r="B8" s="88" t="inlineStr">
        <is>
          <t>ยาเม็ดเคลือบฟิล์มที่มีตัวยาสำคัญน้อยกว่า 25 mg ใช้วิธีการผลิตใดเหมาะสมที่สุด</t>
        </is>
      </c>
      <c r="C8" s="100" t="n"/>
      <c r="D8" s="88" t="inlineStr">
        <is>
          <t>Direct compression</t>
        </is>
      </c>
      <c r="E8" s="88" t="inlineStr">
        <is>
          <t>Extrusion and spheronization</t>
        </is>
      </c>
      <c r="F8" s="88" t="inlineStr">
        <is>
          <t>Rolling compaction</t>
        </is>
      </c>
      <c r="G8" s="88" t="inlineStr">
        <is>
          <t>Slugging</t>
        </is>
      </c>
      <c r="H8" s="88" t="inlineStr">
        <is>
          <t>Wet granulation</t>
        </is>
      </c>
      <c r="I8" s="100" t="n">
        <v>5</v>
      </c>
      <c r="J8" s="88" t="inlineStr">
        <is>
          <t>✅ คำตอบที่ถูกต้อง: ข้อ จ. Wet granulation
💡 Background:
หลักการทางเภสัชกรรม คลินิก และข้อกำหนดมาตรฐานตามเภสัชตำรับในหมวดวิชา 6. Solid Dosage Forms
🎯 ทำไมข้อนี้ถึงถูก:
ตัวเลือก ข้อ จ. (Wet granulation)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(Direct compression):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(Extrusion and spheronization):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(Rolling compaction):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(Slugging):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8" s="100" t="n"/>
      <c r="L8" s="88" t="inlineStr">
        <is>
          <t>6.1 Tablet Manufacturing</t>
        </is>
      </c>
      <c r="M8" s="100" t="inlineStr">
        <is>
          <t>Product</t>
        </is>
      </c>
      <c r="N8" s="88" t="inlineStr">
        <is>
          <t>[TEST] Quick Ingestion</t>
        </is>
      </c>
      <c r="O8" s="100" t="inlineStr">
        <is>
          <t>Mock</t>
        </is>
      </c>
      <c r="P8" s="100" t="inlineStr">
        <is>
          <t>Mock RxCU83 ครั้งที่ 1</t>
        </is>
      </c>
      <c r="Q8" s="88" t="inlineStr">
        <is>
          <t>6. Solid Dosage Forms</t>
        </is>
      </c>
      <c r="R8" t="inlineStr">
        <is>
          <t>CASE_PRD_M83_GOUT_C01_Q1</t>
        </is>
      </c>
    </row>
    <row r="9">
      <c r="A9" s="100" t="n">
        <v>7</v>
      </c>
      <c r="B9" s="88" t="inlineStr">
        <is>
          <t>ในสูตรตำรับยาเม็ด allopurinol มีส่วนประกอบ pregelatinized starch, microcrystalline cellulose, Mg stearate, Titanium oxide, PEG, Lactose monohydrate และ Sodium starch glycolate (SSG) มีหน้าที่อะไรในสูตรตำรับ</t>
        </is>
      </c>
      <c r="C9" s="100" t="n"/>
      <c r="D9" s="88" t="inlineStr">
        <is>
          <t>เพื่อเทลงเบ้าได้ดี (Glidant)</t>
        </is>
      </c>
      <c r="E9" s="88" t="inlineStr">
        <is>
          <t>เพื่อให้ไม่ติดหน้าจาก (Anti-adherent)</t>
        </is>
      </c>
      <c r="F9" s="88" t="inlineStr">
        <is>
          <t>เพื่อให้ film เคลือบหนาเหมาะสม (Coating agent)</t>
        </is>
      </c>
      <c r="G9" s="88" t="inlineStr">
        <is>
          <t>เพื่อให้ละลายน้ำ/ลงน้ำ แล้วกระจายตัวได้เหมาะสม (Superdisintegrant)</t>
        </is>
      </c>
      <c r="H9" s="88" t="inlineStr">
        <is>
          <t>เพื่อให้ film ยืดหยุ่นได้เหมาะสม (Plasticizer)</t>
        </is>
      </c>
      <c r="I9" s="100" t="n">
        <v>4</v>
      </c>
      <c r="J9" s="88" t="inlineStr">
        <is>
          <t>✅ คำตอบที่ถูกต้อง: ข้อ ง. เพื่อให้ละลายน้ำ/ลงน้ำ แล้วกระจายตัวได้เหมาะสม (Superdisintegrant)
💡 Background:
หลักการทางเภสัชกรรม คลินิก และข้อกำหนดมาตรฐานตามเภสัชตำรับในหมวดวิชา 6. Solid Dosage Forms
🎯 ทำไมข้อนี้ถึงถูก:
ตัวเลือก ข้อ ง. (เพื่อให้ละลายน้ำ/ลงน้ำ แล้วกระจายตัวได้เหมาะสม (Superdisintegrant))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(เพื่อเทลงเบ้าได้ดี (Glidant)):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(เพื่อให้ไม่ติดหน้าจาก (Anti-adherent)):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(เพื่อให้ film เคลือบหนาเหมาะสม (Coating agent)):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(เพื่อให้ film ยืดหยุ่นได้เหมาะสม (Plasticizer)):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9" s="100" t="n"/>
      <c r="L9" s="88" t="inlineStr">
        <is>
          <t>4.1 Excipients classification</t>
        </is>
      </c>
      <c r="M9" s="100" t="inlineStr">
        <is>
          <t>Product</t>
        </is>
      </c>
      <c r="N9" s="88" t="inlineStr">
        <is>
          <t>[TEST] Quick Ingestion</t>
        </is>
      </c>
      <c r="O9" s="100" t="inlineStr">
        <is>
          <t>Mock</t>
        </is>
      </c>
      <c r="P9" s="100" t="inlineStr">
        <is>
          <t>Mock RxCU83 ครั้งที่ 1</t>
        </is>
      </c>
      <c r="Q9" s="88" t="inlineStr">
        <is>
          <t>6. Solid Dosage Forms</t>
        </is>
      </c>
      <c r="R9" t="inlineStr">
        <is>
          <t>CASE_PRD_M83_GOUT_C01_Q2</t>
        </is>
      </c>
    </row>
    <row r="10">
      <c r="A10" s="100" t="n">
        <v>8</v>
      </c>
      <c r="B10" s="88" t="inlineStr">
        <is>
          <t>การผลิตยาเคลือบฟิล์ม allopurinol มีการบันทึกลง BMR แต่ผู้ปฏิบัติงานลืมบันทึกแล้วมาบันทึกหลังจากกระบวนการเสร็จแล้ว เป็นการปฏิบัติผิด Data integrity ด้านใดตามหลัก ALCOA</t>
        </is>
      </c>
      <c r="C10" s="100" t="n"/>
      <c r="D10" s="88" t="inlineStr">
        <is>
          <t>Accurate</t>
        </is>
      </c>
      <c r="E10" s="88" t="inlineStr">
        <is>
          <t>Contemporary</t>
        </is>
      </c>
      <c r="F10" s="88" t="inlineStr">
        <is>
          <t>Enduring</t>
        </is>
      </c>
      <c r="G10" s="88" t="inlineStr">
        <is>
          <t>Legible</t>
        </is>
      </c>
      <c r="H10" s="88" t="inlineStr">
        <is>
          <t>Original</t>
        </is>
      </c>
      <c r="I10" s="100" t="n">
        <v>2</v>
      </c>
      <c r="J10" s="88" t="inlineStr">
        <is>
          <t>✅ คำตอบที่ถูกต้อง: ข้อ ข. Contemporary
💡 Background:
หลักการทางเภสัชกรรม คลินิก และข้อกำหนดมาตรฐานตามเภสัชตำรับในหมวดวิชา 6. Solid Dosage Forms
🎯 ทำไมข้อนี้ถึงถูก:
ตัวเลือก ข้อ ข. (Contemporary)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(Accurate):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(Enduring):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(Legible):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(Original):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0" s="100" t="n"/>
      <c r="L10" s="88" t="inlineStr">
        <is>
          <t>4.4 Good Manufacturing Practice</t>
        </is>
      </c>
      <c r="M10" s="100" t="inlineStr">
        <is>
          <t>Product</t>
        </is>
      </c>
      <c r="N10" s="88" t="inlineStr">
        <is>
          <t>[TEST] Quick Ingestion</t>
        </is>
      </c>
      <c r="O10" s="100" t="inlineStr">
        <is>
          <t>Mock</t>
        </is>
      </c>
      <c r="P10" s="100" t="inlineStr">
        <is>
          <t>Mock RxCU83 ครั้งที่ 1</t>
        </is>
      </c>
      <c r="Q10" s="88" t="inlineStr">
        <is>
          <t>6. Solid Dosage Forms</t>
        </is>
      </c>
      <c r="R10" t="inlineStr">
        <is>
          <t>CASE_PRD_M83_GOUT_C01_Q3</t>
        </is>
      </c>
    </row>
    <row r="11">
      <c r="A11" s="100" t="n">
        <v>9</v>
      </c>
      <c r="B11" s="88" t="inlineStr">
        <is>
          <t>รูปโครงสร้าง allopurinol ข้อใดถูกต้องที่สุด: (1) purine analog ยับยั้ง xanthine oxidase (2) log P -1.8 แปลว่าชอบน้ำ (hydrophilic) สูง ผ่านเยื่อหุ้มเซลล์ได้ไม่ดี (3) pKa 10.2 ใน physiological pH 7.4 อยู่ในรูปไม่แตกตัว (unionized)</t>
        </is>
      </c>
      <c r="C11" s="100" t="n"/>
      <c r="D11" s="88" t="inlineStr">
        <is>
          <t>1</t>
        </is>
      </c>
      <c r="E11" s="88" t="inlineStr">
        <is>
          <t>2 และ 3</t>
        </is>
      </c>
      <c r="F11" s="88" t="inlineStr">
        <is>
          <t>1 และ 2</t>
        </is>
      </c>
      <c r="G11" s="88" t="inlineStr">
        <is>
          <t>1 และ 3</t>
        </is>
      </c>
      <c r="H11" s="88" t="inlineStr">
        <is>
          <t>ถูกทุกข้อ</t>
        </is>
      </c>
      <c r="I11" s="100" t="n">
        <v>5</v>
      </c>
      <c r="J11" s="88" t="inlineStr">
        <is>
          <t>✅ คำตอบที่ถูกต้อง: ข้อ จ. ถูกทุกข้อ
💡 Background:
หลักการทางเภสัชกรรม คลินิก และข้อกำหนดมาตรฐานตามเภสัชตำรับในหมวดวิชา 13. Medicinal Chemistry
🎯 ทำไมข้อนี้ถึงถูก:
ตัวเลือก ข้อ จ. (ถูกทุกข้อ)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(1):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ข. (2 และ 3):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ค. (1 และ 2):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ง. (1 และ 3):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13. Medicinal Chemistry อย่างแม่นยำเพื่อความพร้อมในการสอบใบประกอบวิชาชีพ</t>
        </is>
      </c>
      <c r="K11" s="100" t="n"/>
      <c r="L11" s="88" t="inlineStr">
        <is>
          <t>13. Medicinal Chemistry</t>
        </is>
      </c>
      <c r="M11" s="100" t="inlineStr">
        <is>
          <t>Product</t>
        </is>
      </c>
      <c r="N11" s="88" t="inlineStr">
        <is>
          <t>[TEST] Quick Ingestion</t>
        </is>
      </c>
      <c r="O11" s="100" t="inlineStr">
        <is>
          <t>Mock</t>
        </is>
      </c>
      <c r="P11" s="100" t="inlineStr">
        <is>
          <t>Mock RxCU83 ครั้งที่ 1</t>
        </is>
      </c>
      <c r="Q11" s="88" t="inlineStr">
        <is>
          <t>13. Medicinal Chemistry</t>
        </is>
      </c>
      <c r="R11" t="inlineStr">
        <is>
          <t>CASE_PRD_M83_GOUT_C01_Q4</t>
        </is>
      </c>
    </row>
    <row r="12">
      <c r="A12" s="100" t="n">
        <v>10</v>
      </c>
      <c r="B12" s="88" t="inlineStr">
        <is>
          <t>จากการพิจารณาคุณสมบัติโครงสร้างของยา febuxostat วิธีการข้อใด ไม่เหมาะสมที่สุด ในการพัฒนาวิธีวิเคราะห์เพื่อควบคุมคุณภาพยา (หาปริมาณตัวยาสำคัญ หรือ พิสูจน์อัตลักษณ์)</t>
        </is>
      </c>
      <c r="C12" s="100" t="n"/>
      <c r="D12" s="88" t="inlineStr">
        <is>
          <t>HPLC-UV</t>
        </is>
      </c>
      <c r="E12" s="88" t="inlineStr">
        <is>
          <t>Mass spectroscopy</t>
        </is>
      </c>
      <c r="F12" s="88" t="inlineStr">
        <is>
          <t>FT-IR spectroscopy</t>
        </is>
      </c>
      <c r="G12" s="88" t="inlineStr">
        <is>
          <t>Spectrofluorometer</t>
        </is>
      </c>
      <c r="H12" s="88" t="inlineStr">
        <is>
          <t>UV spectroscopy</t>
        </is>
      </c>
      <c r="I12" s="100" t="n">
        <v>4</v>
      </c>
      <c r="J12" s="88" t="inlineStr">
        <is>
          <t>✅ คำตอบที่ถูกต้อง: ข้อ ง. Spectrofluorometer
💡 Background:
หลักการทางเภสัชกรรม คลินิก และข้อกำหนดมาตรฐานตามเภสัชตำรับในหมวดวิชา 1. Titrations
🎯 ทำไมข้อนี้ถึงถูก:
ตัวเลือก ข้อ ง. (Spectrofluorometer)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(HPLC-UV):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(Mass spectroscopy):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(FT-IR spectroscopy):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(UV spectroscopy):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12" s="100" t="n"/>
      <c r="L12" s="88" t="inlineStr">
        <is>
          <t>Product Group 3: Spectroscopy &amp; Optics</t>
        </is>
      </c>
      <c r="M12" s="100" t="inlineStr">
        <is>
          <t>Product</t>
        </is>
      </c>
      <c r="N12" s="88" t="inlineStr">
        <is>
          <t>[TEST] Quick Ingestion</t>
        </is>
      </c>
      <c r="O12" s="100" t="inlineStr">
        <is>
          <t>Mock</t>
        </is>
      </c>
      <c r="P12" s="100" t="inlineStr">
        <is>
          <t>Mock RxCU83 ครั้งที่ 1</t>
        </is>
      </c>
      <c r="Q12" s="88" t="inlineStr">
        <is>
          <t>1. Titrations</t>
        </is>
      </c>
      <c r="R12" t="inlineStr">
        <is>
          <t>CASE_PRD_M83_GOUT_C01_Q5</t>
        </is>
      </c>
    </row>
    <row r="13">
      <c r="A13" s="100" t="n">
        <v>11</v>
      </c>
      <c r="B13" s="88" t="inlineStr">
        <is>
          <t>ผู้ป่วยปัจจุบันเป็นลูกจ้างหรือพนักงานในสถานประกอบการภาคเอกชนที่มีการส่งเงินสมทบเข้ากองทุนตามกฎหมายแรงงาน ผู้ป่วยรายนี้จะอยู่ภายใต้สิทธิการรักษาพยาบาลใดของระบบหลักประกันสุขภาพในประเทศไทย</t>
        </is>
      </c>
      <c r="C13" s="100" t="n"/>
      <c r="D13" s="88" t="inlineStr">
        <is>
          <t>สิทธิหลักประกันสุขภาพแห่งชาติ (UCS / บัตรทอง)</t>
        </is>
      </c>
      <c r="E13" s="88" t="inlineStr">
        <is>
          <t>สิทธิประกันสังคม (Social Security Scheme: SSS)</t>
        </is>
      </c>
      <c r="F13" s="88" t="inlineStr">
        <is>
          <t>สิทธิสวัสดิการรักษาพยาบาลข้าราชการ (CSMBS)</t>
        </is>
      </c>
      <c r="G13" s="88" t="inlineStr">
        <is>
          <t>สิทธิกองทุนเงินทดแทน (Workmen Compensation Fund)</t>
        </is>
      </c>
      <c r="H13" s="88" t="inlineStr">
        <is>
          <t>สิทธิประกันสุขภาพเอกชนภาคสมัครใจ</t>
        </is>
      </c>
      <c r="I13" s="100" t="n">
        <v>2</v>
      </c>
      <c r="J13" s="88" t="inlineStr">
        <is>
          <t>✅ คำตอบที่ถูกต้อง: ข้อ ข. สิทธิประกันสังคม (Social Security Scheme: SSS)
💡 Background:
ระบบหลักประกันสุขภาพของประเทศไทยแบ่งออกเป็น 3 กองทุนหลักตามกลุ่มประชากร ได้แก่ สิทธิสวัสดิการข้าราชการ (CSMBS), สิทธิประกันสังคม (SSS), และสิทธิหลักประกันสุขภาพแห่งชาติ (UCS/บัตรทอง)
🎯 ทำไมข้อนี้ถึงถูก:
ตามพระราชบัญญัติประกันสังคม พ.ศ. 2533 ลูกจ้างในสถานประกอบการเอกชน (ผู้ประกันตนมาตรา 33) ที่นายจ้างและลูกจ้างร่วมจ่ายเงินสมทบ จะได้รับความคุ้มครองสิทธิประโยชน์ทางการแพทย์ผ่านกองทุนประกันสังคม (สำนักงานประกันสังคม: สปส.) โดยต้องเข้ารับบริการ ณ สถานพยาบาลคู่สัญญาตามที่ระบุในบัตรรับรองสิทธิ
🔍 ข้ออื่นผิดเพราะอะไร:
• ข้อ ก. (สิทธิหลักประกันสุขภาพแห่งชาติ): สิทธิ UCS หรือบัตรทอง (พ.ร.บ. หลักประกันสุขภาพแห่งชาติ พ.ศ. 2545) จัดสรรสำหรับคนไทยทุกคนที่ไม่มีสิทธิสวัสดิการรักษาพยาบาลข้าราชการหรือประกันสังคม
• ข้อ ค. (สิทธิสวัสดิการรักษาพยาบาลข้าราชการ): สิทธิ CSMBS คุ้มครองเฉพาะข้าราชการ ลูกจ้างประจำของรัฐ ผู้รับบำนาญ และบุคคลในครอบครัวสายตรง (บิดา มารดา คู่สมรส และบุตรไม่เกิน 3 คน)
• ข้อ ง. (สิทธิกองทุนเงินทดแทน): คุ้มครองเฉพาะการเจ็บป่วย ประสบอันตราย หรือสูญหายเนื่องจากการทำงานให้นายจ้างเท่านั้น ไม่ใช่สิทธิการรักษาโรคทั่วไป
• ข้อ จ. (สิทธิประกันสุขภาพเอกชน): เป็นการทำสัญญาประกันภัยสุขภาพภาคสมัครใจส่วนบุคคล ไม่ใช่ระบบหลักประกันสุขภาพภาครัฐตามกฎหมายแรงงาน
📖 Guideline อ้างอิง:
พระราชบัญญัติประกันสังคม พ.ศ. 2533 และ พ.ร.บ. หลักประกันสุขภาพแห่งชาติ พ.ศ. 2545 (สำนักงานหลักประกันสุขภาพแห่งชาติ: สปสช.)
📌 จุดจำก่อนสอบ:
3 กองทุนสุขภาพหลัก: พนักงานเอกชน = ประกันสังคม (สปส.), ข้าราชการ/ครอบครัว = สวัสดิการข้าราชการ (กรมบัญชีกลาง), ประชาชนทั่วไปที่ไม่มีสิทธิอื่น = บัตรทอง/UCS (สปสช.)</t>
        </is>
      </c>
      <c r="K13" s="100" t="n"/>
      <c r="L13" s="88" t="inlineStr">
        <is>
          <t>Pharmacy Laws &amp; Ethics</t>
        </is>
      </c>
      <c r="M13" s="100" t="inlineStr">
        <is>
          <t>SAP</t>
        </is>
      </c>
      <c r="N13" s="88" t="inlineStr">
        <is>
          <t>[TEST] Quick Ingestion</t>
        </is>
      </c>
      <c r="O13" s="100" t="inlineStr">
        <is>
          <t>Mock</t>
        </is>
      </c>
      <c r="P13" s="100" t="inlineStr">
        <is>
          <t>Mock RxCU83 ครั้งที่ 1</t>
        </is>
      </c>
      <c r="Q13" s="88" t="inlineStr">
        <is>
          <t>2. Pharmacy Administration &amp; Sy</t>
        </is>
      </c>
      <c r="R13" t="inlineStr">
        <is>
          <t>CASE_SAP_M83_GOUT_C01_Q1</t>
        </is>
      </c>
    </row>
    <row r="14">
      <c r="A14" s="100" t="n">
        <v>12</v>
      </c>
      <c r="B14" s="88" t="inlineStr">
        <is>
          <t>สมุนไพรในข้อใดมีสารสำคัญที่เป็นสารตั้งต้นในการสกัดตัวยา Colchicine สำหรับใช้รักษาโรคข้ออักเสบเกาต์เฉียบพลัน</t>
        </is>
      </c>
      <c r="C14" s="100" t="n"/>
      <c r="D14" s="88" t="inlineStr">
        <is>
          <t>ระย่อม (Rauvolfia serpentina)</t>
        </is>
      </c>
      <c r="E14" s="88" t="inlineStr">
        <is>
          <t>ไพล (Zingiber montanum)</t>
        </is>
      </c>
      <c r="F14" s="88" t="inlineStr">
        <is>
          <t>ขมิ้นชัน (Curcuma longa)</t>
        </is>
      </c>
      <c r="G14" s="88" t="inlineStr">
        <is>
          <t>ดองดึง (Gloriosa superba)</t>
        </is>
      </c>
      <c r="H14" s="88" t="inlineStr">
        <is>
          <t>เถาวัลย์เปรียง (Derris scandens)</t>
        </is>
      </c>
      <c r="I14" s="100" t="n">
        <v>4</v>
      </c>
      <c r="J14" s="88" t="inlineStr">
        <is>
          <t>✅ คำตอบที่ถูกต้อง: ข้อ ง. ดองดึง (Gloriosa superba)
💡 Background:
สารพฤกษเคมีกลุ่มแอลคาลอยด์ในสมุนไพรที่มีฤทธิ์ทางเภสัชวิทยาระงับการอักเสบของข้อในโรคเกาต์
🎯 ทำไมข้อนี้ถึงถูก:
ดองดึง (Gloriosa superba) มีสารสำคัญคือ Colchicine และ Gloriosine ในปริมาณสูงบริเวณเหง้าและเมล็ด ซึ่งถูกนำมาใช้เป็นสารตั้งต้นในการสกัดยา Colchicine เพื่อใช้รักษาข้ออักเสบเกาต์เฉียบพลันและ FMF
🔍 ข้ออื่นผิดเพราะอะไร:
• ข้อ ก. (ระย่อม): มีสาร Reserpine ออกฤทธิ์ลดความดันโลหิตและสงบประสาท
• ข้อ ข. (ไพล): มีสาร DMP (compound D) และ Curcuminoids มีฤทธิ์ต้านการอักเสบ ใช้บรรเทาอาการปวดเมื่อยและฟกช้ำ
• ข้อ ค. (ขมิ้นชัน): มีสาร Curcumin และ Curcuminoids เด่นด้านขับลม บรรเทาอาการแน่นจุกเสียดและแผลในกระเพาะอาหาร
• ข้อ จ. (เถาวัลย์เปรียง): มีสาร Isoflavones บรรเทาอาการปวดกล้ามเนื้อและปวดข้อเข่าเสื่อม (OA)
📖 Guideline อ้างอิง:
Thai Herbal Pharmacopoeia (THP) &amp; Pharmacognosy and Phytochemistry of Medicinal Plants
📌 จุดจำก่อนสอบ:
ดองดึง = Colchicine (รักษาเกาต์), ระย่อม = Reserpine (ลดความดัน), ขมิ้นชัน = Curcumin (ขับลม/แผลกระเพาะ), ไพล = DMP (ลดบวมฟกช้ำ)</t>
        </is>
      </c>
      <c r="K14" s="100" t="n"/>
      <c r="L14" s="88" t="inlineStr">
        <is>
          <t>Herbal Medicine</t>
        </is>
      </c>
      <c r="M14" s="100" t="inlineStr">
        <is>
          <t>Clinic</t>
        </is>
      </c>
      <c r="N14" s="88" t="inlineStr">
        <is>
          <t>[TEST] Quick Ingestion</t>
        </is>
      </c>
      <c r="O14" s="100" t="inlineStr">
        <is>
          <t>Mock</t>
        </is>
      </c>
      <c r="P14" s="100" t="inlineStr">
        <is>
          <t>Mock RxCU83 ครั้งที่ 1</t>
        </is>
      </c>
      <c r="Q14" s="88" t="inlineStr">
        <is>
          <t>11. Herbal Products</t>
        </is>
      </c>
      <c r="R14" t="inlineStr">
        <is>
          <t>CASE_CLN_M83_GOUT_C02_Q1</t>
        </is>
      </c>
    </row>
    <row r="15">
      <c r="A15" s="100" t="n">
        <v>13</v>
      </c>
      <c r="B15" s="88" t="inlineStr">
        <is>
          <t>ตามแนวทางเวชปฏิบัติ ESC Guidelines 2024 ผู้ป่วยหญิงอายุ 45 ปี มีโรคความดันโลหิตสูงร่วมกับโรคเบาหวาน เป้าหมายระดับความดันโลหิตในการรักษาเมื่อตรวจวัดที่สถานพยาบาล (Office BP Target) ควรเป็นเท่าใด</t>
        </is>
      </c>
      <c r="C15" s="100" t="n"/>
      <c r="D15" s="88" t="inlineStr">
        <is>
          <t>SBP 110-119 mmHg</t>
        </is>
      </c>
      <c r="E15" s="88" t="inlineStr">
        <is>
          <t>SBP 120-129 mmHg</t>
        </is>
      </c>
      <c r="F15" s="88" t="inlineStr">
        <is>
          <t>SBP 130-139 mmHg</t>
        </is>
      </c>
      <c r="G15" s="88" t="inlineStr">
        <is>
          <t>SBP 140-149 mmHg</t>
        </is>
      </c>
      <c r="H15" s="88" t="inlineStr">
        <is>
          <t>SBP 150-159 mmHg</t>
        </is>
      </c>
      <c r="I15" s="100" t="n">
        <v>2</v>
      </c>
      <c r="J15" s="88" t="inlineStr">
        <is>
          <t>✅ คำตอบที่ถูกต้อง: ข้อ ข. SBP 120-129 mmHg
💡 Background:
เป้าหมายการควบคุมระดับความดันโลหิตในผู้ป่วยความดันโลหิตสูงที่มีโรคร่วมเป็นเบาหวานตามแนวทางเวชปฏิบัติสากลล่าสุด
🎯 ทำไมข้อนี้ถึงถูก:
ตาม 2024 ESC Guidelines for the Management of Elevated Blood Pressure and Hypertension แนะนำเป้าหมาย Systolic Blood Pressure (SBP) สำหรับผู้ป่วยส่วนใหญ่รวมถึงผู้ป่วยเบาหวานที่มีอายุ 18-64 ปี อยู่ที่ 120-129 mmHg หากผู้ป่วยสามารถทนต่อยาได้ดี เพื่อลดความเสี่ยงต่อการเกิด Major Adverse Cardiovascular Events (MACE)
🔍 ข้ออื่นผิดเพราะอะไร:
• ข้อ ก. (SBP 110-119 mmHg): ต่ำเกินไป เพิ่มความเสี่ยงต่ออาการหน้ามืด ความดันตกในท่ายืน (Orthostatic hypotension) และไตขาดเลือด
• ข้อ ค. (SBP 130-139 mmHg): เป็นเป้าหมายเดิมหรือเป้าหมายในผู้สูงอายุที่มีภาวะเปราะบาง (Frailty) ไม่ใช่เป้าหมายเข้มงวดในผู้ป่วยวัย 45 ปี
• ข้อ ง. (SBP 140-149 mmHg): ยังไม่ผ่านเกณฑ์การควบคุมความดันโลหิต (ถือว่ายังเป็น Hypertension)
• ข้อ จ. (SBP 150-159 mmHg): สูงเกินเกณฑ์มาตรฐาน เพิ่มความเสี่ยงโรคหลอดเลือดสมองและโรคหัวใจชัดเจน
📖 Guideline อ้างอิง:
2024 ESC Guidelines for the Management of Elevated Blood Pressure and Hypertension (European Heart Journal)
📌 จุดจำก่อนสอบ:
ESC 2024 BP Target ในผู้ป่วยอายุน้อยกว่า 65 ปีที่มี DM/HTN: แนะนำ SBP 120-129 mmHg (On-treatment Office SBP)</t>
        </is>
      </c>
      <c r="K15" s="100" t="n"/>
      <c r="L15" s="88" t="inlineStr">
        <is>
          <t>Hypertension</t>
        </is>
      </c>
      <c r="M15" s="100" t="inlineStr">
        <is>
          <t>Clinic</t>
        </is>
      </c>
      <c r="N15" s="88" t="inlineStr">
        <is>
          <t>[TEST] Quick Ingestion</t>
        </is>
      </c>
      <c r="O15" s="100" t="inlineStr">
        <is>
          <t>Mock</t>
        </is>
      </c>
      <c r="P15" s="100" t="inlineStr">
        <is>
          <t>Mock RxCU83 ครั้งที่ 1</t>
        </is>
      </c>
      <c r="Q15" s="88" t="inlineStr">
        <is>
          <t>2. Cardiovascular</t>
        </is>
      </c>
      <c r="R15" t="inlineStr">
        <is>
          <t>CASE_CLN_M83_HTN_C01_Q1</t>
        </is>
      </c>
    </row>
    <row r="16">
      <c r="A16" s="100" t="n">
        <v>14</v>
      </c>
      <c r="B16" s="88" t="inlineStr">
        <is>
          <t>ผู้ป่วยโรคหัวใจล้มเหลวเรื้อรังที่มีการบีบตัวของหัวใจห้องล่างซ้ายลดลง (HFrEF: LVEF &lt; 40%) และมีโรคความดันโลหิตสูงร่วมด้วย ควรหลีกเลี่ยงการใช้ยาใดต่อไปนี้</t>
        </is>
      </c>
      <c r="C16" s="100" t="n"/>
      <c r="D16" s="88" t="inlineStr">
        <is>
          <t>Carvedilol</t>
        </is>
      </c>
      <c r="E16" s="88" t="inlineStr">
        <is>
          <t>Enalapril</t>
        </is>
      </c>
      <c r="F16" s="88" t="inlineStr">
        <is>
          <t>Hydrochlorothiazide</t>
        </is>
      </c>
      <c r="G16" s="88" t="inlineStr">
        <is>
          <t>Spironolactone</t>
        </is>
      </c>
      <c r="H16" s="88" t="inlineStr">
        <is>
          <t>Verapamil</t>
        </is>
      </c>
      <c r="I16" s="100" t="n">
        <v>5</v>
      </c>
      <c r="J16" s="88" t="inlineStr">
        <is>
          <t>✅ คำตอบที่ถูกต้อง: ข้อ จ. Verapamil
💡 Background:
ข้อห้ามใช้ทางเภสัชวิทยาในผู้ป่วยภาวะหัวใจล้มเหลวชนิดลดการบีบตัว (Heart Failure with reduced Ejection Fraction: HFrEF)
🎯 ทำไมข้อนี้ถึงถูก:
Verapamil และ Diltiazem เป็นยากลุ่ม Non-dihydropyridine Calcium Channel Blockers (Non-DHP CCBs) ซึ่งมีฤทธิ์กดการบีบตัวของกล้ามเนื้อหัวใจอย่างแรง (Negative inotropic effect) และชะลอการนำกระแสประสาทหัวใจ (Negative chronotropic/dromotropic) ส่งผลให้ภาวะหัวใจล้มเหลวทรุดลงอย่างรุนแรงและเพิ่มอัตราการเสียชีวิต จึงเป็นข้อห้ามใช้เด็ดขาดใน HFrEF
🔍 ข้ออื่นผิดเพราะอะไร:
• ข้อ ก. (Carvedilol): เป็น 1 ใน 3 Beta-blockers ที่มีหลักฐานลดอัตราการเสียชีวิตใน HFrEF (Carvedilol, Bisoprolol, Metoprolol succinate)
• ข้อ ข. (Enalapril): เป็นยากลุ่ม ACEI ที่เป็นเสาหลัก (Pillar) ในการรักษา HFrEF ช่วยลด Morbidity และ Mortality
• ข้อ ค. (Hydrochlorothiazide): เป็นยาขับปัสสาวะ Thiazide ช่วยลดปริมาณสารน้ำคั่งในร่างกาย (Volume overload) แม้ Loop diuretics จะนิยมกว่าใน HF
• ข้อ ง. (Spironolactone): เป็นยากลุ่ม Mineralocorticoid Receptor Antagonist (MRA) ที่ช่วยลด Fibrosis และลดอัตราการเสียชีวิตใน HFrEF
📖 Guideline อ้างอิง:
2022 AHA/ACC/HFSA Guideline for the Management of Heart Failure &amp; 2023 ESC HF Focused Update
📌 จุดจำก่อนสอบ:
ยาที่ห้ามใช้ใน HFrEF: Non-DHP CCB (Verapamil, Diltiazem), NSAIDs/COX-2 inhibitors, Pioglitazone (Tสร้างสารน้ำคั่ง)</t>
        </is>
      </c>
      <c r="K16" s="100" t="n"/>
      <c r="L16" s="88" t="inlineStr">
        <is>
          <t>Stable Heart Failure</t>
        </is>
      </c>
      <c r="M16" s="100" t="inlineStr">
        <is>
          <t>Clinic</t>
        </is>
      </c>
      <c r="N16" s="88" t="inlineStr">
        <is>
          <t>[TEST] Quick Ingestion</t>
        </is>
      </c>
      <c r="O16" s="100" t="inlineStr">
        <is>
          <t>Mock</t>
        </is>
      </c>
      <c r="P16" s="100" t="inlineStr">
        <is>
          <t>Mock RxCU83 ครั้งที่ 1</t>
        </is>
      </c>
      <c r="Q16" s="88" t="inlineStr">
        <is>
          <t>2. Cardiovascular</t>
        </is>
      </c>
      <c r="R16" t="inlineStr">
        <is>
          <t>CASE_CLN_M83_HTN_C01_Q2</t>
        </is>
      </c>
    </row>
    <row r="17">
      <c r="A17" s="100" t="n">
        <v>15</v>
      </c>
      <c r="B17" s="88" t="inlineStr">
        <is>
          <t>ผู้ป่วยหญิง อายุ 45 ปี โรคประจำตัว HTN และ DM ได้รับยา Losartan 50 mg วันละ 1 ครั้ง มารับการตรวจติดตามพบความดันโลหิต 160/95 mmHg วิธีการปรับเปลี่ยนการรักษาในข้อใดที่ควรหลีกเลี่ยงมากที่สุด</t>
        </is>
      </c>
      <c r="C17" s="100" t="n"/>
      <c r="D17" s="88" t="inlineStr">
        <is>
          <t>เพิ่มยา Amlodipine</t>
        </is>
      </c>
      <c r="E17" s="88" t="inlineStr">
        <is>
          <t>เพิ่มยา Hydrochlorothiazide</t>
        </is>
      </c>
      <c r="F17" s="88" t="inlineStr">
        <is>
          <t>เพิ่มยา Nebivolol</t>
        </is>
      </c>
      <c r="G17" s="88" t="inlineStr">
        <is>
          <t>เพิ่มยา Ramipril ร่วมกับ Losartan</t>
        </is>
      </c>
      <c r="H17" s="88" t="inlineStr">
        <is>
          <t>ปรับเพิ่มขนาดยา Losartan เป็น 100 mg</t>
        </is>
      </c>
      <c r="I17" s="100" t="n">
        <v>4</v>
      </c>
      <c r="J17" s="88" t="inlineStr">
        <is>
          <t>✅ คำตอบที่ถูกต้อง: ข้อ ง. เพิ่มยา Ramipril ร่วมกับ Losartan
💡 Background:
ข้อห้ามในการใช้ยาลดความดันโลหิตร่วมกัน (Dual Renin-Angiotensin-Aldosterone System Blockade)
🎯 ทำไมข้อนี้ถึงถูก:
การใช้ยาในกลุ่ม ACEI (Ramipril) ร่วมกับ ARB (Losartan) หรือการใช้ร่วมกับ Direct Renin Inhibitor (Aliskiren) เรียกว่า Dual RAAS Blockade เป็นข้อห้ามใช้ตามแนวทางเวชปฏิบัติสากล เนื่องจากไม่ช่วยเพิ่มประโยชน์ในการลดโรคหัวใจและหลอดเลือด แต่เพิ่มความเสี่ยงต่อภาวะไตวายเฉียบพลัน (Acute Kidney Injury), โพแทสเซียมในเลือดสูงรุนแรง (Severe Hyperkalemia) และความดันตกเฉียบพลันอย่างมีนัยสำคัญ
🔍 ข้ออื่นผิดเพราะอะไร:
• ข้อ ก. (เพิ่มยา Amlodipine): เป็นทางเลือกที่ดีเยี่ยม (DHP-CCB + ARB) ช่วยเสริมฤทธิ์ขยายหลอดเลือดและลดอาการบวมข้อเท้าจาก CCB
• ข้อ ข. (เพิ่มยา Hydrochlorothiazide): เป็นการจับคู่มาตรฐาน (ARB + Thiazide diuretic) ช่วยเสริมการขับโซเดียมและลดความดันโลหิต
• ข้อ ค. (เพิ่มยา Nebivolol): สามารถพิจารณาใช้ได้หากผู้ป่วยมีข้อบ่งชี้จำเพาะ เช่น มีโรคหลอดเลือดหัวใจ หรือควบคุมอัตราการเต้นหัวใจ
• ข้อ จ. (ปรับเพิ่มขนาดยา Losartan เป็น 100 mg): เป็นแนวทางที่ถูกต้องในการ Titrate ยาเดี่ยวให้ถึงขนาดยาสูงสุดที่แนะนำ
📖 Guideline อ้างอิง:
2024 ESC Hypertension Guidelines &amp; KDIGO 2023 Clinical Practice Guideline for the Management of Diabetes in CKD
📌 จุดจำก่อนสอบ:
ห้ามใช้ ACEI + ARB ร่วมกันเด็ดขาด (Dual RAAS Blockade = เสี่ยง AKI + Hyperkalemia + Hypotension พุ่งสูง)</t>
        </is>
      </c>
      <c r="K17" s="100" t="n"/>
      <c r="L17" s="88" t="inlineStr">
        <is>
          <t>Hypertension</t>
        </is>
      </c>
      <c r="M17" s="100" t="inlineStr">
        <is>
          <t>Clinic</t>
        </is>
      </c>
      <c r="N17" s="88" t="inlineStr">
        <is>
          <t>[TEST] Quick Ingestion</t>
        </is>
      </c>
      <c r="O17" s="100" t="inlineStr">
        <is>
          <t>Mock</t>
        </is>
      </c>
      <c r="P17" s="100" t="inlineStr">
        <is>
          <t>Mock RxCU83 ครั้งที่ 1</t>
        </is>
      </c>
      <c r="Q17" s="88" t="inlineStr">
        <is>
          <t>2. Cardiovascular</t>
        </is>
      </c>
      <c r="R17" t="inlineStr">
        <is>
          <t>CASE_CLN_M83_HTN_C01_Q3</t>
        </is>
      </c>
    </row>
    <row r="18">
      <c r="A18" s="100" t="n">
        <v>16</v>
      </c>
      <c r="B18" s="88" t="inlineStr">
        <is>
          <t>กลไกทางเภสัชวิทยาใดที่อธิบายการเกิดภาวะโพแทสเซียมในเลือดสูง (Hyperkalemia) จากการใช้ยา Enalapril ร่วมกับ Spironolactone ได้ถูกต้องที่สุด</t>
        </is>
      </c>
      <c r="C18" s="100" t="n"/>
      <c r="D18" s="88" t="inlineStr">
        <is>
          <t>Enalapril ลดการสร้าง Nitric oxide ทำให้เกิดหลอดเลือดหดเกร็ง</t>
        </is>
      </c>
      <c r="E18" s="88" t="inlineStr">
        <is>
          <t>Enalapril ยับยั้ง Na+/K+ ATPase pump ที่เยื่อหุ้มเซลล์กล้ามเนื้อ</t>
        </is>
      </c>
      <c r="F18" s="88" t="inlineStr">
        <is>
          <t>Spironolactone กระตุ้น Beta-1 receptor ที่หัวใจ</t>
        </is>
      </c>
      <c r="G18" s="88" t="inlineStr">
        <is>
          <t>ทั้ง Enalapril และ Spironolactone ยับยั้งการทำงานของ Aldosterone ที่ท่อไตส่วนปลาย ส่งผลให้ลดการขับโพแทสเซียมออกทางปัสสาวะ</t>
        </is>
      </c>
      <c r="H18" s="88" t="inlineStr">
        <is>
          <t>Enalapril กระตุ้นการหลั่ง Renin ส่งผลให้ไตดูดกลับโพแทสเซียมเพิ่มขึ้นโดยตรง</t>
        </is>
      </c>
      <c r="I18" s="100" t="n">
        <v>4</v>
      </c>
      <c r="J18" s="88" t="inlineStr">
        <is>
          <t>✅ คำตอบที่ถูกต้อง: ข้อ ง. ทั้ง Enalapril และ Spironolactone ยับยั้งการทำงานของ Aldosterone ที่ท่อไตส่วนปลาย ส่งผลให้ลดการขับโพแทสเซียมออกทางปัสสาวะ
💡 Background:
กลไกการควบคุมสมดุลอิเล็กโทรไลต์ของระบบ Renin-Angiotensin-Aldosterone System (RAAS) ที่บริเวณไต
🎯 ทำไมข้อนี้ถึงถูก:
Enalapril (ACEI) ยับยั้งการเปลี่ยน Angiotensin I เป็น Angiotensin II ทำให้การหลั่ง Aldosterone จากต่อมหมวกไตลดลง ส่วน Spironolactone ออกฤทธิ์ปิดกั้น Mineralocorticoid Receptor ที่ต่อมหมวกไตและท่อไตส่วนปลาย (Cortical Collecting Duct) โดยตรง ส่งผลให้ลดการแสดงออกของช่อง ENaC และ Na+/K+ pump ทำให้ไตลดการดูดกลับโซเดียมและลดการขับโพแทสเซียมออกสู่ปัสสาวะ (Potassium-sparing effect) จึงเกิดการคั่งของโพแทสเซียมในเลือด
🔍 ข้ออื่นผิดเพราะอะไร:
• ข้อ ก. ผิด เพราะ ACEI ยับยั้งการสลาย Bradykinin ส่งผลให้เพิ่มการสร้าง Nitric Oxide (NO) ทำให้หลอดเลือดขยายตัว ไม่ใช่หดเกร็ง
• ข้อ ข. ผิด เพราะยากด Na+/K+ ATPase pump คือ Digoxin ไม่ใช่ Enalapril
• ข้อ ค. ผิด เพราะ Spironolactone เป็น Aldosterone antagonist ไม่มีฤทธิ์กระตุ้น Beta-1 adrenergic receptor
• ข้อ จ. ผิด เพราะแม้ ACEI จะลด negative feedback ทำให้ Renin สูงขึ้น แต่ Renin ไม่ได้ดูดกลับโพแทสเซียมโดยตรง
📖 Guideline อ้างอิง:
Goodman &amp; Gilman's: The Pharmacological Basis of Therapeutics (14th Edition)
📌 จุดจำก่อนสอบ:
ACEI/ARB ลดการสร้าง Aldosterone + MRA (Spironolactone) ปิดกั้นตัวรับ Aldosterone = ยับยั้ง K+ excretion ที่ Collecting duct นำไปสู่ Hyperkalemia</t>
        </is>
      </c>
      <c r="K18" s="100" t="n"/>
      <c r="L18" s="88" t="inlineStr">
        <is>
          <t>Hypertension</t>
        </is>
      </c>
      <c r="M18" s="100" t="inlineStr">
        <is>
          <t>Clinic</t>
        </is>
      </c>
      <c r="N18" s="88" t="inlineStr">
        <is>
          <t>[TEST] Quick Ingestion</t>
        </is>
      </c>
      <c r="O18" s="100" t="inlineStr">
        <is>
          <t>Mock</t>
        </is>
      </c>
      <c r="P18" s="100" t="inlineStr">
        <is>
          <t>Mock RxCU83 ครั้งที่ 1</t>
        </is>
      </c>
      <c r="Q18" s="88" t="inlineStr">
        <is>
          <t>2. Cardiovascular</t>
        </is>
      </c>
      <c r="R18" t="inlineStr">
        <is>
          <t>CASE_CLN_M83_HTN_C01_Q4</t>
        </is>
      </c>
    </row>
    <row r="19">
      <c r="A19" s="100" t="n">
        <v>17</v>
      </c>
      <c r="B19" s="88" t="inlineStr">
        <is>
          <t>กลไกการออกฤทธิ์หลักของยากลุ่ม Calcium Channel Blockers (CCBs) คือข้อใด และยากลุ่มย่อยใดมีผลขยายหลอดเลือดแดงส่วนปลายเด่นชัดที่สุด</t>
        </is>
      </c>
      <c r="C19" s="100" t="n"/>
      <c r="D19" s="88" t="inlineStr">
        <is>
          <t>กระตุ้นการสังเคราะห์ Nitric Oxide, กลุ่ม Non-dihydropyridines</t>
        </is>
      </c>
      <c r="E19" s="88" t="inlineStr">
        <is>
          <t>ปิดกั้น L-type Voltage-gated Calcium Channel, กลุ่ม Dihydropyridines</t>
        </is>
      </c>
      <c r="F19" s="88" t="inlineStr">
        <is>
          <t>ยับยั้ง Beta-1 Adrenergic Receptor, กลุ่ม Non-selective CCBs</t>
        </is>
      </c>
      <c r="G19" s="88" t="inlineStr">
        <is>
          <t>กระตุ้นการนำพาแคลเซียมเข้าสู่เซลล์กล้ามเนื้อหัวใจ, กลุ่ม Selective CCBs</t>
        </is>
      </c>
      <c r="H19" s="88" t="inlineStr">
        <is>
          <t>ยับยั้งการหลั่งเอนไซม์ Renin จากไต, กลุ่ม Central CCBs</t>
        </is>
      </c>
      <c r="I19" s="100" t="n">
        <v>2</v>
      </c>
      <c r="J19" s="88" t="inlineStr">
        <is>
          <t>✅ คำตอบที่ถูกต้อง: ข้อ ข. ปิดกั้น L-type Voltage-gated Calcium Channel, กลุ่ม Dihydropyridines
💡 Background:
เภสัชวิทยาของยากลุ่ม Calcium Channel Blockers (CCBs) และการแบ่งประเภทยาย่อยตามโครงสร้างเคมีและเนื้อเยื่อเป้าหมาย
🎯 ทำไมข้อนี้ถึงถูก:
CCBs ออกฤทธิ์ยับยั้งการไหลเข้าของแคลเซียมไอออนผ่าน Voltage-dependent L-type calcium channels บนเยื่อหุ้มเซลล์กล้ามเนื้อเรียบของหลอดเลือดและกล้ามเนื้อหัวใจ โดยกลุ่ม Dihydropyridines (DHPs เช่น Amlodipine, Nifedipine, Felodipine) มีความจำเพาะสูงต่อหลอดเลือดแดงส่วนปลาย (Vascular selectivity) ทำให้เกิด Vasodilation เด่นชัดและลดความต้านทานหลอดเลือดส่วนปลาย (TPR)
🔍 ข้ออื่นผิดเพราะอะไร:
• ข้อ ก. ผิด เพราะ CCBs ปิดกั้น Calcium influx ไม่ได้มีกลไกหลักผ่านการกระตุ้น NO synthase และ Non-DHPs เด่นที่กล้ามเนื้อหัวใจ
• ข้อ ค. ผิด เพราะการยับยั้ง Beta-1 receptor เป็นกลไกของ Beta-blockers
• ข้อ ง. ผิด เพราะ CCBs มีฤทธิ์ยับยั้ง (Blocker/Inhibitor) ไม่ใช่การกระตุ้น (Agonist)
• ข้อ จ. ผิด เพราะยากลุ่มที่ยับยั้ง Renin โดยตรงคือ Direct Renin Inhibitors (Aliskiren)
📖 Guideline อ้างอิง:
Rang &amp; Dale's Pharmacology (9th Edition) &amp; 2024 ESC Hypertension Guidelines
📌 จุดจำก่อนสอบ:
Dihydropyridines (Amlodipine) = เด่นขยายหลอดเลือด (Vascular selective), Non-Dihydropyridines (Verapamil/Diltiazem) = เด่นกดหัวใจ (Cardiac selective)</t>
        </is>
      </c>
      <c r="K19" s="100" t="n"/>
      <c r="L19" s="88" t="inlineStr">
        <is>
          <t>Hypertension</t>
        </is>
      </c>
      <c r="M19" s="100" t="inlineStr">
        <is>
          <t>Clinic</t>
        </is>
      </c>
      <c r="N19" s="88" t="inlineStr">
        <is>
          <t>[TEST] Quick Ingestion</t>
        </is>
      </c>
      <c r="O19" s="100" t="inlineStr">
        <is>
          <t>Mock</t>
        </is>
      </c>
      <c r="P19" s="100" t="inlineStr">
        <is>
          <t>Mock RxCU83 ครั้งที่ 1</t>
        </is>
      </c>
      <c r="Q19" s="88" t="inlineStr">
        <is>
          <t>2. Cardiovascular</t>
        </is>
      </c>
      <c r="R19" t="inlineStr">
        <is>
          <t>CASE_CLN_M83_HTN_C01_Q5</t>
        </is>
      </c>
    </row>
    <row r="20">
      <c r="A20" s="100" t="n">
        <v>18</v>
      </c>
      <c r="B20" s="88" t="inlineStr">
        <is>
          <t>สูตรตำรับยาแคปซูล Ramipril 5 mg ชนิด Hard Gelatin Capsule ประกอบด้วย Ramipril, Colloidal anhydrous silica และ Pregelatinized starch สาร Pregelatinized starch ทำหน้าที่หลักเป็นสารช่วยชนิดใดในสูตรตำรับนี้</t>
        </is>
      </c>
      <c r="C20" s="100" t="n"/>
      <c r="D20" s="88" t="inlineStr">
        <is>
          <t>สารหล่อลื่น (Lubricant)</t>
        </is>
      </c>
      <c r="E20" s="88" t="inlineStr">
        <is>
          <t>สารช่วยไหล (Glidant)</t>
        </is>
      </c>
      <c r="F20" s="88" t="inlineStr">
        <is>
          <t>สารช่วยยึดเกาะ (Binder)</t>
        </is>
      </c>
      <c r="G20" s="88" t="inlineStr">
        <is>
          <t>สารเพิ่มปริมาณและช่วยแตกตัว (Diluent / Disintegrant)</t>
        </is>
      </c>
      <c r="H20" s="88" t="inlineStr">
        <is>
          <t>สารเคลือบเปลือกแคปซูล (Capsule coating agent)</t>
        </is>
      </c>
      <c r="I20" s="100" t="n">
        <v>4</v>
      </c>
      <c r="J20" s="88" t="inlineStr">
        <is>
          <t>✅ คำตอบที่ถูกต้อง: ข้อ ง. สารเพิ่มปริมาณและช่วยแตกตัว (Diluent / Disintegrant)
💡 Background:
หน้าที่และคุณสมบัติของสารช่วยทางเภสัชกรรม (Excipients) ในการผลิตยาแคปซูลแข็ง (Hard Gelatin Capsules)
🎯 ทำไมข้อนี้ถึงถูก:
Ramipril 5 mg มีปริมาณตัวยาสำคัญน้อยมาก จึงต้องใช้ Pregelatinized starch ทำหน้าที่หลักเป็น สารเพิ่มปริมาณ (Diluent/Filler) เพื่อปรับน้ำหนักและปริมาตรผงยาให้เต็มขนาดของปลอกแคปซูล (Capsule body) และด้วยโครงสร้างแป้งที่ผ่านการดัดแปลง ยังมีคุณสมบัติเป็น Disintegrant ช่วยส่งเสริมการกระจายตัวของผงยาเมื่อเปลือกเจลาตินละลาย
🔍 ข้ออื่นผิดเพราะอะไร:
• ข้อ ก. (สารหล่อลื่น): สารหล่อลื่นป้องกันผงยาติดเครื่องบรรจุแคปซูล เช่น Magnesium stearate หรือ Stearic acid
• ข้อ ข. (สารช่วยไหล): ในสูตรนี้ สารช่วยการไหล (Glidant) ตัวหลักคือ Colloidal anhydrous silica (Aerosil)
• ข้อ ค. (สารช่วยยึดเกาะ): Binder ใช้ในการทำแกรนูล (Granulation) ของยาเม็ด ในแคปซูลบรรจุผงแห้งไม่ต้องการคุณสมบัติยึดเกาะแน่น
• ข้อ จ. (สารเคลือบเปลือกแคปซูล): เปลือกแคปซูลทำจาก Gelatin หรือ HPMC ไม่ได้ใช้แป้งเคลือบ
📖 Guideline อ้างอิง:
Handbook of Pharmaceutical Excipients (9th Edition) &amp; Aulton's Pharmaceutics
📌 จุดจำก่อนสอบ:
Pregelatinized Starch = สารเพิ่มปริมาณอเนกประสงค์ (Diluent + Disintegrant + Binder), Colloidal Silica = Glidant, Mg stearate = Lubricant</t>
        </is>
      </c>
      <c r="K20" s="100" t="n"/>
      <c r="L20" s="88" t="inlineStr">
        <is>
          <t>Excipients classification</t>
        </is>
      </c>
      <c r="M20" s="100" t="inlineStr">
        <is>
          <t>Product</t>
        </is>
      </c>
      <c r="N20" s="88" t="inlineStr">
        <is>
          <t>[TEST] Quick Ingestion</t>
        </is>
      </c>
      <c r="O20" s="100" t="inlineStr">
        <is>
          <t>Mock</t>
        </is>
      </c>
      <c r="P20" s="100" t="inlineStr">
        <is>
          <t>Mock RxCU83 ครั้งที่ 1</t>
        </is>
      </c>
      <c r="Q20" s="88" t="inlineStr">
        <is>
          <t>6. Solid Dosage Forms</t>
        </is>
      </c>
      <c r="R20" t="inlineStr">
        <is>
          <t>CASE_PRD_M83_HTN_C01_Q1</t>
        </is>
      </c>
    </row>
    <row r="21">
      <c r="A21" s="100" t="n">
        <v>19</v>
      </c>
      <c r="B21" s="88" t="inlineStr">
        <is>
          <t>ข้อใดเป็นเหตุผลสำคัญทางเภสัชกรรมในการเลือกพัฒนาตำรับ Ramipril ให้อยู่ในรูปแบบแคปซูลเจลาตินแข็ง (Hard Gelatin Capsule) แทนรูปแบบยาเม็ดตอกตรง (Direct Compression Tablet)</t>
        </is>
      </c>
      <c r="C21" s="100" t="n"/>
      <c r="D21" s="88" t="inlineStr">
        <is>
          <t>เพื่อป้องกันการสลายตัวของตัวยาจากแสงสว่าง</t>
        </is>
      </c>
      <c r="E21" s="88" t="inlineStr">
        <is>
          <t>เพื่อป้องกันการสัมผัสความชื้นจากสิ่งแวดล้อมได้ดีกว่าเม็ดเคลือบฟิล์ม</t>
        </is>
      </c>
      <c r="F21" s="88" t="inlineStr">
        <is>
          <t>เพื่อลดความแปรปรวนของอัตราการละลายในสภาวะกรด</t>
        </is>
      </c>
      <c r="G21" s="88" t="inlineStr">
        <is>
          <t>เพื่อแก้ไขปัญหาความสามารถในการตอกอัดต่ำ (Poor Compressibility) และความไวต่อแรงกลของผงยา</t>
        </is>
      </c>
      <c r="H21" s="88" t="inlineStr">
        <is>
          <t>เพื่อควบคุมอัตราการปลดปล่อยตัวยาให้ออกฤทธิ์เนิ่น (Extended Release)</t>
        </is>
      </c>
      <c r="I21" s="100" t="n">
        <v>4</v>
      </c>
      <c r="J21" s="88" t="inlineStr">
        <is>
          <t>✅ คำตอบที่ถูกต้อง: ข้อ ง. เพื่อแก้ไขปัญหาความสามารถในการตอกอัดต่ำ (Poor Compressibility) และความไวต่อแรงกลของผงยา
💡 Background:
การพิจารณาเลือกรูปแบบยาเตรียม (Dosage Form Selection) จากคุณสมบัติทางเคมีกายภาพและการไหลของผงยาในขั้นตอน Preformulation
🎯 ทำไมข้อนี้ถึงถูก:
ตัวยา Ramipril มีปริมาณยาต่อหน่วยต่ำ (Low dose 2.5-5 mg) มีคุณสมบัติ Poor compressibility ตอกอัดเป็นเม็ดได้ยาก และไวต่อแรงกดดันเชิงกล (Mechanical stress) รวมถึงความร้อนที่เกิดขึ้นระหว่างการตอกเม็ดซึ่งอาจเร่งการเกิดสารสลายตัว Ramipril diketopiperazine การบรรจุผงลงแคปซูลแข็งจึงช่วยลดขั้นตอนการใช้แรงอัดสูงและแก้ปัญหาความสม่ำเสมอของเนื้อยาได้ดีกว่า
🔍 ข้ออื่นผิดเพราะอะไร:
• ข้อ ก. ผิด เพราะการกันแสงสามารถทำได้ทั้งการเคลือบฟิล์มเม็ดยาหรือใส่สีทึบแสงในปลอกแคปซูล ไม่ใช่เหตุผลจำเพาะของการเลือกแคปซูล
• ข้อ ข. ผิด เพราะเปลือกแคปซูลเจลาตินมีน้ำเป็นองค์ประกอบ 13-16% ซึ่งอาจถ่ายโอนความชื้นสู่ผงยาได้ ไม่ได้กันชื้นได้ดีกว่าฟิล์มชนิดพิเศษ
• ข้อ ค. ผิด เพราะ Ramipril เป็น Immediate release การละลายขึ้นกับคุณสมบัติของตัวยาและสารช่วยแตกตัว
• ข้อ จ. ผิด เพราะแคปซูลเจลาตินแข็งมาตรฐานเป็นรูปแบบ Immediate Release ปลดปล่อยยาทันทีเมื่อเปลือกละลาย
📖 Guideline อ้างอิง:
Aulton's Pharmaceutics: The Design and Manufacture of Medicines (5th Edition)
📌 จุดจำก่อนสอบ:
ข้อดีของการเลือก Hard Gelatin Capsule: เหมาะกับผงยาที่มี Poor compressibility, ปริมาณยาน้อย (Low dose), หรือไวต่อแรงกด/ความร้อนในการตอกเม็ด</t>
        </is>
      </c>
      <c r="K21" s="100" t="n"/>
      <c r="L21" s="88" t="inlineStr">
        <is>
          <t>Hard &amp; Soft Gelatin Capsules</t>
        </is>
      </c>
      <c r="M21" s="100" t="inlineStr">
        <is>
          <t>Product</t>
        </is>
      </c>
      <c r="N21" s="88" t="inlineStr">
        <is>
          <t>[TEST] Quick Ingestion</t>
        </is>
      </c>
      <c r="O21" s="100" t="inlineStr">
        <is>
          <t>Mock</t>
        </is>
      </c>
      <c r="P21" s="100" t="inlineStr">
        <is>
          <t>Mock RxCU83 ครั้งที่ 1</t>
        </is>
      </c>
      <c r="Q21" s="88" t="inlineStr">
        <is>
          <t>6. Solid Dosage Forms</t>
        </is>
      </c>
      <c r="R21" t="inlineStr">
        <is>
          <t>CASE_PRD_M83_HTN_C01_Q2</t>
        </is>
      </c>
    </row>
    <row r="22">
      <c r="A22" s="100" t="n">
        <v>20</v>
      </c>
      <c r="B22" s="88" t="inlineStr">
        <is>
          <t>เหตุใดจึงต้องเก็บรักษาผลิตภัณฑ์ยาแคปซูล Ramipril ไว้ในบรรจุภัณฑ์แผงบลิสเตอร์ดั้งเดิม (Original Aluminium-Aluminium Blister Pack) จนกว่าจะถึงเวลารับประทาน</t>
        </is>
      </c>
      <c r="C22" s="100" t="n"/>
      <c r="D22" s="88" t="inlineStr">
        <is>
          <t>เพื่อป้องกันการแตกหักของเปลือกแคปซูลจากแรงกดภายนอก</t>
        </is>
      </c>
      <c r="E22" s="88" t="inlineStr">
        <is>
          <t>เพื่อป้องกันการดูดซับความชื้นซึ่งจะเร่งปฏิกิริยา Hydrolysis และ Cyclization ของตัวยา Ramipril</t>
        </is>
      </c>
      <c r="F22" s="88" t="inlineStr">
        <is>
          <t>เพื่อป้องกันการปนเปื้อนของเชื้อแบคทีเรียและเชื้อราจากอากาศภายนอก</t>
        </is>
      </c>
      <c r="G22" s="88" t="inlineStr">
        <is>
          <t>เพื่อป้องกันการเปลี่ยนแปลงรูปผลึกร่างแห (Polymorphic transition) ของตัวยา</t>
        </is>
      </c>
      <c r="H22" s="88" t="inlineStr">
        <is>
          <t>เพื่อป้องกันการระเหยของสารแต่งกลิ่นและรสชาติในสูตรตำรับ</t>
        </is>
      </c>
      <c r="I22" s="100" t="n">
        <v>2</v>
      </c>
      <c r="J22" s="88" t="inlineStr">
        <is>
          <t>✅ คำตอบที่ถูกต้อง: ข้อ ข. เพื่อป้องกันการดูดซับความชื้นซึ่งจะเร่งปฏิกิริยา Hydrolysis และ Cyclization ของตัวยา Ramipril
💡 Background:
ความคงตัวทางเคมี (Chemical Stability) ของยากลุ่ม ACE Inhibitors และบทบาทของบรรจุภัณฑ์ปฐมภูมิ (Primary Packaging)
🎯 ทำไมข้อนี้ถึงถูก:
Ramipril ไวต่อความชื้นและความร้อนสูงมาก เมื่อสัมผัสความชื้นจะเกิดปฏิกิริยา Degradation ผ่าน 2 กลไกหลัก คือ Hydrolysis กลายเป็น Ramiprilat และ Intramolecular cyclization กลายเป็น Ramipril diketopiperazine (DKP degradation product) ซึ่งไม่มีฤทธิ์ในการรักษา การบรรจุในแผง Alu-Alu ช่วยป้องกันความชื้นและออกซิเจนได้สมบูรณ์ (Impermeable barrier)
🔍 ข้ออื่นผิดเพราะอะไร:
• ข้อ ก. ผิด เพราะแผงบลิสเตอร์ออกแบบมาเพื่อกันความชื้น/ก๊าซเป็นหลัก การป้องกันแรงกดเป็นหน้าที่ของกล่องบรรจุภัณฑ์ทุติยภูมิ (Secondary packaging)
• ข้อ ค. ผิด เพราะยาแคปซูลรับประทานเป็น Non-sterile dosage form ที่ควบคุมตามเกณฑ์ Microbial limit ไม่ได้ไวต่อการปนเปื้อนจุลชีพในระดับที่ต้องการแผงพิเศษเท่ากับปัญหาความคงตัวทางเคมี
• ข้อ ง. ผิด เพราะปัญหาหลักของ Ramipril คือ Chemical degradation ไม่ใช่ Polymorphism
• ข้อ จ. ผิด เพราะแคปซูล Ramipril ไม่มีสารแต่งกลิ่นรสที่ระเหยได้
📖 Guideline อ้างอิง:
United States Pharmacopeia (USP-NF) Monograph: Ramipril Capsules &amp; WHO Guidelines on Packaging for Pharmaceutical Products
📌 จุดจำก่อนสอบ:
Ramipril เสื่อมสลายง่ายจากความชื้น (เกิด Hydrolysis และ Diketopiperazine: DKP) ต้องเก็บในแผง Alu-Alu หรือขวดกันชื้นที่มี Desiccant เสมอ</t>
        </is>
      </c>
      <c r="K22" s="100" t="n"/>
      <c r="L22" s="88" t="inlineStr">
        <is>
          <t>Container &amp; Closure Systems</t>
        </is>
      </c>
      <c r="M22" s="100" t="inlineStr">
        <is>
          <t>Product</t>
        </is>
      </c>
      <c r="N22" s="88" t="inlineStr">
        <is>
          <t>[TEST] Quick Ingestion</t>
        </is>
      </c>
      <c r="O22" s="100" t="inlineStr">
        <is>
          <t>Mock</t>
        </is>
      </c>
      <c r="P22" s="100" t="inlineStr">
        <is>
          <t>Mock RxCU83 ครั้งที่ 1</t>
        </is>
      </c>
      <c r="Q22" s="88" t="inlineStr">
        <is>
          <t>6. Solid Dosage Forms</t>
        </is>
      </c>
      <c r="R22" t="inlineStr">
        <is>
          <t>CASE_PRD_M83_HTN_C01_Q3</t>
        </is>
      </c>
    </row>
    <row r="23">
      <c r="A23" s="100" t="n">
        <v>21</v>
      </c>
      <c r="B23" s="88" t="inlineStr">
        <is>
          <t>การวิเคราะห์หาปริมาณแร่ธาตุโซเดียม (Sodium content) ในผลิตภัณฑ์อาหารทางการแพทย์ เพื่อประเมินความเสี่ยงต่อโรคความดันโลหิตสูงและโรคไต เทคนิคการวิเคราะห์ในข้อใดมีความถูกต้อง แม่นยำ และมีความจำเพาะสูงที่สุด</t>
        </is>
      </c>
      <c r="C23" s="100" t="n"/>
      <c r="D23" s="88" t="inlineStr">
        <is>
          <t>UV-Visible Spectrophotometry</t>
        </is>
      </c>
      <c r="E23" s="88" t="inlineStr">
        <is>
          <t>Inductively Coupled Plasma (ICP-OES / ICP-MS)</t>
        </is>
      </c>
      <c r="F23" s="88" t="inlineStr">
        <is>
          <t>Fourier Transform Infrared Spectroscopy (FTIR)</t>
        </is>
      </c>
      <c r="G23" s="88" t="inlineStr">
        <is>
          <t>Thin Layer Chromatography (TLC)</t>
        </is>
      </c>
      <c r="H23" s="88" t="inlineStr">
        <is>
          <t>Nuclear Magnetic Resonance Spectroscopy (NMR)</t>
        </is>
      </c>
      <c r="I23" s="100" t="n">
        <v>2</v>
      </c>
      <c r="J23" s="88" t="inlineStr">
        <is>
          <t>✅ คำตอบที่ถูกต้อง: ข้อ ข. Inductively Coupled Plasma (ICP-OES / ICP-MS)
💡 Background:
เครื่องมือวิเคราะห์ทางสเปกโทรสโกปีขั้นสูงสำหรับการตรวจวิเคราะห์ธาตุและโลหะ (Elemental Analysis) ตามมาตรฐานสากล
🎯 ทำไมข้อนี้ถึงถูก:
Inductively Coupled Plasma Optical Emission Spectrometry (ICP-OES) และ ICP-Mass Spectrometry (ICP-MS) เป็นเทคนิคมาตรฐานระดับสูงในการวิเคราะห์ธาตุอนินทรีย์ (Inorganic elements) เช่น Na, K, Ca, Mg และโลหะหนัก โดยใช้พลาสมาอุณหภูมิสูงแตกอนุภาคให้อยู่ในรูปไอออนและกระตุ้นการปลดปล่อยพลังงานแสง/มวลที่มีความจำเพาะสูง ให้ความถูกต้องแม่นยำสูงและมีขีดจำกัดการตรวจวัดต่ำมาก (ppm ถึง ppb)
🔍 ข้ออื่นผิดเพราะอะไร:
• ข้อ ก. (UV-Visible): ใช้ตรวจสารอินทรีย์ที่มีหมู่ Chromophore และ Conjugated double bonds ไม่สามารถตรวจวัดไอออนของโลหะเดี่ยวอย่าง Na+ ได้โดยตรง
• ข้อ ค. (FTIR): ใช้ตรวจพิสูจน์เอกลักษณ์หมู่ฟังก์ชัน (Functional groups) ในโมเลกุลสารอินทรีย์ผ่านการสั่นสะเทือนของพันธะโควาเลนต์ ไม่เหมาะกับการหาปริมาณไอออนโซเดียม
• ข้อ ง. (TLC): เป็นเทคนิคแยกสารอินทรีย์เบื้องต้น ไม่สามารถตรวจวัดปริมาณแร่ธาตุอนินทรีย์ได้อย่างแม่นยำ
• ข้อ จ. (NMR): ใช้ตรวจวิเคราะห์โครงสร้างสามมิติของโมเลกุลสารอินทรีย์ (เช่น 1H-NMR, 13C-NMR) ไม่ได้เป็นวิธีมาตรฐานในการหาปริมาณโซเดียมในอาหาร
📖 Guideline อ้างอิง:
United States Pharmacopeia (USP-NF) General Chapter &lt;730&gt; Plasma Spectrochemistry &amp; AOAC Official Methods for Sodium Determination
📌 จุดจำก่อนสอบ:
วิเคราะห์แร่ธาตุ/โลหะ (Na, K, Ca, Heavy metals) = ICP-OES, ICP-MS, AAS (Atomic Absorption); วิเคราะห์หมู่ฟังก์ชัน = FTIR; วิเคราะห์ Chromophore = UV-Vis</t>
        </is>
      </c>
      <c r="K23" s="100" t="n"/>
      <c r="L23" s="88" t="inlineStr">
        <is>
          <t>Proximate Analysis of food</t>
        </is>
      </c>
      <c r="M23" s="100" t="inlineStr">
        <is>
          <t>Product</t>
        </is>
      </c>
      <c r="N23" s="88" t="inlineStr">
        <is>
          <t>[TEST] Quick Ingestion</t>
        </is>
      </c>
      <c r="O23" s="100" t="inlineStr">
        <is>
          <t>Mock</t>
        </is>
      </c>
      <c r="P23" s="100" t="inlineStr">
        <is>
          <t>Mock RxCU83 ครั้งที่ 1</t>
        </is>
      </c>
      <c r="Q23" s="88" t="inlineStr">
        <is>
          <t>1. Titrations</t>
        </is>
      </c>
      <c r="R23" t="inlineStr">
        <is>
          <t>CASE_PRD_M83_HTN_C01_Q4</t>
        </is>
      </c>
    </row>
    <row r="24">
      <c r="A24" s="100" t="n">
        <v>22</v>
      </c>
      <c r="B24" s="88" t="inlineStr">
        <is>
          <t>ห้องปฏิบัติการควบคุมคุณภาพทดสอบการละลาย (Dissolution test) ของยาเม็ด Amlodipine 3 รุ่นการผลิต (Lot 1, 2, 3) ตามข้อกำหนด USP (กำหนดเกณฑ์ Q = 75% ที่ 30 นาที) พบว่าไม่มีรุ่นใดผ่านเกณฑ์ Stage 1 (S1, n=6) จึงทดสอบต่อใน Stage 2 (S2, เพิ่มอีก 6 เม็ด รวมเป็น n=12): Lot 1 มีค่าเฉลี่ย 81.0% (เม็ดต่ำสุด 59%), Lot 2 มีค่าเฉลี่ย 76.3% (เม็ดต่ำสุด 58%), Lot 3 มีค่าเฉลี่ย 82.0% (เม็ดต่ำสุด 65%) ตามเกณฑ์ USP &lt;711&gt; รุ่นการผลิตใดผ่านเกณฑ์การทดสอบการละลาย Stage 2</t>
        </is>
      </c>
      <c r="C24" s="100" t="n"/>
      <c r="D24" s="88" t="inlineStr">
        <is>
          <t>ผ่านการทดสอบทุก Lot (Lot 1, Lot 2, Lot 3)</t>
        </is>
      </c>
      <c r="E24" s="88" t="inlineStr">
        <is>
          <t>ผ่านการทดสอบเฉพาะ Lot 1 เท่านั้น</t>
        </is>
      </c>
      <c r="F24" s="88" t="inlineStr">
        <is>
          <t>ผ่านการทดสอบเฉพาะ Lot 3 เท่านั้น</t>
        </is>
      </c>
      <c r="G24" s="88" t="inlineStr">
        <is>
          <t>ผ่านการทดสอบเฉพาะ Lot 1 และ Lot 3</t>
        </is>
      </c>
      <c r="H24" s="88" t="inlineStr">
        <is>
          <t>ไม่ผ่านการทดสอบเลยทั้ง 3 Lot</t>
        </is>
      </c>
      <c r="I24" s="100" t="n">
        <v>3</v>
      </c>
      <c r="J24" s="88" t="inlineStr">
        <is>
          <t>✅ คำตอบที่ถูกต้อง: ข้อ ค. ผ่านการทดสอบเฉพาะ Lot 3 เท่านั้น
💡 Background:
เกณฑ์การยอมรับการทดสอบการละลายของรูปแบบยาเม็ดและแคปซูลตามมาตรฐานเภสัชตำรับ USP General Chapter &lt;711&gt; Dissolution
🎯 ทำไมข้อนี้ถึงถูก:
เกณฑ์การยอมรับของ USP Stage 2 (S2, n=12 เม็ด) มี 2 เงื่อนไขที่ต้องผ่านพร้อมกัน:
1) ค่าเฉลี่ยของทั้ง 12 เม็ด ต้องไม่น้อยกว่า Q (เฉลี่ย ≥ 75%)
2) ไม่มีเม็ดใดเลยใน 12 เม็ด ที่มีค่าน้อยกว่า Q - 15% (คือต้องไม่มีเม็ดใด &lt; 60%)
- Lot 1: ค่าเฉลี่ย 81.0% (≥75% ผ่าน) แต่มีเม็ดต่ำสุด 59% ซึ่ง &lt; 60% -&gt; ไม่ผ่าน S2
- Lot 2: ค่าเฉลี่ย 76.3% (≥75% ผ่าน) แต่มีเม็ดต่ำสุด 58% ซึ่ง &lt; 60% -&gt; ไม่ผ่าน S2
- Lot 3: ค่าเฉลี่ย 82.0% (≥75% ผ่าน) และเม็ดต่ำสุด 65% (≥60% ผ่าน) -&gt; ผ่านเกณฑ์ S2 สมบูรณ์
🔍 ข้ออื่นผิดเพราะอะไร:
• ข้อ ก. ผิด เพราะ Lot 1 และ Lot 2 ตกเกณฑ์เงื่อนไขเม็ดเดี่ยว (&lt; Q-15%)
• ข้อ ข. ผิด เพราะ Lot 1 มีเม็ดที่ได้ 59% ซึ่งต่ำกว่า 60% (Q-15%)
• ข้อ ง. ผิด เพราะ Lot 1 ไม่ผ่านตามที่อธิบายข้างต้น
• ข้อ จ. ผิด เพราะ Lot 3 ผ่านเกณฑ์ครบทั้งสองเงื่อนไข
📖 Guideline อ้างอิง:
United States Pharmacopeia (USP 43-NF 38) General Chapter &lt;711&gt; Dissolution - Acceptance Table 1
📌 จุดจำก่อนสอบ:
เกณฑ์ Dissolution USP:
- S1 (n=6): ทุกเม็ด ≥ Q + 5%
- S2 (n=12): ค่าเฉลี่ย ≥ Q และ ไม่มีเม็ดใด &lt; Q - 15%
- S3 (n=24): ค่าเฉลี่ย ≥ Q, ไม่เกิน 2 เม็ด &lt; Q - 15%, และ ไม่มีเม็ดใด &lt; Q - 25%</t>
        </is>
      </c>
      <c r="K24" s="100" t="n"/>
      <c r="L24" s="88" t="inlineStr">
        <is>
          <t>Dissolution testing</t>
        </is>
      </c>
      <c r="M24" s="100" t="inlineStr">
        <is>
          <t>Product</t>
        </is>
      </c>
      <c r="N24" s="88" t="inlineStr">
        <is>
          <t>[TEST] Quick Ingestion</t>
        </is>
      </c>
      <c r="O24" s="100" t="inlineStr">
        <is>
          <t>Mock</t>
        </is>
      </c>
      <c r="P24" s="100" t="inlineStr">
        <is>
          <t>Mock RxCU83 ครั้งที่ 1</t>
        </is>
      </c>
      <c r="Q24" s="88" t="inlineStr">
        <is>
          <t>1. Titrations</t>
        </is>
      </c>
      <c r="R24" t="inlineStr">
        <is>
          <t>CASE_PRD_M83_HTN_C01_Q5</t>
        </is>
      </c>
    </row>
    <row r="25">
      <c r="A25" s="100" t="n">
        <v>23</v>
      </c>
      <c r="B25" s="88" t="inlineStr">
        <is>
          <t>ยารักษาโรคความดันโลหิตสูงรายการหนึ่งได้รับการจัดให้อยู่ใน บัญชียาหลักแห่งชาติ "บัญชี ก" ข้อใดอธิบายคุณสมบัติและเงื่อนไขการใช้ยาในบัญชีนี้ได้ถูกต้องที่สุด</t>
        </is>
      </c>
      <c r="C25" s="100" t="n"/>
      <c r="D25" s="88" t="inlineStr">
        <is>
          <t>ต้องสั่งจ่ายโดยแพทย์ผู้เชี่ยวชาญเฉพาะทางเท่านั้น</t>
        </is>
      </c>
      <c r="E25" s="88" t="inlineStr">
        <is>
          <t>ผู้ป่วยต้องสำรองจ่ายเงินสดก่อนนำใบเสร็จไปเบิกคืนกับต้นสังกัด</t>
        </is>
      </c>
      <c r="F25" s="88" t="inlineStr">
        <is>
          <t>ผู้ป่วยต้องร่วมจ่ายเงิน 30 บาทต่อหนึ่งรายการยาในทุกสิทธิ</t>
        </is>
      </c>
      <c r="G25" s="88" t="inlineStr">
        <is>
          <t>เป็นรายการยาสำหรับใช้รักษาและป้องกันโรคที่พบบ่อย มีความคุ้มค่า และเป็นยาจำเป็นขั้นพื้นฐานที่สถานพยาบาลทุกระดับต้องมี</t>
        </is>
      </c>
      <c r="H25" s="88" t="inlineStr">
        <is>
          <t>ต้องมีแบบฟอร์มกำกับการใช้ยาและเอกสารแสดงความยินยอมก่อนเริ่มการรักษาทุกครั้ง</t>
        </is>
      </c>
      <c r="I25" s="100" t="n">
        <v>4</v>
      </c>
      <c r="J25" s="88" t="inlineStr">
        <is>
          <t>✅ คำตอบที่ถูกต้อง: ข้อ ง. เป็นรายการยาสำหรับใช้รักษาและป้องกันโรคที่พบบ่อย มีความคุ้มค่า และเป็นยาจำเป็นขั้นพื้นฐานที่สถานพยาบาลทุกระดับต้องมี
💡 Background:
โครงสร้างการจำแนกประเภทรายการยาในบัญชียาหลักแห่งชาติของประเทศไทย (National List of Essential Medicines: NLEM)
🎯 ทำไมข้อนี้ถึงถูก:
บัญชี ก ในบัญชียาหลักแห่งชาติ หมายถึง รายการยาสำหรับใช้รักษาและป้องกันโรคที่พบบ่อย มีหลักฐานประสิทธิผลและความปลอดภัยชัดเจน มีความคุ้มค่าทางเศรษฐศาสตร์สาธารณสุข และเป็นยาจำเป็นอันดับแรกที่สถานพยาบาลทุกระดับ (รวมถึง รพ.สต.) ต้องจัดหาและให้บริการแก่ประชาชน
🔍 ข้ออื่นผิดเพราะอะไร:
• ข้อ ก. (ต้องจ่ายโดยแพทย์เฉพาะทาง): เป็นลักษณะของยาใน บัญชี จ(2) หรือยาที่มีข้อจำกัดเฉพาะใน บัญชี ค/ง
• ข้อ ข. (ต้องสำรองจ่าย): ยาในบัญชียาหลักแห่งชาติเบิกจ่ายได้ตามสิทธิประโยชน์หลักประกันสุขภาพโดยไม่ต้องสำรองจ่าย
• ข้อ ค. (ร่วมจ่าย 30 บาทต่อรายการ): ระบบหลักประกันสุขภาพถ้วนหน้าไม่คิดค่าบริการเป็นรายรายการยา (ร่วมจ่าย 30 บาทต่อการเข้ารับบริการ 1 ครั้ง หรือฟรีตามนโยบาย)
• ข้อ จ. (ต้องมีแบบฟอร์มกำกับ): เป็นข้อกำหนดเฉพาะของยา บัญชี จ(2) (ยากำพร้า/ยาที่มีราคาสูงมากและต้องกำกับติดตามพิเศษ)
📖 Guideline อ้างอิง:
คู่มือการใช้ยาในบัญชียาหลักแห่งชาติ พ.ศ. 2566 (คณะกรรมการพัฒนาระบบยาแห่งชาติ)
📌 จุดจำก่อนสอบ:
การจำแนกบัญชียาหลักแห่งชาติ:
- บัญชี ก: ยาจำเป็นพื้นฐาน โรคพบบ่อย รพ.ทุกระดับต้องมี
- บัญชี ข: ยารอง/ทางเลือกเมื่อใช้ยาบัญชี ก ไม่ได้ผลหรือแพ้ยา
- บัญชี ค: ยาที่ต้องใช้โดยแพทย์เฉพาะทาง หรือมีข้อบ่งใช้เฉพาะ
- บัญชี ง: ยาที่มีราคาแพง/ผลข้างเคียงสูง มีข้อจำกัดเข้มงวด
- บัญชี จ(1): ยาสำหรับโครงการสาธารณสุขพิเศษ
- บัญชี จ(2): ยากลุ่มพิเศษ/ยากำพร้า ต้องมีระบบกำกับการใช้ยาเฉพาะราย (Special Authorization)</t>
        </is>
      </c>
      <c r="K25" s="100" t="n"/>
      <c r="L25" s="88" t="inlineStr">
        <is>
          <t>Pharmacy Laws &amp; Ethics</t>
        </is>
      </c>
      <c r="M25" s="100" t="inlineStr">
        <is>
          <t>SAP</t>
        </is>
      </c>
      <c r="N25" s="88" t="inlineStr">
        <is>
          <t>[TEST] Quick Ingestion</t>
        </is>
      </c>
      <c r="O25" s="100" t="inlineStr">
        <is>
          <t>Mock</t>
        </is>
      </c>
      <c r="P25" s="100" t="inlineStr">
        <is>
          <t>Mock RxCU83 ครั้งที่ 1</t>
        </is>
      </c>
      <c r="Q25" s="88" t="inlineStr">
        <is>
          <t>2. Pharmacy Administration &amp; Sy</t>
        </is>
      </c>
      <c r="R25" t="inlineStr">
        <is>
          <t>CASE_SAP_M83_HTN_C01_Q1</t>
        </is>
      </c>
    </row>
    <row r="26">
      <c r="A26" s="100" t="n">
        <v>24</v>
      </c>
      <c r="B26" s="88" t="inlineStr">
        <is>
          <t>สารสกัด Reserpine มีฤทธิ์ลดความดันโลหิตและสงบประสาท จัดเป็นสารพฤกษเคมีกลุ่มแอลคาลอยด์ที่สกัดได้จากพืชสมุนไพรในข้อใด</t>
        </is>
      </c>
      <c r="C26" s="100" t="n"/>
      <c r="D26" s="88" t="inlineStr">
        <is>
          <t>ระย่อม (Rauvolfia serpentina)</t>
        </is>
      </c>
      <c r="E26" s="88" t="inlineStr">
        <is>
          <t>พริกไทยดำ (Piper nigrum)</t>
        </is>
      </c>
      <c r="F26" s="88" t="inlineStr">
        <is>
          <t>กาแฟ (Coffea arabica)</t>
        </is>
      </c>
      <c r="G26" s="88" t="inlineStr">
        <is>
          <t>โคคา (Erythroxylum coca)</t>
        </is>
      </c>
      <c r="H26" s="88" t="inlineStr">
        <is>
          <t>เถาวัลย์เปรียง (Derris scandens)</t>
        </is>
      </c>
      <c r="I26" s="100" t="n">
        <v>1</v>
      </c>
      <c r="J26" s="88" t="inlineStr">
        <is>
          <t>✅ คำตอบที่ถูกต้อง: ข้อ ก. ระย่อม (Rauvolfia serpentina)
💡 Background:
สารพฤกษเคมีกลุ่ม Indole alkaloids ที่มีฤทธิ์ทางเภสัชวิทยาลดความดันโลหิต
🎯 ทำไมข้อนี้ถึงถูก:
ระย่อม (Rauvolfia serpentina) มีสารสำคัญคือ Reserpine ซึ่งออกฤทธิ์ยับยั้ง Vesicular Monoamine Transporter (VMAT-2) ทำให้สารสื่อประสาท Noradrenaline, Dopamine และ Serotonin ไม่สามารถถูกเก็บสะสมในถุงไซแนปส์และถูกทำลายโดยเอนไซม์ MAO ส่งผลให้ลดความดันโลหิตและมีฤทธิ์สงบประสาท
🔍 ข้ออื่นผิดเพราะอะไร:
• ข้อ ข. (พริกไทยดำ): มีสารสำคัญคือ Piperine ช่วยขับลม เพิ่มการดูดซึมยา
• ข้อ ค. (กาแฟ): มีสารสำคัญคือ Caffeine ออกฤทธิ์กระตุ้นระบบประสาทส่วนกลางและเพิ่มความดันโลหิต
• ข้อ ง. (โคคา): มีสาร Cocaine เป็นสารเสพติดและยาชาเฉพาะที่
• ข้อ จ. (เถาวัลย์เปรียง): มีสาร Isoflavones บรรเทาอาการปวดข้อเข่าเสื่อมและกล้ามเนื้อ
📖 Guideline อ้างอิง:
Thai Herbal Pharmacopoeia (THP) &amp; Trease and Evans Pharmacognosy
📌 จุดจำก่อนสอบ:
ระย่อม = Reserpine (VMAT-2 inhibitor ลดความดัน/ระวังภาวะซึมเศร้า), ดองดึง = Colchicine</t>
        </is>
      </c>
      <c r="K26" s="100" t="n"/>
      <c r="L26" s="88" t="inlineStr">
        <is>
          <t>Herbal Medicine</t>
        </is>
      </c>
      <c r="M26" s="100" t="inlineStr">
        <is>
          <t>Clinic</t>
        </is>
      </c>
      <c r="N26" s="88" t="inlineStr">
        <is>
          <t>[TEST] Quick Ingestion</t>
        </is>
      </c>
      <c r="O26" s="100" t="inlineStr">
        <is>
          <t>Mock</t>
        </is>
      </c>
      <c r="P26" s="100" t="inlineStr">
        <is>
          <t>Mock RxCU83 ครั้งที่ 1</t>
        </is>
      </c>
      <c r="Q26" s="88" t="inlineStr">
        <is>
          <t>17. Herbal Medicine</t>
        </is>
      </c>
      <c r="R26" t="inlineStr">
        <is>
          <t>CASE_CLN_M83_HTN_C02_Q1</t>
        </is>
      </c>
    </row>
    <row r="27">
      <c r="A27" s="100" t="n">
        <v>25</v>
      </c>
      <c r="B27" s="88" t="inlineStr">
        <is>
          <t>สมุนไพรและผลิตภัณฑ์เสริมอาหารในข้อใดมีสารออกฤทธิ์กลุ่ม Flavonoids และ Procyanidins ที่มีหลักฐานทางคลินิกในการช่วยขยายหลอดเลือดโคโรนารีและลดความต้านทานหลอดเลือดส่วนปลาย</t>
        </is>
      </c>
      <c r="C27" s="100" t="n"/>
      <c r="D27" s="88" t="inlineStr">
        <is>
          <t>Horse Chestnut (Aesculus hippocastanum)</t>
        </is>
      </c>
      <c r="E27" s="88" t="inlineStr">
        <is>
          <t>Hawthorn (Crataegus oxyacantha)</t>
        </is>
      </c>
      <c r="F27" s="88" t="inlineStr">
        <is>
          <t>Ginkgo biloba (ใบแปะก๊วย)</t>
        </is>
      </c>
      <c r="G27" s="88" t="inlineStr">
        <is>
          <t>ฮวยซัว (Dioscorea opposita)</t>
        </is>
      </c>
      <c r="H27" s="88" t="inlineStr">
        <is>
          <t>St. Johns wort (Hypericum perforatum)</t>
        </is>
      </c>
      <c r="I27" s="100" t="n">
        <v>2</v>
      </c>
      <c r="J27" s="88" t="inlineStr">
        <is>
          <t>✅ คำตอบที่ถูกต้อง: ข้อ ข. Hawthorn (Crataegus oxyacantha)
💡 Background:
การใช้ผลิตภัณฑ์สมุนไพรเสริมการรักษาโรคระบบหัวใจและหลอดเลือด (Cardiovascular Phytotherapy)
🎯 ทำไมข้อนี้ถึงถูก:
Hawthorn (Crataegus spp.) อุดมด้วยสาร Oligomeric procyanidins (OPCs) และ Flavonoids มีฤทธิ์ขยายหลอดเลือดส่วนปลายและหลอดเลือดหัวใจ (Inhibition of PDE and ACE) เพิ่มการไหลเวียนเลือด และมีฤทธิ์ Mild positive inotropic effect ช่วยเสริมการทำงานของกล้ามเนื้อหัวใจ
🔍 ข้ออื่นผิดเพราะอะไร:
• ข้อ ก. (Horse Chestnut): มีสารสำคัญคือ Aescin ใช้รักษาภาวะหลอดเลือดดำบกพร่องเรื้อรัง (CVI) และริดสีดวงทวาร
• ข้อ ค. (Ginkgo biloba): มีสาร Ginkgolides และ Bilobalide เด่นด้านต้านเกล็ดเลือดและเพิ่มการไหลเวียนเลือดไปเลี้ยงสมอง
• ข้อ ง. (ฮวยซัว): บำรุงม้ามและปอดตามศาสตร์การแพทย์แผนจีน
• ข้อ จ. (St. Johns wort): มีสาร Hypericin ใช้รักษาโรคซึมเศร้า (Depression) และเป็น potent CYP3A4 inducer
📖 Guideline อ้างอิง:
WHO Monographs on Selected Medicinal Plants (Volume 2) &amp; Natural Medicines Database
📌 จุดจำก่อนสอบ:
Hawthorn = หลอดเลือดหัวใจ/ความดันโลหิต; Horse Chestnut = หลอดเลือดดำ/ริดสีดวง; St. Johns wort = ซึมเศร้า/CYP inducer</t>
        </is>
      </c>
      <c r="K27" s="100" t="n"/>
      <c r="L27" s="88" t="inlineStr">
        <is>
          <t>Herbal Medicine</t>
        </is>
      </c>
      <c r="M27" s="100" t="inlineStr">
        <is>
          <t>Clinic</t>
        </is>
      </c>
      <c r="N27" s="88" t="inlineStr">
        <is>
          <t>[TEST] Quick Ingestion</t>
        </is>
      </c>
      <c r="O27" s="100" t="inlineStr">
        <is>
          <t>Mock</t>
        </is>
      </c>
      <c r="P27" s="100" t="inlineStr">
        <is>
          <t>Mock RxCU83 ครั้งที่ 1</t>
        </is>
      </c>
      <c r="Q27" s="88" t="inlineStr">
        <is>
          <t>17. Herbal Medicine</t>
        </is>
      </c>
      <c r="R27" t="inlineStr">
        <is>
          <t>CASE_CLN_M83_HTN_C02_Q2</t>
        </is>
      </c>
    </row>
    <row r="28">
      <c r="A28" s="100" t="n">
        <v>26</v>
      </c>
      <c r="B28" s="88" t="inlineStr">
        <is>
          <t>ผู้ป่วยชายอายุ 60 ปี ได้รับการวินิจฉัยเป็นโรคเบาหวานชนิดที่ 2 มา 10 ปี ได้รับยา Metformin, Glipizide และ Pioglitazone ไม่มีโรคร่วมอื่นและไม่มีภาวะแทรกซ้อนของหลอดเลือด เป้าหมายระดับ HbA1c ทั่วไปตามแนวทางเวชปฏิบัติควรเป็นเท่าใด</t>
        </is>
      </c>
      <c r="C28" s="100" t="n"/>
      <c r="D28" s="88" t="inlineStr">
        <is>
          <t>&lt; 5.5%</t>
        </is>
      </c>
      <c r="E28" s="88" t="inlineStr">
        <is>
          <t>&lt; 6.0%</t>
        </is>
      </c>
      <c r="F28" s="88" t="inlineStr">
        <is>
          <t>&lt; 7.0%</t>
        </is>
      </c>
      <c r="G28" s="88" t="inlineStr">
        <is>
          <t>&lt; 8.0%</t>
        </is>
      </c>
      <c r="H28" s="88" t="inlineStr">
        <is>
          <t>&lt; 8.5%</t>
        </is>
      </c>
      <c r="I28" s="100" t="n">
        <v>3</v>
      </c>
      <c r="J28" s="88" t="inlineStr">
        <is>
          <t>✅ คำตอบที่ถูกต้อง: ข้อ ค. &lt; 7.0%
💡 Background:
เป้าหมายการควบคุมระดับน้ำตาลสะสมในเลือด (Glycemic Targets) ในผู้ป่วยเบาหวานชนิดที่ 2 ตามแนวทางเวชปฏิบัติสากล
🎯 ทำไมข้อนี้ถึงถูก:
ตาม ADA Standards of Care in Diabetes 2024 และแนวทางเวชปฏิบัติเบาหวานของประเทศไทย พ.ศ. 2566 กำหนดเป้าหมาย HbA1c ทั่วไปสำหรับผู้ป่วยวัยผู้ใหญ่ที่ไม่มีโรคร่วมรุนแรงและไม่มีภาวะเปราะบาง อยู่ที่ &lt; 7.0% เพื่อป้องกันภาวะแทรกซ้อนทางหลอดเลือดขนาดเล็ก (Microvascular complications) โดยไม่เพิ่มความเสี่ยงภาวะน้ำตาลในเลือดต่ำ
🔍 ข้ออื่นผิดเพราะอะไร:
• ข้อ ก. (&lt; 5.5%) และ ข้อ ข. (&lt; 6.0%): เข้มงวดเกินไป เสี่ยงต่อการเกิดภาวะ Severe Hypoglycemia จากการใช้ยา Sulfonylureas (Glipizide)
• ข้อ ง. (&lt; 8.0%) และ ข้อ จ. (&lt; 8.5%): ผ่อนปรนเกินไป เหมาะสำหรับผู้สูงอายุที่มีภาวะเปราะบาง มีประวัติ Hypoglycemia รุนแรง หรือมีโรคร่วมระยะสุดท้าย
📖 Guideline อ้างอิง:
ADA Standards of Care in Diabetes 2024 &amp; แนวทางเวชปฏิบัติสำหรับโรคเบาหวาน พ.ศ. 2566 (สมาคมโรคเบาหวานแห่งประเทศไทย)
📌 จุดจำก่อนสอบ:
เป้าหมาย HbA1c: ผู้ใหญ่ทั่วไป = &lt; 7.0%, หญิงตั้งครรภ์ = &lt; 6.0-6.5%, ผู้สูงอายุเปราะบาง/โรคร่วมเยอะ = &lt; 8.0%</t>
        </is>
      </c>
      <c r="K28" s="100" t="n"/>
      <c r="L28" s="88" t="inlineStr">
        <is>
          <t>Diabetes mellitus</t>
        </is>
      </c>
      <c r="M28" s="100" t="inlineStr">
        <is>
          <t>Clinic</t>
        </is>
      </c>
      <c r="N28" s="88" t="inlineStr">
        <is>
          <t>[TEST] Quick Ingestion</t>
        </is>
      </c>
      <c r="O28" s="100" t="inlineStr">
        <is>
          <t>Mock</t>
        </is>
      </c>
      <c r="P28" s="100" t="inlineStr">
        <is>
          <t>Mock RxCU83 ครั้งที่ 1</t>
        </is>
      </c>
      <c r="Q28" s="88" t="inlineStr">
        <is>
          <t>4. Endocrine</t>
        </is>
      </c>
      <c r="R28" t="inlineStr">
        <is>
          <t>CASE_CLN_M83_DM_C01_Q1</t>
        </is>
      </c>
    </row>
    <row r="29">
      <c r="A29" s="100" t="n">
        <v>27</v>
      </c>
      <c r="B29" s="88" t="inlineStr">
        <is>
          <t>ผู้ป่วยเบาหวานชนิดที่ 2 มีผลตรวจทางห้องปฏิบัติการ HbA1c เท่ากับ 9.0% แม้จะได้รับยาเม็ด 3 ชนิดเต็มขนาด ตามแนวทาง ADA Guidelines ยาลดระดับน้ำตาลในเลือดกลุ่มถัดไปที่ควรพิจารณาเพื่อลดระดับน้ำตาลได้อย่างมีประสิทธิภาพสูงมาก (Very High Efficacy) พร้อมทั้งส่งเสริมการลดน้ำหนักคือข้อใด</t>
        </is>
      </c>
      <c r="C29" s="100" t="n"/>
      <c r="D29" s="88" t="inlineStr">
        <is>
          <t>Sitagliptin (DPP-4 inhibitor)</t>
        </is>
      </c>
      <c r="E29" s="88" t="inlineStr">
        <is>
          <t>Empagliflozin (SGLT2 inhibitor)</t>
        </is>
      </c>
      <c r="F29" s="88" t="inlineStr">
        <is>
          <t>Acarbose (Alpha-glucosidase inhibitor)</t>
        </is>
      </c>
      <c r="G29" s="88" t="inlineStr">
        <is>
          <t>Semaglutide (GLP-1 receptor agonist)</t>
        </is>
      </c>
      <c r="H29" s="88" t="inlineStr">
        <is>
          <t>Regular Insulin ฉีดใต้ผิวหนัง</t>
        </is>
      </c>
      <c r="I29" s="100" t="n">
        <v>4</v>
      </c>
      <c r="J29" s="88" t="inlineStr">
        <is>
          <t>✅ คำตอบที่ถูกต้อง: ข้อ ง. Semaglutide (GLP-1 receptor agonist)
💡 Background:
การเลือกยาลดระดับน้ำตาลในเลือดตามแนวทาง ADA Guidelines โดยเน้นประสิทธิภาพการลดน้ำตาล (Efficacy) และการจัดการน้ำหนักตัว (Weight Management)
🎯 ทำไมข้อนี้ถึงถูก:
Semaglutide เป็นยากลุ่ม GLP-1 Receptor Agonist ที่จัดอยู่ในกลุ่ม Very High Efficacy ในการลด HbA1c (ลดได้ 1.5 - 2.0%) และมีผล Very High Weight Loss ช่วยชะลอการบีบตัวของกระเพาะอาหารและกระตุ้นศูนย์อิ่มที่สมอง จึงเป็นทางเลือกที่เหมาะสมที่สุดตามคำแนะนำของ ADA 2024
🔍 ข้ออื่นผิดเพราะอะไร:
• ข้อ ก. (Sitagliptin): เป็น DPP-4i มีฤทธิ์ลดน้ำตาลระดับปานกลาง (Intermediate Efficacy) และไม่มีผลลดน้ำหนัก (Weight neutral)
• ข้อ ข. (Empagliflozin): เป็น SGLT2i มีประโยชน์เด่นเรื่องไตและหัวใจ แต่มี Efficacy ในการลด HbA1c อยู่ในระดับ Intermediate (0.5-1.0%) ซึ่งน้อยกว่า GLP-1 RA
• ข้อ ค. (Acarbose): มีประสิทธิภาพลด HbA1c ต่ำ (Low Efficacy) และมีผลข้างเคียงแน่นท้องท้องอืดสูง
• ข้อ จ. (Regular Insulin): ลดน้ำตาลได้สูงมากแต่มีผลข้างเคียงทำให้น้ำหนักตัวเพิ่มขึ้น (Weight gain) และเสี่ยงน้ำตาลตก
📖 Guideline อ้างอิง:
ADA Standards of Care in Diabetes 2024 (Pharmacologic Approaches to Glycemic Treatment)
📌 จุดจำก่อนสอบ:
GLP-1 RA (Semaglutide, Tirzepatide) = ลดน้ำตาลสูงมาก + ลดน้ำหนักสูงมาก + ป้องกันโรคหัวใจและหลอดเลือด (ASCVD)</t>
        </is>
      </c>
      <c r="K29" s="100" t="n"/>
      <c r="L29" s="88" t="inlineStr">
        <is>
          <t>Diabetes mellitus</t>
        </is>
      </c>
      <c r="M29" s="100" t="inlineStr">
        <is>
          <t>Clinic</t>
        </is>
      </c>
      <c r="N29" s="88" t="inlineStr">
        <is>
          <t>[TEST] Quick Ingestion</t>
        </is>
      </c>
      <c r="O29" s="100" t="inlineStr">
        <is>
          <t>Mock</t>
        </is>
      </c>
      <c r="P29" s="100" t="inlineStr">
        <is>
          <t>Mock RxCU83 ครั้งที่ 1</t>
        </is>
      </c>
      <c r="Q29" s="88" t="inlineStr">
        <is>
          <t>4. Endocrine</t>
        </is>
      </c>
      <c r="R29" t="inlineStr">
        <is>
          <t>CASE_CLN_M83_DM_C01_Q2</t>
        </is>
      </c>
    </row>
    <row r="30">
      <c r="A30" s="100" t="n">
        <v>28</v>
      </c>
      <c r="B30" s="88" t="inlineStr">
        <is>
          <t>หากแพทย์์ต้องการเริ่ม insulin แก่ผู้ป่วยรายนี้ ผู้ป่วยควรได้รับ insulin ชนิดใดจึงจะเหมาะสมที่สุดสำหรับการเริ่มต้น (Initial insulin therapy) ตามแนวทางปฏิบัติ</t>
        </is>
      </c>
      <c r="C30" s="100" t="n"/>
      <c r="D30" s="88" t="inlineStr">
        <is>
          <t>Lispro insulin SC</t>
        </is>
      </c>
      <c r="E30" s="88" t="inlineStr">
        <is>
          <t>Lispro insulin SC + insulin glargine SC</t>
        </is>
      </c>
      <c r="F30" s="88" t="inlineStr">
        <is>
          <t>RI insulin SC</t>
        </is>
      </c>
      <c r="G30" s="88" t="inlineStr">
        <is>
          <t>RI insulin SC + NPH insulin SC</t>
        </is>
      </c>
      <c r="H30" s="88" t="inlineStr">
        <is>
          <t>Insulin glargine SC</t>
        </is>
      </c>
      <c r="I30" s="100" t="n">
        <v>5</v>
      </c>
      <c r="J30" s="88" t="inlineStr">
        <is>
          <t>✅ คำตอบที่ถูกต้อง: ข้อ จ. Insulin glargine SC
💡 Background:
หลักการทางเภสัชกรรม คลินิก และข้อกำหนดมาตรฐานตามเภสัชตำรับในหมวดวิชา 4. Endocrine
🎯 ทำไมข้อนี้ถึงถูก:
ตัวเลือก ข้อ จ. (Insulin glargine SC)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(Lispro insulin SC):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ข. (Lispro insulin SC + insulin glargine SC):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ค. (RI insulin SC):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ง. (RI insulin SC + NPH insulin SC):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4. Endocrine อย่างแม่นยำเพื่อความพร้อมในการสอบใบประกอบวิชาชีพ</t>
        </is>
      </c>
      <c r="K30" s="100" t="n"/>
      <c r="L30" s="88" t="inlineStr">
        <is>
          <t>Diabetes mellitus</t>
        </is>
      </c>
      <c r="M30" s="100" t="inlineStr">
        <is>
          <t>Clinic</t>
        </is>
      </c>
      <c r="N30" s="88" t="inlineStr">
        <is>
          <t>[TEST] Quick Ingestion</t>
        </is>
      </c>
      <c r="O30" s="100" t="inlineStr">
        <is>
          <t>Mock</t>
        </is>
      </c>
      <c r="P30" s="100" t="inlineStr">
        <is>
          <t>Mock RxCU83 ครั้งที่ 1</t>
        </is>
      </c>
      <c r="Q30" s="88" t="inlineStr">
        <is>
          <t>4. Endocrine</t>
        </is>
      </c>
      <c r="R30" t="inlineStr">
        <is>
          <t>CASE_CLN_M83_DM_C01_Q3</t>
        </is>
      </c>
    </row>
    <row r="31">
      <c r="A31" s="100" t="n">
        <v>29</v>
      </c>
      <c r="B31" s="88" t="inlineStr">
        <is>
          <t>ยาลดระดับน้ำตาลในเลือดในข้อใด ไม่มีผล ในการเพิ่มการหลั่งฮอร์โมนอินซูลินจากตับอ่อน</t>
        </is>
      </c>
      <c r="C31" s="100" t="n"/>
      <c r="D31" s="88" t="inlineStr">
        <is>
          <t>Glipizide</t>
        </is>
      </c>
      <c r="E31" s="88" t="inlineStr">
        <is>
          <t>Repaglinide</t>
        </is>
      </c>
      <c r="F31" s="88" t="inlineStr">
        <is>
          <t>Pioglitazone</t>
        </is>
      </c>
      <c r="G31" s="88" t="inlineStr">
        <is>
          <t>Saxagliptin</t>
        </is>
      </c>
      <c r="H31" s="88" t="inlineStr">
        <is>
          <t>Liraglutide</t>
        </is>
      </c>
      <c r="I31" s="100" t="n">
        <v>3</v>
      </c>
      <c r="J31" s="88" t="inlineStr">
        <is>
          <t>✅ คำตอบที่ถูกต้อง: ข้อ ค. Pioglitazone
💡 Background:
หลักการทางเภสัชกรรม คลินิก และข้อกำหนดมาตรฐานตามเภสัชตำรับในหมวดวิชา 4. Endocrine
🎯 ทำไมข้อนี้ถึงถูก:
ตัวเลือก ข้อ ค. (Pioglitazone)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(Glipizide):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ข. (Repaglinide):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ง. (Saxagliptin):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จ. (Liraglutide):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4. Endocrine อย่างแม่นยำเพื่อความพร้อมในการสอบใบประกอบวิชาชีพ</t>
        </is>
      </c>
      <c r="K31" s="100" t="n"/>
      <c r="L31" s="88" t="inlineStr">
        <is>
          <t>Diabetes mellitus</t>
        </is>
      </c>
      <c r="M31" s="100" t="inlineStr">
        <is>
          <t>Clinic</t>
        </is>
      </c>
      <c r="N31" s="88" t="inlineStr">
        <is>
          <t>[TEST] Quick Ingestion</t>
        </is>
      </c>
      <c r="O31" s="100" t="inlineStr">
        <is>
          <t>Mock</t>
        </is>
      </c>
      <c r="P31" s="100" t="inlineStr">
        <is>
          <t>Mock RxCU83 ครั้งที่ 1</t>
        </is>
      </c>
      <c r="Q31" s="88" t="inlineStr">
        <is>
          <t>4. Endocrine</t>
        </is>
      </c>
      <c r="R31" t="inlineStr">
        <is>
          <t>CASE_CLN_M83_DM_C01_Q4</t>
        </is>
      </c>
    </row>
    <row r="32">
      <c r="A32" s="100" t="n">
        <v>30</v>
      </c>
      <c r="B32" s="88" t="inlineStr">
        <is>
          <t>กลไกการออกฤทธิ์หลักของยา semaglutide คือข้อใด</t>
        </is>
      </c>
      <c r="C32" s="100" t="n"/>
      <c r="D32" s="88" t="inlineStr">
        <is>
          <t>กระตุ้น PPAR-γ receptor</t>
        </is>
      </c>
      <c r="E32" s="88" t="inlineStr">
        <is>
          <t>กระตุ้น GLP-1 receptor</t>
        </is>
      </c>
      <c r="F32" s="88" t="inlineStr">
        <is>
          <t>ยับยั้งการดูดกลับกลูโคสที่ท่อไตส่วนต้น</t>
        </is>
      </c>
      <c r="G32" s="88" t="inlineStr">
        <is>
          <t>กระตุ้น sulfonylurea receptor type 1</t>
        </is>
      </c>
      <c r="H32" s="88" t="inlineStr">
        <is>
          <t>ยับยั้งเอนไซม์ α-glucosidase</t>
        </is>
      </c>
      <c r="I32" s="100" t="n">
        <v>2</v>
      </c>
      <c r="J32" s="88" t="inlineStr">
        <is>
          <t>✅ คำตอบที่ถูกต้อง: ข้อ ข. กระตุ้น GLP-1 receptor
💡 Background:
หลักการทางเภสัชกรรม คลินิก และข้อกำหนดมาตรฐานตามเภสัชตำรับในหมวดวิชา 4. Endocrine
🎯 ทำไมข้อนี้ถึงถูก:
ตัวเลือก ข้อ ข. (กระตุ้น GLP-1 receptor)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(กระตุ้น PPAR-γ receptor):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ค. (ยับยั้งการดูดกลับกลูโคสที่ท่อไตส่วนต้น):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ง. (กระตุ้น sulfonylurea receptor type 1):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ข้อ จ. (ยับยั้งเอนไซม์ α-glucosidase): ไม่สอดคล้องกับหลักเกณฑ์ข้อกำหนดของโจทย์ในหัวข้อ 4. Endocrine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4. Endocrine อย่างแม่นยำเพื่อความพร้อมในการสอบใบประกอบวิชาชีพ</t>
        </is>
      </c>
      <c r="K32" s="100" t="n"/>
      <c r="L32" s="88" t="inlineStr">
        <is>
          <t>Diabetes mellitus</t>
        </is>
      </c>
      <c r="M32" s="100" t="inlineStr">
        <is>
          <t>Clinic</t>
        </is>
      </c>
      <c r="N32" s="88" t="inlineStr">
        <is>
          <t>[TEST] Quick Ingestion</t>
        </is>
      </c>
      <c r="O32" s="100" t="inlineStr">
        <is>
          <t>Mock</t>
        </is>
      </c>
      <c r="P32" s="100" t="inlineStr">
        <is>
          <t>Mock RxCU83 ครั้งที่ 1</t>
        </is>
      </c>
      <c r="Q32" s="88" t="inlineStr">
        <is>
          <t>4. Endocrine</t>
        </is>
      </c>
      <c r="R32" t="inlineStr">
        <is>
          <t>CASE_CLN_M83_DM_C01_Q5</t>
        </is>
      </c>
    </row>
    <row r="33">
      <c r="A33" s="100" t="n">
        <v>31</v>
      </c>
      <c r="B33" s="88" t="inlineStr">
        <is>
          <t>การเติม Zinc chloride หรือ Zinc acetate ในสูตรตำรับ NPH insulin มีส่วนช่วยอะไรในสูตรตำรับ</t>
        </is>
      </c>
      <c r="C33" s="100" t="n"/>
      <c r="D33" s="88" t="inlineStr">
        <is>
          <t>เสริมฤทธิ์การกันเสีย (preservative) ร่วมกับ phenol</t>
        </is>
      </c>
      <c r="E33" s="88" t="inlineStr">
        <is>
          <t>ป้องกันการตกตะกอนของ insulin</t>
        </is>
      </c>
      <c r="F33" s="88" t="inlineStr">
        <is>
          <t>ทำให้เกิดสารประกอบเชิงซ้อน (Complex) กับ insulin ส่งผลต่อการชะลอการออกฤทธิ์เนิ่น</t>
        </is>
      </c>
      <c r="G33" s="88" t="inlineStr">
        <is>
          <t>ป้องกันการดูดซับของ insulin บนพื้นผิวภาชนะแก้ว type 1</t>
        </is>
      </c>
      <c r="H33" s="88" t="inlineStr">
        <is>
          <t>เพื่อเพิ่มความคงตัวของ pH ในการผลิตและเก็บรักษา</t>
        </is>
      </c>
      <c r="I33" s="100" t="n">
        <v>3</v>
      </c>
      <c r="J33" s="88" t="inlineStr">
        <is>
          <t>✅ คำตอบที่ถูกต้อง: ข้อ ค. ทำให้เกิดสารประกอบเชิงซ้อน (Complex) กับ insulin ส่งผลต่อการชะลอการออกฤทธิ์เนิ่น
💡 Background:
หลักการทางเภสัชกรรม คลินิก และข้อกำหนดมาตรฐานตามเภสัชตำรับในหมวดวิชา 6. Solid Dosage Forms
🎯 ทำไมข้อนี้ถึงถูก:
ตัวเลือก ข้อ ค. (ทำให้เกิดสารประกอบเชิงซ้อน (Complex) กับ insulin ส่งผลต่อการชะลอการออกฤทธิ์เนิ่น)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(เสริมฤทธิ์การกันเสีย (preservative) ร่วมกับ phenol):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(ป้องกันการตกตะกอนของ insulin):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(ป้องกันการดูดซับของ insulin บนพื้นผิวภาชนะแก้ว type 1):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(เพื่อเพิ่มความคงตัวของ pH ในการผลิตและเก็บรักษา):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33" s="100" t="n"/>
      <c r="L33" s="88" t="inlineStr">
        <is>
          <t>Parenterals &amp; Ophthalmic</t>
        </is>
      </c>
      <c r="M33" s="100" t="inlineStr">
        <is>
          <t>Product</t>
        </is>
      </c>
      <c r="N33" s="88" t="inlineStr">
        <is>
          <t>[TEST] Quick Ingestion</t>
        </is>
      </c>
      <c r="O33" s="100" t="inlineStr">
        <is>
          <t>Mock</t>
        </is>
      </c>
      <c r="P33" s="100" t="inlineStr">
        <is>
          <t>Mock RxCU83 ครั้งที่ 1</t>
        </is>
      </c>
      <c r="Q33" s="88" t="inlineStr">
        <is>
          <t>6. Solid Dosage Forms</t>
        </is>
      </c>
      <c r="R33" t="inlineStr">
        <is>
          <t>CASE_PRD_M83_DM_C01_Q1</t>
        </is>
      </c>
    </row>
    <row r="34">
      <c r="A34" s="100" t="n">
        <v>32</v>
      </c>
      <c r="B34" s="88" t="inlineStr">
        <is>
          <t>กระบวนการ Sterilization ที่เหมาะสมที่สุดกับผลิตภัณฑ์สำเร็จรูปยาฉีด Insulin injection ได้แก่ข้อใด</t>
        </is>
      </c>
      <c r="C34" s="100" t="n"/>
      <c r="D34" s="88" t="inlineStr">
        <is>
          <t>Dry heat sterilization</t>
        </is>
      </c>
      <c r="E34" s="88" t="inlineStr">
        <is>
          <t>Sterile filtration (การกรองปราศจากเชื้อ)</t>
        </is>
      </c>
      <c r="F34" s="88" t="inlineStr">
        <is>
          <t>Steam sterilization (Autoclave)</t>
        </is>
      </c>
      <c r="G34" s="88" t="inlineStr">
        <is>
          <t>Ethylene oxide gas sterilization</t>
        </is>
      </c>
      <c r="H34" s="88" t="inlineStr">
        <is>
          <t>Gamma radiation sterilization</t>
        </is>
      </c>
      <c r="I34" s="100" t="n">
        <v>2</v>
      </c>
      <c r="J34" s="88" t="inlineStr">
        <is>
          <t>✅ คำตอบที่ถูกต้อง: ข้อ ข. Sterile filtration (การกรองปราศจากเชื้อ)
💡 Background:
หลักการทางเภสัชกรรม คลินิก และข้อกำหนดมาตรฐานตามเภสัชตำรับในหมวดวิชา 6. Solid Dosage Forms
🎯 ทำไมข้อนี้ถึงถูก:
ตัวเลือก ข้อ ข. (Sterile filtration (การกรองปราศจากเชื้อ))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(Dry heat sterilization):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(Steam sterilization (Autoclave)):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(Ethylene oxide gas sterilization):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(Gamma radiation sterilization):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34" s="100" t="n"/>
      <c r="L34" s="88" t="inlineStr">
        <is>
          <t>Autoclave &amp; Sterilization</t>
        </is>
      </c>
      <c r="M34" s="100" t="inlineStr">
        <is>
          <t>Product</t>
        </is>
      </c>
      <c r="N34" s="88" t="inlineStr">
        <is>
          <t>[TEST] Quick Ingestion</t>
        </is>
      </c>
      <c r="O34" s="100" t="inlineStr">
        <is>
          <t>Mock</t>
        </is>
      </c>
      <c r="P34" s="100" t="inlineStr">
        <is>
          <t>Mock RxCU83 ครั้งที่ 1</t>
        </is>
      </c>
      <c r="Q34" s="88" t="inlineStr">
        <is>
          <t>6. Solid Dosage Forms</t>
        </is>
      </c>
      <c r="R34" t="inlineStr">
        <is>
          <t>CASE_PRD_M83_DM_C01_Q2</t>
        </is>
      </c>
    </row>
    <row r="35">
      <c r="A35" s="100" t="n">
        <v>33</v>
      </c>
      <c r="B35" s="88" t="inlineStr">
        <is>
          <t>ข้อใดคือแนวทางแก้ปัญหาที่มักพบในการผลิตยาฉีด insulin injection แล้วเกิดฟองและการรวมกลุ่ม (Aggregation) ของโปรตีน</t>
        </is>
      </c>
      <c r="C35" s="100" t="n"/>
      <c r="D35" s="88" t="inlineStr">
        <is>
          <t>ลดอุณหภูมิระหว่างการผลิตให้ต่ำกว่า 0 °C</t>
        </is>
      </c>
      <c r="E35" s="88" t="inlineStr">
        <is>
          <t>เพิ่มสารลดแรงตึงผิวชนิด non-ionic เช่น polysorbate 20</t>
        </is>
      </c>
      <c r="F35" s="88" t="inlineStr">
        <is>
          <t>เติม zinc รูป zinc chloride เพิ่มขึ้น</t>
        </is>
      </c>
      <c r="G35" s="88" t="inlineStr">
        <is>
          <t>ใช้ nitrogen purging ไล่ออกซิเจน</t>
        </is>
      </c>
      <c r="H35" s="88" t="inlineStr">
        <is>
          <t>เปลี่ยนสูตรตำรับเป็น acetate buffer แทน phosphate buffer</t>
        </is>
      </c>
      <c r="I35" s="100" t="n">
        <v>2</v>
      </c>
      <c r="J35" s="88" t="inlineStr">
        <is>
          <t>✅ คำตอบที่ถูกต้อง: ข้อ ข. เพิ่มสารลดแรงตึงผิวชนิด non-ionic เช่น polysorbate 20
💡 Background:
หลักการทางเภสัชกรรม คลินิก และข้อกำหนดมาตรฐานตามเภสัชตำรับในหมวดวิชา 6. Solid Dosage Forms
🎯 ทำไมข้อนี้ถึงถูก:
ตัวเลือก ข้อ ข. (เพิ่มสารลดแรงตึงผิวชนิด non-ionic เช่น polysorbate 20)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(ลดอุณหภูมิระหว่างการผลิตให้ต่ำกว่า 0 °C):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(เติม zinc รูป zinc chloride เพิ่มขึ้น):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(ใช้ nitrogen purging ไล่ออกซิเจน):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(เปลี่ยนสูตรตำรับเป็น acetate buffer แทน phosphate buffer):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35" s="100" t="n"/>
      <c r="L35" s="88" t="inlineStr">
        <is>
          <t>Parenterals &amp; Ophthalmic</t>
        </is>
      </c>
      <c r="M35" s="100" t="inlineStr">
        <is>
          <t>Product</t>
        </is>
      </c>
      <c r="N35" s="88" t="inlineStr">
        <is>
          <t>[TEST] Quick Ingestion</t>
        </is>
      </c>
      <c r="O35" s="100" t="inlineStr">
        <is>
          <t>Mock</t>
        </is>
      </c>
      <c r="P35" s="100" t="inlineStr">
        <is>
          <t>Mock RxCU83 ครั้งที่ 1</t>
        </is>
      </c>
      <c r="Q35" s="88" t="inlineStr">
        <is>
          <t>6. Solid Dosage Forms</t>
        </is>
      </c>
      <c r="R35" t="inlineStr">
        <is>
          <t>CASE_PRD_M83_DM_C01_Q3</t>
        </is>
      </c>
    </row>
    <row r="36">
      <c r="A36" s="100" t="n">
        <v>34</v>
      </c>
      <c r="B36" s="88" t="inlineStr">
        <is>
          <t>Certificate of Analysis (COA) ของยาชีววัตถุคล้ายคลึง Insulin biosimilar glargine หัวข้อการทดสอบใด ไม่จำเป็นต้องมี ในข้อกำหนดมาตรฐาน</t>
        </is>
      </c>
      <c r="C36" s="100" t="n"/>
      <c r="D36" s="88" t="inlineStr">
        <is>
          <t>Assay</t>
        </is>
      </c>
      <c r="E36" s="88" t="inlineStr">
        <is>
          <t>Identification</t>
        </is>
      </c>
      <c r="F36" s="88" t="inlineStr">
        <is>
          <t>Bacterial endotoxin</t>
        </is>
      </c>
      <c r="G36" s="88" t="inlineStr">
        <is>
          <t>Impurity / Related substances</t>
        </is>
      </c>
      <c r="H36" s="88" t="inlineStr">
        <is>
          <t>Dissolution</t>
        </is>
      </c>
      <c r="I36" s="100" t="n">
        <v>5</v>
      </c>
      <c r="J36" s="88" t="inlineStr">
        <is>
          <t>✅ คำตอบที่ถูกต้อง: ข้อ จ. Dissolution
💡 Background:
หลักการทางเภสัชกรรม คลินิก และข้อกำหนดมาตรฐานตามเภสัชตำรับในหมวดวิชา 1. Titrations
🎯 ทำไมข้อนี้ถึงถูก:
ตัวเลือก ข้อ จ. (Dissolution)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(Assay):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(Identification):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(Bacterial endotoxin):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(Impurity / Related substances):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36" s="100" t="n"/>
      <c r="L36" s="88" t="inlineStr">
        <is>
          <t>Biosimilars &amp; Quality Control</t>
        </is>
      </c>
      <c r="M36" s="100" t="inlineStr">
        <is>
          <t>Product</t>
        </is>
      </c>
      <c r="N36" s="88" t="inlineStr">
        <is>
          <t>[TEST] Quick Ingestion</t>
        </is>
      </c>
      <c r="O36" s="100" t="inlineStr">
        <is>
          <t>Mock</t>
        </is>
      </c>
      <c r="P36" s="100" t="inlineStr">
        <is>
          <t>Mock RxCU83 ครั้งที่ 1</t>
        </is>
      </c>
      <c r="Q36" s="88" t="inlineStr">
        <is>
          <t>1. Titrations</t>
        </is>
      </c>
      <c r="R36" t="inlineStr">
        <is>
          <t>CASE_PRD_M83_DM_C01_Q4</t>
        </is>
      </c>
    </row>
    <row r="37">
      <c r="A37" s="100" t="n">
        <v>35</v>
      </c>
      <c r="B37" s="88" t="inlineStr">
        <is>
          <t>ความท้าทายสำคัญในการควบคุมคุณภาพยาชีววัตถุ (Biologics) เมื่อเปรียบเทียบกับยาเคมีสังเคราะห์โมเลกุลขนาดเล็ก (Small molecules) คือข้อใด</t>
        </is>
      </c>
      <c r="C37" s="100" t="n"/>
      <c r="D37" s="88" t="inlineStr">
        <is>
          <t>Biologics มีโครงสร้างซับซ้อน ไวต่อสภาพแวดล้อม เช่น pH และความร้อนสูง และมีความไม่เป็นเนื้อเดียวกันระดับโมเลกุล</t>
        </is>
      </c>
      <c r="E37" s="88" t="inlineStr">
        <is>
          <t>Biologics มีสูตรเคมีที่ง่ายต่อการสังเคราะห์มากกว่า</t>
        </is>
      </c>
      <c r="F37" s="88" t="inlineStr">
        <is>
          <t>Small molecules ต้องเก็บรักษาในตู้เย็นทุกชนิด</t>
        </is>
      </c>
      <c r="G37" s="88" t="inlineStr">
        <is>
          <t>Small molecules มีผลข้างเคียงมากกว่าเสมอ</t>
        </is>
      </c>
      <c r="H37" s="88" t="inlineStr">
        <is>
          <t>Biologics ละลายในน้ำได้ง่ายกว่าทุกสภาวะ</t>
        </is>
      </c>
      <c r="I37" s="100" t="n">
        <v>1</v>
      </c>
      <c r="J37" s="88" t="inlineStr">
        <is>
          <t>✅ คำตอบที่ถูกต้อง: ข้อ ก. Biologics มีโครงสร้างซับซ้อน ไวต่อสภาพแวดล้อม เช่น pH และความร้อนสูง และมีความไม่เป็นเนื้อเดียวกันระดับโมเลกุล
💡 Background:
หลักการทางเภสัชกรรม คลินิก และข้อกำหนดมาตรฐานตามเภสัชตำรับในหมวดวิชา 1. Titrations
🎯 ทำไมข้อนี้ถึงถูก:
ตัวเลือก ข้อ ก. (Biologics มีโครงสร้างซับซ้อน ไวต่อสภาพแวดล้อม เช่น pH และความร้อนสูง และมีความไม่เป็นเนื้อเดียวกันระดับโมเลกุล)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(Biologics มีสูตรเคมีที่ง่ายต่อการสังเคราะห์มากกว่า):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(Small molecules ต้องเก็บรักษาในตู้เย็นทุกชนิด):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(Small molecules มีผลข้างเคียงมากกว่าเสมอ):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(Biologics ละลายในน้ำได้ง่ายกว่าทุกสภาวะ):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37" s="100" t="n"/>
      <c r="L37" s="88" t="inlineStr">
        <is>
          <t>Biosimilars &amp; Quality Control</t>
        </is>
      </c>
      <c r="M37" s="100" t="inlineStr">
        <is>
          <t>Product</t>
        </is>
      </c>
      <c r="N37" s="88" t="inlineStr">
        <is>
          <t>[TEST] Quick Ingestion</t>
        </is>
      </c>
      <c r="O37" s="100" t="inlineStr">
        <is>
          <t>Mock</t>
        </is>
      </c>
      <c r="P37" s="100" t="inlineStr">
        <is>
          <t>Mock RxCU83 ครั้งที่ 1</t>
        </is>
      </c>
      <c r="Q37" s="88" t="inlineStr">
        <is>
          <t>1. Titrations</t>
        </is>
      </c>
      <c r="R37" t="inlineStr">
        <is>
          <t>CASE_PRD_M83_DM_C01_Q5</t>
        </is>
      </c>
    </row>
    <row r="38">
      <c r="A38" s="100" t="n">
        <v>36</v>
      </c>
      <c r="B38" s="88" t="inlineStr">
        <is>
          <t>การผลิต insulin ในระดับอุตสาหกรรมในปัจจุบัน ข้อใดมีความเป็นไปได้และเป็นกระบวนการหลักที่ใช้จริงมากที่สุด</t>
        </is>
      </c>
      <c r="C38" s="100" t="n"/>
      <c r="D38" s="88" t="inlineStr">
        <is>
          <t>สกัดโดยตรงจากตับอ่อนสุกรแล้วนำมาสังเคราะห์ต่อ</t>
        </is>
      </c>
      <c r="E38" s="88" t="inlineStr">
        <is>
          <t>ใช้ E. coli หรือ Saccharomyces cerevisiae สังเคราะห์ recombinant preproinsulin/proinsulin แล้วตัดสายด้วยเอนไซม์</t>
        </is>
      </c>
      <c r="F38" s="88" t="inlineStr">
        <is>
          <t>สังเคราะห์ด้วยเทคนิค Solid Phase Peptide Synthesis (SPPS) ใน bioreactor</t>
        </is>
      </c>
      <c r="G38" s="88" t="inlineStr">
        <is>
          <t>ใช้ hybridoma technology ผลิตออกมาเป็น monoclonal antibody</t>
        </is>
      </c>
      <c r="H38" s="88" t="inlineStr">
        <is>
          <t>เพาะเลี้ยง stem cell ของ human beta cell แล้วสกัด insulin ออกมา</t>
        </is>
      </c>
      <c r="I38" s="100" t="n">
        <v>2</v>
      </c>
      <c r="J38" s="88" t="inlineStr">
        <is>
          <t>✅ คำตอบที่ถูกต้อง: ข้อ ข. ใช้ E. coli หรือ Saccharomyces cerevisiae สังเคราะห์ recombinant preproinsulin/proinsulin แล้วตัดสายด้วยเอนไซม์
💡 Background:
หลักการทางเภสัชกรรม คลินิก และข้อกำหนดมาตรฐานตามเภสัชตำรับในหมวดวิชา 10. Biotech Products
🎯 ทำไมข้อนี้ถึงถูก:
ตัวเลือก ข้อ ข. (ใช้ E. coli หรือ Saccharomyces cerevisiae สังเคราะห์ recombinant preproinsulin/proinsulin แล้วตัดสายด้วยเอนไซม์)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(สกัดโดยตรงจากตับอ่อนสุกรแล้วนำมาสังเคราะห์ต่อ):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ค. (สังเคราะห์ด้วยเทคนิค Solid Phase Peptide Synthesis (SPPS) ใน bioreactor):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ง. (ใช้ hybridoma technology ผลิตออกมาเป็น monoclonal antibody):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จ. (เพาะเลี้ยง stem cell ของ human beta cell แล้วสกัด insulin ออกมา):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10. Biotech Products อย่างแม่นยำเพื่อความพร้อมในการสอบใบประกอบวิชาชีพ</t>
        </is>
      </c>
      <c r="K38" s="100" t="n"/>
      <c r="L38" s="88" t="inlineStr">
        <is>
          <t>Recombinant DNA</t>
        </is>
      </c>
      <c r="M38" s="100" t="inlineStr">
        <is>
          <t>Product</t>
        </is>
      </c>
      <c r="N38" s="88" t="inlineStr">
        <is>
          <t>[TEST] Quick Ingestion</t>
        </is>
      </c>
      <c r="O38" s="100" t="inlineStr">
        <is>
          <t>Mock</t>
        </is>
      </c>
      <c r="P38" s="100" t="inlineStr">
        <is>
          <t>Mock RxCU83 ครั้งที่ 1</t>
        </is>
      </c>
      <c r="Q38" s="88" t="inlineStr">
        <is>
          <t>10. Biotech Products</t>
        </is>
      </c>
      <c r="R38" t="inlineStr">
        <is>
          <t>CASE_PRD_M83_DM_C01_Q6</t>
        </is>
      </c>
    </row>
    <row r="39">
      <c r="A39" s="100" t="n">
        <v>37</v>
      </c>
      <c r="B39" s="88" t="inlineStr">
        <is>
          <t>Regular Insulin มีความเสี่ยงต่อการสูญเสียความคงตัวผ่านกระบวนการ Deamidation ในระหว่างการเก็บรักษา ปัจจัยหลักที่กระตุ้นให้เกิดปฏิกิริยาดังกล่าวคือข้อใด</t>
        </is>
      </c>
      <c r="C39" s="100" t="n"/>
      <c r="D39" s="88" t="inlineStr">
        <is>
          <t>อุณหภูมิต่ำกว่าจุดเยือกแข็ง (freezing)</t>
        </is>
      </c>
      <c r="E39" s="88" t="inlineStr">
        <is>
          <t>สภาวะ pH กรดอ่อน หรือ ด่าง และอุณหภูมิที่สูงขึ้น</t>
        </is>
      </c>
      <c r="F39" s="88" t="inlineStr">
        <is>
          <t>การสัมผัสแสงแดดจ้า</t>
        </is>
      </c>
      <c r="G39" s="88" t="inlineStr">
        <is>
          <t>การเขย่าขวดอย่างแรง</t>
        </is>
      </c>
      <c r="H39" s="88" t="inlineStr">
        <is>
          <t>การดูดซับกับผนังหลอดฉีด</t>
        </is>
      </c>
      <c r="I39" s="100" t="n">
        <v>2</v>
      </c>
      <c r="J39" s="88" t="inlineStr">
        <is>
          <t>✅ คำตอบที่ถูกต้อง: ข้อ ข. สภาวะ pH กรดอ่อน หรือ ด่าง และอุณหภูมิที่สูงขึ้น
💡 Background:
หลักการทางเภสัชกรรม คลินิก และข้อกำหนดมาตรฐานตามเภสัชตำรับในหมวดวิชา 1. Titrations
🎯 ทำไมข้อนี้ถึงถูก:
ตัวเลือก ข้อ ข. (สภาวะ pH กรดอ่อน หรือ ด่าง และอุณหภูมิที่สูงขึ้น)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(อุณหภูมิต่ำกว่าจุดเยือกแข็ง (freezing)):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(การสัมผัสแสงแดดจ้า):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(การเขย่าขวดอย่างแรง):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(การดูดซับกับผนังหลอดฉีด):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39" s="100" t="n"/>
      <c r="L39" s="88" t="inlineStr">
        <is>
          <t>Stability testing</t>
        </is>
      </c>
      <c r="M39" s="100" t="inlineStr">
        <is>
          <t>Product</t>
        </is>
      </c>
      <c r="N39" s="88" t="inlineStr">
        <is>
          <t>[TEST] Quick Ingestion</t>
        </is>
      </c>
      <c r="O39" s="100" t="inlineStr">
        <is>
          <t>Mock</t>
        </is>
      </c>
      <c r="P39" s="100" t="inlineStr">
        <is>
          <t>Mock RxCU83 ครั้งที่ 1</t>
        </is>
      </c>
      <c r="Q39" s="88" t="inlineStr">
        <is>
          <t>1. Titrations</t>
        </is>
      </c>
      <c r="R39" t="inlineStr">
        <is>
          <t>CASE_PRD_M83_DM_C01_Q7</t>
        </is>
      </c>
    </row>
    <row r="40">
      <c r="A40" s="100" t="n">
        <v>38</v>
      </c>
      <c r="B40" s="88" t="inlineStr">
        <is>
          <t>ถ้ายา Pioglitazone ได้รับอนุมัติให้วางจำหน่ายในไทย หากต้องการติดตามอาการไม่พึงประสงค์จากการใช้ยาหลังออกสู่ตลาด (Post-marketing surveillance / Pharmacovigilance) รูปแบบการวิจัยเชิงสังเกตใดเหมาะสมที่สุด</t>
        </is>
      </c>
      <c r="C40" s="100" t="n"/>
      <c r="D40" s="88" t="inlineStr">
        <is>
          <t>Ecological study</t>
        </is>
      </c>
      <c r="E40" s="88" t="inlineStr">
        <is>
          <t>Cross-sectional study</t>
        </is>
      </c>
      <c r="F40" s="88" t="inlineStr">
        <is>
          <t>Cohort study (เช่น Prospective/Registry-based cohort)</t>
        </is>
      </c>
      <c r="G40" s="88" t="inlineStr">
        <is>
          <t>Randomized controlled trial (RCT)</t>
        </is>
      </c>
      <c r="H40" s="88" t="inlineStr">
        <is>
          <t>Systematic review and meta-analysis</t>
        </is>
      </c>
      <c r="I40" s="100" t="n">
        <v>3</v>
      </c>
      <c r="J40" s="88" t="inlineStr">
        <is>
          <t>✅ คำตอบที่ถูกต้อง: ข้อ ค. Cohort study (เช่น Prospective/Registry-based cohort)
💡 Background:
หลักการทางเภสัชกรรม คลินิก และข้อกำหนดมาตรฐานตามเภสัชตำรับในหมวดวิชา 2. Pharmacy Administration &amp; Sy
🎯 ทำไมข้อนี้ถึงถูก:
ตัวเลือก ข้อ ค. (Cohort study (เช่น Prospective/Registry-based cohort))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(Ecological study):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ข. (Cross-sectional study):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ง. (Randomized controlled trial (RCT)):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จ. (Systematic review and meta-analysis):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2. Pharmacy Administration &amp; Sy อย่างแม่นยำเพื่อความพร้อมในการสอบใบประกอบวิชาชีพ</t>
        </is>
      </c>
      <c r="K40" s="100" t="n"/>
      <c r="L40" s="88" t="inlineStr">
        <is>
          <t>Research &amp; Biostats</t>
        </is>
      </c>
      <c r="M40" s="100" t="inlineStr">
        <is>
          <t>SAP</t>
        </is>
      </c>
      <c r="N40" s="88" t="inlineStr">
        <is>
          <t>[TEST] Quick Ingestion</t>
        </is>
      </c>
      <c r="O40" s="100" t="inlineStr">
        <is>
          <t>Mock</t>
        </is>
      </c>
      <c r="P40" s="100" t="inlineStr">
        <is>
          <t>Mock RxCU83 ครั้งที่ 1</t>
        </is>
      </c>
      <c r="Q40" s="88" t="inlineStr">
        <is>
          <t>2. Pharmacy Administration &amp; Sy</t>
        </is>
      </c>
      <c r="R40" t="inlineStr">
        <is>
          <t>CASE_SAP_M83_DM_C01_Q1</t>
        </is>
      </c>
    </row>
    <row r="41">
      <c r="A41" s="100" t="n">
        <v>39</v>
      </c>
      <c r="B41" s="88" t="inlineStr">
        <is>
          <t>พืชผักพื้นบ้านในข้อใดมีหลักฐานทางวิชาการชัดเจนว่ามีผลช่วยลดระดับน้ำตาลในเลือด</t>
        </is>
      </c>
      <c r="C41" s="100" t="n"/>
      <c r="D41" s="88" t="inlineStr">
        <is>
          <t>ยอดฟักแม้ว</t>
        </is>
      </c>
      <c r="E41" s="88" t="inlineStr">
        <is>
          <t>ใบกะหล่ำปลี</t>
        </is>
      </c>
      <c r="F41" s="88" t="inlineStr">
        <is>
          <t>ผลบวบงู</t>
        </is>
      </c>
      <c r="G41" s="88" t="inlineStr">
        <is>
          <t>ผลมะระขี้นก</t>
        </is>
      </c>
      <c r="H41" s="88" t="inlineStr">
        <is>
          <t>ช่อดอกบรอกโคลี</t>
        </is>
      </c>
      <c r="I41" s="100" t="n">
        <v>4</v>
      </c>
      <c r="J41" s="88" t="inlineStr">
        <is>
          <t>✅ คำตอบที่ถูกต้อง: ข้อ ง. ผลมะระขี้นก
💡 Background:
หลักการทางเภสัชกรรม คลินิก และข้อกำหนดมาตรฐานตามเภสัชตำรับในหมวดวิชา 11. Herbal Products
🎯 ทำไมข้อนี้ถึงถูก:
ตัวเลือก ข้อ ง. (ผลมะระขี้นก)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(ยอดฟักแม้ว):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ข. (ใบกะหล่ำปลี):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ค. (ผลบวบงู):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จ. (ช่อดอกบรอกโคลี):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11. Herbal Products อย่างแม่นยำเพื่อความพร้อมในการสอบใบประกอบวิชาชีพ</t>
        </is>
      </c>
      <c r="K41" s="100" t="n"/>
      <c r="L41" s="88" t="inlineStr">
        <is>
          <t>Herbal Medicine</t>
        </is>
      </c>
      <c r="M41" s="100" t="inlineStr">
        <is>
          <t>Clinic</t>
        </is>
      </c>
      <c r="N41" s="88" t="inlineStr">
        <is>
          <t>[TEST] Quick Ingestion</t>
        </is>
      </c>
      <c r="O41" s="100" t="inlineStr">
        <is>
          <t>Mock</t>
        </is>
      </c>
      <c r="P41" s="100" t="inlineStr">
        <is>
          <t>Mock RxCU83 ครั้งที่ 1</t>
        </is>
      </c>
      <c r="Q41" s="88" t="inlineStr">
        <is>
          <t>11. Herbal Products</t>
        </is>
      </c>
      <c r="R41" t="inlineStr">
        <is>
          <t>CASE_CLN_M83_DM_C02_Q1</t>
        </is>
      </c>
    </row>
    <row r="42">
      <c r="A42" s="100" t="n">
        <v>40</v>
      </c>
      <c r="B42" s="88" t="inlineStr">
        <is>
          <t>ยาพัฒนาจากสมุนไพรที่มีฤทธิ์ขับปัสสาวะในข้อใด ที่มีโอกาสเกิดปฏิกิริยาเสริมฤทธิ์ (Synergistic effect) กับยาลดระดับน้ำตาลในเลือดหรืออินซูลิน จนอาจทำให้ระดับน้ำตาลต่ำ</t>
        </is>
      </c>
      <c r="C42" s="100" t="n"/>
      <c r="D42" s="88" t="inlineStr">
        <is>
          <t>ยาหญ้าหนวดแมว</t>
        </is>
      </c>
      <c r="E42" s="88" t="inlineStr">
        <is>
          <t>ยากระเจี๊ยบแดง</t>
        </is>
      </c>
      <c r="F42" s="88" t="inlineStr">
        <is>
          <t>ยารางจืด</t>
        </is>
      </c>
      <c r="G42" s="88" t="inlineStr">
        <is>
          <t>ยาหญ้าปักกิ่ง</t>
        </is>
      </c>
      <c r="H42" s="88" t="inlineStr">
        <is>
          <t>ยาหญ้าดอกขาว</t>
        </is>
      </c>
      <c r="I42" s="100" t="n">
        <v>1</v>
      </c>
      <c r="J42" s="88" t="inlineStr">
        <is>
          <t>✅ คำตอบที่ถูกต้อง: ข้อ ก. ยาหญ้าหนวดแมว
💡 Background:
หลักการทางเภสัชกรรม คลินิก และข้อกำหนดมาตรฐานตามเภสัชตำรับในหมวดวิชา 11. Herbal Products
🎯 ทำไมข้อนี้ถึงถูก:
ตัวเลือก ข้อ ก. (ยาหญ้าหนวดแมว)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(ยากระเจี๊ยบแดง):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ค. (ยารางจืด):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ง. (ยาหญ้าปักกิ่ง):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จ. (ยาหญ้าดอกขาว):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11. Herbal Products อย่างแม่นยำเพื่อความพร้อมในการสอบใบประกอบวิชาชีพ</t>
        </is>
      </c>
      <c r="K42" s="100" t="n"/>
      <c r="L42" s="88" t="inlineStr">
        <is>
          <t>Herbal Medicine</t>
        </is>
      </c>
      <c r="M42" s="100" t="inlineStr">
        <is>
          <t>Clinic</t>
        </is>
      </c>
      <c r="N42" s="88" t="inlineStr">
        <is>
          <t>[TEST] Quick Ingestion</t>
        </is>
      </c>
      <c r="O42" s="100" t="inlineStr">
        <is>
          <t>Mock</t>
        </is>
      </c>
      <c r="P42" s="100" t="inlineStr">
        <is>
          <t>Mock RxCU83 ครั้งที่ 1</t>
        </is>
      </c>
      <c r="Q42" s="88" t="inlineStr">
        <is>
          <t>11. Herbal Products</t>
        </is>
      </c>
      <c r="R42" t="inlineStr">
        <is>
          <t>CASE_CLN_M83_DM_C02_Q2</t>
        </is>
      </c>
    </row>
    <row r="43">
      <c r="A43" s="100" t="n">
        <v>41</v>
      </c>
      <c r="B43" s="88" t="inlineStr">
        <is>
          <t>ผู้ป่วยชายอายุ 26 ปี มีอาการคัดจมูก จาม น้ำมูกไหล มีอาการคันจมูกคันตาเป็นบางครั้ง ไม่มีไข้ หายใจไม่มีเสียงวี้ด หายใจไม่หอบเหนื่อย มีอาการสัปดาห์ละ 4-5 ครั้ง ติดต่อกันมานานหลายเดือน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ไม่มีแพ้ยา ไม่มีโรคประจำตัว ข้อใดเป็นการประเมินในผู้ป่วยรายนี้</t>
        </is>
      </c>
      <c r="C43" s="100" t="n"/>
      <c r="D43" s="88" t="inlineStr">
        <is>
          <t>Allergic rhinitis - mild intermittent</t>
        </is>
      </c>
      <c r="E43" s="88" t="inlineStr">
        <is>
          <t>Allergic rhinitis - mod-severe intermittent</t>
        </is>
      </c>
      <c r="F43" s="88" t="inlineStr">
        <is>
          <t>Allergic rhinitis - mod-severe persistent</t>
        </is>
      </c>
      <c r="G43" s="88" t="inlineStr">
        <is>
          <t>Allergic Asthma - mild persistent</t>
        </is>
      </c>
      <c r="H43" s="88" t="inlineStr">
        <is>
          <t>Allergic asthma - mod-severe intermittent</t>
        </is>
      </c>
      <c r="I43" s="100" t="n">
        <v>3</v>
      </c>
      <c r="J43" s="88" t="inlineStr">
        <is>
          <t>✅ คำตอบที่ถูกต้อง: ข้อ ค. Allergic rhinitis - mod-severe persistent
💡 Background:
หลักการทางเภสัชกรรม คลินิก และข้อกำหนดมาตรฐานตามเภสัชตำรับในหมวดวิชา 7. Immunologic
🎯 ทำไมข้อนี้ถึงถูก:
ตัวเลือก ข้อ ค. (Allergic rhinitis - mod-severe persistent)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(Allergic rhinitis - mild intermittent):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ข. (Allergic rhinitis - mod-severe intermittent):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ง. (Allergic Asthma - mild persistent):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จ. (Allergic asthma - mod-severe intermittent):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7. Immunologic อย่างแม่นยำเพื่อความพร้อมในการสอบใบประกอบวิชาชีพ</t>
        </is>
      </c>
      <c r="K43" s="100" t="n"/>
      <c r="L43" s="88" t="inlineStr">
        <is>
          <t>Allergic rhinitis</t>
        </is>
      </c>
      <c r="M43" s="100" t="inlineStr">
        <is>
          <t>Clinic</t>
        </is>
      </c>
      <c r="N43" s="88" t="inlineStr">
        <is>
          <t>[TEST] Quick Ingestion</t>
        </is>
      </c>
      <c r="O43" s="100" t="inlineStr">
        <is>
          <t>Mock</t>
        </is>
      </c>
      <c r="P43" s="100" t="inlineStr">
        <is>
          <t>Mock RxCU83 ครั้งที่ 1</t>
        </is>
      </c>
      <c r="Q43" s="88" t="inlineStr">
        <is>
          <t>7. Immunologic</t>
        </is>
      </c>
      <c r="R43" t="inlineStr">
        <is>
          <t>CASE_CLN_M83_AR_C01_Q1</t>
        </is>
      </c>
    </row>
    <row r="44">
      <c r="A44" s="100" t="n">
        <v>42</v>
      </c>
      <c r="B44" s="88" t="inlineStr">
        <is>
          <t>ควรให้ยาอะไรตามการรักษาอาการภูมิแพ้กำเริบในประเทศไทย พ.ศ. 2565</t>
        </is>
      </c>
      <c r="C44" s="100" t="n"/>
      <c r="D44" s="88" t="inlineStr">
        <is>
          <t>CPM 4 mg ตามเดิม</t>
        </is>
      </c>
      <c r="E44" s="88" t="inlineStr">
        <is>
          <t>หยุด CPM และใช้ Fexofenadine 180 mg 1 เม็ดก่อน เมื่อมีอาการ</t>
        </is>
      </c>
      <c r="F44" s="88" t="inlineStr">
        <is>
          <t>Fexo 180 mg 1 เม็ดก่อนนอน ต่อเนื่อง 2 สัปดาห์</t>
        </is>
      </c>
      <c r="G44" s="88" t="inlineStr">
        <is>
          <t>Montelukast 10 mg วันละ 1 เม็ด ประเมินอีกครั้ง 2 สัปดาห์</t>
        </is>
      </c>
      <c r="H44" s="88" t="inlineStr">
        <is>
          <t>Mometasone พ่นจมูกเช้า-เย็น ประเมินอีกครั้ง 2 สัปดาห์</t>
        </is>
      </c>
      <c r="I44" s="100" t="n">
        <v>5</v>
      </c>
      <c r="J44" s="88" t="inlineStr">
        <is>
          <t>✅ คำตอบที่ถูกต้อง: ข้อ จ. Mometasone พ่นจมูกเช้า-เย็น ประเมินอีกครั้ง 2 สัปดาห์
💡 Background:
หลักการทางเภสัชกรรม คลินิก และข้อกำหนดมาตรฐานตามเภสัชตำรับในหมวดวิชา 7. Immunologic
🎯 ทำไมข้อนี้ถึงถูก:
ตัวเลือก ข้อ จ. (Mometasone พ่นจมูกเช้า-เย็น ประเมินอีกครั้ง 2 สัปดาห์)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(CPM 4 mg ตามเดิม):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ข. (หยุด CPM และใช้ Fexofenadine 180 mg 1 เม็ดก่อน เมื่อมีอาการ):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ค. (Fexo 180 mg 1 เม็ดก่อนนอน ต่อเนื่อง 2 สัปดาห์):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ง. (Montelukast 10 mg วันละ 1 เม็ด ประเมินอีกครั้ง 2 สัปดาห์):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7. Immunologic อย่างแม่นยำเพื่อความพร้อมในการสอบใบประกอบวิชาชีพ</t>
        </is>
      </c>
      <c r="K44" s="100" t="n"/>
      <c r="L44" s="88" t="inlineStr">
        <is>
          <t>Allergic rhinitis</t>
        </is>
      </c>
      <c r="M44" s="100" t="inlineStr">
        <is>
          <t>Clinic</t>
        </is>
      </c>
      <c r="N44" s="88" t="inlineStr">
        <is>
          <t>[TEST] Quick Ingestion</t>
        </is>
      </c>
      <c r="O44" s="100" t="inlineStr">
        <is>
          <t>Mock</t>
        </is>
      </c>
      <c r="P44" s="100" t="inlineStr">
        <is>
          <t>Mock RxCU83 ครั้งที่ 1</t>
        </is>
      </c>
      <c r="Q44" s="88" t="inlineStr">
        <is>
          <t>7. Immunologic</t>
        </is>
      </c>
      <c r="R44" t="inlineStr">
        <is>
          <t>CASE_CLN_M83_AR_C01_Q2</t>
        </is>
      </c>
    </row>
    <row r="45">
      <c r="A45" s="100" t="n">
        <v>43</v>
      </c>
      <c r="B45" s="88" t="inlineStr">
        <is>
          <t>ผลข้างเคียงของการใช้ยา oxymetazoline ติดต่อกันหลายวัน</t>
        </is>
      </c>
      <c r="C45" s="100" t="n"/>
      <c r="D45" s="88" t="inlineStr">
        <is>
          <t>Glaucoma</t>
        </is>
      </c>
      <c r="E45" s="88" t="inlineStr">
        <is>
          <t>Epistaxis</t>
        </is>
      </c>
      <c r="F45" s="88" t="inlineStr">
        <is>
          <t>Rebound congestion (Rhinitis medicamentosa)</t>
        </is>
      </c>
      <c r="G45" s="88" t="inlineStr">
        <is>
          <t>HPA axis suppression</t>
        </is>
      </c>
      <c r="H45" s="88" t="inlineStr">
        <is>
          <t>Nasal septal perforation</t>
        </is>
      </c>
      <c r="I45" s="100" t="n">
        <v>3</v>
      </c>
      <c r="J45" s="88" t="inlineStr">
        <is>
          <t>✅ คำตอบที่ถูกต้อง: ข้อ ค. Rebound congestion (Rhinitis medicamentosa)
💡 Background:
หลักการทางเภสัชกรรม คลินิก และข้อกำหนดมาตรฐานตามเภสัชตำรับในหมวดวิชา 7. Immunologic
🎯 ทำไมข้อนี้ถึงถูก:
ตัวเลือก ข้อ ค. (Rebound congestion (Rhinitis medicamentosa))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(Glaucoma):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ข. (Epistaxis):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ง. (HPA axis suppression):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จ. (Nasal septal perforation):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7. Immunologic อย่างแม่นยำเพื่อความพร้อมในการสอบใบประกอบวิชาชีพ</t>
        </is>
      </c>
      <c r="K45" s="100" t="n"/>
      <c r="L45" s="88" t="inlineStr">
        <is>
          <t>Allergic rhinitis</t>
        </is>
      </c>
      <c r="M45" s="100" t="inlineStr">
        <is>
          <t>Clinic</t>
        </is>
      </c>
      <c r="N45" s="88" t="inlineStr">
        <is>
          <t>[TEST] Quick Ingestion</t>
        </is>
      </c>
      <c r="O45" s="100" t="inlineStr">
        <is>
          <t>Mock</t>
        </is>
      </c>
      <c r="P45" s="100" t="inlineStr">
        <is>
          <t>Mock RxCU83 ครั้งที่ 1</t>
        </is>
      </c>
      <c r="Q45" s="88" t="inlineStr">
        <is>
          <t>7. Immunologic</t>
        </is>
      </c>
      <c r="R45" t="inlineStr">
        <is>
          <t>CASE_CLN_M83_AR_C01_Q3</t>
        </is>
      </c>
    </row>
    <row r="46">
      <c r="A46" s="100" t="n">
        <v>44</v>
      </c>
      <c r="B46" s="88" t="inlineStr">
        <is>
          <t>กลไกการออกฤทธิ์ของยาแก้คัดจมูก oxymetazoline</t>
        </is>
      </c>
      <c r="C46" s="100" t="n"/>
      <c r="D46" s="88" t="inlineStr">
        <is>
          <t>Alpha1, Alpha2 agonist</t>
        </is>
      </c>
      <c r="E46" s="88" t="inlineStr">
        <is>
          <t>Beta1 agonist</t>
        </is>
      </c>
      <c r="F46" s="88" t="inlineStr">
        <is>
          <t>Muscarinic agonist</t>
        </is>
      </c>
      <c r="G46" s="88" t="inlineStr">
        <is>
          <t>Acetylcholinesterase inhibitor</t>
        </is>
      </c>
      <c r="H46" s="88" t="inlineStr">
        <is>
          <t>Neuromuscular blocker</t>
        </is>
      </c>
      <c r="I46" s="100" t="n">
        <v>1</v>
      </c>
      <c r="J46" s="88" t="inlineStr">
        <is>
          <t>✅ คำตอบที่ถูกต้อง: ข้อ ก. Alpha1, Alpha2 agonist
💡 Background:
หลักการทางเภสัชกรรม คลินิก และข้อกำหนดมาตรฐานตามเภสัชตำรับในหมวดวิชา 7. Immunologic
🎯 ทำไมข้อนี้ถึงถูก:
ตัวเลือก ข้อ ก. (Alpha1, Alpha2 agonist)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(Beta1 agonist):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ค. (Muscarinic agonist):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ง. (Acetylcholinesterase inhibitor):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จ. (Neuromuscular blocker):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7. Immunologic อย่างแม่นยำเพื่อความพร้อมในการสอบใบประกอบวิชาชีพ</t>
        </is>
      </c>
      <c r="K46" s="100" t="n"/>
      <c r="L46" s="88" t="inlineStr">
        <is>
          <t>Allergic rhinitis</t>
        </is>
      </c>
      <c r="M46" s="100" t="inlineStr">
        <is>
          <t>Clinic</t>
        </is>
      </c>
      <c r="N46" s="88" t="inlineStr">
        <is>
          <t>[TEST] Quick Ingestion</t>
        </is>
      </c>
      <c r="O46" s="100" t="inlineStr">
        <is>
          <t>Mock</t>
        </is>
      </c>
      <c r="P46" s="100" t="inlineStr">
        <is>
          <t>Mock RxCU83 ครั้งที่ 1</t>
        </is>
      </c>
      <c r="Q46" s="88" t="inlineStr">
        <is>
          <t>7. Immunologic</t>
        </is>
      </c>
      <c r="R46" t="inlineStr">
        <is>
          <t>CASE_CLN_M83_AR_C01_Q4</t>
        </is>
      </c>
    </row>
    <row r="47">
      <c r="A47" s="100" t="n">
        <v>45</v>
      </c>
      <c r="B47" s="88" t="inlineStr">
        <is>
          <t>CPM เป็น first gen antihistamine ห้ามใช้ในผู้ป่วยโรคใด</t>
        </is>
      </c>
      <c r="C47" s="100" t="n"/>
      <c r="D47" s="88" t="inlineStr">
        <is>
          <t>กลั้นปัสสาวะไม่อยู่</t>
        </is>
      </c>
      <c r="E47" s="88" t="inlineStr">
        <is>
          <t>หอบหืด</t>
        </is>
      </c>
      <c r="F47" s="88" t="inlineStr">
        <is>
          <t>ต่อมลูกหมากโต (BPH)</t>
        </is>
      </c>
      <c r="G47" s="88" t="inlineStr">
        <is>
          <t>หัวใจเต้นผิดจังหวะ</t>
        </is>
      </c>
      <c r="H47" s="88" t="inlineStr">
        <is>
          <t>ใช้ยาปฏิชีวนะ (erythromycin, fluconazole)</t>
        </is>
      </c>
      <c r="I47" s="100" t="n">
        <v>3</v>
      </c>
      <c r="J47" s="88" t="inlineStr">
        <is>
          <t>✅ คำตอบที่ถูกต้อง: ข้อ ค. ต่อมลูกหมากโต (BPH)
💡 Background:
หลักการทางเภสัชกรรม คลินิก และข้อกำหนดมาตรฐานตามเภสัชตำรับในหมวดวิชา 7. Immunologic
🎯 ทำไมข้อนี้ถึงถูก:
ตัวเลือก ข้อ ค. (ต่อมลูกหมากโต (BPH))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(กลั้นปัสสาวะไม่อยู่):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ข. (หอบหืด):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ง. (หัวใจเต้นผิดจังหวะ):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จ. (ใช้ยาปฏิชีวนะ (erythromycin, fluconazole)):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7. Immunologic อย่างแม่นยำเพื่อความพร้อมในการสอบใบประกอบวิชาชีพ</t>
        </is>
      </c>
      <c r="K47" s="100" t="n"/>
      <c r="L47" s="88" t="inlineStr">
        <is>
          <t>Allergic rhinitis</t>
        </is>
      </c>
      <c r="M47" s="100" t="inlineStr">
        <is>
          <t>Clinic</t>
        </is>
      </c>
      <c r="N47" s="88" t="inlineStr">
        <is>
          <t>[TEST] Quick Ingestion</t>
        </is>
      </c>
      <c r="O47" s="100" t="inlineStr">
        <is>
          <t>Mock</t>
        </is>
      </c>
      <c r="P47" s="100" t="inlineStr">
        <is>
          <t>Mock RxCU83 ครั้งที่ 1</t>
        </is>
      </c>
      <c r="Q47" s="88" t="inlineStr">
        <is>
          <t>7. Immunologic</t>
        </is>
      </c>
      <c r="R47" t="inlineStr">
        <is>
          <t>CASE_CLN_M83_AR_C01_Q5</t>
        </is>
      </c>
    </row>
    <row r="48">
      <c r="A48" s="100" t="n">
        <v>46</v>
      </c>
      <c r="B48" s="88" t="inlineStr">
        <is>
          <t>ในการพัฒนาสูตรตำรับยาพ่นจมูกในรูปแบบสารละลาย (Non-pressurized Multiple Dose Nasal Spray Solution) ไม่จำเป็นต้องทำการทดสอบใด</t>
        </is>
      </c>
      <c r="C48" s="100" t="n"/>
      <c r="D48" s="88" t="inlineStr">
        <is>
          <t>Uniformity of dosage unit / delivered dose uniformity</t>
        </is>
      </c>
      <c r="E48" s="88" t="inlineStr">
        <is>
          <t>Droplet size distribution</t>
        </is>
      </c>
      <c r="F48" s="88" t="inlineStr">
        <is>
          <t>Actuator deposition</t>
        </is>
      </c>
      <c r="G48" s="88" t="inlineStr">
        <is>
          <t>Shake requirement</t>
        </is>
      </c>
      <c r="H48" s="88" t="inlineStr">
        <is>
          <t>Plume geometry / spray pattern</t>
        </is>
      </c>
      <c r="I48" s="100" t="n">
        <v>4</v>
      </c>
      <c r="J48" s="88" t="inlineStr">
        <is>
          <t>✅ คำตอบที่ถูกต้อง: ข้อ ง. Shake requirement
💡 Background:
หลักการทางเภสัชกรรม คลินิก และข้อกำหนดมาตรฐานตามเภสัชตำรับในหมวดวิชา 6. Solid Dosage Forms
🎯 ทำไมข้อนี้ถึงถูก:
ตัวเลือก ข้อ ง. (Shake requirement)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(Uniformity of dosage unit / delivered dose uniformity):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(Droplet size distribution):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(Actuator deposition):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(Plume geometry / spray pattern):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48" s="100" t="n"/>
      <c r="L48" s="88" t="inlineStr">
        <is>
          <t>Liquid &amp; Semisolids</t>
        </is>
      </c>
      <c r="M48" s="100" t="inlineStr">
        <is>
          <t>Product</t>
        </is>
      </c>
      <c r="N48" s="88" t="inlineStr">
        <is>
          <t>[TEST] Quick Ingestion</t>
        </is>
      </c>
      <c r="O48" s="100" t="inlineStr">
        <is>
          <t>Mock</t>
        </is>
      </c>
      <c r="P48" s="100" t="inlineStr">
        <is>
          <t>Mock RxCU83 ครั้งที่ 1</t>
        </is>
      </c>
      <c r="Q48" s="88" t="inlineStr">
        <is>
          <t>6. Solid Dosage Forms</t>
        </is>
      </c>
      <c r="R48" t="inlineStr">
        <is>
          <t>CASE_PRD_M83_AR_C01_Q1</t>
        </is>
      </c>
    </row>
    <row r="49">
      <c r="A49" s="100" t="n">
        <v>47</v>
      </c>
      <c r="B49" s="88" t="inlineStr">
        <is>
          <t>ข้อใดไม่ใช่ปัจจัยที่นำมาพิจารณาการตั้งตำรับผลิตภัณฑ์ยาพ่นจมูกรูปแบบสารละลาย</t>
        </is>
      </c>
      <c r="C49" s="100" t="n"/>
      <c r="D49" s="88" t="inlineStr">
        <is>
          <t>Particle size</t>
        </is>
      </c>
      <c r="E49" s="88" t="inlineStr">
        <is>
          <t>Solvent</t>
        </is>
      </c>
      <c r="F49" s="88" t="inlineStr">
        <is>
          <t>Viscosity</t>
        </is>
      </c>
      <c r="G49" s="88" t="inlineStr">
        <is>
          <t>Osmolarity</t>
        </is>
      </c>
      <c r="H49" s="88" t="inlineStr">
        <is>
          <t>pH</t>
        </is>
      </c>
      <c r="I49" s="100" t="n">
        <v>1</v>
      </c>
      <c r="J49" s="88" t="inlineStr">
        <is>
          <t>✅ คำตอบที่ถูกต้อง: ข้อ ก. Particle size
💡 Background:
หลักการทางเภสัชกรรม คลินิก และข้อกำหนดมาตรฐานตามเภสัชตำรับในหมวดวิชา 6. Solid Dosage Forms
🎯 ทำไมข้อนี้ถึงถูก:
ตัวเลือก ข้อ ก. (Particle size)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(Solvent):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(Viscosity):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(Osmolarity):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(pH):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49" s="100" t="n"/>
      <c r="L49" s="88" t="inlineStr">
        <is>
          <t>Liquid &amp; Semisolids</t>
        </is>
      </c>
      <c r="M49" s="100" t="inlineStr">
        <is>
          <t>Product</t>
        </is>
      </c>
      <c r="N49" s="88" t="inlineStr">
        <is>
          <t>[TEST] Quick Ingestion</t>
        </is>
      </c>
      <c r="O49" s="100" t="inlineStr">
        <is>
          <t>Mock</t>
        </is>
      </c>
      <c r="P49" s="100" t="inlineStr">
        <is>
          <t>Mock RxCU83 ครั้งที่ 1</t>
        </is>
      </c>
      <c r="Q49" s="88" t="inlineStr">
        <is>
          <t>6. Solid Dosage Forms</t>
        </is>
      </c>
      <c r="R49" t="inlineStr">
        <is>
          <t>CASE_PRD_M83_AR_C01_Q2</t>
        </is>
      </c>
    </row>
    <row r="50">
      <c r="A50" s="100" t="n">
        <v>48</v>
      </c>
      <c r="B50" s="88" t="inlineStr">
        <is>
          <t>ข้อใดไม่จำเป็นต้องกำหนดในการควบคุมคุณภาพของผลิตภัณฑ์ยาพ่นจมูกรูปแบบสารละลาย</t>
        </is>
      </c>
      <c r="C50" s="100" t="n"/>
      <c r="D50" s="88" t="inlineStr">
        <is>
          <t>Description</t>
        </is>
      </c>
      <c r="E50" s="88" t="inlineStr">
        <is>
          <t>Assay</t>
        </is>
      </c>
      <c r="F50" s="88" t="inlineStr">
        <is>
          <t>Moisture content</t>
        </is>
      </c>
      <c r="G50" s="88" t="inlineStr">
        <is>
          <t>Microbial limit</t>
        </is>
      </c>
      <c r="H50" s="88" t="inlineStr">
        <is>
          <t>Mean delivered dose</t>
        </is>
      </c>
      <c r="I50" s="100" t="n">
        <v>3</v>
      </c>
      <c r="J50" s="88" t="inlineStr">
        <is>
          <t>✅ คำตอบที่ถูกต้อง: ข้อ ค. Moisture content
💡 Background:
หลักการทางเภสัชกรรม คลินิก และข้อกำหนดมาตรฐานตามเภสัชตำรับในหมวดวิชา 1. Titrations
🎯 ทำไมข้อนี้ถึงถูก:
ตัวเลือก ข้อ ค. (Moisture content)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(Description):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(Assay):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(Microbial limit):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(Mean delivered dose):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50" s="100" t="n"/>
      <c r="L50" s="88" t="inlineStr">
        <is>
          <t>Liquid &amp; Semisolids</t>
        </is>
      </c>
      <c r="M50" s="100" t="inlineStr">
        <is>
          <t>Product</t>
        </is>
      </c>
      <c r="N50" s="88" t="inlineStr">
        <is>
          <t>[TEST] Quick Ingestion</t>
        </is>
      </c>
      <c r="O50" s="100" t="inlineStr">
        <is>
          <t>Mock</t>
        </is>
      </c>
      <c r="P50" s="100" t="inlineStr">
        <is>
          <t>Mock RxCU83 ครั้งที่ 1</t>
        </is>
      </c>
      <c r="Q50" s="88" t="inlineStr">
        <is>
          <t>1. Titrations</t>
        </is>
      </c>
      <c r="R50" t="inlineStr">
        <is>
          <t>CASE_PRD_M83_AR_C01_Q3</t>
        </is>
      </c>
    </row>
    <row r="51">
      <c r="A51" s="100" t="n">
        <v>49</v>
      </c>
      <c r="B51" s="88" t="inlineStr">
        <is>
          <t>Cetirizine เป็น racemate (R/S 1:1) Levocetirizine เป็น R-enantiomer บริสุทธิ์ที่มีฤทธิ์ต้านตัวรับฮิสตามีนชนิด H1 สูงกว่า S-enantiomer และอาจลดผลข้างเคียงเมื่อใช้ขนาดเทียบเท่า ภาพใดคือโครงสร้าง levocetirizine</t>
        </is>
      </c>
      <c r="C51" s="100" t="inlineStr">
        <is>
          <t>มีรูปโครงสร้างทางเคมี (A vs B)</t>
        </is>
      </c>
      <c r="D51" s="88" t="inlineStr">
        <is>
          <t>โครงสร้าง A</t>
        </is>
      </c>
      <c r="E51" s="88" t="inlineStr">
        <is>
          <t>โครงสร้าง B</t>
        </is>
      </c>
      <c r="F51" s="88" t="inlineStr">
        <is>
          <t>โครงสร้าง A และ B</t>
        </is>
      </c>
      <c r="G51" s="88" t="inlineStr">
        <is>
          <t>ไม่ใช่ทั้ง A และ B</t>
        </is>
      </c>
      <c r="H51" s="88" t="inlineStr">
        <is>
          <t>ตัดสินไม่ได้</t>
        </is>
      </c>
      <c r="I51" s="100" t="n">
        <v>1</v>
      </c>
      <c r="J51" s="88" t="inlineStr">
        <is>
          <t>✅ คำตอบที่ถูกต้อง: ข้อ ก. โครงสร้าง A
💡 Background:
หลักการทางเภสัชกรรม คลินิก และข้อกำหนดมาตรฐานตามเภสัชตำรับในหมวดวิชา 13. Medicinal Chemistry
🎯 ทำไมข้อนี้ถึงถูก:
ตัวเลือก ข้อ ก. (โครงสร้าง A)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(โครงสร้าง B):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ค. (โครงสร้าง A และ B):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ง. (ไม่ใช่ทั้ง A และ B):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จ. (ตัดสินไม่ได้):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13. Medicinal Chemistry อย่างแม่นยำเพื่อความพร้อมในการสอบใบประกอบวิชาชีพ</t>
        </is>
      </c>
      <c r="K51" s="100" t="inlineStr">
        <is>
          <t>มีรูปโครงสร้างสาร A/B</t>
        </is>
      </c>
      <c r="L51" s="88" t="inlineStr">
        <is>
          <t>Medicinal Chemistry</t>
        </is>
      </c>
      <c r="M51" s="100" t="inlineStr">
        <is>
          <t>Product</t>
        </is>
      </c>
      <c r="N51" s="88" t="inlineStr">
        <is>
          <t>[TEST] Quick Ingestion</t>
        </is>
      </c>
      <c r="O51" s="100" t="inlineStr">
        <is>
          <t>Mock</t>
        </is>
      </c>
      <c r="P51" s="100" t="inlineStr">
        <is>
          <t>Mock RxCU83 ครั้งที่ 1</t>
        </is>
      </c>
      <c r="Q51" s="88" t="inlineStr">
        <is>
          <t>13. Medicinal Chemistry</t>
        </is>
      </c>
      <c r="R51" t="inlineStr">
        <is>
          <t>CASE_PRD_M83_AR_C01_Q4</t>
        </is>
      </c>
    </row>
    <row r="52">
      <c r="A52" s="100" t="n">
        <v>50</v>
      </c>
      <c r="B52" s="88" t="inlineStr">
        <is>
          <t>อาหาร หรือปัจจัยใดกระตุ้นให้เกิด allergic rhinitis / อาการคัดจมูกกำเริบได้</t>
        </is>
      </c>
      <c r="C52" s="100" t="n"/>
      <c r="D52" s="88" t="inlineStr">
        <is>
          <t>เครื่องดื่มแอลกอฮอล์</t>
        </is>
      </c>
      <c r="E52" s="88" t="inlineStr">
        <is>
          <t>อาหารที่มีสารกันบูด sulfite เช่น ไวน์ อาหารแปรรูป</t>
        </is>
      </c>
      <c r="F52" s="88" t="inlineStr">
        <is>
          <t>อาหารที่มีรสจัด หรือเผ็ดที่กระตุ้นอาการคัดจมูก</t>
        </is>
      </c>
      <c r="G52" s="88" t="inlineStr">
        <is>
          <t>สูบบุหรี่และควันบุหรี่</t>
        </is>
      </c>
      <c r="H52" s="88" t="inlineStr">
        <is>
          <t>ถูกทุกข้อ</t>
        </is>
      </c>
      <c r="I52" s="100" t="n">
        <v>5</v>
      </c>
      <c r="J52" s="88" t="inlineStr">
        <is>
          <t>✅ คำตอบที่ถูกต้อง: ข้อ จ. ถูกทุกข้อ
💡 Background:
หลักการทางเภสัชกรรม คลินิก และข้อกำหนดมาตรฐานตามเภสัชตำรับในหมวดวิชา 7. Immunologic
🎯 ทำไมข้อนี้ถึงถูก:
ตัวเลือก ข้อ จ. (ถูกทุกข้อ)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(เครื่องดื่มแอลกอฮอล์):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ข. (อาหารที่มีสารกันบูด sulfite เช่น ไวน์ อาหารแปรรูป):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ค. (อาหารที่มีรสจัด หรือเผ็ดที่กระตุ้นอาการคัดจมูก):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ข้อ ง. (สูบบุหรี่และควันบุหรี่): ไม่สอดคล้องกับหลักเกณฑ์ข้อกำหนดของโจทย์ในหัวข้อ 7. Immunologic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7. Immunologic อย่างแม่นยำเพื่อความพร้อมในการสอบใบประกอบวิชาชีพ</t>
        </is>
      </c>
      <c r="K52" s="100" t="n"/>
      <c r="L52" s="88" t="inlineStr">
        <is>
          <t>Allergic rhinitis</t>
        </is>
      </c>
      <c r="M52" s="100" t="inlineStr">
        <is>
          <t>Clinic</t>
        </is>
      </c>
      <c r="N52" s="88" t="inlineStr">
        <is>
          <t>[TEST] Quick Ingestion</t>
        </is>
      </c>
      <c r="O52" s="100" t="inlineStr">
        <is>
          <t>Mock</t>
        </is>
      </c>
      <c r="P52" s="100" t="inlineStr">
        <is>
          <t>Mock RxCU83 ครั้งที่ 1</t>
        </is>
      </c>
      <c r="Q52" s="88" t="inlineStr">
        <is>
          <t>7. Immunologic</t>
        </is>
      </c>
      <c r="R52" t="inlineStr">
        <is>
          <t>CASE_CLN_M83_AR_C02_Q1</t>
        </is>
      </c>
    </row>
    <row r="53">
      <c r="A53" s="100" t="n">
        <v>51</v>
      </c>
      <c r="B53" s="88" t="inlineStr">
        <is>
          <t>Oxymetazoline เป็นยาในบัญชียาหลักแห่งชาติ บัญชี ข ข้อใดถูกต้องเกี่ยวกับข้อกำหนดการสั่งใช้</t>
        </is>
      </c>
      <c r="C53" s="100" t="n"/>
      <c r="D53" s="88" t="inlineStr">
        <is>
          <t>ยานี้อยู่ภายใต้ระบบการควบคุมและติดตามการใช้ยาให้เหมาะสม (Authorized system)</t>
        </is>
      </c>
      <c r="E53" s="88" t="inlineStr">
        <is>
          <t>ยานี้เบิกจ่ายของผ่านกระทรวง ทบวง กรม หน่วยงานรัฐ</t>
        </is>
      </c>
      <c r="F53" s="88" t="inlineStr">
        <is>
          <t>ยานี้มีการใช้งานที่ซับซ้อน ต้องใช้ร่วมกับยาในบัญชียาหลักแห่งชาติตัวอื่น อย่างน้อย 2 ชนิดขึ้นไป</t>
        </is>
      </c>
      <c r="G53" s="88" t="inlineStr">
        <is>
          <t>ยานี้ต้องสั่งใช้โดยผู้เชี่ยวชาญเฉพาะทาง ENT เท่านั้น</t>
        </is>
      </c>
      <c r="H53" s="88" t="inlineStr">
        <is>
          <t>ยาที่เบิกจ่ายได้ในโรงพยาบาลชุมชนขึ้นไป และเบิกจ่ายได้ทุกสิทธิการรักษา</t>
        </is>
      </c>
      <c r="I53" s="100" t="n">
        <v>5</v>
      </c>
      <c r="J53" s="88" t="inlineStr">
        <is>
          <t>✅ คำตอบที่ถูกต้อง: ข้อ จ. ยาที่เบิกจ่ายได้ในโรงพยาบาลชุมชนขึ้นไป และเบิกจ่ายได้ทุกสิทธิการรักษา
💡 Background:
หลักการทางเภสัชกรรม คลินิก และข้อกำหนดมาตรฐานตามเภสัชตำรับในหมวดวิชา 2. Pharmacy Administration &amp; Sy
🎯 ทำไมข้อนี้ถึงถูก:
ตัวเลือก ข้อ จ. (ยาที่เบิกจ่ายได้ในโรงพยาบาลชุมชนขึ้นไป และเบิกจ่ายได้ทุกสิทธิการรักษา)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(ยานี้อยู่ภายใต้ระบบการควบคุมและติดตามการใช้ยาให้เหมาะสม (Authorized system)):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ข. (ยานี้เบิกจ่ายของผ่านกระทรวง ทบวง กรม หน่วยงานรัฐ):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ค. (ยานี้มีการใช้งานที่ซับซ้อน ต้องใช้ร่วมกับยาในบัญชียาหลักแห่งชาติตัวอื่น อย่างน้อย 2 ชนิดขึ้นไป):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ง. (ยานี้ต้องสั่งใช้โดยผู้เชี่ยวชาญเฉพาะทาง ENT เท่านั้น):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2. Pharmacy Administration &amp; Sy อย่างแม่นยำเพื่อความพร้อมในการสอบใบประกอบวิชาชีพ</t>
        </is>
      </c>
      <c r="K53" s="100" t="n"/>
      <c r="L53" s="88" t="inlineStr">
        <is>
          <t>Pharmacy Laws &amp; Ethics</t>
        </is>
      </c>
      <c r="M53" s="100" t="inlineStr">
        <is>
          <t>SAP</t>
        </is>
      </c>
      <c r="N53" s="88" t="inlineStr">
        <is>
          <t>[TEST] Quick Ingestion</t>
        </is>
      </c>
      <c r="O53" s="100" t="inlineStr">
        <is>
          <t>Mock</t>
        </is>
      </c>
      <c r="P53" s="100" t="inlineStr">
        <is>
          <t>Mock RxCU83 ครั้งที่ 1</t>
        </is>
      </c>
      <c r="Q53" s="88" t="inlineStr">
        <is>
          <t>2. Pharmacy Administration &amp; Sy</t>
        </is>
      </c>
      <c r="R53" t="inlineStr">
        <is>
          <t>CASE_SAP_M83_AR_C01_Q1</t>
        </is>
      </c>
    </row>
    <row r="54">
      <c r="A54" s="100" t="n">
        <v>52</v>
      </c>
      <c r="B54" s="88" t="inlineStr">
        <is>
          <t>ผู้ป่วยเด็กหญิงอายุ 3 ปี 6 เดือน มาพบแพทย์์ที่ OPD CC: ซึม เบื่ออาหาร ผิวซีด HPI: 1 year PTA มารดารู้สึกว่าไม่ค่อยเล่น นั่งเล่นของเล่น ไม่ค่อยวิ่ง กินน้อย 1 month PTA เริ่มซึม เบื่ออาหาร 3 days PTA ซึม บ่นง่วงนอนบ่อย ประวัติคลอด: Prematurity 35 week, BW 2300 g และมี Celiac disease ได้รับ Multivitamin syrup (Lysine, Vit B1,2,3,6, Nicotinamide, D-panthenol, Calcium) น้ำหนัก 11 kg ส่วนสูง 83 cm, Lab: Hb 10.1 g/dL, HCT 29%, MCV 69 fL, MCHC 34.1 g/dL, MCH 33 pg, %RDW 18%, reticulocyte count 1.4% PE: ผิวซีด เยื่อบุตาซีด แพทย์์วินิจฉัย IDA สั่ง Ferrous sulphate syrup (25mg/5mL) PO BID PC ค่าแล็ปตัวใด ไม่ได้ใช้ ในการช่วยวินิจฉัยภาวะโลหิตจางในรายนี้</t>
        </is>
      </c>
      <c r="C54" s="100" t="n"/>
      <c r="D54" s="88" t="inlineStr">
        <is>
          <t>Hb / HCT</t>
        </is>
      </c>
      <c r="E54" s="88" t="inlineStr">
        <is>
          <t>MCV</t>
        </is>
      </c>
      <c r="F54" s="88" t="inlineStr">
        <is>
          <t>MCHC</t>
        </is>
      </c>
      <c r="G54" s="88" t="inlineStr">
        <is>
          <t>RDW</t>
        </is>
      </c>
      <c r="H54" s="88" t="inlineStr">
        <is>
          <t>WBC (White blood cell count)</t>
        </is>
      </c>
      <c r="I54" s="100" t="n">
        <v>5</v>
      </c>
      <c r="J54" s="88" t="inlineStr">
        <is>
          <t>✅ คำตอบที่ถูกต้อง: ข้อ จ. WBC (White blood cell count)
💡 Background:
หลักการทางเภสัชกรรม คลินิก และข้อกำหนดมาตรฐานตามเภสัชตำรับในหมวดวิชา 6. Hematologic
🎯 ทำไมข้อนี้ถึงถูก:
ตัวเลือก ข้อ จ. (WBC (White blood cell count))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(Hb / HCT):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ข. (MCV):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ค. (MCHC):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ง. (RDW):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Hematologic อย่างแม่นยำเพื่อความพร้อมในการสอบใบประกอบวิชาชีพ</t>
        </is>
      </c>
      <c r="K54" s="100" t="n"/>
      <c r="L54" s="88" t="inlineStr">
        <is>
          <t>Anemia</t>
        </is>
      </c>
      <c r="M54" s="100" t="inlineStr">
        <is>
          <t>Clinic</t>
        </is>
      </c>
      <c r="N54" s="88" t="inlineStr">
        <is>
          <t>[TEST] Quick Ingestion</t>
        </is>
      </c>
      <c r="O54" s="100" t="inlineStr">
        <is>
          <t>Mock</t>
        </is>
      </c>
      <c r="P54" s="100" t="inlineStr">
        <is>
          <t>Mock RxCU83 ครั้งที่ 1</t>
        </is>
      </c>
      <c r="Q54" s="88" t="inlineStr">
        <is>
          <t>6. Hematologic</t>
        </is>
      </c>
      <c r="R54" t="inlineStr">
        <is>
          <t>CASE_CLN_M83_IDA_C01_Q1</t>
        </is>
      </c>
    </row>
    <row r="55">
      <c r="A55" s="100" t="n">
        <v>53</v>
      </c>
      <c r="B55" s="88" t="inlineStr">
        <is>
          <t>ส่วนประกอบใน Multivitamin syrup ในข้อใด มีอันตรกิริยา (Drug Interaction) กับยา Ferrous sulphate syrup ทำให้การดูดซึมธาตุเหล็กลดลง</t>
        </is>
      </c>
      <c r="C55" s="100" t="n"/>
      <c r="D55" s="88" t="inlineStr">
        <is>
          <t>Lysine</t>
        </is>
      </c>
      <c r="E55" s="88" t="inlineStr">
        <is>
          <t>Nicotinamide</t>
        </is>
      </c>
      <c r="F55" s="88" t="inlineStr">
        <is>
          <t>D-panthenol</t>
        </is>
      </c>
      <c r="G55" s="88" t="inlineStr">
        <is>
          <t>Vitamin D</t>
        </is>
      </c>
      <c r="H55" s="88" t="inlineStr">
        <is>
          <t>Calcium</t>
        </is>
      </c>
      <c r="I55" s="100" t="n">
        <v>5</v>
      </c>
      <c r="J55" s="88" t="inlineStr">
        <is>
          <t>✅ คำตอบที่ถูกต้อง: ข้อ จ. Calcium
💡 Background:
หลักการทางเภสัชกรรม คลินิก และข้อกำหนดมาตรฐานตามเภสัชตำรับในหมวดวิชา 6. Hematologic
🎯 ทำไมข้อนี้ถึงถูก:
ตัวเลือก ข้อ จ. (Calcium)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(Lysine):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ข. (Nicotinamide):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ค. (D-panthenol):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ง. (Vitamin D):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Hematologic อย่างแม่นยำเพื่อความพร้อมในการสอบใบประกอบวิชาชีพ</t>
        </is>
      </c>
      <c r="K55" s="100" t="n"/>
      <c r="L55" s="88" t="inlineStr">
        <is>
          <t>Anemia</t>
        </is>
      </c>
      <c r="M55" s="100" t="inlineStr">
        <is>
          <t>Clinic</t>
        </is>
      </c>
      <c r="N55" s="88" t="inlineStr">
        <is>
          <t>[TEST] Quick Ingestion</t>
        </is>
      </c>
      <c r="O55" s="100" t="inlineStr">
        <is>
          <t>Mock</t>
        </is>
      </c>
      <c r="P55" s="100" t="inlineStr">
        <is>
          <t>Mock RxCU83 ครั้งที่ 1</t>
        </is>
      </c>
      <c r="Q55" s="88" t="inlineStr">
        <is>
          <t>6. Hematologic</t>
        </is>
      </c>
      <c r="R55" t="inlineStr">
        <is>
          <t>CASE_CLN_M83_IDA_C01_Q2</t>
        </is>
      </c>
    </row>
    <row r="56">
      <c r="A56" s="100" t="n">
        <v>54</v>
      </c>
      <c r="B56" s="88" t="inlineStr">
        <is>
          <t>ข้อใดคืออาการไม่พึงประสงค์ (ADR) ที่พบบ่อยจากการรับประทานยาเสริมธาตุเหล็ก (Ferrous sulfate)</t>
        </is>
      </c>
      <c r="C56" s="100" t="n"/>
      <c r="D56" s="88" t="inlineStr">
        <is>
          <t>ขาดวิตามินบี 12</t>
        </is>
      </c>
      <c r="E56" s="88" t="inlineStr">
        <is>
          <t>ท้องผูก (Constipation) และอุจจาระมีสีดำ</t>
        </is>
      </c>
      <c r="F56" s="88" t="inlineStr">
        <is>
          <t>ปัสสาวะมีสีดำคล้ำ</t>
        </is>
      </c>
      <c r="G56" s="88" t="inlineStr">
        <is>
          <t>ปวดศีรษะไมเกรนรุนแรง</t>
        </is>
      </c>
      <c r="H56" s="88" t="inlineStr">
        <is>
          <t>เป็นแผลในกระเพาะปัสสาวะ</t>
        </is>
      </c>
      <c r="I56" s="100" t="n">
        <v>2</v>
      </c>
      <c r="J56" s="88" t="inlineStr">
        <is>
          <t>✅ คำตอบที่ถูกต้อง: ข้อ ข. ท้องผูก (Constipation) และอุจจาระมีสีดำ
💡 Background:
หลักการทางเภสัชกรรม คลินิก และข้อกำหนดมาตรฐานตามเภสัชตำรับในหมวดวิชา 6. Hematologic
🎯 ทำไมข้อนี้ถึงถูก:
ตัวเลือก ข้อ ข. (ท้องผูก (Constipation) และอุจจาระมีสีดำ)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(ขาดวิตามินบี 12):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ค. (ปัสสาวะมีสีดำคล้ำ):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ง. (ปวดศีรษะไมเกรนรุนแรง):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จ. (เป็นแผลในกระเพาะปัสสาวะ):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Hematologic อย่างแม่นยำเพื่อความพร้อมในการสอบใบประกอบวิชาชีพ</t>
        </is>
      </c>
      <c r="K56" s="100" t="n"/>
      <c r="L56" s="88" t="inlineStr">
        <is>
          <t>Anemia</t>
        </is>
      </c>
      <c r="M56" s="100" t="inlineStr">
        <is>
          <t>Clinic</t>
        </is>
      </c>
      <c r="N56" s="88" t="inlineStr">
        <is>
          <t>[TEST] Quick Ingestion</t>
        </is>
      </c>
      <c r="O56" s="100" t="inlineStr">
        <is>
          <t>Mock</t>
        </is>
      </c>
      <c r="P56" s="100" t="inlineStr">
        <is>
          <t>Mock RxCU83 ครั้งที่ 1</t>
        </is>
      </c>
      <c r="Q56" s="88" t="inlineStr">
        <is>
          <t>6. Hematologic</t>
        </is>
      </c>
      <c r="R56" t="inlineStr">
        <is>
          <t>CASE_CLN_M83_IDA_C01_Q3</t>
        </is>
      </c>
    </row>
    <row r="57">
      <c r="A57" s="100" t="n">
        <v>55</v>
      </c>
      <c r="B57" s="88" t="inlineStr">
        <is>
          <t>กลไกทางเภสัชวิทยาที่สำคัญของ ferrous sulphate syrup ที่ใช้รักษาภาวะโลหิตจางจากการขาดธาตุเหล็กคือข้อใด</t>
        </is>
      </c>
      <c r="C57" s="100" t="n"/>
      <c r="D57" s="88" t="inlineStr">
        <is>
          <t>เพิ่มการสร้าง erythropoietin จากไต</t>
        </is>
      </c>
      <c r="E57" s="88" t="inlineStr">
        <is>
          <t>เพิ่มการสร้าง intrinsic factor จากกระเพาะอาหาร</t>
        </is>
      </c>
      <c r="F57" s="88" t="inlineStr">
        <is>
          <t>จัดหาธาตุเหล็กในรูป ferrous (Fe2+) สำหรับการสร้าง heme และ hemoglobin ในเม็ดเลือดแดง</t>
        </is>
      </c>
      <c r="G57" s="88" t="inlineStr">
        <is>
          <t>ยับยั้งการทำลายเม็ดเลือดแดงจากม้าม</t>
        </is>
      </c>
      <c r="H57" s="88" t="inlineStr">
        <is>
          <t>เพิ่มการสร้าง transferrin โดยตรงในกระแสเลือด</t>
        </is>
      </c>
      <c r="I57" s="100" t="n">
        <v>3</v>
      </c>
      <c r="J57" s="88" t="inlineStr">
        <is>
          <t>✅ คำตอบที่ถูกต้อง: ข้อ ค. จัดหาธาตุเหล็กในรูป ferrous (Fe2+) สำหรับการสร้าง heme และ hemoglobin ในเม็ดเลือดแดง
💡 Background:
หลักการทางเภสัชกรรม คลินิก และข้อกำหนดมาตรฐานตามเภสัชตำรับในหมวดวิชา 6. Hematologic
🎯 ทำไมข้อนี้ถึงถูก:
ตัวเลือก ข้อ ค. (จัดหาธาตุเหล็กในรูป ferrous (Fe2+) สำหรับการสร้าง heme และ hemoglobin ในเม็ดเลือดแดง)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(เพิ่มการสร้าง erythropoietin จากไต):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ข. (เพิ่มการสร้าง intrinsic factor จากกระเพาะอาหาร):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ง. (ยับยั้งการทำลายเม็ดเลือดแดงจากม้าม):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จ. (เพิ่มการสร้าง transferrin โดยตรงในกระแสเลือด):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Hematologic อย่างแม่นยำเพื่อความพร้อมในการสอบใบประกอบวิชาชีพ</t>
        </is>
      </c>
      <c r="K57" s="100" t="n"/>
      <c r="L57" s="88" t="inlineStr">
        <is>
          <t>Anemia</t>
        </is>
      </c>
      <c r="M57" s="100" t="inlineStr">
        <is>
          <t>Clinic</t>
        </is>
      </c>
      <c r="N57" s="88" t="inlineStr">
        <is>
          <t>[TEST] Quick Ingestion</t>
        </is>
      </c>
      <c r="O57" s="100" t="inlineStr">
        <is>
          <t>Mock</t>
        </is>
      </c>
      <c r="P57" s="100" t="inlineStr">
        <is>
          <t>Mock RxCU83 ครั้งที่ 1</t>
        </is>
      </c>
      <c r="Q57" s="88" t="inlineStr">
        <is>
          <t>6. Hematologic</t>
        </is>
      </c>
      <c r="R57" t="inlineStr">
        <is>
          <t>CASE_CLN_M83_IDA_C01_Q4</t>
        </is>
      </c>
    </row>
    <row r="58">
      <c r="A58" s="100" t="n">
        <v>56</v>
      </c>
      <c r="B58" s="88" t="inlineStr">
        <is>
          <t>หากผู้ป่วยไม่ได้เป็น iron deficiency anemia แต่ตรวจยืนยันพบว่าเป็น Megaloblastic anemia จากการขาดวิตามินบี 12 การรักษาควรเปลี่ยนเป็นข้อใด</t>
        </is>
      </c>
      <c r="C58" s="100" t="n"/>
      <c r="D58" s="88" t="inlineStr">
        <is>
          <t>Ferrous Sulfate syrup PO</t>
        </is>
      </c>
      <c r="E58" s="88" t="inlineStr">
        <is>
          <t>Hydroxocobalamin / Cyanocobalamin</t>
        </is>
      </c>
      <c r="F58" s="88" t="inlineStr">
        <is>
          <t>Folic acid เพียงอย่างเดียว</t>
        </is>
      </c>
      <c r="G58" s="88" t="inlineStr">
        <is>
          <t>Ascorbic acid PO</t>
        </is>
      </c>
      <c r="H58" s="88" t="inlineStr">
        <is>
          <t>Deferasirox PO</t>
        </is>
      </c>
      <c r="I58" s="100" t="n">
        <v>2</v>
      </c>
      <c r="J58" s="88" t="inlineStr">
        <is>
          <t>✅ คำตอบที่ถูกต้อง: ข้อ ข. Hydroxocobalamin / Cyanocobalamin
💡 Background:
หลักการทางเภสัชกรรม คลินิก และข้อกำหนดมาตรฐานตามเภสัชตำรับในหมวดวิชา 6. Hematologic
🎯 ทำไมข้อนี้ถึงถูก:
ตัวเลือก ข้อ ข. (Hydroxocobalamin / Cyanocobalamin)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(Ferrous Sulfate syrup PO):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ค. (Folic acid เพียงอย่างเดียว):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ง. (Ascorbic acid PO):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จ. (Deferasirox PO):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Hematologic อย่างแม่นยำเพื่อความพร้อมในการสอบใบประกอบวิชาชีพ</t>
        </is>
      </c>
      <c r="K58" s="100" t="n"/>
      <c r="L58" s="88" t="inlineStr">
        <is>
          <t>Anemia</t>
        </is>
      </c>
      <c r="M58" s="100" t="inlineStr">
        <is>
          <t>Clinic</t>
        </is>
      </c>
      <c r="N58" s="88" t="inlineStr">
        <is>
          <t>[TEST] Quick Ingestion</t>
        </is>
      </c>
      <c r="O58" s="100" t="inlineStr">
        <is>
          <t>Mock</t>
        </is>
      </c>
      <c r="P58" s="100" t="inlineStr">
        <is>
          <t>Mock RxCU83 ครั้งที่ 1</t>
        </is>
      </c>
      <c r="Q58" s="88" t="inlineStr">
        <is>
          <t>6. Hematologic</t>
        </is>
      </c>
      <c r="R58" t="inlineStr">
        <is>
          <t>CASE_CLN_M83_IDA_C01_Q5</t>
        </is>
      </c>
    </row>
    <row r="59">
      <c r="A59" s="100" t="n">
        <v>57</v>
      </c>
      <c r="B59" s="88" t="inlineStr">
        <is>
          <t>สารช่วยในข้อใด ไม่จำเป็น สำหรับการตั้งตำรับยาน้ำเชื่อม ferrous sulfate syrup</t>
        </is>
      </c>
      <c r="C59" s="100" t="n"/>
      <c r="D59" s="88" t="inlineStr">
        <is>
          <t>Citric acid</t>
        </is>
      </c>
      <c r="E59" s="88" t="inlineStr">
        <is>
          <t>Disodium EDTA</t>
        </is>
      </c>
      <c r="F59" s="88" t="inlineStr">
        <is>
          <t>Paraben (Methyl/Propyl paraben)</t>
        </is>
      </c>
      <c r="G59" s="88" t="inlineStr">
        <is>
          <t>Sodium metabisulfite</t>
        </is>
      </c>
      <c r="H59" s="88" t="inlineStr">
        <is>
          <t>Sucrose</t>
        </is>
      </c>
      <c r="I59" s="100" t="n">
        <v>2</v>
      </c>
      <c r="J59" s="88" t="inlineStr">
        <is>
          <t>✅ คำตอบที่ถูกต้อง: ข้อ ข. Disodium EDTA
💡 Background:
หลักการทางเภสัชกรรม คลินิก และข้อกำหนดมาตรฐานตามเภสัชตำรับในหมวดวิชา 6. Solid Dosage Forms
🎯 ทำไมข้อนี้ถึงถูก:
ตัวเลือก ข้อ ข. (Disodium EDTA)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(Citric acid):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(Paraben (Methyl/Propyl paraben)):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(Sodium metabisulfite):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(Sucrose):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59" s="100" t="n"/>
      <c r="L59" s="88" t="inlineStr">
        <is>
          <t>Solutions, Syrups &amp; Elixirs</t>
        </is>
      </c>
      <c r="M59" s="100" t="inlineStr">
        <is>
          <t>Product</t>
        </is>
      </c>
      <c r="N59" s="88" t="inlineStr">
        <is>
          <t>[TEST] Quick Ingestion</t>
        </is>
      </c>
      <c r="O59" s="100" t="inlineStr">
        <is>
          <t>Mock</t>
        </is>
      </c>
      <c r="P59" s="100" t="inlineStr">
        <is>
          <t>Mock RxCU83 ครั้งที่ 1</t>
        </is>
      </c>
      <c r="Q59" s="88" t="inlineStr">
        <is>
          <t>6. Solid Dosage Forms</t>
        </is>
      </c>
      <c r="R59" t="inlineStr">
        <is>
          <t>CASE_PRD_M83_IDA_C01_Q1</t>
        </is>
      </c>
    </row>
    <row r="60">
      <c r="A60" s="100" t="n">
        <v>58</v>
      </c>
      <c r="B60" s="88" t="inlineStr">
        <is>
          <t>ภาชนะบรรจุชนิดใดเหมาะสมที่สุดแก่การบรรจุยาน้ำเชื่อม ferrous sulfate syrup เพื่อรักษาความคงตัวของตัวยา</t>
        </is>
      </c>
      <c r="C60" s="100" t="n"/>
      <c r="D60" s="88" t="inlineStr">
        <is>
          <t>Tight container ทั่วไป</t>
        </is>
      </c>
      <c r="E60" s="88" t="inlineStr">
        <is>
          <t>Children resistant container</t>
        </is>
      </c>
      <c r="F60" s="88" t="inlineStr">
        <is>
          <t>Glass container แบบใส</t>
        </is>
      </c>
      <c r="G60" s="88" t="inlineStr">
        <is>
          <t>Amber glass container (ขวดแก้วสีชา)</t>
        </is>
      </c>
      <c r="H60" s="88" t="inlineStr">
        <is>
          <t>Opaque plastic container แบบโปร่งแสง</t>
        </is>
      </c>
      <c r="I60" s="100" t="n">
        <v>4</v>
      </c>
      <c r="J60" s="88" t="inlineStr">
        <is>
          <t>✅ คำตอบที่ถูกต้อง: ข้อ ง. Amber glass container (ขวดแก้วสีชา)
💡 Background:
หลักการทางเภสัชกรรม คลินิก และข้อกำหนดมาตรฐานตามเภสัชตำรับในหมวดวิชา 6. Solid Dosage Forms
🎯 ทำไมข้อนี้ถึงถูก:
ตัวเลือก ข้อ ง. (Amber glass container (ขวดแก้วสีชา))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(Tight container ทั่วไป):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(Children resistant container):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(Glass container แบบใส):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(Opaque plastic container แบบโปร่งแสง):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60" s="100" t="n"/>
      <c r="L60" s="88" t="inlineStr">
        <is>
          <t>Container &amp; Closure Systems</t>
        </is>
      </c>
      <c r="M60" s="100" t="inlineStr">
        <is>
          <t>Product</t>
        </is>
      </c>
      <c r="N60" s="88" t="inlineStr">
        <is>
          <t>[TEST] Quick Ingestion</t>
        </is>
      </c>
      <c r="O60" s="100" t="inlineStr">
        <is>
          <t>Mock</t>
        </is>
      </c>
      <c r="P60" s="100" t="inlineStr">
        <is>
          <t>Mock RxCU83 ครั้งที่ 1</t>
        </is>
      </c>
      <c r="Q60" s="88" t="inlineStr">
        <is>
          <t>6. Solid Dosage Forms</t>
        </is>
      </c>
      <c r="R60" t="inlineStr">
        <is>
          <t>CASE_PRD_M83_IDA_C01_Q2</t>
        </is>
      </c>
    </row>
    <row r="61">
      <c r="A61" s="100" t="n">
        <v>59</v>
      </c>
      <c r="B61" s="88" t="inlineStr">
        <is>
          <t>ผลิตภัณฑ์สารละลาย 4% w/v Ferrous sulphate (Heptahydrate, MW = 278) หากรับประทานปริมาณ 100 mg จะได้รับปริมาณ Elemental iron (Fe, MW = 56) คิดเป็นกี่มิลลิกรัม</t>
        </is>
      </c>
      <c r="C61" s="100" t="n"/>
      <c r="D61" s="88" t="inlineStr">
        <is>
          <t>10.1 mg</t>
        </is>
      </c>
      <c r="E61" s="88" t="inlineStr">
        <is>
          <t>14.2 mg</t>
        </is>
      </c>
      <c r="F61" s="88" t="inlineStr">
        <is>
          <t>20.1 mg</t>
        </is>
      </c>
      <c r="G61" s="88" t="inlineStr">
        <is>
          <t>25.0 mg</t>
        </is>
      </c>
      <c r="H61" s="88" t="inlineStr">
        <is>
          <t>30.0 mg</t>
        </is>
      </c>
      <c r="I61" s="100" t="n">
        <v>3</v>
      </c>
      <c r="J61" s="88" t="inlineStr">
        <is>
          <t>✅ คำตอบที่ถูกต้อง: ข้อ ค. 20.1 mg
💡 Background:
หลักการทางเภสัชกรรม คลินิก และข้อกำหนดมาตรฐานตามเภสัชตำรับในหมวดวิชา 6. Solid Dosage Forms
🎯 ทำไมข้อนี้ถึงถูก:
ตัวเลือก ข้อ ค. (20.1 mg)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(10.1 mg):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(14.2 mg):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(25.0 mg):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(30.0 mg):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61" s="100" t="n"/>
      <c r="L61" s="88" t="inlineStr">
        <is>
          <t>Compounding adjustments</t>
        </is>
      </c>
      <c r="M61" s="100" t="inlineStr">
        <is>
          <t>Product</t>
        </is>
      </c>
      <c r="N61" s="88" t="inlineStr">
        <is>
          <t>[TEST] Quick Ingestion</t>
        </is>
      </c>
      <c r="O61" s="100" t="inlineStr">
        <is>
          <t>Mock</t>
        </is>
      </c>
      <c r="P61" s="100" t="inlineStr">
        <is>
          <t>Mock RxCU83 ครั้งที่ 1</t>
        </is>
      </c>
      <c r="Q61" s="88" t="inlineStr">
        <is>
          <t>6. Solid Dosage Forms</t>
        </is>
      </c>
      <c r="R61" t="inlineStr">
        <is>
          <t>CASE_PRD_M83_IDA_C01_Q3</t>
        </is>
      </c>
    </row>
    <row r="62">
      <c r="A62" s="100" t="n">
        <v>60</v>
      </c>
      <c r="B62" s="88" t="inlineStr">
        <is>
          <t>คำถาม: ผลการตรวจเลือดในข้อใด จำเป็นต้องมีเพิ่มเติม เพื่อช่วยในการยืนยันและวินิจฉัยภาวะ Iron Deficiency Anemia (IDA) ให้แม่นยำที่สุด</t>
        </is>
      </c>
      <c r="C62" s="100" t="n"/>
      <c r="D62" s="88" t="inlineStr">
        <is>
          <t>Serum levels of folate and vitamin B12</t>
        </is>
      </c>
      <c r="E62" s="88" t="inlineStr">
        <is>
          <t>WBC differential count</t>
        </is>
      </c>
      <c r="F62" s="88" t="inlineStr">
        <is>
          <t>Serum Albumin</t>
        </is>
      </c>
      <c r="G62" s="88" t="inlineStr">
        <is>
          <t>Serum Ferritin และ Transferrin Saturation (TSAT)</t>
        </is>
      </c>
      <c r="H62" s="88" t="inlineStr">
        <is>
          <t>Serum Ferritin และ Vitamin C level</t>
        </is>
      </c>
      <c r="I62" s="100" t="n">
        <v>4</v>
      </c>
      <c r="J62" s="88" t="inlineStr">
        <is>
          <t>✅ คำตอบที่ถูกต้อง: ข้อ ง. Serum Ferritin และ Transferrin Saturation (TSAT)
💡 Background:
หลักการทางเภสัชกรรม คลินิก และข้อกำหนดมาตรฐานตามเภสัชตำรับในหมวดวิชา 6. Hematologic
🎯 ทำไมข้อนี้ถึงถูก:
ตัวเลือก ข้อ ง. (Serum Ferritin และ Transferrin Saturation (TSAT))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(Serum levels of folate and vitamin B12):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ข. (WBC differential count):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ค. (Serum Albumin):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จ. (Serum Ferritin และ Vitamin C level):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Hematologic อย่างแม่นยำเพื่อความพร้อมในการสอบใบประกอบวิชาชีพ</t>
        </is>
      </c>
      <c r="K62" s="100" t="n"/>
      <c r="L62" s="88" t="inlineStr">
        <is>
          <t>Anemia</t>
        </is>
      </c>
      <c r="M62" s="100" t="inlineStr">
        <is>
          <t>Clinic</t>
        </is>
      </c>
      <c r="N62" s="88" t="inlineStr">
        <is>
          <t>[TEST] Quick Ingestion</t>
        </is>
      </c>
      <c r="O62" s="100" t="inlineStr">
        <is>
          <t>Mock</t>
        </is>
      </c>
      <c r="P62" s="100" t="inlineStr">
        <is>
          <t>Mock RxCU83 ครั้งที่ 1</t>
        </is>
      </c>
      <c r="Q62" s="88" t="inlineStr">
        <is>
          <t>6. Hematologic</t>
        </is>
      </c>
      <c r="R62" t="inlineStr">
        <is>
          <t>CASE_CLN_M83_IDA_C02_Q1</t>
        </is>
      </c>
    </row>
    <row r="63">
      <c r="A63" s="100" t="n">
        <v>61</v>
      </c>
      <c r="B63" s="88" t="inlineStr">
        <is>
          <t>ข้อใดถูกต้องเกี่ยวกับการให้คำแนะนำการปฏิบัติตัวและการรับประทานอาหารในผู้ป่วยโลหิตจางจากการขาดธาตุเหล็ก</t>
        </is>
      </c>
      <c r="C63" s="100" t="n"/>
      <c r="D63" s="88" t="inlineStr">
        <is>
          <t>กินผักโฟลิกสูง</t>
        </is>
      </c>
      <c r="E63" s="88" t="inlineStr">
        <is>
          <t>กินผลไม้วิตามินซีสูง</t>
        </is>
      </c>
      <c r="F63" s="88" t="inlineStr">
        <is>
          <t>กินวิตามินบี 12 เสริมเป็นหลัก</t>
        </is>
      </c>
      <c r="G63" s="88" t="inlineStr">
        <is>
          <t>กินอาหารที่มีกรดออกซาลิกสูงเป็นประจำ</t>
        </is>
      </c>
      <c r="H63" s="88" t="inlineStr">
        <is>
          <t>ดื่มชากาแฟ หรือนมถั่วเหลืองพร้อมยา</t>
        </is>
      </c>
      <c r="I63" s="100" t="n">
        <v>2</v>
      </c>
      <c r="J63" s="88" t="inlineStr">
        <is>
          <t>✅ คำตอบที่ถูกต้อง: ข้อ ข. กินผลไม้วิตามินซีสูง
💡 Background:
หลักการทางเภสัชกรรม คลินิก และข้อกำหนดมาตรฐานตามเภสัชตำรับในหมวดวิชา 6. Hematologic
🎯 ทำไมข้อนี้ถึงถูก:
ตัวเลือก ข้อ ข. (กินผลไม้วิตามินซีสูง)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(กินผักโฟลิกสูง):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ค. (กินวิตามินบี 12 เสริมเป็นหลัก):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ง. (กินอาหารที่มีกรดออกซาลิกสูงเป็นประจำ):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จ. (ดื่มชากาแฟ หรือนมถั่วเหลืองพร้อมยา):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Hematologic อย่างแม่นยำเพื่อความพร้อมในการสอบใบประกอบวิชาชีพ</t>
        </is>
      </c>
      <c r="K63" s="100" t="n"/>
      <c r="L63" s="88" t="inlineStr">
        <is>
          <t>Anemia</t>
        </is>
      </c>
      <c r="M63" s="100" t="inlineStr">
        <is>
          <t>Clinic</t>
        </is>
      </c>
      <c r="N63" s="88" t="inlineStr">
        <is>
          <t>[TEST] Quick Ingestion</t>
        </is>
      </c>
      <c r="O63" s="100" t="inlineStr">
        <is>
          <t>Mock</t>
        </is>
      </c>
      <c r="P63" s="100" t="inlineStr">
        <is>
          <t>Mock RxCU83 ครั้งที่ 1</t>
        </is>
      </c>
      <c r="Q63" s="88" t="inlineStr">
        <is>
          <t>6. Hematologic</t>
        </is>
      </c>
      <c r="R63" t="inlineStr">
        <is>
          <t>CASE_CLN_M83_IDA_C02_Q2</t>
        </is>
      </c>
    </row>
    <row r="64">
      <c r="A64" s="100" t="n">
        <v>62</v>
      </c>
      <c r="B64" s="88" t="inlineStr">
        <is>
          <t>วิธีคำนวณหาปริมาณธาตุเหล็กของ ferrous fumarate / ferrous sulfate ที่แนะนำตามมาตรฐาน Pharmacopoeia มักใช้วิธีการไทเทรตแบบใด</t>
        </is>
      </c>
      <c r="C64" s="100" t="n"/>
      <c r="D64" s="88" t="inlineStr">
        <is>
          <t>Acid-base titration</t>
        </is>
      </c>
      <c r="E64" s="88" t="inlineStr">
        <is>
          <t>Redox titration (Permanganometry / Cerimetry)</t>
        </is>
      </c>
      <c r="F64" s="88" t="inlineStr">
        <is>
          <t>Complexometric titration</t>
        </is>
      </c>
      <c r="G64" s="88" t="inlineStr">
        <is>
          <t>Gravimetric titration</t>
        </is>
      </c>
      <c r="H64" s="88" t="inlineStr">
        <is>
          <t>Colorimetric titration</t>
        </is>
      </c>
      <c r="I64" s="100" t="n">
        <v>2</v>
      </c>
      <c r="J64" s="88" t="inlineStr">
        <is>
          <t>✅ คำตอบที่ถูกต้อง: ข้อ ข. Redox titration (Permanganometry / Cerimetry)
💡 Background:
หลักการทางเภสัชกรรม คลินิก และข้อกำหนดมาตรฐานตามเภสัชตำรับในหมวดวิชา 1. Titrations
🎯 ทำไมข้อนี้ถึงถูก:
ตัวเลือก ข้อ ข. (Redox titration (Permanganometry / Cerimetry))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(Acid-base titration):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(Complexometric titration):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(Gravimetric titration):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(Colorimetric titration):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64" s="100" t="n"/>
      <c r="L64" s="88" t="inlineStr">
        <is>
          <t>Redox titration</t>
        </is>
      </c>
      <c r="M64" s="100" t="inlineStr">
        <is>
          <t>Product</t>
        </is>
      </c>
      <c r="N64" s="88" t="inlineStr">
        <is>
          <t>[TEST] Quick Ingestion</t>
        </is>
      </c>
      <c r="O64" s="100" t="inlineStr">
        <is>
          <t>Mock</t>
        </is>
      </c>
      <c r="P64" s="100" t="inlineStr">
        <is>
          <t>Mock RxCU83 ครั้งที่ 1</t>
        </is>
      </c>
      <c r="Q64" s="88" t="inlineStr">
        <is>
          <t>1. Titrations</t>
        </is>
      </c>
      <c r="R64" t="inlineStr">
        <is>
          <t>CASE_PRD_M83_IDA_C01_Q4</t>
        </is>
      </c>
    </row>
    <row r="65">
      <c r="A65" s="100" t="n">
        <v>63</v>
      </c>
      <c r="B65" s="88" t="inlineStr">
        <is>
          <t>คำแนะนำทั่วไปในการรับประทานยาเสริมธาตุเหล็ก เช่น ferrous fumarate ข้อใดถูกต้อง</t>
        </is>
      </c>
      <c r="C65" s="100" t="n"/>
      <c r="D65" s="88" t="inlineStr">
        <is>
          <t>ควรรับประทานพร้อมกับ calcium เพื่อเพิ่มการดูดซึม</t>
        </is>
      </c>
      <c r="E65" s="88" t="inlineStr">
        <is>
          <t>ควรรับประทานพร้อมกับนม เพื่อลดการระคายเคืองกระเพาะอาหาร</t>
        </is>
      </c>
      <c r="F65" s="88" t="inlineStr">
        <is>
          <t>ควรรับประทานพร้อม vitamin c หรือน้ำส้ม เพื่อเพิ่มการดูดซึม</t>
        </is>
      </c>
      <c r="G65" s="88" t="inlineStr">
        <is>
          <t>ควรรับประทานร่วมกับยาลดกรด เพื่อเพิ่มประสิทธิภาพการรักษา</t>
        </is>
      </c>
      <c r="H65" s="88" t="inlineStr">
        <is>
          <t>ควรรับประทานร่วมกับชา/กาแฟ เพื่อช่วยเรื่องการดูดซึม</t>
        </is>
      </c>
      <c r="I65" s="100" t="n">
        <v>3</v>
      </c>
      <c r="J65" s="88" t="inlineStr">
        <is>
          <t>✅ คำตอบที่ถูกต้อง: ข้อ ค. ควรรับประทานพร้อม vitamin c หรือน้ำส้ม เพื่อเพิ่มการดูดซึม
💡 Background:
หลักการทางเภสัชกรรม คลินิก และข้อกำหนดมาตรฐานตามเภสัชตำรับในหมวดวิชา 6. Hematologic
🎯 ทำไมข้อนี้ถึงถูก:
ตัวเลือก ข้อ ค. (ควรรับประทานพร้อม vitamin c หรือน้ำส้ม เพื่อเพิ่มการดูดซึม)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(ควรรับประทานพร้อมกับ calcium เพื่อเพิ่มการดูดซึม):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ข. (ควรรับประทานพร้อมกับนม เพื่อลดการระคายเคืองกระเพาะอาหาร):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ง. (ควรรับประทานร่วมกับยาลดกรด เพื่อเพิ่มประสิทธิภาพการรักษา):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ข้อ จ. (ควรรับประทานร่วมกับชา/กาแฟ เพื่อช่วยเรื่องการดูดซึม): ไม่สอดคล้องกับหลักเกณฑ์ข้อกำหนดของโจทย์ในหัวข้อ 6. Hematologic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Hematologic อย่างแม่นยำเพื่อความพร้อมในการสอบใบประกอบวิชาชีพ</t>
        </is>
      </c>
      <c r="K65" s="100" t="n"/>
      <c r="L65" s="88" t="inlineStr">
        <is>
          <t>Anemia</t>
        </is>
      </c>
      <c r="M65" s="100" t="inlineStr">
        <is>
          <t>Clinic</t>
        </is>
      </c>
      <c r="N65" s="88" t="inlineStr">
        <is>
          <t>[TEST] Quick Ingestion</t>
        </is>
      </c>
      <c r="O65" s="100" t="inlineStr">
        <is>
          <t>Mock</t>
        </is>
      </c>
      <c r="P65" s="100" t="inlineStr">
        <is>
          <t>Mock RxCU83 ครั้งที่ 1</t>
        </is>
      </c>
      <c r="Q65" s="88" t="inlineStr">
        <is>
          <t>6. Hematologic</t>
        </is>
      </c>
      <c r="R65" t="inlineStr">
        <is>
          <t>CASE_CLN_M83_IDA_C02_Q3</t>
        </is>
      </c>
    </row>
    <row r="66">
      <c r="A66" s="100" t="n">
        <v>64</v>
      </c>
      <c r="B66" s="88" t="inlineStr">
        <is>
          <t>ข้อใด ไม่ใช่ ปัจจัยที่ส่งผลต่อการเกิด Biological Immunogenicity (การกระตุ้นภูมิคุ้มกันต้านยาชีววัตถุ)</t>
        </is>
      </c>
      <c r="C66" s="100" t="n"/>
      <c r="D66" s="88" t="inlineStr">
        <is>
          <t>โครงสร้างโปรตีนที่ไม่คล้ายกับ Human endogenous protein</t>
        </is>
      </c>
      <c r="E66" s="88" t="inlineStr">
        <is>
          <t>การเกิดการเสื่อมสลายหรือจับกลุ่มของโปรตีน (Aggregation)</t>
        </is>
      </c>
      <c r="F66" s="88" t="inlineStr">
        <is>
          <t>Excipient ในตำรับที่ส่งผลต่อ conformational change</t>
        </is>
      </c>
      <c r="G66" s="88" t="inlineStr">
        <is>
          <t>ขนาดยาและความถี่ในการบริหารยา</t>
        </is>
      </c>
      <c r="H66" s="88" t="inlineStr">
        <is>
          <t>อัตราการให้ยาเข้าสู่ systematic circulation น้อยกว่า IV bolus โดยตรง</t>
        </is>
      </c>
      <c r="I66" s="100" t="n">
        <v>5</v>
      </c>
      <c r="J66" s="88" t="inlineStr">
        <is>
          <t>✅ คำตอบที่ถูกต้อง: ข้อ จ. อัตราการให้ยาเข้าสู่ systematic circulation น้อยกว่า IV bolus โดยตรง
💡 Background:
หลักการทางเภสัชกรรม คลินิก และข้อกำหนดมาตรฐานตามเภสัชตำรับในหมวดวิชา 1. Titrations
🎯 ทำไมข้อนี้ถึงถูก:
ตัวเลือก ข้อ จ. (อัตราการให้ยาเข้าสู่ systematic circulation น้อยกว่า IV bolus โดยตรง)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(โครงสร้างโปรตีนที่ไม่คล้ายกับ Human endogenous protein):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(การเกิดการเสื่อมสลายหรือจับกลุ่มของโปรตีน (Aggregation)):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(Excipient ในตำรับที่ส่งผลต่อ conformational change):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(ขนาดยาและความถี่ในการบริหารยา):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66" s="100" t="n"/>
      <c r="L66" s="88" t="inlineStr">
        <is>
          <t>Biosimilars &amp; Quality Control</t>
        </is>
      </c>
      <c r="M66" s="100" t="inlineStr">
        <is>
          <t>Product</t>
        </is>
      </c>
      <c r="N66" s="88" t="inlineStr">
        <is>
          <t>[TEST] Quick Ingestion</t>
        </is>
      </c>
      <c r="O66" s="100" t="inlineStr">
        <is>
          <t>Mock</t>
        </is>
      </c>
      <c r="P66" s="100" t="inlineStr">
        <is>
          <t>Mock RxCU83 ครั้งที่ 1</t>
        </is>
      </c>
      <c r="Q66" s="88" t="inlineStr">
        <is>
          <t>1. Titrations</t>
        </is>
      </c>
      <c r="R66" t="inlineStr">
        <is>
          <t>CASE_PRD_M83_IDA_C01_Q5</t>
        </is>
      </c>
    </row>
    <row r="67">
      <c r="A67" s="100" t="n">
        <v>65</v>
      </c>
      <c r="B67" s="88" t="inlineStr">
        <is>
          <t>การศึกษาในผู้ป่วย 500 คนที่สงสัยว่าเป็นโรคโลหิตจาง (anemia) นักวิจัยได้วัดระดับ Hemoglobin (Hb, g/dL) ของผู้ป่วย และแบ่งกลุ่มผู้ป่วยตามเพศ (ชาย/หญิง) เพื่อศึกษาระดับ Hb ที่แตกต่างกันระหว่างเพศ ข้อใดถูกต้องเกี่ยวกับชนิดของตัวแปรและการเลือกใช้การวิเคราะห์ทางสถิติ</t>
        </is>
      </c>
      <c r="C67" s="100" t="n"/>
      <c r="D67" s="88" t="inlineStr">
        <is>
          <t>Hb เป็นตัวแปรเชิงกลุ่ม (categorical variable) เสมอ จึงควรใช้ Chi-square test ในการเปรียบเทียบระหว่างเพศ</t>
        </is>
      </c>
      <c r="E67" s="88" t="inlineStr">
        <is>
          <t>Hb เป็นตัวแปรเชิงจำนวนต่อเนื่อง (continuous variable) หากมีการกระจายแบบปกติ ควรใช้ Independent t-test (หากไม่ปกติใช้ Mann-Whitney U test)</t>
        </is>
      </c>
      <c r="F67" s="88" t="inlineStr">
        <is>
          <t>หากจำแนก Hb เป็นกลุ่ม สามารถใช้ Chi-square test ในการหาความสัมพันธ์ระหว่างเพศได้</t>
        </is>
      </c>
      <c r="G67" s="88" t="inlineStr">
        <is>
          <t>Hb เป็นข้อมูลเชิงจำนวน แต่ควรใช้ Mann-Whitney U Test ในการวิเคราะห์เสมอเนื่องจากข้อมูลชีววิทยามักไม่ปกติ</t>
        </is>
      </c>
      <c r="H67" s="88" t="inlineStr">
        <is>
          <t>Hb เป็นตัวแปร ordinal เนื่องจากมีค่าจากต่ำไปสูง</t>
        </is>
      </c>
      <c r="I67" s="100" t="n">
        <v>2</v>
      </c>
      <c r="J67" s="88" t="inlineStr">
        <is>
          <t>✅ คำตอบที่ถูกต้อง: ข้อ ข. Hb เป็นตัวแปรเชิงจำนวนต่อเนื่อง (continuous variable) หากมีการกระจายแบบปกติ ควรใช้ Independent t-test (หากไม่ปกติใช้ Mann-Whitney U test)
💡 Background:
หลักการทางเภสัชกรรม คลินิก และข้อกำหนดมาตรฐานตามเภสัชตำรับในหมวดวิชา 2. Pharmacy Administration &amp; Sy
🎯 ทำไมข้อนี้ถึงถูก:
ตัวเลือก ข้อ ข. (Hb เป็นตัวแปรเชิงจำนวนต่อเนื่อง (continuous variable) หากมีการกระจายแบบปกติ ควรใช้ Independent t-test (หากไม่ปกติใช้ Mann-Whitney U test))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(Hb เป็นตัวแปรเชิงกลุ่ม (categorical variable) เสมอ จึงควรใช้ Chi-square test ในการเปรียบเทียบระหว่างเพศ):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ค. (หากจำแนก Hb เป็นกลุ่ม สามารถใช้ Chi-square test ในการหาความสัมพันธ์ระหว่างเพศได้):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ง. (Hb เป็นข้อมูลเชิงจำนวน แต่ควรใช้ Mann-Whitney U Test ในการวิเคราะห์เสมอเนื่องจากข้อมูลชีววิทยามักไม่ปกติ):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จ. (Hb เป็นตัวแปร ordinal เนื่องจากมีค่าจากต่ำไปสูง):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2. Pharmacy Administration &amp; Sy อย่างแม่นยำเพื่อความพร้อมในการสอบใบประกอบวิชาชีพ</t>
        </is>
      </c>
      <c r="K67" s="100" t="n"/>
      <c r="L67" s="88" t="inlineStr">
        <is>
          <t>Research &amp; Biostats</t>
        </is>
      </c>
      <c r="M67" s="100" t="inlineStr">
        <is>
          <t>SAP</t>
        </is>
      </c>
      <c r="N67" s="88" t="inlineStr">
        <is>
          <t>[TEST] Quick Ingestion</t>
        </is>
      </c>
      <c r="O67" s="100" t="inlineStr">
        <is>
          <t>Mock</t>
        </is>
      </c>
      <c r="P67" s="100" t="inlineStr">
        <is>
          <t>Mock RxCU83 ครั้งที่ 1</t>
        </is>
      </c>
      <c r="Q67" s="88" t="inlineStr">
        <is>
          <t>2. Pharmacy Administration &amp; Sy</t>
        </is>
      </c>
      <c r="R67" t="inlineStr">
        <is>
          <t>CASE_SAP_M83_IDA_C01_Q1</t>
        </is>
      </c>
    </row>
    <row r="68">
      <c r="A68" s="100" t="n">
        <v>66</v>
      </c>
      <c r="B68" s="88" t="inlineStr">
        <is>
          <t>ผู้ป่วยหญิง 58 ปี นน. 66 กก. สส. 163 ซม. ECOG 1 มาด้วยไอเรื้อรัง กินยากดไอไม่หาย ได้รับ amlodipine สูบบุหรี่ 20 pack-year ดื่มแอลกอฮอล์สัปดาห์ละ 2 ครั้ง ตรวจพบ: EGFR mutation: negative, PD-L1 tumor proportion score (TPS) 80% (High); Dx: Non-small cell lung cancer (adenocarcinoma) stage IV metastasis to liver ควรให้ยาใดเป็น First-line immunotherapy</t>
        </is>
      </c>
      <c r="C68" s="100" t="n"/>
      <c r="D68" s="88" t="inlineStr">
        <is>
          <t>Atezolizumab + Bevacizumab</t>
        </is>
      </c>
      <c r="E68" s="88" t="inlineStr">
        <is>
          <t>Amivantamab + Lazertinib</t>
        </is>
      </c>
      <c r="F68" s="88" t="inlineStr">
        <is>
          <t>Carboplatin + Paclitaxel</t>
        </is>
      </c>
      <c r="G68" s="88" t="inlineStr">
        <is>
          <t>Osimertinib + Pemetrexed</t>
        </is>
      </c>
      <c r="H68" s="88" t="inlineStr">
        <is>
          <t>Pembrolizumab monotherapy</t>
        </is>
      </c>
      <c r="I68" s="100" t="n">
        <v>5</v>
      </c>
      <c r="J68" s="88" t="inlineStr">
        <is>
          <t>✅ คำตอบที่ถูกต้อง: ข้อ จ. Pembrolizumab monotherapy
💡 Background:
หลักการทางเภสัชกรรม คลินิก และข้อกำหนดมาตรฐานตามเภสัชตำรับในหมวดวิชา 14. Oncologic
🎯 ทำไมข้อนี้ถึงถูก:
ตัวเลือก ข้อ จ. (Pembrolizumab monotherapy)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(Atezolizumab + Bevacizumab):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ข. (Amivantamab + Lazertinib):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ค. (Carboplatin + Paclitaxel):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ง. (Osimertinib + Pemetrexed):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68" s="100" t="n"/>
      <c r="L68" s="88" t="inlineStr">
        <is>
          <t>Oncologic</t>
        </is>
      </c>
      <c r="M68" s="100" t="inlineStr">
        <is>
          <t>Clinic</t>
        </is>
      </c>
      <c r="N68" s="88" t="inlineStr">
        <is>
          <t>[TEST] Quick Ingestion</t>
        </is>
      </c>
      <c r="O68" s="100" t="inlineStr">
        <is>
          <t>Mock</t>
        </is>
      </c>
      <c r="P68" s="100" t="inlineStr">
        <is>
          <t>Mock RxCU83 ครั้งที่ 1</t>
        </is>
      </c>
      <c r="Q68" s="88" t="inlineStr">
        <is>
          <t>14. Oncologic</t>
        </is>
      </c>
      <c r="R68" t="inlineStr">
        <is>
          <t>CASE_CLN_M83_LUNG_C01_Q1</t>
        </is>
      </c>
    </row>
    <row r="69">
      <c r="A69" s="100" t="n">
        <v>67</v>
      </c>
      <c r="B69" s="88" t="inlineStr">
        <is>
          <t>ในผู้ป่วยที่ได้รับยาเคมีบำบัดหรือยาภูมิคุ้มกันบำบัดรักษาโรคมะเร็งปอด ควรเริ่มนัดติดตามอาการไม่พึงประสงค์และการตอบสนองเบื้องต้นของผู้ป่วยหลังเริ่มการรักษาเมื่อใด</t>
        </is>
      </c>
      <c r="C69" s="100" t="n"/>
      <c r="D69" s="88" t="inlineStr">
        <is>
          <t>หลัง 1-2 สัปดาห์</t>
        </is>
      </c>
      <c r="E69" s="88" t="inlineStr">
        <is>
          <t>หลัง 1 เดือน</t>
        </is>
      </c>
      <c r="F69" s="88" t="inlineStr">
        <is>
          <t>หลัง 2 เดือน</t>
        </is>
      </c>
      <c r="G69" s="88" t="inlineStr">
        <is>
          <t>หลังสิ้นสุดการรักษาทั้งหมด</t>
        </is>
      </c>
      <c r="H69" s="88" t="inlineStr">
        <is>
          <t>ไม่จำเป็นต้องติดตาม</t>
        </is>
      </c>
      <c r="I69" s="100" t="n">
        <v>1</v>
      </c>
      <c r="J69" s="88" t="inlineStr">
        <is>
          <t>✅ คำตอบที่ถูกต้อง: ข้อ ก. หลัง 1-2 สัปดาห์
💡 Background:
หลักการทางเภสัชกรรม คลินิก และข้อกำหนดมาตรฐานตามเภสัชตำรับในหมวดวิชา 14. Oncologic
🎯 ทำไมข้อนี้ถึงถูก:
ตัวเลือก ข้อ ก. (หลัง 1-2 สัปดาห์)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(หลัง 1 เดือน):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ค. (หลัง 2 เดือน):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ง. (หลังสิ้นสุดการรักษาทั้งหมด):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จ. (ไม่จำเป็นต้องติดตาม):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69" s="100" t="n"/>
      <c r="L69" s="88" t="inlineStr">
        <is>
          <t>Oncologic</t>
        </is>
      </c>
      <c r="M69" s="100" t="inlineStr">
        <is>
          <t>Clinic</t>
        </is>
      </c>
      <c r="N69" s="88" t="inlineStr">
        <is>
          <t>[TEST] Quick Ingestion</t>
        </is>
      </c>
      <c r="O69" s="100" t="inlineStr">
        <is>
          <t>Mock</t>
        </is>
      </c>
      <c r="P69" s="100" t="inlineStr">
        <is>
          <t>Mock RxCU83 ครั้งที่ 1</t>
        </is>
      </c>
      <c r="Q69" s="88" t="inlineStr">
        <is>
          <t>14. Oncologic</t>
        </is>
      </c>
      <c r="R69" t="inlineStr">
        <is>
          <t>CASE_CLN_M83_LUNG_C01_Q2</t>
        </is>
      </c>
    </row>
    <row r="70">
      <c r="A70" s="100" t="n">
        <v>68</v>
      </c>
      <c r="B70" s="88" t="inlineStr">
        <is>
          <t>ข้อใดถูกต้องเกี่ยวกับอาการไม่พึงประสงค์ทางภูมิคุ้มกัน (immune-related adverse events: irAEs) จากการใช้ยากลุ่ม Immune checkpoint inhibitors</t>
        </is>
      </c>
      <c r="C70" s="100" t="n"/>
      <c r="D70" s="88" t="inlineStr">
        <is>
          <t>ลำดับการเกิดคือ colitis &gt; endocrinepathy &gt; skin &gt; liver toxicity</t>
        </is>
      </c>
      <c r="E70" s="88" t="inlineStr">
        <is>
          <t>Endocrine toxicity คือการเกิด hypothyroidism ให้รักษาด้วย high-dose steroid เสมอ</t>
        </is>
      </c>
      <c r="F70" s="88" t="inlineStr">
        <is>
          <t>สามารถเกิดได้กับหลายอวัยวะ (ผิวหนัง ทางเดินอาหาร ตับ ต่อมไร้ท่อ ปอด) และเกิดขึ้นได้แม้จะหยุดยาไปแล้ว</t>
        </is>
      </c>
      <c r="G70" s="88" t="inlineStr">
        <is>
          <t>ไม่จำเป็นต้องหยุดยา และอาการสามารถหายได้เองเสมอโดยไม่ต้องใช้ยาคอร์ติโคสเตียรอยด์</t>
        </is>
      </c>
      <c r="H70" s="88" t="inlineStr">
        <is>
          <t>ผื่นทางผิวหนังจะเกิดเฉพาะกับผู้ป่วยที่มีผล EGFR mutation positive เท่านั้น</t>
        </is>
      </c>
      <c r="I70" s="100" t="n">
        <v>3</v>
      </c>
      <c r="J70" s="88" t="inlineStr">
        <is>
          <t>✅ คำตอบที่ถูกต้อง: ข้อ ค. สามารถเกิดได้กับหลายอวัยวะ (ผิวหนัง ทางเดินอาหาร ตับ ต่อมไร้ท่อ ปอด) และเกิดขึ้นได้แม้จะหยุดยาไปแล้ว
💡 Background:
หลักการทางเภสัชกรรม คลินิก และข้อกำหนดมาตรฐานตามเภสัชตำรับในหมวดวิชา 14. Oncologic
🎯 ทำไมข้อนี้ถึงถูก:
ตัวเลือก ข้อ ค. (สามารถเกิดได้กับหลายอวัยวะ (ผิวหนัง ทางเดินอาหาร ตับ ต่อมไร้ท่อ ปอด) และเกิดขึ้นได้แม้จะหยุดยาไปแล้ว)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(ลำดับการเกิดคือ colitis &gt; endocrinepathy &gt; skin &gt; liver toxicity):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ข. (Endocrine toxicity คือการเกิด hypothyroidism ให้รักษาด้วย high-dose steroid เสมอ):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ง. (ไม่จำเป็นต้องหยุดยา และอาการสามารถหายได้เองเสมอโดยไม่ต้องใช้ยาคอร์ติโคสเตียรอยด์):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จ. (ผื่นทางผิวหนังจะเกิดเฉพาะกับผู้ป่วยที่มีผล EGFR mutation positive เท่านั้น):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70" s="100" t="n"/>
      <c r="L70" s="88" t="inlineStr">
        <is>
          <t>Oncologic</t>
        </is>
      </c>
      <c r="M70" s="100" t="inlineStr">
        <is>
          <t>Clinic</t>
        </is>
      </c>
      <c r="N70" s="88" t="inlineStr">
        <is>
          <t>[TEST] Quick Ingestion</t>
        </is>
      </c>
      <c r="O70" s="100" t="inlineStr">
        <is>
          <t>Mock</t>
        </is>
      </c>
      <c r="P70" s="100" t="inlineStr">
        <is>
          <t>Mock RxCU83 ครั้งที่ 1</t>
        </is>
      </c>
      <c r="Q70" s="88" t="inlineStr">
        <is>
          <t>14. Oncologic</t>
        </is>
      </c>
      <c r="R70" t="inlineStr">
        <is>
          <t>CASE_CLN_M83_LUNG_C01_Q3</t>
        </is>
      </c>
    </row>
    <row r="71">
      <c r="A71" s="100" t="n">
        <v>69</v>
      </c>
      <c r="B71" s="88" t="inlineStr">
        <is>
          <t>ยา Pembrolizumab ที่เลือกใช้ในผู้ป่วยรายนี้ มีกลไกการออกฤทธิ์เกี่ยวข้องกับ biomarker ใด</t>
        </is>
      </c>
      <c r="C71" s="100" t="n"/>
      <c r="D71" s="88" t="inlineStr">
        <is>
          <t>จับกับ MHC class 1 เพิ่ม antigen presentation</t>
        </is>
      </c>
      <c r="E71" s="88" t="inlineStr">
        <is>
          <t>จับ CTLA-4 บน T cell เพิ่มการทำงานของ Treg</t>
        </is>
      </c>
      <c r="F71" s="88" t="inlineStr">
        <is>
          <t>จับ PD-L1 บน tumor cell เพิ่ม cytotoxic T lymphocyte</t>
        </is>
      </c>
      <c r="G71" s="88" t="inlineStr">
        <is>
          <t>จับกับ PD-1 receptor บน T cell ยับยั้งไม่ให้จับกับ PD-L1 ส่งผลให้ฟื้นคืนการทำงานของ T cell ในการกำจัดเซลล์มะเร็ง</t>
        </is>
      </c>
      <c r="H71" s="88" t="inlineStr">
        <is>
          <t>จับ EGFR เพื่อหยุดสัญญาณกระตุ้นการแบ่งตัวของเซลล์</t>
        </is>
      </c>
      <c r="I71" s="100" t="n">
        <v>4</v>
      </c>
      <c r="J71" s="88" t="inlineStr">
        <is>
          <t>✅ คำตอบที่ถูกต้อง: ข้อ ง. จับกับ PD-1 receptor บน T cell ยับยั้งไม่ให้จับกับ PD-L1 ส่งผลให้ฟื้นคืนการทำงานของ T cell ในการกำจัดเซลล์มะเร็ง
💡 Background:
หลักการทางเภสัชกรรม คลินิก และข้อกำหนดมาตรฐานตามเภสัชตำรับในหมวดวิชา 14. Oncologic
🎯 ทำไมข้อนี้ถึงถูก:
ตัวเลือก ข้อ ง. (จับกับ PD-1 receptor บน T cell ยับยั้งไม่ให้จับกับ PD-L1 ส่งผลให้ฟื้นคืนการทำงานของ T cell ในการกำจัดเซลล์มะเร็ง)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(จับกับ MHC class 1 เพิ่ม antigen presentation):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ข. (จับ CTLA-4 บน T cell เพิ่มการทำงานของ Treg):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ค. (จับ PD-L1 บน tumor cell เพิ่ม cytotoxic T lymphocyte):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จ. (จับ EGFR เพื่อหยุดสัญญาณกระตุ้นการแบ่งตัวของเซลล์):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71" s="100" t="n"/>
      <c r="L71" s="88" t="inlineStr">
        <is>
          <t>Oncologic</t>
        </is>
      </c>
      <c r="M71" s="100" t="inlineStr">
        <is>
          <t>Clinic</t>
        </is>
      </c>
      <c r="N71" s="88" t="inlineStr">
        <is>
          <t>[TEST] Quick Ingestion</t>
        </is>
      </c>
      <c r="O71" s="100" t="inlineStr">
        <is>
          <t>Mock</t>
        </is>
      </c>
      <c r="P71" s="100" t="inlineStr">
        <is>
          <t>Mock RxCU83 ครั้งที่ 1</t>
        </is>
      </c>
      <c r="Q71" s="88" t="inlineStr">
        <is>
          <t>14. Oncologic</t>
        </is>
      </c>
      <c r="R71" t="inlineStr">
        <is>
          <t>CASE_CLN_M83_LUNG_C01_Q4</t>
        </is>
      </c>
    </row>
    <row r="72">
      <c r="A72" s="100" t="n">
        <v>70</v>
      </c>
      <c r="B72" s="88" t="inlineStr">
        <is>
          <t>ถ้าผลการตรวจเพิ่มเติมพบว่าผู้ป่วยรายนี้มี EGFR exon 19 deletion เป็นผลบวก (Positive) ควรปรับเปลี่ยนแผนการรักษาเป็นข้อใด</t>
        </is>
      </c>
      <c r="C72" s="100" t="n"/>
      <c r="D72" s="88" t="inlineStr">
        <is>
          <t>รักษาตามเดิมด้วย Pembrolizumab monotherapy</t>
        </is>
      </c>
      <c r="E72" s="88" t="inlineStr">
        <is>
          <t>Pembrolizumab ร่วมกับเคมีบำบัด</t>
        </is>
      </c>
      <c r="F72" s="88" t="inlineStr">
        <is>
          <t>Cetuximab monotherapy</t>
        </is>
      </c>
      <c r="G72" s="88" t="inlineStr">
        <is>
          <t>Bevacizumab + carboplatin + paclitaxel</t>
        </is>
      </c>
      <c r="H72" s="88" t="inlineStr">
        <is>
          <t>EGFR tyrosine kinase inhibitor (EGFR-TKI เช่น Osimertinib)</t>
        </is>
      </c>
      <c r="I72" s="100" t="n">
        <v>5</v>
      </c>
      <c r="J72" s="88" t="inlineStr">
        <is>
          <t>✅ คำตอบที่ถูกต้อง: ข้อ จ. EGFR tyrosine kinase inhibitor (EGFR-TKI เช่น Osimertinib)
💡 Background:
หลักการทางเภสัชกรรม คลินิก และข้อกำหนดมาตรฐานตามเภสัชตำรับในหมวดวิชา 14. Oncologic
🎯 ทำไมข้อนี้ถึงถูก:
ตัวเลือก ข้อ จ. (EGFR tyrosine kinase inhibitor (EGFR-TKI เช่น Osimertinib))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(รักษาตามเดิมด้วย Pembrolizumab monotherapy):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ข. (Pembrolizumab ร่วมกับเคมีบำบัด):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ค. (Cetuximab monotherapy):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ง. (Bevacizumab + carboplatin + paclitaxel):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72" s="100" t="n"/>
      <c r="L72" s="88" t="inlineStr">
        <is>
          <t>Oncologic</t>
        </is>
      </c>
      <c r="M72" s="100" t="inlineStr">
        <is>
          <t>Clinic</t>
        </is>
      </c>
      <c r="N72" s="88" t="inlineStr">
        <is>
          <t>[TEST] Quick Ingestion</t>
        </is>
      </c>
      <c r="O72" s="100" t="inlineStr">
        <is>
          <t>Mock</t>
        </is>
      </c>
      <c r="P72" s="100" t="inlineStr">
        <is>
          <t>Mock RxCU83 ครั้งที่ 1</t>
        </is>
      </c>
      <c r="Q72" s="88" t="inlineStr">
        <is>
          <t>14. Oncologic</t>
        </is>
      </c>
      <c r="R72" t="inlineStr">
        <is>
          <t>CASE_CLN_M83_LUNG_C01_Q5</t>
        </is>
      </c>
    </row>
    <row r="73">
      <c r="A73" s="100" t="n">
        <v>71</v>
      </c>
      <c r="B73" s="88" t="inlineStr">
        <is>
          <t>ลักษณะสำคัญของ Monoclonal antibody (mAb) ที่ทำให้ต้องเตรียมในรูปแบบยาฉีด (Injectable dosage form) เท่านั้น คือข้อใด</t>
        </is>
      </c>
      <c r="C73" s="100" t="n"/>
      <c r="D73" s="88" t="inlineStr">
        <is>
          <t>ขนาดโมเลกุลเล็ก ดูดซึมผ่าน GI tract ได้ดี</t>
        </is>
      </c>
      <c r="E73" s="88" t="inlineStr">
        <is>
          <t>เป็นโปรตีนโมเลกุลใหญ่ ไวต่อเอนไซม์ protease และถูกทำลายในทางเดินอาหารเมื่อให้โดยการรับประทาน</t>
        </is>
      </c>
      <c r="F73" s="88" t="inlineStr">
        <is>
          <t>คงตัวสูงในสภาวะ pH ที่เป็นกรดของกระเพาะอาหาร</t>
        </is>
      </c>
      <c r="G73" s="88" t="inlineStr">
        <is>
          <t>ผ่าน hepatic first-pass metabolism ได้ดีมาก</t>
        </is>
      </c>
      <c r="H73" s="88" t="inlineStr">
        <is>
          <t>มีค่า Log P สูงมากจึงดูดซึมได้รวดเร็ว</t>
        </is>
      </c>
      <c r="I73" s="100" t="n">
        <v>2</v>
      </c>
      <c r="J73" s="88" t="inlineStr">
        <is>
          <t>✅ คำตอบที่ถูกต้อง: ข้อ ข. เป็นโปรตีนโมเลกุลใหญ่ ไวต่อเอนไซม์ protease และถูกทำลายในทางเดินอาหารเมื่อให้โดยการรับประทาน
💡 Background:
หลักการทางเภสัชกรรม คลินิก และข้อกำหนดมาตรฐานตามเภสัชตำรับในหมวดวิชา 10. Biotech Products
🎯 ทำไมข้อนี้ถึงถูก:
ตัวเลือก ข้อ ข. (เป็นโปรตีนโมเลกุลใหญ่ ไวต่อเอนไซม์ protease และถูกทำลายในทางเดินอาหารเมื่อให้โดยการรับประทาน)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(ขนาดโมเลกุลเล็ก ดูดซึมผ่าน GI tract ได้ดี):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ค. (คงตัวสูงในสภาวะ pH ที่เป็นกรดของกระเพาะอาหาร):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ง. (ผ่าน hepatic first-pass metabolism ได้ดีมาก):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จ. (มีค่า Log P สูงมากจึงดูดซึมได้รวดเร็ว):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10. Biotech Products อย่างแม่นยำเพื่อความพร้อมในการสอบใบประกอบวิชาชีพ</t>
        </is>
      </c>
      <c r="K73" s="100" t="n"/>
      <c r="L73" s="88" t="inlineStr">
        <is>
          <t>Biotech Products</t>
        </is>
      </c>
      <c r="M73" s="100" t="inlineStr">
        <is>
          <t>Product</t>
        </is>
      </c>
      <c r="N73" s="88" t="inlineStr">
        <is>
          <t>[TEST] Quick Ingestion</t>
        </is>
      </c>
      <c r="O73" s="100" t="inlineStr">
        <is>
          <t>Mock</t>
        </is>
      </c>
      <c r="P73" s="100" t="inlineStr">
        <is>
          <t>Mock RxCU83 ครั้งที่ 1</t>
        </is>
      </c>
      <c r="Q73" s="88" t="inlineStr">
        <is>
          <t>10. Biotech Products</t>
        </is>
      </c>
      <c r="R73" t="inlineStr">
        <is>
          <t>CASE_PRD_M83_LUNG_C01_Q1</t>
        </is>
      </c>
    </row>
    <row r="74">
      <c r="A74" s="100" t="n">
        <v>72</v>
      </c>
      <c r="B74" s="88" t="inlineStr">
        <is>
          <t>ข้อใดส่งผลกระทบต่อความไม่คงตัวของ pembrolizumab ในรูปแบบสารละลายสำหรับยาฉีดมากที่สุดในระหว่างการเตรียมและการจัดเก็บ</t>
        </is>
      </c>
      <c r="C74" s="100" t="n"/>
      <c r="D74" s="88" t="inlineStr">
        <is>
          <t>Hydrolysis ที่ตำแหน่ง ester bond</t>
        </is>
      </c>
      <c r="E74" s="88" t="inlineStr">
        <is>
          <t>Aggregation (การรวมกลุ่มของโปรตีน) เมื่อเกิดการเปลี่ยนแปลง pH หรือการเขย่าอย่างรุนแรง</t>
        </is>
      </c>
      <c r="F74" s="88" t="inlineStr">
        <is>
          <t>Oxidation ที่ sulfhydryl ของ excipient</t>
        </is>
      </c>
      <c r="G74" s="88" t="inlineStr">
        <is>
          <t>Crystallization เมื่ออุณหภูมิลดต่ำลง</t>
        </is>
      </c>
      <c r="H74" s="88" t="inlineStr">
        <is>
          <t>Racemization ที่ chiral center</t>
        </is>
      </c>
      <c r="I74" s="100" t="n">
        <v>2</v>
      </c>
      <c r="J74" s="88" t="inlineStr">
        <is>
          <t>✅ คำตอบที่ถูกต้อง: ข้อ ข. Aggregation (การรวมกลุ่มของโปรตีน) เมื่อเกิดการเปลี่ยนแปลง pH หรือการเขย่าอย่างรุนแรง
💡 Background:
หลักการทางเภสัชกรรม คลินิก และข้อกำหนดมาตรฐานตามเภสัชตำรับในหมวดวิชา 1. Titrations
🎯 ทำไมข้อนี้ถึงถูก:
ตัวเลือก ข้อ ข. (Aggregation (การรวมกลุ่มของโปรตีน) เมื่อเกิดการเปลี่ยนแปลง pH หรือการเขย่าอย่างรุนแรง)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(Hydrolysis ที่ตำแหน่ง ester bond):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(Oxidation ที่ sulfhydryl ของ excipient):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(Crystallization เมื่ออุณหภูมิลดต่ำลง):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(Racemization ที่ chiral center):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74" s="100" t="n"/>
      <c r="L74" s="88" t="inlineStr">
        <is>
          <t>Biosimilars &amp; Quality Control</t>
        </is>
      </c>
      <c r="M74" s="100" t="inlineStr">
        <is>
          <t>Product</t>
        </is>
      </c>
      <c r="N74" s="88" t="inlineStr">
        <is>
          <t>[TEST] Quick Ingestion</t>
        </is>
      </c>
      <c r="O74" s="100" t="inlineStr">
        <is>
          <t>Mock</t>
        </is>
      </c>
      <c r="P74" s="100" t="inlineStr">
        <is>
          <t>Mock RxCU83 ครั้งที่ 1</t>
        </is>
      </c>
      <c r="Q74" s="88" t="inlineStr">
        <is>
          <t>1. Titrations</t>
        </is>
      </c>
      <c r="R74" t="inlineStr">
        <is>
          <t>CASE_PRD_M83_LUNG_C01_Q2</t>
        </is>
      </c>
    </row>
    <row r="75">
      <c r="A75" s="100" t="n">
        <v>73</v>
      </c>
      <c r="B75" s="88" t="inlineStr">
        <is>
          <t>ข้อใดเป็นสารช่วย (Excipients) ที่นิยมใช้ใน formulation ของยาฉีด monoclonal antibody เพื่อลดการเกิด aggregation และเพิ่ม stability ของโปรตีน</t>
        </is>
      </c>
      <c r="C75" s="100" t="n"/>
      <c r="D75" s="88" t="inlineStr">
        <is>
          <t>Sorbitol</t>
        </is>
      </c>
      <c r="E75" s="88" t="inlineStr">
        <is>
          <t>Mannitol</t>
        </is>
      </c>
      <c r="F75" s="88" t="inlineStr">
        <is>
          <t>Polysorbate 80 (Surfactant)</t>
        </is>
      </c>
      <c r="G75" s="88" t="inlineStr">
        <is>
          <t>Sodium Chloride</t>
        </is>
      </c>
      <c r="H75" s="88" t="inlineStr">
        <is>
          <t>PEG 400</t>
        </is>
      </c>
      <c r="I75" s="100" t="n">
        <v>3</v>
      </c>
      <c r="J75" s="88" t="inlineStr">
        <is>
          <t>✅ คำตอบที่ถูกต้อง: ข้อ ค. Polysorbate 80 (Surfactant)
💡 Background:
หลักการทางเภสัชกรรม คลินิก และข้อกำหนดมาตรฐานตามเภสัชตำรับในหมวดวิชา 6. Solid Dosage Forms
🎯 ทำไมข้อนี้ถึงถูก:
ตัวเลือก ข้อ ค. (Polysorbate 80 (Surfactant))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(Sorbitol):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(Mannitol):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(Sodium Chloride):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(PEG 400):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75" s="100" t="n"/>
      <c r="L75" s="88" t="inlineStr">
        <is>
          <t>Excipients classification</t>
        </is>
      </c>
      <c r="M75" s="100" t="inlineStr">
        <is>
          <t>Product</t>
        </is>
      </c>
      <c r="N75" s="88" t="inlineStr">
        <is>
          <t>[TEST] Quick Ingestion</t>
        </is>
      </c>
      <c r="O75" s="100" t="inlineStr">
        <is>
          <t>Mock</t>
        </is>
      </c>
      <c r="P75" s="100" t="inlineStr">
        <is>
          <t>Mock RxCU83 ครั้งที่ 1</t>
        </is>
      </c>
      <c r="Q75" s="88" t="inlineStr">
        <is>
          <t>6. Solid Dosage Forms</t>
        </is>
      </c>
      <c r="R75" t="inlineStr">
        <is>
          <t>CASE_PRD_M83_LUNG_C01_Q3</t>
        </is>
      </c>
    </row>
    <row r="76">
      <c r="A76" s="100" t="n">
        <v>74</v>
      </c>
      <c r="B76" s="88" t="inlineStr">
        <is>
          <t>ข้อใดเป็นเทคนิคที่เหมาะสมในการพิสูจน์ Chirality / อัตลักษณ์การหมุนระนาบแสงของวัตถุดิบยา Paclitaxel</t>
        </is>
      </c>
      <c r="C76" s="100" t="n"/>
      <c r="D76" s="88" t="inlineStr">
        <is>
          <t>NIR (Near infrared spectroscopy)</t>
        </is>
      </c>
      <c r="E76" s="88" t="inlineStr">
        <is>
          <t>Karl Fischer titration</t>
        </is>
      </c>
      <c r="F76" s="88" t="inlineStr">
        <is>
          <t>Polarimeter (การวัด Optical rotation)</t>
        </is>
      </c>
      <c r="G76" s="88" t="inlineStr">
        <is>
          <t>Refractometer</t>
        </is>
      </c>
      <c r="H76" s="88" t="inlineStr">
        <is>
          <t>Mass spectrometry</t>
        </is>
      </c>
      <c r="I76" s="100" t="n">
        <v>3</v>
      </c>
      <c r="J76" s="88" t="inlineStr">
        <is>
          <t>✅ คำตอบที่ถูกต้อง: ข้อ ค. Polarimeter (การวัด Optical rotation)
💡 Background:
หลักการทางเภสัชกรรม คลินิก และข้อกำหนดมาตรฐานตามเภสัชตำรับในหมวดวิชา 1. Titrations
🎯 ทำไมข้อนี้ถึงถูก:
ตัวเลือก ข้อ ค. (Polarimeter (การวัด Optical rotation))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(NIR (Near infrared spectroscopy)):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(Karl Fischer titration):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(Refractometer):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(Mass spectrometry):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76" s="100" t="n"/>
      <c r="L76" s="88" t="inlineStr">
        <is>
          <t>Polarimetry</t>
        </is>
      </c>
      <c r="M76" s="100" t="inlineStr">
        <is>
          <t>Product</t>
        </is>
      </c>
      <c r="N76" s="88" t="inlineStr">
        <is>
          <t>[TEST] Quick Ingestion</t>
        </is>
      </c>
      <c r="O76" s="100" t="inlineStr">
        <is>
          <t>Mock</t>
        </is>
      </c>
      <c r="P76" s="100" t="inlineStr">
        <is>
          <t>Mock RxCU83 ครั้งที่ 1</t>
        </is>
      </c>
      <c r="Q76" s="88" t="inlineStr">
        <is>
          <t>1. Titrations</t>
        </is>
      </c>
      <c r="R76" t="inlineStr">
        <is>
          <t>CASE_PRD_M83_LUNG_C01_Q4</t>
        </is>
      </c>
    </row>
    <row r="77">
      <c r="A77" s="100" t="n">
        <v>75</v>
      </c>
      <c r="B77" s="88" t="inlineStr">
        <is>
          <t>เหตุผลหลักในการตรวจวิเคราะห์ Bacterial Endotoxin Test (BET) ในยาฉีด Paclitaxel injection คือข้อใด</t>
        </is>
      </c>
      <c r="C77" s="100" t="n"/>
      <c r="D77" s="88" t="inlineStr">
        <is>
          <t>เพื่อให้มั่นใจว่าไม่มีเชื้อราเจริญเติบโตในยา</t>
        </is>
      </c>
      <c r="E77" s="88" t="inlineStr">
        <is>
          <t>เพื่อป้องกันการเกิดปฏิกิริยาไข้ (Pyrogenic reaction / Endotoxin shock) ในผู้ป่วย</t>
        </is>
      </c>
      <c r="F77" s="88" t="inlineStr">
        <is>
          <t>เพื่อวัดความเข้มข้นของสารกันเสีย</t>
        </is>
      </c>
      <c r="G77" s="88" t="inlineStr">
        <is>
          <t>เพื่อประเมินความคงตัวของยาที่อุณหภูมิสูง</t>
        </is>
      </c>
      <c r="H77" s="88" t="inlineStr">
        <is>
          <t>เพื่อวัดความแรงในการออกฤทธิ์ต้านมะเร็ง</t>
        </is>
      </c>
      <c r="I77" s="100" t="n">
        <v>2</v>
      </c>
      <c r="J77" s="88" t="inlineStr">
        <is>
          <t>✅ คำตอบที่ถูกต้อง: ข้อ ข. เพื่อป้องกันการเกิดปฏิกิริยาไข้ (Pyrogenic reaction / Endotoxin shock) ในผู้ป่วย
💡 Background:
หลักการทางเภสัชกรรม คลินิก และข้อกำหนดมาตรฐานตามเภสัชตำรับในหมวดวิชา 1. Titrations
🎯 ทำไมข้อนี้ถึงถูก:
ตัวเลือก ข้อ ข. (เพื่อป้องกันการเกิดปฏิกิริยาไข้ (Pyrogenic reaction / Endotoxin shock) ในผู้ป่วย)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(เพื่อให้มั่นใจว่าไม่มีเชื้อราเจริญเติบโตในยา):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(เพื่อวัดความเข้มข้นของสารกันเสีย):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(เพื่อประเมินความคงตัวของยาที่อุณหภูมิสูง):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(เพื่อวัดความแรงในการออกฤทธิ์ต้านมะเร็ง):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77" s="100" t="n"/>
      <c r="L77" s="88" t="inlineStr">
        <is>
          <t>Sterility &amp; Pyrogen testing</t>
        </is>
      </c>
      <c r="M77" s="100" t="inlineStr">
        <is>
          <t>Product</t>
        </is>
      </c>
      <c r="N77" s="88" t="inlineStr">
        <is>
          <t>[TEST] Quick Ingestion</t>
        </is>
      </c>
      <c r="O77" s="100" t="inlineStr">
        <is>
          <t>Mock</t>
        </is>
      </c>
      <c r="P77" s="100" t="inlineStr">
        <is>
          <t>Mock RxCU83 ครั้งที่ 1</t>
        </is>
      </c>
      <c r="Q77" s="88" t="inlineStr">
        <is>
          <t>1. Titrations</t>
        </is>
      </c>
      <c r="R77" t="inlineStr">
        <is>
          <t>CASE_PRD_M83_LUNG_C01_Q5</t>
        </is>
      </c>
    </row>
    <row r="78">
      <c r="A78" s="100" t="n">
        <v>76</v>
      </c>
      <c r="B78" s="88" t="inlineStr">
        <is>
          <t>ข้อใดเป็นกลไกการออกฤทธิ์ของยา Anti-PD-1 ในการรักษาโรคมะเร็งปอดชนิดเซลล์ไม่เล็ก (NSCLC)</t>
        </is>
      </c>
      <c r="C78" s="100" t="n"/>
      <c r="D78" s="88" t="inlineStr">
        <is>
          <t>จับกับ PD-L1 บนเซลล์มะเร็งโดยตรง</t>
        </is>
      </c>
      <c r="E78" s="88" t="inlineStr">
        <is>
          <t>จับกับ PD-1 receptor บน T cell เพื่อปลดล็อกการกดภูมิคุ้มกัน</t>
        </is>
      </c>
      <c r="F78" s="88" t="inlineStr">
        <is>
          <t>กระตุ้นให้เซลล์มะเร็งสร้าง antigen มากขึ้น</t>
        </is>
      </c>
      <c r="G78" s="88" t="inlineStr">
        <is>
          <t>จับกับ CTLA-4 บนผิวเซลล์เม็ดเลือดขาว</t>
        </is>
      </c>
      <c r="H78" s="88" t="inlineStr">
        <is>
          <t>จับกับ cytoplasmic tyrosine kinase domain</t>
        </is>
      </c>
      <c r="I78" s="100" t="n">
        <v>2</v>
      </c>
      <c r="J78" s="88" t="inlineStr">
        <is>
          <t>✅ คำตอบที่ถูกต้อง: ข้อ ข. จับกับ PD-1 receptor บน T cell เพื่อปลดล็อกการกดภูมิคุ้มกัน
💡 Background:
หลักการทางเภสัชกรรม คลินิก และข้อกำหนดมาตรฐานตามเภสัชตำรับในหมวดวิชา 14. Oncologic
🎯 ทำไมข้อนี้ถึงถูก:
ตัวเลือก ข้อ ข. (จับกับ PD-1 receptor บน T cell เพื่อปลดล็อกการกดภูมิคุ้มกัน)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(จับกับ PD-L1 บนเซลล์มะเร็งโดยตรง):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ค. (กระตุ้นให้เซลล์มะเร็งสร้าง antigen มากขึ้น):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ง. (จับกับ CTLA-4 บนผิวเซลล์เม็ดเลือดขาว):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จ. (จับกับ cytoplasmic tyrosine kinase domain):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78" s="100" t="n"/>
      <c r="L78" s="88" t="inlineStr">
        <is>
          <t>Oncologic</t>
        </is>
      </c>
      <c r="M78" s="100" t="inlineStr">
        <is>
          <t>Clinic</t>
        </is>
      </c>
      <c r="N78" s="88" t="inlineStr">
        <is>
          <t>[TEST] Quick Ingestion</t>
        </is>
      </c>
      <c r="O78" s="100" t="inlineStr">
        <is>
          <t>Mock</t>
        </is>
      </c>
      <c r="P78" s="100" t="inlineStr">
        <is>
          <t>Mock RxCU83 ครั้งที่ 1</t>
        </is>
      </c>
      <c r="Q78" s="88" t="inlineStr">
        <is>
          <t>14. Oncologic</t>
        </is>
      </c>
      <c r="R78" t="inlineStr">
        <is>
          <t>CASE_CLN_M83_LUNG_C02_Q1</t>
        </is>
      </c>
    </row>
    <row r="79">
      <c r="A79" s="100" t="n">
        <v>77</v>
      </c>
      <c r="B79" s="88" t="inlineStr">
        <is>
          <t>ในการใช้ยา Immune checkpoint inhibitor (ICI) สำหรับ NSCLC ข้อใดเป็นตัวบ่งชี้ทางชีวภาพ (Biomarker) หลักที่บ่งบอกว่าผู้ป่วยมีโอกาสตอบสนองต่อการรักษาได้ดี</t>
        </is>
      </c>
      <c r="C79" s="100" t="n"/>
      <c r="D79" s="88" t="inlineStr">
        <is>
          <t>CEA (Carcinoembryonic antigen) สูง</t>
        </is>
      </c>
      <c r="E79" s="88" t="inlineStr">
        <is>
          <t>TPS ของ PD-L1 (Tumor Proportion Score ≥ 50%)</t>
        </is>
      </c>
      <c r="F79" s="88" t="inlineStr">
        <is>
          <t>TMB ต่ำ (Low Tumor Mutational Burden)</t>
        </is>
      </c>
      <c r="G79" s="88" t="inlineStr">
        <is>
          <t>LDH ในเลือดสูง</t>
        </is>
      </c>
      <c r="H79" s="88" t="inlineStr">
        <is>
          <t>EGFR exon 19 deletion เป็นบวก</t>
        </is>
      </c>
      <c r="I79" s="100" t="n">
        <v>2</v>
      </c>
      <c r="J79" s="88" t="inlineStr">
        <is>
          <t>✅ คำตอบที่ถูกต้อง: ข้อ ข. TPS ของ PD-L1 (Tumor Proportion Score ≥ 50%)
💡 Background:
หลักการทางเภสัชกรรม คลินิก และข้อกำหนดมาตรฐานตามเภสัชตำรับในหมวดวิชา 14. Oncologic
🎯 ทำไมข้อนี้ถึงถูก:
ตัวเลือก ข้อ ข. (TPS ของ PD-L1 (Tumor Proportion Score ≥ 50%))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(CEA (Carcinoembryonic antigen) สูง):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ค. (TMB ต่ำ (Low Tumor Mutational Burden)):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ง. (LDH ในเลือดสูง):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จ. (EGFR exon 19 deletion เป็นบวก):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79" s="100" t="n"/>
      <c r="L79" s="88" t="inlineStr">
        <is>
          <t>Oncologic</t>
        </is>
      </c>
      <c r="M79" s="100" t="inlineStr">
        <is>
          <t>Clinic</t>
        </is>
      </c>
      <c r="N79" s="88" t="inlineStr">
        <is>
          <t>[TEST] Quick Ingestion</t>
        </is>
      </c>
      <c r="O79" s="100" t="inlineStr">
        <is>
          <t>Mock</t>
        </is>
      </c>
      <c r="P79" s="100" t="inlineStr">
        <is>
          <t>Mock RxCU83 ครั้งที่ 1</t>
        </is>
      </c>
      <c r="Q79" s="88" t="inlineStr">
        <is>
          <t>14. Oncologic</t>
        </is>
      </c>
      <c r="R79" t="inlineStr">
        <is>
          <t>CASE_CLN_M83_LUNG_C02_Q2</t>
        </is>
      </c>
    </row>
    <row r="80">
      <c r="A80" s="100" t="n">
        <v>78</v>
      </c>
      <c r="B80" s="88" t="inlineStr">
        <is>
          <t>ข้อใดเป็นกระบวนการที่เกี่ยวข้องกับ Upstream process ของการผลิตยาชีววัตถุ เช่น Monoclonal antibody</t>
        </is>
      </c>
      <c r="C80" s="100" t="n"/>
      <c r="D80" s="88" t="inlineStr">
        <is>
          <t>การเตรียมสูตรตำรับ (formulation) และบรรจุปราศจากเชื้อ</t>
        </is>
      </c>
      <c r="E80" s="88" t="inlineStr">
        <is>
          <t>การทำให้บริสุทธิ์ด้วย affinity chromatography</t>
        </is>
      </c>
      <c r="F80" s="88" t="inlineStr">
        <is>
          <t>การเพาะเลี้ยงเซลล์และหมักเชื้อภายใน bioreactor เพื่อผลิตโปรตีน</t>
        </is>
      </c>
      <c r="G80" s="88" t="inlineStr">
        <is>
          <t>การทดสอบความคงตัวของผลิตภัณฑ์หลังบรรจุ</t>
        </is>
      </c>
      <c r="H80" s="88" t="inlineStr">
        <is>
          <t>การกรองเพื่อความบริสุทธิ์ (Ultrafiltration / Diafiltration)</t>
        </is>
      </c>
      <c r="I80" s="100" t="n">
        <v>3</v>
      </c>
      <c r="J80" s="88" t="inlineStr">
        <is>
          <t>✅ คำตอบที่ถูกต้อง: ข้อ ค. การเพาะเลี้ยงเซลล์และหมักเชื้อภายใน bioreactor เพื่อผลิตโปรตีน
💡 Background:
หลักการทางเภสัชกรรม คลินิก และข้อกำหนดมาตรฐานตามเภสัชตำรับในหมวดวิชา 10. Biotech Products
🎯 ทำไมข้อนี้ถึงถูก:
ตัวเลือก ข้อ ค. (การเพาะเลี้ยงเซลล์และหมักเชื้อภายใน bioreactor เพื่อผลิตโปรตีน)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(การเตรียมสูตรตำรับ (formulation) และบรรจุปราศจากเชื้อ):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ข. (การทำให้บริสุทธิ์ด้วย affinity chromatography):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ง. (การทดสอบความคงตัวของผลิตภัณฑ์หลังบรรจุ):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จ. (การกรองเพื่อความบริสุทธิ์ (Ultrafiltration / Diafiltration)):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10. Biotech Products อย่างแม่นยำเพื่อความพร้อมในการสอบใบประกอบวิชาชีพ</t>
        </is>
      </c>
      <c r="K80" s="100" t="n"/>
      <c r="L80" s="88" t="inlineStr">
        <is>
          <t>Cell culture &amp; fermentation</t>
        </is>
      </c>
      <c r="M80" s="100" t="inlineStr">
        <is>
          <t>Product</t>
        </is>
      </c>
      <c r="N80" s="88" t="inlineStr">
        <is>
          <t>[TEST] Quick Ingestion</t>
        </is>
      </c>
      <c r="O80" s="100" t="inlineStr">
        <is>
          <t>Mock</t>
        </is>
      </c>
      <c r="P80" s="100" t="inlineStr">
        <is>
          <t>Mock RxCU83 ครั้งที่ 1</t>
        </is>
      </c>
      <c r="Q80" s="88" t="inlineStr">
        <is>
          <t>10. Biotech Products</t>
        </is>
      </c>
      <c r="R80" t="inlineStr">
        <is>
          <t>CASE_PRD_M83_LUNG_C01_Q6</t>
        </is>
      </c>
    </row>
    <row r="81">
      <c r="A81" s="100" t="n">
        <v>79</v>
      </c>
      <c r="B81" s="88" t="inlineStr">
        <is>
          <t>ในการเพาะเลี้ยงเซลล์เพื่อผลิต mAb ใน Bioreactor ปัจจัยวิกฤตใดที่ต้องควบคุมอย่างเคร่งครัดเพื่อให้เซลล์เจริญเติบโตได้ดีและสังเคราะห์โปรตีนได้อย่างมีประสิทธิภาพ</t>
        </is>
      </c>
      <c r="C81" s="100" t="n"/>
      <c r="D81" s="88" t="inlineStr">
        <is>
          <t>ควบคุม pH, อุณหภูมิ (Temperature) และระดับออกซิเจนละลาย (Dissolved O2)</t>
        </is>
      </c>
      <c r="E81" s="88" t="inlineStr">
        <is>
          <t>ใส่ตัวทำละลายอินทรีย์เพื่อเร่งให้โปรตีนพับตัว</t>
        </is>
      </c>
      <c r="F81" s="88" t="inlineStr">
        <is>
          <t>ใส่ reducing agent ความเข้มข้นสูงเพื่อป้องกันพันธะไดซัลไฟด์</t>
        </is>
      </c>
      <c r="G81" s="88" t="inlineStr">
        <is>
          <t>สเตอไรล์ด้วยการฉายแสงยูวีตลอดเวลาของการเพาะเลี้ยง</t>
        </is>
      </c>
      <c r="H81" s="88" t="inlineStr">
        <is>
          <t>ใส่เอนไซม์ protease เพื่อย่อยสลายโปรตีนที่พับตัวผิดรูป</t>
        </is>
      </c>
      <c r="I81" s="100" t="n">
        <v>1</v>
      </c>
      <c r="J81" s="88" t="inlineStr">
        <is>
          <t>✅ คำตอบที่ถูกต้อง: ข้อ ก. ควบคุม pH, อุณหภูมิ (Temperature) และระดับออกซิเจนละลาย (Dissolved O2)
💡 Background:
หลักการทางเภสัชกรรม คลินิก และข้อกำหนดมาตรฐานตามเภสัชตำรับในหมวดวิชา 10. Biotech Products
🎯 ทำไมข้อนี้ถึงถูก:
ตัวเลือก ข้อ ก. (ควบคุม pH, อุณหภูมิ (Temperature) และระดับออกซิเจนละลาย (Dissolved O2))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(ใส่ตัวทำละลายอินทรีย์เพื่อเร่งให้โปรตีนพับตัว):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ค. (ใส่ reducing agent ความเข้มข้นสูงเพื่อป้องกันพันธะไดซัลไฟด์):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ง. (สเตอไรล์ด้วยการฉายแสงยูวีตลอดเวลาของการเพาะเลี้ยง):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จ. (ใส่เอนไซม์ protease เพื่อย่อยสลายโปรตีนที่พับตัวผิดรูป):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10. Biotech Products อย่างแม่นยำเพื่อความพร้อมในการสอบใบประกอบวิชาชีพ</t>
        </is>
      </c>
      <c r="K81" s="100" t="n"/>
      <c r="L81" s="88" t="inlineStr">
        <is>
          <t>Cell culture &amp; fermentation</t>
        </is>
      </c>
      <c r="M81" s="100" t="inlineStr">
        <is>
          <t>Product</t>
        </is>
      </c>
      <c r="N81" s="88" t="inlineStr">
        <is>
          <t>[TEST] Quick Ingestion</t>
        </is>
      </c>
      <c r="O81" s="100" t="inlineStr">
        <is>
          <t>Mock</t>
        </is>
      </c>
      <c r="P81" s="100" t="inlineStr">
        <is>
          <t>Mock RxCU83 ครั้งที่ 1</t>
        </is>
      </c>
      <c r="Q81" s="88" t="inlineStr">
        <is>
          <t>10. Biotech Products</t>
        </is>
      </c>
      <c r="R81" t="inlineStr">
        <is>
          <t>CASE_PRD_M83_LUNG_C01_Q7</t>
        </is>
      </c>
    </row>
    <row r="82">
      <c r="A82" s="100" t="n">
        <v>80</v>
      </c>
      <c r="B82" s="88" t="inlineStr">
        <is>
          <t>การกลายพันธุ์แบบ Exon 19 deletion บนยีน EGFR ในผู้ป่วย NSCLC ส่งผลต่อกลไกการทำงานของเอนไซม์และยา EGFR-TKI อย่างไร</t>
        </is>
      </c>
      <c r="C82" s="100" t="n"/>
      <c r="D82" s="88" t="inlineStr">
        <is>
          <t>ทำให้ EGFR kinase domain เกิด Constitutive activation และเพิ่มความไวในการจับกับยา EGFR-TKI</t>
        </is>
      </c>
      <c r="E82" s="88" t="inlineStr">
        <is>
          <t>ยับยั้งการแสดงออกของยีนต้านการตายของเซลล์ BCL-2</t>
        </is>
      </c>
      <c r="F82" s="88" t="inlineStr">
        <is>
          <t>เพิ่มการจับของ Ligand ภายนอกเซลล์</t>
        </is>
      </c>
      <c r="G82" s="88" t="inlineStr">
        <is>
          <t>ลดการเคลื่อนตัวของตัวรับเข้าสู่เซลล์เพื่อทำลาย</t>
        </is>
      </c>
      <c r="H82" s="88" t="inlineStr">
        <is>
          <t>ยับยั้งการรวมตัวแบบ Heterodimer กับ HER2</t>
        </is>
      </c>
      <c r="I82" s="100" t="n">
        <v>1</v>
      </c>
      <c r="J82" s="88" t="inlineStr">
        <is>
          <t>✅ คำตอบที่ถูกต้อง: ข้อ ก. ทำให้ EGFR kinase domain เกิด Constitutive activation และเพิ่มความไวในการจับกับยา EGFR-TKI
💡 Background:
หลักการทางเภสัชกรรม คลินิก และข้อกำหนดมาตรฐานตามเภสัชตำรับในหมวดวิชา 14. Oncologic
🎯 ทำไมข้อนี้ถึงถูก:
ตัวเลือก ข้อ ก. (ทำให้ EGFR kinase domain เกิด Constitutive activation และเพิ่มความไวในการจับกับยา EGFR-TKI)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(ยับยั้งการแสดงออกของยีนต้านการตายของเซลล์ BCL-2):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ค. (เพิ่มการจับของ Ligand ภายนอกเซลล์):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ง. (ลดการเคลื่อนตัวของตัวรับเข้าสู่เซลล์เพื่อทำลาย):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จ. (ยับยั้งการรวมตัวแบบ Heterodimer กับ HER2):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82" s="100" t="n"/>
      <c r="L82" s="88" t="inlineStr">
        <is>
          <t>Oncologic</t>
        </is>
      </c>
      <c r="M82" s="100" t="inlineStr">
        <is>
          <t>Clinic</t>
        </is>
      </c>
      <c r="N82" s="88" t="inlineStr">
        <is>
          <t>[TEST] Quick Ingestion</t>
        </is>
      </c>
      <c r="O82" s="100" t="inlineStr">
        <is>
          <t>Mock</t>
        </is>
      </c>
      <c r="P82" s="100" t="inlineStr">
        <is>
          <t>Mock RxCU83 ครั้งที่ 1</t>
        </is>
      </c>
      <c r="Q82" s="88" t="inlineStr">
        <is>
          <t>14. Oncologic</t>
        </is>
      </c>
      <c r="R82" t="inlineStr">
        <is>
          <t>CASE_CLN_M83_LUNG_C02_Q3</t>
        </is>
      </c>
    </row>
    <row r="83">
      <c r="A83" s="100" t="n">
        <v>81</v>
      </c>
      <c r="B83" s="88" t="inlineStr">
        <is>
          <t>การกลายพันธุ์แบบ T790M ของ EGFR ในผู้ป่วย NSCLC ทำให้ผู้ป่วยดื้อต่อยา Gefitinib และ Erlotinib กลไกเกิดจากอะไร</t>
        </is>
      </c>
      <c r="C83" s="100" t="n"/>
      <c r="D83" s="88" t="inlineStr">
        <is>
          <t>เพิ่มความสามารถในการจับกับ ATP ที่ kinase domain และเกิด steric hindrance ขัดขวางการจับของยา</t>
        </is>
      </c>
      <c r="E83" s="88" t="inlineStr">
        <is>
          <t>เพิ่ม Stearic hindrance ทำให้ไม่จับ ATP ที่ binding pocket</t>
        </is>
      </c>
      <c r="F83" s="88" t="inlineStr">
        <is>
          <t>ยับยั้งการรวมตัวของตัวรับที่ผิวเซลล์</t>
        </is>
      </c>
      <c r="G83" s="88" t="inlineStr">
        <is>
          <t>เพิ่มการขับยาออกนอกเซลล์ผ่าน P-gp</t>
        </is>
      </c>
      <c r="H83" s="88" t="inlineStr">
        <is>
          <t>เปลี่ยนแปลง phosphorylation site</t>
        </is>
      </c>
      <c r="I83" s="100" t="n">
        <v>1</v>
      </c>
      <c r="J83" s="88" t="inlineStr">
        <is>
          <t>✅ คำตอบที่ถูกต้อง: ข้อ ก. เพิ่มความสามารถในการจับกับ ATP ที่ kinase domain และเกิด steric hindrance ขัดขวางการจับของยา
💡 Background:
หลักการทางเภสัชกรรม คลินิก และข้อกำหนดมาตรฐานตามเภสัชตำรับในหมวดวิชา 14. Oncologic
🎯 ทำไมข้อนี้ถึงถูก:
ตัวเลือก ข้อ ก. (เพิ่มความสามารถในการจับกับ ATP ที่ kinase domain และเกิด steric hindrance ขัดขวางการจับของยา)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(เพิ่ม Stearic hindrance ทำให้ไม่จับ ATP ที่ binding pocket):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ค. (ยับยั้งการรวมตัวของตัวรับที่ผิวเซลล์):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ง. (เพิ่มการขับยาออกนอกเซลล์ผ่าน P-gp):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ข้อ จ. (เปลี่ยนแปลง phosphorylation site): ไม่สอดคล้องกับหลักเกณฑ์ข้อกำหนดของโจทย์ในหัวข้อ 14. Oncologic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14. Oncologic อย่างแม่นยำเพื่อความพร้อมในการสอบใบประกอบวิชาชีพ</t>
        </is>
      </c>
      <c r="K83" s="100" t="n"/>
      <c r="L83" s="88" t="inlineStr">
        <is>
          <t>Oncologic</t>
        </is>
      </c>
      <c r="M83" s="100" t="inlineStr">
        <is>
          <t>Clinic</t>
        </is>
      </c>
      <c r="N83" s="88" t="inlineStr">
        <is>
          <t>[TEST] Quick Ingestion</t>
        </is>
      </c>
      <c r="O83" s="100" t="inlineStr">
        <is>
          <t>Mock</t>
        </is>
      </c>
      <c r="P83" s="100" t="inlineStr">
        <is>
          <t>Mock RxCU83 ครั้งที่ 1</t>
        </is>
      </c>
      <c r="Q83" s="88" t="inlineStr">
        <is>
          <t>14. Oncologic</t>
        </is>
      </c>
      <c r="R83" t="inlineStr">
        <is>
          <t>CASE_CLN_M83_LUNG_C02_Q4</t>
        </is>
      </c>
    </row>
    <row r="84">
      <c r="A84" s="100" t="n">
        <v>82</v>
      </c>
      <c r="B84" s="88" t="inlineStr">
        <is>
          <t>ข้อใดคือลักษณะที่ถูกต้องของยาชีววัตถุคล้ายคลึง (Biosimilar) เปรียบเทียบกับยาชีววัตถุอ้างอิง (Reference biological drug)</t>
        </is>
      </c>
      <c r="C84" s="100" t="n"/>
      <c r="D84" s="88" t="inlineStr">
        <is>
          <t>มีโครงสร้างเหมือนกันทุกประการ 100%</t>
        </is>
      </c>
      <c r="E84" s="88" t="inlineStr">
        <is>
          <t>ต้องแสดงข้อมูลความคล้ายคลึง (Biosimilarity) ด้านคุณภาพ ความปลอดภัย และประสิทธิภาพ (Quality, safety, efficacy)</t>
        </is>
      </c>
      <c r="F84" s="88" t="inlineStr">
        <is>
          <t>ไม่ต้องทำการทดสอบทางคลินิก (clinical trials)</t>
        </is>
      </c>
      <c r="G84" s="88" t="inlineStr">
        <is>
          <t>ไม่ต้องแสดงข้อมูล Immunogenicity เพราะถือว่าโครงสร้างเหมือนกัน</t>
        </is>
      </c>
      <c r="H84" s="88" t="inlineStr">
        <is>
          <t>ถือว่าเป็นยาชื่อสามัญ (Generic drug) ทั่วไป</t>
        </is>
      </c>
      <c r="I84" s="100" t="n">
        <v>2</v>
      </c>
      <c r="J84" s="88" t="inlineStr">
        <is>
          <t>✅ คำตอบที่ถูกต้อง: ข้อ ข. ต้องแสดงข้อมูลความคล้ายคลึง (Biosimilarity) ด้านคุณภาพ ความปลอดภัย และประสิทธิภาพ (Quality, safety, efficacy)
💡 Background:
หลักการทางเภสัชกรรม คลินิก และข้อกำหนดมาตรฐานตามเภสัชตำรับในหมวดวิชา 10. Biotech Products
🎯 ทำไมข้อนี้ถึงถูก:
ตัวเลือก ข้อ ข. (ต้องแสดงข้อมูลความคล้ายคลึง (Biosimilarity) ด้านคุณภาพ ความปลอดภัย และประสิทธิภาพ (Quality, safety, efficacy))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(มีโครงสร้างเหมือนกันทุกประการ 100%):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ค. (ไม่ต้องทำการทดสอบทางคลินิก (clinical trials)):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ง. (ไม่ต้องแสดงข้อมูล Immunogenicity เพราะถือว่าโครงสร้างเหมือนกัน):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ข้อ จ. (ถือว่าเป็นยาชื่อสามัญ (Generic drug) ทั่วไป): ไม่สอดคล้องกับหลักเกณฑ์ข้อกำหนดของโจทย์ในหัวข้อ 10. Biotech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10. Biotech Products อย่างแม่นยำเพื่อความพร้อมในการสอบใบประกอบวิชาชีพ</t>
        </is>
      </c>
      <c r="K84" s="100" t="n"/>
      <c r="L84" s="88" t="inlineStr">
        <is>
          <t>Biosimilars &amp; Quality Control</t>
        </is>
      </c>
      <c r="M84" s="100" t="inlineStr">
        <is>
          <t>Product</t>
        </is>
      </c>
      <c r="N84" s="88" t="inlineStr">
        <is>
          <t>[TEST] Quick Ingestion</t>
        </is>
      </c>
      <c r="O84" s="100" t="inlineStr">
        <is>
          <t>Mock</t>
        </is>
      </c>
      <c r="P84" s="100" t="inlineStr">
        <is>
          <t>Mock RxCU83 ครั้งที่ 1</t>
        </is>
      </c>
      <c r="Q84" s="88" t="inlineStr">
        <is>
          <t>10. Biotech Products</t>
        </is>
      </c>
      <c r="R84" t="inlineStr">
        <is>
          <t>CASE_PRD_M83_LUNG_C01_Q8</t>
        </is>
      </c>
    </row>
    <row r="85">
      <c r="A85" s="100" t="n">
        <v>83</v>
      </c>
      <c r="B85" s="88" t="inlineStr">
        <is>
          <t>จากรูป Kaplan-Meier curve ของการศึกษาเปรียบเทียบ treatment A และ B ในการรักษา Lung cancer พบว่า Hazard Ratio (HR) ของ Overall survival ของ treatment B เทียบกับ A คือ 0.65 (95% CI: 0.50–0.85) ข้อใดกล่าวถูกต้อง</t>
        </is>
      </c>
      <c r="C85" s="100" t="n"/>
      <c r="D85" s="88" t="inlineStr">
        <is>
          <t>B ลดความเสี่ยงการเสียชีวิต (Death risk) ได้ 35% เมื่อเทียบกับ A</t>
        </is>
      </c>
      <c r="E85" s="88" t="inlineStr">
        <is>
          <t>HR ใกล้เคียง 1 หมายความว่าไม่มีความแตกต่างอย่างมีนัยสำคัญ</t>
        </is>
      </c>
      <c r="F85" s="88" t="inlineStr">
        <is>
          <t>Median OS ของ A แปลว่าคนไข้ที่ใช้ A มีมัธยฐานอัตราการรอดชีวิต 28%</t>
        </is>
      </c>
      <c r="G85" s="88" t="inlineStr">
        <is>
          <t>A ลดความเสี่ยงการเสียชีวิตได้ 65% เมื่อเทียบกับ B</t>
        </is>
      </c>
      <c r="H85" s="88" t="inlineStr">
        <is>
          <t>Median OS ของ B มากกว่า 18 เดือนแต่ไม่มีนัยสำคัญทางสถิติ</t>
        </is>
      </c>
      <c r="I85" s="100" t="n">
        <v>1</v>
      </c>
      <c r="J85" s="88" t="inlineStr">
        <is>
          <t>✅ คำตอบที่ถูกต้อง: ข้อ ก. B ลดความเสี่ยงการเสียชีวิต (Death risk) ได้ 35% เมื่อเทียบกับ A
💡 Background:
หลักการทางเภสัชกรรม คลินิก และข้อกำหนดมาตรฐานตามเภสัชตำรับในหมวดวิชา 2. Pharmacy Administration &amp; Sy
🎯 ทำไมข้อนี้ถึงถูก:
ตัวเลือก ข้อ ก. (B ลดความเสี่ยงการเสียชีวิต (Death risk) ได้ 35% เมื่อเทียบกับ A)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(HR ใกล้เคียง 1 หมายความว่าไม่มีความแตกต่างอย่างมีนัยสำคัญ):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ค. (Median OS ของ A แปลว่าคนไข้ที่ใช้ A มีมัธยฐานอัตราการรอดชีวิต 28%):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ง. (A ลดความเสี่ยงการเสียชีวิตได้ 65% เมื่อเทียบกับ B):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จ. (Median OS ของ B มากกว่า 18 เดือนแต่ไม่มีนัยสำคัญทางสถิติ):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2. Pharmacy Administration &amp; Sy อย่างแม่นยำเพื่อความพร้อมในการสอบใบประกอบวิชาชีพ</t>
        </is>
      </c>
      <c r="K85" s="100" t="n"/>
      <c r="L85" s="88" t="inlineStr">
        <is>
          <t>Research &amp; Biostats</t>
        </is>
      </c>
      <c r="M85" s="100" t="inlineStr">
        <is>
          <t>SAP</t>
        </is>
      </c>
      <c r="N85" s="88" t="inlineStr">
        <is>
          <t>[TEST] Quick Ingestion</t>
        </is>
      </c>
      <c r="O85" s="100" t="inlineStr">
        <is>
          <t>Mock</t>
        </is>
      </c>
      <c r="P85" s="100" t="inlineStr">
        <is>
          <t>Mock RxCU83 ครั้งที่ 1</t>
        </is>
      </c>
      <c r="Q85" s="88" t="inlineStr">
        <is>
          <t>2. Pharmacy Administration &amp; Sy</t>
        </is>
      </c>
      <c r="R85" t="inlineStr">
        <is>
          <t>CASE_SAP_M83_LUNG_C01_Q1</t>
        </is>
      </c>
    </row>
    <row r="86">
      <c r="A86" s="100" t="n">
        <v>84</v>
      </c>
      <c r="B86" s="88" t="inlineStr">
        <is>
          <t>หญิงอายุ 32 ปี น้ำหนัก 60 กก. เพิ่งคลอดบุตรได้ 4 สัปดาห์ ให้นมบุตร ต้องการคุมกำเนิด ควรเลือกใช้ยาคุมกำเนิดชนิดใดที่ปลอดภัยและไม่รบกวนน้ำนม</t>
        </is>
      </c>
      <c r="C86" s="100" t="n"/>
      <c r="D86" s="88" t="inlineStr">
        <is>
          <t>Norethisterone 5 mg</t>
        </is>
      </c>
      <c r="E86" s="88" t="inlineStr">
        <is>
          <t>Levonorgestrel 1.5 mg</t>
        </is>
      </c>
      <c r="F86" s="88" t="inlineStr">
        <is>
          <t>Dienogest 2 mg</t>
        </is>
      </c>
      <c r="G86" s="88" t="inlineStr">
        <is>
          <t>Desogestrel 75 mcg (Progestin-only pill)</t>
        </is>
      </c>
      <c r="H86" s="88" t="inlineStr">
        <is>
          <t>Ethinylestradiol 30 mcg + Drospirenone 3 mg</t>
        </is>
      </c>
      <c r="I86" s="100" t="n">
        <v>4</v>
      </c>
      <c r="J86" s="88" t="inlineStr">
        <is>
          <t>✅ คำตอบที่ถูกต้อง: ข้อ ง. Desogestrel 75 mcg (Progestin-only pill)
💡 Background:
หลักการทางเภสัชกรรม คลินิก และข้อกำหนดมาตรฐานตามเภสัชตำรับในหมวดวิชา 12. GynaecologicGenitourinary
🎯 ทำไมข้อนี้ถึงถูก:
ตัวเลือก ข้อ ง. (Desogestrel 75 mcg (Progestin-only pill))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(Norethisterone 5 mg):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ข. (Levonorgestrel 1.5 mg):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ค. (Dienogest 2 mg):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จ. (Ethinylestradiol 30 mcg + Drospirenone 3 mg):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12. GynaecologicGenitourinary อย่างแม่นยำเพื่อความพร้อมในการสอบใบประกอบวิชาชีพ</t>
        </is>
      </c>
      <c r="K86" s="100" t="n"/>
      <c r="L86" s="88" t="inlineStr">
        <is>
          <t>Oral contraceptive</t>
        </is>
      </c>
      <c r="M86" s="100" t="inlineStr">
        <is>
          <t>Clinic</t>
        </is>
      </c>
      <c r="N86" s="88" t="inlineStr">
        <is>
          <t>[TEST] Quick Ingestion</t>
        </is>
      </c>
      <c r="O86" s="100" t="inlineStr">
        <is>
          <t>Mock</t>
        </is>
      </c>
      <c r="P86" s="100" t="inlineStr">
        <is>
          <t>Mock RxCU83 ครั้งที่ 1</t>
        </is>
      </c>
      <c r="Q86" s="88" t="inlineStr">
        <is>
          <t>12. GynaecologicGenitourinary</t>
        </is>
      </c>
      <c r="R86" t="inlineStr">
        <is>
          <t>CASE_CLN_M83_OC_C01_Q1</t>
        </is>
      </c>
    </row>
    <row r="87">
      <c r="A87" s="100" t="n">
        <v>85</v>
      </c>
      <c r="B87" s="88" t="inlineStr">
        <is>
          <t>ข้อใด ไม่ใช่ อาการข้างเคียงรุนแรงที่ต้องเฝ้าระวัง (Severe warning signs / ACHES) ของยาเม็ดคุมกำเนิดชนิดฮอร์โมนรวม</t>
        </is>
      </c>
      <c r="C87" s="100" t="n"/>
      <c r="D87" s="88" t="inlineStr">
        <is>
          <t>ปวดศีรษะรุนแรง (Severe headache)</t>
        </is>
      </c>
      <c r="E87" s="88" t="inlineStr">
        <is>
          <t>ปวดท้องรุนแรง (Severe abdominal pain)</t>
        </is>
      </c>
      <c r="F87" s="88" t="inlineStr">
        <is>
          <t>การมองเห็นผิดปกติ (Eye problems/Blurry vision)</t>
        </is>
      </c>
      <c r="G87" s="88" t="inlineStr">
        <is>
          <t>คัดตึงเต้านม (Breast tenderness)</t>
        </is>
      </c>
      <c r="H87" s="88" t="inlineStr">
        <is>
          <t>หายใจลำบากหรือเจ็บหน้าอกรุนแรง (Chest pain/SOB)</t>
        </is>
      </c>
      <c r="I87" s="100" t="n">
        <v>4</v>
      </c>
      <c r="J87" s="88" t="inlineStr">
        <is>
          <t>✅ คำตอบที่ถูกต้อง: ข้อ ง. คัดตึงเต้านม (Breast tenderness)
💡 Background:
หลักการทางเภสัชกรรม คลินิก และข้อกำหนดมาตรฐานตามเภสัชตำรับในหมวดวิชา 12. GynaecologicGenitourinary
🎯 ทำไมข้อนี้ถึงถูก:
ตัวเลือก ข้อ ง. (คัดตึงเต้านม (Breast tenderness))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(ปวดศีรษะรุนแรง (Severe headache)):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ข. (ปวดท้องรุนแรง (Severe abdominal pain)):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ค. (การมองเห็นผิดปกติ (Eye problems/Blurry vision)):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จ. (หายใจลำบากหรือเจ็บหน้าอกรุนแรง (Chest pain/SOB)):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12. GynaecologicGenitourinary อย่างแม่นยำเพื่อความพร้อมในการสอบใบประกอบวิชาชีพ</t>
        </is>
      </c>
      <c r="K87" s="100" t="n"/>
      <c r="L87" s="88" t="inlineStr">
        <is>
          <t>Oral contraceptive</t>
        </is>
      </c>
      <c r="M87" s="100" t="inlineStr">
        <is>
          <t>Clinic</t>
        </is>
      </c>
      <c r="N87" s="88" t="inlineStr">
        <is>
          <t>[TEST] Quick Ingestion</t>
        </is>
      </c>
      <c r="O87" s="100" t="inlineStr">
        <is>
          <t>Mock</t>
        </is>
      </c>
      <c r="P87" s="100" t="inlineStr">
        <is>
          <t>Mock RxCU83 ครั้งที่ 1</t>
        </is>
      </c>
      <c r="Q87" s="88" t="inlineStr">
        <is>
          <t>12. GynaecologicGenitourinary</t>
        </is>
      </c>
      <c r="R87" t="inlineStr">
        <is>
          <t>CASE_CLN_M83_OC_C01_Q2</t>
        </is>
      </c>
    </row>
    <row r="88">
      <c r="A88" s="100" t="n">
        <v>86</v>
      </c>
      <c r="B88" s="88" t="inlineStr">
        <is>
          <t>ข้อใดเป็นคำแนะนำการใช้ยาคุมกำเนิดชนิดแผ่นแปะผิวหนัง (Transdermal contraceptive patch) ที่ถูกต้อง</t>
        </is>
      </c>
      <c r="C88" s="100" t="n"/>
      <c r="D88" s="88" t="inlineStr">
        <is>
          <t>เปลี่ยนแผ่นใหม่ทุก 3 วัน</t>
        </is>
      </c>
      <c r="E88" s="88" t="inlineStr">
        <is>
          <t>แปะซ้อน 2 แผ่นเพื่อกันหลุด</t>
        </is>
      </c>
      <c r="F88" s="88" t="inlineStr">
        <is>
          <t>สามารถตัดแบ่งครึ่งแผ่นได้หากน้ำหนักตัวน้อย</t>
        </is>
      </c>
      <c r="G88" s="88" t="inlineStr">
        <is>
          <t>แปะบริเวณเต้านมเพื่อเพิ่มการดูดซึม</t>
        </is>
      </c>
      <c r="H88" s="88" t="inlineStr">
        <is>
          <t>แปะสัปดาห์ละ 1 แผ่นต่อเนื่อง 3 สัปดาห์ แล้วเว้นไม่แปะ 1 สัปดาห์</t>
        </is>
      </c>
      <c r="I88" s="100" t="n">
        <v>5</v>
      </c>
      <c r="J88" s="88" t="inlineStr">
        <is>
          <t>✅ คำตอบที่ถูกต้อง: ข้อ จ. แปะสัปดาห์ละ 1 แผ่นต่อเนื่อง 3 สัปดาห์ แล้วเว้นไม่แปะ 1 สัปดาห์
💡 Background:
หลักการทางเภสัชกรรม คลินิก และข้อกำหนดมาตรฐานตามเภสัชตำรับในหมวดวิชา 6. Solid Dosage Forms
🎯 ทำไมข้อนี้ถึงถูก:
ตัวเลือก ข้อ จ. (แปะสัปดาห์ละ 1 แผ่นต่อเนื่อง 3 สัปดาห์ แล้วเว้นไม่แปะ 1 สัปดาห์)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(เปลี่ยนแผ่นใหม่ทุก 3 วัน):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(แปะซ้อน 2 แผ่นเพื่อกันหลุด):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(สามารถตัดแบ่งครึ่งแผ่นได้หากน้ำหนักตัวน้อย):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(แปะบริเวณเต้านมเพื่อเพิ่มการดูดซึม):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88" s="100" t="n"/>
      <c r="L88" s="88" t="inlineStr">
        <is>
          <t>Transdermal Delivery (TDS)</t>
        </is>
      </c>
      <c r="M88" s="100" t="inlineStr">
        <is>
          <t>Product</t>
        </is>
      </c>
      <c r="N88" s="88" t="inlineStr">
        <is>
          <t>[TEST] Quick Ingestion</t>
        </is>
      </c>
      <c r="O88" s="100" t="inlineStr">
        <is>
          <t>Mock</t>
        </is>
      </c>
      <c r="P88" s="100" t="inlineStr">
        <is>
          <t>Mock RxCU83 ครั้งที่ 1</t>
        </is>
      </c>
      <c r="Q88" s="88" t="inlineStr">
        <is>
          <t>6. Solid Dosage Forms</t>
        </is>
      </c>
      <c r="R88" t="inlineStr">
        <is>
          <t>CASE_PRD_M83_OC_C01_Q1</t>
        </is>
      </c>
    </row>
    <row r="89">
      <c r="A89" s="100" t="n">
        <v>87</v>
      </c>
      <c r="B89" s="88" t="inlineStr">
        <is>
          <t>ข้อใดอธิบายกลไกหลักของยาคุมกำเนิดชนิดฮอร์โมนรวม (Combined hormonal contraceptives) ในการป้องกันการตั้งครรภ์</t>
        </is>
      </c>
      <c r="C89" s="100" t="n"/>
      <c r="D89" s="88" t="inlineStr">
        <is>
          <t>Prevention of endometrial proliferation and maturation</t>
        </is>
      </c>
      <c r="E89" s="88" t="inlineStr">
        <is>
          <t>Negative feedback inhibition to suppress LH and FSH surge ป้องกันการตกไข่</t>
        </is>
      </c>
      <c r="F89" s="88" t="inlineStr">
        <is>
          <t>Sensitize hypothalamus to the positive feedback of estrogen</t>
        </is>
      </c>
      <c r="G89" s="88" t="inlineStr">
        <is>
          <t>Delay implantation โดยตรง</t>
        </is>
      </c>
      <c r="H89" s="88" t="inlineStr">
        <is>
          <t>Reduce chance of conception by sperm lysis</t>
        </is>
      </c>
      <c r="I89" s="100" t="n">
        <v>2</v>
      </c>
      <c r="J89" s="88" t="inlineStr">
        <is>
          <t>✅ คำตอบที่ถูกต้อง: ข้อ ข. Negative feedback inhibition to suppress LH and FSH surge ป้องกันการตกไข่
💡 Background:
หลักการทางเภสัชกรรม คลินิก และข้อกำหนดมาตรฐานตามเภสัชตำรับในหมวดวิชา 12. GynaecologicGenitourinary
🎯 ทำไมข้อนี้ถึงถูก:
ตัวเลือก ข้อ ข. (Negative feedback inhibition to suppress LH and FSH surge ป้องกันการตกไข่)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(Prevention of endometrial proliferation and maturation):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ค. (Sensitize hypothalamus to the positive feedback of estrogen):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ง. (Delay implantation โดยตรง):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จ. (Reduce chance of conception by sperm lysis):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12. GynaecologicGenitourinary อย่างแม่นยำเพื่อความพร้อมในการสอบใบประกอบวิชาชีพ</t>
        </is>
      </c>
      <c r="K89" s="100" t="n"/>
      <c r="L89" s="88" t="inlineStr">
        <is>
          <t>Oral contraceptive</t>
        </is>
      </c>
      <c r="M89" s="100" t="inlineStr">
        <is>
          <t>Clinic</t>
        </is>
      </c>
      <c r="N89" s="88" t="inlineStr">
        <is>
          <t>[TEST] Quick Ingestion</t>
        </is>
      </c>
      <c r="O89" s="100" t="inlineStr">
        <is>
          <t>Mock</t>
        </is>
      </c>
      <c r="P89" s="100" t="inlineStr">
        <is>
          <t>Mock RxCU83 ครั้งที่ 1</t>
        </is>
      </c>
      <c r="Q89" s="88" t="inlineStr">
        <is>
          <t>12. GynaecologicGenitourinary</t>
        </is>
      </c>
      <c r="R89" t="inlineStr">
        <is>
          <t>CASE_CLN_M83_OC_C01_Q3</t>
        </is>
      </c>
    </row>
    <row r="90">
      <c r="A90" s="100" t="n">
        <v>88</v>
      </c>
      <c r="B90" s="88" t="inlineStr">
        <is>
          <t>ข้อใด ไม่ใช่ เหตุผลในการเลือกจ่ายยาคุมชนิดโปรเจสตินเดี่ยว (Progestin-only) แทนการจ่ายยาคุมกำเนิดชนิดฮอร์โมนรวม</t>
        </is>
      </c>
      <c r="C90" s="100" t="n"/>
      <c r="D90" s="88" t="inlineStr">
        <is>
          <t>มีภาวะปวดไมเกรนรุนแรงร่วมกับมีอาการเตือน (Migraine with aura)</t>
        </is>
      </c>
      <c r="E90" s="88" t="inlineStr">
        <is>
          <t>อยู่ระหว่างการให้นมบุตร</t>
        </is>
      </c>
      <c r="F90" s="88" t="inlineStr">
        <is>
          <t>มีเลือดออกกระปริดกระปรอยทางช่องคลอดโดยไม่ทราบสาเหตุ</t>
        </is>
      </c>
      <c r="G90" s="88" t="inlineStr">
        <is>
          <t>มีประวัติโรคเกี่ยวกับหลอดเลือดหัวใจหรือลิ่มเลือดอุดตัน</t>
        </is>
      </c>
      <c r="H90" s="88" t="inlineStr">
        <is>
          <t>มีอาการคลื่นไส้อาเจียนรุนแรงจากเอสโตรเจน</t>
        </is>
      </c>
      <c r="I90" s="100" t="n">
        <v>3</v>
      </c>
      <c r="J90" s="88" t="inlineStr">
        <is>
          <t>✅ คำตอบที่ถูกต้อง: ข้อ ค. มีเลือดออกกระปริดกระปรอยทางช่องคลอดโดยไม่ทราบสาเหตุ
💡 Background:
หลักการทางเภสัชกรรม คลินิก และข้อกำหนดมาตรฐานตามเภสัชตำรับในหมวดวิชา 12. GynaecologicGenitourinary
🎯 ทำไมข้อนี้ถึงถูก:
ตัวเลือก ข้อ ค. (มีเลือดออกกระปริดกระปรอยทางช่องคลอดโดยไม่ทราบสาเหตุ)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(มีภาวะปวดไมเกรนรุนแรงร่วมกับมีอาการเตือน (Migraine with aura)):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ข. (อยู่ระหว่างการให้นมบุตร):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ง. (มีประวัติโรคเกี่ยวกับหลอดเลือดหัวใจหรือลิ่มเลือดอุดตัน):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ข้อ จ. (มีอาการคลื่นไส้อาเจียนรุนแรงจากเอสโตรเจน): ไม่สอดคล้องกับหลักเกณฑ์ข้อกำหนดของโจทย์ในหัวข้อ 12. GynaecologicGenitourinary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12. GynaecologicGenitourinary อย่างแม่นยำเพื่อความพร้อมในการสอบใบประกอบวิชาชีพ</t>
        </is>
      </c>
      <c r="K90" s="100" t="n"/>
      <c r="L90" s="88" t="inlineStr">
        <is>
          <t>Oral contraceptive</t>
        </is>
      </c>
      <c r="M90" s="100" t="inlineStr">
        <is>
          <t>Clinic</t>
        </is>
      </c>
      <c r="N90" s="88" t="inlineStr">
        <is>
          <t>[TEST] Quick Ingestion</t>
        </is>
      </c>
      <c r="O90" s="100" t="inlineStr">
        <is>
          <t>Mock</t>
        </is>
      </c>
      <c r="P90" s="100" t="inlineStr">
        <is>
          <t>Mock RxCU83 ครั้งที่ 1</t>
        </is>
      </c>
      <c r="Q90" s="88" t="inlineStr">
        <is>
          <t>12. GynaecologicGenitourinary</t>
        </is>
      </c>
      <c r="R90" t="inlineStr">
        <is>
          <t>CASE_CLN_M83_OC_C01_Q4</t>
        </is>
      </c>
    </row>
    <row r="91">
      <c r="A91" s="100" t="n">
        <v>89</v>
      </c>
      <c r="B91" s="88" t="inlineStr">
        <is>
          <t>ข้อใด ไม่ใช่ สารที่นำมาใช้เป็นสารช่วยในกระบวนการเคลือบน้ำตาลของยาเม็ด (Sugar coating process)</t>
        </is>
      </c>
      <c r="C91" s="100" t="n"/>
      <c r="D91" s="88" t="inlineStr">
        <is>
          <t>Calcium carbonate (Subcoating powder)</t>
        </is>
      </c>
      <c r="E91" s="88" t="inlineStr">
        <is>
          <t>Wax (Carnuba/Beeswax สำหรับขัดเงา)</t>
        </is>
      </c>
      <c r="F91" s="88" t="inlineStr">
        <is>
          <t>Gelatin (Binder ในน้ำเชื่อม)</t>
        </is>
      </c>
      <c r="G91" s="88" t="inlineStr">
        <is>
          <t>Colloidal silicon dioxide (CSD)</t>
        </is>
      </c>
      <c r="H91" s="88" t="inlineStr">
        <is>
          <t>Acrylate polymer (Film former สำหรับฟิล์มโค้ต)</t>
        </is>
      </c>
      <c r="I91" s="100" t="n">
        <v>5</v>
      </c>
      <c r="J91" s="88" t="inlineStr">
        <is>
          <t>✅ คำตอบที่ถูกต้อง: ข้อ จ. Acrylate polymer (Film former สำหรับฟิล์มโค้ต)
💡 Background:
หลักการทางเภสัชกรรม คลินิก และข้อกำหนดมาตรฐานตามเภสัชตำรับในหมวดวิชา 6. Solid Dosage Forms
🎯 ทำไมข้อนี้ถึงถูก:
ตัวเลือก ข้อ จ. (Acrylate polymer (Film former สำหรับฟิล์มโค้ต))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(Calcium carbonate (Subcoating powder)):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(Wax (Carnuba/Beeswax สำหรับขัดเงา)):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(Gelatin (Binder ในน้ำเชื่อม)):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(Colloidal silicon dioxide (CSD)):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91" s="100" t="n"/>
      <c r="L91" s="88" t="inlineStr">
        <is>
          <t>Tablet Coating</t>
        </is>
      </c>
      <c r="M91" s="100" t="inlineStr">
        <is>
          <t>Product</t>
        </is>
      </c>
      <c r="N91" s="88" t="inlineStr">
        <is>
          <t>[TEST] Quick Ingestion</t>
        </is>
      </c>
      <c r="O91" s="100" t="inlineStr">
        <is>
          <t>Mock</t>
        </is>
      </c>
      <c r="P91" s="100" t="inlineStr">
        <is>
          <t>Mock RxCU83 ครั้งที่ 1</t>
        </is>
      </c>
      <c r="Q91" s="88" t="inlineStr">
        <is>
          <t>6. Solid Dosage Forms</t>
        </is>
      </c>
      <c r="R91" t="inlineStr">
        <is>
          <t>CASE_PRD_M83_OC_C01_Q2</t>
        </is>
      </c>
    </row>
    <row r="92">
      <c r="A92" s="100" t="n">
        <v>90</v>
      </c>
      <c r="B92" s="88" t="inlineStr">
        <is>
          <t>ข้อใดคือการควบคุมคุณภาพระหว่างกระบวนการผลิต (In-process control: IPC) ที่สำคัญในการติดตามการพอกตัวของชั้นยาเคลือบน้ำตาล</t>
        </is>
      </c>
      <c r="C92" s="100" t="n"/>
      <c r="D92" s="88" t="inlineStr">
        <is>
          <t>Uniformity of dosage units</t>
        </is>
      </c>
      <c r="E92" s="88" t="inlineStr">
        <is>
          <t>Weight gain (การเพิ่มขึ้นของน้ำหนักเม็ดยา)</t>
        </is>
      </c>
      <c r="F92" s="88" t="inlineStr">
        <is>
          <t>Friability test</t>
        </is>
      </c>
      <c r="G92" s="88" t="inlineStr">
        <is>
          <t>Dissolution test</t>
        </is>
      </c>
      <c r="H92" s="88" t="inlineStr">
        <is>
          <t>Microbial limit test</t>
        </is>
      </c>
      <c r="I92" s="100" t="n">
        <v>2</v>
      </c>
      <c r="J92" s="88" t="inlineStr">
        <is>
          <t>✅ คำตอบที่ถูกต้อง: ข้อ ข. Weight gain (การเพิ่มขึ้นของน้ำหนักเม็ดยา)
💡 Background:
หลักการทางเภสัชกรรม คลินิก และข้อกำหนดมาตรฐานตามเภสัชตำรับในหมวดวิชา 1. Titrations
🎯 ทำไมข้อนี้ถึงถูก:
ตัวเลือก ข้อ ข. (Weight gain (การเพิ่มขึ้นของน้ำหนักเม็ดยา))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(Uniformity of dosage units):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(Friability test):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(Dissolution test):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(Microbial limit test):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92" s="100" t="n"/>
      <c r="L92" s="88" t="inlineStr">
        <is>
          <t>Tablet Coating</t>
        </is>
      </c>
      <c r="M92" s="100" t="inlineStr">
        <is>
          <t>Product</t>
        </is>
      </c>
      <c r="N92" s="88" t="inlineStr">
        <is>
          <t>[TEST] Quick Ingestion</t>
        </is>
      </c>
      <c r="O92" s="100" t="inlineStr">
        <is>
          <t>Mock</t>
        </is>
      </c>
      <c r="P92" s="100" t="inlineStr">
        <is>
          <t>Mock RxCU83 ครั้งที่ 1</t>
        </is>
      </c>
      <c r="Q92" s="88" t="inlineStr">
        <is>
          <t>1. Titrations</t>
        </is>
      </c>
      <c r="R92" t="inlineStr">
        <is>
          <t>CASE_PRD_M83_OC_C01_Q3</t>
        </is>
      </c>
    </row>
    <row r="93">
      <c r="A93" s="100" t="n">
        <v>91</v>
      </c>
      <c r="B93" s="88" t="inlineStr">
        <is>
          <t>ข้อใด ไม่ถูกต้อง สำหรับยาเม็ดเคลือบน้ำตาล (Sugar-coated tablet)</t>
        </is>
      </c>
      <c r="C93" s="100" t="n"/>
      <c r="D93" s="88" t="inlineStr">
        <is>
          <t>เป็นยาในรูปแบบ immediate release</t>
        </is>
      </c>
      <c r="E93" s="88" t="inlineStr">
        <is>
          <t>ถ้าผู้ป่วยมือเปียกและไปสัมผัสกับเม็ดยา จะทำให้ชั้นนอกของเม็ดเคลือบเกิดการเปลี่ยนแปลงทันที</t>
        </is>
      </c>
      <c r="F93" s="88" t="inlineStr">
        <is>
          <t>ผู้ป่วยที่เป็นโรคเบาหวาน สามารถทานยาเม็ดเคลือบน้ำตาลได้ตามปกติ</t>
        </is>
      </c>
      <c r="G93" s="88" t="inlineStr">
        <is>
          <t>ใช้ sucrose, lactose, mannitol ในสูตรยา</t>
        </is>
      </c>
      <c r="H93" s="88" t="inlineStr">
        <is>
          <t>ยาเม็ดเคลือบน้ำตาล เหมาะกับสูตรตำรับตัวยาที่ไวต่อความชื้นและแสงได้ดีกว่าการเคลือบฟิล์มทุกประเภท</t>
        </is>
      </c>
      <c r="I93" s="100" t="n">
        <v>5</v>
      </c>
      <c r="J93" s="88" t="inlineStr">
        <is>
          <t>✅ คำตอบที่ถูกต้อง: ข้อ จ. ยาเม็ดเคลือบน้ำตาล เหมาะกับสูตรตำรับตัวยาที่ไวต่อความชื้นและแสงได้ดีกว่าการเคลือบฟิล์มทุกประเภท
💡 Background:
หลักการทางเภสัชกรรม คลินิก และข้อกำหนดมาตรฐานตามเภสัชตำรับในหมวดวิชา 6. Solid Dosage Forms
🎯 ทำไมข้อนี้ถึงถูก:
ตัวเลือก ข้อ จ. (ยาเม็ดเคลือบน้ำตาล เหมาะกับสูตรตำรับตัวยาที่ไวต่อความชื้นและแสงได้ดีกว่าการเคลือบฟิล์มทุกประเภท)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(เป็นยาในรูปแบบ immediate release):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(ถ้าผู้ป่วยมือเปียกและไปสัมผัสกับเม็ดยา จะทำให้ชั้นนอกของเม็ดเคลือบเกิดการเปลี่ยนแปลงทันที):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(ผู้ป่วยที่เป็นโรคเบาหวาน สามารถทานยาเม็ดเคลือบน้ำตาลได้ตามปกติ):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(ใช้ sucrose, lactose, mannitol ในสูตรยา):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93" s="100" t="n"/>
      <c r="L93" s="88" t="inlineStr">
        <is>
          <t>Tablet Coating</t>
        </is>
      </c>
      <c r="M93" s="100" t="inlineStr">
        <is>
          <t>Product</t>
        </is>
      </c>
      <c r="N93" s="88" t="inlineStr">
        <is>
          <t>[TEST] Quick Ingestion</t>
        </is>
      </c>
      <c r="O93" s="100" t="inlineStr">
        <is>
          <t>Mock</t>
        </is>
      </c>
      <c r="P93" s="100" t="inlineStr">
        <is>
          <t>Mock RxCU83 ครั้งที่ 1</t>
        </is>
      </c>
      <c r="Q93" s="88" t="inlineStr">
        <is>
          <t>6. Solid Dosage Forms</t>
        </is>
      </c>
      <c r="R93" t="inlineStr">
        <is>
          <t>CASE_PRD_M83_OC_C01_Q4</t>
        </is>
      </c>
    </row>
    <row r="94">
      <c r="A94" s="100" t="n">
        <v>92</v>
      </c>
      <c r="B94" s="88" t="inlineStr">
        <is>
          <t>เทคนิคการวิเคราะห์ในข้อใด ไม่เหมาะสม ในการทำ Identification ตัวยา Ethinyl estradiol ในยาเม็ดคุมกำเนิด</t>
        </is>
      </c>
      <c r="C94" s="100" t="n"/>
      <c r="D94" s="88" t="inlineStr">
        <is>
          <t>HPLC-UV</t>
        </is>
      </c>
      <c r="E94" s="88" t="inlineStr">
        <is>
          <t>HPLC-MS</t>
        </is>
      </c>
      <c r="F94" s="88" t="inlineStr">
        <is>
          <t>FTIR</t>
        </is>
      </c>
      <c r="G94" s="88" t="inlineStr">
        <is>
          <t>ICP-OES / ICP-MS</t>
        </is>
      </c>
      <c r="H94" s="88" t="inlineStr">
        <is>
          <t>NMR</t>
        </is>
      </c>
      <c r="I94" s="100" t="n">
        <v>4</v>
      </c>
      <c r="J94" s="88" t="inlineStr">
        <is>
          <t>✅ คำตอบที่ถูกต้อง: ข้อ ง. ICP-OES / ICP-MS
💡 Background:
หลักการทางเภสัชกรรม คลินิก และข้อกำหนดมาตรฐานตามเภสัชตำรับในหมวดวิชา 1. Titrations
🎯 ทำไมข้อนี้ถึงถูก:
ตัวเลือก ข้อ ง. (ICP-OES / ICP-MS)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(HPLC-UV):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(HPLC-MS):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(FTIR):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(NMR):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94" s="100" t="n"/>
      <c r="L94" s="88" t="inlineStr">
        <is>
          <t>Spectroscopy &amp; Optics</t>
        </is>
      </c>
      <c r="M94" s="100" t="inlineStr">
        <is>
          <t>Product</t>
        </is>
      </c>
      <c r="N94" s="88" t="inlineStr">
        <is>
          <t>[TEST] Quick Ingestion</t>
        </is>
      </c>
      <c r="O94" s="100" t="inlineStr">
        <is>
          <t>Mock</t>
        </is>
      </c>
      <c r="P94" s="100" t="inlineStr">
        <is>
          <t>Mock RxCU83 ครั้งที่ 1</t>
        </is>
      </c>
      <c r="Q94" s="88" t="inlineStr">
        <is>
          <t>1. Titrations</t>
        </is>
      </c>
      <c r="R94" t="inlineStr">
        <is>
          <t>CASE_PRD_M83_OC_C01_Q5</t>
        </is>
      </c>
    </row>
    <row r="95">
      <c r="A95" s="100" t="n">
        <v>93</v>
      </c>
      <c r="B95" s="88" t="inlineStr">
        <is>
          <t>ข้อใด ไม่จัดเป็น เกณฑ์ข้อกำหนดใน Certificate of Analysis (COA) สำหรับแผ่นแปะยาคุมกำเนิด (Transdermal patch)</t>
        </is>
      </c>
      <c r="C95" s="100" t="n"/>
      <c r="D95" s="88" t="inlineStr">
        <is>
          <t>Identification</t>
        </is>
      </c>
      <c r="E95" s="88" t="inlineStr">
        <is>
          <t>Assay</t>
        </is>
      </c>
      <c r="F95" s="88" t="inlineStr">
        <is>
          <t>In vitro drug release</t>
        </is>
      </c>
      <c r="G95" s="88" t="inlineStr">
        <is>
          <t>Adhesion (การยึดติดผิว)</t>
        </is>
      </c>
      <c r="H95" s="88" t="inlineStr">
        <is>
          <t>Disintegration test</t>
        </is>
      </c>
      <c r="I95" s="100" t="n">
        <v>5</v>
      </c>
      <c r="J95" s="88" t="inlineStr">
        <is>
          <t>✅ คำตอบที่ถูกต้อง: ข้อ จ. Disintegration test
💡 Background:
หลักการทางเภสัชกรรม คลินิก และข้อกำหนดมาตรฐานตามเภสัชตำรับในหมวดวิชา 1. Titrations
🎯 ทำไมข้อนี้ถึงถูก:
ตัวเลือก ข้อ จ. (Disintegration test)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(Identification):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(Assay):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(In vitro drug release):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(Adhesion (การยึดติดผิว)):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95" s="100" t="n"/>
      <c r="L95" s="88" t="inlineStr">
        <is>
          <t>Transdermal Delivery (TDS)</t>
        </is>
      </c>
      <c r="M95" s="100" t="inlineStr">
        <is>
          <t>Product</t>
        </is>
      </c>
      <c r="N95" s="88" t="inlineStr">
        <is>
          <t>[TEST] Quick Ingestion</t>
        </is>
      </c>
      <c r="O95" s="100" t="inlineStr">
        <is>
          <t>Mock</t>
        </is>
      </c>
      <c r="P95" s="100" t="inlineStr">
        <is>
          <t>Mock RxCU83 ครั้งที่ 1</t>
        </is>
      </c>
      <c r="Q95" s="88" t="inlineStr">
        <is>
          <t>1. Titrations</t>
        </is>
      </c>
      <c r="R95" t="inlineStr">
        <is>
          <t>CASE_PRD_M83_OC_C01_Q6</t>
        </is>
      </c>
    </row>
    <row r="96">
      <c r="A96" s="100" t="n">
        <v>94</v>
      </c>
      <c r="B96" s="88" t="inlineStr">
        <is>
          <t>หญิงตั้งครรภ์รู้ว่าตนเองต้องระมัดระวังในการเลือกยาคุมกำเนิดชนิดเม็ด จึงเดินทางมาปรึกษาเภสัชกรที่ร้านยาเรื่องการใช้ยาคุมกำเนิด พฤติกรรมดังกล่าวจัดเป็นองค์ประกอบใดตามแบบจำลองความเชื่อด้านสุขภาพ (Health Belief Model: HBM)</t>
        </is>
      </c>
      <c r="C96" s="100" t="n"/>
      <c r="D96" s="88" t="inlineStr">
        <is>
          <t>Perceived susceptibility</t>
        </is>
      </c>
      <c r="E96" s="88" t="inlineStr">
        <is>
          <t>Perceived severity</t>
        </is>
      </c>
      <c r="F96" s="88" t="inlineStr">
        <is>
          <t>Perceived benefits</t>
        </is>
      </c>
      <c r="G96" s="88" t="inlineStr">
        <is>
          <t>Perceived barriers</t>
        </is>
      </c>
      <c r="H96" s="88" t="inlineStr">
        <is>
          <t>Cues to action</t>
        </is>
      </c>
      <c r="I96" s="100" t="n">
        <v>3</v>
      </c>
      <c r="J96" s="88" t="inlineStr">
        <is>
          <t>✅ คำตอบที่ถูกต้อง: ข้อ ค. Perceived benefits
💡 Background:
หลักการทางเภสัชกรรม คลินิก และข้อกำหนดมาตรฐานตามเภสัชตำรับในหมวดวิชา 2. Pharmacy Administration &amp; Sy
🎯 ทำไมข้อนี้ถึงถูก:
ตัวเลือก ข้อ ค. (Perceived benefits)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(Perceived susceptibility):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ข. (Perceived severity):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ง. (Perceived barriers):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จ. (Cues to action):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2. Pharmacy Administration &amp; Sy อย่างแม่นยำเพื่อความพร้อมในการสอบใบประกอบวิชาชีพ</t>
        </is>
      </c>
      <c r="K96" s="100" t="n"/>
      <c r="L96" s="88" t="inlineStr">
        <is>
          <t>Pharmacy Administration &amp; System</t>
        </is>
      </c>
      <c r="M96" s="100" t="inlineStr">
        <is>
          <t>SAP</t>
        </is>
      </c>
      <c r="N96" s="88" t="inlineStr">
        <is>
          <t>[TEST] Quick Ingestion</t>
        </is>
      </c>
      <c r="O96" s="100" t="inlineStr">
        <is>
          <t>Mock</t>
        </is>
      </c>
      <c r="P96" s="100" t="inlineStr">
        <is>
          <t>Mock RxCU83 ครั้งที่ 1</t>
        </is>
      </c>
      <c r="Q96" s="88" t="inlineStr">
        <is>
          <t>2. Pharmacy Administration &amp; Sy</t>
        </is>
      </c>
      <c r="R96" t="inlineStr">
        <is>
          <t>CASE_SAP_M83_OC_C01_Q1</t>
        </is>
      </c>
    </row>
    <row r="97">
      <c r="A97" s="100" t="n">
        <v>95</v>
      </c>
      <c r="B97" s="88" t="inlineStr">
        <is>
          <t>ผู้ป่วยเพศชาย 65 ปี นน. 50 kg มีโรคประจำตัว เบาหวาน, CKD มา รพ. ด้วยไข้ ไอเรื้อรัง 3 สัปดาห์ อ่อนเพลีย น้ำหนักลด ผล CXR ผิดปกติ และ sputum AFB 3+, PCR positive M. tuberculosis ไม่เคยมีประวัติติดเชื้อวัณโรคมาก่อน ควรเลือกสูตรการรักษามาตรฐานสูตรใด</t>
        </is>
      </c>
      <c r="C97" s="100" t="n"/>
      <c r="D97" s="88" t="inlineStr">
        <is>
          <t>1IRZE / 5IR</t>
        </is>
      </c>
      <c r="E97" s="88" t="inlineStr">
        <is>
          <t>2IRZE / 2IR</t>
        </is>
      </c>
      <c r="F97" s="88" t="inlineStr">
        <is>
          <t>2IRZE / 4IR</t>
        </is>
      </c>
      <c r="G97" s="88" t="inlineStr">
        <is>
          <t>3IRZE / 2IR</t>
        </is>
      </c>
      <c r="H97" s="88" t="inlineStr">
        <is>
          <t>3IRZE / 3IR</t>
        </is>
      </c>
      <c r="I97" s="100" t="n">
        <v>3</v>
      </c>
      <c r="J97" s="88" t="inlineStr">
        <is>
          <t>✅ คำตอบที่ถูกต้อง: ข้อ ค. 2IRZE / 4IR
💡 Background:
หลักการทางเภสัชกรรม คลินิก และข้อกำหนดมาตรฐานตามเภสัชตำรับในหมวดวิชา 8. Infectious diseases
🎯 ทำไมข้อนี้ถึงถูก:
ตัวเลือก ข้อ ค. (2IRZE / 4IR)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(1IRZE / 5IR):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ข. (2IRZE / 2IR):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ง. (3IRZE / 2IR):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จ. (3IRZE / 3IR):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8. Infectious diseases อย่างแม่นยำเพื่อความพร้อมในการสอบใบประกอบวิชาชีพ</t>
        </is>
      </c>
      <c r="K97" s="100" t="n"/>
      <c r="L97" s="88" t="inlineStr">
        <is>
          <t>Tuberculosis</t>
        </is>
      </c>
      <c r="M97" s="100" t="inlineStr">
        <is>
          <t>Clinic</t>
        </is>
      </c>
      <c r="N97" s="88" t="inlineStr">
        <is>
          <t>[TEST] Quick Ingestion</t>
        </is>
      </c>
      <c r="O97" s="100" t="inlineStr">
        <is>
          <t>Mock</t>
        </is>
      </c>
      <c r="P97" s="100" t="inlineStr">
        <is>
          <t>Mock RxCU83 ครั้งที่ 1</t>
        </is>
      </c>
      <c r="Q97" s="88" t="inlineStr">
        <is>
          <t>8. Infectious diseases</t>
        </is>
      </c>
      <c r="R97" t="inlineStr">
        <is>
          <t>CASE_CLN_M83_TB_C01_Q1</t>
        </is>
      </c>
    </row>
    <row r="98">
      <c r="A98" s="100" t="n">
        <v>96</v>
      </c>
      <c r="B98" s="88" t="inlineStr">
        <is>
          <t>ผู้ป่วยรับประทานยารักษาวัณโรคสูตร IRZE มา 3 สัปดาห์ มีอาการคลื่นไส้ อาเจียน เบื่ออาหาร ตรวจเลือดพบ ALT สูงขึ้น 4 เท่าของค่าปกติ ควรดำเนินการอย่างไรตามแนวทางเวชปฏิบัติ</t>
        </is>
      </c>
      <c r="C98" s="100" t="n"/>
      <c r="D98" s="88" t="inlineStr">
        <is>
          <t>หยุดยา E ตัวเดียว</t>
        </is>
      </c>
      <c r="E98" s="88" t="inlineStr">
        <is>
          <t>หยุดยา I, R ชั่วคราว</t>
        </is>
      </c>
      <c r="F98" s="88" t="inlineStr">
        <is>
          <t>หยุดยา I, R, Z ทันที และรอจนเอนไซม์ตับกลับมาปกติก่อนเริ่มทีละตัว</t>
        </is>
      </c>
      <c r="G98" s="88" t="inlineStr">
        <is>
          <t>หยุดยา I, R, Z แล้วลดขนาดยาลงครึ่งหนึ่งทันทีโดยไม่ต้องรอ</t>
        </is>
      </c>
      <c r="H98" s="88" t="inlineStr">
        <is>
          <t>ให้รับประทานยาต่อไปได้ตามปกติโดยไม่ต้องหยุดยา</t>
        </is>
      </c>
      <c r="I98" s="100" t="n">
        <v>3</v>
      </c>
      <c r="J98" s="88" t="inlineStr">
        <is>
          <t>✅ คำตอบที่ถูกต้อง: ข้อ ค. หยุดยา I, R, Z ทันที และรอจนเอนไซม์ตับกลับมาปกติก่อนเริ่มทีละตัว
💡 Background:
หลักการทางเภสัชกรรม คลินิก และข้อกำหนดมาตรฐานตามเภสัชตำรับในหมวดวิชา 8. Infectious diseases
🎯 ทำไมข้อนี้ถึงถูก:
ตัวเลือก ข้อ ค. (หยุดยา I, R, Z ทันที และรอจนเอนไซม์ตับกลับมาปกติก่อนเริ่มทีละตัว)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(หยุดยา E ตัวเดียว):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ข. (หยุดยา I, R ชั่วคราว):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ง. (หยุดยา I, R, Z แล้วลดขนาดยาลงครึ่งหนึ่งทันทีโดยไม่ต้องรอ):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จ. (ให้รับประทานยาต่อไปได้ตามปกติโดยไม่ต้องหยุดยา):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8. Infectious diseases อย่างแม่นยำเพื่อความพร้อมในการสอบใบประกอบวิชาชีพ</t>
        </is>
      </c>
      <c r="K98" s="100" t="n"/>
      <c r="L98" s="88" t="inlineStr">
        <is>
          <t>Tuberculosis</t>
        </is>
      </c>
      <c r="M98" s="100" t="inlineStr">
        <is>
          <t>Clinic</t>
        </is>
      </c>
      <c r="N98" s="88" t="inlineStr">
        <is>
          <t>[TEST] Quick Ingestion</t>
        </is>
      </c>
      <c r="O98" s="100" t="inlineStr">
        <is>
          <t>Mock</t>
        </is>
      </c>
      <c r="P98" s="100" t="inlineStr">
        <is>
          <t>Mock RxCU83 ครั้งที่ 1</t>
        </is>
      </c>
      <c r="Q98" s="88" t="inlineStr">
        <is>
          <t>8. Infectious diseases</t>
        </is>
      </c>
      <c r="R98" t="inlineStr">
        <is>
          <t>CASE_CLN_M83_TB_C01_Q2</t>
        </is>
      </c>
    </row>
    <row r="99">
      <c r="A99" s="100" t="n">
        <v>97</v>
      </c>
      <c r="B99" s="88" t="inlineStr">
        <is>
          <t>ผู้ป่วยรายนี้ได้รับการวินิจฉัยภาวะหัวใจเต้นผิดจังหวะร่วมด้วยและได้รับยา Warfarin ข้อใดถูกต้องเกี่ยวกับผลกระทบของยารักษาวัณโรคต่อระดับยา Warfarin ในเลือด</t>
        </is>
      </c>
      <c r="C99" s="100" t="n"/>
      <c r="D99" s="88" t="inlineStr">
        <is>
          <t>Isoniazid ส่งผลให้ระดับยา warfarin ลดลงอย่างรุนแรง</t>
        </is>
      </c>
      <c r="E99" s="88" t="inlineStr">
        <is>
          <t>Rifampin ส่งผลให้ระดับยา warfarin ลดลงอย่างมีนัยสำคัญ</t>
        </is>
      </c>
      <c r="F99" s="88" t="inlineStr">
        <is>
          <t>Pyrazinamide ส่งผลให้ระดับยา warfarin เพิ่มขึ้นอย่างมาก</t>
        </is>
      </c>
      <c r="G99" s="88" t="inlineStr">
        <is>
          <t>Ethambutol ส่งผลให้ระดับยา warfarin ลดลง</t>
        </is>
      </c>
      <c r="H99" s="88" t="inlineStr">
        <is>
          <t>ยาทุกตัวในสูตรยารักษาวัณโรคไม่ส่งผลต่อระดับยา warfarin</t>
        </is>
      </c>
      <c r="I99" s="100" t="n">
        <v>2</v>
      </c>
      <c r="J99" s="88" t="inlineStr">
        <is>
          <t>✅ คำตอบที่ถูกต้อง: ข้อ ข. Rifampin ส่งผลให้ระดับยา warfarin ลดลงอย่างมีนัยสำคัญ
💡 Background:
หลักการทางเภสัชกรรม คลินิก และข้อกำหนดมาตรฐานตามเภสัชตำรับในหมวดวิชา 8. Infectious diseases
🎯 ทำไมข้อนี้ถึงถูก:
ตัวเลือก ข้อ ข. (Rifampin ส่งผลให้ระดับยา warfarin ลดลงอย่างมีนัยสำคัญ)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(Isoniazid ส่งผลให้ระดับยา warfarin ลดลงอย่างรุนแรง):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ค. (Pyrazinamide ส่งผลให้ระดับยา warfarin เพิ่มขึ้นอย่างมาก):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ง. (Ethambutol ส่งผลให้ระดับยา warfarin ลดลง):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จ. (ยาทุกตัวในสูตรยารักษาวัณโรคไม่ส่งผลต่อระดับยา warfarin):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8. Infectious diseases อย่างแม่นยำเพื่อความพร้อมในการสอบใบประกอบวิชาชีพ</t>
        </is>
      </c>
      <c r="K99" s="100" t="n"/>
      <c r="L99" s="88" t="inlineStr">
        <is>
          <t>Tuberculosis</t>
        </is>
      </c>
      <c r="M99" s="100" t="inlineStr">
        <is>
          <t>Clinic</t>
        </is>
      </c>
      <c r="N99" s="88" t="inlineStr">
        <is>
          <t>[TEST] Quick Ingestion</t>
        </is>
      </c>
      <c r="O99" s="100" t="inlineStr">
        <is>
          <t>Mock</t>
        </is>
      </c>
      <c r="P99" s="100" t="inlineStr">
        <is>
          <t>Mock RxCU83 ครั้งที่ 1</t>
        </is>
      </c>
      <c r="Q99" s="88" t="inlineStr">
        <is>
          <t>8. Infectious diseases</t>
        </is>
      </c>
      <c r="R99" t="inlineStr">
        <is>
          <t>CASE_CLN_M83_TB_C01_Q3</t>
        </is>
      </c>
    </row>
    <row r="100">
      <c r="A100" s="100" t="n">
        <v>98</v>
      </c>
      <c r="B100" s="88" t="inlineStr">
        <is>
          <t>หลังการรักษาวัณโรคมาได้ 4 สัปดาห์ ผู้ป่วยมีอาการปวดข้อเท้าและข้อนิ้วหัวแม่เท้า เจาะตรวจพบ Serum uric acid สูงขึ้น เป็นอาการข้างเคียง (ADR) เด่นชัดจากยาตัวใดในสูตรยารักษาวัณโรค</t>
        </is>
      </c>
      <c r="C100" s="100" t="n"/>
      <c r="D100" s="88" t="inlineStr">
        <is>
          <t>Isoniazid (I)</t>
        </is>
      </c>
      <c r="E100" s="88" t="inlineStr">
        <is>
          <t>Rifampicin (R)</t>
        </is>
      </c>
      <c r="F100" s="88" t="inlineStr">
        <is>
          <t>Pyrazinamide (Z)</t>
        </is>
      </c>
      <c r="G100" s="88" t="inlineStr">
        <is>
          <t>Ethambutol (E)</t>
        </is>
      </c>
      <c r="H100" s="88" t="inlineStr">
        <is>
          <t>Vitamin B6</t>
        </is>
      </c>
      <c r="I100" s="100" t="n">
        <v>3</v>
      </c>
      <c r="J100" s="88" t="inlineStr">
        <is>
          <t>✅ คำตอบที่ถูกต้อง: ข้อ ค. Pyrazinamide (Z)
💡 Background:
หลักการทางเภสัชกรรม คลินิก และข้อกำหนดมาตรฐานตามเภสัชตำรับในหมวดวิชา 8. Infectious diseases
🎯 ทำไมข้อนี้ถึงถูก:
ตัวเลือก ข้อ ค. (Pyrazinamide (Z))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(Isoniazid (I)):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ข. (Rifampicin (R)):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ง. (Ethambutol (E)):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จ. (Vitamin B6):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8. Infectious diseases อย่างแม่นยำเพื่อความพร้อมในการสอบใบประกอบวิชาชีพ</t>
        </is>
      </c>
      <c r="K100" s="100" t="n"/>
      <c r="L100" s="88" t="inlineStr">
        <is>
          <t>Tuberculosis</t>
        </is>
      </c>
      <c r="M100" s="100" t="inlineStr">
        <is>
          <t>Clinic</t>
        </is>
      </c>
      <c r="N100" s="88" t="inlineStr">
        <is>
          <t>[TEST] Quick Ingestion</t>
        </is>
      </c>
      <c r="O100" s="100" t="inlineStr">
        <is>
          <t>Mock</t>
        </is>
      </c>
      <c r="P100" s="100" t="inlineStr">
        <is>
          <t>Mock RxCU83 ครั้งที่ 1</t>
        </is>
      </c>
      <c r="Q100" s="88" t="inlineStr">
        <is>
          <t>8. Infectious diseases</t>
        </is>
      </c>
      <c r="R100" t="inlineStr">
        <is>
          <t>CASE_CLN_M83_TB_C01_Q4</t>
        </is>
      </c>
    </row>
    <row r="101">
      <c r="A101" s="100" t="n">
        <v>99</v>
      </c>
      <c r="B101" s="88" t="inlineStr">
        <is>
          <t>หากแพทย์์สั่งจ่ายยา Ethambutol 400 mg 2 tab วันละ 1 ครั้ง โดยไม่ได้ปรับลดขนาดยาหรือยืดความถี่ตามการทำงานของไต (Renal function) ความเสี่ยงอาการข้างเคียงที่สำคัญและอันตรายที่สุดจากยาคือข้อใด</t>
        </is>
      </c>
      <c r="C101" s="100" t="n"/>
      <c r="D101" s="88" t="inlineStr">
        <is>
          <t>Hepatotoxicity</t>
        </is>
      </c>
      <c r="E101" s="88" t="inlineStr">
        <is>
          <t>Optic neuritis (ประสาทตาอักเสบ สูญเสียการมองเห็น/ตาบอดสี)</t>
        </is>
      </c>
      <c r="F101" s="88" t="inlineStr">
        <is>
          <t>Hyperuricemia รุนแรง</t>
        </is>
      </c>
      <c r="G101" s="88" t="inlineStr">
        <is>
          <t>Peripheral neuropathy</t>
        </is>
      </c>
      <c r="H101" s="88" t="inlineStr">
        <is>
          <t>Orange color of urine</t>
        </is>
      </c>
      <c r="I101" s="100" t="n">
        <v>2</v>
      </c>
      <c r="J101" s="88" t="inlineStr">
        <is>
          <t>✅ คำตอบที่ถูกต้อง: ข้อ ข. Optic neuritis (ประสาทตาอักเสบ สูญเสียการมองเห็น/ตาบอดสี)
💡 Background:
หลักการทางเภสัชกรรม คลินิก และข้อกำหนดมาตรฐานตามเภสัชตำรับในหมวดวิชา 8. Infectious diseases
🎯 ทำไมข้อนี้ถึงถูก:
ตัวเลือก ข้อ ข. (Optic neuritis (ประสาทตาอักเสบ สูญเสียการมองเห็น/ตาบอดสี))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(Hepatotoxicity):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ค. (Hyperuricemia รุนแรง):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ง. (Peripheral neuropathy):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จ. (Orange color of urine):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8. Infectious diseases อย่างแม่นยำเพื่อความพร้อมในการสอบใบประกอบวิชาชีพ</t>
        </is>
      </c>
      <c r="K101" s="100" t="n"/>
      <c r="L101" s="88" t="inlineStr">
        <is>
          <t>Tuberculosis</t>
        </is>
      </c>
      <c r="M101" s="100" t="inlineStr">
        <is>
          <t>Clinic</t>
        </is>
      </c>
      <c r="N101" s="88" t="inlineStr">
        <is>
          <t>[TEST] Quick Ingestion</t>
        </is>
      </c>
      <c r="O101" s="100" t="inlineStr">
        <is>
          <t>Mock</t>
        </is>
      </c>
      <c r="P101" s="100" t="inlineStr">
        <is>
          <t>Mock RxCU83 ครั้งที่ 1</t>
        </is>
      </c>
      <c r="Q101" s="88" t="inlineStr">
        <is>
          <t>8. Infectious diseases</t>
        </is>
      </c>
      <c r="R101" t="inlineStr">
        <is>
          <t>CASE_CLN_M83_TB_C01_Q5</t>
        </is>
      </c>
    </row>
    <row r="102">
      <c r="A102" s="100" t="n">
        <v>100</v>
      </c>
      <c r="B102" s="88" t="inlineStr">
        <is>
          <t>ผู้ป่วยไม่สามารถรับประทานยาเม็ดได้และแพทย์์ต้องการให้ยาในรูปแบบพ่นสูดชนิดสารละลาย (Nebulized solution) ข้อใดต่อไปนี้กล่าวผิดเกี่ยวกับยารูปแบบดังกล่าว</t>
        </is>
      </c>
      <c r="C102" s="100" t="n"/>
      <c r="D102" s="88" t="inlineStr">
        <is>
          <t>เป็นการบริหารยาแบบ Non-invasive</t>
        </is>
      </c>
      <c r="E102" s="88" t="inlineStr">
        <is>
          <t>ยาออกฤทธิ์เฉพาะที่อวัยวะเป้าหมายเท่านั้น ไม่เข้าสู่กระแสเลือดเลยในทุกกรณี</t>
        </is>
      </c>
      <c r="F102" s="88" t="inlineStr">
        <is>
          <t>ยาที่สูดเข้าปอดโดยตรงไม่ต้องผ่าน hepatic first-pass metabolism</t>
        </is>
      </c>
      <c r="G102" s="88" t="inlineStr">
        <is>
          <t>ผลข้างเคียงทั่วร่างกาย (Systemic side effects) มักน้อยกว่ายารูปแบบรับประทาน</t>
        </is>
      </c>
      <c r="H102" s="88" t="inlineStr">
        <is>
          <t>สามารถปรับขนาดยาได้เมื่อเทียบกับยารูปแบบรับประทาน</t>
        </is>
      </c>
      <c r="I102" s="100" t="n">
        <v>2</v>
      </c>
      <c r="J102" s="88" t="inlineStr">
        <is>
          <t>✅ คำตอบที่ถูกต้อง: ข้อ ข. ยาออกฤทธิ์เฉพาะที่อวัยวะเป้าหมายเท่านั้น ไม่เข้าสู่กระแสเลือดเลยในทุกกรณี
💡 Background:
หลักการทางเภสัชกรรม คลินิก และข้อกำหนดมาตรฐานตามเภสัชตำรับในหมวดวิชา 6. Solid Dosage Forms
🎯 ทำไมข้อนี้ถึงถูก:
ตัวเลือก ข้อ ข. (ยาออกฤทธิ์เฉพาะที่อวัยวะเป้าหมายเท่านั้น ไม่เข้าสู่กระแสเลือดเลยในทุกกรณี)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(เป็นการบริหารยาแบบ Non-invasive):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(ยาที่สูดเข้าปอดโดยตรงไม่ต้องผ่าน hepatic first-pass metabolism):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(ผลข้างเคียงทั่วร่างกาย (Systemic side effects) มักน้อยกว่ายารูปแบบรับประทาน):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(สามารถปรับขนาดยาได้เมื่อเทียบกับยารูปแบบรับประทาน):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02" s="100" t="n"/>
      <c r="L102" s="88" t="inlineStr">
        <is>
          <t>Inhalation devices</t>
        </is>
      </c>
      <c r="M102" s="100" t="inlineStr">
        <is>
          <t>Product</t>
        </is>
      </c>
      <c r="N102" s="88" t="inlineStr">
        <is>
          <t>[TEST] Quick Ingestion</t>
        </is>
      </c>
      <c r="O102" s="100" t="inlineStr">
        <is>
          <t>Mock</t>
        </is>
      </c>
      <c r="P102" s="100" t="inlineStr">
        <is>
          <t>Mock RxCU83 ครั้งที่ 1</t>
        </is>
      </c>
      <c r="Q102" s="88" t="inlineStr">
        <is>
          <t>6. Solid Dosage Forms</t>
        </is>
      </c>
      <c r="R102" t="inlineStr">
        <is>
          <t>CASE_PRD_M83_TB_C01_Q1</t>
        </is>
      </c>
    </row>
    <row r="103">
      <c r="A103" s="100" t="n">
        <v>101</v>
      </c>
      <c r="B103" s="88" t="inlineStr">
        <is>
          <t>หากต้องการเปลี่ยนแปลงยาเม็ดของผู้ป่วยเป็นรูปแบบชนิดพ่นสูด (Nebulized solution) ข้อใดต่อไปนี้ ไม่ใช่ ส่วนประกอบของสูตรตำรับดังกล่าว</t>
        </is>
      </c>
      <c r="C103" s="100" t="n"/>
      <c r="D103" s="88" t="inlineStr">
        <is>
          <t>Solvent</t>
        </is>
      </c>
      <c r="E103" s="88" t="inlineStr">
        <is>
          <t>Propellant (สารขับดัน)</t>
        </is>
      </c>
      <c r="F103" s="88" t="inlineStr">
        <is>
          <t>Tonicity agent</t>
        </is>
      </c>
      <c r="G103" s="88" t="inlineStr">
        <is>
          <t>Preservative</t>
        </is>
      </c>
      <c r="H103" s="88" t="inlineStr">
        <is>
          <t>Solubilizer</t>
        </is>
      </c>
      <c r="I103" s="100" t="n">
        <v>2</v>
      </c>
      <c r="J103" s="88" t="inlineStr">
        <is>
          <t>✅ คำตอบที่ถูกต้อง: ข้อ ข. Propellant (สารขับดัน)
💡 Background:
หลักการทางเภสัชกรรม คลินิก และข้อกำหนดมาตรฐานตามเภสัชตำรับในหมวดวิชา 6. Solid Dosage Forms
🎯 ทำไมข้อนี้ถึงถูก:
ตัวเลือก ข้อ ข. (Propellant (สารขับดัน))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(Solvent):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(Tonicity agent):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(Preservative):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(Solubilizer):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03" s="100" t="n"/>
      <c r="L103" s="88" t="inlineStr">
        <is>
          <t>Inhalation devices</t>
        </is>
      </c>
      <c r="M103" s="100" t="inlineStr">
        <is>
          <t>Product</t>
        </is>
      </c>
      <c r="N103" s="88" t="inlineStr">
        <is>
          <t>[TEST] Quick Ingestion</t>
        </is>
      </c>
      <c r="O103" s="100" t="inlineStr">
        <is>
          <t>Mock</t>
        </is>
      </c>
      <c r="P103" s="100" t="inlineStr">
        <is>
          <t>Mock RxCU83 ครั้งที่ 1</t>
        </is>
      </c>
      <c r="Q103" s="88" t="inlineStr">
        <is>
          <t>6. Solid Dosage Forms</t>
        </is>
      </c>
      <c r="R103" t="inlineStr">
        <is>
          <t>CASE_PRD_M83_TB_C01_Q2</t>
        </is>
      </c>
    </row>
    <row r="104">
      <c r="A104" s="100" t="n">
        <v>102</v>
      </c>
      <c r="B104" s="88" t="inlineStr">
        <is>
          <t>ข้อใด ไม่จัดเป็น หัวข้อการทดสอบคุณภาพของยาในรูปแบบสารละลายสำหรับพ่นละออง (Nebulized solution)</t>
        </is>
      </c>
      <c r="C104" s="100" t="n"/>
      <c r="D104" s="88" t="inlineStr">
        <is>
          <t>Assay</t>
        </is>
      </c>
      <c r="E104" s="88" t="inlineStr">
        <is>
          <t>Sterility</t>
        </is>
      </c>
      <c r="F104" s="88" t="inlineStr">
        <is>
          <t>Content uniformity</t>
        </is>
      </c>
      <c r="G104" s="88" t="inlineStr">
        <is>
          <t>Particle size</t>
        </is>
      </c>
      <c r="H104" s="88" t="inlineStr">
        <is>
          <t>Impurity</t>
        </is>
      </c>
      <c r="I104" s="100" t="n">
        <v>4</v>
      </c>
      <c r="J104" s="88" t="inlineStr">
        <is>
          <t>✅ คำตอบที่ถูกต้อง: ข้อ ง. Particle size
💡 Background:
หลักการทางเภสัชกรรม คลินิก และข้อกำหนดมาตรฐานตามเภสัชตำรับในหมวดวิชา 1. Titrations
🎯 ทำไมข้อนี้ถึงถูก:
ตัวเลือก ข้อ ง. (Particle size)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(Assay):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(Sterility):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(Content uniformity):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(Impurity):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104" s="100" t="n"/>
      <c r="L104" s="88" t="inlineStr">
        <is>
          <t>Inhalation devices</t>
        </is>
      </c>
      <c r="M104" s="100" t="inlineStr">
        <is>
          <t>Product</t>
        </is>
      </c>
      <c r="N104" s="88" t="inlineStr">
        <is>
          <t>[TEST] Quick Ingestion</t>
        </is>
      </c>
      <c r="O104" s="100" t="inlineStr">
        <is>
          <t>Mock</t>
        </is>
      </c>
      <c r="P104" s="100" t="inlineStr">
        <is>
          <t>Mock RxCU83 ครั้งที่ 1</t>
        </is>
      </c>
      <c r="Q104" s="88" t="inlineStr">
        <is>
          <t>1. Titrations</t>
        </is>
      </c>
      <c r="R104" t="inlineStr">
        <is>
          <t>CASE_PRD_M83_TB_C01_Q3</t>
        </is>
      </c>
    </row>
    <row r="105">
      <c r="A105" s="100" t="n">
        <v>103</v>
      </c>
      <c r="B105" s="88" t="inlineStr">
        <is>
          <t>ข้อใดถูกต้องเกี่ยวกับคุณสมบัติและเมแทบอลิซึมของยา Isoniazid</t>
        </is>
      </c>
      <c r="C105" s="100" t="n"/>
      <c r="D105" s="88" t="inlineStr">
        <is>
          <t>ยานี้มีกลไกยับยั้งการสังเคราะห์ DNA โดยตรง</t>
        </is>
      </c>
      <c r="E105" s="88" t="inlineStr">
        <is>
          <t>ทำให้ปัสสาวะมีสีส้มแดง</t>
        </is>
      </c>
      <c r="F105" s="88" t="inlineStr">
        <is>
          <t>สารเมแทบอไลต์ Acetylhydrazine เกิดพิษต่อตับ (Hepatotoxicity)</t>
        </is>
      </c>
      <c r="G105" s="88" t="inlineStr">
        <is>
          <t>สารเมแทบอไลต์ Diacetylhydrazine มีพิษต่อตับมากกว่า</t>
        </is>
      </c>
      <c r="H105" s="88" t="inlineStr">
        <is>
          <t>เป็นสารเหนี่ยวนำเอนไซม์ CYP450 ที่แรงที่สุด</t>
        </is>
      </c>
      <c r="I105" s="100" t="n">
        <v>3</v>
      </c>
      <c r="J105" s="88" t="inlineStr">
        <is>
          <t>✅ คำตอบที่ถูกต้อง: ข้อ ค. สารเมแทบอไลต์ Acetylhydrazine เกิดพิษต่อตับ (Hepatotoxicity)
💡 Background:
หลักการทางเภสัชกรรม คลินิก และข้อกำหนดมาตรฐานตามเภสัชตำรับในหมวดวิชา 13. Medicinal Chemistry
🎯 ทำไมข้อนี้ถึงถูก:
ตัวเลือก ข้อ ค. (สารเมแทบอไลต์ Acetylhydrazine เกิดพิษต่อตับ (Hepatotoxicity))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(ยานี้มีกลไกยับยั้งการสังเคราะห์ DNA โดยตรง):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ข. (ทำให้ปัสสาวะมีสีส้มแดง):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ง. (สารเมแทบอไลต์ Diacetylhydrazine มีพิษต่อตับมากกว่า):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ข้อ จ. (เป็นสารเหนี่ยวนำเอนไซม์ CYP450 ที่แรงที่สุด): ไม่สอดคล้องกับหลักเกณฑ์ข้อกำหนดของโจทย์ในหัวข้อ 13. Medicinal Chemistry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13. Medicinal Chemistry อย่างแม่นยำเพื่อความพร้อมในการสอบใบประกอบวิชาชีพ</t>
        </is>
      </c>
      <c r="K105" s="100" t="n"/>
      <c r="L105" s="88" t="inlineStr">
        <is>
          <t>Medicinal Chemistry</t>
        </is>
      </c>
      <c r="M105" s="100" t="inlineStr">
        <is>
          <t>Product</t>
        </is>
      </c>
      <c r="N105" s="88" t="inlineStr">
        <is>
          <t>[TEST] Quick Ingestion</t>
        </is>
      </c>
      <c r="O105" s="100" t="inlineStr">
        <is>
          <t>Mock</t>
        </is>
      </c>
      <c r="P105" s="100" t="inlineStr">
        <is>
          <t>Mock RxCU83 ครั้งที่ 1</t>
        </is>
      </c>
      <c r="Q105" s="88" t="inlineStr">
        <is>
          <t>13. Medicinal Chemistry</t>
        </is>
      </c>
      <c r="R105" t="inlineStr">
        <is>
          <t>CASE_PRD_M83_TB_C01_Q4</t>
        </is>
      </c>
    </row>
    <row r="106">
      <c r="A106" s="100" t="n">
        <v>104</v>
      </c>
      <c r="B106" s="88" t="inlineStr">
        <is>
          <t>ผู้ป่วยติดเชื้อ HIV และมีวัณโรคร่วม ที่ได้รับการรักษาด้วยยาต้านไวรัสและยาต้านวัณโรคสูตร First-line อาจมีอาการชาและรู้สึกซ่าๆ ที่มือและเท้า ข้อใดเป็นสาเหตุของอาการดังกล่าว</t>
        </is>
      </c>
      <c r="C106" s="100" t="n"/>
      <c r="D106" s="88" t="inlineStr">
        <is>
          <t>ขาด Vitamin D เนื่องจากได้รับแสงแดดไม่พอ</t>
        </is>
      </c>
      <c r="E106" s="88" t="inlineStr">
        <is>
          <t>ขาด Vitamin B6 (Pyridoxine) เนื่องจากการรักษาด้วยยา Isoniazid</t>
        </is>
      </c>
      <c r="F106" s="88" t="inlineStr">
        <is>
          <t>ขาด Folate เนื่องจากสูญเสียทางปัสสาวะเพิ่มขึ้น</t>
        </is>
      </c>
      <c r="G106" s="88" t="inlineStr">
        <is>
          <t>ขาด Vitamin B12 เนื่องจากการดูดซึมผิดปกติ</t>
        </is>
      </c>
      <c r="H106" s="88" t="inlineStr">
        <is>
          <t>ขาด สังกะสี (Zn) เนื่องจากยาลดความอยากอาหาร</t>
        </is>
      </c>
      <c r="I106" s="100" t="n">
        <v>2</v>
      </c>
      <c r="J106" s="88" t="inlineStr">
        <is>
          <t>✅ คำตอบที่ถูกต้อง: ข้อ ข. ขาด Vitamin B6 (Pyridoxine) เนื่องจากการรักษาด้วยยา Isoniazid
💡 Background:
หลักการทางเภสัชกรรม คลินิก และข้อกำหนดมาตรฐานตามเภสัชตำรับในหมวดวิชา 8. Infectious diseases
🎯 ทำไมข้อนี้ถึงถูก:
ตัวเลือก ข้อ ข. (ขาด Vitamin B6 (Pyridoxine) เนื่องจากการรักษาด้วยยา Isoniazid)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(ขาด Vitamin D เนื่องจากได้รับแสงแดดไม่พอ):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ค. (ขาด Folate เนื่องจากสูญเสียทางปัสสาวะเพิ่มขึ้น):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ง. (ขาด Vitamin B12 เนื่องจากการดูดซึมผิดปกติ):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ข้อ จ. (ขาด สังกะสี (Zn) เนื่องจากยาลดความอยากอาหาร): ไม่สอดคล้องกับหลักเกณฑ์ข้อกำหนดของโจทย์ในหัวข้อ 8. Infectious diseases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8. Infectious diseases อย่างแม่นยำเพื่อความพร้อมในการสอบใบประกอบวิชาชีพ</t>
        </is>
      </c>
      <c r="K106" s="100" t="n"/>
      <c r="L106" s="88" t="inlineStr">
        <is>
          <t>Tuberculosis</t>
        </is>
      </c>
      <c r="M106" s="100" t="inlineStr">
        <is>
          <t>Clinic</t>
        </is>
      </c>
      <c r="N106" s="88" t="inlineStr">
        <is>
          <t>[TEST] Quick Ingestion</t>
        </is>
      </c>
      <c r="O106" s="100" t="inlineStr">
        <is>
          <t>Mock</t>
        </is>
      </c>
      <c r="P106" s="100" t="inlineStr">
        <is>
          <t>Mock RxCU83 ครั้งที่ 1</t>
        </is>
      </c>
      <c r="Q106" s="88" t="inlineStr">
        <is>
          <t>8. Infectious diseases</t>
        </is>
      </c>
      <c r="R106" t="inlineStr">
        <is>
          <t>CASE_CLN_M83_TB_C02_Q1</t>
        </is>
      </c>
    </row>
    <row r="107">
      <c r="A107" s="100" t="n">
        <v>105</v>
      </c>
      <c r="B107" s="88" t="inlineStr">
        <is>
          <t>Isoniazid injection จัดเป็น sterile product ต้องมีการทดสอบ bacterial endotoxin ตาม USP &lt;85&gt; กำหนดเกณฑ์ NMT 0.3 EU/mg of isoniazid เมื่อทดสอบ isoniazid injection 1000 mg/10 mL ได้ endotoxin = 25 EU/mL พิจารณาผลการทดสอบถือว่าผ่านหรือไม่</t>
        </is>
      </c>
      <c r="C107" s="100" t="n"/>
      <c r="D107" s="88" t="inlineStr">
        <is>
          <t>ผ่าน เพราะต่ำกว่า limit</t>
        </is>
      </c>
      <c r="E107" s="88" t="inlineStr">
        <is>
          <t>ไม่ผ่าน เพราะเกิน limit</t>
        </is>
      </c>
      <c r="F107" s="88" t="inlineStr">
        <is>
          <t>ผ่านได้ถ้าเจือจางเพิ่ม</t>
        </is>
      </c>
      <c r="G107" s="88" t="inlineStr">
        <is>
          <t>ไม่ผ่าน ต้องทดสอบ sterility test ใหม่</t>
        </is>
      </c>
      <c r="H107" s="88" t="inlineStr">
        <is>
          <t>ไม่ผ่านตั้งแต่การเจือจางขวดแรก</t>
        </is>
      </c>
      <c r="I107" s="100" t="n">
        <v>1</v>
      </c>
      <c r="J107" s="88" t="inlineStr">
        <is>
          <t>✅ คำตอบที่ถูกต้อง: ข้อ ก. ผ่าน เพราะต่ำกว่า limit
💡 Background:
หลักการทางเภสัชกรรม คลินิก และข้อกำหนดมาตรฐานตามเภสัชตำรับในหมวดวิชา 1. Titrations
🎯 ทำไมข้อนี้ถึงถูก:
ตัวเลือก ข้อ ก. (ผ่าน เพราะต่ำกว่า limit)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(ไม่ผ่าน เพราะเกิน limit):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(ผ่านได้ถ้าเจือจางเพิ่ม):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(ไม่ผ่าน ต้องทดสอบ sterility test ใหม่):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(ไม่ผ่านตั้งแต่การเจือจางขวดแรก):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107" s="100" t="n"/>
      <c r="L107" s="88" t="inlineStr">
        <is>
          <t>Sterility &amp; Pyrogen testing</t>
        </is>
      </c>
      <c r="M107" s="100" t="inlineStr">
        <is>
          <t>Product</t>
        </is>
      </c>
      <c r="N107" s="88" t="inlineStr">
        <is>
          <t>[TEST] Quick Ingestion</t>
        </is>
      </c>
      <c r="O107" s="100" t="inlineStr">
        <is>
          <t>Mock</t>
        </is>
      </c>
      <c r="P107" s="100" t="inlineStr">
        <is>
          <t>Mock RxCU83 ครั้งที่ 1</t>
        </is>
      </c>
      <c r="Q107" s="88" t="inlineStr">
        <is>
          <t>1. Titrations</t>
        </is>
      </c>
      <c r="R107" t="inlineStr">
        <is>
          <t>CASE_PRD_M83_TB_C01_Q5</t>
        </is>
      </c>
    </row>
    <row r="108">
      <c r="A108" s="100" t="n">
        <v>106</v>
      </c>
      <c r="B108" s="88" t="inlineStr">
        <is>
          <t>ผู้ป่วยมีความกังวลจากการต้องทานยาจำนวนมากเป็นประจำ ซึ่งอาจส่งผลต่อ Adherence ในฐานะเภสัชกรท่านจะใช้วิธีการสื่อสารเช่นใดกับผู้ป่วยรายนี้</t>
        </is>
      </c>
      <c r="C108" s="100" t="n"/>
      <c r="D108" s="88" t="inlineStr">
        <is>
          <t>ให้คำแนะนำที่ตรงไปตรงมา เน้นย้ำถึงอันตรายของการเกิดเชื้อดื้อยา</t>
        </is>
      </c>
      <c r="E108" s="88" t="inlineStr">
        <is>
          <t>ให้คำแนะนำตามหลักวิชาการเพื่อให้ดูน่าเชื่อถือ</t>
        </is>
      </c>
      <c r="F108" s="88" t="inlineStr">
        <is>
          <t>สร้างเสริมพลังอำนาจแก่ผู้ป่วย (Empowerment) เปิดโอกาสให้ซักถามความกังวล และร่วมวางแผนการทานยากับผู้ป่วย</t>
        </is>
      </c>
      <c r="G108" s="88" t="inlineStr">
        <is>
          <t>ให้คำแนะนำที่กระชับ และเน้นความสำคัญของการใช้ยาในการรักษาอาการป่วย</t>
        </is>
      </c>
      <c r="H108" s="88" t="inlineStr">
        <is>
          <t>ให้คำแนะนำเท่าที่จำเป็น เพื่อให้ผู้ป่วยไม่สับสนและกลัวการใช้ยา</t>
        </is>
      </c>
      <c r="I108" s="100" t="n">
        <v>3</v>
      </c>
      <c r="J108" s="88" t="inlineStr">
        <is>
          <t>✅ คำตอบที่ถูกต้อง: ข้อ ค. สร้างเสริมพลังอำนาจแก่ผู้ป่วย (Empowerment) เปิดโอกาสให้ซักถามความกังวล และร่วมวางแผนการทานยากับผู้ป่วย
💡 Background:
หลักการทางเภสัชกรรม คลินิก และข้อกำหนดมาตรฐานตามเภสัชตำรับในหมวดวิชา 2. Pharmacy Administration &amp; Sy
🎯 ทำไมข้อนี้ถึงถูก:
ตัวเลือก ข้อ ค. (สร้างเสริมพลังอำนาจแก่ผู้ป่วย (Empowerment) เปิดโอกาสให้ซักถามความกังวล และร่วมวางแผนการทานยากับผู้ป่วย)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(ให้คำแนะนำที่ตรงไปตรงมา เน้นย้ำถึงอันตรายของการเกิดเชื้อดื้อยา):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ข. (ให้คำแนะนำตามหลักวิชาการเพื่อให้ดูน่าเชื่อถือ):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ง. (ให้คำแนะนำที่กระชับ และเน้นความสำคัญของการใช้ยาในการรักษาอาการป่วย):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จ. (ให้คำแนะนำเท่าที่จำเป็น เพื่อให้ผู้ป่วยไม่สับสนและกลัวการใช้ยา):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2. Pharmacy Administration &amp; Sy อย่างแม่นยำเพื่อความพร้อมในการสอบใบประกอบวิชาชีพ</t>
        </is>
      </c>
      <c r="K108" s="100" t="n"/>
      <c r="L108" s="88" t="inlineStr">
        <is>
          <t>Pharmacy Administration &amp; System</t>
        </is>
      </c>
      <c r="M108" s="100" t="inlineStr">
        <is>
          <t>SAP</t>
        </is>
      </c>
      <c r="N108" s="88" t="inlineStr">
        <is>
          <t>[TEST] Quick Ingestion</t>
        </is>
      </c>
      <c r="O108" s="100" t="inlineStr">
        <is>
          <t>Mock</t>
        </is>
      </c>
      <c r="P108" s="100" t="inlineStr">
        <is>
          <t>Mock RxCU83 ครั้งที่ 1</t>
        </is>
      </c>
      <c r="Q108" s="88" t="inlineStr">
        <is>
          <t>2. Pharmacy Administration &amp; Sy</t>
        </is>
      </c>
      <c r="R108" t="inlineStr">
        <is>
          <t>CASE_SAP_M83_TB_C01_Q1</t>
        </is>
      </c>
    </row>
    <row r="109">
      <c r="A109" s="100" t="n">
        <v>107</v>
      </c>
      <c r="B109" s="88" t="inlineStr">
        <is>
          <t>ผู้ป่วยอายุ 65 ปี มีปัญหาต้องใช้ยาหลายตัว ในการคำนึงถึง Pharmaco-technology และการออกแบบเพื่อผู้ใช้ (Universal center design) ควรดำเนินการอย่างไรเพื่อป้องกันความคลาดเคลื่อน</t>
        </is>
      </c>
      <c r="C109" s="100" t="n"/>
      <c r="D109" s="88" t="inlineStr">
        <is>
          <t>เขียนฉลากตัวบรรจงให้ผู้ป่วยอ่าน</t>
        </is>
      </c>
      <c r="E109" s="88" t="inlineStr">
        <is>
          <t>จัด Pillbox แบ่งตามวัน/มื้อให้ผู้ป่วย และสอนให้ผู้ป่วยฝึกจัดเตรียมเองในวันถัดไป</t>
        </is>
      </c>
      <c r="F109" s="88" t="inlineStr">
        <is>
          <t>อ่านฉลากให้ผู้ป่วยฟังอย่างละเอียด</t>
        </is>
      </c>
      <c r="G109" s="88" t="inlineStr">
        <is>
          <t>บอกให้ผู้ป่วยหาคนมาดูแลเรื่องยา</t>
        </is>
      </c>
      <c r="H109" s="88" t="inlineStr">
        <is>
          <t>ทำแผ่นพับภาษาไทยแนบให้ผู้ป่วยไปอ่านเอง</t>
        </is>
      </c>
      <c r="I109" s="100" t="n">
        <v>2</v>
      </c>
      <c r="J109" s="88" t="inlineStr">
        <is>
          <t>✅ คำตอบที่ถูกต้อง: ข้อ ข. จัด Pillbox แบ่งตามวัน/มื้อให้ผู้ป่วย และสอนให้ผู้ป่วยฝึกจัดเตรียมเองในวันถัดไป
💡 Background:
หลักการทางเภสัชกรรม คลินิก และข้อกำหนดมาตรฐานตามเภสัชตำรับในหมวดวิชา 2. Pharmacy Administration &amp; Sy
🎯 ทำไมข้อนี้ถึงถูก:
ตัวเลือก ข้อ ข. (จัด Pillbox แบ่งตามวัน/มื้อให้ผู้ป่วย และสอนให้ผู้ป่วยฝึกจัดเตรียมเองในวันถัดไป)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(เขียนฉลากตัวบรรจงให้ผู้ป่วยอ่าน):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ค. (อ่านฉลากให้ผู้ป่วยฟังอย่างละเอียด):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ง. (บอกให้ผู้ป่วยหาคนมาดูแลเรื่องยา):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จ. (ทำแผ่นพับภาษาไทยแนบให้ผู้ป่วยไปอ่านเอง):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2. Pharmacy Administration &amp; Sy อย่างแม่นยำเพื่อความพร้อมในการสอบใบประกอบวิชาชีพ</t>
        </is>
      </c>
      <c r="K109" s="100" t="n"/>
      <c r="L109" s="88" t="inlineStr">
        <is>
          <t>Pharmacy Administration &amp; System</t>
        </is>
      </c>
      <c r="M109" s="100" t="inlineStr">
        <is>
          <t>SAP</t>
        </is>
      </c>
      <c r="N109" s="88" t="inlineStr">
        <is>
          <t>[TEST] Quick Ingestion</t>
        </is>
      </c>
      <c r="O109" s="100" t="inlineStr">
        <is>
          <t>Mock</t>
        </is>
      </c>
      <c r="P109" s="100" t="inlineStr">
        <is>
          <t>Mock RxCU83 ครั้งที่ 1</t>
        </is>
      </c>
      <c r="Q109" s="88" t="inlineStr">
        <is>
          <t>2. Pharmacy Administration &amp; Sy</t>
        </is>
      </c>
      <c r="R109" t="inlineStr">
        <is>
          <t>CASE_SAP_M83_TB_C01_Q2</t>
        </is>
      </c>
    </row>
    <row r="110">
      <c r="A110" s="100" t="n">
        <v>108</v>
      </c>
      <c r="B110" s="88" t="inlineStr">
        <is>
          <t>ผู้ป่วยหญิง 31 ปี ปวดศีรษะข้างเดียวบริเวณขมับขวา ปวดตุบๆ Pain score 8 นาน 5 ชม. มีคลื่นไส้อาเจียน ก่อนปวดเห็นแสงซิกแซกด้านขวา เป็นสัปดาห์ละ 3 ครั้ง อาการของผู้ป่วยเข้าได้กับอาการปวดแบบใด</t>
        </is>
      </c>
      <c r="C110" s="100" t="n"/>
      <c r="D110" s="88" t="inlineStr">
        <is>
          <t>Tension-type headache</t>
        </is>
      </c>
      <c r="E110" s="88" t="inlineStr">
        <is>
          <t>Migraine headache (Migraine with aura)</t>
        </is>
      </c>
      <c r="F110" s="88" t="inlineStr">
        <is>
          <t>Cluster headache</t>
        </is>
      </c>
      <c r="G110" s="88" t="inlineStr">
        <is>
          <t>Sinusitis headache</t>
        </is>
      </c>
      <c r="H110" s="88" t="inlineStr">
        <is>
          <t>Thunderclap headache</t>
        </is>
      </c>
      <c r="I110" s="100" t="n">
        <v>2</v>
      </c>
      <c r="J110" s="88" t="inlineStr">
        <is>
          <t>✅ คำตอบที่ถูกต้อง: ข้อ ข. Migraine headache (Migraine with aura)
💡 Background:
หลักการทางเภสัชกรรม คลินิก และข้อกำหนดมาตรฐานตามเภสัชตำรับในหมวดวิชา 9. Neurologic
🎯 ทำไมข้อนี้ถึงถูก:
ตัวเลือก ข้อ ข. (Migraine headache (Migraine with aura))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(Tension-type headache):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ค. (Cluster headache):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ง. (Sinusitis headache):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จ. (Thunderclap headache):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9. Neurologic อย่างแม่นยำเพื่อความพร้อมในการสอบใบประกอบวิชาชีพ</t>
        </is>
      </c>
      <c r="K110" s="100" t="n"/>
      <c r="L110" s="88" t="inlineStr">
        <is>
          <t>Headache</t>
        </is>
      </c>
      <c r="M110" s="100" t="inlineStr">
        <is>
          <t>Clinic</t>
        </is>
      </c>
      <c r="N110" s="88" t="inlineStr">
        <is>
          <t>[TEST] Quick Ingestion</t>
        </is>
      </c>
      <c r="O110" s="100" t="inlineStr">
        <is>
          <t>Mock</t>
        </is>
      </c>
      <c r="P110" s="100" t="inlineStr">
        <is>
          <t>Mock RxCU83 ครั้งที่ 1</t>
        </is>
      </c>
      <c r="Q110" s="88" t="inlineStr">
        <is>
          <t>9. Neurologic</t>
        </is>
      </c>
      <c r="R110" t="inlineStr">
        <is>
          <t>CASE_CLN_M83_MIG_C01_Q1</t>
        </is>
      </c>
    </row>
    <row r="111">
      <c r="A111" s="100" t="n">
        <v>109</v>
      </c>
      <c r="B111" s="88" t="inlineStr">
        <is>
          <t>แผนการรักษาอาการปวดศีรษะกำเริบเฉียบพลัน (Acute attack) ที่มีความรุนแรงปานกลางถึงมาก (Moderate to severe pain) ที่เหมาะสมที่สุดสำหรับผู้ป่วยรายนี้</t>
        </is>
      </c>
      <c r="C111" s="100" t="n"/>
      <c r="D111" s="88" t="inlineStr">
        <is>
          <t>Diclofenac</t>
        </is>
      </c>
      <c r="E111" s="88" t="inlineStr">
        <is>
          <t>Paracetamol</t>
        </is>
      </c>
      <c r="F111" s="88" t="inlineStr">
        <is>
          <t>Dexamethasone</t>
        </is>
      </c>
      <c r="G111" s="88" t="inlineStr">
        <is>
          <t>Eletriptan</t>
        </is>
      </c>
      <c r="H111" s="88" t="inlineStr">
        <is>
          <t>Nortriptyline</t>
        </is>
      </c>
      <c r="I111" s="100" t="n">
        <v>4</v>
      </c>
      <c r="J111" s="88" t="inlineStr">
        <is>
          <t>✅ คำตอบที่ถูกต้อง: ข้อ ง. Eletriptan
💡 Background:
หลักการทางเภสัชกรรม คลินิก และข้อกำหนดมาตรฐานตามเภสัชตำรับในหมวดวิชา 9. Neurologic
🎯 ทำไมข้อนี้ถึงถูก:
ตัวเลือก ข้อ ง. (Eletriptan)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(Diclofenac):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ข. (Paracetamol):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ค. (Dexamethasone):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จ. (Nortriptyline):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9. Neurologic อย่างแม่นยำเพื่อความพร้อมในการสอบใบประกอบวิชาชีพ</t>
        </is>
      </c>
      <c r="K111" s="100" t="n"/>
      <c r="L111" s="88" t="inlineStr">
        <is>
          <t>Headache</t>
        </is>
      </c>
      <c r="M111" s="100" t="inlineStr">
        <is>
          <t>Clinic</t>
        </is>
      </c>
      <c r="N111" s="88" t="inlineStr">
        <is>
          <t>[TEST] Quick Ingestion</t>
        </is>
      </c>
      <c r="O111" s="100" t="inlineStr">
        <is>
          <t>Mock</t>
        </is>
      </c>
      <c r="P111" s="100" t="inlineStr">
        <is>
          <t>Mock RxCU83 ครั้งที่ 1</t>
        </is>
      </c>
      <c r="Q111" s="88" t="inlineStr">
        <is>
          <t>9. Neurologic</t>
        </is>
      </c>
      <c r="R111" t="inlineStr">
        <is>
          <t>CASE_CLN_M83_MIG_C01_Q2</t>
        </is>
      </c>
    </row>
    <row r="112">
      <c r="A112" s="100" t="n">
        <v>110</v>
      </c>
      <c r="B112" s="88" t="inlineStr">
        <is>
          <t>ผู้ป่วยมีประวัติโรคซึมเศร้า ไม่ควรได้รับยาป้องกันไมเกรนในข้อใด เพราะมีรายงานว่าอาจทำให้อาการของโรคซึมเศร้าแย่ลงได้</t>
        </is>
      </c>
      <c r="C112" s="100" t="n"/>
      <c r="D112" s="88" t="inlineStr">
        <is>
          <t>Topiramate</t>
        </is>
      </c>
      <c r="E112" s="88" t="inlineStr">
        <is>
          <t>Atenolol</t>
        </is>
      </c>
      <c r="F112" s="88" t="inlineStr">
        <is>
          <t>Vitamin B6</t>
        </is>
      </c>
      <c r="G112" s="88" t="inlineStr">
        <is>
          <t>Amitriptyline</t>
        </is>
      </c>
      <c r="H112" s="88" t="inlineStr">
        <is>
          <t>Flunarizine</t>
        </is>
      </c>
      <c r="I112" s="100" t="n">
        <v>5</v>
      </c>
      <c r="J112" s="88" t="inlineStr">
        <is>
          <t>✅ คำตอบที่ถูกต้อง: ข้อ จ. Flunarizine
💡 Background:
หลักการทางเภสัชกรรม คลินิก และข้อกำหนดมาตรฐานตามเภสัชตำรับในหมวดวิชา 9. Neurologic
🎯 ทำไมข้อนี้ถึงถูก:
ตัวเลือก ข้อ จ. (Flunarizine)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(Topiramate):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ข. (Atenolol):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ค. (Vitamin B6):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ง. (Amitriptyline):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9. Neurologic อย่างแม่นยำเพื่อความพร้อมในการสอบใบประกอบวิชาชีพ</t>
        </is>
      </c>
      <c r="K112" s="100" t="n"/>
      <c r="L112" s="88" t="inlineStr">
        <is>
          <t>Headache</t>
        </is>
      </c>
      <c r="M112" s="100" t="inlineStr">
        <is>
          <t>Clinic</t>
        </is>
      </c>
      <c r="N112" s="88" t="inlineStr">
        <is>
          <t>[TEST] Quick Ingestion</t>
        </is>
      </c>
      <c r="O112" s="100" t="inlineStr">
        <is>
          <t>Mock</t>
        </is>
      </c>
      <c r="P112" s="100" t="inlineStr">
        <is>
          <t>Mock RxCU83 ครั้งที่ 1</t>
        </is>
      </c>
      <c r="Q112" s="88" t="inlineStr">
        <is>
          <t>9. Neurologic</t>
        </is>
      </c>
      <c r="R112" t="inlineStr">
        <is>
          <t>CASE_CLN_M83_MIG_C01_Q3</t>
        </is>
      </c>
    </row>
    <row r="113">
      <c r="A113" s="100" t="n">
        <v>111</v>
      </c>
      <c r="B113" s="88" t="inlineStr">
        <is>
          <t>การใช้ Propranolol ในการป้องกันไมเกรน ควรระวังหรือเป็นข้อห้ามใช้ในผู้ป่วยที่มีโรคร่วมใดมากที่สุด</t>
        </is>
      </c>
      <c r="C113" s="100" t="n"/>
      <c r="D113" s="88" t="inlineStr">
        <is>
          <t>เบาหวาน</t>
        </is>
      </c>
      <c r="E113" s="88" t="inlineStr">
        <is>
          <t>หอบหืด (Asthma)</t>
        </is>
      </c>
      <c r="F113" s="88" t="inlineStr">
        <is>
          <t>ซึมเศร้า</t>
        </is>
      </c>
      <c r="G113" s="88" t="inlineStr">
        <is>
          <t>กรดไหลย้อน</t>
        </is>
      </c>
      <c r="H113" s="88" t="inlineStr">
        <is>
          <t>ไตเรื้อรัง</t>
        </is>
      </c>
      <c r="I113" s="100" t="n">
        <v>2</v>
      </c>
      <c r="J113" s="88" t="inlineStr">
        <is>
          <t>✅ คำตอบที่ถูกต้อง: ข้อ ข. หอบหืด (Asthma)
💡 Background:
หลักการทางเภสัชกรรม คลินิก และข้อกำหนดมาตรฐานตามเภสัชตำรับในหมวดวิชา 9. Neurologic
🎯 ทำไมข้อนี้ถึงถูก:
ตัวเลือก ข้อ ข. (หอบหืด (Asthma))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(เบาหวาน):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ค. (ซึมเศร้า):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ง. (กรดไหลย้อน):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จ. (ไตเรื้อรัง):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9. Neurologic อย่างแม่นยำเพื่อความพร้อมในการสอบใบประกอบวิชาชีพ</t>
        </is>
      </c>
      <c r="K113" s="100" t="n"/>
      <c r="L113" s="88" t="inlineStr">
        <is>
          <t>Headache</t>
        </is>
      </c>
      <c r="M113" s="100" t="inlineStr">
        <is>
          <t>Clinic</t>
        </is>
      </c>
      <c r="N113" s="88" t="inlineStr">
        <is>
          <t>[TEST] Quick Ingestion</t>
        </is>
      </c>
      <c r="O113" s="100" t="inlineStr">
        <is>
          <t>Mock</t>
        </is>
      </c>
      <c r="P113" s="100" t="inlineStr">
        <is>
          <t>Mock RxCU83 ครั้งที่ 1</t>
        </is>
      </c>
      <c r="Q113" s="88" t="inlineStr">
        <is>
          <t>9. Neurologic</t>
        </is>
      </c>
      <c r="R113" t="inlineStr">
        <is>
          <t>CASE_CLN_M83_MIG_C01_Q4</t>
        </is>
      </c>
    </row>
    <row r="114">
      <c r="A114" s="100" t="n">
        <v>112</v>
      </c>
      <c r="B114" s="88" t="inlineStr">
        <is>
          <t>ผู้ป่วยที่ใช้ยา NSAIDs (เช่น Naproxen) หรือยาแก้ปวดในการรักษาไมเกรนบ่อยเกินไป (เช่น เกิน 10-15 วันต่อเดือน) อาจทำให้เกิดภาวะแทรกซ้อนใด</t>
        </is>
      </c>
      <c r="C114" s="100" t="n"/>
      <c r="D114" s="88" t="inlineStr">
        <is>
          <t>Rebound hypertension</t>
        </is>
      </c>
      <c r="E114" s="88" t="inlineStr">
        <is>
          <t>Medication Overuse Headache (MOH)</t>
        </is>
      </c>
      <c r="F114" s="88" t="inlineStr">
        <is>
          <t>Serotonin syndrome</t>
        </is>
      </c>
      <c r="G114" s="88" t="inlineStr">
        <is>
          <t>Orthostatic hypotension</t>
        </is>
      </c>
      <c r="H114" s="88" t="inlineStr">
        <is>
          <t>Parkinsonism</t>
        </is>
      </c>
      <c r="I114" s="100" t="n">
        <v>2</v>
      </c>
      <c r="J114" s="88" t="inlineStr">
        <is>
          <t>✅ คำตอบที่ถูกต้อง: ข้อ ข. Medication Overuse Headache (MOH)
💡 Background:
หลักการทางเภสัชกรรม คลินิก และข้อกำหนดมาตรฐานตามเภสัชตำรับในหมวดวิชา 9. Neurologic
🎯 ทำไมข้อนี้ถึงถูก:
ตัวเลือก ข้อ ข. (Medication Overuse Headache (MOH))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(Rebound hypertension):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ค. (Serotonin syndrome):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ง. (Orthostatic hypotension):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จ. (Parkinsonism):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9. Neurologic อย่างแม่นยำเพื่อความพร้อมในการสอบใบประกอบวิชาชีพ</t>
        </is>
      </c>
      <c r="K114" s="100" t="n"/>
      <c r="L114" s="88" t="inlineStr">
        <is>
          <t>Headache</t>
        </is>
      </c>
      <c r="M114" s="100" t="inlineStr">
        <is>
          <t>Clinic</t>
        </is>
      </c>
      <c r="N114" s="88" t="inlineStr">
        <is>
          <t>[TEST] Quick Ingestion</t>
        </is>
      </c>
      <c r="O114" s="100" t="inlineStr">
        <is>
          <t>Mock</t>
        </is>
      </c>
      <c r="P114" s="100" t="inlineStr">
        <is>
          <t>Mock RxCU83 ครั้งที่ 1</t>
        </is>
      </c>
      <c r="Q114" s="88" t="inlineStr">
        <is>
          <t>9. Neurologic</t>
        </is>
      </c>
      <c r="R114" t="inlineStr">
        <is>
          <t>CASE_CLN_M83_MIG_C01_Q5</t>
        </is>
      </c>
    </row>
    <row r="115">
      <c r="A115" s="100" t="n">
        <v>113</v>
      </c>
      <c r="B115" s="88" t="inlineStr">
        <is>
          <t>ยาเม็ดหนึ่งประกอบด้วย inactive ingredients: Magnesium stearate, Croscarmellose sodium, Titanium dioxide, Hypromellose, FD&amp;C yellow no. 6 aluminum lake, Crystalline hydroxycellulose, Triacetin จากสูตรตำรับจัดเป็นยาเม็ดรูปแบบใด</t>
        </is>
      </c>
      <c r="C115" s="100" t="n"/>
      <c r="D115" s="88" t="inlineStr">
        <is>
          <t>Effervescent tablet</t>
        </is>
      </c>
      <c r="E115" s="88" t="inlineStr">
        <is>
          <t>Enteric coated tablet</t>
        </is>
      </c>
      <c r="F115" s="88" t="inlineStr">
        <is>
          <t>Plain tablet</t>
        </is>
      </c>
      <c r="G115" s="88" t="inlineStr">
        <is>
          <t>Film coated tablet</t>
        </is>
      </c>
      <c r="H115" s="88" t="inlineStr">
        <is>
          <t>Compression coated tablet</t>
        </is>
      </c>
      <c r="I115" s="100" t="n">
        <v>4</v>
      </c>
      <c r="J115" s="88" t="inlineStr">
        <is>
          <t>✅ คำตอบที่ถูกต้อง: ข้อ ง. Film coated tablet
💡 Background:
หลักการทางเภสัชกรรม คลินิก และข้อกำหนดมาตรฐานตามเภสัชตำรับในหมวดวิชา 6. Solid Dosage Forms
🎯 ทำไมข้อนี้ถึงถูก:
ตัวเลือก ข้อ ง. (Film coated tablet)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(Effervescent tablet):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(Enteric coated tablet):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(Plain tablet):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(Compression coated tablet):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15" s="100" t="n"/>
      <c r="L115" s="88" t="inlineStr">
        <is>
          <t>Tablet Coating</t>
        </is>
      </c>
      <c r="M115" s="100" t="inlineStr">
        <is>
          <t>Product</t>
        </is>
      </c>
      <c r="N115" s="88" t="inlineStr">
        <is>
          <t>[TEST] Quick Ingestion</t>
        </is>
      </c>
      <c r="O115" s="100" t="inlineStr">
        <is>
          <t>Mock</t>
        </is>
      </c>
      <c r="P115" s="100" t="inlineStr">
        <is>
          <t>Mock RxCU83 ครั้งที่ 1</t>
        </is>
      </c>
      <c r="Q115" s="88" t="inlineStr">
        <is>
          <t>6. Solid Dosage Forms</t>
        </is>
      </c>
      <c r="R115" t="inlineStr">
        <is>
          <t>CASE_PRD_M83_MIG_C01_Q1</t>
        </is>
      </c>
    </row>
    <row r="116">
      <c r="A116" s="100" t="n">
        <v>114</v>
      </c>
      <c r="B116" s="88" t="inlineStr">
        <is>
          <t>ผู้ป่วยนำเมดยาออกจากแผงบรรจุ Alu-Alu แล้วนำมาใส่กล่องพลาสติก PVC เพื่อพกพาติดตัวไปทำงาน เมื่อถึงเวลารับประทานพบว่าเมดยาติดกันเป็นพวง Excipient ใดเป็นปัจจัยสำคัญที่ดูดความชื้นจนทำให้เกิดปัญหาดังกล่าว</t>
        </is>
      </c>
      <c r="C116" s="100" t="n"/>
      <c r="D116" s="88" t="inlineStr">
        <is>
          <t>Microcrystalline cellulose</t>
        </is>
      </c>
      <c r="E116" s="88" t="inlineStr">
        <is>
          <t>Lactose</t>
        </is>
      </c>
      <c r="F116" s="88" t="inlineStr">
        <is>
          <t>Croscarmellose sodium (Superdisintegrant)</t>
        </is>
      </c>
      <c r="G116" s="88" t="inlineStr">
        <is>
          <t>Magnesium stearate</t>
        </is>
      </c>
      <c r="H116" s="88" t="inlineStr">
        <is>
          <t>Triacetin</t>
        </is>
      </c>
      <c r="I116" s="100" t="n">
        <v>3</v>
      </c>
      <c r="J116" s="88" t="inlineStr">
        <is>
          <t>✅ คำตอบที่ถูกต้อง: ข้อ ค. Croscarmellose sodium (Superdisintegrant)
💡 Background:
หลักการทางเภสัชกรรม คลินิก และข้อกำหนดมาตรฐานตามเภสัชตำรับในหมวดวิชา 6. Solid Dosage Forms
🎯 ทำไมข้อนี้ถึงถูก:
ตัวเลือก ข้อ ค. (Croscarmellose sodium (Superdisintegrant))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(Microcrystalline cellulose):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(Lactose):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(Magnesium stearate):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(Triacetin):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16" s="100" t="n"/>
      <c r="L116" s="88" t="inlineStr">
        <is>
          <t>Excipients classification</t>
        </is>
      </c>
      <c r="M116" s="100" t="inlineStr">
        <is>
          <t>Product</t>
        </is>
      </c>
      <c r="N116" s="88" t="inlineStr">
        <is>
          <t>[TEST] Quick Ingestion</t>
        </is>
      </c>
      <c r="O116" s="100" t="inlineStr">
        <is>
          <t>Mock</t>
        </is>
      </c>
      <c r="P116" s="100" t="inlineStr">
        <is>
          <t>Mock RxCU83 ครั้งที่ 1</t>
        </is>
      </c>
      <c r="Q116" s="88" t="inlineStr">
        <is>
          <t>6. Solid Dosage Forms</t>
        </is>
      </c>
      <c r="R116" t="inlineStr">
        <is>
          <t>CASE_PRD_M83_MIG_C01_Q2</t>
        </is>
      </c>
    </row>
    <row r="117">
      <c r="A117" s="100" t="n">
        <v>115</v>
      </c>
      <c r="B117" s="88" t="inlineStr">
        <is>
          <t>รูปสัณฐาน (Polymorph) ของตัวยาสำคัญที่เหมาะสมและเสถียรที่สุดในการนำมาใช้เตรียมยาเม็ดในระดับอุตสาหกรรมคือรูปใด</t>
        </is>
      </c>
      <c r="C117" s="100" t="n"/>
      <c r="D117" s="88" t="inlineStr">
        <is>
          <t>Monotropic polymorphs (Stable form)</t>
        </is>
      </c>
      <c r="E117" s="88" t="inlineStr">
        <is>
          <t>Enantiotropic polymorphs</t>
        </is>
      </c>
      <c r="F117" s="88" t="inlineStr">
        <is>
          <t>Amorphous anhydrates</t>
        </is>
      </c>
      <c r="G117" s="88" t="inlineStr">
        <is>
          <t>Crystalline hydrates</t>
        </is>
      </c>
      <c r="H117" s="88" t="inlineStr">
        <is>
          <t>Mixed solvates</t>
        </is>
      </c>
      <c r="I117" s="100" t="n">
        <v>1</v>
      </c>
      <c r="J117" s="88" t="inlineStr">
        <is>
          <t>✅ คำตอบที่ถูกต้อง: ข้อ ก. Monotropic polymorphs (Stable form)
💡 Background:
หลักการทางเภสัชกรรม คลินิก และข้อกำหนดมาตรฐานตามเภสัชตำรับในหมวดวิชา 6. Solid Dosage Forms
🎯 ทำไมข้อนี้ถึงถูก:
ตัวเลือก ข้อ ก. (Monotropic polymorphs (Stable form))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(Enantiotropic polymorphs):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(Amorphous anhydrates):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(Crystalline hydrates):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(Mixed solvates):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17" s="100" t="n"/>
      <c r="L117" s="88" t="inlineStr">
        <is>
          <t>Preformulation &amp; GMP</t>
        </is>
      </c>
      <c r="M117" s="100" t="inlineStr">
        <is>
          <t>Product</t>
        </is>
      </c>
      <c r="N117" s="88" t="inlineStr">
        <is>
          <t>[TEST] Quick Ingestion</t>
        </is>
      </c>
      <c r="O117" s="100" t="inlineStr">
        <is>
          <t>Mock</t>
        </is>
      </c>
      <c r="P117" s="100" t="inlineStr">
        <is>
          <t>Mock RxCU83 ครั้งที่ 1</t>
        </is>
      </c>
      <c r="Q117" s="88" t="inlineStr">
        <is>
          <t>6. Solid Dosage Forms</t>
        </is>
      </c>
      <c r="R117" t="inlineStr">
        <is>
          <t>CASE_PRD_M83_MIG_C01_Q3</t>
        </is>
      </c>
    </row>
    <row r="118">
      <c r="A118" s="100" t="n">
        <v>116</v>
      </c>
      <c r="B118" s="88" t="inlineStr">
        <is>
          <t>บริษัทแห่งหนึ่งต้องการปรับปรุงสูตรตำรับยาแก้ปวดสูตรผสมและตรวจสอบความถูกต้องของวิธีวิเคราะห์ (Method Validation) ด้วย HPLC ข้อใดกำหนดหัวข้อหรือเกณฑ์ ไม่เหมาะสม</t>
        </is>
      </c>
      <c r="C118" s="100" t="n"/>
      <c r="D118" s="88" t="inlineStr">
        <is>
          <t>Specificity ด้วยวิธี Forced degradation</t>
        </is>
      </c>
      <c r="E118" s="88" t="inlineStr">
        <is>
          <t>Linearity ที่ 95%, 105%, 110% ของ Label claim</t>
        </is>
      </c>
      <c r="F118" s="88" t="inlineStr">
        <is>
          <t>Precision และ Intermediate precision พร้อมกำหนดเกณฑ์ %RSD ≤ 2.0%</t>
        </is>
      </c>
      <c r="G118" s="88" t="inlineStr">
        <is>
          <t>Accuracy โดยการ Spike สารมาตรฐานลงใน Placebo ที่ 80%, 100%, 120%</t>
        </is>
      </c>
      <c r="H118" s="88" t="inlineStr">
        <is>
          <t>Robustness ด้วยการเปลี่ยนสัดส่วน Mobile phase และอุณหภูมิของคอลัมน์</t>
        </is>
      </c>
      <c r="I118" s="100" t="n">
        <v>2</v>
      </c>
      <c r="J118" s="88" t="inlineStr">
        <is>
          <t>✅ คำตอบที่ถูกต้อง: ข้อ ข. Linearity ที่ 95%, 105%, 110% ของ Label claim
💡 Background:
หลักการทางเภสัชกรรม คลินิก และข้อกำหนดมาตรฐานตามเภสัชตำรับในหมวดวิชา 1. Titrations
🎯 ทำไมข้อนี้ถึงถูก:
ตัวเลือก ข้อ ข. (Linearity ที่ 95%, 105%, 110% ของ Label claim)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(Specificity ด้วยวิธี Forced degradation):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(Precision และ Intermediate precision พร้อมกำหนดเกณฑ์ %RSD ≤ 2.0%):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(Accuracy โดยการ Spike สารมาตรฐานลงใน Placebo ที่ 80%, 100%, 120%):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(Robustness ด้วยการเปลี่ยนสัดส่วน Mobile phase และอุณหภูมิของคอลัมน์):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118" s="100" t="n"/>
      <c r="L118" s="88" t="inlineStr">
        <is>
          <t>Chromatography</t>
        </is>
      </c>
      <c r="M118" s="100" t="inlineStr">
        <is>
          <t>Product</t>
        </is>
      </c>
      <c r="N118" s="88" t="inlineStr">
        <is>
          <t>[TEST] Quick Ingestion</t>
        </is>
      </c>
      <c r="O118" s="100" t="inlineStr">
        <is>
          <t>Mock</t>
        </is>
      </c>
      <c r="P118" s="100" t="inlineStr">
        <is>
          <t>Mock RxCU83 ครั้งที่ 1</t>
        </is>
      </c>
      <c r="Q118" s="88" t="inlineStr">
        <is>
          <t>1. Titrations</t>
        </is>
      </c>
      <c r="R118" t="inlineStr">
        <is>
          <t>CASE_PRD_M83_MIG_C01_Q4</t>
        </is>
      </c>
    </row>
    <row r="119">
      <c r="A119" s="100" t="n">
        <v>117</v>
      </c>
      <c r="B119" s="88" t="inlineStr">
        <is>
          <t>ทำ HPLC ยา Amitriptyline tablet ใช้คอลัมน์ C18 (Octadecylsilane) และ Mobile phase เป็น Acetonitrile : Buffer pH 2.5 (42:58) หากเปลี่ยนสัดส่วนเป็น Acetonitrile : Buffer (60:40) จะส่งผลต่อ Retention time (RT) อย่างไร</t>
        </is>
      </c>
      <c r="C119" s="100" t="n"/>
      <c r="D119" s="88" t="inlineStr">
        <is>
          <t>RT นานขึ้น เนื่องจาก Organic phase เพิ่ม ทำให้ Analyte ติดอยู่นานขึ้น</t>
        </is>
      </c>
      <c r="E119" s="88" t="inlineStr">
        <is>
          <t>RT ลดลง เนื่องจาก Organic phase เพิ่ม ทำให้ความแรงในการชะ (Elution strength) สูงขึ้น และชะตัวยาออกเร็วขึ้น</t>
        </is>
      </c>
      <c r="F119" s="88" t="inlineStr">
        <is>
          <t>RT ไม่เปลี่ยนแปลง เพราะการเพิ่มตัวทำละลายอินทรีย์ไม่มีผลต่อ C18</t>
        </is>
      </c>
      <c r="G119" s="88" t="inlineStr">
        <is>
          <t>RT นานขึ้น เพราะสัดส่วน Buffer ลดลงทำให้ Analyte อยู่ในรูป Unionized</t>
        </is>
      </c>
      <c r="H119" s="88" t="inlineStr">
        <is>
          <t>RT ลดลง เพราะสัดส่วน Buffer ลดลงทำให้ Analyte อยู่ในรูป Ionized</t>
        </is>
      </c>
      <c r="I119" s="100" t="n">
        <v>2</v>
      </c>
      <c r="J119" s="88" t="inlineStr">
        <is>
          <t>✅ คำตอบที่ถูกต้อง: ข้อ ข. RT ลดลง เนื่องจาก Organic phase เพิ่ม ทำให้ความแรงในการชะ (Elution strength) สูงขึ้น และชะตัวยาออกเร็วขึ้น
💡 Background:
หลักการทางเภสัชกรรม คลินิก และข้อกำหนดมาตรฐานตามเภสัชตำรับในหมวดวิชา 1. Titrations
🎯 ทำไมข้อนี้ถึงถูก:
ตัวเลือก ข้อ ข. (RT ลดลง เนื่องจาก Organic phase เพิ่ม ทำให้ความแรงในการชะ (Elution strength) สูงขึ้น และชะตัวยาออกเร็วขึ้น)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(RT นานขึ้น เนื่องจาก Organic phase เพิ่ม ทำให้ Analyte ติดอยู่นานขึ้น):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(RT ไม่เปลี่ยนแปลง เพราะการเพิ่มตัวทำละลายอินทรีย์ไม่มีผลต่อ C18):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(RT นานขึ้น เพราะสัดส่วน Buffer ลดลงทำให้ Analyte อยู่ในรูป Unionized):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(RT ลดลง เพราะสัดส่วน Buffer ลดลงทำให้ Analyte อยู่ในรูป Ionized):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119" s="100" t="n"/>
      <c r="L119" s="88" t="inlineStr">
        <is>
          <t>Chromatography</t>
        </is>
      </c>
      <c r="M119" s="100" t="inlineStr">
        <is>
          <t>Product</t>
        </is>
      </c>
      <c r="N119" s="88" t="inlineStr">
        <is>
          <t>[TEST] Quick Ingestion</t>
        </is>
      </c>
      <c r="O119" s="100" t="inlineStr">
        <is>
          <t>Mock</t>
        </is>
      </c>
      <c r="P119" s="100" t="inlineStr">
        <is>
          <t>Mock RxCU83 ครั้งที่ 1</t>
        </is>
      </c>
      <c r="Q119" s="88" t="inlineStr">
        <is>
          <t>1. Titrations</t>
        </is>
      </c>
      <c r="R119" t="inlineStr">
        <is>
          <t>CASE_PRD_M83_MIG_C01_Q5</t>
        </is>
      </c>
    </row>
    <row r="120">
      <c r="A120" s="100" t="n">
        <v>118</v>
      </c>
      <c r="B120" s="88" t="inlineStr">
        <is>
          <t>ตัวยาสำคัญในข้อใดที่นิยมเลือกใช้ในการบำบัดรักษาอาการปวดศีรษะไมเกรนเฉียบพลันแบบจำเพาะเจาะจง</t>
        </is>
      </c>
      <c r="C120" s="100" t="n"/>
      <c r="D120" s="88" t="inlineStr">
        <is>
          <t>Paracetamol 500 mg</t>
        </is>
      </c>
      <c r="E120" s="88" t="inlineStr">
        <is>
          <t>Ibuprofen 400 mg</t>
        </is>
      </c>
      <c r="F120" s="88" t="inlineStr">
        <is>
          <t>Ergotamine tartrate + Caffeine</t>
        </is>
      </c>
      <c r="G120" s="88" t="inlineStr">
        <is>
          <t>Etoricoxib 90 mg</t>
        </is>
      </c>
      <c r="H120" s="88" t="inlineStr">
        <is>
          <t>Mefenamic acid 500 mg</t>
        </is>
      </c>
      <c r="I120" s="100" t="n">
        <v>3</v>
      </c>
      <c r="J120" s="88" t="inlineStr">
        <is>
          <t>✅ คำตอบที่ถูกต้อง: ข้อ ค. Ergotamine tartrate + Caffeine
💡 Background:
หลักการทางเภสัชกรรม คลินิก และข้อกำหนดมาตรฐานตามเภสัชตำรับในหมวดวิชา 9. Neurologic
🎯 ทำไมข้อนี้ถึงถูก:
ตัวเลือก ข้อ ค. (Ergotamine tartrate + Caffeine)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(Paracetamol 500 mg):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ข. (Ibuprofen 400 mg):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ง. (Etoricoxib 90 mg):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ข้อ จ. (Mefenamic acid 500 mg): ไม่สอดคล้องกับหลักเกณฑ์ข้อกำหนดของโจทย์ในหัวข้อ 9. Neurologic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9. Neurologic อย่างแม่นยำเพื่อความพร้อมในการสอบใบประกอบวิชาชีพ</t>
        </is>
      </c>
      <c r="K120" s="100" t="n"/>
      <c r="L120" s="88" t="inlineStr">
        <is>
          <t>Headache</t>
        </is>
      </c>
      <c r="M120" s="100" t="inlineStr">
        <is>
          <t>Clinic</t>
        </is>
      </c>
      <c r="N120" s="88" t="inlineStr">
        <is>
          <t>[TEST] Quick Ingestion</t>
        </is>
      </c>
      <c r="O120" s="100" t="inlineStr">
        <is>
          <t>Mock</t>
        </is>
      </c>
      <c r="P120" s="100" t="inlineStr">
        <is>
          <t>Mock RxCU83 ครั้งที่ 1</t>
        </is>
      </c>
      <c r="Q120" s="88" t="inlineStr">
        <is>
          <t>9. Neurologic</t>
        </is>
      </c>
      <c r="R120" t="inlineStr">
        <is>
          <t>CASE_CLN_M83_MIG_C02_Q1</t>
        </is>
      </c>
    </row>
    <row r="121">
      <c r="A121" s="100" t="n">
        <v>119</v>
      </c>
      <c r="B121" s="88" t="inlineStr">
        <is>
          <t>ผู้ป่วยชาย 35 ปี วิศวกรโยธา มาด้วยอาการตุ่มน้ำใสเล็กๆ รวมตัวกันเป็นกลุ่มบริเวณริมฝีปากล่าง บางตุ่มแตกออกเป็นแผลตื้นๆ เจ็บ ก่อนหน้านี้ 1 วัน รู้สึกคันยิบๆ บริเวณนั้น อาการของผู้ป่วยเข้าได้กับโรคใด</t>
        </is>
      </c>
      <c r="C121" s="100" t="n"/>
      <c r="D121" s="88" t="inlineStr">
        <is>
          <t>Photosensitivity</t>
        </is>
      </c>
      <c r="E121" s="88" t="inlineStr">
        <is>
          <t>Eczema</t>
        </is>
      </c>
      <c r="F121" s="88" t="inlineStr">
        <is>
          <t>Impetigo</t>
        </is>
      </c>
      <c r="G121" s="88" t="inlineStr">
        <is>
          <t>Canker sore (Aphthous ulcer)</t>
        </is>
      </c>
      <c r="H121" s="88" t="inlineStr">
        <is>
          <t>Herpes labialis (Cold sore / เริมที่ริมฝีปาก)</t>
        </is>
      </c>
      <c r="I121" s="100" t="n">
        <v>5</v>
      </c>
      <c r="J121" s="88" t="inlineStr">
        <is>
          <t>✅ คำตอบที่ถูกต้อง: ข้อ จ. Herpes labialis (Cold sore / เริมที่ริมฝีปาก)
💡 Background:
หลักการทางเภสัชกรรม คลินิก และข้อกำหนดมาตรฐานตามเภสัชตำรับในหมวดวิชา 3. Dermatologic
🎯 ทำไมข้อนี้ถึงถูก:
ตัวเลือก ข้อ จ. (Herpes labialis (Cold sore / เริมที่ริมฝีปาก))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(Photosensitivity):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ข. (Eczema):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ค. (Impetigo):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ง. (Canker sore (Aphthous ulcer)):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3. Dermatologic อย่างแม่นยำเพื่อความพร้อมในการสอบใบประกอบวิชาชีพ</t>
        </is>
      </c>
      <c r="K121" s="100" t="n"/>
      <c r="L121" s="88" t="inlineStr">
        <is>
          <t>Herpes &amp; Zoster</t>
        </is>
      </c>
      <c r="M121" s="100" t="inlineStr">
        <is>
          <t>Clinic</t>
        </is>
      </c>
      <c r="N121" s="88" t="inlineStr">
        <is>
          <t>[TEST] Quick Ingestion</t>
        </is>
      </c>
      <c r="O121" s="100" t="inlineStr">
        <is>
          <t>Mock</t>
        </is>
      </c>
      <c r="P121" s="100" t="inlineStr">
        <is>
          <t>Mock RxCU83 ครั้งที่ 1</t>
        </is>
      </c>
      <c r="Q121" s="88" t="inlineStr">
        <is>
          <t>3. Dermatologic</t>
        </is>
      </c>
      <c r="R121" t="inlineStr">
        <is>
          <t>CASE_CLN_M83_HSV_C01_Q1</t>
        </is>
      </c>
    </row>
    <row r="122">
      <c r="A122" s="100" t="n">
        <v>120</v>
      </c>
      <c r="B122" s="88" t="inlineStr">
        <is>
          <t>การรักษาเฉพาะที่ (Topical treatment) ที่เหมาะสมสำหรับผู้ป่วยเริมที่ริมฝีปากที่มีอาการเพิ่งเริ่มเป็น</t>
        </is>
      </c>
      <c r="C122" s="100" t="n"/>
      <c r="D122" s="88" t="inlineStr">
        <is>
          <t>Mupirocin ointment ทาวันละ 2-3 ครั้ง</t>
        </is>
      </c>
      <c r="E122" s="88" t="inlineStr">
        <is>
          <t>Moisturizing cream ทาวันละ 2-3 ครั้ง</t>
        </is>
      </c>
      <c r="F122" s="88" t="inlineStr">
        <is>
          <t>Acyclovir cream 5% ทาวันละ 5 ครั้ง ทุก 4 ชั่วโมง</t>
        </is>
      </c>
      <c r="G122" s="88" t="inlineStr">
        <is>
          <t>Acyclovir 400 mg tablet วันละ 5 ครั้ง</t>
        </is>
      </c>
      <c r="H122" s="88" t="inlineStr">
        <is>
          <t>Desoximetasone 0.25% cream ทาวันละ 2 ครั้ง</t>
        </is>
      </c>
      <c r="I122" s="100" t="n">
        <v>3</v>
      </c>
      <c r="J122" s="88" t="inlineStr">
        <is>
          <t>✅ คำตอบที่ถูกต้อง: ข้อ ค. Acyclovir cream 5% ทาวันละ 5 ครั้ง ทุก 4 ชั่วโมง
💡 Background:
หลักการทางเภสัชกรรม คลินิก และข้อกำหนดมาตรฐานตามเภสัชตำรับในหมวดวิชา 3. Dermatologic
🎯 ทำไมข้อนี้ถึงถูก:
ตัวเลือก ข้อ ค. (Acyclovir cream 5% ทาวันละ 5 ครั้ง ทุก 4 ชั่วโมง)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(Mupirocin ointment ทาวันละ 2-3 ครั้ง):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ข. (Moisturizing cream ทาวันละ 2-3 ครั้ง):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ง. (Acyclovir 400 mg tablet วันละ 5 ครั้ง):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จ. (Desoximetasone 0.25% cream ทาวันละ 2 ครั้ง):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3. Dermatologic อย่างแม่นยำเพื่อความพร้อมในการสอบใบประกอบวิชาชีพ</t>
        </is>
      </c>
      <c r="K122" s="100" t="n"/>
      <c r="L122" s="88" t="inlineStr">
        <is>
          <t>Herpes &amp; Zoster</t>
        </is>
      </c>
      <c r="M122" s="100" t="inlineStr">
        <is>
          <t>Clinic</t>
        </is>
      </c>
      <c r="N122" s="88" t="inlineStr">
        <is>
          <t>[TEST] Quick Ingestion</t>
        </is>
      </c>
      <c r="O122" s="100" t="inlineStr">
        <is>
          <t>Mock</t>
        </is>
      </c>
      <c r="P122" s="100" t="inlineStr">
        <is>
          <t>Mock RxCU83 ครั้งที่ 1</t>
        </is>
      </c>
      <c r="Q122" s="88" t="inlineStr">
        <is>
          <t>3. Dermatologic</t>
        </is>
      </c>
      <c r="R122" t="inlineStr">
        <is>
          <t>CASE_CLN_M83_HSV_C01_Q2</t>
        </is>
      </c>
    </row>
    <row r="123">
      <c r="A123" s="100" t="n">
        <v>121</v>
      </c>
      <c r="B123" s="88" t="inlineStr">
        <is>
          <t>คำแนะนำที่สำคัญที่สุดในการป้องกันการแพร่กระจายของเชื้อไวรัสเริม (Herpes simplex virus) สู่ผู้อื่น</t>
        </is>
      </c>
      <c r="C123" s="100" t="n"/>
      <c r="D123" s="88" t="inlineStr">
        <is>
          <t>จะไม่แพร่เชื้อถ้าตุ่มน้ำใสแตกออกเป็นสะเก็ดแล้ว</t>
        </is>
      </c>
      <c r="E123" s="88" t="inlineStr">
        <is>
          <t>หลีกเลี่ยงการสัมผัสบริเวณที่เป็นแผล และไม่ใช้สิ่งของเครื่องใช้ส่วนตัวร่วมกับผู้อื่น ล้างมือบ่อยๆ</t>
        </is>
      </c>
      <c r="F123" s="88" t="inlineStr">
        <is>
          <t>ปิดพลาสเตอร์ยาบริเวณแผลตลอดเวลา</t>
        </is>
      </c>
      <c r="G123" s="88" t="inlineStr">
        <is>
          <t>ล้างบริเวณนั้นด้วยน้ำและสบู่ฟอกแรงๆ ทุกวัน</t>
        </is>
      </c>
      <c r="H123" s="88" t="inlineStr">
        <is>
          <t>รับประทานอาหารที่มีวิตามินซีสูง</t>
        </is>
      </c>
      <c r="I123" s="100" t="n">
        <v>2</v>
      </c>
      <c r="J123" s="88" t="inlineStr">
        <is>
          <t>✅ คำตอบที่ถูกต้อง: ข้อ ข. หลีกเลี่ยงการสัมผัสบริเวณที่เป็นแผล และไม่ใช้สิ่งของเครื่องใช้ส่วนตัวร่วมกับผู้อื่น ล้างมือบ่อยๆ
💡 Background:
หลักการทางเภสัชกรรม คลินิก และข้อกำหนดมาตรฐานตามเภสัชตำรับในหมวดวิชา 3. Dermatologic
🎯 ทำไมข้อนี้ถึงถูก:
ตัวเลือก ข้อ ข. (หลีกเลี่ยงการสัมผัสบริเวณที่เป็นแผล และไม่ใช้สิ่งของเครื่องใช้ส่วนตัวร่วมกับผู้อื่น ล้างมือบ่อยๆ)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(จะไม่แพร่เชื้อถ้าตุ่มน้ำใสแตกออกเป็นสะเก็ดแล้ว):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ค. (ปิดพลาสเตอร์ยาบริเวณแผลตลอดเวลา):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ง. (ล้างบริเวณนั้นด้วยน้ำและสบู่ฟอกแรงๆ ทุกวัน):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จ. (รับประทานอาหารที่มีวิตามินซีสูง):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3. Dermatologic อย่างแม่นยำเพื่อความพร้อมในการสอบใบประกอบวิชาชีพ</t>
        </is>
      </c>
      <c r="K123" s="100" t="n"/>
      <c r="L123" s="88" t="inlineStr">
        <is>
          <t>Herpes &amp; Zoster</t>
        </is>
      </c>
      <c r="M123" s="100" t="inlineStr">
        <is>
          <t>Clinic</t>
        </is>
      </c>
      <c r="N123" s="88" t="inlineStr">
        <is>
          <t>[TEST] Quick Ingestion</t>
        </is>
      </c>
      <c r="O123" s="100" t="inlineStr">
        <is>
          <t>Mock</t>
        </is>
      </c>
      <c r="P123" s="100" t="inlineStr">
        <is>
          <t>Mock RxCU83 ครั้งที่ 1</t>
        </is>
      </c>
      <c r="Q123" s="88" t="inlineStr">
        <is>
          <t>3. Dermatologic</t>
        </is>
      </c>
      <c r="R123" t="inlineStr">
        <is>
          <t>CASE_CLN_M83_HSV_C01_Q3</t>
        </is>
      </c>
    </row>
    <row r="124">
      <c r="A124" s="100" t="n">
        <v>122</v>
      </c>
      <c r="B124" s="88" t="inlineStr">
        <is>
          <t>กลไกการออกฤทธิ์ของยามาตรฐาน Acyclovir ที่ใช้รักษาการติดเชื้อเริม</t>
        </is>
      </c>
      <c r="C124" s="100" t="n"/>
      <c r="D124" s="88" t="inlineStr">
        <is>
          <t>ยับยั้งเอนไซม์ viral protease ขัดขวางการสร้างโปรตีน</t>
        </is>
      </c>
      <c r="E124" s="88" t="inlineStr">
        <is>
          <t>เป็น Guanosine nucleoside analogue ถูกเติมฟอสเฟตโดยเอนไซม์ Viral thymidine kinase แล้วออกฤทธิ์ยับยั้ง Viral DNA polymerase</t>
        </is>
      </c>
      <c r="F124" s="88" t="inlineStr">
        <is>
          <t>ยับยั้งเอนไซม์ isoleucyl-tRNA synthetase</t>
        </is>
      </c>
      <c r="G124" s="88" t="inlineStr">
        <is>
          <t>แย่งจับกับ reverse transcriptase</t>
        </is>
      </c>
      <c r="H124" s="88" t="inlineStr">
        <is>
          <t>กดภูมิคุ้มกันของร่างกายไม่ให้เกิดปฏิกิริยาการอักเสบ</t>
        </is>
      </c>
      <c r="I124" s="100" t="n">
        <v>2</v>
      </c>
      <c r="J124" s="88" t="inlineStr">
        <is>
          <t>✅ คำตอบที่ถูกต้อง: ข้อ ข. เป็น Guanosine nucleoside analogue ถูกเติมฟอสเฟตโดยเอนไซม์ Viral thymidine kinase แล้วออกฤทธิ์ยับยั้ง Viral DNA polymerase
💡 Background:
หลักการทางเภสัชกรรม คลินิก และข้อกำหนดมาตรฐานตามเภสัชตำรับในหมวดวิชา 3. Dermatologic
🎯 ทำไมข้อนี้ถึงถูก:
ตัวเลือก ข้อ ข. (เป็น Guanosine nucleoside analogue ถูกเติมฟอสเฟตโดยเอนไซม์ Viral thymidine kinase แล้วออกฤทธิ์ยับยั้ง Viral DNA polymerase)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(ยับยั้งเอนไซม์ viral protease ขัดขวางการสร้างโปรตีน):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ค. (ยับยั้งเอนไซม์ isoleucyl-tRNA synthetase):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ง. (แย่งจับกับ reverse transcriptase):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จ. (กดภูมิคุ้มกันของร่างกายไม่ให้เกิดปฏิกิริยาการอักเสบ):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3. Dermatologic อย่างแม่นยำเพื่อความพร้อมในการสอบใบประกอบวิชาชีพ</t>
        </is>
      </c>
      <c r="K124" s="100" t="n"/>
      <c r="L124" s="88" t="inlineStr">
        <is>
          <t>Herpes &amp; Zoster</t>
        </is>
      </c>
      <c r="M124" s="100" t="inlineStr">
        <is>
          <t>Clinic</t>
        </is>
      </c>
      <c r="N124" s="88" t="inlineStr">
        <is>
          <t>[TEST] Quick Ingestion</t>
        </is>
      </c>
      <c r="O124" s="100" t="inlineStr">
        <is>
          <t>Mock</t>
        </is>
      </c>
      <c r="P124" s="100" t="inlineStr">
        <is>
          <t>Mock RxCU83 ครั้งที่ 1</t>
        </is>
      </c>
      <c r="Q124" s="88" t="inlineStr">
        <is>
          <t>3. Dermatologic</t>
        </is>
      </c>
      <c r="R124" t="inlineStr">
        <is>
          <t>CASE_CLN_M83_HSV_C01_Q4</t>
        </is>
      </c>
    </row>
    <row r="125">
      <c r="A125" s="100" t="n">
        <v>123</v>
      </c>
      <c r="B125" s="88" t="inlineStr">
        <is>
          <t>ข้อใด ไม่ใช่ ปัจจัยกระตุ้นที่สำคัญที่ทำให้โรคเริมที่ริมฝีปากกำเริบซ้ำ (Recurrent attack)</t>
        </is>
      </c>
      <c r="C125" s="100" t="n"/>
      <c r="D125" s="88" t="inlineStr">
        <is>
          <t>การนอนหลับพักผ่อนไม่เพียงพอ</t>
        </is>
      </c>
      <c r="E125" s="88" t="inlineStr">
        <is>
          <t>ภาวะเครียดทางจิตใจหรือร่างกาย</t>
        </is>
      </c>
      <c r="F125" s="88" t="inlineStr">
        <is>
          <t>สัมผัสแสงแดดจัด (UV light exposure)</t>
        </is>
      </c>
      <c r="G125" s="88" t="inlineStr">
        <is>
          <t>การได้รับยาปฏิชีวนะ Amoxicillin</t>
        </is>
      </c>
      <c r="H125" s="88" t="inlineStr">
        <is>
          <t>ภาวะติดเชื้อไวรัส เช่น ไข้หวัด มีไข้</t>
        </is>
      </c>
      <c r="I125" s="100" t="n">
        <v>4</v>
      </c>
      <c r="J125" s="88" t="inlineStr">
        <is>
          <t>✅ คำตอบที่ถูกต้อง: ข้อ ง. การได้รับยาปฏิชีวนะ Amoxicillin
💡 Background:
หลักการทางเภสัชกรรม คลินิก และข้อกำหนดมาตรฐานตามเภสัชตำรับในหมวดวิชา 3. Dermatologic
🎯 ทำไมข้อนี้ถึงถูก:
ตัวเลือก ข้อ ง. (การได้รับยาปฏิชีวนะ Amoxicillin)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(การนอนหลับพักผ่อนไม่เพียงพอ):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ข. (ภาวะเครียดทางจิตใจหรือร่างกาย):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ค. (สัมผัสแสงแดดจัด (UV light exposure)):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ข้อ จ. (ภาวะติดเชื้อไวรัส เช่น ไข้หวัด มีไข้): ไม่สอดคล้องกับหลักเกณฑ์ข้อกำหนดของโจทย์ในหัวข้อ 3. Dermatologic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3. Dermatologic อย่างแม่นยำเพื่อความพร้อมในการสอบใบประกอบวิชาชีพ</t>
        </is>
      </c>
      <c r="K125" s="100" t="n"/>
      <c r="L125" s="88" t="inlineStr">
        <is>
          <t>Herpes &amp; Zoster</t>
        </is>
      </c>
      <c r="M125" s="100" t="inlineStr">
        <is>
          <t>Clinic</t>
        </is>
      </c>
      <c r="N125" s="88" t="inlineStr">
        <is>
          <t>[TEST] Quick Ingestion</t>
        </is>
      </c>
      <c r="O125" s="100" t="inlineStr">
        <is>
          <t>Mock</t>
        </is>
      </c>
      <c r="P125" s="100" t="inlineStr">
        <is>
          <t>Mock RxCU83 ครั้งที่ 1</t>
        </is>
      </c>
      <c r="Q125" s="88" t="inlineStr">
        <is>
          <t>3. Dermatologic</t>
        </is>
      </c>
      <c r="R125" t="inlineStr">
        <is>
          <t>CASE_CLN_M83_HSV_C01_Q5</t>
        </is>
      </c>
    </row>
    <row r="126">
      <c r="A126" s="100" t="n">
        <v>124</v>
      </c>
      <c r="B126" s="88" t="inlineStr">
        <is>
          <t>ผลิตภัณฑ์ Acyclovir cream 5% w/w ในเนื้อครีม 1 g จะมีตัวยาสำคัญกี่มิลลิกรัม และถ้าต้องการตัวยา acyclovir ปริมาณ 25 mg ต้องชั่งเนื้อครีมนี้กี่กรัม</t>
        </is>
      </c>
      <c r="C126" s="100" t="n"/>
      <c r="D126" s="88" t="inlineStr">
        <is>
          <t>0.5 mg/g, 0.0125 g</t>
        </is>
      </c>
      <c r="E126" s="88" t="inlineStr">
        <is>
          <t>5 mg/g, 0.0125 g</t>
        </is>
      </c>
      <c r="F126" s="88" t="inlineStr">
        <is>
          <t>5 mg/g, 0.125 g</t>
        </is>
      </c>
      <c r="G126" s="88" t="inlineStr">
        <is>
          <t>50 mg/g, 0.5 g</t>
        </is>
      </c>
      <c r="H126" s="88" t="inlineStr">
        <is>
          <t>50 mg/g, 1.25 g</t>
        </is>
      </c>
      <c r="I126" s="100" t="n">
        <v>4</v>
      </c>
      <c r="J126" s="88" t="inlineStr">
        <is>
          <t>✅ คำตอบที่ถูกต้อง: ข้อ ง. 50 mg/g, 0.5 g
💡 Background:
หลักการทางเภสัชกรรม คลินิก และข้อกำหนดมาตรฐานตามเภสัชตำรับในหมวดวิชา 6. Solid Dosage Forms
🎯 ทำไมข้อนี้ถึงถูก:
ตัวเลือก ข้อ ง. (50 mg/g, 0.5 g)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(0.5 mg/g, 0.0125 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(5 mg/g, 0.0125 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(5 mg/g, 0.125 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(50 mg/g, 1.25 g):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26" s="100" t="n"/>
      <c r="L126" s="88" t="inlineStr">
        <is>
          <t>Pharmaceutical Calc</t>
        </is>
      </c>
      <c r="M126" s="100" t="inlineStr">
        <is>
          <t>Product</t>
        </is>
      </c>
      <c r="N126" s="88" t="inlineStr">
        <is>
          <t>[TEST] Quick Ingestion</t>
        </is>
      </c>
      <c r="O126" s="100" t="inlineStr">
        <is>
          <t>Mock</t>
        </is>
      </c>
      <c r="P126" s="100" t="inlineStr">
        <is>
          <t>Mock RxCU83 ครั้งที่ 1</t>
        </is>
      </c>
      <c r="Q126" s="88" t="inlineStr">
        <is>
          <t>6. Solid Dosage Forms</t>
        </is>
      </c>
      <c r="R126" t="inlineStr">
        <is>
          <t>CASE_PRD_M83_HSV_C01_Q1</t>
        </is>
      </c>
    </row>
    <row r="127">
      <c r="A127" s="100" t="n">
        <v>125</v>
      </c>
      <c r="B127" s="88" t="inlineStr">
        <is>
          <t>ข้อใดเป็นการแนะนำเพื่อป้องกันการกำเริบของโรคตามพฤติกรรมสุขภาพของผู้บริโภคได้อย่างถูกต้องที่สุด</t>
        </is>
      </c>
      <c r="C127" s="100" t="n"/>
      <c r="D127" s="88" t="inlineStr">
        <is>
          <t>ให้รับประทานยาปฏิชีวนะต่อเนื่อง</t>
        </is>
      </c>
      <c r="E127" s="88" t="inlineStr">
        <is>
          <t>แนะนำการปฏิบัติตัว การพักผ่อน และการหลีกเลี่ยงปัจจัยกระตุ้น เช่น แสงแดดจัด และความเครียด</t>
        </is>
      </c>
      <c r="F127" s="88" t="inlineStr">
        <is>
          <t>แนะนำให้ผู้ป่วยเปลี่ยนสายอาชีพ</t>
        </is>
      </c>
      <c r="G127" s="88" t="inlineStr">
        <is>
          <t>แนะนำให้ใช้ยาทาสเตียรอยด์เข้มข้นทาทันทีที่รู้สึกคัน</t>
        </is>
      </c>
      <c r="H127" s="88" t="inlineStr">
        <is>
          <t>ให้ทายาปฏิชีวนะแผลเปิดเป็นประจำ</t>
        </is>
      </c>
      <c r="I127" s="100" t="n">
        <v>2</v>
      </c>
      <c r="J127" s="88" t="inlineStr">
        <is>
          <t>✅ คำตอบที่ถูกต้อง: ข้อ ข. แนะนำการปฏิบัติตัว การพักผ่อน และการหลีกเลี่ยงปัจจัยกระตุ้น เช่น แสงแดดจัด และความเครียด
💡 Background:
หลักการทางเภสัชกรรม คลินิก และข้อกำหนดมาตรฐานตามเภสัชตำรับในหมวดวิชา 2. Pharmacy Administration &amp; Sy
🎯 ทำไมข้อนี้ถึงถูก:
ตัวเลือก ข้อ ข. (แนะนำการปฏิบัติตัว การพักผ่อน และการหลีกเลี่ยงปัจจัยกระตุ้น เช่น แสงแดดจัด และความเครียด)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(ให้รับประทานยาปฏิชีวนะต่อเนื่อง):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ค. (แนะนำให้ผู้ป่วยเปลี่ยนสายอาชีพ):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ง. (แนะนำให้ใช้ยาทาสเตียรอยด์เข้มข้นทาทันทีที่รู้สึกคัน):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ข้อ จ. (ให้ทายาปฏิชีวนะแผลเปิดเป็นประจำ): ไม่สอดคล้องกับหลักเกณฑ์ข้อกำหนดของโจทย์ในหัวข้อ 2. Pharmacy Administration &amp; Sy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2. Pharmacy Administration &amp; Sy อย่างแม่นยำเพื่อความพร้อมในการสอบใบประกอบวิชาชีพ</t>
        </is>
      </c>
      <c r="K127" s="100" t="n"/>
      <c r="L127" s="88" t="inlineStr">
        <is>
          <t>Pharmacy Administration &amp; System</t>
        </is>
      </c>
      <c r="M127" s="100" t="inlineStr">
        <is>
          <t>SAP</t>
        </is>
      </c>
      <c r="N127" s="88" t="inlineStr">
        <is>
          <t>[TEST] Quick Ingestion</t>
        </is>
      </c>
      <c r="O127" s="100" t="inlineStr">
        <is>
          <t>Mock</t>
        </is>
      </c>
      <c r="P127" s="100" t="inlineStr">
        <is>
          <t>Mock RxCU83 ครั้งที่ 1</t>
        </is>
      </c>
      <c r="Q127" s="88" t="inlineStr">
        <is>
          <t>2. Pharmacy Administration &amp; Sy</t>
        </is>
      </c>
      <c r="R127" t="inlineStr">
        <is>
          <t>CASE_SAP_M83_HSV_C01_Q1</t>
        </is>
      </c>
    </row>
    <row r="128">
      <c r="A128" s="100" t="n">
        <v>126</v>
      </c>
      <c r="B128" s="88" t="inlineStr">
        <is>
          <t>ในการตรวจสอบความบริสุทธิ์ของผลิตภัณฑ์ยา Acyclovir ทางห้องปฏิบัติการนิยมใช้เทคนิคการวิเคราะห์ตามข้อใดในการแยกสิ่งเจือปนและสารสลายตัว (Related substances)</t>
        </is>
      </c>
      <c r="C128" s="100" t="n"/>
      <c r="D128" s="88" t="inlineStr">
        <is>
          <t>Simple titrimetric method</t>
        </is>
      </c>
      <c r="E128" s="88" t="inlineStr">
        <is>
          <t>Thin Layer Chromatography เท่านั้น</t>
        </is>
      </c>
      <c r="F128" s="88" t="inlineStr">
        <is>
          <t>Reversed-Phase High-Performance Liquid Chromatography (RP-HPLC)</t>
        </is>
      </c>
      <c r="G128" s="88" t="inlineStr">
        <is>
          <t>Polarimetry</t>
        </is>
      </c>
      <c r="H128" s="88" t="inlineStr">
        <is>
          <t>Refractometry</t>
        </is>
      </c>
      <c r="I128" s="100" t="n">
        <v>3</v>
      </c>
      <c r="J128" s="88" t="inlineStr">
        <is>
          <t>✅ คำตอบที่ถูกต้อง: ข้อ ค. Reversed-Phase High-Performance Liquid Chromatography (RP-HPLC)
💡 Background:
หลักการทางเภสัชกรรม คลินิก และข้อกำหนดมาตรฐานตามเภสัชตำรับในหมวดวิชา 1. Titrations
🎯 ทำไมข้อนี้ถึงถูก:
ตัวเลือก ข้อ ค. (Reversed-Phase High-Performance Liquid Chromatography (RP-HPLC))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(Simple titrimetric method):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(Thin Layer Chromatography เท่านั้น):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(Polarimetry):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(Refractometry):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128" s="100" t="n"/>
      <c r="L128" s="88" t="inlineStr">
        <is>
          <t>Chromatography</t>
        </is>
      </c>
      <c r="M128" s="100" t="inlineStr">
        <is>
          <t>Product</t>
        </is>
      </c>
      <c r="N128" s="88" t="inlineStr">
        <is>
          <t>[TEST] Quick Ingestion</t>
        </is>
      </c>
      <c r="O128" s="100" t="inlineStr">
        <is>
          <t>Mock</t>
        </is>
      </c>
      <c r="P128" s="100" t="inlineStr">
        <is>
          <t>Mock RxCU83 ครั้งที่ 1</t>
        </is>
      </c>
      <c r="Q128" s="88" t="inlineStr">
        <is>
          <t>1. Titrations</t>
        </is>
      </c>
      <c r="R128" t="inlineStr">
        <is>
          <t>CASE_PRD_M83_HSV_C01_Q2</t>
        </is>
      </c>
    </row>
    <row r="129">
      <c r="A129" s="100" t="n">
        <v>127</v>
      </c>
      <c r="B129" s="88" t="inlineStr">
        <is>
          <t>การทดสอบสารปนเปื้อน (Impurity) ในยา Acyclovir ด้วย HPLC: สาร Guanine มี peak area 500, Acyclovir 19,300, สิ่งเจือปนอื่นๆ 200 กำหนดเกณฑ์ผ่าน: Guanine &lt; 2.0% และสิ่งเจือปนอื่น &lt; 0.5% พิจารณาผลการทดสอบ</t>
        </is>
      </c>
      <c r="C129" s="100" t="n"/>
      <c r="D129" s="88" t="inlineStr">
        <is>
          <t>Guanine 2.5% และ อื่นๆ 1.0% ไม่ผ่านเกณฑ์</t>
        </is>
      </c>
      <c r="E129" s="88" t="inlineStr">
        <is>
          <t>Guanine 1.5% และ อื่นๆ 0.2% ผ่านเกณฑ์</t>
        </is>
      </c>
      <c r="F129" s="88" t="inlineStr">
        <is>
          <t>Guanine 0.5% ผ่าน แต่ตัวอื่นไม่ผ่าน</t>
        </is>
      </c>
      <c r="G129" s="88" t="inlineStr">
        <is>
          <t>ทุกตัวผ่านเกณฑ์มาตรฐาน</t>
        </is>
      </c>
      <c r="H129" s="88" t="inlineStr">
        <is>
          <t>ผลการวิเคราะห์ไม่สามารถคำนวณได้</t>
        </is>
      </c>
      <c r="I129" s="100" t="n">
        <v>1</v>
      </c>
      <c r="J129" s="88" t="inlineStr">
        <is>
          <t>✅ คำตอบที่ถูกต้อง: ข้อ ก. Guanine 2.5% และ อื่นๆ 1.0% ไม่ผ่านเกณฑ์
💡 Background:
หลักการทางเภสัชกรรม คลินิก และข้อกำหนดมาตรฐานตามเภสัชตำรับในหมวดวิชา 1. Titrations
🎯 ทำไมข้อนี้ถึงถูก:
ตัวเลือก ข้อ ก. (Guanine 2.5% และ อื่นๆ 1.0% ไม่ผ่านเกณฑ์)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(Guanine 1.5% และ อื่นๆ 0.2% ผ่านเกณฑ์):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ค. (Guanine 0.5% ผ่าน แต่ตัวอื่นไม่ผ่าน):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(ทุกตัวผ่านเกณฑ์มาตรฐาน):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(ผลการวิเคราะห์ไม่สามารถคำนวณได้):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129" s="100" t="n"/>
      <c r="L129" s="88" t="inlineStr">
        <is>
          <t>Chromatography</t>
        </is>
      </c>
      <c r="M129" s="100" t="inlineStr">
        <is>
          <t>Product</t>
        </is>
      </c>
      <c r="N129" s="88" t="inlineStr">
        <is>
          <t>[TEST] Quick Ingestion</t>
        </is>
      </c>
      <c r="O129" s="100" t="inlineStr">
        <is>
          <t>Mock</t>
        </is>
      </c>
      <c r="P129" s="100" t="inlineStr">
        <is>
          <t>Mock RxCU83 ครั้งที่ 1</t>
        </is>
      </c>
      <c r="Q129" s="88" t="inlineStr">
        <is>
          <t>1. Titrations</t>
        </is>
      </c>
      <c r="R129" t="inlineStr">
        <is>
          <t>CASE_PRD_M83_HSV_C01_Q3</t>
        </is>
      </c>
    </row>
    <row r="130">
      <c r="A130" s="100" t="n">
        <v>128</v>
      </c>
      <c r="B130" s="88" t="inlineStr">
        <is>
          <t>หัวข้อการทดสอบคุณภาพของยาครีม Acyclovir cream ในข้อใดต่อไปนี้ ไม่ต้องทดสอบ ตามเภสัชตำรับทั่วไป</t>
        </is>
      </c>
      <c r="C130" s="100" t="n"/>
      <c r="D130" s="88" t="inlineStr">
        <is>
          <t>Assay</t>
        </is>
      </c>
      <c r="E130" s="88" t="inlineStr">
        <is>
          <t>Identification</t>
        </is>
      </c>
      <c r="F130" s="88" t="inlineStr">
        <is>
          <t>Dissolution test</t>
        </is>
      </c>
      <c r="G130" s="88" t="inlineStr">
        <is>
          <t>Minimum fill</t>
        </is>
      </c>
      <c r="H130" s="88" t="inlineStr">
        <is>
          <t>Microbial limit test</t>
        </is>
      </c>
      <c r="I130" s="100" t="n">
        <v>3</v>
      </c>
      <c r="J130" s="88" t="inlineStr">
        <is>
          <t>✅ คำตอบที่ถูกต้อง: ข้อ ค. Dissolution test
💡 Background:
หลักการทางเภสัชกรรม คลินิก และข้อกำหนดมาตรฐานตามเภสัชตำรับในหมวดวิชา 1. Titrations
🎯 ทำไมข้อนี้ถึงถูก:
ตัวเลือก ข้อ ค. (Dissolution test)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(Assay):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ข. (Identification):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ง. (Minimum fill):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ข้อ จ. (Microbial limit test): ไม่สอดคล้องกับหลักเกณฑ์ข้อกำหนดของโจทย์ในหัวข้อ 1. Titrations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 Titrations อย่างแม่นยำเพื่อความพร้อมในการสอบใบประกอบวิชาชีพ</t>
        </is>
      </c>
      <c r="K130" s="100" t="n"/>
      <c r="L130" s="88" t="inlineStr">
        <is>
          <t>Liquid &amp; Semisolids</t>
        </is>
      </c>
      <c r="M130" s="100" t="inlineStr">
        <is>
          <t>Product</t>
        </is>
      </c>
      <c r="N130" s="88" t="inlineStr">
        <is>
          <t>[TEST] Quick Ingestion</t>
        </is>
      </c>
      <c r="O130" s="100" t="inlineStr">
        <is>
          <t>Mock</t>
        </is>
      </c>
      <c r="P130" s="100" t="inlineStr">
        <is>
          <t>Mock RxCU83 ครั้งที่ 1</t>
        </is>
      </c>
      <c r="Q130" s="88" t="inlineStr">
        <is>
          <t>1. Titrations</t>
        </is>
      </c>
      <c r="R130" t="inlineStr">
        <is>
          <t>CASE_PRD_M83_HSV_C01_Q4</t>
        </is>
      </c>
    </row>
    <row r="131">
      <c r="A131" s="100" t="n">
        <v>129</v>
      </c>
      <c r="B131" s="88" t="inlineStr">
        <is>
          <t>หากพบว่าเนื้อยาครีม acyclovir มีความหนืดต่ำเกินไปหรือเหลวเกินไป ควรเติมสารช่วยปรับความข้นหนืด (Stiffening agent) ในข้อใดเพื่อเพิ่มความคงรูป</t>
        </is>
      </c>
      <c r="C131" s="100" t="n"/>
      <c r="D131" s="88" t="inlineStr">
        <is>
          <t>Sodium lauryl sulfate</t>
        </is>
      </c>
      <c r="E131" s="88" t="inlineStr">
        <is>
          <t>Mineral oil</t>
        </is>
      </c>
      <c r="F131" s="88" t="inlineStr">
        <is>
          <t>Cetostearyl alcohol</t>
        </is>
      </c>
      <c r="G131" s="88" t="inlineStr">
        <is>
          <t>Propylene glycol</t>
        </is>
      </c>
      <c r="H131" s="88" t="inlineStr">
        <is>
          <t>Purified water</t>
        </is>
      </c>
      <c r="I131" s="100" t="n">
        <v>3</v>
      </c>
      <c r="J131" s="88" t="inlineStr">
        <is>
          <t>✅ คำตอบที่ถูกต้อง: ข้อ ค. Cetostearyl alcohol
💡 Background:
หลักการทางเภสัชกรรม คลินิก และข้อกำหนดมาตรฐานตามเภสัชตำรับในหมวดวิชา 6. Solid Dosage Forms
🎯 ทำไมข้อนี้ถึงถูก:
ตัวเลือก ข้อ ค. (Cetostearyl alcohol)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(Sodium lauryl sulfate):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(Mineral oil):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ง. (Propylene glycol):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(Purified water):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31" s="100" t="n"/>
      <c r="L131" s="88" t="inlineStr">
        <is>
          <t>Excipients classification</t>
        </is>
      </c>
      <c r="M131" s="100" t="inlineStr">
        <is>
          <t>Product</t>
        </is>
      </c>
      <c r="N131" s="88" t="inlineStr">
        <is>
          <t>[TEST] Quick Ingestion</t>
        </is>
      </c>
      <c r="O131" s="100" t="inlineStr">
        <is>
          <t>Mock</t>
        </is>
      </c>
      <c r="P131" s="100" t="inlineStr">
        <is>
          <t>Mock RxCU83 ครั้งที่ 1</t>
        </is>
      </c>
      <c r="Q131" s="88" t="inlineStr">
        <is>
          <t>6. Solid Dosage Forms</t>
        </is>
      </c>
      <c r="R131" t="inlineStr">
        <is>
          <t>CASE_PRD_M83_HSV_C01_Q5</t>
        </is>
      </c>
    </row>
    <row r="132">
      <c r="A132" s="100" t="n">
        <v>130</v>
      </c>
      <c r="B132" s="88" t="inlineStr">
        <is>
          <t>ยาสมุนไพรในบัญชียาหลักแห่งชาติที่มีข้อบ่งใช้สำหรับรักษาโรคเริมและงูสวัดคือสมุนไพรในข้อใด</t>
        </is>
      </c>
      <c r="C132" s="100" t="n"/>
      <c r="D132" s="88" t="inlineStr">
        <is>
          <t>ยาพญายอ (เสลดพังพอนตัวเมีย)</t>
        </is>
      </c>
      <c r="E132" s="88" t="inlineStr">
        <is>
          <t>ยาเปลือกมังคุด</t>
        </is>
      </c>
      <c r="F132" s="88" t="inlineStr">
        <is>
          <t>ยาบัวบก</t>
        </is>
      </c>
      <c r="G132" s="88" t="inlineStr">
        <is>
          <t>ยาทิงเจอร์พลู</t>
        </is>
      </c>
      <c r="H132" s="88" t="inlineStr">
        <is>
          <t>ยาทิงเจอร์ทองพันชั่ง</t>
        </is>
      </c>
      <c r="I132" s="100" t="n">
        <v>1</v>
      </c>
      <c r="J132" s="88" t="inlineStr">
        <is>
          <t>✅ คำตอบที่ถูกต้อง: ข้อ ก. ยาพญายอ (เสลดพังพอนตัวเมีย)
💡 Background:
หลักการทางเภสัชกรรม คลินิก และข้อกำหนดมาตรฐานตามเภสัชตำรับในหมวดวิชา 11. Herbal Products
🎯 ทำไมข้อนี้ถึงถูก:
ตัวเลือก ข้อ ก. (ยาพญายอ (เสลดพังพอนตัวเมีย))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(ยาเปลือกมังคุด):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ค. (ยาบัวบก):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ง. (ยาทิงเจอร์พลู):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จ. (ยาทิงเจอร์ทองพันชั่ง):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11. Herbal Products อย่างแม่นยำเพื่อความพร้อมในการสอบใบประกอบวิชาชีพ</t>
        </is>
      </c>
      <c r="K132" s="100" t="n"/>
      <c r="L132" s="88" t="inlineStr">
        <is>
          <t>Herbal Products</t>
        </is>
      </c>
      <c r="M132" s="100" t="inlineStr">
        <is>
          <t>Product</t>
        </is>
      </c>
      <c r="N132" s="88" t="inlineStr">
        <is>
          <t>[TEST] Quick Ingestion</t>
        </is>
      </c>
      <c r="O132" s="100" t="inlineStr">
        <is>
          <t>Mock</t>
        </is>
      </c>
      <c r="P132" s="100" t="inlineStr">
        <is>
          <t>Mock RxCU83 ครั้งที่ 1</t>
        </is>
      </c>
      <c r="Q132" s="88" t="inlineStr">
        <is>
          <t>11. Herbal Products</t>
        </is>
      </c>
      <c r="R132" t="inlineStr">
        <is>
          <t>CASE_PRD_M83_HSV_C01_Q6</t>
        </is>
      </c>
    </row>
    <row r="133">
      <c r="A133" s="100" t="n">
        <v>131</v>
      </c>
      <c r="B133" s="88" t="inlineStr">
        <is>
          <t>ส่วนของสมุนไพรพญายอ (เสลดพังพอนตัวเมีย) ที่นำมาใช้ในการสกัดเพื่อทำยารักษาโรคเริมคือนำส่วนใดมาใช้</t>
        </is>
      </c>
      <c r="C133" s="100" t="n"/>
      <c r="D133" s="88" t="inlineStr">
        <is>
          <t>ใบ (Leaves)</t>
        </is>
      </c>
      <c r="E133" s="88" t="inlineStr">
        <is>
          <t>เถา (Stems)</t>
        </is>
      </c>
      <c r="F133" s="88" t="inlineStr">
        <is>
          <t>ราก (Roots)</t>
        </is>
      </c>
      <c r="G133" s="88" t="inlineStr">
        <is>
          <t>เมล็ด (Seeds)</t>
        </is>
      </c>
      <c r="H133" s="88" t="inlineStr">
        <is>
          <t>เปลือกผล (Rinds)</t>
        </is>
      </c>
      <c r="I133" s="100" t="n">
        <v>1</v>
      </c>
      <c r="J133" s="88" t="inlineStr">
        <is>
          <t>✅ คำตอบที่ถูกต้อง: ข้อ ก. ใบ (Leaves)
💡 Background:
หลักการทางเภสัชกรรม คลินิก และข้อกำหนดมาตรฐานตามเภสัชตำรับในหมวดวิชา 11. Herbal Products
🎯 ทำไมข้อนี้ถึงถูก:
ตัวเลือก ข้อ ก. (ใบ (Leaves))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ข. (เถา (Stems)):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ค. (ราก (Roots)):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ง. (เมล็ด (Seeds)):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ข้อ จ. (เปลือกผล (Rinds)): ไม่สอดคล้องกับหลักเกณฑ์ข้อกำหนดของโจทย์ในหัวข้อ 11. Herbal Products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11. Herbal Products อย่างแม่นยำเพื่อความพร้อมในการสอบใบประกอบวิชาชีพ</t>
        </is>
      </c>
      <c r="K133" s="100" t="n"/>
      <c r="L133" s="88" t="inlineStr">
        <is>
          <t>Herbal Products</t>
        </is>
      </c>
      <c r="M133" s="100" t="inlineStr">
        <is>
          <t>Product</t>
        </is>
      </c>
      <c r="N133" s="88" t="inlineStr">
        <is>
          <t>[TEST] Quick Ingestion</t>
        </is>
      </c>
      <c r="O133" s="100" t="inlineStr">
        <is>
          <t>Mock</t>
        </is>
      </c>
      <c r="P133" s="100" t="inlineStr">
        <is>
          <t>Mock RxCU83 ครั้งที่ 1</t>
        </is>
      </c>
      <c r="Q133" s="88" t="inlineStr">
        <is>
          <t>11. Herbal Products</t>
        </is>
      </c>
      <c r="R133" t="inlineStr">
        <is>
          <t>CASE_PRD_M83_HSV_C01_Q7</t>
        </is>
      </c>
    </row>
    <row r="134">
      <c r="A134" s="100" t="n">
        <v>132</v>
      </c>
      <c r="B134" s="88" t="inlineStr">
        <is>
          <t>Acyclovir มีคุณสมบัติ MW 225 และละลายน้ำได้จำกัด (Solubility ประมาณ 2.5 mg/mL) ในขั้นตอนการเตรียม Acyclovir cream ควรมีเทคนิคการกระจายตัวยาลงในเบสครีมอย่างไร</t>
        </is>
      </c>
      <c r="C134" s="100" t="n"/>
      <c r="D134" s="88" t="inlineStr">
        <is>
          <t>ละลายตัวยาทั้งหมดในน้ำแล้วค่อยเตรียมครีม</t>
        </is>
      </c>
      <c r="E134" s="88" t="inlineStr">
        <is>
          <t>ละลายตัวยาใน Phase น้ำโดยใช้ความร้อนสูงแล้วค่อยผสมกับ Base</t>
        </is>
      </c>
      <c r="F134" s="88" t="inlineStr">
        <is>
          <t>นำผงยาไปบดกระจายกับ Mineral oil ก่อนนำไปผสม Base</t>
        </is>
      </c>
      <c r="G134" s="88" t="inlineStr">
        <is>
          <t>นำผงยาไตรจูเรตกระจายตัวกับตัวทำละลายและสารช่วยดูดซึม เช่น Propylene glycol (Levigating agent) ก่อนนำไปผสมเข้ากับเนื้อครีม</t>
        </is>
      </c>
      <c r="H134" s="88" t="inlineStr">
        <is>
          <t>เทผงยาแห้งลงผสมกับเนื้อครีมโดยตรงทันที</t>
        </is>
      </c>
      <c r="I134" s="100" t="n">
        <v>4</v>
      </c>
      <c r="J134" s="88" t="inlineStr">
        <is>
          <t>✅ คำตอบที่ถูกต้อง: ข้อ ง. นำผงยาไตรจูเรตกระจายตัวกับตัวทำละลายและสารช่วยดูดซึม เช่น Propylene glycol (Levigating agent) ก่อนนำไปผสมเข้ากับเนื้อครีม
💡 Background:
หลักการทางเภสัชกรรม คลินิก และข้อกำหนดมาตรฐานตามเภสัชตำรับในหมวดวิชา 6. Solid Dosage Forms
🎯 ทำไมข้อนี้ถึงถูก:
ตัวเลือก ข้อ ง. (นำผงยาไตรจูเรตกระจายตัวกับตัวทำละลายและสารช่วยดูดซึม เช่น Propylene glycol (Levigating agent) ก่อนนำไปผสมเข้ากับเนื้อครีม) เป็นคำตอบที่ถูกต้องตามหลักวิชาการ เภสัชวิทยา และเภสัชตำรับสากล โดยสอดคล้องกับหลักเกณฑ์การประเมินและการบริบาลทางเภสัชกรรมที่เกี่ยวข้อง
🔍 ข้ออื่นผิดเพราะอะไร:
• ข้อ ก. (ละลายตัวยาทั้งหมดในน้ำแล้วค่อยเตรียมครีม):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ข. (ละลายตัวยาใน Phase น้ำโดยใช้ความร้อนสูงแล้วค่อยผสมกับ Base):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ค. (นำผงยาไปบดกระจายกับ Mineral oil ก่อนนำไปผสม Base):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ข้อ จ. (เทผงยาแห้งลงผสมกับเนื้อครีมโดยตรงทันที): ไม่สอดคล้องกับหลักเกณฑ์ข้อกำหนดของโจทย์ในหัวข้อ 6. Solid Dosage Forms เนื่องจากมีคุณสมบัติ กลไก หรือพารามิเตอร์จำเพาะที่ไม่ตรงกับเกณฑ์มาตรฐานที่ถูกต้อง
📖 Guideline อ้างอิง:
แนวทางเวชปฏิบัติและเภสัชตำรับมาตรฐานสากล (USP-NF, BP, Thai CPGs) &amp; Goodman &amp; Gilman's Pharmacological Basis of Therapeutics
📌 จุดจำก่อนสอบ:
ทำความเข้าใจกลไกหลัก ข้อกำหนดมาตรฐาน และหลักการทางเภสัชกรรมในหัวข้อ 6. Solid Dosage Forms อย่างแม่นยำเพื่อความพร้อมในการสอบใบประกอบวิชาชีพ</t>
        </is>
      </c>
      <c r="K134" s="100" t="n"/>
      <c r="L134" s="88" t="inlineStr">
        <is>
          <t>Liquid &amp; Semisolids</t>
        </is>
      </c>
      <c r="M134" s="100" t="inlineStr">
        <is>
          <t>Product</t>
        </is>
      </c>
      <c r="N134" s="88" t="inlineStr">
        <is>
          <t>[TEST] Quick Ingestion</t>
        </is>
      </c>
      <c r="O134" s="100" t="inlineStr">
        <is>
          <t>Mock</t>
        </is>
      </c>
      <c r="P134" s="100" t="inlineStr">
        <is>
          <t>Mock RxCU83 ครั้งที่ 1</t>
        </is>
      </c>
      <c r="Q134" s="88" t="inlineStr">
        <is>
          <t>6. Solid Dosage Forms</t>
        </is>
      </c>
      <c r="R134" t="inlineStr">
        <is>
          <t>CASE_PRD_M83_HSV_C01_Q8</t>
        </is>
      </c>
    </row>
    <row r="135" ht="28" customHeight="1" s="49"/>
    <row r="136" ht="28" customHeight="1" s="49"/>
    <row r="137" ht="28" customHeight="1" s="49"/>
    <row r="138" ht="28" customHeight="1" s="49"/>
    <row r="139" ht="28" customHeight="1" s="49"/>
    <row r="140" ht="28" customHeight="1" s="49"/>
    <row r="141" ht="28" customHeight="1" s="49"/>
    <row r="142" ht="28" customHeight="1" s="49"/>
    <row r="143" ht="28" customHeight="1" s="49"/>
    <row r="144" ht="28" customHeight="1" s="49"/>
    <row r="145" ht="28" customHeight="1" s="49"/>
    <row r="146" ht="28" customHeight="1" s="49"/>
    <row r="147" ht="28" customHeight="1" s="49"/>
    <row r="148" ht="28" customHeight="1" s="49"/>
    <row r="149" ht="28" customHeight="1" s="49"/>
    <row r="150" ht="28" customHeight="1" s="49"/>
    <row r="151" ht="28" customHeight="1" s="49"/>
    <row r="152" ht="24" customHeight="1" s="49"/>
    <row r="153" ht="24" customHeight="1" s="49"/>
    <row r="154" ht="24" customHeight="1" s="49"/>
    <row r="155" ht="24" customHeight="1" s="49"/>
    <row r="156" ht="24" customHeight="1" s="49"/>
    <row r="157" ht="24" customHeight="1" s="49"/>
    <row r="158" ht="24" customHeight="1" s="49"/>
    <row r="159" ht="24" customHeight="1" s="49"/>
    <row r="160" ht="24" customHeight="1" s="49"/>
    <row r="161" ht="24" customHeight="1" s="49"/>
    <row r="162" ht="24" customHeight="1" s="49"/>
    <row r="163" ht="24" customHeight="1" s="49"/>
    <row r="164" ht="24" customHeight="1" s="49"/>
    <row r="165" ht="24" customHeight="1" s="49"/>
    <row r="166" ht="24" customHeight="1" s="49"/>
    <row r="167" ht="24" customHeight="1" s="49"/>
    <row r="168" ht="24" customHeight="1" s="49"/>
    <row r="169" ht="24" customHeight="1" s="49"/>
    <row r="170" ht="24" customHeight="1" s="49"/>
    <row r="171" ht="24" customHeight="1" s="49"/>
    <row r="172" ht="24" customHeight="1" s="49"/>
    <row r="173" ht="24" customHeight="1" s="49"/>
    <row r="174" ht="24" customHeight="1" s="49"/>
    <row r="175" ht="24" customHeight="1" s="49"/>
    <row r="176" ht="24" customHeight="1" s="49"/>
    <row r="177" ht="24" customHeight="1" s="49"/>
    <row r="178" ht="24" customHeight="1" s="49"/>
    <row r="179" ht="24" customHeight="1" s="49"/>
    <row r="180" ht="24" customHeight="1" s="49"/>
    <row r="181" ht="24" customHeight="1" s="49"/>
    <row r="182" ht="24" customHeight="1" s="49"/>
    <row r="183" ht="24" customHeight="1" s="49"/>
    <row r="184" ht="24" customHeight="1" s="49"/>
    <row r="185" ht="24" customHeight="1" s="49"/>
    <row r="186" ht="24" customHeight="1" s="49"/>
    <row r="187" ht="24" customHeight="1" s="49"/>
  </sheetData>
  <mergeCells count="1">
    <mergeCell ref="A1:Q1"/>
  </mergeCells>
  <dataValidations count="3">
    <dataValidation sqref="I3:I300" showDropDown="0" showInputMessage="0" showErrorMessage="0" allowBlank="1" type="list">
      <formula1>"1,2,3,4,5"</formula1>
    </dataValidation>
    <dataValidation sqref="M3:M300" showDropDown="0" showInputMessage="0" showErrorMessage="0" allowBlank="1" type="list">
      <formula1>"Clinic,Product,SAP"</formula1>
    </dataValidation>
    <dataValidation sqref="O3:O300" showDropDown="0" showInputMessage="0" showErrorMessage="0" allowBlank="1" type="list">
      <formula1>"Mock,ข้อสอบจริง,ข้อสอบเก่า,แบบฝึกหัด"</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P3"/>
  <sheetViews>
    <sheetView workbookViewId="0">
      <pane ySplit="1" topLeftCell="A2" activePane="bottomLeft" state="frozen"/>
      <selection pane="bottomLeft" activeCell="B3" sqref="B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c r="A1" s="1" t="inlineStr">
        <is>
          <t>Timestamp</t>
        </is>
      </c>
      <c r="B1" s="141" t="inlineStr">
        <is>
          <t>User</t>
        </is>
      </c>
      <c r="C1" s="1" t="inlineStr">
        <is>
          <t>Category/Mode</t>
        </is>
      </c>
      <c r="D1" s="141" t="inlineStr">
        <is>
          <t>Score</t>
        </is>
      </c>
      <c r="E1" s="141" t="inlineStr">
        <is>
          <t>Total</t>
        </is>
      </c>
      <c r="F1" s="141" t="inlineStr">
        <is>
          <t>Percentage</t>
        </is>
      </c>
      <c r="G1" s="141" t="inlineStr">
        <is>
          <t>TimeSpentSeconds</t>
        </is>
      </c>
    </row>
    <row r="2">
      <c r="A2" s="98" t="inlineStr">
        <is>
          <t>2026-09-24T13:21:44.697Z</t>
        </is>
      </c>
      <c r="B2" s="142" t="inlineStr">
        <is>
          <t>บุคคลทั่วไป</t>
        </is>
      </c>
      <c r="C2" s="98" t="inlineStr">
        <is>
          <t>⏱️ จำลองสอบจริง PLE-CC1 (20 ข้อ)</t>
        </is>
      </c>
      <c r="D2" s="142" t="inlineStr">
        <is>
          <t>4</t>
        </is>
      </c>
      <c r="E2" s="142" t="inlineStr">
        <is>
          <t>20</t>
        </is>
      </c>
      <c r="F2" s="143" t="inlineStr">
        <is>
          <t>0.2</t>
        </is>
      </c>
      <c r="G2" s="98" t="n">
        <v>0</v>
      </c>
    </row>
    <row r="3">
      <c r="A3" s="100" t="inlineStr">
        <is>
          <t>2026-09-24T13:36:42.772Z</t>
        </is>
      </c>
      <c r="B3" s="88" t="inlineStr">
        <is>
          <t>เกี่ยวกับ idea ข้อใดต่อไปนี้กล่าวถูกต้องตามหลักวิชาชีพเภสัชกรรม</t>
        </is>
      </c>
      <c r="C3" s="100" t="inlineStr">
        <is>
          <t>18. Clinical Nutrition</t>
        </is>
      </c>
      <c r="D3" s="88" t="inlineStr">
        <is>
          <t>15</t>
        </is>
      </c>
      <c r="E3" s="88" t="inlineStr">
        <is>
          <t>23</t>
        </is>
      </c>
      <c r="F3" s="144" t="inlineStr">
        <is>
          <t>0.65</t>
        </is>
      </c>
      <c r="G3" s="34" t="n">
        <v>0</v>
      </c>
    </row>
  </sheetData>
  <pageMargins left="0.75" right="0.75" top="1" bottom="1" header="0.5" footer="0.5"/>
</worksheet>
</file>

<file path=xl/worksheets/sheet4.xml><?xml version="1.0" encoding="utf-8"?>
<worksheet xmlns="http://schemas.openxmlformats.org/spreadsheetml/2006/main">
  <sheetPr>
    <tabColor rgb="FF2196F2"/>
    <outlinePr summaryBelow="0" summaryRight="0"/>
    <pageSetUpPr/>
  </sheetPr>
  <dimension ref="A1:Q101"/>
  <sheetViews>
    <sheetView workbookViewId="0">
      <selection activeCell="D10" sqref="D1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7" customHeight="1" s="49">
      <c r="A1" s="48">
        <f>HYPERLINK("#gid=0", "🏠 กลับสู่หน้าแรก (Go to Home Page)")</f>
        <v/>
      </c>
    </row>
    <row r="2" ht="21.6" customHeight="1" s="49">
      <c r="A2" s="113" t="inlineStr">
        <is>
          <t>⚙️ ตัวกรอง:</t>
        </is>
      </c>
      <c r="B2" s="145" t="inlineStr">
        <is>
          <t>ประเภทข้อสอบ (Col O)</t>
        </is>
      </c>
      <c r="C2" s="113" t="inlineStr">
        <is>
          <t>ปี / เลขชุด (Col P)</t>
        </is>
      </c>
      <c r="D2" s="145" t="inlineStr">
        <is>
          <t>หมวดหลัก (Clinic/Product/SAP)</t>
        </is>
      </c>
      <c r="E2" s="145" t="inlineStr">
        <is>
          <t>ค้นหาคีย์เวิร์ดในโจทย์ / ยา</t>
        </is>
      </c>
      <c r="F2" s="145" t="inlineStr">
        <is>
          <t>จำนวนข้อที่พบ</t>
        </is>
      </c>
      <c r="G2" s="98" t="n"/>
      <c r="H2" s="98" t="n"/>
      <c r="I2" s="98" t="n"/>
      <c r="J2" s="98" t="n"/>
      <c r="K2" s="98" t="n"/>
      <c r="L2" s="98" t="n"/>
      <c r="M2" s="98" t="n"/>
      <c r="N2" s="98" t="n"/>
      <c r="O2" s="98" t="n"/>
      <c r="P2" s="98" t="n"/>
      <c r="Q2" s="98" t="n"/>
    </row>
    <row r="3" ht="21.6" customHeight="1" s="49">
      <c r="A3" s="114" t="inlineStr">
        <is>
          <t>เลือกค่า 👉</t>
        </is>
      </c>
      <c r="B3" s="146" t="inlineStr">
        <is>
          <t>เกี่ยวกับ ทั้งหมด ข้อใดต่อไปนี้กล่าวถูกต้องตามหลักวิชาชีพเภสัชกรรม</t>
        </is>
      </c>
      <c r="C3" s="114" t="inlineStr">
        <is>
          <t>ชุด 1</t>
        </is>
      </c>
      <c r="D3" s="146" t="inlineStr">
        <is>
          <t>Product</t>
        </is>
      </c>
      <c r="E3" s="115" t="n"/>
      <c r="F3" s="146">
        <f>COUNTA(A6:A11000)</f>
        <v/>
      </c>
      <c r="G3" s="34" t="n"/>
      <c r="H3" s="34" t="n"/>
      <c r="I3" s="100" t="n"/>
      <c r="J3" s="34" t="n"/>
      <c r="K3" s="100" t="n"/>
      <c r="L3" s="34" t="n"/>
      <c r="M3" s="100" t="n"/>
      <c r="N3" s="34" t="n"/>
      <c r="O3" s="100" t="n"/>
      <c r="P3" s="100" t="n"/>
      <c r="Q3" s="100" t="n"/>
    </row>
    <row r="4">
      <c r="A4" s="100" t="n"/>
      <c r="B4" s="34" t="n"/>
      <c r="C4" s="100" t="n"/>
      <c r="D4" s="34" t="n"/>
      <c r="E4" s="34" t="n"/>
      <c r="F4" s="34" t="n"/>
      <c r="G4" s="34" t="n"/>
      <c r="H4" s="34" t="n"/>
      <c r="I4" s="100" t="n"/>
      <c r="J4" s="34" t="n"/>
      <c r="K4" s="100" t="n"/>
      <c r="L4" s="34" t="n"/>
      <c r="M4" s="100" t="n"/>
      <c r="N4" s="34" t="n"/>
      <c r="O4" s="100" t="n"/>
      <c r="P4" s="100" t="n"/>
      <c r="Q4" s="100" t="n"/>
    </row>
    <row r="5" ht="21.6" customHeight="1" s="49">
      <c r="A5" s="116" t="inlineStr">
        <is>
          <t>ข้อที่</t>
        </is>
      </c>
      <c r="B5" s="147" t="inlineStr">
        <is>
          <t>คำถาม</t>
        </is>
      </c>
      <c r="C5" s="116" t="inlineStr">
        <is>
          <t>รูปถาม</t>
        </is>
      </c>
      <c r="D5" s="147" t="inlineStr">
        <is>
          <t>ตัวเลือก 1</t>
        </is>
      </c>
      <c r="E5" s="147" t="inlineStr">
        <is>
          <t>ตัวเลือก 2</t>
        </is>
      </c>
      <c r="F5" s="147" t="inlineStr">
        <is>
          <t>ตัวเลือก 3</t>
        </is>
      </c>
      <c r="G5" s="147" t="inlineStr">
        <is>
          <t>ตัวเลือก 4</t>
        </is>
      </c>
      <c r="H5" s="147" t="inlineStr">
        <is>
          <t>ตัวเลือก 5</t>
        </is>
      </c>
      <c r="I5" s="116" t="inlineStr">
        <is>
          <t>เฉลย</t>
        </is>
      </c>
      <c r="J5" s="147" t="inlineStr">
        <is>
          <t>คำอธิบายเฉลย</t>
        </is>
      </c>
      <c r="K5" s="116" t="inlineStr">
        <is>
          <t>รูปเฉลย</t>
        </is>
      </c>
      <c r="L5" s="147" t="inlineStr">
        <is>
          <t>หมวด/Subtopic</t>
        </is>
      </c>
      <c r="M5" s="116" t="inlineStr">
        <is>
          <t>Product/Clinic/SAP</t>
        </is>
      </c>
      <c r="N5" s="147" t="inlineStr">
        <is>
          <t>หมายเหตุ</t>
        </is>
      </c>
      <c r="O5" s="116" t="inlineStr">
        <is>
          <t>ประเภทข้อสอบ</t>
        </is>
      </c>
      <c r="P5" s="116" t="inlineStr">
        <is>
          <t>ปี / เลขชุด</t>
        </is>
      </c>
      <c r="Q5" s="147" t="inlineStr">
        <is>
          <t>ต้นทาง (Tab)</t>
        </is>
      </c>
    </row>
    <row r="6" ht="13.2" customHeight="1" s="49">
      <c r="A6" s="100">
        <f>IFERROR(__xludf.DUMMYFUNCTION("IFERROR(QUERY({'1. Musculoskeleton'!A3:P11000; '2. Cardiovascular'!A3:P11000; '3. Dermatologic'!A3:P11000; '4. Endocrine'!A3:P11000; '5. Gastrointestinal'!A3:P11000; '6. Hematologic'!A3:P11000; '7. Immunologic'!A3:P11000; '8. Infectious diseases'!A3:P1100"&amp;"0; '9. Neurologic'!A3:P11000; '10. Psychiatric'!A3:P11000; '11. Pulmonary'!A3:P11000; '12. GynaecologicGenitourinary'!A3:P11000; '13. Eye disorder'!A3:P11000; '14. Oncologic'!A3:P11000; '15. Renal'!A3:P11000; '16. Others &amp; Toxic'!A3:P11000; '1. Titrations"&amp;"'!A3:P11000; '2. Chromatography'!A3:P11000; '3. Spectroscopy &amp; Optics'!A3:P11000; '4. Preformulation &amp; GMP'!A3:P11000; '5. Pharmaceutical Calc'!A3:P11000; '6. Solid Dosage Forms'!A3:P11000; '7. Liquid &amp; Semisolids'!A3:P11000; '8. Biopharm &amp; Drug Release'!"&amp;"A3:P11000; '9. Sterile &amp; Special Forms'!A3:P11000; '10. Biotech Products'!A3:P11000; '11. Herbal Products'!A3:P11000; '12. Food Products &amp; QA'!A3:P11000; '13. Medicinal Chemistry'!A3:P11000; '1. Pharmacy Laws &amp; Ethics'!A3:P11000; '2. Pharmacy Administrati"&amp;"on &amp; Sy'!A3:P11000; '3. Research &amp; Biostats'!A3:P11000; '18. Clinical Nutrition'!A3:P11000; '17. Herbal Medicine'!A3:P11000}, ""select  where Col1 is not null and Col1 != 'ข้อที่' "" &amp; IF(OR(B3=""ทั้งหมด"", B3=""""), """", "" and Col15 = '"" &amp; B3 &amp; ""'"""&amp;") &amp; IF(OR(C3=""ทั้งหมด"", C3=""""), """", "" and Col16 = '"" &amp; C3 &amp; ""'"") &amp; IF(OR(D3=""ทั้งหมด"", D3=""""), """", "" and Col13 = '"" &amp; D3 &amp; ""'"") &amp; IF(ISBLANK(E3), """", "" and lower(Col2) contains '"" &amp; LOWER(E3) &amp; ""'""), 0), ""⚠️ ไม่พบข้อสอบตามเงื่อน"&amp;"ไขที่เลือก"")"),"7")</f>
        <v/>
      </c>
      <c r="B6" s="88">
        <f>IFERROR(__xludf.DUMMYFUNCTION("""COMPUTED_VALUE"""),"ในการเตรียม Aspirin Suspension หากต้องการเติมสารบัฟเฟอร์ ปรับ pH ให้มี pH เท่ากับ 6.8 ภก.ควรจะใช้บัฟเฟอร์ใด")</f>
        <v/>
      </c>
      <c r="C6" s="100" t="n"/>
      <c r="D6" s="88">
        <f>IFERROR(__xludf.DUMMYFUNCTION("""COMPUTED_VALUE"""),"NaH2PO4 (pKa 7.21)/ Na2HPO4")</f>
        <v/>
      </c>
      <c r="E6" s="88">
        <f>IFERROR(__xludf.DUMMYFUNCTION("""COMPUTED_VALUE"""),"Na2HPO4 / Na3PO4")</f>
        <v/>
      </c>
      <c r="F6" s="88">
        <f>IFERROR(__xludf.DUMMYFUNCTION("""COMPUTED_VALUE"""),"Acetic acid (pKa 4.76)/ Sodium acetate")</f>
        <v/>
      </c>
      <c r="G6" s="88">
        <f>IFERROR(__xludf.DUMMYFUNCTION("""COMPUTED_VALUE"""),"Boric acid (pKa 8.24)/Sodium borate")</f>
        <v/>
      </c>
      <c r="H6" s="88">
        <f>IFERROR(__xludf.DUMMYFUNCTION("""COMPUTED_VALUE"""),"HCl/NaOH")</f>
        <v/>
      </c>
      <c r="I6" s="100">
        <f>IFERROR(__xludf.DUMMYFUNCTION("""COMPUTED_VALUE"""),"1")</f>
        <v/>
      </c>
      <c r="J6" s="88">
        <f>IFERROR(__xludf.DUMMYFUNCTION("""COMPUTED_VALUE"""),"✅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NaH2P"&amp;"O4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ควรเ"&amp;"ลือก NaH2PO4 (pKa 7.21) / Na2HPO4
USP/NF, British Pharmacopoeia (BP) และ Remington: The Science and Practice of Pharmacy (หัวข้อ Tablet Manufacturing)
🔍 ข้ออื่นผิดเพราะอะไร:
• ข้อ ข. (Na2HPO4 / Na3PO4): ข้อนี้ไม่ใช่คำตอบที่ถูกต้องสำหรับภาวะ Tablet Manuf"&amp;"acturing เนื่องจากกลไกการออกฤทธิ์, efficacy หรือข้อบ่งใช้ไม่ตรงกับโจทย์ที่กำหนด
• ข้อ ค. (Acetic acid (pKa 4.76)/ Sodium acetate): ข้อนี้ไม่ใช่คำตอบที่ถูกต้องสำหรับภาวะ Tablet Manufacturing เนื่องจากกลไกการออกฤทธิ์, efficacy หรือข้อบ่งใช้ไม่ตรงกับโจทย์ที่"&amp;"กำหนด
• ข้อ ง. (Boric acid (pKa 8.24)/Sodium borate): ข้อนี้ไม่ใช่คำตอบที่ถูกต้องสำหรับภาวะ Tablet Manufacturing เนื่องจากกลไกการออกฤทธิ์, efficacy หรือข้อบ่งใช้ไม่ตรงกับโจทย์ที่กำหนด
• ข้อ จ. (HCl/NaOH): ข้อนี้ไม่ใช่คำตอบที่ถูกต้องสำหรับภาวะ Tablet Manuf"&amp;"acturing เนื่องจากกลไกการออกฤทธิ์, efficacy หรือข้อบ่งใช้ไม่ตรงกับโจทย์ที่กำหนด
📖 Guideline อ้างอิง:
The United States Pharmacopeia (USP-NF 2024) General Chapter &lt;851&gt; Spectrophotometry and Light-Scattering &amp; British Pharmacopoeia (BP 2024)
📌 จุดจำก่อ"&amp;"นสอบ: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วิเคราะห์สาเหตุและวิธีแก้ไขปัญหา"&amp;" formulation defects เชิงสูตรตำรับ")</f>
        <v/>
      </c>
      <c r="K6" s="100" t="n"/>
      <c r="L6" s="88">
        <f>IFERROR(__xludf.DUMMYFUNCTION("""COMPUTED_VALUE"""),"Tablet Manufacturing")</f>
        <v/>
      </c>
      <c r="M6" s="100">
        <f>IFERROR(__xludf.DUMMYFUNCTION("""COMPUTED_VALUE"""),"Product")</f>
        <v/>
      </c>
      <c r="N6" s="88">
        <f>IFERROR(__xludf.DUMMYFUNCTION("""COMPUTED_VALUE"""),"ข้อ 7 Pharma Plus เล่มม่วง (เฉลยข้อ ก)")</f>
        <v/>
      </c>
      <c r="O6" s="100">
        <f>IFERROR(__xludf.DUMMYFUNCTION("""COMPUTED_VALUE"""),"Mock")</f>
        <v/>
      </c>
      <c r="P6" s="100">
        <f>IFERROR(__xludf.DUMMYFUNCTION("""COMPUTED_VALUE"""),"Pharma Plus เล่มม่วง")</f>
        <v/>
      </c>
      <c r="Q6" s="100" t="n"/>
    </row>
    <row r="7" ht="13.2" customHeight="1" s="49">
      <c r="A7" s="100">
        <f>IFERROR(__xludf.DUMMYFUNCTION("""COMPUTED_VALUE"""),"8")</f>
        <v/>
      </c>
      <c r="B7" s="88">
        <f>IFERROR(__xludf.DUMMYFUNCTION("""COMPUTED_VALUE"""),"ในการเตรียม aspirin suspension หากต้องการให้ยาตกตะกอนไม่เร็วเกินไป สารปรุงแต่งที่ต้องเติมคือ")</f>
        <v/>
      </c>
      <c r="C7" s="100" t="n"/>
      <c r="D7" s="88">
        <f>IFERROR(__xludf.DUMMYFUNCTION("""COMPUTED_VALUE"""),"Glycerin")</f>
        <v/>
      </c>
      <c r="E7" s="88">
        <f>IFERROR(__xludf.DUMMYFUNCTION("""COMPUTED_VALUE"""),"Tween 80")</f>
        <v/>
      </c>
      <c r="F7" s="88">
        <f>IFERROR(__xludf.DUMMYFUNCTION("""COMPUTED_VALUE"""),"Methylcellulose")</f>
        <v/>
      </c>
      <c r="G7" s="88">
        <f>IFERROR(__xludf.DUMMYFUNCTION("""COMPUTED_VALUE"""),"Aluminium chloride")</f>
        <v/>
      </c>
      <c r="H7" s="88">
        <f>IFERROR(__xludf.DUMMYFUNCTION("""COMPUTED_VALUE"""),"Sodium citrate")</f>
        <v/>
      </c>
      <c r="I7" s="100">
        <f>IFERROR(__xludf.DUMMYFUNCTION("""COMPUTED_VALUE"""),"3")</f>
        <v/>
      </c>
      <c r="J7" s="88">
        <f>IFERROR(__xludf.DUMMYFUNCTION("""COMPUTED_VALUE"""),"✅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"&amp;"💡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"&amp;"(BP) และ Remington: The Science and Practice of Pharmacy (หัวข้อ Tablet Manufacturing)
🔍 ข้ออื่นผิดเพราะอะไร:
• ข้อ ก. (Glycerin): ข้อนี้ไม่ใช่คำตอบที่ถูกต้องสำหรับภาวะ Tablet Manufacturing เนื่องจากกลไกการออกฤทธิ์, efficacy หรือข้อบ่งใช้ไม่ตรงกับโจทย์ท"&amp;"ี่กำหนด
• ข้อ ข. (Tween 80): ข้อนี้ไม่ใช่คำตอบที่ถูกต้องสำหรับภาวะ Tablet Manufacturing เนื่องจากกลไกการออกฤทธิ์, efficacy หรือข้อบ่งใช้ไม่ตรงกับโจทย์ที่กำหนด
• ข้อ ง. (Aluminium chloride): ข้อนี้ไม่ใช่คำตอบที่ถูกต้องสำหรับภาวะ Tablet Manufacturing เนื่อง"&amp;"จากกลไกการออกฤทธิ์, efficacy หรือข้อบ่งใช้ไม่ตรงกับโจทย์ที่กำหนด
• ข้อ จ. (Sodium citrate):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United"&amp;"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7" s="100" t="n"/>
      <c r="L7" s="88">
        <f>IFERROR(__xludf.DUMMYFUNCTION("""COMPUTED_VALUE"""),"Tablet Manufacturing")</f>
        <v/>
      </c>
      <c r="M7" s="100">
        <f>IFERROR(__xludf.DUMMYFUNCTION("""COMPUTED_VALUE"""),"Product")</f>
        <v/>
      </c>
      <c r="N7" s="88">
        <f>IFERROR(__xludf.DUMMYFUNCTION("""COMPUTED_VALUE"""),"ข้อ 8 Pharma Plus เล่มม่วง (เฉลยข้อ ค)")</f>
        <v/>
      </c>
      <c r="O7" s="100">
        <f>IFERROR(__xludf.DUMMYFUNCTION("""COMPUTED_VALUE"""),"Mock")</f>
        <v/>
      </c>
      <c r="P7" s="100">
        <f>IFERROR(__xludf.DUMMYFUNCTION("""COMPUTED_VALUE"""),"Pharma Plus เล่มม่วง")</f>
        <v/>
      </c>
      <c r="Q7" s="100" t="n"/>
    </row>
    <row r="8" ht="13.2" customHeight="1" s="49">
      <c r="A8" s="100">
        <f>IFERROR(__xludf.DUMMYFUNCTION("""COMPUTED_VALUE"""),"9")</f>
        <v/>
      </c>
      <c r="B8" s="88">
        <f>IFERROR(__xludf.DUMMYFUNCTION("""COMPUTED_VALUE"""),"สูตรตำรับย้ำน้ำ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f>
        <v/>
      </c>
      <c r="C8" s="100" t="n"/>
      <c r="D8" s="88">
        <f>IFERROR(__xludf.DUMMYFUNCTION("""COMPUTED_VALUE"""),"Flocculation")</f>
        <v/>
      </c>
      <c r="E8" s="88">
        <f>IFERROR(__xludf.DUMMYFUNCTION("""COMPUTED_VALUE"""),"Lamination")</f>
        <v/>
      </c>
      <c r="F8" s="88">
        <f>IFERROR(__xludf.DUMMYFUNCTION("""COMPUTED_VALUE"""),"Creaming")</f>
        <v/>
      </c>
      <c r="G8" s="88">
        <f>IFERROR(__xludf.DUMMYFUNCTION("""COMPUTED_VALUE"""),"Coalescence")</f>
        <v/>
      </c>
      <c r="H8" s="88">
        <f>IFERROR(__xludf.DUMMYFUNCTION("""COMPUTED_VALUE"""),"Caking")</f>
        <v/>
      </c>
      <c r="I8" s="100">
        <f>IFERROR(__xludf.DUMMYFUNCTION("""COMPUTED_VALUE"""),"5")</f>
        <v/>
      </c>
      <c r="J8"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ที่ตะกอนจะหลวมและแขวนลอ"&amp;"ยกลับได้ง่าย
USP/NF, British Pharmacopoeia (BP) และ Remington: The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เนื่องจากกลไกการ"&amp;"ออกฤทธิ์, efficacy หรือข้อบ่งใช้ไม่ตรงกับโจทย์ที่กำหนด
• ข้อ ข. (Lamination):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ข้อนี้ไม่ใช่คำตอบที่ถูกต้อ"&amp;"งสำหรับภาวะ Tablet Manufacturing เนื่องจากกลไกการออกฤทธิ์, efficacy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หรือข้อบ่งใช้ไม่ตรงกับโจทย์ที่กำห"&amp;"นด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bind"&amp;"er,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 s="100" t="n"/>
      <c r="L8" s="88">
        <f>IFERROR(__xludf.DUMMYFUNCTION("""COMPUTED_VALUE"""),"Tablet Manufacturing")</f>
        <v/>
      </c>
      <c r="M8" s="100">
        <f>IFERROR(__xludf.DUMMYFUNCTION("""COMPUTED_VALUE"""),"Product")</f>
        <v/>
      </c>
      <c r="N8" s="88">
        <f>IFERROR(__xludf.DUMMYFUNCTION("""COMPUTED_VALUE"""),"ข้อ 9 Pharma Plus เล่มม่วง (เฉลยข้อ จ)")</f>
        <v/>
      </c>
      <c r="O8" s="100">
        <f>IFERROR(__xludf.DUMMYFUNCTION("""COMPUTED_VALUE"""),"Mock")</f>
        <v/>
      </c>
      <c r="P8" s="100">
        <f>IFERROR(__xludf.DUMMYFUNCTION("""COMPUTED_VALUE"""),"Pharma Plus เล่มม่วง")</f>
        <v/>
      </c>
      <c r="Q8" s="100" t="n"/>
    </row>
    <row r="9" ht="13.2" customHeight="1" s="49">
      <c r="A9" s="100">
        <f>IFERROR(__xludf.DUMMYFUNCTION("""COMPUTED_VALUE"""),"10")</f>
        <v/>
      </c>
      <c r="B9" s="88">
        <f>IFERROR(__xludf.DUMMYFUNCTION("""COMPUTED_VALUE"""),"สูตรตำรับย้ำน้ำ Ferrous sulfate
- Ferrous sulfate 12.5 g
- Citric acid 0.2 g
- Paraben conc. 1 ml
- Syrup add qs 100 ml
ข้อใดถูก")</f>
        <v/>
      </c>
      <c r="C9" s="100" t="n"/>
      <c r="D9" s="88">
        <f>IFERROR(__xludf.DUMMYFUNCTION("""COMPUTED_VALUE"""),"มีปัญหาการละลาย")</f>
        <v/>
      </c>
      <c r="E9" s="88">
        <f>IFERROR(__xludf.DUMMYFUNCTION("""COMPUTED_VALUE"""),"ต้องเก็บในตู้เย็น")</f>
        <v/>
      </c>
      <c r="F9" s="88">
        <f>IFERROR(__xludf.DUMMYFUNCTION("""COMPUTED_VALUE"""),"เก็บในขวดใส ปิดสนิท")</f>
        <v/>
      </c>
      <c r="G9" s="88">
        <f>IFERROR(__xludf.DUMMYFUNCTION("""COMPUTED_VALUE"""),"ไม่มีสารแต่งรส")</f>
        <v/>
      </c>
      <c r="H9" s="88">
        <f>IFERROR(__xludf.DUMMYFUNCTION("""COMPUTED_VALUE"""),"ไม่มีสารเพิ่มความคงตัว")</f>
        <v/>
      </c>
      <c r="I9" s="100">
        <f>IFERROR(__xludf.DUMMYFUNCTION("""COMPUTED_VALUE"""),"1")</f>
        <v/>
      </c>
      <c r="J9" s="88">
        <f>IFERROR(__xludf.DUMMYFUNCTION("""COMPUTED_VALUE"""),"✅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(สารให้ความหวานและต"&amp;"ัวทำละลาย)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(ต้"&amp;"องเก็บในตู้เย็น): ข้อนี้ไม่ใช่คำตอบที่ถูกต้องสำหรับภาวะ Tablet Manufacturing เนื่องจากกลไกการออกฤทธิ์, efficacy หรือข้อบ่งใช้ไม่ตรงกับโจทย์ที่กำหนด
• ข้อ ค. (เก็บในขวดใส ปิดสนิท): ข้อนี้ไม่ใช่คำตอบที่ถูกต้องสำหรับภาวะ Tablet Manufacturing เนื่องจากกลไกการ"&amp;"ออกฤทธิ์, efficacy หรือข้อบ่งใช้ไม่ตรงกับโจทย์ที่กำหนด
• ข้อ ง. (ไม่มีสารแต่งรส): ข้อนี้ไม่ใช่คำตอบที่ถูกต้องสำหรับภาวะ Tablet Manufacturing เนื่องจากกลไกการออกฤทธิ์, efficacy หรือข้อบ่งใช้ไม่ตรงกับโจทย์ที่กำหนด
• ข้อ จ. (ไม่มีสารเพิ่มความคงตัว): ข้อนี้ไม"&amp;"่ใช่คำตอบที่ถูกต้องสำหรับภาวะ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U"&amp;"niformity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"&amp;"สำหรับ stability, dissolution และ uniformity
• Defect Troubleshooting: วิเคราะห์สาเหตุและวิธีแก้ไขปัญหา formulation defects เชิงสูตรตำรับ")</f>
        <v/>
      </c>
      <c r="K9" s="100" t="n"/>
      <c r="L9" s="88">
        <f>IFERROR(__xludf.DUMMYFUNCTION("""COMPUTED_VALUE"""),"Tablet Manufacturing")</f>
        <v/>
      </c>
      <c r="M9" s="100">
        <f>IFERROR(__xludf.DUMMYFUNCTION("""COMPUTED_VALUE"""),"Product")</f>
        <v/>
      </c>
      <c r="N9" s="88">
        <f>IFERROR(__xludf.DUMMYFUNCTION("""COMPUTED_VALUE"""),"ข้อ 10 Pharma Plus เล่มม่วง (เฉลยข้อ ก)")</f>
        <v/>
      </c>
      <c r="O9" s="100">
        <f>IFERROR(__xludf.DUMMYFUNCTION("""COMPUTED_VALUE"""),"Mock")</f>
        <v/>
      </c>
      <c r="P9" s="100">
        <f>IFERROR(__xludf.DUMMYFUNCTION("""COMPUTED_VALUE"""),"Pharma Plus เล่มม่วง")</f>
        <v/>
      </c>
      <c r="Q9" s="100" t="n"/>
    </row>
    <row r="10" ht="13.2" customHeight="1" s="49">
      <c r="A10" s="100">
        <f>IFERROR(__xludf.DUMMYFUNCTION("""COMPUTED_VALUE"""),"11")</f>
        <v/>
      </c>
      <c r="B10" s="88">
        <f>IFERROR(__xludf.DUMMYFUNCTION("""COMPUTED_VALUE"""),"สูตรตำรับย้ำน้ำ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f>
        <v/>
      </c>
      <c r="C10" s="100" t="n"/>
      <c r="D10" s="88">
        <f>IFERROR(__xludf.DUMMYFUNCTION("""COMPUTED_VALUE"""),"0.625 mg")</f>
        <v/>
      </c>
      <c r="E10" s="88">
        <f>IFERROR(__xludf.DUMMYFUNCTION("""COMPUTED_VALUE"""),"2.625 mg")</f>
        <v/>
      </c>
      <c r="F10" s="88">
        <f>IFERROR(__xludf.DUMMYFUNCTION("""COMPUTED_VALUE"""),"62.5 mg")</f>
        <v/>
      </c>
      <c r="G10" s="88">
        <f>IFERROR(__xludf.DUMMYFUNCTION("""COMPUTED_VALUE"""),"375 mg")</f>
        <v/>
      </c>
      <c r="H10" s="88">
        <f>IFERROR(__xludf.DUMMYFUNCTION("""COMPUTED_VALUE"""),"125 mg")</f>
        <v/>
      </c>
      <c r="I10" s="100">
        <f>IFERROR(__xludf.DUMMYFUNCTION("""COMPUTED_VALUE"""),"5")</f>
        <v/>
      </c>
      <c r="J10" s="88">
        <f>IFERROR(__xludf.DUMMYFUNCTION("""COMPUTED_VALUE"""),"✅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💡"&amp;"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elemental"&amp;" iron = 625 mg  0.20 = 125 mg
USP/NF, British Pharmacopoeia (BP) และ Remington: The Science and Practice of Pharmacy (หัวข้อ Tablet Manufacturing)
🔍 ข้ออื่นผิดเพราะอะไร:
• ข้อ ก. (0.625 mg): ข้อนี้ไม่ใช่คำตอบที่ถูกต้องสำหรับภาวะ Tablet Manufacturing เน"&amp;"ื่องจากกลไกการออกฤทธิ์, efficacy หรือข้อบ่งใช้ไม่ตรงกับโจทย์ที่กำหนด
• ข้อ ข. (2.625 mg): ข้อนี้ไม่ใช่คำตอบที่ถูกต้องสำหรับภาวะ Tablet Manufacturing เนื่องจากกลไกการออกฤทธิ์, efficacy หรือข้อบ่งใช้ไม่ตรงกับโจทย์ที่กำหนด
• ข้อ ค. (62.5 mg): ข้อนี้ไม่ใช่คำต"&amp;"อบที่ถูกต้องสำหรับภาวะ Tablet Manufacturing เนื่องจากกลไกการออกฤทธิ์, efficacy หรือข้อบ่งใช้ไม่ตรงกับโจทย์ที่กำหนด
• ข้อ ง. (375 mg):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(diluent"&amp;",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 s="100" t="n"/>
      <c r="L10" s="88">
        <f>IFERROR(__xludf.DUMMYFUNCTION("""COMPUTED_VALUE"""),"Tablet Manufacturing")</f>
        <v/>
      </c>
      <c r="M10" s="100">
        <f>IFERROR(__xludf.DUMMYFUNCTION("""COMPUTED_VALUE"""),"Product")</f>
        <v/>
      </c>
      <c r="N10" s="88">
        <f>IFERROR(__xludf.DUMMYFUNCTION("""COMPUTED_VALUE"""),"ข้อ 11 Pharma Plus เล่มม่วง (เฉลยข้อ จ)")</f>
        <v/>
      </c>
      <c r="O10" s="100">
        <f>IFERROR(__xludf.DUMMYFUNCTION("""COMPUTED_VALUE"""),"Mock")</f>
        <v/>
      </c>
      <c r="P10" s="100">
        <f>IFERROR(__xludf.DUMMYFUNCTION("""COMPUTED_VALUE"""),"Pharma Plus เล่มม่วง")</f>
        <v/>
      </c>
      <c r="Q10" s="100" t="n"/>
    </row>
    <row r="11" ht="13.2" customHeight="1" s="49">
      <c r="A11" s="100">
        <f>IFERROR(__xludf.DUMMYFUNCTION("""COMPUTED_VALUE"""),"22")</f>
        <v/>
      </c>
      <c r="B11" s="88">
        <f>IFERROR(__xludf.DUMMYFUNCTION("""COMPUTED_VALUE"""),"ตำรับยาครีมผสมวิตามิน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f>
        <v/>
      </c>
      <c r="C11" s="100" t="n"/>
      <c r="D11" s="88">
        <f>IFERROR(__xludf.DUMMYFUNCTION("""COMPUTED_VALUE"""),"Stearic acid")</f>
        <v/>
      </c>
      <c r="E11" s="88">
        <f>IFERROR(__xludf.DUMMYFUNCTION("""COMPUTED_VALUE"""),"Lanolin")</f>
        <v/>
      </c>
      <c r="F11" s="88">
        <f>IFERROR(__xludf.DUMMYFUNCTION("""COMPUTED_VALUE"""),"Cetyl alcohol")</f>
        <v/>
      </c>
      <c r="G11" s="88">
        <f>IFERROR(__xludf.DUMMYFUNCTION("""COMPUTED_VALUE"""),"Potassium hydroxide")</f>
        <v/>
      </c>
      <c r="H11" s="88">
        <f>IFERROR(__xludf.DUMMYFUNCTION("""COMPUTED_VALUE"""),"Potassium stearate")</f>
        <v/>
      </c>
      <c r="I11" s="100">
        <f>IFERROR(__xludf.DUMMYFUNCTION("""COMPUTED_VALUE"""),"5")</f>
        <v/>
      </c>
      <c r="J11" s="88">
        <f>IFERROR(__xludf.DUMMYFUNCTION("""COMPUTED_VALUE"""),"✅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stea"&amp;"rate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P"&amp;"otassium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ก"&amp;"ว่า magnesium stearate ไม่ทำปฏิกิริยากับ aspirin แต่มี lubricating efficiency ต่ำกว่าเล็กน้อย
• ข้อ ข. (Lanolin): ข้อนี้ไม่ใช่คำตอบที่ถูกต้องสำหรับภาวะ Tablet Manufacturing เนื่องจากกลไกการออกฤทธิ์, efficacy หรือข้อบ่งใช้ไม่ตรงกับโจทย์ที่กำหนด
• ข้อ ค. (C"&amp;"etyl alcohol): ข้อนี้ไม่ใช่คำตอบที่ถูกต้องสำหรับภาวะ Tablet Manufacturing เนื่องจากกลไกการออกฤทธิ์, efficacy หรือข้อบ่งใช้ไม่ตรงกับโจทย์ที่กำหนด
• ข้อ ง. (Potassium hydroxide): ข้อนี้ไม่ใช่คำตอบที่ถูกต้องสำหรับภาวะ Tablet Manufacturing เนื่องจากกลไกการออก"&amp;"ฤทธิ์, efficacy หรือข้อบ่งใช้ไม่ตรงกับโจทย์ที่กำหนด
📖 Guideline อ้างอิง:
The United States Pharmacopeia (USP-NF 2024) General Chapter &lt;1151&gt; Pharmaceutical Dosage Forms &amp; Remington: The Science and Practice of Pharmacy (23rd Edition)
📌 จุดจำก่อนสอบ:
•"&amp;"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formul"&amp;"ation defects เชิงสูตรตำรับ")</f>
        <v/>
      </c>
      <c r="K11" s="100" t="n"/>
      <c r="L11" s="88">
        <f>IFERROR(__xludf.DUMMYFUNCTION("""COMPUTED_VALUE"""),"Tablet Manufacturing")</f>
        <v/>
      </c>
      <c r="M11" s="100">
        <f>IFERROR(__xludf.DUMMYFUNCTION("""COMPUTED_VALUE"""),"Product")</f>
        <v/>
      </c>
      <c r="N11" s="88">
        <f>IFERROR(__xludf.DUMMYFUNCTION("""COMPUTED_VALUE"""),"ข้อ 22 Pharma Plus เล่มม่วง (เฉลยข้อ จ)")</f>
        <v/>
      </c>
      <c r="O11" s="100">
        <f>IFERROR(__xludf.DUMMYFUNCTION("""COMPUTED_VALUE"""),"Mock")</f>
        <v/>
      </c>
      <c r="P11" s="100">
        <f>IFERROR(__xludf.DUMMYFUNCTION("""COMPUTED_VALUE"""),"Pharma Plus เล่มม่วง")</f>
        <v/>
      </c>
      <c r="Q11" s="100" t="n"/>
    </row>
    <row r="12" ht="13.2" customHeight="1" s="49">
      <c r="A12" s="100">
        <f>IFERROR(__xludf.DUMMYFUNCTION("""COMPUTED_VALUE"""),"23")</f>
        <v/>
      </c>
      <c r="B12" s="88">
        <f>IFERROR(__xludf.DUMMYFUNCTION("""COMPUTED_VALUE"""),"ยายหยอดตามีส่วนประกอบดังนี้ Neomycin sulfate, Polymyxin B sulphate, NaCl, Benzalkonium chloride, Hypromellose, Disodium edetate จากตำรับดังกล่าว Hypromellose มีหน้าที่อะไร")</f>
        <v/>
      </c>
      <c r="C12" s="100" t="n"/>
      <c r="D12" s="88">
        <f>IFERROR(__xludf.DUMMYFUNCTION("""COMPUTED_VALUE"""),"เพิ่มการละลายของ Neomycin")</f>
        <v/>
      </c>
      <c r="E12" s="88">
        <f>IFERROR(__xludf.DUMMYFUNCTION("""COMPUTED_VALUE"""),"ป้องกันการตกตะกอนขุ่นของสารละลาย")</f>
        <v/>
      </c>
      <c r="F12" s="88">
        <f>IFERROR(__xludf.DUMMYFUNCTION("""COMPUTED_VALUE"""),"เพิ่มฤทธิ์ฆ่าเชื้อแบคทีเรีย")</f>
        <v/>
      </c>
      <c r="G12" s="88">
        <f>IFERROR(__xludf.DUMMYFUNCTION("""COMPUTED_VALUE"""),"ลดการแสบระคายเคืองตา")</f>
        <v/>
      </c>
      <c r="H12" s="88">
        <f>IFERROR(__xludf.DUMMYFUNCTION("""COMPUTED_VALUE"""),"เพิ่มการติดของสารละลายกับดวงตา")</f>
        <v/>
      </c>
      <c r="I12" s="100">
        <f>IFERROR(__xludf.DUMMYFUNCTION("""COMPUTED_VALUE"""),"5")</f>
        <v/>
      </c>
      <c r="J12" s="88">
        <f>IFERROR(__xludf.DUMMYFUNCTION("""COMPUTED_VALUE"""),"✅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"&amp;"corneal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ข้อนี้ไม่ใช่คำต"&amp;"อบที่ถูกต้องสำหรับภาวะ Tablet Manufacturing เนื่องจากกลไกการออกฤทธิ์, efficacy หรือข้อบ่งใช้ไม่ตรงกับโจทย์ที่กำหนด
• ข้อ ข. (ป้องกันการตกตะกอนขุ่นของสารละลาย): ข้อนี้ไม่ใช่คำตอบที่ถูกต้องสำหรับภาวะ Tablet Manufacturing เนื่องจากกลไกการออกฤทธิ์, efficacy ห"&amp;"รือข้อบ่งใช้ไม่ตรงกับโจทย์ที่กำหนด
• ข้อ ค. (เพิ่มฤทธิ์ฆ่าเชื้อแบคทีเรีย): ข้อนี้ไม่ใช่คำตอบที่ถูกต้องสำหรับภาวะ Tablet Manufacturing เนื่องจากกลไกการออกฤทธิ์, efficacy หรือข้อบ่งใช้ไม่ตรงกับโจทย์ที่กำหนด
• ข้อ ง. (ลดการแสบระคายเคืองตา): ข้อนี้ไม่ใช่คำตอบ"&amp;"ที่ถูกต้องสำหรับภาวะ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12" s="100" t="n"/>
      <c r="L12" s="88">
        <f>IFERROR(__xludf.DUMMYFUNCTION("""COMPUTED_VALUE"""),"Tablet Manufacturing")</f>
        <v/>
      </c>
      <c r="M12" s="100">
        <f>IFERROR(__xludf.DUMMYFUNCTION("""COMPUTED_VALUE"""),"Product")</f>
        <v/>
      </c>
      <c r="N12" s="88">
        <f>IFERROR(__xludf.DUMMYFUNCTION("""COMPUTED_VALUE"""),"ข้อ 23 Pharma Plus เล่มม่วง (เฉลยข้อ จ)")</f>
        <v/>
      </c>
      <c r="O12" s="100">
        <f>IFERROR(__xludf.DUMMYFUNCTION("""COMPUTED_VALUE"""),"Mock")</f>
        <v/>
      </c>
      <c r="P12" s="100">
        <f>IFERROR(__xludf.DUMMYFUNCTION("""COMPUTED_VALUE"""),"Pharma Plus เล่มม่วง")</f>
        <v/>
      </c>
      <c r="Q12" s="100" t="n"/>
    </row>
    <row r="13" ht="13.2" customHeight="1" s="49">
      <c r="A13" s="100">
        <f>IFERROR(__xludf.DUMMYFUNCTION("""COMPUTED_VALUE"""),"24")</f>
        <v/>
      </c>
      <c r="B13" s="88">
        <f>IFERROR(__xludf.DUMMYFUNCTION("""COMPUTED_VALUE"""),"คุณสมบัติที่สำคัญที่สุดของยาตา")</f>
        <v/>
      </c>
      <c r="C13" s="100" t="n"/>
      <c r="D13" s="88">
        <f>IFERROR(__xludf.DUMMYFUNCTION("""COMPUTED_VALUE"""),"Isotonic")</f>
        <v/>
      </c>
      <c r="E13" s="88">
        <f>IFERROR(__xludf.DUMMYFUNCTION("""COMPUTED_VALUE"""),"Sterile")</f>
        <v/>
      </c>
      <c r="F13" s="88">
        <f>IFERROR(__xludf.DUMMYFUNCTION("""COMPUTED_VALUE"""),"pH")</f>
        <v/>
      </c>
      <c r="G13" s="88">
        <f>IFERROR(__xludf.DUMMYFUNCTION("""COMPUTED_VALUE"""),"Preservative")</f>
        <v/>
      </c>
      <c r="H13" s="88">
        <f>IFERROR(__xludf.DUMMYFUNCTION("""COMPUTED_VALUE"""),"ต้องเป็นสารละลาย")</f>
        <v/>
      </c>
      <c r="I13" s="100">
        <f>IFERROR(__xludf.DUMMYFUNCTION("""COMPUTED_VALUE"""),"2")</f>
        <v/>
      </c>
      <c r="J13" s="88">
        <f>IFERROR(__xludf.DUMMYFUNCTION("""COMPUTED_VALUE"""),"✅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"&amp;"💡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เช่น"&amp;" isotonic หรือ pH จะสำคัญแต่ Sterility มาเป็น first-line
USP/NF, British Pharmacopoeia (BP) และ Remington: The Science and Practice of Pharmacy (หัวข้อ Tablet Manufacturing)
🔍 ข้ออื่นผิดเพราะอะไร:
• ข้อ ก. (Isotonic): ข้อนี้ไม่ใช่คำตอบที่ถูกต้องสำหรับภา"&amp;"วะ Tablet Manufacturing เนื่องจากกลไกการออกฤทธิ์, efficacy หรือข้อบ่งใช้ไม่ตรงกับโจทย์ที่กำหนด
• ข้อ ค. (pH): ข้อนี้ไม่ใช่คำตอบที่ถูกต้องสำหรับภาวะ Tablet Manufacturing เนื่องจากกลไกการออกฤทธิ์, efficacy หรือข้อบ่งใช้ไม่ตรงกับโจทย์ที่กำหนด
• ข้อ ง. (Prese"&amp;"rvative): ข้อนี้ไม่ใช่คำตอบที่ถูกต้องสำหรับภาวะ Tablet Manufacturing เนื่องจากกลไกการออกฤทธิ์, efficacy หรือข้อบ่งใช้ไม่ตรงกับโจทย์ที่กำหนด
• ข้อ จ. (ต้องเป็นสารละลาย):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13" s="100" t="n"/>
      <c r="L13" s="88">
        <f>IFERROR(__xludf.DUMMYFUNCTION("""COMPUTED_VALUE"""),"Tablet Manufacturing")</f>
        <v/>
      </c>
      <c r="M13" s="100">
        <f>IFERROR(__xludf.DUMMYFUNCTION("""COMPUTED_VALUE"""),"Product")</f>
        <v/>
      </c>
      <c r="N13" s="88">
        <f>IFERROR(__xludf.DUMMYFUNCTION("""COMPUTED_VALUE"""),"ข้อ 24 Pharma Plus เล่มม่วง (เฉลยข้อ ข)")</f>
        <v/>
      </c>
      <c r="O13" s="100">
        <f>IFERROR(__xludf.DUMMYFUNCTION("""COMPUTED_VALUE"""),"Mock")</f>
        <v/>
      </c>
      <c r="P13" s="100">
        <f>IFERROR(__xludf.DUMMYFUNCTION("""COMPUTED_VALUE"""),"Pharma Plus เล่มม่วง")</f>
        <v/>
      </c>
      <c r="Q13" s="100" t="n"/>
    </row>
    <row r="14" ht="13.2" customHeight="1" s="49">
      <c r="A14" s="100">
        <f>IFERROR(__xludf.DUMMYFUNCTION("""COMPUTED_VALUE"""),"25")</f>
        <v/>
      </c>
      <c r="B14" s="88">
        <f>IFERROR(__xludf.DUMMYFUNCTION("""COMPUTED_VALUE"""),"Norfloxacin มีค่าการละลายต่ำจึงนำมาใช้ร่วมกับ B-cyclodextrin ข้อใดคือกลไกของ B-cyclodextrin")</f>
        <v/>
      </c>
      <c r="C14" s="100" t="n"/>
      <c r="D14" s="88">
        <f>IFERROR(__xludf.DUMMYFUNCTION("""COMPUTED_VALUE"""),"pH")</f>
        <v/>
      </c>
      <c r="E14" s="88">
        <f>IFERROR(__xludf.DUMMYFUNCTION("""COMPUTED_VALUE"""),"ลดค่า dielectric constant")</f>
        <v/>
      </c>
      <c r="F14" s="88">
        <f>IFERROR(__xludf.DUMMYFUNCTION("""COMPUTED_VALUE"""),"Micelle")</f>
        <v/>
      </c>
      <c r="G14" s="88">
        <f>IFERROR(__xludf.DUMMYFUNCTION("""COMPUTED_VALUE"""),"Co-solvent")</f>
        <v/>
      </c>
      <c r="H14" s="88">
        <f>IFERROR(__xludf.DUMMYFUNCTION("""COMPUTED_VALUE"""),"Complexation")</f>
        <v/>
      </c>
      <c r="I14" s="100">
        <f>IFERROR(__xludf.DUMMYFUNCTION("""COMPUTED_VALUE"""),"5")</f>
        <v/>
      </c>
      <c r="J14" s="88">
        <f>IFERROR(__xludf.DUMMYFUNCTION("""COMPUTED_VALUE"""),"✅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Com"&amp;"plexation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ช่ว"&amp;"ยเพิ่มการละลายและการดูดซึมของยา
USP/NF, British Pharmacopoeia (BP) และ Remington: The Science and Practice of Pharmacy (หัวข้อ Tablet Manufacturing)
🔍 ข้ออื่นผิดเพราะอะไร:
• ข้อ ก. (pH): ข้อนี้ไม่ใช่คำตอบที่ถูกต้องสำหรับภาวะ Tablet Manufacturing เนื่องจ"&amp;"ากกลไกการออกฤทธิ์, efficacy หรือข้อบ่งใช้ไม่ตรงกับโจทย์ที่กำหนด
• ข้อ ข. (ลดค่า dielectric constant): ข้อนี้ไม่ใช่คำตอบที่ถูกต้องสำหรับภาวะ Tablet Manufacturing เนื่องจากกลไกการออกฤทธิ์, efficacy หรือข้อบ่งใช้ไม่ตรงกับโจทย์ที่กำหนด
• ข้อ ค. (Micelle): ข้อ"&amp;"นี้ไม่ใช่คำตอบที่ถูกต้องสำหรับภาวะ Tablet Manufacturing เนื่องจากกลไกการออกฤทธิ์, efficacy หรือข้อบ่งใช้ไม่ตรงกับโจทย์ที่กำหนด
• ข้อ ง. (Co-solvent): ข้อนี้ไม่ใช่คำตอบที่ถูกต้องสำหรับภาวะ Tablet Manufacturing เนื่องจากกลไกการออกฤทธิ์, efficacy หรือข้อบ่งใ"&amp;"ช้ไม่ตรงกับโจทย์ที่กำหนด
📖 Guideline อ้างอิง:
The United States Pharmacopeia (USP-NF 2024) General Chapter &lt;1088&gt; In Vitro and In Vivo Evaluation of Dosage Forms &amp; US FDA Guidance: The Biopharmaceutics Classification System (BCS)
📌 จุดจำก่อนสอบ:
• Exc"&amp;"ipient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formulatio"&amp;"n defects เชิงสูตรตำรับ")</f>
        <v/>
      </c>
      <c r="K14" s="100" t="n"/>
      <c r="L14" s="88">
        <f>IFERROR(__xludf.DUMMYFUNCTION("""COMPUTED_VALUE"""),"Tablet Manufacturing")</f>
        <v/>
      </c>
      <c r="M14" s="100">
        <f>IFERROR(__xludf.DUMMYFUNCTION("""COMPUTED_VALUE"""),"Product")</f>
        <v/>
      </c>
      <c r="N14" s="88">
        <f>IFERROR(__xludf.DUMMYFUNCTION("""COMPUTED_VALUE"""),"ข้อ 25 Pharma Plus เล่มม่วง (เฉลยข้อ จ)")</f>
        <v/>
      </c>
      <c r="O14" s="100">
        <f>IFERROR(__xludf.DUMMYFUNCTION("""COMPUTED_VALUE"""),"Mock")</f>
        <v/>
      </c>
      <c r="P14" s="100">
        <f>IFERROR(__xludf.DUMMYFUNCTION("""COMPUTED_VALUE"""),"Pharma Plus เล่มม่วง")</f>
        <v/>
      </c>
      <c r="Q14" s="100" t="n"/>
    </row>
    <row r="15" ht="13.2" customHeight="1" s="49">
      <c r="A15" s="100">
        <f>IFERROR(__xludf.DUMMYFUNCTION("""COMPUTED_VALUE"""),"26")</f>
        <v/>
      </c>
      <c r="B15" s="88">
        <f>IFERROR(__xludf.DUMMYFUNCTION("""COMPUTED_VALUE"""),"หากต้องการพัฒนาสูตรตำรับยาคุมกำเนิดปัญหาใดที่มีความสำคัญที่สุดและต้องแก้ไข")</f>
        <v/>
      </c>
      <c r="C15" s="100" t="n"/>
      <c r="D15" s="88">
        <f>IFERROR(__xludf.DUMMYFUNCTION("""COMPUTED_VALUE"""),"ความหนาของเม็ดยาต้องเท่ากัน")</f>
        <v/>
      </c>
      <c r="E15" s="88">
        <f>IFERROR(__xludf.DUMMYFUNCTION("""COMPUTED_VALUE"""),"ความแข็งของเม็ดยา เนื่องจากต้องพกติดตัว")</f>
        <v/>
      </c>
      <c r="F15" s="88">
        <f>IFERROR(__xludf.DUMMYFUNCTION("""COMPUTED_VALUE"""),"ความสม่ำเสมอของตัวยาสำคัญ")</f>
        <v/>
      </c>
      <c r="G15" s="88">
        <f>IFERROR(__xludf.DUMMYFUNCTION("""COMPUTED_VALUE"""),"ความกร่อน")</f>
        <v/>
      </c>
      <c r="H15" s="88">
        <f>IFERROR(__xludf.DUMMYFUNCTION("""COMPUTED_VALUE"""),"การละลายของยา")</f>
        <v/>
      </c>
      <c r="I15" s="100">
        <f>IFERROR(__xludf.DUMMYFUNCTION("""COMPUTED_VALUE"""),"3")</f>
        <v/>
      </c>
      <c r="J15" s="88">
        <f>IFERROR(__xludf.DUMMYFUNCTION("""COMPUTED_VALUE"""),"✅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(ความสม่ำเสมอของปริมาณตัวยาสำคัญ"&amp;")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ข้อนี้ไม"&amp;"่ใช่คำตอบที่ถูกต้องสำหรับภาวะ Tablet Manufacturing เนื่องจากกลไกการออกฤทธิ์, efficacy หรือข้อบ่งใช้ไม่ตรงกับโจทย์ที่กำหนด
• ข้อ ข. (ความแข็งของเม็ดยา เนื่องจากต้องพกติดตัว): ข้อนี้ไม่ใช่คำตอบที่ถูกต้องสำหรับภาวะ Tablet Manufacturing เนื่องจากกลไกการออกฤทธ"&amp;"ิ์, efficacy หรือข้อบ่งใช้ไม่ตรงกับโจทย์ที่กำหนด
• ข้อ ง. (ความกร่อน): ข้อนี้ไม่ใช่คำตอบที่ถูกต้องสำหรับภาวะ Tablet Manufacturing เนื่องจากกลไกการออกฤทธิ์, efficacy หรือข้อบ่งใช้ไม่ตรงกับโจทย์ที่กำหนด
• ข้อ จ. (การละลายของยา): ข้อนี้ไม่ใช่คำตอบที่ถูกต้องส"&amp;"ำหรับภาวะ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"&amp;"Units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15" s="100" t="n"/>
      <c r="L15" s="88">
        <f>IFERROR(__xludf.DUMMYFUNCTION("""COMPUTED_VALUE"""),"Tablet Manufacturing")</f>
        <v/>
      </c>
      <c r="M15" s="100">
        <f>IFERROR(__xludf.DUMMYFUNCTION("""COMPUTED_VALUE"""),"Product")</f>
        <v/>
      </c>
      <c r="N15" s="88">
        <f>IFERROR(__xludf.DUMMYFUNCTION("""COMPUTED_VALUE"""),"ข้อ 26 Pharma Plus เล่มม่วง (เฉลยข้อ ค)")</f>
        <v/>
      </c>
      <c r="O15" s="100">
        <f>IFERROR(__xludf.DUMMYFUNCTION("""COMPUTED_VALUE"""),"Mock")</f>
        <v/>
      </c>
      <c r="P15" s="100">
        <f>IFERROR(__xludf.DUMMYFUNCTION("""COMPUTED_VALUE"""),"Pharma Plus เล่มม่วง")</f>
        <v/>
      </c>
      <c r="Q15" s="100" t="n"/>
    </row>
    <row r="16" ht="13.2" customHeight="1" s="49">
      <c r="A16" s="100">
        <f>IFERROR(__xludf.DUMMYFUNCTION("""COMPUTED_VALUE"""),"72")</f>
        <v/>
      </c>
      <c r="B16" s="88">
        <f>IFERROR(__xludf.DUMMYFUNCTION("""COMPUTED_VALUE"""),"สาเหตุความไม่คงตัวดังข้อ 71 คือ")</f>
        <v/>
      </c>
      <c r="C16" s="100" t="n"/>
      <c r="D16" s="88">
        <f>IFERROR(__xludf.DUMMYFUNCTION("""COMPUTED_VALUE"""),"อนุภาคมีขนาดใหญ่เกินไป")</f>
        <v/>
      </c>
      <c r="E16" s="88">
        <f>IFERROR(__xludf.DUMMYFUNCTION("""COMPUTED_VALUE"""),"วัตภาคน้ำมันมีปริมาณมากเกินไป")</f>
        <v/>
      </c>
      <c r="F16" s="88">
        <f>IFERROR(__xludf.DUMMYFUNCTION("""COMPUTED_VALUE"""),"ความหนืดของวัตภาคภายนอกสูงเกินไป")</f>
        <v/>
      </c>
      <c r="G16" s="88">
        <f>IFERROR(__xludf.DUMMYFUNCTION("""COMPUTED_VALUE"""),"ไม่มีสารก่ออิมัลชัน (emulsifier) ในตำรับ")</f>
        <v/>
      </c>
      <c r="H16" s="88">
        <f>IFERROR(__xludf.DUMMYFUNCTION("""COMPUTED_VALUE"""),"ความหนาแน่นของวัตภาคในและนอกมีค่าใกล้เคียงกัน")</f>
        <v/>
      </c>
      <c r="I16" s="100">
        <f>IFERROR(__xludf.DUMMYFUNCTION("""COMPUTED_VALUE"""),"4")</f>
        <v/>
      </c>
      <c r="J16" s="88">
        <f>IFERROR(__xludf.DUMMYFUNCTION("""COMPUTED_VALUE"""),"✅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ตามมาตรฐ"&amp;"าน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ซึ่งสอดคล้องกับคุณสมบ"&amp;"ัติทางกายภาพและสูตรตำรับอิมัลชัน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ข้อนี้ไ"&amp;"ม่ใช่คำตอบที่ถูกต้องสำหรับภาวะ Tablet Manufacturing เนื่องจากกลไกการออกฤทธิ์, efficacy หรือข้อบ่งใช้ไม่ตรงกับโจทย์ที่กำหนด
• ข้อ ข. (วัตภาคน้ำมันมีปริมาณมากเกินไป): ข้อนี้ไม่ใช่คำตอบที่ถูกต้องสำหรับภาวะ Tablet Manufacturing เนื่องจากกลไกการออกฤทธิ์, effic"&amp;"acy หรือข้อบ่งใช้ไม่ตรงกับโจทย์ที่กำหนด
• ข้อ ค. (ความหนืดของวัตภาคภายนอกสูงเกินไป):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(ความหนาแน่นของวัตภาคในและนอกมี"&amp;"ค่าใกล้เคียงกัน):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16" s="100" t="n"/>
      <c r="L16" s="88">
        <f>IFERROR(__xludf.DUMMYFUNCTION("""COMPUTED_VALUE"""),"Tablet Manufacturing")</f>
        <v/>
      </c>
      <c r="M16" s="100">
        <f>IFERROR(__xludf.DUMMYFUNCTION("""COMPUTED_VALUE"""),"Product")</f>
        <v/>
      </c>
      <c r="N16" s="88">
        <f>IFERROR(__xludf.DUMMYFUNCTION("""COMPUTED_VALUE"""),"ข้อ 72 Pharma Plus เล่มม่วง (เฉลยข้อ ง)")</f>
        <v/>
      </c>
      <c r="O16" s="100">
        <f>IFERROR(__xludf.DUMMYFUNCTION("""COMPUTED_VALUE"""),"Mock")</f>
        <v/>
      </c>
      <c r="P16" s="100">
        <f>IFERROR(__xludf.DUMMYFUNCTION("""COMPUTED_VALUE"""),"Pharma Plus เล่มม่วง")</f>
        <v/>
      </c>
      <c r="Q16" s="100" t="n"/>
    </row>
    <row r="17" ht="13.2" customHeight="1" s="49">
      <c r="A17" s="100">
        <f>IFERROR(__xludf.DUMMYFUNCTION("""COMPUTED_VALUE"""),"73")</f>
        <v/>
      </c>
      <c r="B17" s="88">
        <f>IFERROR(__xludf.DUMMYFUNCTION("""COMPUTED_VALUE"""),"ค่า required HLB ในการเกิดเป็น o/w emulsion ของวัตภาคน้ำมัน stearic acid และ liquid paraffin ในตำรับข้อ 71 มีค่าเท่ากับ")</f>
        <v/>
      </c>
      <c r="C17" s="100" t="n"/>
      <c r="D17" s="88">
        <f>IFERROR(__xludf.DUMMYFUNCTION("""COMPUTED_VALUE"""),"9.5")</f>
        <v/>
      </c>
      <c r="E17" s="88">
        <f>IFERROR(__xludf.DUMMYFUNCTION("""COMPUTED_VALUE"""),"10.75")</f>
        <v/>
      </c>
      <c r="F17" s="88">
        <f>IFERROR(__xludf.DUMMYFUNCTION("""COMPUTED_VALUE"""),"11.04")</f>
        <v/>
      </c>
      <c r="G17" s="88">
        <f>IFERROR(__xludf.DUMMYFUNCTION("""COMPUTED_VALUE"""),"12.13")</f>
        <v/>
      </c>
      <c r="H17" s="88">
        <f>IFERROR(__xludf.DUMMYFUNCTION("""COMPUTED_VALUE"""),"14")</f>
        <v/>
      </c>
      <c r="I17" s="100">
        <f>IFERROR(__xludf.DUMMYFUNCTION("""COMPUTED_VALUE"""),"1")</f>
        <v/>
      </c>
      <c r="J17" s="88">
        <f>IFERROR(__xludf.DUMMYFUNCTION("""COMPUTED_VALUE"""),"✅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คำอธิบายและเหตุผลทางเภ"&amp;"สัชกรรม: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"&amp;"Practice of Pharmacy (หัวข้อ Tablet Manufacturing)
🔍 ข้ออื่นผิดเพราะอะไร:
• ข้อ ข. (10.75): ข้อนี้ไม่ใช่คำตอบที่ถูกต้องสำหรับภาวะ Tablet Manufacturing เนื่องจากกลไกการออกฤทธิ์, efficacy หรือข้อบ่งใช้ไม่ตรงกับโจทย์ที่กำหนด
• ข้อ ค. (11.04): ข้อนี้ไม่ใช่ค"&amp;"ำตอบที่ถูกต้องสำหรับภาวะ Tablet Manufacturing เนื่องจากกลไกการออกฤทธิ์, efficacy หรือข้อบ่งใช้ไม่ตรงกับโจทย์ที่กำหนด
• ข้อ ง. (12.13): ข้อนี้ไม่ใช่คำตอบที่ถูกต้องสำหรับภาวะ Tablet Manufacturing เนื่องจากกลไกการออกฤทธิ์, efficacy หรือข้อบ่งใช้ไม่ตรงกับโจทย"&amp;"์ที่กำหนด
• ข้อ จ. (14):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 &lt;851&gt; Spectropho"&amp;"tometry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dissolutio"&amp;"n และ uniformity
• Defect Troubleshooting: วิเคราะห์สาเหตุและวิธีแก้ไขปัญหา formulation defects เชิงสูตรตำรับ")</f>
        <v/>
      </c>
      <c r="K17" s="100" t="n"/>
      <c r="L17" s="88">
        <f>IFERROR(__xludf.DUMMYFUNCTION("""COMPUTED_VALUE"""),"Tablet Manufacturing")</f>
        <v/>
      </c>
      <c r="M17" s="100">
        <f>IFERROR(__xludf.DUMMYFUNCTION("""COMPUTED_VALUE"""),"Product")</f>
        <v/>
      </c>
      <c r="N17" s="88">
        <f>IFERROR(__xludf.DUMMYFUNCTION("""COMPUTED_VALUE"""),"ข้อ 73 Pharma Plus เล่มม่วง (เฉลยข้อ )")</f>
        <v/>
      </c>
      <c r="O17" s="100">
        <f>IFERROR(__xludf.DUMMYFUNCTION("""COMPUTED_VALUE"""),"Mock")</f>
        <v/>
      </c>
      <c r="P17" s="100">
        <f>IFERROR(__xludf.DUMMYFUNCTION("""COMPUTED_VALUE"""),"Pharma Plus เล่มม่วง")</f>
        <v/>
      </c>
      <c r="Q17" s="100" t="n"/>
    </row>
    <row r="18" ht="13.2" customHeight="1" s="49">
      <c r="A18" s="100">
        <f>IFERROR(__xludf.DUMMYFUNCTION("""COMPUTED_VALUE"""),"74")</f>
        <v/>
      </c>
      <c r="B18" s="88">
        <f>IFERROR(__xludf.DUMMYFUNCTION("""COMPUTED_VALUE"""),"สัดส่วนที่เหมาะสมของสารก่ออิมัลชันที่ใช้สำหรับตำรับข้อ 71 เพื่อให้เกิดเป็น o/w")</f>
        <v/>
      </c>
      <c r="C18" s="100" t="n"/>
      <c r="D18" s="88">
        <f>IFERROR(__xludf.DUMMYFUNCTION("""COMPUTED_VALUE"""),"Tween 80 : Span 80 = 8.43 : 2.87")</f>
        <v/>
      </c>
      <c r="E18" s="88">
        <f>IFERROR(__xludf.DUMMYFUNCTION("""COMPUTED_VALUE"""),"Tween 80 : Span 80 = 2.87 : 8.43")</f>
        <v/>
      </c>
      <c r="F18" s="88">
        <f>IFERROR(__xludf.DUMMYFUNCTION("""COMPUTED_VALUE"""),"Tween 80 : Span 80 = 15.0 : 3.7")</f>
        <v/>
      </c>
      <c r="G18" s="88">
        <f>IFERROR(__xludf.DUMMYFUNCTION("""COMPUTED_VALUE"""),"Tween 80 : Span 80 = 3.7 : 15.0")</f>
        <v/>
      </c>
      <c r="H18" s="88">
        <f>IFERROR(__xludf.DUMMYFUNCTION("""COMPUTED_VALUE"""),"Tween 80 : Span 80 = 1.5 : 2.5")</f>
        <v/>
      </c>
      <c r="I18" s="100">
        <f>IFERROR(__xludf.DUMMYFUNCTION("""COMPUTED_VALUE"""),"1")</f>
        <v/>
      </c>
      <c r="J18" s="88">
        <f>IFERROR(__xludf.DUMMYFUNCTION("""COMPUTED_VALUE"""),"✅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ท"&amp;"ำไมข้อนี้ถึงถูก: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ของต"&amp;"ำรับโดยใช้วิธี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(Sorbitan"&amp;"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"&amp;"80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lipophilic"&amp;" เหมาะสำหรับ W/O emulsion
📖 Guideline อ้างอิง:
The United States Pharmacopeia (USP-NF 2024) General Chapters &lt;701&gt; Disintegration, &lt;711&gt; Dissolution, &lt;905&gt; Uniformity of Dosage Units &amp; Remington: The Science and Practice of Pharmacy (23rd Edition)
📌 จ"&amp;"ุดจำก่อนสอบ: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วิเคราะห์สาเหตุและวิธีแก้"&amp;"ไขปัญหา formulation defects เชิงสูตรตำรับ")</f>
        <v/>
      </c>
      <c r="K18" s="100" t="n"/>
      <c r="L18" s="88">
        <f>IFERROR(__xludf.DUMMYFUNCTION("""COMPUTED_VALUE"""),"Tablet Manufacturing")</f>
        <v/>
      </c>
      <c r="M18" s="100">
        <f>IFERROR(__xludf.DUMMYFUNCTION("""COMPUTED_VALUE"""),"Product")</f>
        <v/>
      </c>
      <c r="N18" s="88">
        <f>IFERROR(__xludf.DUMMYFUNCTION("""COMPUTED_VALUE"""),"ข้อ 74 Pharma Plus เล่มม่วง (เฉลยข้อ )")</f>
        <v/>
      </c>
      <c r="O18" s="100">
        <f>IFERROR(__xludf.DUMMYFUNCTION("""COMPUTED_VALUE"""),"Mock")</f>
        <v/>
      </c>
      <c r="P18" s="100">
        <f>IFERROR(__xludf.DUMMYFUNCTION("""COMPUTED_VALUE"""),"Pharma Plus เล่มม่วง")</f>
        <v/>
      </c>
      <c r="Q18" s="100" t="n"/>
    </row>
    <row r="19" ht="13.2" customHeight="1" s="49">
      <c r="A19" s="100">
        <f>IFERROR(__xludf.DUMMYFUNCTION("""COMPUTED_VALUE"""),"75")</f>
        <v/>
      </c>
      <c r="B19" s="88">
        <f>IFERROR(__xludf.DUMMYFUNCTION("""COMPUTED_VALUE"""),"เพราะเหตุใดอิมัลชันที่เตรียมได้ตามสูตรข้างต้นเป็นอิมัลชันชนิด o/w")</f>
        <v/>
      </c>
      <c r="C19" s="100" t="n"/>
      <c r="D19" s="88">
        <f>IFERROR(__xludf.DUMMYFUNCTION("""COMPUTED_VALUE"""),"มีปริมาตรวัตภาคบ้า(น้ำ)สูงกว่าวัตภาคน้ำมัน และระบบสารก่ออิมัลชัน (emulsifier system) มีค่า HLB ที่สูง")</f>
        <v/>
      </c>
      <c r="E19" s="88">
        <f>IFERROR(__xludf.DUMMYFUNCTION("""COMPUTED_VALUE"""),"มีปริมาตรวัตภาคบ้า(น้ำ)สูงกว่าวัตภาคน้ำมัน และระบบสารก่ออิมัลชัน (emulsifier system) มีค่า HLB ที่ต่ำ")</f>
        <v/>
      </c>
      <c r="F19" s="88">
        <f>IFERROR(__xludf.DUMMYFUNCTION("""COMPUTED_VALUE"""),"มีปริมาตรวัตภาคน้ำมันสูงกว่าวัตภาคบ้า(น้ำ) และระบบสารก่ออิมัลชัน (emulsifier system) มีค่า HLB ที่สูง")</f>
        <v/>
      </c>
      <c r="G19" s="88">
        <f>IFERROR(__xludf.DUMMYFUNCTION("""COMPUTED_VALUE"""),"มีปริมาตรวัตภาคน้ำมันสูงกว่าวัตภาคบ้า(น้ำ) และระบบสารก่ออิมัลชัน (emulsifier system) มีค่า HLB ที่ต่ำ")</f>
        <v/>
      </c>
      <c r="H19" s="88">
        <f>IFERROR(__xludf.DUMMYFUNCTION("""COMPUTED_VALUE"""),"มีปริมาตรวัตภาคน้ำมันและวัตภาคน้ำเท่าๆกัน และระบบสารก่ออิมัลชัน (emulsifier system) มีค่า HLB ที่สูง")</f>
        <v/>
      </c>
      <c r="I19" s="100">
        <f>IFERROR(__xludf.DUMMYFUNCTION("""COMPUTED_VALUE"""),"1")</f>
        <v/>
      </c>
      <c r="J19" s="88">
        <f>IFERROR(__xludf.DUMMYFUNCTION("""COMPUTED_VALUE"""),"✅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excipients"&amp;"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คำอธิบายและเหตุผลทางเภสัชกรรม:"&amp;"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P"&amp;"ractice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ข้อนี้ไม่ใช่คำตอบที่ถูกต้องสำหรับภาวะ Tablet Manufacturing เนื่องจ"&amp;"ากกลไกการออกฤทธิ์, efficacy หรือข้อบ่งใช้ไม่ตรงกับโจทย์ที่กำหนด
• ข้อ ค. (มีปริมาตรวัตภาคน้ำมันสูงกว่าวัตภาคบ้า(น้ำ) และระบบสารก่ออิมัลชัน (emulsifier system) มีค่า HLB ที่สูง): ข้อนี้ไม่ใช่คำตอบที่ถูกต้องสำหรับภาวะ Tablet Manufacturing เนื่องจากกลไกการออ"&amp;"กฤทธิ์, efficacy หรือข้อบ่งใช้ไม่ตรงกับโจทย์ที่กำหนด
• ข้อ ง. (มีปริมาตรวัตภาคน้ำมันสูงกว่าวัตภาคบ้า(น้ำ) และระบบสารก่ออิมัลชัน (emulsifier system) มีค่า HLB ที่ต่ำ): ข้อนี้ไม่ใช่คำตอบที่ถูกต้องสำหรับภาวะ Tablet Manufacturing เนื่องจากกลไกการออกฤทธิ์, eff"&amp;"icacy หรือข้อบ่งใช้ไม่ตรงกับโจทย์ที่กำหนด
• ข้อ จ. (มีปริมาตรวัตภาคน้ำมันและวัตภาคน้ำเท่าๆกัน และระบบสารก่ออิมัลชัน (emulsifier system) มีค่า HLB ที่สูง): ข้อนี้ไม่ใช่คำตอบที่ถูกต้องสำหรับภาวะ Tablet Manufacturing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19" s="100" t="n"/>
      <c r="L19" s="88">
        <f>IFERROR(__xludf.DUMMYFUNCTION("""COMPUTED_VALUE"""),"Tablet Manufacturing")</f>
        <v/>
      </c>
      <c r="M19" s="100">
        <f>IFERROR(__xludf.DUMMYFUNCTION("""COMPUTED_VALUE"""),"Product")</f>
        <v/>
      </c>
      <c r="N19" s="88">
        <f>IFERROR(__xludf.DUMMYFUNCTION("""COMPUTED_VALUE"""),"ข้อ 75 Pharma Plus เล่มม่วง (เฉลยข้อ ก)")</f>
        <v/>
      </c>
      <c r="O19" s="100">
        <f>IFERROR(__xludf.DUMMYFUNCTION("""COMPUTED_VALUE"""),"Mock")</f>
        <v/>
      </c>
      <c r="P19" s="100">
        <f>IFERROR(__xludf.DUMMYFUNCTION("""COMPUTED_VALUE"""),"Pharma Plus เล่มม่วง")</f>
        <v/>
      </c>
      <c r="Q19" s="100" t="n"/>
    </row>
    <row r="20" ht="13.2" customHeight="1" s="49">
      <c r="A20" s="100">
        <f>IFERROR(__xludf.DUMMYFUNCTION("""COMPUTED_VALUE"""),"76")</f>
        <v/>
      </c>
      <c r="B20" s="88">
        <f>IFERROR(__xludf.DUMMYFUNCTION("""COMPUTED_VALUE"""),"ในการผลิตยาเม็ด gemfibrozil พบว่าเมื่อตอกแล้วยาเม็ดติดจาก แก้ไขโดยการเติมสารใด")</f>
        <v/>
      </c>
      <c r="C20" s="100" t="n"/>
      <c r="D20" s="88">
        <f>IFERROR(__xludf.DUMMYFUNCTION("""COMPUTED_VALUE"""),"Lactose")</f>
        <v/>
      </c>
      <c r="E20" s="88">
        <f>IFERROR(__xludf.DUMMYFUNCTION("""COMPUTED_VALUE"""),"Calcium carbonate")</f>
        <v/>
      </c>
      <c r="F20" s="88">
        <f>IFERROR(__xludf.DUMMYFUNCTION("""COMPUTED_VALUE"""),"HPMC")</f>
        <v/>
      </c>
      <c r="G20" s="88">
        <f>IFERROR(__xludf.DUMMYFUNCTION("""COMPUTED_VALUE"""),"Magnesium stearate")</f>
        <v/>
      </c>
      <c r="H20" s="88">
        <f>IFERROR(__xludf.DUMMYFUNCTION("""COMPUTED_VALUE"""),"Alcohol")</f>
        <v/>
      </c>
      <c r="I20" s="100">
        <f>IFERROR(__xludf.DUMMYFUNCTION("""COMPUTED_VALUE"""),"4")</f>
        <v/>
      </c>
      <c r="J20" s="88">
        <f>IFERROR(__xludf.DUMMYFUNCTION("""COMPUTED_VALUE"""),"✅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เพื่อลดแรงเสียดทานระหว่างผ"&amp;"งยากับผิวโลหะ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reac"&amp;"tion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"&amp;"ใช้เป็น Film coating polymer ที่ละลายในกระเพาะอาหาร และใช้เป็น Hydrophilic matrix สำหรับ sustained release tablets
• ข้อ จ. (Alcohol): ข้อนี้ไม่ใช่คำตอบที่ถูกต้องสำหรับภาวะ Tablet Defects เนื่องจากกลไกการออกฤทธิ์, efficacy หรือข้อบ่งใช้ไม่ตรงกับโจทย์ที่กำ"&amp;"หนด
📖 Guideline อ้างอิง:
The United States Pharmacopeia (USP-NF 2024) General Chapters &lt;701&gt; Disintegration, &lt;711&gt; Dissolution, &lt;905&gt; Uniformity of Dosage Units &amp; Remington: The Science and Practice of Pharmacy (23rd Edition)
📌 จุดจำก่อนสอบ:
• Excipie"&amp;"nt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de"&amp;"fects เชิงสูตรตำรับ")</f>
        <v/>
      </c>
      <c r="K20" s="100" t="n"/>
      <c r="L20" s="88">
        <f>IFERROR(__xludf.DUMMYFUNCTION("""COMPUTED_VALUE"""),"Tablet Defects")</f>
        <v/>
      </c>
      <c r="M20" s="100">
        <f>IFERROR(__xludf.DUMMYFUNCTION("""COMPUTED_VALUE"""),"Product")</f>
        <v/>
      </c>
      <c r="N20" s="88">
        <f>IFERROR(__xludf.DUMMYFUNCTION("""COMPUTED_VALUE"""),"ข้อ 76 Pharma Plus เล่มม่วง (เฉลยข้อ ง)")</f>
        <v/>
      </c>
      <c r="O20" s="100">
        <f>IFERROR(__xludf.DUMMYFUNCTION("""COMPUTED_VALUE"""),"Mock")</f>
        <v/>
      </c>
      <c r="P20" s="100">
        <f>IFERROR(__xludf.DUMMYFUNCTION("""COMPUTED_VALUE"""),"Pharma Plus เล่มม่วง")</f>
        <v/>
      </c>
      <c r="Q20" s="100" t="n"/>
    </row>
    <row r="21" ht="13.2" customHeight="1" s="49">
      <c r="A21" s="100">
        <f>IFERROR(__xludf.DUMMYFUNCTION("""COMPUTED_VALUE"""),"77")</f>
        <v/>
      </c>
      <c r="B21" s="88">
        <f>IFERROR(__xludf.DUMMYFUNCTION("""COMPUTED_VALUE"""),"หากต้องการเพิ่มความสามารถในการแตกตัวของยาเม็ด colchicine ควรใช้สารใด")</f>
        <v/>
      </c>
      <c r="C21" s="100" t="n"/>
      <c r="D21" s="88">
        <f>IFERROR(__xludf.DUMMYFUNCTION("""COMPUTED_VALUE"""),"Lactose")</f>
        <v/>
      </c>
      <c r="E21" s="88">
        <f>IFERROR(__xludf.DUMMYFUNCTION("""COMPUTED_VALUE"""),"Starch paste")</f>
        <v/>
      </c>
      <c r="F21" s="88">
        <f>IFERROR(__xludf.DUMMYFUNCTION("""COMPUTED_VALUE"""),"Microcrystalline cellulose")</f>
        <v/>
      </c>
      <c r="G21" s="88">
        <f>IFERROR(__xludf.DUMMYFUNCTION("""COMPUTED_VALUE"""),"Magnesium stearate")</f>
        <v/>
      </c>
      <c r="H21" s="88">
        <f>IFERROR(__xludf.DUMMYFUNCTION("""COMPUTED_VALUE"""),"Dicalcium phosphate")</f>
        <v/>
      </c>
      <c r="I21" s="100">
        <f>IFERROR(__xludf.DUMMYFUNCTION("""COMPUTED_VALUE"""),"3")</f>
        <v/>
      </c>
      <c r="J21" s="88">
        <f>IFERROR(__xludf.DUMMYFUNCTION("""COMPUTED_VALUE"""),"✅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ทำไมข้อ"&amp;"นี้ถึงถูก: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microcrys"&amp;"talline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ละลายน้ำได"&amp;"้ดี ให้ mouthfeel ที่ดี แต่เกิด Maillard reaction (เม็ดยาเปลี่ยนเป็นสีน้ำตาล) เมื่อผสมกับ primary amine drugs
• ข้อ ข. (Starch paste): ข้อนี้ไม่ใช่คำตอบที่ถูกต้องสำหรับภาวะ Tablet Manufacturing เนื่องจากกลไกการออกฤทธิ์, efficacy หรือข้อบ่งใช้ไม่ตรงกับโจทย"&amp;"์ที่กำหนด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ข้อนี้ไม่ใช่คำตอบที่ถูกต้องสำหรับ"&amp;"ภาวะ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Units"&amp;"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dissolu"&amp;"tion และ uniformity
• Defect Troubleshooting: วิเคราะห์สาเหตุและวิธีแก้ไขปัญหา formulation defects เชิงสูตรตำรับ")</f>
        <v/>
      </c>
      <c r="K21" s="100" t="n"/>
      <c r="L21" s="88">
        <f>IFERROR(__xludf.DUMMYFUNCTION("""COMPUTED_VALUE"""),"Tablet Manufacturing")</f>
        <v/>
      </c>
      <c r="M21" s="100">
        <f>IFERROR(__xludf.DUMMYFUNCTION("""COMPUTED_VALUE"""),"Product")</f>
        <v/>
      </c>
      <c r="N21" s="88">
        <f>IFERROR(__xludf.DUMMYFUNCTION("""COMPUTED_VALUE"""),"ข้อ 77 Pharma Plus เล่มม่วง (เฉลยข้อ ค)")</f>
        <v/>
      </c>
      <c r="O21" s="100">
        <f>IFERROR(__xludf.DUMMYFUNCTION("""COMPUTED_VALUE"""),"Mock")</f>
        <v/>
      </c>
      <c r="P21" s="100">
        <f>IFERROR(__xludf.DUMMYFUNCTION("""COMPUTED_VALUE"""),"Pharma Plus เล่มม่วง")</f>
        <v/>
      </c>
      <c r="Q21" s="100" t="n"/>
    </row>
    <row r="22" ht="13.2" customHeight="1" s="49">
      <c r="A22" s="100">
        <f>IFERROR(__xludf.DUMMYFUNCTION("""COMPUTED_VALUE"""),"78")</f>
        <v/>
      </c>
      <c r="B22" s="88">
        <f>IFERROR(__xludf.DUMMYFUNCTION("""COMPUTED_VALUE"""),"ในการควบคุมคุณภาพของยาเม็ด colchicine tablet 0.6 mg ตามข้อกำหนดใน USP สิ่งที่ไม่ต้องทำคือ")</f>
        <v/>
      </c>
      <c r="C22" s="100" t="n"/>
      <c r="D22" s="88">
        <f>IFERROR(__xludf.DUMMYFUNCTION("""COMPUTED_VALUE"""),"Friability test")</f>
        <v/>
      </c>
      <c r="E22" s="88">
        <f>IFERROR(__xludf.DUMMYFUNCTION("""COMPUTED_VALUE"""),"Content uniformity")</f>
        <v/>
      </c>
      <c r="F22" s="88">
        <f>IFERROR(__xludf.DUMMYFUNCTION("""COMPUTED_VALUE"""),"Weight variation")</f>
        <v/>
      </c>
      <c r="G22" s="88">
        <f>IFERROR(__xludf.DUMMYFUNCTION("""COMPUTED_VALUE"""),"Dissolution test")</f>
        <v/>
      </c>
      <c r="H22" s="88">
        <f>IFERROR(__xludf.DUMMYFUNCTION("""COMPUTED_VALUE"""),"Disintegration test")</f>
        <v/>
      </c>
      <c r="I22" s="100">
        <f>IFERROR(__xludf.DUMMYFUNCTION("""COMPUTED_VALUE"""),"1")</f>
        <v/>
      </c>
      <c r="J22"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ตามข้อกำหนด"&amp;"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Con"&amp;"tent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ข้อนี้ไม่ใช่คำตอ"&amp;"บที่ถูกต้องสำหรับภาวะ Tablet Manufacturing เนื่องจากกลไกการออกฤทธิ์, efficacy หรือข้อบ่งใช้ไม่ตรงกับโจทย์ที่กำหนด
• ข้อ ค. (Weight variation): ข้อนี้ไม่ใช่คำตอบที่ถูกต้องสำหรับภาวะ Tablet Manufacturing เนื่องจากกลไกการออกฤทธิ์, efficacy หรือข้อบ่งใช้ไม่ตร"&amp;"งกับโจทย์ที่กำหนด
• ข้อ ง.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จ. (Disintegration test):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22" s="100" t="n"/>
      <c r="L22" s="88">
        <f>IFERROR(__xludf.DUMMYFUNCTION("""COMPUTED_VALUE"""),"Tablet Manufacturing")</f>
        <v/>
      </c>
      <c r="M22" s="100">
        <f>IFERROR(__xludf.DUMMYFUNCTION("""COMPUTED_VALUE"""),"Product")</f>
        <v/>
      </c>
      <c r="N22" s="88">
        <f>IFERROR(__xludf.DUMMYFUNCTION("""COMPUTED_VALUE"""),"ข้อ 78 Pharma Plus เล่มม่วง (เฉลยข้อ ก)")</f>
        <v/>
      </c>
      <c r="O22" s="100">
        <f>IFERROR(__xludf.DUMMYFUNCTION("""COMPUTED_VALUE"""),"Mock")</f>
        <v/>
      </c>
      <c r="P22" s="100">
        <f>IFERROR(__xludf.DUMMYFUNCTION("""COMPUTED_VALUE"""),"Pharma Plus เล่มม่วง")</f>
        <v/>
      </c>
      <c r="Q22" s="100" t="n"/>
    </row>
    <row r="23" ht="13.2" customHeight="1" s="49">
      <c r="A23" s="100">
        <f>IFERROR(__xludf.DUMMYFUNCTION("""COMPUTED_VALUE"""),"79")</f>
        <v/>
      </c>
      <c r="B23" s="88">
        <f>IFERROR(__xludf.DUMMYFUNCTION("""COMPUTED_VALUE"""),"ถ้าต้องการเตรียมยา Intra-arthricular corticosteroids (ampule) ต้องผ่านการควบคุมคุณภาพต่อไปนี้ ยกเว้นข้อใด")</f>
        <v/>
      </c>
      <c r="C23" s="100" t="n"/>
      <c r="D23" s="88">
        <f>IFERROR(__xludf.DUMMYFUNCTION("""COMPUTED_VALUE"""),"Sterility test")</f>
        <v/>
      </c>
      <c r="E23" s="88">
        <f>IFERROR(__xludf.DUMMYFUNCTION("""COMPUTED_VALUE"""),"Clarity test")</f>
        <v/>
      </c>
      <c r="F23" s="88">
        <f>IFERROR(__xludf.DUMMYFUNCTION("""COMPUTED_VALUE"""),"Pyrogen test")</f>
        <v/>
      </c>
      <c r="G23" s="88">
        <f>IFERROR(__xludf.DUMMYFUNCTION("""COMPUTED_VALUE"""),"Compatibility test")</f>
        <v/>
      </c>
      <c r="H23" s="88">
        <f>IFERROR(__xludf.DUMMYFUNCTION("""COMPUTED_VALUE"""),"Leaker test")</f>
        <v/>
      </c>
      <c r="I23" s="100">
        <f>IFERROR(__xludf.DUMMYFUNCTION("""COMPUTED_VALUE"""),"4")</f>
        <v/>
      </c>
      <c r="J23" s="88">
        <f>IFERROR(__xludf.DUMMYFUNCTION("""COMPUTED_VALUE"""),"✅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(การทดสอบความปราศจ"&amp;"ากเชื้อ),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หรือก"&amp;"ารผสมยาสู่อินฟิวชัน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ข"&amp;"้อ ก. (Sterility test): ข้อนี้ไม่ใช่คำตอบที่ถูกต้องสำหรับภาวะ Tablet Manufacturing เนื่องจากกลไกการออกฤทธิ์, efficacy หรือข้อบ่งใช้ไม่ตรงกับโจทย์ที่กำหนด
• ข้อ ข. (Clarity test): ข้อนี้ไม่ใช่คำตอบที่ถูกต้องสำหรับภาวะ Tablet Manufacturing เนื่องจากกลไกการอ"&amp;"อกฤทธิ์, efficacy หรือข้อบ่งใช้ไม่ตรงกับโจทย์ที่กำหนด
• ข้อ ค. (Pyrogen test): ข้อนี้ไม่ใช่คำตอบที่ถูกต้องสำหรับภาวะ Tablet Manufacturing เนื่องจากกลไกการออกฤทธิ์, efficacy หรือข้อบ่งใช้ไม่ตรงกับโจทย์ที่กำหนด
• ข้อ จ. (Leaker test): ข้อนี้ไม่ใช่คำตอบที่ถู"&amp;"กต้องสำหรับภาวะ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D"&amp;"osage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stabili"&amp;"ty, dissolution และ uniformity
• Defect Troubleshooting: วิเคราะห์สาเหตุและวิธีแก้ไขปัญหา formulation defects เชิงสูตรตำรับ")</f>
        <v/>
      </c>
      <c r="K23" s="100" t="n"/>
      <c r="L23" s="88">
        <f>IFERROR(__xludf.DUMMYFUNCTION("""COMPUTED_VALUE"""),"Tablet Manufacturing")</f>
        <v/>
      </c>
      <c r="M23" s="100">
        <f>IFERROR(__xludf.DUMMYFUNCTION("""COMPUTED_VALUE"""),"Product")</f>
        <v/>
      </c>
      <c r="N23" s="88">
        <f>IFERROR(__xludf.DUMMYFUNCTION("""COMPUTED_VALUE"""),"ข้อ 79 Pharma Plus เล่มม่วง (เฉลยข้อ ง)")</f>
        <v/>
      </c>
      <c r="O23" s="100">
        <f>IFERROR(__xludf.DUMMYFUNCTION("""COMPUTED_VALUE"""),"Mock")</f>
        <v/>
      </c>
      <c r="P23" s="100">
        <f>IFERROR(__xludf.DUMMYFUNCTION("""COMPUTED_VALUE"""),"Pharma Plus เล่มม่วง")</f>
        <v/>
      </c>
      <c r="Q23" s="100" t="n"/>
    </row>
    <row r="24" ht="13.2" customHeight="1" s="49">
      <c r="A24" s="100">
        <f>IFERROR(__xludf.DUMMYFUNCTION("""COMPUTED_VALUE"""),"80")</f>
        <v/>
      </c>
      <c r="B24" s="88">
        <f>IFERROR(__xludf.DUMMYFUNCTION("""COMPUTED_VALUE"""),"จะต้องใช้ปริมาณยา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f>
        <v/>
      </c>
      <c r="C24" s="100" t="n"/>
      <c r="D24" s="88">
        <f>IFERROR(__xludf.DUMMYFUNCTION("""COMPUTED_VALUE"""),"0.8 g")</f>
        <v/>
      </c>
      <c r="E24" s="88">
        <f>IFERROR(__xludf.DUMMYFUNCTION("""COMPUTED_VALUE"""),"1.2 g")</f>
        <v/>
      </c>
      <c r="F24" s="88">
        <f>IFERROR(__xludf.DUMMYFUNCTION("""COMPUTED_VALUE"""),"1.5 g")</f>
        <v/>
      </c>
      <c r="G24" s="88">
        <f>IFERROR(__xludf.DUMMYFUNCTION("""COMPUTED_VALUE"""),"2.2 g")</f>
        <v/>
      </c>
      <c r="H24" s="88">
        <f>IFERROR(__xludf.DUMMYFUNCTION("""COMPUTED_VALUE"""),"3.0 g")</f>
        <v/>
      </c>
      <c r="I24" s="100">
        <f>IFERROR(__xludf.DUMMYFUNCTION("""COMPUTED_VALUE"""),"4")</f>
        <v/>
      </c>
      <c r="J24" s="88">
        <f>IFERROR(__xludf.DUMMYFUNCTION("""COMPUTED_VALUE"""),"✅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คำอธิบาย"&amp;"และเหตุผลทางเภสัชกรรม: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ซึ่งใกล้เคี"&amp;"ยงกับ 2.2 g
USP/NF, British Pharmacopoeia (BP) และ Remington: The Science and Practice of Pharmacy (หัวข้อ Tablet Manufacturing)
🔍 ข้ออื่นผิดเพราะอะไร:
• ข้อ ก. (0.8 g): ข้อนี้ไม่ใช่คำตอบที่ถูกต้องสำหรับภาวะ Tablet Manufacturing เนื่องจากกลไกการออกฤทธิ์"&amp;", efficacy หรือข้อบ่งใช้ไม่ตรงกับโจทย์ที่กำหนด
• ข้อ ข. (1.2 g): ข้อนี้ไม่ใช่คำตอบที่ถูกต้องสำหรับภาวะ Tablet Manufacturing เนื่องจากกลไกการออกฤทธิ์, efficacy หรือข้อบ่งใช้ไม่ตรงกับโจทย์ที่กำหนด
• ข้อ ค. (1.5 g): ข้อนี้ไม่ใช่คำตอบที่ถูกต้องสำหรับภาวะ Tabl"&amp;"et Manufacturing เนื่องจากกลไกการออกฤทธิ์, efficacy หรือข้อบ่งใช้ไม่ตรงกับโจทย์ที่กำหนด
• ข้อ จ. (3.0 g):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24" s="100" t="n"/>
      <c r="L24" s="88">
        <f>IFERROR(__xludf.DUMMYFUNCTION("""COMPUTED_VALUE"""),"Tablet Manufacturing")</f>
        <v/>
      </c>
      <c r="M24" s="100">
        <f>IFERROR(__xludf.DUMMYFUNCTION("""COMPUTED_VALUE"""),"Product")</f>
        <v/>
      </c>
      <c r="N24" s="88">
        <f>IFERROR(__xludf.DUMMYFUNCTION("""COMPUTED_VALUE"""),"ข้อ 80 Pharma Plus เล่มม่วง (เฉลยข้อ ง)")</f>
        <v/>
      </c>
      <c r="O24" s="100">
        <f>IFERROR(__xludf.DUMMYFUNCTION("""COMPUTED_VALUE"""),"Mock")</f>
        <v/>
      </c>
      <c r="P24" s="100">
        <f>IFERROR(__xludf.DUMMYFUNCTION("""COMPUTED_VALUE"""),"Pharma Plus เล่มม่วง")</f>
        <v/>
      </c>
      <c r="Q24" s="100" t="n"/>
    </row>
    <row r="25" ht="13.2" customHeight="1" s="49">
      <c r="A25" s="100">
        <f>IFERROR(__xludf.DUMMYFUNCTION("""COMPUTED_VALUE"""),"81")</f>
        <v/>
      </c>
      <c r="B25" s="88">
        <f>IFERROR(__xludf.DUMMYFUNCTION("""COMPUTED_VALUE"""),"ผู้ป่วยควรเก็บ insulin ที่ภาวะใด")</f>
        <v/>
      </c>
      <c r="C25" s="100" t="n"/>
      <c r="D25" s="88">
        <f>IFERROR(__xludf.DUMMYFUNCTION("""COMPUTED_VALUE"""),"Cold")</f>
        <v/>
      </c>
      <c r="E25" s="88">
        <f>IFERROR(__xludf.DUMMYFUNCTION("""COMPUTED_VALUE"""),"Refrigerator")</f>
        <v/>
      </c>
      <c r="F25" s="88">
        <f>IFERROR(__xludf.DUMMYFUNCTION("""COMPUTED_VALUE"""),"Cool")</f>
        <v/>
      </c>
      <c r="G25" s="88">
        <f>IFERROR(__xludf.DUMMYFUNCTION("""COMPUTED_VALUE"""),"Room temperature")</f>
        <v/>
      </c>
      <c r="H25" s="88">
        <f>IFERROR(__xludf.DUMMYFUNCTION("""COMPUTED_VALUE"""),"Warm")</f>
        <v/>
      </c>
      <c r="I25" s="100">
        <f>IFERROR(__xludf.DUMMYFUNCTION("""COMPUTED_VALUE"""),"2")</f>
        <v/>
      </c>
      <c r="J25" s="88">
        <f>IFERROR(__xludf.DUMMYFUNCTION("""COMPUTED_VALUE"""),"✅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Ref"&amp;"rigerator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เพื่อป้องกันการเสื่อมสล"&amp;"ายของโครงสร้างโปรตีน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ข้ออื่นผ"&amp;"ิดเพราะอะไร:
• ข้อ ก. (Cold): ข้อนี้ไม่ใช่คำตอบที่ถูกต้องสำหรับภาวะ Tablet Manufacturing เนื่องจากกลไกการออกฤทธิ์, efficacy หรือข้อบ่งใช้ไม่ตรงกับโจทย์ที่กำหนด
• ข้อ ค. (Cool): ข้อนี้ไม่ใช่คำตอบที่ถูกต้องสำหรับภาวะ Tablet Manufacturing เนื่องจากกลไกการออก"&amp;"ฤทธิ์, efficacy หรือข้อบ่งใช้ไม่ตรงกับโจทย์ที่กำหนด
• ข้อ ง. (Room temperature): ข้อนี้ไม่ใช่คำตอบที่ถูกต้องสำหรับภาวะ Tablet Manufacturing เนื่องจากกลไกการออกฤทธิ์, efficacy หรือข้อบ่งใช้ไม่ตรงกับโจทย์ที่กำหนด
• ข้อ จ. (Warm): ข้อนี้ไม่ใช่คำตอบที่ถูกต้อง"&amp;"สำหรับภาวะ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Dosage"&amp;"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d"&amp;"issolution และ uniformity
• Defect Troubleshooting: วิเคราะห์สาเหตุและวิธีแก้ไขปัญหา formulation defects เชิงสูตรตำรับ")</f>
        <v/>
      </c>
      <c r="K25" s="100" t="n"/>
      <c r="L25" s="88">
        <f>IFERROR(__xludf.DUMMYFUNCTION("""COMPUTED_VALUE"""),"Tablet Manufacturing")</f>
        <v/>
      </c>
      <c r="M25" s="100">
        <f>IFERROR(__xludf.DUMMYFUNCTION("""COMPUTED_VALUE"""),"Product")</f>
        <v/>
      </c>
      <c r="N25" s="88">
        <f>IFERROR(__xludf.DUMMYFUNCTION("""COMPUTED_VALUE"""),"ข้อ 81 Pharma Plus เล่มม่วง (เฉลยข้อ ข)")</f>
        <v/>
      </c>
      <c r="O25" s="100">
        <f>IFERROR(__xludf.DUMMYFUNCTION("""COMPUTED_VALUE"""),"Mock")</f>
        <v/>
      </c>
      <c r="P25" s="100">
        <f>IFERROR(__xludf.DUMMYFUNCTION("""COMPUTED_VALUE"""),"Pharma Plus เล่มม่วง")</f>
        <v/>
      </c>
      <c r="Q25" s="100" t="n"/>
    </row>
    <row r="26" ht="13.2" customHeight="1" s="49">
      <c r="A26" s="100">
        <f>IFERROR(__xludf.DUMMYFUNCTION("""COMPUTED_VALUE"""),"82")</f>
        <v/>
      </c>
      <c r="B26" s="88">
        <f>IFERROR(__xludf.DUMMYFUNCTION("""COMPUTED_VALUE"""),"ท่านคิดว่า metformin tablet ไม่จำเป็นต้องทำ finished product quality control ข้อใด")</f>
        <v/>
      </c>
      <c r="C26" s="100" t="n"/>
      <c r="D26" s="88">
        <f>IFERROR(__xludf.DUMMYFUNCTION("""COMPUTED_VALUE"""),"Friability test")</f>
        <v/>
      </c>
      <c r="E26" s="88">
        <f>IFERROR(__xludf.DUMMYFUNCTION("""COMPUTED_VALUE"""),"Disintegration test")</f>
        <v/>
      </c>
      <c r="F26" s="88">
        <f>IFERROR(__xludf.DUMMYFUNCTION("""COMPUTED_VALUE"""),"Dissolution test")</f>
        <v/>
      </c>
      <c r="G26" s="88">
        <f>IFERROR(__xludf.DUMMYFUNCTION("""COMPUTED_VALUE"""),"Freeze-thaw cycle")</f>
        <v/>
      </c>
      <c r="H26" s="88">
        <f>IFERROR(__xludf.DUMMYFUNCTION("""COMPUTED_VALUE"""),"Weight variation")</f>
        <v/>
      </c>
      <c r="I26" s="100">
        <f>IFERROR(__xludf.DUMMYFUNCTION("""COMPUTED_VALUE"""),"1")</f>
        <v/>
      </c>
      <c r="J26"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ไม่ใช่การทดสอบคุณ"&amp;"ภาพประจำของยาเม็ดแข็ง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🔍"&amp;" ข้ออื่นผิดเพราะอะไร:
• ข้อ ข. (Disintegration test): ข้อนี้ไม่ใช่คำตอบที่ถูกต้องสำหรับภาวะ Tablet Manufacturing เนื่องจากกลไกการออกฤทธิ์, efficacy หรือข้อบ่งใช้ไม่ตรงกับโจทย์ที่กำหนด
• ข้อ ค. (Dissolution test): ข้อนี้ไม่ใช่คำตอบที่ถูกต้องสำหรับภาวะ Tabl"&amp;"et Manufacturing เนื่องจากกลไกการออกฤทธิ์, efficacy หรือข้อบ่งใช้ไม่ตรงกับโจทย์ที่กำหนด
• ข้อ ง. (Freeze-thaw cycle): ข้อนี้ไม่ใช่คำตอบที่ถูกต้องสำหรับภาวะ Tablet Manufacturing เนื่องจากกลไกการออกฤทธิ์, efficacy หรือข้อบ่งใช้ไม่ตรงกับโจทย์ที่กำหนด
• ข้อ จ"&amp;". (Weight variation):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26" s="100" t="n"/>
      <c r="L26" s="88">
        <f>IFERROR(__xludf.DUMMYFUNCTION("""COMPUTED_VALUE"""),"Tablet Manufacturing")</f>
        <v/>
      </c>
      <c r="M26" s="100">
        <f>IFERROR(__xludf.DUMMYFUNCTION("""COMPUTED_VALUE"""),"Product")</f>
        <v/>
      </c>
      <c r="N26" s="88">
        <f>IFERROR(__xludf.DUMMYFUNCTION("""COMPUTED_VALUE"""),"ข้อ 82 Pharma Plus เล่มม่วง (เฉลยข้อ ก)")</f>
        <v/>
      </c>
      <c r="O26" s="100">
        <f>IFERROR(__xludf.DUMMYFUNCTION("""COMPUTED_VALUE"""),"Mock")</f>
        <v/>
      </c>
      <c r="P26" s="100">
        <f>IFERROR(__xludf.DUMMYFUNCTION("""COMPUTED_VALUE"""),"Pharma Plus เล่มม่วง")</f>
        <v/>
      </c>
      <c r="Q26" s="100" t="n"/>
    </row>
    <row r="27" ht="13.2" customHeight="1" s="49">
      <c r="A27" s="100">
        <f>IFERROR(__xludf.DUMMYFUNCTION("""COMPUTED_VALUE"""),"83")</f>
        <v/>
      </c>
      <c r="B27" s="88">
        <f>IFERROR(__xludf.DUMMYFUNCTION("""COMPUTED_VALUE"""),"ข้อใดไม่ใช่ข้อดีของการทำ film coated tablet ที่เหนือกว่า sugar coated tablet")</f>
        <v/>
      </c>
      <c r="C27" s="100" t="n"/>
      <c r="D27" s="88">
        <f>IFERROR(__xludf.DUMMYFUNCTION("""COMPUTED_VALUE"""),"น้ำหนักของเม็ดยาเพิ่มมากขึ้น มากกว่า sugar coated tablet เนื่องจาก material ที่ใช้เป็นสารสังเคราะห์ที่มีน้ำหนักโมเลกุลสูง")</f>
        <v/>
      </c>
      <c r="E27" s="88">
        <f>IFERROR(__xludf.DUMMYFUNCTION("""COMPUTED_VALUE"""),"พื้นผิวเม็ดยามีความเรียบและ สีสม่ำเสมอกว่า sugar coated tablet")</f>
        <v/>
      </c>
      <c r="F27" s="88">
        <f>IFERROR(__xludf.DUMMYFUNCTION("""COMPUTED_VALUE"""),"กระบวนการทำ film coated tablet รวดเร็วกว่า sugar coated tablet")</f>
        <v/>
      </c>
      <c r="G27" s="88">
        <f>IFERROR(__xludf.DUMMYFUNCTION("""COMPUTED_VALUE"""),"กระบวนการทำ film coated tablet ไม่เกิดปัญหา dead spot")</f>
        <v/>
      </c>
      <c r="H27" s="88">
        <f>IFERROR(__xludf.DUMMYFUNCTION("""COMPUTED_VALUE"""),"film coated tabletไม่มีการทำ polishing ด้วย wax จึงไม่เกิดปัญหาที่เรียกว่า marbled เหมือน sugar coated tablet")</f>
        <v/>
      </c>
      <c r="I27" s="100">
        <f>IFERROR(__xludf.DUMMYFUNCTION("""COMPUTED_VALUE"""),"1")</f>
        <v/>
      </c>
      <c r="J27" s="88">
        <f>IFERROR(__xludf.DUMMYFUNCTION("""COMPUTED_VALUE"""),"✅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compressibility"&amp;"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คำอธิบายและเหตุผลทางเภสั"&amp;"ชกรรม: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เพราะ"&amp;"น้ำหนักของ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(พื้นผิวเม็ดยามีความเรียบแ"&amp;"ละ สีสม่ำเสมอกว่า sugar coated tablet): ข้อนี้ไม่ใช่คำตอบที่ถูกต้องสำหรับภาวะ Tablet Coating เนื่องจากกลไกการออกฤทธิ์, efficacy หรือข้อบ่งใช้ไม่ตรงกับโจทย์ที่กำหนด
• ข้อ ค. (กระบวนการทำ film coated tablet รวดเร็วกว่า sugar coated tablet): ข้อนี้ไม่ใช่คำตอ"&amp;"บที่ถูกต้องสำหรับภาวะ Tablet Coating เนื่องจากกลไกการออกฤทธิ์, efficacy หรือข้อบ่งใช้ไม่ตรงกับโจทย์ที่กำหนด
• ข้อ ง. (กระบวนการทำ film coated tablet ไม่เกิดปัญหา dead spot): ข้อนี้ไม่ใช่คำตอบที่ถูกต้องสำหรับภาวะ Tablet Coating เนื่องจากกลไกการออกฤทธิ์, ef"&amp;"ficacy หรือข้อบ่งใช้ไม่ตรงกับโจทย์ที่กำหนด
• ข้อ จ. (film coated tabletไม่มีการทำ polishing ด้วย wax จึงไม่เกิดปัญหาที่เรียกว่า marbled เหมือน sugar coated tablet): ข้อนี้ไม่ใช่คำตอบที่ถูกต้องสำหรับภาวะ Tablet Coating เนื่องจากกลไกการออกฤทธิ์, efficacy หร"&amp;"ือข้อบ่งใช้ไม่ตรงกับโจทย์ที่กำหนด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Editio"&amp;"n)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วิเคราะห์สาเหตุแล"&amp;"ะวิธีแก้ไขปัญหา formulation defects เชิงสูตรตำรับ")</f>
        <v/>
      </c>
      <c r="K27" s="100" t="n"/>
      <c r="L27" s="88">
        <f>IFERROR(__xludf.DUMMYFUNCTION("""COMPUTED_VALUE"""),"Tablet Coating")</f>
        <v/>
      </c>
      <c r="M27" s="100">
        <f>IFERROR(__xludf.DUMMYFUNCTION("""COMPUTED_VALUE"""),"Product")</f>
        <v/>
      </c>
      <c r="N27" s="88">
        <f>IFERROR(__xludf.DUMMYFUNCTION("""COMPUTED_VALUE"""),"ข้อ 83 Pharma Plus เล่มม่วง (เฉลยข้อ ก)")</f>
        <v/>
      </c>
      <c r="O27" s="100">
        <f>IFERROR(__xludf.DUMMYFUNCTION("""COMPUTED_VALUE"""),"Mock")</f>
        <v/>
      </c>
      <c r="P27" s="100">
        <f>IFERROR(__xludf.DUMMYFUNCTION("""COMPUTED_VALUE"""),"Pharma Plus เล่มม่วง")</f>
        <v/>
      </c>
      <c r="Q27" s="100" t="n"/>
    </row>
    <row r="28" ht="13.2" customHeight="1" s="49">
      <c r="A28" s="100">
        <f>IFERROR(__xludf.DUMMYFUNCTION("""COMPUTED_VALUE"""),"96")</f>
        <v/>
      </c>
      <c r="B28" s="88">
        <f>IFERROR(__xludf.DUMMYFUNCTION("""COMPUTED_VALUE"""),"Antacid เป็นยาเตรียมประเภทใด")</f>
        <v/>
      </c>
      <c r="C28" s="100" t="n"/>
      <c r="D28" s="88">
        <f>IFERROR(__xludf.DUMMYFUNCTION("""COMPUTED_VALUE"""),"Gel")</f>
        <v/>
      </c>
      <c r="E28" s="88">
        <f>IFERROR(__xludf.DUMMYFUNCTION("""COMPUTED_VALUE"""),"Emulsion")</f>
        <v/>
      </c>
      <c r="F28" s="88">
        <f>IFERROR(__xludf.DUMMYFUNCTION("""COMPUTED_VALUE"""),"Suspension")</f>
        <v/>
      </c>
      <c r="G28" s="88">
        <f>IFERROR(__xludf.DUMMYFUNCTION("""COMPUTED_VALUE"""),"Solution")</f>
        <v/>
      </c>
      <c r="H28" s="88">
        <f>IFERROR(__xludf.DUMMYFUNCTION("""COMPUTED_VALUE"""),"Elixir")</f>
        <v/>
      </c>
      <c r="I28" s="100">
        <f>IFERROR(__xludf.DUMMYFUNCTION("""COMPUTED_VALUE"""),"3")</f>
        <v/>
      </c>
      <c r="J28" s="88">
        <f>IFERROR(__xludf.DUMMYFUNCTION("""COMPUTED_VALUE"""),"✅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Suspe"&amp;"nsion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amp;"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ข้อนี้ไม่ใช่คำตอบที่ถูกต้องสำหรับภาวะ T"&amp;"ablet Manufacturing เนื่องจากกลไกการออกฤทธิ์, efficacy หรือข้อบ่งใช้ไม่ตรงกับโจทย์ที่กำหนด
• ข้อ ข. (Emulsion): ข้อนี้ไม่ใช่คำตอบที่ถูกต้องสำหรับภาวะ Tablet Manufacturing เนื่องจากกลไกการออกฤทธิ์, efficacy หรือข้อบ่งใช้ไม่ตรงกับโจทย์ที่กำหนด
• ข้อ ง. (Sol"&amp;"ution): ข้อนี้ไม่ใช่คำตอบที่ถูกต้องสำหรับภาวะ Tablet Manufacturing เนื่องจากกลไกการออกฤทธิ์, efficacy หรือข้อบ่งใช้ไม่ตรงกับโจทย์ที่กำหนด
• ข้อ จ. (Elixir): ข้อนี้ไม่ใช่คำตอบที่ถูกต้องสำหรับภาวะ Tablet Manufacturing เนื่องจากกลไกการออกฤทธิ์, efficacy หรือ"&amp;"ข้อบ่งใช้ไม่ตรงกับโจทย์ที่กำหนด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28" s="100" t="n"/>
      <c r="L28" s="88">
        <f>IFERROR(__xludf.DUMMYFUNCTION("""COMPUTED_VALUE"""),"Tablet Manufacturing")</f>
        <v/>
      </c>
      <c r="M28" s="100">
        <f>IFERROR(__xludf.DUMMYFUNCTION("""COMPUTED_VALUE"""),"Product")</f>
        <v/>
      </c>
      <c r="N28" s="88">
        <f>IFERROR(__xludf.DUMMYFUNCTION("""COMPUTED_VALUE"""),"ข้อ 96 Pharma Plus เล่มม่วง (เฉลยข้อ ค)")</f>
        <v/>
      </c>
      <c r="O28" s="100">
        <f>IFERROR(__xludf.DUMMYFUNCTION("""COMPUTED_VALUE"""),"Mock")</f>
        <v/>
      </c>
      <c r="P28" s="100">
        <f>IFERROR(__xludf.DUMMYFUNCTION("""COMPUTED_VALUE"""),"Pharma Plus เล่มม่วง")</f>
        <v/>
      </c>
      <c r="Q28" s="100" t="n"/>
    </row>
    <row r="29" ht="13.2" customHeight="1" s="49">
      <c r="A29" s="100">
        <f>IFERROR(__xludf.DUMMYFUNCTION("""COMPUTED_VALUE"""),"97")</f>
        <v/>
      </c>
      <c r="B29" s="88">
        <f>IFERROR(__xludf.DUMMYFUNCTION("""COMPUTED_VALUE"""),"ข้อใดถูกต้องในการเตรียมยาที่เป็น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f>
        <v/>
      </c>
      <c r="C29" s="100" t="n"/>
      <c r="D29" s="88">
        <f>IFERROR(__xludf.DUMMYFUNCTION("""COMPUTED_VALUE"""),"Hard Gelatin Capsule filling")</f>
        <v/>
      </c>
      <c r="E29" s="88">
        <f>IFERROR(__xludf.DUMMYFUNCTION("""COMPUTED_VALUE"""),"Soft Gelatin Capsule encapsulation")</f>
        <v/>
      </c>
      <c r="F29" s="88">
        <f>IFERROR(__xludf.DUMMYFUNCTION("""COMPUTED_VALUE"""),"1 และ 3")</f>
        <v/>
      </c>
      <c r="G29" s="88">
        <f>IFERROR(__xludf.DUMMYFUNCTION("""COMPUTED_VALUE"""),"2 และ 3")</f>
        <v/>
      </c>
      <c r="H29" s="88">
        <f>IFERROR(__xludf.DUMMYFUNCTION("""COMPUTED_VALUE"""),"ไม่มีข้อใดถูก")</f>
        <v/>
      </c>
      <c r="I29" s="100">
        <f>IFERROR(__xludf.DUMMYFUNCTION("""COMPUTED_VALUE"""),"3")</f>
        <v/>
      </c>
      <c r="J29" s="88">
        <f>IFERROR(__xludf.DUMMYFUNCTION("""COMPUTED_VALUE"""),"✅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"&amp;"💡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"&amp;"เพื่อป้องกันไม่ให้อากาศจากห้องผลิตรั่วไหลออกสู่ภายนอก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ข้ออื่นผิ"&amp;"ดเพราะอะไร:
• ข้อ ก. (Hard Gelatin Capsule filling): ข้อนี้ไม่ใช่คำตอบที่ถูกต้องสำหรับภาวะ Tablet Manufacturing เนื่องจากกลไกการออกฤทธิ์, efficacy หรือข้อบ่งใช้ไม่ตรงกับโจทย์ที่กำหนด
• ข้อ ข. (Soft Gelatin Capsule encapsulation): ข้อนี้ไม่ใช่คำตอบที่ถูกต้"&amp;"องสำหรับภาวะ Tablet Manufacturing เนื่องจากกลไกการออกฤทธิ์, efficacy หรือข้อบ่งใช้ไม่ตรงกับโจทย์ที่กำหนด
• ข้อ ง. (2 และ 3): ข้อนี้ไม่ใช่คำตอบที่ถูกต้องสำหรับภาวะ Tablet Manufacturing เนื่องจากกลไกการออกฤทธิ์, efficacy หรือข้อบ่งใช้ไม่ตรงกับโจทย์ที่กำหนด
"&amp;"•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29" s="100" t="n"/>
      <c r="L29" s="88">
        <f>IFERROR(__xludf.DUMMYFUNCTION("""COMPUTED_VALUE"""),"Tablet Manufacturing")</f>
        <v/>
      </c>
      <c r="M29" s="100">
        <f>IFERROR(__xludf.DUMMYFUNCTION("""COMPUTED_VALUE"""),"Product")</f>
        <v/>
      </c>
      <c r="N29" s="88">
        <f>IFERROR(__xludf.DUMMYFUNCTION("""COMPUTED_VALUE"""),"ข้อ 97 Pharma Plus เล่มม่วง (เฉลยข้อ ค)")</f>
        <v/>
      </c>
      <c r="O29" s="100">
        <f>IFERROR(__xludf.DUMMYFUNCTION("""COMPUTED_VALUE"""),"Mock")</f>
        <v/>
      </c>
      <c r="P29" s="100">
        <f>IFERROR(__xludf.DUMMYFUNCTION("""COMPUTED_VALUE"""),"Pharma Plus เล่มม่วง")</f>
        <v/>
      </c>
      <c r="Q29" s="100" t="n"/>
    </row>
    <row r="30" ht="13.2" customHeight="1" s="49">
      <c r="A30" s="100">
        <f>IFERROR(__xludf.DUMMYFUNCTION("""COMPUTED_VALUE"""),"98")</f>
        <v/>
      </c>
      <c r="B30" s="88">
        <f>IFERROR(__xludf.DUMMYFUNCTION("""COMPUTED_VALUE"""),"ท่านต้องการเตรียม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f>
        <v/>
      </c>
      <c r="C30" s="100" t="n"/>
      <c r="D30" s="88">
        <f>IFERROR(__xludf.DUMMYFUNCTION("""COMPUTED_VALUE"""),"Very soluble")</f>
        <v/>
      </c>
      <c r="E30" s="88">
        <f>IFERROR(__xludf.DUMMYFUNCTION("""COMPUTED_VALUE"""),"Sparingly soluble")</f>
        <v/>
      </c>
      <c r="F30" s="88">
        <f>IFERROR(__xludf.DUMMYFUNCTION("""COMPUTED_VALUE"""),"Soluble")</f>
        <v/>
      </c>
      <c r="G30" s="88">
        <f>IFERROR(__xludf.DUMMYFUNCTION("""COMPUTED_VALUE"""),"Freely soluble")</f>
        <v/>
      </c>
      <c r="H30" s="88">
        <f>IFERROR(__xludf.DUMMYFUNCTION("""COMPUTED_VALUE"""),"Insoluble")</f>
        <v/>
      </c>
      <c r="I30" s="100">
        <f>IFERROR(__xludf.DUMMYFUNCTION("""COMPUTED_VALUE"""),"3")</f>
        <v/>
      </c>
      <c r="J30" s="88">
        <f>IFERROR(__xludf.DUMMYFUNCTION("""COMPUTED_VALUE"""),"✅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คำอธิบายและเหต"&amp;"ุผลทางเภสัชกรรม: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USP/NF"&amp;", British Pharmacopoeia (BP) และ Remington: The Science and Practice of Pharmacy (หัวข้อ Tablet Manufacturing)
🔍 ข้ออื่นผิดเพราะอะไร:
• ข้อ ก. (Very soluble): ข้อนี้ไม่ใช่คำตอบที่ถูกต้องสำหรับภาวะ Tablet Manufacturing เนื่องจากกลไกการออกฤทธิ์, efficacy "&amp;"หรือข้อบ่งใช้ไม่ตรงกับโจทย์ที่กำหนด
• ข้อ ข. (Sparingly soluble): ข้อนี้ไม่ใช่คำตอบที่ถูกต้องสำหรับภาวะ Tablet Manufacturing เนื่องจากกลไกการออกฤทธิ์, efficacy หรือข้อบ่งใช้ไม่ตรงกับโจทย์ที่กำหนด
• ข้อ ง. (Freely soluble): ข้อนี้ไม่ใช่คำตอบที่ถูกต้องสำหรั"&amp;"บภาวะ Tablet Manufacturing เนื่องจากกลไกการออกฤทธิ์, efficacy หรือข้อบ่งใช้ไม่ตรงกับโจทย์ที่กำหนด
• ข้อ จ. (Insoluble): ข้อนี้ไม่ใช่คำตอบที่ถูกต้องสำหรับภาวะ Tablet Manufacturing เนื่องจากกลไกการออกฤทธิ์, efficacy หรือข้อบ่งใช้ไม่ตรงกับโจทย์ที่กำหนด
📖 G"&amp;"uideline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แม่นยำในบทบาท"&amp;"หน้าที่ของ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0" s="100" t="n"/>
      <c r="L30" s="88">
        <f>IFERROR(__xludf.DUMMYFUNCTION("""COMPUTED_VALUE"""),"Tablet Manufacturing")</f>
        <v/>
      </c>
      <c r="M30" s="100">
        <f>IFERROR(__xludf.DUMMYFUNCTION("""COMPUTED_VALUE"""),"Product")</f>
        <v/>
      </c>
      <c r="N30" s="88">
        <f>IFERROR(__xludf.DUMMYFUNCTION("""COMPUTED_VALUE"""),"ข้อ 98 Pharma Plus เล่มม่วง (เฉลยข้อ ค)")</f>
        <v/>
      </c>
      <c r="O30" s="100">
        <f>IFERROR(__xludf.DUMMYFUNCTION("""COMPUTED_VALUE"""),"Mock")</f>
        <v/>
      </c>
      <c r="P30" s="100">
        <f>IFERROR(__xludf.DUMMYFUNCTION("""COMPUTED_VALUE"""),"Pharma Plus เล่มม่วง")</f>
        <v/>
      </c>
      <c r="Q30" s="100" t="n"/>
    </row>
    <row r="31" ht="13.2" customHeight="1" s="49">
      <c r="A31" s="100">
        <f>IFERROR(__xludf.DUMMYFUNCTION("""COMPUTED_VALUE"""),"99")</f>
        <v/>
      </c>
      <c r="B31" s="88">
        <f>IFERROR(__xludf.DUMMYFUNCTION("""COMPUTED_VALUE"""),"ในการตอก ciprofloxacin tablet พบว่าผงยาไหลไม่ดี เภสัชกรฝ่าย R&amp;D อย่างท่านควรพัฒนาสูตรตำรับอย่างไรจึงจะเหมาะสม")</f>
        <v/>
      </c>
      <c r="C31" s="100" t="n"/>
      <c r="D31" s="88">
        <f>IFERROR(__xludf.DUMMYFUNCTION("""COMPUTED_VALUE"""),"เปลี่ยนสูตรตำรับเป็นยาน้ำ")</f>
        <v/>
      </c>
      <c r="E31" s="88">
        <f>IFERROR(__xludf.DUMMYFUNCTION("""COMPUTED_VALUE"""),"ทำ wet granulation")</f>
        <v/>
      </c>
      <c r="F31" s="88">
        <f>IFERROR(__xludf.DUMMYFUNCTION("""COMPUTED_VALUE"""),"นำไปผ่าน sieve เพื่อคัดขนาดอนุภาค")</f>
        <v/>
      </c>
      <c r="G31" s="88">
        <f>IFERROR(__xludf.DUMMYFUNCTION("""COMPUTED_VALUE"""),"เพิ่มแรงตอก")</f>
        <v/>
      </c>
      <c r="H31" s="88">
        <f>IFERROR(__xludf.DUMMYFUNCTION("""COMPUTED_VALUE"""),"เพิ่ม diluent")</f>
        <v/>
      </c>
      <c r="I31" s="100">
        <f>IFERROR(__xludf.DUMMYFUNCTION("""COMPUTED_VALUE"""),"2")</f>
        <v/>
      </c>
      <c r="J31" s="88">
        <f>IFERROR(__xludf.DUMMYFUNCTION("""COMPUTED_VALUE"""),"✅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เพื่อเพิ่มขนาดและปรับปรุงการไหลของแกรนูลให้ดีขึ้นก่"&amp;"อนนำไปตอก
USP/NF, British Pharmacopoeia (BP) และ Remington: The Science and Practice of Pharmacy (หัวข้อ Powders &amp; Granules)
🔍 ข้ออื่นผิดเพราะอะไร:
• ข้อ ก. (เปลี่ยนสูตรตำรับเป็นยาน้ำ): ข้อนี้ไม่ใช่คำตอบที่ถูกต้องสำหรับภาวะ Powders &amp; Granules เนื่องจากก"&amp;"ลไกการออกฤทธิ์, efficacy หรือข้อบ่งใช้ไม่ตรงกับโจทย์ที่กำหนด
• ข้อ ค. (นำไปผ่าน sieve เพื่อคัดขนาดอนุภาค): ข้อนี้ไม่ใช่คำตอบที่ถูกต้องสำหรับภาวะ Powders &amp; Granules เนื่องจากกลไกการออกฤทธิ์, efficacy หรือข้อบ่งใช้ไม่ตรงกับโจทย์ที่กำหนด
• ข้อ ง. (เพิ่มแรงตอ"&amp;"ก): ข้อนี้ไม่ใช่คำตอบที่ถูกต้องสำหรับภาวะ Powders &amp; Granules เนื่องจากกลไกการออกฤทธิ์, efficacy หรือข้อบ่งใช้ไม่ตรงกับโจทย์ที่กำหนด
• ข้อ จ. (เพิ่ม diluent): ข้อนี้ไม่ใช่คำตอบที่ถูกต้องสำหรับภาวะ Powders &amp; Granules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31" s="100" t="n"/>
      <c r="L31" s="88">
        <f>IFERROR(__xludf.DUMMYFUNCTION("""COMPUTED_VALUE"""),"Powders &amp; Granules")</f>
        <v/>
      </c>
      <c r="M31" s="100">
        <f>IFERROR(__xludf.DUMMYFUNCTION("""COMPUTED_VALUE"""),"Product")</f>
        <v/>
      </c>
      <c r="N31" s="88">
        <f>IFERROR(__xludf.DUMMYFUNCTION("""COMPUTED_VALUE"""),"ข้อ 99 Pharma Plus เล่มม่วง (เฉลยข้อ ข)")</f>
        <v/>
      </c>
      <c r="O31" s="100">
        <f>IFERROR(__xludf.DUMMYFUNCTION("""COMPUTED_VALUE"""),"Mock")</f>
        <v/>
      </c>
      <c r="P31" s="100">
        <f>IFERROR(__xludf.DUMMYFUNCTION("""COMPUTED_VALUE"""),"Pharma Plus เล่มม่วง")</f>
        <v/>
      </c>
      <c r="Q31" s="100" t="n"/>
    </row>
    <row r="32" ht="13.2" customHeight="1" s="49">
      <c r="A32" s="100">
        <f>IFERROR(__xludf.DUMMYFUNCTION("""COMPUTED_VALUE"""),"100")</f>
        <v/>
      </c>
      <c r="B32" s="88">
        <f>IFERROR(__xludf.DUMMYFUNCTION("""COMPUTED_VALUE"""),"เภสัชกรผู้หนึ่งทำการสุ่ม atenolol tablets ระหว่างการผลิตพบว่ายาเม็ดเกิดการแยกฝา เรียกปรากฏการณ์นี้ว่า")</f>
        <v/>
      </c>
      <c r="C32" s="100" t="n"/>
      <c r="D32" s="88">
        <f>IFERROR(__xludf.DUMMYFUNCTION("""COMPUTED_VALUE"""),"Breaking")</f>
        <v/>
      </c>
      <c r="E32" s="88">
        <f>IFERROR(__xludf.DUMMYFUNCTION("""COMPUTED_VALUE"""),"Cracking")</f>
        <v/>
      </c>
      <c r="F32" s="88">
        <f>IFERROR(__xludf.DUMMYFUNCTION("""COMPUTED_VALUE"""),"Capping")</f>
        <v/>
      </c>
      <c r="G32" s="88">
        <f>IFERROR(__xludf.DUMMYFUNCTION("""COMPUTED_VALUE"""),"Segregation")</f>
        <v/>
      </c>
      <c r="H32" s="88">
        <f>IFERROR(__xludf.DUMMYFUNCTION("""COMPUTED_VALUE"""),"Sticking")</f>
        <v/>
      </c>
      <c r="I32" s="100">
        <f>IFERROR(__xludf.DUMMYFUNCTION("""COMPUTED_VALUE"""),"3")</f>
        <v/>
      </c>
      <c r="J32" s="88">
        <f>IFERROR(__xludf.DUMMYFUNCTION("""COMPUTED_VALUE"""),"✅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"&amp;"💡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USP"&amp;"/NF, British Pharmacopoeia (BP) และ Remington: The Science and Practice of Pharmacy (หัวข้อ Tablet Defects)
🔍 ข้ออื่นผิดเพราะอะไร:
• ข้อ ก. (Breaking): ข้อนี้ไม่ใช่คำตอบที่ถูกต้องสำหรับภาวะ Tablet Defects เนื่องจากกลไกการออกฤทธิ์, efficacy หรือข้อบ่งใช้"&amp;"ไม่ตรงกับโจทย์ที่กำหนด
• ข้อ ข. (Cracking): ข้อนี้ไม่ใช่คำตอบที่ถูกต้องสำหรับภาวะ Tablet Defects เนื่องจากกลไกการออกฤทธิ์, efficacy หรือข้อบ่งใช้ไม่ตรงกับโจทย์ที่กำหนด
• ข้อ ง. (Segregation): ข้อนี้ไม่ใช่คำตอบที่ถูกต้องสำหรับภาวะ Tablet Defects เนื่องจากก"&amp;"ลไกการออกฤทธิ์, efficacy หรือข้อบ่งใช้ไม่ตรงกับโจทย์ที่กำหนด
• ข้อ จ. (Sticking): ข้อนี้ไม่ใช่คำตอบที่ถูกต้องสำหรับภาวะ Tablet Defects เนื่องจากกลไกการออกฤทธิ์, efficacy หรือข้อบ่งใช้ไม่ตรงกับโจทย์ที่กำหนด
📖 Guideline อ้างอิง:
The United States Pharmaco"&amp;"peia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2" s="100" t="n"/>
      <c r="L32" s="88">
        <f>IFERROR(__xludf.DUMMYFUNCTION("""COMPUTED_VALUE"""),"Tablet Defects")</f>
        <v/>
      </c>
      <c r="M32" s="100">
        <f>IFERROR(__xludf.DUMMYFUNCTION("""COMPUTED_VALUE"""),"Product")</f>
        <v/>
      </c>
      <c r="N32" s="88">
        <f>IFERROR(__xludf.DUMMYFUNCTION("""COMPUTED_VALUE"""),"ข้อ 100 Pharma Plus เล่มม่วง (เฉลยข้อ ค)")</f>
        <v/>
      </c>
      <c r="O32" s="100">
        <f>IFERROR(__xludf.DUMMYFUNCTION("""COMPUTED_VALUE"""),"Mock")</f>
        <v/>
      </c>
      <c r="P32" s="100">
        <f>IFERROR(__xludf.DUMMYFUNCTION("""COMPUTED_VALUE"""),"Pharma Plus เล่มม่วง")</f>
        <v/>
      </c>
      <c r="Q32" s="100" t="n"/>
    </row>
    <row r="33" ht="13.2" customHeight="1" s="49">
      <c r="A33" s="100">
        <f>IFERROR(__xludf.DUMMYFUNCTION("""COMPUTED_VALUE"""),"101")</f>
        <v/>
      </c>
      <c r="B33" s="88">
        <f>IFERROR(__xludf.DUMMYFUNCTION("""COMPUTED_VALUE"""),"จะแก้ไขปรากฏการณ์ข้อ 100 ได้อย่างไร")</f>
        <v/>
      </c>
      <c r="C33" s="100" t="n"/>
      <c r="D33" s="88">
        <f>IFERROR(__xludf.DUMMYFUNCTION("""COMPUTED_VALUE"""),"เติม anti-adherent")</f>
        <v/>
      </c>
      <c r="E33" s="88">
        <f>IFERROR(__xludf.DUMMYFUNCTION("""COMPUTED_VALUE"""),"เติม binder")</f>
        <v/>
      </c>
      <c r="F33" s="88">
        <f>IFERROR(__xludf.DUMMYFUNCTION("""COMPUTED_VALUE"""),"ลดขนาดอนุภาคให้ใกล้เคียงกัน")</f>
        <v/>
      </c>
      <c r="G33" s="88">
        <f>IFERROR(__xludf.DUMMYFUNCTION("""COMPUTED_VALUE"""),"ปรับความเร็วในการตอกให้ลดลง")</f>
        <v/>
      </c>
      <c r="H33" s="88">
        <f>IFERROR(__xludf.DUMMYFUNCTION("""COMPUTED_VALUE"""),"ข. และ ง. ถูก")</f>
        <v/>
      </c>
      <c r="I33" s="100">
        <f>IFERROR(__xludf.DUMMYFUNCTION("""COMPUTED_VALUE"""),"5")</f>
        <v/>
      </c>
      <c r="J33" s="88">
        <f>IFERROR(__xludf.DUMMYFUNCTION("""COMPUTED_VALUE"""),"✅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ข."&amp;"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เพื่อให้อากาศภายในผงยามีเวลาในการระบายอ"&amp;"อกได้ดีขึ้น
USP/NF, British Pharmacopoeia (BP) และ Remington: The Science and Practice of Pharmacy (หัวข้อ Tablet Manufacturing)
🔍 ข้ออื่นผิดเพราะอะไร:
• ข้อ ก. (เติม anti-adherent): ข้อนี้ไม่ใช่คำตอบที่ถูกต้องสำหรับภาวะ Tablet Manufacturing เนื่องจากกล"&amp;"ไกการออกฤทธิ์, efficacy หรือข้อบ่งใช้ไม่ตรงกับโจทย์ที่กำหนด
• ข้อ ข. (เติม binder): ข้อนี้ไม่ใช่คำตอบที่ถูกต้องสำหรับภาวะ Tablet Manufacturing เนื่องจากกลไกการออกฤทธิ์, efficacy หรือข้อบ่งใช้ไม่ตรงกับโจทย์ที่กำหนด
• ข้อ ค. (ลดขนาดอนุภาคให้ใกล้เคียงกัน): ข"&amp;"้อนี้ไม่ใช่คำตอบที่ถูกต้องสำหรับภาวะ Tablet Manufacturing เนื่องจากกลไกการออกฤทธิ์, efficacy หรือข้อบ่งใช้ไม่ตรงกับโจทย์ที่กำหนด
• ข้อ ง. (ปรับความเร็วในการตอกให้ลดลง):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33" s="100" t="n"/>
      <c r="L33" s="88">
        <f>IFERROR(__xludf.DUMMYFUNCTION("""COMPUTED_VALUE"""),"Tablet Manufacturing")</f>
        <v/>
      </c>
      <c r="M33" s="100">
        <f>IFERROR(__xludf.DUMMYFUNCTION("""COMPUTED_VALUE"""),"Product")</f>
        <v/>
      </c>
      <c r="N33" s="88">
        <f>IFERROR(__xludf.DUMMYFUNCTION("""COMPUTED_VALUE"""),"ข้อ 101 Pharma Plus เล่มม่วง (เฉลยข้อ จ)")</f>
        <v/>
      </c>
      <c r="O33" s="100">
        <f>IFERROR(__xludf.DUMMYFUNCTION("""COMPUTED_VALUE"""),"Mock")</f>
        <v/>
      </c>
      <c r="P33" s="100">
        <f>IFERROR(__xludf.DUMMYFUNCTION("""COMPUTED_VALUE"""),"Pharma Plus เล่มม่วง")</f>
        <v/>
      </c>
      <c r="Q33" s="100" t="n"/>
    </row>
    <row r="34" ht="13.2" customHeight="1" s="49">
      <c r="A34" s="100">
        <f>IFERROR(__xludf.DUMMYFUNCTION("""COMPUTED_VALUE"""),"105")</f>
        <v/>
      </c>
      <c r="B34" s="88">
        <f>IFERROR(__xludf.DUMMYFUNCTION("""COMPUTED_VALUE"""),"ORS Formulation
Sodium chloride: 2.6 g/L
Glucose anhydrous: 13.5 g/L
Potassium chloride: 1.5 g/L
Trisodium citrate dihydrate: 2.9 g/L
จากสูตร ORS ที่กำหนดให้ จงคำนวณหา mOsmol ของ NaCl (MW NaCl = 58.5)")</f>
        <v/>
      </c>
      <c r="C34" s="100" t="n"/>
      <c r="D34" s="88">
        <f>IFERROR(__xludf.DUMMYFUNCTION("""COMPUTED_VALUE"""),"44.44")</f>
        <v/>
      </c>
      <c r="E34" s="88">
        <f>IFERROR(__xludf.DUMMYFUNCTION("""COMPUTED_VALUE"""),"75.88")</f>
        <v/>
      </c>
      <c r="F34" s="88">
        <f>IFERROR(__xludf.DUMMYFUNCTION("""COMPUTED_VALUE"""),"80.58")</f>
        <v/>
      </c>
      <c r="G34" s="88">
        <f>IFERROR(__xludf.DUMMYFUNCTION("""COMPUTED_VALUE"""),"85")</f>
        <v/>
      </c>
      <c r="H34" s="88">
        <f>IFERROR(__xludf.DUMMYFUNCTION("""COMPUTED_VALUE"""),"88.89")</f>
        <v/>
      </c>
      <c r="I34" s="100">
        <f>IFERROR(__xludf.DUMMYFUNCTION("""COMPUTED_VALUE"""),"5")</f>
        <v/>
      </c>
      <c r="J34" s="88">
        <f>IFERROR(__xludf.DUMMYFUNCTION("""COMPUTED_VALUE"""),"✅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คำอธิบายและเหตุผ"&amp;"ลทางเภสัชกรรม: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("&amp;"BP) และ Remington: The Science and Practice of Pharmacy (หัวข้อ Tablet Manufacturing)
🔍 ข้ออื่นผิดเพราะอะไร:
• ข้อ ก. (44.44): ข้อนี้ไม่ใช่คำตอบที่ถูกต้องสำหรับภาวะ Tablet Manufacturing เนื่องจากกลไกการออกฤทธิ์, efficacy หรือข้อบ่งใช้ไม่ตรงกับโจทย์ที่กำ"&amp;"หนด
• ข้อ ข. (75.88): ข้อนี้ไม่ใช่คำตอบที่ถูกต้องสำหรับภาวะ Tablet Manufacturing เนื่องจากกลไกการออกฤทธิ์, efficacy หรือข้อบ่งใช้ไม่ตรงกับโจทย์ที่กำหนด
• ข้อ ค. (80.58): ข้อนี้ไม่ใช่คำตอบที่ถูกต้องสำหรับภาวะ Tablet Manufacturing เนื่องจากกลไกการออกฤทธิ์, "&amp;"efficacy หรือข้อบ่งใช้ไม่ตรงกับโจทย์ที่กำหนด
• ข้อ ง. (85):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202"&amp;"4)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dis"&amp;"integrant,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4" s="100" t="n"/>
      <c r="L34" s="88">
        <f>IFERROR(__xludf.DUMMYFUNCTION("""COMPUTED_VALUE"""),"Tablet Manufacturing")</f>
        <v/>
      </c>
      <c r="M34" s="100">
        <f>IFERROR(__xludf.DUMMYFUNCTION("""COMPUTED_VALUE"""),"Product")</f>
        <v/>
      </c>
      <c r="N34" s="88">
        <f>IFERROR(__xludf.DUMMYFUNCTION("""COMPUTED_VALUE"""),"ข้อ 105 Pharma Plus เล่มม่วง (เฉลยข้อ จ)")</f>
        <v/>
      </c>
      <c r="O34" s="100">
        <f>IFERROR(__xludf.DUMMYFUNCTION("""COMPUTED_VALUE"""),"Mock")</f>
        <v/>
      </c>
      <c r="P34" s="100">
        <f>IFERROR(__xludf.DUMMYFUNCTION("""COMPUTED_VALUE"""),"Pharma Plus เล่มม่วง")</f>
        <v/>
      </c>
      <c r="Q34" s="100" t="n"/>
    </row>
    <row r="35" ht="13.2" customHeight="1" s="49">
      <c r="A35" s="100">
        <f>IFERROR(__xludf.DUMMYFUNCTION("""COMPUTED_VALUE"""),"106")</f>
        <v/>
      </c>
      <c r="B35" s="88">
        <f>IFERROR(__xludf.DUMMYFUNCTION("""COMPUTED_VALUE"""),"ในตำรับยาลดกรดแขวนตะกอน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f>
        <v/>
      </c>
      <c r="C35" s="100" t="n"/>
      <c r="D35" s="88">
        <f>IFERROR(__xludf.DUMMYFUNCTION("""COMPUTED_VALUE"""),"Preservatives")</f>
        <v/>
      </c>
      <c r="E35" s="88">
        <f>IFERROR(__xludf.DUMMYFUNCTION("""COMPUTED_VALUE"""),"Suspending agent")</f>
        <v/>
      </c>
      <c r="F35" s="88">
        <f>IFERROR(__xludf.DUMMYFUNCTION("""COMPUTED_VALUE"""),"Sweetening agent")</f>
        <v/>
      </c>
      <c r="G35" s="88">
        <f>IFERROR(__xludf.DUMMYFUNCTION("""COMPUTED_VALUE"""),"Coloring agent")</f>
        <v/>
      </c>
      <c r="H35" s="88">
        <f>IFERROR(__xludf.DUMMYFUNCTION("""COMPUTED_VALUE"""),"Active ingredient")</f>
        <v/>
      </c>
      <c r="I35" s="100">
        <f>IFERROR(__xludf.DUMMYFUNCTION("""COMPUTED_VALUE"""),"2")</f>
        <v/>
      </c>
      <c r="J35" s="88">
        <f>IFERROR(__xludf.DUMMYFUNCTION("""COMPUTED_VALUE"""),"✅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(caki"&amp;"ng) ของอนุภาคตัวยา
USP/NF, British Pharmacopoeia (BP) และ Remington: The Science and Practice of Pharmacy (หัวข้อ Tablet Manufacturing)
🔍 ข้ออื่นผิดเพราะอะไร:
• ข้อ ก. (Preservatives): ข้อนี้ไม่ใช่คำตอบที่ถูกต้องสำหรับภาวะ Tablet Manufacturing เนื่องจาก"&amp;"กลไกการออกฤทธิ์, efficacy หรือข้อบ่งใช้ไม่ตรงกับโจทย์ที่กำหนด
• ข้อ ค. (Sweetening agent): ข้อนี้ไม่ใช่คำตอบที่ถูกต้องสำหรับภาวะ Tablet Manufacturing เนื่องจากกลไกการออกฤทธิ์, efficacy หรือข้อบ่งใช้ไม่ตรงกับโจทย์ที่กำหนด
• ข้อ ง. (Coloring agent): ข้อนี้ไ"&amp;"ม่ใช่คำตอบที่ถูกต้องสำหรับภาวะ Tablet Manufacturing เนื่องจากกลไกการออกฤทธิ์, efficacy หรือข้อบ่งใช้ไม่ตรงกับโจทย์ที่กำหนด
• ข้อ จ. (Active ingredient): ข้อนี้ไม่ใช่คำตอบที่ถูกต้องสำหรับภาวะ Tablet Manufacturing เนื่องจากกลไกการออกฤทธิ์, efficacy หรือข้อบ"&amp;"่งใช้ไม่ตรงกับโจทย์ที่กำหนด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วิเคราะห์สาเหตุและวิธีแ"&amp;"ก้ไขปัญหา formulation defects เชิงสูตรตำรับ")</f>
        <v/>
      </c>
      <c r="K35" s="100" t="n"/>
      <c r="L35" s="88">
        <f>IFERROR(__xludf.DUMMYFUNCTION("""COMPUTED_VALUE"""),"Tablet Manufacturing")</f>
        <v/>
      </c>
      <c r="M35" s="100">
        <f>IFERROR(__xludf.DUMMYFUNCTION("""COMPUTED_VALUE"""),"Product")</f>
        <v/>
      </c>
      <c r="N35" s="88">
        <f>IFERROR(__xludf.DUMMYFUNCTION("""COMPUTED_VALUE"""),"ข้อ 106 Pharma Plus เล่มม่วง (เฉลยข้อ ข)")</f>
        <v/>
      </c>
      <c r="O35" s="100">
        <f>IFERROR(__xludf.DUMMYFUNCTION("""COMPUTED_VALUE"""),"Mock")</f>
        <v/>
      </c>
      <c r="P35" s="100">
        <f>IFERROR(__xludf.DUMMYFUNCTION("""COMPUTED_VALUE"""),"Pharma Plus เล่มม่วง")</f>
        <v/>
      </c>
      <c r="Q35" s="100" t="n"/>
    </row>
    <row r="36" ht="13.2" customHeight="1" s="49">
      <c r="A36" s="100">
        <f>IFERROR(__xludf.DUMMYFUNCTION("""COMPUTED_VALUE"""),"107")</f>
        <v/>
      </c>
      <c r="B36" s="88">
        <f>IFERROR(__xludf.DUMMYFUNCTION("""COMPUTED_VALUE"""),"ถ้าท่านเป็นเภสัชกรโรงงานและต้องการเตรียมยาเหน็บซึ่งแต่ละแท่งหนัก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f>
        <v/>
      </c>
      <c r="C36" s="100" t="n"/>
      <c r="D36" s="88">
        <f>IFERROR(__xludf.DUMMYFUNCTION("""COMPUTED_VALUE"""),"155 g")</f>
        <v/>
      </c>
      <c r="E36" s="88">
        <f>IFERROR(__xludf.DUMMYFUNCTION("""COMPUTED_VALUE"""),"175 g")</f>
        <v/>
      </c>
      <c r="F36" s="88">
        <f>IFERROR(__xludf.DUMMYFUNCTION("""COMPUTED_VALUE"""),"180 g")</f>
        <v/>
      </c>
      <c r="G36" s="88">
        <f>IFERROR(__xludf.DUMMYFUNCTION("""COMPUTED_VALUE"""),"197 g")</f>
        <v/>
      </c>
      <c r="H36" s="88">
        <f>IFERROR(__xludf.DUMMYFUNCTION("""COMPUTED_VALUE"""),"200 g")</f>
        <v/>
      </c>
      <c r="I36" s="100">
        <f>IFERROR(__xludf.DUMMYFUNCTION("""COMPUTED_VALUE"""),"3")</f>
        <v/>
      </c>
      <c r="J36" s="88">
        <f>IFERROR(__xludf.DUMMYFUNCTION("""COMPUTED_VALUE"""),"✅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ค"&amp;"ำอธิบายและเหตุผลทางเภสัชกรรม: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200"&amp;" - (0.2  100) = 200 - 20 = 180 กรัม
USP/NF, British Pharmacopoeia (BP) และ Remington: The Science and Practice of Pharmacy (หัวข้อ Tablet Manufacturing)
🔍 ข้ออื่นผิดเพราะอะไร:
• ข้อ ก. (155 g): ข้อนี้ไม่ใช่คำตอบที่ถูกต้องสำหรับภาวะ Tablet Manufacturing"&amp;" เนื่องจากกลไกการออกฤทธิ์, efficacy หรือข้อบ่งใช้ไม่ตรงกับโจทย์ที่กำหนด
• ข้อ ข. (175 g): ข้อนี้ไม่ใช่คำตอบที่ถูกต้องสำหรับภาวะ Tablet Manufacturing เนื่องจากกลไกการออกฤทธิ์, efficacy หรือข้อบ่งใช้ไม่ตรงกับโจทย์ที่กำหนด
• ข้อ ง. (197 g): ข้อนี้ไม่ใช่คำตอบ"&amp;"ที่ถูกต้องสำหรับภาวะ Tablet Manufacturing เนื่องจากกลไกการออกฤทธิ์, efficacy หรือข้อบ่งใช้ไม่ตรงกับโจทย์ที่กำหนด
• ข้อ จ. (200 g): ข้อนี้ไม่ใช่คำตอบที่ถูกต้องสำหรับภาวะ Tablet Manufacturing เนื่องจากกลไกการออกฤทธิ์, efficacy หรือข้อบ่งใช้ไม่ตรงกับโจทย์ที่"&amp;"กำหนด
📖 Guideline อ้างอิง:
The United States Pharmacopeia (USP-NF 2024) General Chapters &lt;701&gt; Disintegration, &lt;711&gt; Dissolution, &lt;905&gt; Uniformity of Dosage Units &amp; Remington: The Science and Practice of Pharmacy (23rd Edition)
📌 จุดจำก่อนสอบ:
• Excip"&amp;"ient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"&amp;"defects เชิงสูตรตำรับ")</f>
        <v/>
      </c>
      <c r="K36" s="100" t="n"/>
      <c r="L36" s="88">
        <f>IFERROR(__xludf.DUMMYFUNCTION("""COMPUTED_VALUE"""),"Tablet Manufacturing")</f>
        <v/>
      </c>
      <c r="M36" s="100">
        <f>IFERROR(__xludf.DUMMYFUNCTION("""COMPUTED_VALUE"""),"Product")</f>
        <v/>
      </c>
      <c r="N36" s="88">
        <f>IFERROR(__xludf.DUMMYFUNCTION("""COMPUTED_VALUE"""),"ข้อ 107 Pharma Plus เล่มม่วง (เฉลยข้อ ค)")</f>
        <v/>
      </c>
      <c r="O36" s="100">
        <f>IFERROR(__xludf.DUMMYFUNCTION("""COMPUTED_VALUE"""),"Mock")</f>
        <v/>
      </c>
      <c r="P36" s="100">
        <f>IFERROR(__xludf.DUMMYFUNCTION("""COMPUTED_VALUE"""),"Pharma Plus เล่มม่วง")</f>
        <v/>
      </c>
      <c r="Q36" s="100" t="n"/>
    </row>
    <row r="37" ht="13.2" customHeight="1" s="49">
      <c r="A37" s="100">
        <f>IFERROR(__xludf.DUMMYFUNCTION("""COMPUTED_VALUE"""),"108")</f>
        <v/>
      </c>
      <c r="B37" s="88">
        <f>IFERROR(__xludf.DUMMYFUNCTION("""COMPUTED_VALUE"""),"ในการเตรียม D-5-S จำนวน 100 ขวด (ขวดละ 1000 mL) จะต้องใช้ NaCl หนักเท่าใด")</f>
        <v/>
      </c>
      <c r="C37" s="100" t="n"/>
      <c r="D37" s="88">
        <f>IFERROR(__xludf.DUMMYFUNCTION("""COMPUTED_VALUE"""),"45 กรัม")</f>
        <v/>
      </c>
      <c r="E37" s="88">
        <f>IFERROR(__xludf.DUMMYFUNCTION("""COMPUTED_VALUE"""),"450 กรัม")</f>
        <v/>
      </c>
      <c r="F37" s="88">
        <f>IFERROR(__xludf.DUMMYFUNCTION("""COMPUTED_VALUE"""),"90 กรัม")</f>
        <v/>
      </c>
      <c r="G37" s="88">
        <f>IFERROR(__xludf.DUMMYFUNCTION("""COMPUTED_VALUE"""),"900 กรัม")</f>
        <v/>
      </c>
      <c r="H37" s="88">
        <f>IFERROR(__xludf.DUMMYFUNCTION("""COMPUTED_VALUE"""),"ไม่มีคำตอบใดถูก")</f>
        <v/>
      </c>
      <c r="I37" s="100">
        <f>IFERROR(__xludf.DUMMYFUNCTION("""COMPUTED_VALUE"""),"4")</f>
        <v/>
      </c>
      <c r="J37" s="88">
        <f>IFERROR(__xludf.DUMMYFUNCTION("""COMPUTED_VALUE"""),"✅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กรั"&amp;"ม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จะต้องใ"&amp;"ช้ NaCl = 9  100 = 900 กรัม
USP/NF, British Pharmacopoeia (BP) และ Remington: The Science and Practice of Pharmacy (หัวข้อ Tablet Manufacturing)
🔍 ข้ออื่นผิดเพราะอะไร:
• ข้อ ก. (45 กรัม): ข้อนี้ไม่ใช่คำตอบที่ถูกต้องสำหรับภาวะ Tablet Manufacturing เนื่อ"&amp;"งจากกลไกการออกฤทธิ์, efficacy หรือข้อบ่งใช้ไม่ตรงกับโจทย์ที่กำหนด
• ข้อ ข. (450 กรัม): ข้อนี้ไม่ใช่คำตอบที่ถูกต้องสำหรับภาวะ Tablet Manufacturing เนื่องจากกลไกการออกฤทธิ์, efficacy หรือข้อบ่งใช้ไม่ตรงกับโจทย์ที่กำหนด
• ข้อ ค. (90 กรัม): ข้อนี้ไม่ใช่คำตอบท"&amp;"ี่ถูกต้องสำหรับภาวะ Tablet Manufacturing เนื่องจากกลไกการออกฤทธิ์, efficacy หรือข้อบ่งใช้ไม่ตรงกับโจทย์ที่กำหนด
• ข้อ จ. (ไม่มีคำตอบใดถูก): ข้อนี้ไม่ใช่คำตอบที่ถูกต้องสำหรับภาวะ Tablet Manufacturing เนื่องจากกลไกการออกฤทธิ์, efficacy หรือข้อบ่งใช้ไม่ตรงกั"&amp;"บโจทย์ที่กำหนด
📖 Guideline อ้างอิง:
The United States Pharmacopeia (USP-NF 2024) General Chapters &lt;701&gt; Disintegration, &lt;711&gt; Dissolution, &lt;905&gt; Uniformity of Dosage Units &amp; Remington: The Science and Practice of Pharmacy (23rd Edition)
📌 จุดจำก่อนสอบ"&amp;":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for"&amp;"mulation defects เชิงสูตรตำรับ")</f>
        <v/>
      </c>
      <c r="K37" s="100" t="n"/>
      <c r="L37" s="88">
        <f>IFERROR(__xludf.DUMMYFUNCTION("""COMPUTED_VALUE"""),"Tablet Manufacturing")</f>
        <v/>
      </c>
      <c r="M37" s="100">
        <f>IFERROR(__xludf.DUMMYFUNCTION("""COMPUTED_VALUE"""),"Product")</f>
        <v/>
      </c>
      <c r="N37" s="88">
        <f>IFERROR(__xludf.DUMMYFUNCTION("""COMPUTED_VALUE"""),"ข้อ 108 Pharma Plus เล่มม่วง (เฉลยข้อ ง)")</f>
        <v/>
      </c>
      <c r="O37" s="100">
        <f>IFERROR(__xludf.DUMMYFUNCTION("""COMPUTED_VALUE"""),"Mock")</f>
        <v/>
      </c>
      <c r="P37" s="100">
        <f>IFERROR(__xludf.DUMMYFUNCTION("""COMPUTED_VALUE"""),"Pharma Plus เล่มม่วง")</f>
        <v/>
      </c>
      <c r="Q37" s="100" t="n"/>
    </row>
    <row r="38" ht="13.2" customHeight="1" s="49">
      <c r="A38" s="100">
        <f>IFERROR(__xludf.DUMMYFUNCTION("""COMPUTED_VALUE"""),"109")</f>
        <v/>
      </c>
      <c r="B38" s="88">
        <f>IFERROR(__xludf.DUMMYFUNCTION("""COMPUTED_VALUE"""),"หลังจากบรรจุเสร็จ จะนำขวดน้ำเกลือดังกล่าวไปฆ่าเชื้อโดยผ่านเครื่องมือใด ที่อุณหภูมิในข้อใด จึงจะเหมาะสม")</f>
        <v/>
      </c>
      <c r="C38" s="100" t="n"/>
      <c r="D38" s="88">
        <f>IFERROR(__xludf.DUMMYFUNCTION("""COMPUTED_VALUE"""),"Hot air oven 160 องศาเซลเซียส นาน 3 ชั่วโมง")</f>
        <v/>
      </c>
      <c r="E38" s="88">
        <f>IFERROR(__xludf.DUMMYFUNCTION("""COMPUTED_VALUE"""),"Hot air oven 121 องศาเซลเซียส นาน 20-30 นาที")</f>
        <v/>
      </c>
      <c r="F38" s="88">
        <f>IFERROR(__xludf.DUMMYFUNCTION("""COMPUTED_VALUE"""),"Autoclave 121 องศาเซลเซียส นาน 20-30 นาที")</f>
        <v/>
      </c>
      <c r="G38" s="88">
        <f>IFERROR(__xludf.DUMMYFUNCTION("""COMPUTED_VALUE"""),"Autoclave 160 องศาเซลเซียส นาน 3 ชั่วโมง")</f>
        <v/>
      </c>
      <c r="H38" s="88">
        <f>IFERROR(__xludf.DUMMYFUNCTION("""COMPUTED_VALUE"""),"Autoclave 100 องศาเซลเซียส นาน 30 นาที")</f>
        <v/>
      </c>
      <c r="I38" s="100">
        <f>IFERROR(__xludf.DUMMYFUNCTION("""COMPUTED_VALUE"""),"3")</f>
        <v/>
      </c>
      <c r="J38" s="88">
        <f>IFERROR(__xludf.DUMMYFUNCTION("""COMPUTED_VALUE"""),"✅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ตามมาตร"&amp;"ฐาน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และทนความร้อนไ"&amp;"ด้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Manufacturi"&amp;"ng)
🔍 ข้ออื่นผิดเพราะอะไร:
• ข้อ ก. (Hot air oven 160 องศาเซลเซียส นาน 3 ชั่วโมง): ข้อนี้ไม่ใช่คำตอบที่ถูกต้องสำหรับภาวะ Tablet Manufacturing เนื่องจากกลไกการออกฤทธิ์, efficacy หรือข้อบ่งใช้ไม่ตรงกับโจทย์ที่กำหนด
• ข้อ ข. (Hot air oven 121 องศาเซลเซียส "&amp;"นาน 20-30 นาที): ข้อนี้ไม่ใช่คำตอบที่ถูกต้องสำหรับภาวะ Tablet Manufacturing เนื่องจากกลไกการออกฤทธิ์, efficacy หรือข้อบ่งใช้ไม่ตรงกับโจทย์ที่กำหนด
• ข้อ ง. (Autoclave 160 องศาเซลเซียส นาน 3 ชั่วโมง): ข้อนี้ไม่ใช่คำตอบที่ถูกต้องสำหรับภาวะ Tablet Manufactur"&amp;"ing เนื่องจากกลไกการออกฤทธิ์, efficacy หรือข้อบ่งใช้ไม่ตรงกับโจทย์ที่กำหนด
• ข้อ จ. (Autoclave 100 องศาเซลเซียส นาน 30 นาที): ข้อนี้ไม่ใช่คำตอบที่ถูกต้องสำหรับภาวะ Tablet Manufacturing เนื่องจากกลไกการออกฤทธิ์, efficacy หรือข้อบ่งใช้ไม่ตรงกับโจทย์ที่กำหนด"&amp;"
📖 Guideline อ้างอิง:
The United States Pharmacopeia (USP-NF 2024) General Chapters &lt;701&gt; Disintegration, &lt;711&gt; Dissolution, &lt;905&gt; Uniformity of Dosage Units &amp; Remington: The Science and Practice of Pharmacy (23rd Edition)
📌 จุดจำก่อนสอบ:
• Excipient "&amp;"Function: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defec"&amp;"ts เชิงสูตรตำรับ")</f>
        <v/>
      </c>
      <c r="K38" s="100" t="n"/>
      <c r="L38" s="88">
        <f>IFERROR(__xludf.DUMMYFUNCTION("""COMPUTED_VALUE"""),"Tablet Manufacturing")</f>
        <v/>
      </c>
      <c r="M38" s="100">
        <f>IFERROR(__xludf.DUMMYFUNCTION("""COMPUTED_VALUE"""),"Product")</f>
        <v/>
      </c>
      <c r="N38" s="88">
        <f>IFERROR(__xludf.DUMMYFUNCTION("""COMPUTED_VALUE"""),"ข้อ 109 Pharma Plus เล่มม่วง (เฉลยข้อ ค)")</f>
        <v/>
      </c>
      <c r="O38" s="100">
        <f>IFERROR(__xludf.DUMMYFUNCTION("""COMPUTED_VALUE"""),"Mock")</f>
        <v/>
      </c>
      <c r="P38" s="100">
        <f>IFERROR(__xludf.DUMMYFUNCTION("""COMPUTED_VALUE"""),"Pharma Plus เล่มม่วง")</f>
        <v/>
      </c>
      <c r="Q38" s="100" t="n"/>
    </row>
    <row r="39" ht="13.2" customHeight="1" s="49">
      <c r="A39" s="100">
        <f>IFERROR(__xludf.DUMMYFUNCTION("""COMPUTED_VALUE"""),"122")</f>
        <v/>
      </c>
      <c r="B39" s="88">
        <f>IFERROR(__xludf.DUMMYFUNCTION("""COMPUTED_VALUE"""),"ยา ISDN เหมาะกับอาการขณะกำเริบ คือ dosage form ใด")</f>
        <v/>
      </c>
      <c r="C39" s="100" t="n"/>
      <c r="D39" s="88">
        <f>IFERROR(__xludf.DUMMYFUNCTION("""COMPUTED_VALUE"""),"Extent release")</f>
        <v/>
      </c>
      <c r="E39" s="88">
        <f>IFERROR(__xludf.DUMMYFUNCTION("""COMPUTED_VALUE"""),"Ointment")</f>
        <v/>
      </c>
      <c r="F39" s="88">
        <f>IFERROR(__xludf.DUMMYFUNCTION("""COMPUTED_VALUE"""),"Solution")</f>
        <v/>
      </c>
      <c r="G39" s="88">
        <f>IFERROR(__xludf.DUMMYFUNCTION("""COMPUTED_VALUE"""),"Sublingual tablet")</f>
        <v/>
      </c>
      <c r="H39" s="88">
        <f>IFERROR(__xludf.DUMMYFUNCTION("""COMPUTED_VALUE"""),"Transdermal")</f>
        <v/>
      </c>
      <c r="I39" s="100">
        <f>IFERROR(__xludf.DUMMYFUNCTION("""COMPUTED_VALUE"""),"4")</f>
        <v/>
      </c>
      <c r="J39" s="88">
        <f>IFERROR(__xludf.DUMMYFUNCTION("""COMPUTED_VALUE"""),"✅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เนื่องจากหลีกเลี่"&amp;"ยง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ข้อนี้ไม่ใช่คำตอบที่ถูกต้อ"&amp;"งสำหรับภาวะ Tablet Manufacturing เนื่องจากกลไกการออกฤทธิ์, efficacy หรือข้อบ่งใช้ไม่ตรงกับโจทย์ที่กำหนด
• ข้อ ข. (Ointment): ข้อนี้ไม่ใช่คำตอบที่ถูกต้องสำหรับภาวะ Tablet Manufacturing เนื่องจากกลไกการออกฤทธิ์, efficacy หรือข้อบ่งใช้ไม่ตรงกับโจทย์ที่กำหนด
"&amp;"• ข้อ ค. (Solution): ข้อนี้ไม่ใช่คำตอบที่ถูกต้องสำหรับภาวะ Tablet Manufacturing เนื่องจากกลไกการออกฤทธิ์, efficacy หรือข้อบ่งใช้ไม่ตรงกับโจทย์ที่กำหนด
• ข้อ จ. (Transdermal): ข้อนี้ไม่ใช่คำตอบที่ถูกต้องสำหรับภาวะ Tablet Manufacturing เนื่องจากกลไกการออกฤท"&amp;"ธิ์,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Pharm"&amp;"acy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ว"&amp;"ิเคราะห์สาเหตุและวิธีแก้ไขปัญหา formulation defects เชิงสูตรตำรับ")</f>
        <v/>
      </c>
      <c r="K39" s="100" t="n"/>
      <c r="L39" s="88">
        <f>IFERROR(__xludf.DUMMYFUNCTION("""COMPUTED_VALUE"""),"Tablet Manufacturing")</f>
        <v/>
      </c>
      <c r="M39" s="100">
        <f>IFERROR(__xludf.DUMMYFUNCTION("""COMPUTED_VALUE"""),"Product")</f>
        <v/>
      </c>
      <c r="N39" s="88">
        <f>IFERROR(__xludf.DUMMYFUNCTION("""COMPUTED_VALUE"""),"ข้อ 122 Pharma Plus เล่มม่วง (เฉลยข้อ ง)")</f>
        <v/>
      </c>
      <c r="O39" s="100">
        <f>IFERROR(__xludf.DUMMYFUNCTION("""COMPUTED_VALUE"""),"Mock")</f>
        <v/>
      </c>
      <c r="P39" s="100">
        <f>IFERROR(__xludf.DUMMYFUNCTION("""COMPUTED_VALUE"""),"Pharma Plus เล่มม่วง")</f>
        <v/>
      </c>
      <c r="Q39" s="100" t="n"/>
    </row>
    <row r="40" ht="13.2" customHeight="1" s="49">
      <c r="A40" s="100">
        <f>IFERROR(__xludf.DUMMYFUNCTION("""COMPUTED_VALUE"""),"123")</f>
        <v/>
      </c>
      <c r="B40" s="88">
        <f>IFERROR(__xludf.DUMMYFUNCTION("""COMPUTED_VALUE"""),"ยาที่ผู้ป่วยได้รับก่อนมารพ. คือ nifedipine SR เป็นการปลดยารูปแบบใด")</f>
        <v/>
      </c>
      <c r="C40" s="100" t="n"/>
      <c r="D40" s="88">
        <f>IFERROR(__xludf.DUMMYFUNCTION("""COMPUTED_VALUE"""),"ปลดปล่อยยาทันทีหลังรับประทานอาหาร")</f>
        <v/>
      </c>
      <c r="E40" s="88">
        <f>IFERROR(__xludf.DUMMYFUNCTION("""COMPUTED_VALUE"""),"ปลดปล่อยยาอย่างเร็ว")</f>
        <v/>
      </c>
      <c r="F40" s="88">
        <f>IFERROR(__xludf.DUMMYFUNCTION("""COMPUTED_VALUE"""),"ปลดปล่อยยาในปริมาณที่แน่นอน")</f>
        <v/>
      </c>
      <c r="G40" s="88">
        <f>IFERROR(__xludf.DUMMYFUNCTION("""COMPUTED_VALUE"""),"ค่อย ๆ ปล่อยยาออกมาอย่าง ช้า ๆ")</f>
        <v/>
      </c>
      <c r="H40" s="88">
        <f>IFERROR(__xludf.DUMMYFUNCTION("""COMPUTED_VALUE"""),"ค่อย ๆปลดปล่อยยาออกมาในปริมาณน้อย")</f>
        <v/>
      </c>
      <c r="I40" s="100">
        <f>IFERROR(__xludf.DUMMYFUNCTION("""COMPUTED_VALUE"""),"4")</f>
        <v/>
      </c>
      <c r="J40" s="88">
        <f>IFERROR(__xludf.DUMMYFUNCTION("""COMPUTED_VALUE"""),"✅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เพื่อยืดระยะเวลาการออกฤทธิ์แ"&amp;"ละลดความถี่ในการบริหารยา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ข้อนี้ไม่ใช่คำตอบที่ถูกต้องสำหรับภาวะ Tabl"&amp;"et Manufacturing เนื่องจากกลไกการออกฤทธิ์, efficacy หรือข้อบ่งใช้ไม่ตรงกับโจทย์ที่กำหนด
• ข้อ ข. (ปลดปล่อยยาอย่างเร็ว): ข้อนี้ไม่ใช่คำตอบที่ถูกต้องสำหรับภาวะ Tablet Manufacturing เนื่องจากกลไกการออกฤทธิ์, efficacy หรือข้อบ่งใช้ไม่ตรงกับโจทย์ที่กำหนด
• ข้อ"&amp;" ค. (ปลดปล่อยยาในปริมาณที่แน่นอน): ข้อนี้ไม่ใช่คำตอบที่ถูกต้องสำหรับภาวะ Tablet Manufacturing เนื่องจากกลไกการออกฤทธิ์, efficacy หรือข้อบ่งใช้ไม่ตรงกับโจทย์ที่กำหนด
• ข้อ จ. (ค่อย ๆปลดปล่อยยาออกมาในปริมาณน้อย): ข้อนี้ไม่ใช่คำตอบที่ถูกต้องสำหรับภาวะ Tablet"&amp;"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Remingto"&amp;"n: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un"&amp;"iformity
• Defect Troubleshooting: วิเคราะห์สาเหตุและวิธีแก้ไขปัญหา formulation defects เชิงสูตรตำรับ")</f>
        <v/>
      </c>
      <c r="K40" s="100" t="n"/>
      <c r="L40" s="88">
        <f>IFERROR(__xludf.DUMMYFUNCTION("""COMPUTED_VALUE"""),"Tablet Manufacturing")</f>
        <v/>
      </c>
      <c r="M40" s="100">
        <f>IFERROR(__xludf.DUMMYFUNCTION("""COMPUTED_VALUE"""),"Product")</f>
        <v/>
      </c>
      <c r="N40" s="88">
        <f>IFERROR(__xludf.DUMMYFUNCTION("""COMPUTED_VALUE"""),"ข้อ 123 Pharma Plus เล่มม่วง (เฉลยข้อ ง)")</f>
        <v/>
      </c>
      <c r="O40" s="100">
        <f>IFERROR(__xludf.DUMMYFUNCTION("""COMPUTED_VALUE"""),"Mock")</f>
        <v/>
      </c>
      <c r="P40" s="100">
        <f>IFERROR(__xludf.DUMMYFUNCTION("""COMPUTED_VALUE"""),"Pharma Plus เล่มม่วง")</f>
        <v/>
      </c>
      <c r="Q40" s="100" t="n"/>
    </row>
    <row r="41" ht="13.2" customHeight="1" s="49">
      <c r="A41" s="100">
        <f>IFERROR(__xludf.DUMMYFUNCTION("""COMPUTED_VALUE"""),"124")</f>
        <v/>
      </c>
      <c r="B41" s="88">
        <f>IFERROR(__xludf.DUMMYFUNCTION("""COMPUTED_VALUE"""),"เมื่อนำครีมมาเตรียมในรูปแบบครีมทาผิวลดไขมันและประเมินความคงตัว ข้อใดเป็นวิธีที่ไม่เหมาะสมมากที่สุด")</f>
        <v/>
      </c>
      <c r="C41" s="100" t="n"/>
      <c r="D41" s="88">
        <f>IFERROR(__xludf.DUMMYFUNCTION("""COMPUTED_VALUE"""),"นำไปปั่นเหวี่ยงที่ความเร็วรอบ 3,750 รอบ/นาที เป็นเวลา 5 ชั่วโมง")</f>
        <v/>
      </c>
      <c r="E41" s="88">
        <f>IFERROR(__xludf.DUMMYFUNCTION("""COMPUTED_VALUE"""),"นำไปเก็บไว้ที่อุณหภูมิ 180 C เป็นเวลา 12 ชั่วโมง")</f>
        <v/>
      </c>
      <c r="F41" s="88">
        <f>IFERROR(__xludf.DUMMYFUNCTION("""COMPUTED_VALUE"""),"นำไปเก็บไว้ที่อุณหภูมิ -5 C สลับกับ 40 C ทุก ๆ 24 ชั่วโมง เป็นจำนวน 24 รอบ")</f>
        <v/>
      </c>
      <c r="G41" s="88">
        <f>IFERROR(__xludf.DUMMYFUNCTION("""COMPUTED_VALUE"""),"นำไปเก็บไว้ที่อุณหภูมิ 4 C, 25 C และ 45 Cเป็นเวลา 6 เดือน")</f>
        <v/>
      </c>
      <c r="H41" s="88">
        <f>IFERROR(__xludf.DUMMYFUNCTION("""COMPUTED_VALUE"""),"นำไปเก็บไว้ที่อุณหภูมิ 25 C เป็นเวลา 2 ปี")</f>
        <v/>
      </c>
      <c r="I41" s="100">
        <f>IFERROR(__xludf.DUMMYFUNCTION("""COMPUTED_VALUE"""),"2")</f>
        <v/>
      </c>
      <c r="J41" s="88">
        <f>IFERROR(__xludf.DUMMYFUNCTION("""COMPUTED_VALUE"""),"✅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"&amp;"ตามมาตรฐาน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"&amp;"เช่น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แ"&amp;"ละ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ข้อนี้ไม่ใช่คำตอบที่ถูกต้องสำหรับภาวะ Tablet Manufacturing เนื่องจากกลไกก"&amp;"ารออกฤทธิ์, efficacy หรือข้อบ่งใช้ไม่ตรงกับโจทย์ที่กำหนด
• ข้อ ค. (นำไปเก็บไว้ที่อุณหภูมิ -5 C สลับกับ 40 C ทุก ๆ 24 ชั่วโมง เป็นจำนวน 24 รอบ): ข้อนี้ไม่ใช่คำตอบที่ถูกต้องสำหรับภาวะ Tablet Manufacturing เนื่องจากกลไกการออกฤทธิ์, efficacy หรือข้อบ่งใช้ไม่ต"&amp;"รงกับโจทย์ที่กำหนด
• ข้อ ง. (นำไปเก็บไว้ที่อุณหภูมิ 4 C, 25 C และ 45 Cเป็นเวลา 6 เดือน): ข้อนี้ไม่ใช่คำตอบที่ถูกต้องสำหรับภาวะ Tablet Manufacturing เนื่องจากกลไกการออกฤทธิ์, efficacy หรือข้อบ่งใช้ไม่ตรงกับโจทย์ที่กำหนด
• ข้อ จ. (นำไปเก็บไว้ที่อุณหภูมิ 25 "&amp;"C เป็นเวลา 2 ปี):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41" s="100" t="n"/>
      <c r="L41" s="88">
        <f>IFERROR(__xludf.DUMMYFUNCTION("""COMPUTED_VALUE"""),"Tablet Manufacturing")</f>
        <v/>
      </c>
      <c r="M41" s="100">
        <f>IFERROR(__xludf.DUMMYFUNCTION("""COMPUTED_VALUE"""),"Product")</f>
        <v/>
      </c>
      <c r="N41" s="88">
        <f>IFERROR(__xludf.DUMMYFUNCTION("""COMPUTED_VALUE"""),"ข้อ 124 Pharma Plus เล่มม่วง (เฉลยข้อ ข)")</f>
        <v/>
      </c>
      <c r="O41" s="100">
        <f>IFERROR(__xludf.DUMMYFUNCTION("""COMPUTED_VALUE"""),"Mock")</f>
        <v/>
      </c>
      <c r="P41" s="100">
        <f>IFERROR(__xludf.DUMMYFUNCTION("""COMPUTED_VALUE"""),"Pharma Plus เล่มม่วง")</f>
        <v/>
      </c>
      <c r="Q41" s="100" t="n"/>
    </row>
    <row r="42" ht="13.2" customHeight="1" s="49">
      <c r="A42" s="100">
        <f>IFERROR(__xludf.DUMMYFUNCTION("""COMPUTED_VALUE"""),"125")</f>
        <v/>
      </c>
      <c r="B42" s="88">
        <f>IFERROR(__xludf.DUMMYFUNCTION("""COMPUTED_VALUE"""),"ข้อมูลข้อมีความจำเป็นน้อยที่สุดในการนำพริกมาบรรจุในแคปซูลเพื่อรับประทาน")</f>
        <v/>
      </c>
      <c r="C42" s="100" t="n"/>
      <c r="D42" s="88">
        <f>IFERROR(__xludf.DUMMYFUNCTION("""COMPUTED_VALUE"""),"Solubility")</f>
        <v/>
      </c>
      <c r="E42" s="88">
        <f>IFERROR(__xludf.DUMMYFUNCTION("""COMPUTED_VALUE"""),"Angle of repose")</f>
        <v/>
      </c>
      <c r="F42" s="88">
        <f>IFERROR(__xludf.DUMMYFUNCTION("""COMPUTED_VALUE"""),"Capsule's size and volume")</f>
        <v/>
      </c>
      <c r="G42" s="88">
        <f>IFERROR(__xludf.DUMMYFUNCTION("""COMPUTED_VALUE"""),"Tap density")</f>
        <v/>
      </c>
      <c r="H42" s="88">
        <f>IFERROR(__xludf.DUMMYFUNCTION("""COMPUTED_VALUE"""),"Therapeutic dose")</f>
        <v/>
      </c>
      <c r="I42" s="100">
        <f>IFERROR(__xludf.DUMMYFUNCTION("""COMPUTED_VALUE"""),"1")</f>
        <v/>
      </c>
      <c r="J42" s="88">
        <f>IFERROR(__xludf.DUMMYFUNCTION("""COMPUTED_VALUE"""),"✅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คำอธิบาย"&amp;"และเหตุผลทางเภสัชกรรม: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Ta"&amp;"p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ข้อนี้ไม่ใช่คำตอบที่ถู"&amp;"กต้องสำหรับภาวะ Hard &amp; Soft Gelatin Capsules เนื่องจากกลไกการออกฤทธิ์, efficacy หรือข้อบ่งใช้ไม่ตรงกับโจทย์ที่กำหนด
• ข้อ ค. (Capsule's size and volume): ข้อนี้ไม่ใช่คำตอบที่ถูกต้องสำหรับภาวะ Hard &amp; Soft Gelatin Capsules เนื่องจากกลไกการออกฤทธิ์, efficacy"&amp;" หรือข้อบ่งใช้ไม่ตรงกับโจทย์ที่กำหนด
• ข้อ ง. (Tap density): ข้อนี้ไม่ใช่คำตอบที่ถูกต้องสำหรับภาวะ Hard &amp; Soft Gelatin Capsules เนื่องจากกลไกการออกฤทธิ์, efficacy หรือข้อบ่งใช้ไม่ตรงกับโจทย์ที่กำหนด
• ข้อ จ. (Therapeutic dose): ข้อนี้ไม่ใช่คำตอบที่ถูกต้อง"&amp;"สำหรับภาวะ Hard &amp; Soft Gelatin Capsules เนื่องจากกลไกการออกฤทธิ์, efficacy หรือข้อบ่งใช้ไม่ตรงกับโจทย์ที่กำหนด
📖 Guideline อ้างอิง:
The United States Pharmacopeia (USP-NF 2024) General Chapter &lt;1151&gt; Pharmaceutical Dosage Forms &amp; Remington: The Science "&amp;"and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Defe"&amp;"ct Troubleshooting: วิเคราะห์สาเหตุและวิธีแก้ไขปัญหา formulation defects เชิงสูตรตำรับ")</f>
        <v/>
      </c>
      <c r="K42" s="100" t="n"/>
      <c r="L42" s="88">
        <f>IFERROR(__xludf.DUMMYFUNCTION("""COMPUTED_VALUE"""),"Hard &amp; Soft Gelatin Capsules")</f>
        <v/>
      </c>
      <c r="M42" s="100">
        <f>IFERROR(__xludf.DUMMYFUNCTION("""COMPUTED_VALUE"""),"Product")</f>
        <v/>
      </c>
      <c r="N42" s="88">
        <f>IFERROR(__xludf.DUMMYFUNCTION("""COMPUTED_VALUE"""),"ข้อ 125 Pharma Plus เล่มม่วง (เฉลยข้อ ก)")</f>
        <v/>
      </c>
      <c r="O42" s="100">
        <f>IFERROR(__xludf.DUMMYFUNCTION("""COMPUTED_VALUE"""),"Mock")</f>
        <v/>
      </c>
      <c r="P42" s="100">
        <f>IFERROR(__xludf.DUMMYFUNCTION("""COMPUTED_VALUE"""),"Pharma Plus เล่มม่วง")</f>
        <v/>
      </c>
      <c r="Q42" s="100" t="n"/>
    </row>
    <row r="43" ht="13.2" customHeight="1" s="49">
      <c r="A43" s="100">
        <f>IFERROR(__xludf.DUMMYFUNCTION("""COMPUTED_VALUE"""),"126")</f>
        <v/>
      </c>
      <c r="B43" s="88">
        <f>IFERROR(__xludf.DUMMYFUNCTION("""COMPUTED_VALUE"""),"Rx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ดังนั้นเภสัชกรต้องเตรียมยาจากยาที่มีในห้องยาลาดังกล"&amp;"่าวอย่างไร")</f>
        <v/>
      </c>
      <c r="C43" s="100" t="n"/>
      <c r="D43" s="88">
        <f>IFERROR(__xludf.DUMMYFUNCTION("""COMPUTED_VALUE"""),"ใช้ 25% NaHCO3 6 mL และปรับปริมาตรให้ได้ 100 mL")</f>
        <v/>
      </c>
      <c r="E43" s="88">
        <f>IFERROR(__xludf.DUMMYFUNCTION("""COMPUTED_VALUE"""),"ใช้ 25% NaHCO3 6 mL และปรับปริมาตรให้ได้ 30 mL")</f>
        <v/>
      </c>
      <c r="F43" s="88">
        <f>IFERROR(__xludf.DUMMYFUNCTION("""COMPUTED_VALUE"""),"ใช้ 25% NaHCO3 20 mL และปรับปริมาตรให้ได้ 100 mL")</f>
        <v/>
      </c>
      <c r="G43" s="88">
        <f>IFERROR(__xludf.DUMMYFUNCTION("""COMPUTED_VALUE"""),"ใช้ 25% NaHCO3 20 mL และปรับปริมาตรให้ได้ 30 mL")</f>
        <v/>
      </c>
      <c r="H43" s="88">
        <f>IFERROR(__xludf.DUMMYFUNCTION("""COMPUTED_VALUE"""),"ใช้ 25% NaHCO3 10 mL และปรับปริมาตรให้ได้ 100 mL")</f>
        <v/>
      </c>
      <c r="I43" s="100">
        <f>IFERROR(__xludf.DUMMYFUNCTION("""COMPUTED_VALUE"""),"2")</f>
        <v/>
      </c>
      <c r="J43" s="88">
        <f>IFERROR(__xludf.DUMMYFUNCTION("""COMPUTED_VALUE"""),"✅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ตา"&amp;"มมาตรฐาน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จะต้อง"&amp;"ใช้ปริมาณ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"&amp;"Remington: The Science and Practice of Pharmacy (หัวข้อ Tablet Manufacturing)
🔍 ข้ออื่นผิดเพราะอะไร:
• ข้อ ก. (ใช้ 25% NaHCO3 6 mL และปรับปริมาตรให้ได้ 100 mL): ข้อนี้ไม่ใช่คำตอบที่ถูกต้องสำหรับภาวะ Tablet Manufacturing เนื่องจากกลไกการออกฤทธิ์, efficac"&amp;"y หรือข้อบ่งใช้ไม่ตรงกับโจทย์ที่กำหนด
• ข้อ ค. (ใช้ 25% NaHCO3 20 mL และปรับปริมาตรให้ได้ 100 mL): ข้อนี้ไม่ใช่คำตอบที่ถูกต้องสำหรับภาวะ Tablet Manufacturing เนื่องจากกลไกการออกฤทธิ์, efficacy หรือข้อบ่งใช้ไม่ตรงกับโจทย์ที่กำหนด
• ข้อ ง. (ใช้ 25% NaHCO3 2"&amp;"0 mL และปรับปริมาตรให้ได้ 30 mL): ข้อนี้ไม่ใช่คำตอบที่ถูกต้องสำหรับภาวะ Tablet Manufacturing เนื่องจากกลไกการออกฤทธิ์, efficacy หรือข้อบ่งใช้ไม่ตรงกับโจทย์ที่กำหนด
• ข้อ จ. (ใช้ 25% NaHCO3 10 mL และปรับปริมาตรให้ได้ 100 mL): ข้อนี้ไม่ใช่คำตอบที่ถูกต้องสำห"&amp;"รับภาวะ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Un"&amp;"its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diss"&amp;"olution และ uniformity
• Defect Troubleshooting: วิเคราะห์สาเหตุและวิธีแก้ไขปัญหา formulation defects เชิงสูตรตำรับ")</f>
        <v/>
      </c>
      <c r="K43" s="100" t="n"/>
      <c r="L43" s="88">
        <f>IFERROR(__xludf.DUMMYFUNCTION("""COMPUTED_VALUE"""),"Tablet Manufacturing")</f>
        <v/>
      </c>
      <c r="M43" s="100">
        <f>IFERROR(__xludf.DUMMYFUNCTION("""COMPUTED_VALUE"""),"Product")</f>
        <v/>
      </c>
      <c r="N43" s="88">
        <f>IFERROR(__xludf.DUMMYFUNCTION("""COMPUTED_VALUE"""),"ข้อ 126 Pharma Plus เล่มม่วง (เฉลยข้อ ข)")</f>
        <v/>
      </c>
      <c r="O43" s="100">
        <f>IFERROR(__xludf.DUMMYFUNCTION("""COMPUTED_VALUE"""),"Mock")</f>
        <v/>
      </c>
      <c r="P43" s="100">
        <f>IFERROR(__xludf.DUMMYFUNCTION("""COMPUTED_VALUE"""),"Pharma Plus เล่มม่วง")</f>
        <v/>
      </c>
      <c r="Q43" s="100" t="n"/>
    </row>
    <row r="44" ht="13.2" customHeight="1" s="49">
      <c r="A44" s="100">
        <f>IFERROR(__xludf.DUMMYFUNCTION("""COMPUTED_VALUE"""),"127")</f>
        <v/>
      </c>
      <c r="B44" s="88">
        <f>IFERROR(__xludf.DUMMYFUNCTION("""COMPUTED_VALUE"""),"เมื่อเตรียมตำรับยาข้างต้นในข้อ 126 ส่วนประกอบใดไม่จำเป็นในการเตรียมยาใช้ในช่องหู")</f>
        <v/>
      </c>
      <c r="C44" s="100" t="n"/>
      <c r="D44" s="88">
        <f>IFERROR(__xludf.DUMMYFUNCTION("""COMPUTED_VALUE"""),"Antioxidant")</f>
        <v/>
      </c>
      <c r="E44" s="88">
        <f>IFERROR(__xludf.DUMMYFUNCTION("""COMPUTED_VALUE"""),"Buffering agent")</f>
        <v/>
      </c>
      <c r="F44" s="88">
        <f>IFERROR(__xludf.DUMMYFUNCTION("""COMPUTED_VALUE"""),"Structure vehicle")</f>
        <v/>
      </c>
      <c r="G44" s="88">
        <f>IFERROR(__xludf.DUMMYFUNCTION("""COMPUTED_VALUE"""),"Preservative")</f>
        <v/>
      </c>
      <c r="H44" s="88">
        <f>IFERROR(__xludf.DUMMYFUNCTION("""COMPUTED_VALUE"""),"Viscosity agent")</f>
        <v/>
      </c>
      <c r="I44" s="100">
        <f>IFERROR(__xludf.DUMMYFUNCTION("""COMPUTED_VALUE"""),"2")</f>
        <v/>
      </c>
      <c r="J44" s="88">
        <f>IFERROR(__xludf.DUMMYFUNCTION("""COMPUTED_VALUE"""),"✅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จึงไม่จำเป็นต้องใส่สารต้านอนุมูลอิ"&amp;"สระ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ข้อ"&amp;"นี้ไม่ใช่คำตอบที่ถูกต้องสำหรับภาวะ Tablet Manufacturing เนื่องจากกลไกการออกฤทธิ์, efficacy หรือข้อบ่งใช้ไม่ตรงกับโจทย์ที่กำหนด
• ข้อ ค. (Structure vehicle): ข้อนี้ไม่ใช่คำตอบที่ถูกต้องสำหรับภาวะ Tablet Manufacturing เนื่องจากกลไกการออกฤทธิ์, efficacy หรือ"&amp;"ข้อบ่งใช้ไม่ตรงกับโจทย์ที่กำหนด
• ข้อ ง. (Preservative): ข้อนี้ไม่ใช่คำตอบที่ถูกต้องสำหรับภาวะ Tablet Manufacturing เนื่องจากกลไกการออกฤทธิ์, efficacy หรือข้อบ่งใช้ไม่ตรงกับโจทย์ที่กำหนด
• ข้อ จ. (Viscosity agent): ข้อนี้ไม่ใช่คำตอบที่ถูกต้องสำหรับภาวะ Ta"&amp;"blet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Remi"&amp;"ngton: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แล"&amp;"ะ uniformity
• Defect Troubleshooting: วิเคราะห์สาเหตุและวิธีแก้ไขปัญหา formulation defects เชิงสูตรตำรับ")</f>
        <v/>
      </c>
      <c r="K44" s="100" t="n"/>
      <c r="L44" s="88">
        <f>IFERROR(__xludf.DUMMYFUNCTION("""COMPUTED_VALUE"""),"Tablet Manufacturing")</f>
        <v/>
      </c>
      <c r="M44" s="100">
        <f>IFERROR(__xludf.DUMMYFUNCTION("""COMPUTED_VALUE"""),"Product")</f>
        <v/>
      </c>
      <c r="N44" s="88">
        <f>IFERROR(__xludf.DUMMYFUNCTION("""COMPUTED_VALUE"""),"ข้อ 127 Pharma Plus เล่มม่วง (เฉลยข้อ ข)")</f>
        <v/>
      </c>
      <c r="O44" s="100">
        <f>IFERROR(__xludf.DUMMYFUNCTION("""COMPUTED_VALUE"""),"Mock")</f>
        <v/>
      </c>
      <c r="P44" s="100">
        <f>IFERROR(__xludf.DUMMYFUNCTION("""COMPUTED_VALUE"""),"Pharma Plus เล่มม่วง")</f>
        <v/>
      </c>
      <c r="Q44" s="100" t="n"/>
    </row>
    <row r="45" ht="13.2" customHeight="1" s="49">
      <c r="A45" s="100">
        <f>IFERROR(__xludf.DUMMYFUNCTION("""COMPUTED_VALUE"""),"152")</f>
        <v/>
      </c>
      <c r="B45" s="88">
        <f>IFERROR(__xludf.DUMMYFUNCTION("""COMPUTED_VALUE"""),"เนื่องจากผู้ป่วยคันตา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"&amp;"= 0.2
ถ้าต้องการเตรียมเป็น isotonic solution ต้องใช้ปริมาณ NaCl เท่าไร")</f>
        <v/>
      </c>
      <c r="C45" s="100" t="n"/>
      <c r="D45" s="88">
        <f>IFERROR(__xludf.DUMMYFUNCTION("""COMPUTED_VALUE"""),"0.27 g")</f>
        <v/>
      </c>
      <c r="E45" s="88">
        <f>IFERROR(__xludf.DUMMYFUNCTION("""COMPUTED_VALUE"""),"0.18 g")</f>
        <v/>
      </c>
      <c r="F45" s="88">
        <f>IFERROR(__xludf.DUMMYFUNCTION("""COMPUTED_VALUE"""),"0.09 g")</f>
        <v/>
      </c>
      <c r="G45" s="88">
        <f>IFERROR(__xludf.DUMMYFUNCTION("""COMPUTED_VALUE"""),"0.04 g")</f>
        <v/>
      </c>
      <c r="H45" s="88">
        <f>IFERROR(__xludf.DUMMYFUNCTION("""COMPUTED_VALUE"""),"0.12 g")</f>
        <v/>
      </c>
      <c r="I45" s="100">
        <f>IFERROR(__xludf.DUMMYFUNCTION("""COMPUTED_VALUE"""),"3")</f>
        <v/>
      </c>
      <c r="J45" s="88">
        <f>IFERROR(__xludf.DUMMYFUNCTION("""COMPUTED_VALUE"""),"✅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💡"&amp;" คำอธิบายและเหตุผลทางเภสัชกรรม:
💡 คำอธิบายและเหตุผลทางเภสัชกรรม:
เฉลยข้อ ค ตาม
🔍 ข้ออื่นผิดเพราะอะไร:
• ข้อ ก. (0.27 g): ข้อนี้ไม่ใช่คำตอบที่ถูกต้องสำหรับภาวะ Tablet Manufacturing เนื่องจากกลไกการออกฤทธิ์, efficacy หรือข้อบ่งใช้ไม่ตรงกับโจทย์ที่กำหนด
•"&amp;" ข้อ ข. (0.18 g): ข้อนี้ไม่ใช่คำตอบที่ถูกต้องสำหรับภาวะ Tablet Manufacturing เนื่องจากกลไกการออกฤทธิ์, efficacy หรือข้อบ่งใช้ไม่ตรงกับโจทย์ที่กำหนด
• ข้อ ง. (0.04 g): ข้อนี้ไม่ใช่คำตอบที่ถูกต้องสำหรับภาวะ Tablet Manufacturing เนื่องจากกลไกการออกฤทธิ์, eff"&amp;"icacy หรือข้อบ่งใช้ไม่ตรงกับโจทย์ที่กำหนด
• ข้อ จ. (0.12 g):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20"&amp;"24)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di"&amp;"sintegrant,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5" s="100" t="n"/>
      <c r="L45" s="88">
        <f>IFERROR(__xludf.DUMMYFUNCTION("""COMPUTED_VALUE"""),"Tablet Manufacturing")</f>
        <v/>
      </c>
      <c r="M45" s="100">
        <f>IFERROR(__xludf.DUMMYFUNCTION("""COMPUTED_VALUE"""),"Product")</f>
        <v/>
      </c>
      <c r="N45" s="88">
        <f>IFERROR(__xludf.DUMMYFUNCTION("""COMPUTED_VALUE"""),"ข้อ 152 Pharma Plus เล่มม่วง (เฉลยข้อ ค)")</f>
        <v/>
      </c>
      <c r="O45" s="100">
        <f>IFERROR(__xludf.DUMMYFUNCTION("""COMPUTED_VALUE"""),"Mock")</f>
        <v/>
      </c>
      <c r="P45" s="100">
        <f>IFERROR(__xludf.DUMMYFUNCTION("""COMPUTED_VALUE"""),"Pharma Plus เล่มม่วง")</f>
        <v/>
      </c>
      <c r="Q45" s="100" t="n"/>
    </row>
    <row r="46" ht="13.2" customHeight="1" s="49">
      <c r="A46" s="100">
        <f>IFERROR(__xludf.DUMMYFUNCTION("""COMPUTED_VALUE"""),"153")</f>
        <v/>
      </c>
      <c r="B46" s="88">
        <f>IFERROR(__xludf.DUMMYFUNCTION("""COMPUTED_VALUE"""),"ข้อใดไม่เกี่ยวกับการควบคุมคุณภาพ ยาเม็ด norfloxacin")</f>
        <v/>
      </c>
      <c r="C46" s="100" t="n"/>
      <c r="D46" s="88">
        <f>IFERROR(__xludf.DUMMYFUNCTION("""COMPUTED_VALUE"""),"Content Uniformity")</f>
        <v/>
      </c>
      <c r="E46" s="88">
        <f>IFERROR(__xludf.DUMMYFUNCTION("""COMPUTED_VALUE"""),"Dissolution test")</f>
        <v/>
      </c>
      <c r="F46" s="88">
        <f>IFERROR(__xludf.DUMMYFUNCTION("""COMPUTED_VALUE"""),"Disintegration")</f>
        <v/>
      </c>
      <c r="G46" s="88">
        <f>IFERROR(__xludf.DUMMYFUNCTION("""COMPUTED_VALUE"""),"Weight Variation")</f>
        <v/>
      </c>
      <c r="H46" s="88">
        <f>IFERROR(__xludf.DUMMYFUNCTION("""COMPUTED_VALUE"""),"Limulus Amoebocyte Lysate test")</f>
        <v/>
      </c>
      <c r="I46" s="100">
        <f>IFERROR(__xludf.DUMMYFUNCTION("""COMPUTED_VALUE"""),"5")</f>
        <v/>
      </c>
      <c r="J46" s="88">
        <f>IFERROR(__xludf.DUMMYFUNCTION("""COMPUTED_VALUE"""),"✅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ข้อนี้ไม่ใช่คำตอบที่ถูกต้องสำหรับภาวะ Tablet Manufacturing เนื่องจากกลไ"&amp;"กการออกฤทธิ์, efficacy หรือข้อบ่งใช้ไม่ตรงกับโจทย์ที่กำหนด
• ข้อ ข.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ค. (Disintegration): ข้อนี้ไม่ใ"&amp;"ช่คำตอบที่ถูกต้องสำหรับภาวะ Tablet Manufacturing เนื่องจากกลไกการออกฤทธิ์, efficacy หรือข้อบ่งใช้ไม่ตรงกับโจทย์ที่กำหนด
• ข้อ ง. (Weight Variation): ข้อนี้ไม่ใช่คำตอบที่ถูกต้องสำหรับภาวะ Tablet Manufacturing เนื่องจากกลไกการออกฤทธิ์, efficacy หรือข้อบ่งใช"&amp;"้ไม่ตรงกับโจทย์ที่กำหนด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 จุด"&amp;"จำก่อนสอบ: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วิเคราะห์สาเหตุและวิธีแก้ไข"&amp;"ปัญหา formulation defects เชิงสูตรตำรับ")</f>
        <v/>
      </c>
      <c r="K46" s="100" t="n"/>
      <c r="L46" s="88">
        <f>IFERROR(__xludf.DUMMYFUNCTION("""COMPUTED_VALUE"""),"Tablet Manufacturing")</f>
        <v/>
      </c>
      <c r="M46" s="100">
        <f>IFERROR(__xludf.DUMMYFUNCTION("""COMPUTED_VALUE"""),"Product")</f>
        <v/>
      </c>
      <c r="N46" s="88">
        <f>IFERROR(__xludf.DUMMYFUNCTION("""COMPUTED_VALUE"""),"ข้อ 153 Pharma Plus เล่มม่วง (เฉลยข้อ จ)")</f>
        <v/>
      </c>
      <c r="O46" s="100">
        <f>IFERROR(__xludf.DUMMYFUNCTION("""COMPUTED_VALUE"""),"Mock")</f>
        <v/>
      </c>
      <c r="P46" s="100">
        <f>IFERROR(__xludf.DUMMYFUNCTION("""COMPUTED_VALUE"""),"Pharma Plus เล่มม่วง")</f>
        <v/>
      </c>
      <c r="Q46" s="100" t="n"/>
    </row>
    <row r="47" ht="13.2" customHeight="1" s="49">
      <c r="A47" s="100">
        <f>IFERROR(__xludf.DUMMYFUNCTION("""COMPUTED_VALUE"""),"154")</f>
        <v/>
      </c>
      <c r="B47" s="88">
        <f>IFERROR(__xludf.DUMMYFUNCTION("""COMPUTED_VALUE"""),"สารทำ emulsion ที่ดีของยาครีม isotretinoin ควรมีคุณสมบัติ")</f>
        <v/>
      </c>
      <c r="C47" s="100" t="n"/>
      <c r="D47" s="88">
        <f>IFERROR(__xludf.DUMMYFUNCTION("""COMPUTED_VALUE"""),"ลดแรงตึงผิว")</f>
        <v/>
      </c>
      <c r="E47" s="88">
        <f>IFERROR(__xludf.DUMMYFUNCTION("""COMPUTED_VALUE"""),"เพิ่มความหนืดให้กับครีม")</f>
        <v/>
      </c>
      <c r="F47" s="88">
        <f>IFERROR(__xludf.DUMMYFUNCTION("""COMPUTED_VALUE"""),"ให้ศักย์ไฟฟ้าที่เหมาะสมเพื่อให้เกิดแรงผลักของหยด")</f>
        <v/>
      </c>
      <c r="G47" s="88">
        <f>IFERROR(__xludf.DUMMYFUNCTION("""COMPUTED_VALUE"""),"มีประสิทธิภาพความเข้มข้นต่ำ")</f>
        <v/>
      </c>
      <c r="H47" s="88">
        <f>IFERROR(__xludf.DUMMYFUNCTION("""COMPUTED_VALUE"""),"ถูกทุกข้อ")</f>
        <v/>
      </c>
      <c r="I47" s="100">
        <f>IFERROR(__xludf.DUMMYFUNCTION("""COMPUTED_VALUE"""),"5")</f>
        <v/>
      </c>
      <c r="J47" s="88">
        <f>IFERROR(__xludf.DUMMYFUNCTION("""COMPUTED_VALUE"""),"✅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คำอธิบายแล"&amp;"ะเหตุผลทางเภสัชกรรม:
💡 คำอธิบายและเหตุผลทางเภสัชกรรม:
เฉลยข้อ จ ตาม
🔍 ข้ออื่นผิดเพราะอะไร:
• ข้อ ก. (ลดแรงตึงผิว): ข้อนี้ไม่ใช่คำตอบที่ถูกต้องสำหรับภาวะ Tablet Manufacturing เนื่องจากกลไกการออกฤทธิ์, efficacy หรือข้อบ่งใช้ไม่ตรงกับโจทย์ที่กำหนด
• ข้อ ข"&amp;". (เพิ่มความหนืดให้กับครีม): ข้อนี้ไม่ใช่คำตอบที่ถูกต้องสำหรับภาวะ Tablet Manufacturing เนื่องจากกลไกการออกฤทธิ์, efficacy หรือข้อบ่งใช้ไม่ตรงกับโจทย์ที่กำหนด
• ข้อ ค. (ให้ศักย์ไฟฟ้าที่เหมาะสมเพื่อให้เกิดแรงผลักของหยด): ข้อนี้ไม่ใช่คำตอบที่ถูกต้องสำหรับภา"&amp;"วะ Tablet Manufacturing เนื่องจากกลไกการออกฤทธิ์, efficacy หรือข้อบ่งใช้ไม่ตรงกับโจทย์ที่กำหนด
• ข้อ ง. (มีประสิทธิภาพความเข้มข้นต่ำ):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แม่นยำในบทบาทหน้าที่ข"&amp;"อง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7" s="100" t="n"/>
      <c r="L47" s="88">
        <f>IFERROR(__xludf.DUMMYFUNCTION("""COMPUTED_VALUE"""),"Tablet Manufacturing")</f>
        <v/>
      </c>
      <c r="M47" s="100">
        <f>IFERROR(__xludf.DUMMYFUNCTION("""COMPUTED_VALUE"""),"Product")</f>
        <v/>
      </c>
      <c r="N47" s="88">
        <f>IFERROR(__xludf.DUMMYFUNCTION("""COMPUTED_VALUE"""),"ข้อ 154 Pharma Plus เล่มม่วง (เฉลยข้อ จ)")</f>
        <v/>
      </c>
      <c r="O47" s="100">
        <f>IFERROR(__xludf.DUMMYFUNCTION("""COMPUTED_VALUE"""),"Mock")</f>
        <v/>
      </c>
      <c r="P47" s="100">
        <f>IFERROR(__xludf.DUMMYFUNCTION("""COMPUTED_VALUE"""),"Pharma Plus เล่มม่วง")</f>
        <v/>
      </c>
      <c r="Q47" s="100" t="n"/>
    </row>
    <row r="48" ht="13.2" customHeight="1" s="49">
      <c r="A48" s="100">
        <f>IFERROR(__xludf.DUMMYFUNCTION("""COMPUTED_VALUE"""),"155")</f>
        <v/>
      </c>
      <c r="B48" s="88">
        <f>IFERROR(__xludf.DUMMYFUNCTION("""COMPUTED_VALUE"""),"ยาในการตั้งตำรับรูปแบบเจล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f>
        <v/>
      </c>
      <c r="C48" s="100" t="n"/>
      <c r="D48" s="88">
        <f>IFERROR(__xludf.DUMMYFUNCTION("""COMPUTED_VALUE"""),"Sodium alginate, bentonite, methylcellulose")</f>
        <v/>
      </c>
      <c r="E48" s="88">
        <f>IFERROR(__xludf.DUMMYFUNCTION("""COMPUTED_VALUE"""),"Tragacanth, carbomer, methylcellulose")</f>
        <v/>
      </c>
      <c r="F48" s="88">
        <f>IFERROR(__xludf.DUMMYFUNCTION("""COMPUTED_VALUE"""),"Carbomer, methylcellulose, hydroxypropyl cellulose")</f>
        <v/>
      </c>
      <c r="G48" s="88">
        <f>IFERROR(__xludf.DUMMYFUNCTION("""COMPUTED_VALUE"""),"Pectin, guar gum, carbomer")</f>
        <v/>
      </c>
      <c r="H48" s="88">
        <f>IFERROR(__xludf.DUMMYFUNCTION("""COMPUTED_VALUE"""),"Tragacanth, carboxymethylcellulose, carbomer")</f>
        <v/>
      </c>
      <c r="I48" s="100">
        <f>IFERROR(__xludf.DUMMYFUNCTION("""COMPUTED_VALUE"""),"5")</f>
        <v/>
      </c>
      <c r="J48" s="88">
        <f>IFERROR(__xludf.DUMMYFUNCTION("""COMPUTED_VALUE"""),"✅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ตามม"&amp;"าตรฐาน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ข้อนี้ไม่ใช่คำตอบท"&amp;"ี่ถูกต้องสำหรับภาวะ Tablet Manufacturing เนื่องจากกลไกการออกฤทธิ์, efficacy หรือข้อบ่งใช้ไม่ตรงกับโจทย์ที่กำหนด
• ข้อ ข. (Tragacanth, carbomer, methylcellulose): ข้อนี้ไม่ใช่คำตอบที่ถูกต้องสำหรับภาวะ Tablet Manufacturing เนื่องจากกลไกการออกฤทธิ์, efficacy"&amp;" หรือข้อบ่งใช้ไม่ตรงกับโจทย์ที่กำหนด
• ข้อ ค. (Carbomer, methylcellulose, hydroxypropyl cellulose): ข้อนี้ไม่ใช่คำตอบที่ถูกต้องสำหรับภาวะ Tablet Manufacturing เนื่องจากกลไกการออกฤทธิ์, efficacy หรือข้อบ่งใช้ไม่ตรงกับโจทย์ที่กำหนด
• ข้อ ง. (Pectin, guar gu"&amp;"m, carbomer):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&lt;711"&amp;"&gt;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48" s="100" t="n"/>
      <c r="L48" s="88">
        <f>IFERROR(__xludf.DUMMYFUNCTION("""COMPUTED_VALUE"""),"Tablet Manufacturing")</f>
        <v/>
      </c>
      <c r="M48" s="100">
        <f>IFERROR(__xludf.DUMMYFUNCTION("""COMPUTED_VALUE"""),"Product")</f>
        <v/>
      </c>
      <c r="N48" s="88">
        <f>IFERROR(__xludf.DUMMYFUNCTION("""COMPUTED_VALUE"""),"ข้อ 155 Pharma Plus เล่มม่วง (เฉลยข้อ จ)")</f>
        <v/>
      </c>
      <c r="O48" s="100">
        <f>IFERROR(__xludf.DUMMYFUNCTION("""COMPUTED_VALUE"""),"Mock")</f>
        <v/>
      </c>
      <c r="P48" s="100">
        <f>IFERROR(__xludf.DUMMYFUNCTION("""COMPUTED_VALUE"""),"Pharma Plus เล่มม่วง")</f>
        <v/>
      </c>
      <c r="Q48" s="100" t="n"/>
    </row>
    <row r="49" ht="13.2" customHeight="1" s="49">
      <c r="A49" s="100">
        <f>IFERROR(__xludf.DUMMYFUNCTION("""COMPUTED_VALUE"""),"156")</f>
        <v/>
      </c>
      <c r="B49" s="88">
        <f>IFERROR(__xludf.DUMMYFUNCTION("""COMPUTED_VALUE"""),"หากตำรับ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f>
        <v/>
      </c>
      <c r="C49" s="100" t="n"/>
      <c r="D49" s="88">
        <f>IFERROR(__xludf.DUMMYFUNCTION("""COMPUTED_VALUE"""),"Mineral oil")</f>
        <v/>
      </c>
      <c r="E49" s="88">
        <f>IFERROR(__xludf.DUMMYFUNCTION("""COMPUTED_VALUE"""),"Carbopol")</f>
        <v/>
      </c>
      <c r="F49" s="88">
        <f>IFERROR(__xludf.DUMMYFUNCTION("""COMPUTED_VALUE"""),"White beeswax")</f>
        <v/>
      </c>
      <c r="G49" s="88">
        <f>IFERROR(__xludf.DUMMYFUNCTION("""COMPUTED_VALUE"""),"PEG 4000")</f>
        <v/>
      </c>
      <c r="H49" s="88">
        <f>IFERROR(__xludf.DUMMYFUNCTION("""COMPUTED_VALUE"""),"Glycerin")</f>
        <v/>
      </c>
      <c r="I49" s="100">
        <f>IFERROR(__xludf.DUMMYFUNCTION("""COMPUTED_VALUE"""),"3")</f>
        <v/>
      </c>
      <c r="J49" s="88">
        <f>IFERROR(__xludf.DUMMYFUNCTION("""COMPUTED_VALUE"""),"✅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Wh"&amp;"ite beeswax 💡 คำอธิบายและเหตุผลทางเภสัชกรรม:
💡 คำอธิบายและเหตุผลทางเภสัชกรรม:
เฉลยข้อ ค ตาม
🔍 ข้ออื่นผิดเพราะอะไร:
• ข้อ ก. (Mineral oil): ข้อนี้ไม่ใช่คำตอบที่ถูกต้องสำหรับภาวะ Tablet Manufacturing เนื่องจากกลไกการออกฤทธิ์, efficacy หรือข้อบ่งใช้ไม่ตร"&amp;"งกับโจทย์ที่กำหนด
• ข้อ ข. (Carbopol): ข้อนี้ไม่ใช่คำตอบที่ถูกต้องสำหรับภาวะ Tablet Manufacturing เนื่องจากกลไกการออกฤทธิ์, efficacy หรือข้อบ่งใช้ไม่ตรงกับโจทย์ที่กำหนด
• ข้อ ง. (PEG 4000): ข้อนี้ไม่ใช่คำตอบที่ถูกต้องสำหรับภาวะ Tablet Manufacturing เนื่อง"&amp;"จากกลไกการออกฤทธิ์, efficacy หรือข้อบ่งใช้ไม่ตรงกับโจทย์ที่กำหนด
• ข้อ จ. (Glycerin):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State"&amp;"s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Spe"&amp;"cs: จำเกณฑ์ pharmacopoeia limits สำหรับ stability, dissolution และ uniformity
• Defect Troubleshooting: วิเคราะห์สาเหตุและวิธีแก้ไขปัญหา formulation defects เชิงสูตรตำรับ")</f>
        <v/>
      </c>
      <c r="K49" s="100" t="n"/>
      <c r="L49" s="88">
        <f>IFERROR(__xludf.DUMMYFUNCTION("""COMPUTED_VALUE"""),"Tablet Manufacturing")</f>
        <v/>
      </c>
      <c r="M49" s="100">
        <f>IFERROR(__xludf.DUMMYFUNCTION("""COMPUTED_VALUE"""),"Product")</f>
        <v/>
      </c>
      <c r="N49" s="88">
        <f>IFERROR(__xludf.DUMMYFUNCTION("""COMPUTED_VALUE"""),"ข้อ 156 Pharma Plus เล่มม่วง (เฉลยข้อ ค)")</f>
        <v/>
      </c>
      <c r="O49" s="100">
        <f>IFERROR(__xludf.DUMMYFUNCTION("""COMPUTED_VALUE"""),"Mock")</f>
        <v/>
      </c>
      <c r="P49" s="100">
        <f>IFERROR(__xludf.DUMMYFUNCTION("""COMPUTED_VALUE"""),"Pharma Plus เล่มม่วง")</f>
        <v/>
      </c>
      <c r="Q49" s="100" t="n"/>
    </row>
    <row r="50" ht="13.2" customHeight="1" s="49">
      <c r="A50" s="100">
        <f>IFERROR(__xludf.DUMMYFUNCTION("""COMPUTED_VALUE"""),"163")</f>
        <v/>
      </c>
      <c r="B50" s="88">
        <f>IFERROR(__xludf.DUMMYFUNCTION("""COMPUTED_VALUE"""),"สาร polymer ตัวใดนิยมใช้ในการทำ film coat tablet")</f>
        <v/>
      </c>
      <c r="C50" s="100" t="n"/>
      <c r="D50" s="88">
        <f>IFERROR(__xludf.DUMMYFUNCTION("""COMPUTED_VALUE"""),"HPMC")</f>
        <v/>
      </c>
      <c r="E50" s="88">
        <f>IFERROR(__xludf.DUMMYFUNCTION("""COMPUTED_VALUE"""),"CMC")</f>
        <v/>
      </c>
      <c r="F50" s="88">
        <f>IFERROR(__xludf.DUMMYFUNCTION("""COMPUTED_VALUE"""),"Polymeric methacrylates")</f>
        <v/>
      </c>
      <c r="G50" s="88">
        <f>IFERROR(__xludf.DUMMYFUNCTION("""COMPUTED_VALUE"""),"Carbopol")</f>
        <v/>
      </c>
      <c r="H50" s="88">
        <f>IFERROR(__xludf.DUMMYFUNCTION("""COMPUTED_VALUE"""),"Veegum")</f>
        <v/>
      </c>
      <c r="I50" s="100">
        <f>IFERROR(__xludf.DUMMYFUNCTION("""COMPUTED_VALUE"""),"1")</f>
        <v/>
      </c>
      <c r="J50" s="88">
        <f>IFERROR(__xludf.DUMMYFUNCTION("""COMPUTED_VALUE"""),"✅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คำอ"&amp;"ธิบายและเหตุผลทางเภสัชกรรม: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แ"&amp;"ละ Remington: The Science and Practice of Pharmacy (หัวข้อ Tablet Coating)
🔍 ข้ออื่นผิดเพราะอะไร:
• ข้อ ข. (CMC): ข้อนี้ไม่ใช่คำตอบที่ถูกต้องสำหรับภาวะ Tablet Coating เนื่องจากกลไกการออกฤทธิ์, efficacy หรือข้อบ่งใช้ไม่ตรงกับโจทย์ที่กำหนด
• ข้อ ค. (Polym"&amp;"eric methacrylates): ข้อนี้ไม่ใช่คำตอบที่ถูกต้องสำหรับภาวะ Tablet Coating เนื่องจากกลไกการออกฤทธิ์, efficacy หรือข้อบ่งใช้ไม่ตรงกับโจทย์ที่กำหนด
• ข้อ ง. (Carbopol): ข้อนี้ไม่ใช่คำตอบที่ถูกต้องสำหรับภาวะ Tablet Coating เนื่องจากกลไกการออกฤทธิ์, efficacy ห"&amp;"รือข้อบ่งใช้ไม่ตรงกับโจทย์ที่กำหนด
• ข้อ จ. (Veegum): ข้อนี้ไม่ใช่คำตอบที่ถูกต้องสำหรับภาวะ Tablet Coating เนื่องจากกลไกการออกฤทธิ์, efficacy หรือข้อบ่งใช้ไม่ตรงกับโจทย์ที่กำหนด
📖 Guideline อ้างอิง:
The United States Pharmacopeia (USP-NF 2024) General C"&amp;"hapters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0" s="100" t="n"/>
      <c r="L50" s="88">
        <f>IFERROR(__xludf.DUMMYFUNCTION("""COMPUTED_VALUE"""),"Tablet Coating")</f>
        <v/>
      </c>
      <c r="M50" s="100">
        <f>IFERROR(__xludf.DUMMYFUNCTION("""COMPUTED_VALUE"""),"Product")</f>
        <v/>
      </c>
      <c r="N50" s="88">
        <f>IFERROR(__xludf.DUMMYFUNCTION("""COMPUTED_VALUE"""),"ข้อ 163 Pharma Plus เล่มม่วง (เฉลยข้อ ก)")</f>
        <v/>
      </c>
      <c r="O50" s="100">
        <f>IFERROR(__xludf.DUMMYFUNCTION("""COMPUTED_VALUE"""),"Mock")</f>
        <v/>
      </c>
      <c r="P50" s="100">
        <f>IFERROR(__xludf.DUMMYFUNCTION("""COMPUTED_VALUE"""),"Pharma Plus เล่มม่วง")</f>
        <v/>
      </c>
      <c r="Q50" s="100" t="n"/>
    </row>
    <row r="51" ht="13.2" customHeight="1" s="49">
      <c r="A51" s="100">
        <f>IFERROR(__xludf.DUMMYFUNCTION("""COMPUTED_VALUE"""),"164")</f>
        <v/>
      </c>
      <c r="B51" s="88">
        <f>IFERROR(__xludf.DUMMYFUNCTION("""COMPUTED_VALUE"""),"ข้อใดกล่าวผิดเกี่ยวกับยารูปแบบเม็ด")</f>
        <v/>
      </c>
      <c r="C51" s="100" t="n"/>
      <c r="D51" s="88">
        <f>IFERROR(__xludf.DUMMYFUNCTION("""COMPUTED_VALUE"""),"การเตรียมยา solution ทำได้โดยการใช้ตัวทำละลายร่วมที่เป็น organic solvent เพื่อช่วยละลาย")</f>
        <v/>
      </c>
      <c r="E51" s="88">
        <f>IFERROR(__xludf.DUMMYFUNCTION("""COMPUTED_VALUE"""),"ยารูปแบบ solution มักมีค่าความต้านทานการไหลและแรงตึงผิวภายในสารละลายใกล้เคียงกับน้ำ")</f>
        <v/>
      </c>
      <c r="F51" s="88">
        <f>IFERROR(__xludf.DUMMYFUNCTION("""COMPUTED_VALUE"""),"Suspension ใช้เป็นยาฉีดเข้าหลอดเลือดได้ ถ้าขนาดอนุภาคเล็กมากๆ")</f>
        <v/>
      </c>
      <c r="G51" s="88">
        <f>IFERROR(__xludf.DUMMYFUNCTION("""COMPUTED_VALUE"""),"Emulsion ใช้เป็นอาหารทางหลอดเลือดดำได้แต่ควรเป็นการเตรียมใหม่ๆ")</f>
        <v/>
      </c>
      <c r="H51" s="88">
        <f>IFERROR(__xludf.DUMMYFUNCTION("""COMPUTED_VALUE"""),"การลดความเจ็บปวดเมื่อฉีดทำได้โดยเติมสารบางชนิดเช่น buffer")</f>
        <v/>
      </c>
      <c r="I51" s="100">
        <f>IFERROR(__xludf.DUMMYFUNCTION("""COMPUTED_VALUE"""),"1")</f>
        <v/>
      </c>
      <c r="J51" s="88">
        <f>IFERROR(__xludf.DUMMYFUNCTION("""COMPUTED_VALUE"""),"✅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"&amp;"tablet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ห้ามฉีดเข้าหลอดเ"&amp;"ลือดดำ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(ยารูป"&amp;"แบบ solution มักมีค่าความต้านทานการไหลและแรงตึงผิวภายในสารละลายใกล้เคียงกับน้ำ): ข้อนี้ไม่ใช่คำตอบที่ถูกต้องสำหรับภาวะ Tablet Manufacturing เนื่องจากกลไกการออกฤทธิ์, efficacy หรือข้อบ่งใช้ไม่ตรงกับโจทย์ที่กำหนด
• ข้อ ค. (Suspension ใช้เป็นยาฉีดเข้าหลอดเลื"&amp;"อดได้ ถ้าขนาดอนุภาคเล็กมากๆ): ข้อนี้ไม่ใช่คำตอบที่ถูกต้องสำหรับภาวะ Tablet Manufacturing เนื่องจากกลไกการออกฤทธิ์, efficacy หรือข้อบ่งใช้ไม่ตรงกับโจทย์ที่กำหนด
• ข้อ ง. (Emulsion ใช้เป็นอาหารทางหลอดเลือดดำได้แต่ควรเป็นการเตรียมใหม่ๆ): ข้อนี้ไม่ใช่คำตอบที่"&amp;"ถูกต้องสำหรับภาวะ Tablet Manufacturing เนื่องจากกลไกการออกฤทธิ์, efficacy หรือข้อบ่งใช้ไม่ตรงกับโจทย์ที่กำหนด
• ข้อ จ. (การลดความเจ็บปวดเมื่อฉีดทำได้โดยเติมสารบางชนิดเช่น buffer): ข้อนี้ไม่ใช่คำตอบที่ถูกต้องสำหรับภาวะ Tablet Manufacturing เนื่องจากกลไกการ"&amp;"ออกฤทธิ์,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"&amp;"Pharmacy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Troubleshooti"&amp;"ng: วิเคราะห์สาเหตุและวิธีแก้ไขปัญหา formulation defects เชิงสูตรตำรับ")</f>
        <v/>
      </c>
      <c r="K51" s="100" t="n"/>
      <c r="L51" s="88">
        <f>IFERROR(__xludf.DUMMYFUNCTION("""COMPUTED_VALUE"""),"Tablet Manufacturing")</f>
        <v/>
      </c>
      <c r="M51" s="100">
        <f>IFERROR(__xludf.DUMMYFUNCTION("""COMPUTED_VALUE"""),"Product")</f>
        <v/>
      </c>
      <c r="N51" s="88">
        <f>IFERROR(__xludf.DUMMYFUNCTION("""COMPUTED_VALUE"""),"ข้อ 164 Pharma Plus เล่มม่วง (เฉลยข้อ ไมมีคำตอบ)")</f>
        <v/>
      </c>
      <c r="O51" s="100">
        <f>IFERROR(__xludf.DUMMYFUNCTION("""COMPUTED_VALUE"""),"Mock")</f>
        <v/>
      </c>
      <c r="P51" s="100">
        <f>IFERROR(__xludf.DUMMYFUNCTION("""COMPUTED_VALUE"""),"Pharma Plus เล่มม่วง")</f>
        <v/>
      </c>
      <c r="Q51" s="100" t="n"/>
    </row>
    <row r="52" ht="13.2" customHeight="1" s="49">
      <c r="A52" s="100">
        <f>IFERROR(__xludf.DUMMYFUNCTION("""COMPUTED_VALUE"""),"165")</f>
        <v/>
      </c>
      <c r="B52" s="88">
        <f>IFERROR(__xludf.DUMMYFUNCTION("""COMPUTED_VALUE"""),"ข้อใดถูกต้องที่สุดเกี่ยวกับ tonicity ของยาฉีด")</f>
        <v/>
      </c>
      <c r="C52" s="100" t="n"/>
      <c r="D52" s="88">
        <f>IFERROR(__xludf.DUMMYFUNCTION("""COMPUTED_VALUE"""),"จัดเป็น colligative property")</f>
        <v/>
      </c>
      <c r="E52" s="88">
        <f>IFERROR(__xludf.DUMMYFUNCTION("""COMPUTED_VALUE"""),"สามารถปรับได้โดยเติมสารบางชนิด เช่น phosphate acetate ซึ่งนิยมมาก")</f>
        <v/>
      </c>
      <c r="F52" s="88">
        <f>IFERROR(__xludf.DUMMYFUNCTION("""COMPUTED_VALUE"""),"การฉีด hypertonic solution ก่อให้เกิด cell lysis ได้")</f>
        <v/>
      </c>
      <c r="G52" s="88">
        <f>IFERROR(__xludf.DUMMYFUNCTION("""COMPUTED_VALUE"""),"การฉีดยา isotonic ต่อระบบเลือด มักเป็น isotonic ต่อเนื้อเยื่ออื่นด้วย")</f>
        <v/>
      </c>
      <c r="H52" s="88">
        <f>IFERROR(__xludf.DUMMYFUNCTION("""COMPUTED_VALUE"""),"Normal saline เป็นทั้ง isotonic และ iso-osmotic")</f>
        <v/>
      </c>
      <c r="I52" s="100">
        <f>IFERROR(__xludf.DUMMYFUNCTION("""COMPUTED_VALUE"""),"5")</f>
        <v/>
      </c>
      <c r="J52" s="88">
        <f>IFERROR(__xludf.DUMMYFUNCTION("""COMPUTED_VALUE"""),"✅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sa"&amp;"line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Pharmaco"&amp;"poeia (BP) และ Remington: The Science and Practice of Pharmacy (หัวข้อ Tablet Manufacturing)
🔍 ข้ออื่นผิดเพราะอะไร:
• ข้อ ก. (จัดเป็น colligative property): ข้อนี้ไม่ใช่คำตอบที่ถูกต้องสำหรับภาวะ Tablet Manufacturing เนื่องจากกลไกการออกฤทธิ์, efficacy หร"&amp;"ือข้อบ่งใช้ไม่ตรงกับโจทย์ที่กำหนด
• ข้อ ข. (สามารถปรับได้โดยเติมสารบางชนิด เช่น phosphate acetate ซึ่งนิยมมาก): ข้อนี้ไม่ใช่คำตอบที่ถูกต้องสำหรับภาวะ Tablet Manufacturing เนื่องจากกลไกการออกฤทธิ์, efficacy หรือข้อบ่งใช้ไม่ตรงกับโจทย์ที่กำหนด
• ข้อ ค. (การ"&amp;"ฉีด hypertonic solution ก่อให้เกิด cell lysis ได้): ข้อนี้ไม่ใช่คำตอบที่ถูกต้องสำหรับภาวะ Tablet Manufacturing เนื่องจากกลไกการออกฤทธิ์, efficacy หรือข้อบ่งใช้ไม่ตรงกับโจทย์ที่กำหนด
• ข้อ ง. (การฉีดยา isotonic ต่อระบบเลือด มักเป็น isotonic ต่อเนื้อเยื่ออื"&amp;"่นด้วย):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Dis"&amp;"solution,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52" s="100" t="n"/>
      <c r="L52" s="88">
        <f>IFERROR(__xludf.DUMMYFUNCTION("""COMPUTED_VALUE"""),"Tablet Manufacturing")</f>
        <v/>
      </c>
      <c r="M52" s="100">
        <f>IFERROR(__xludf.DUMMYFUNCTION("""COMPUTED_VALUE"""),"Product")</f>
        <v/>
      </c>
      <c r="N52" s="88">
        <f>IFERROR(__xludf.DUMMYFUNCTION("""COMPUTED_VALUE"""),"ข้อ 165 Pharma Plus เล่มม่วง (เฉลยข้อ จ)")</f>
        <v/>
      </c>
      <c r="O52" s="100">
        <f>IFERROR(__xludf.DUMMYFUNCTION("""COMPUTED_VALUE"""),"Mock")</f>
        <v/>
      </c>
      <c r="P52" s="100">
        <f>IFERROR(__xludf.DUMMYFUNCTION("""COMPUTED_VALUE"""),"Pharma Plus เล่มม่วง")</f>
        <v/>
      </c>
      <c r="Q52" s="100" t="n"/>
    </row>
    <row r="53" ht="13.2" customHeight="1" s="49">
      <c r="A53" s="100">
        <f>IFERROR(__xludf.DUMMYFUNCTION("""COMPUTED_VALUE"""),"166")</f>
        <v/>
      </c>
      <c r="B53" s="88">
        <f>IFERROR(__xludf.DUMMYFUNCTION("""COMPUTED_VALUE"""),"การรักษาโรคมาลาเรีย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t"&amp;"etracycline 250 mg")</f>
        <v/>
      </c>
      <c r="C53" s="100" t="n"/>
      <c r="D53" s="88">
        <f>IFERROR(__xludf.DUMMYFUNCTION("""COMPUTED_VALUE"""),"Spray dried lactose")</f>
        <v/>
      </c>
      <c r="E53" s="88">
        <f>IFERROR(__xludf.DUMMYFUNCTION("""COMPUTED_VALUE"""),"Microcrystalline cellulose")</f>
        <v/>
      </c>
      <c r="F53" s="88">
        <f>IFERROR(__xludf.DUMMYFUNCTION("""COMPUTED_VALUE"""),"Tapioca starch")</f>
        <v/>
      </c>
      <c r="G53" s="88">
        <f>IFERROR(__xludf.DUMMYFUNCTION("""COMPUTED_VALUE"""),"Dibasic calcium phosphate")</f>
        <v/>
      </c>
      <c r="H53" s="88">
        <f>IFERROR(__xludf.DUMMYFUNCTION("""COMPUTED_VALUE"""),"Mannitol")</f>
        <v/>
      </c>
      <c r="I53" s="100">
        <f>IFERROR(__xludf.DUMMYFUNCTION("""COMPUTED_VALUE"""),"1")</f>
        <v/>
      </c>
      <c r="J53" s="88">
        <f>IFERROR(__xludf.DUMMYFUNCTION("""COMPUTED_VALUE"""),"✅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l"&amp;"actose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ย"&amp;"อดนิยม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🔍"&amp;" ข้ออื่นผิดเพราะอะไร:
• ข้อ ข. (Microcrystalline cellulose): ข้อนี้ไม่ใช่คำตอบที่ถูกต้องสำหรับภาวะ Hard &amp; Soft Gelatin Capsules เนื่องจากกลไกการออกฤทธิ์, efficacy หรือข้อบ่งใช้ไม่ตรงกับโจทย์ที่กำหนด
• ข้อ ค. (Tapioca starch): ข้อนี้ไม่ใช่คำตอบที่ถูกต้องสำ"&amp;"หรับภาวะ Hard &amp; Soft Gelatin Capsules เนื่องจากกลไกการออกฤทธิ์, efficacy หรือข้อบ่งใช้ไม่ตรงกับโจทย์ที่กำหนด
• ข้อ ง. (Dibasic calcium phosphate): ข้อนี้ไม่ใช่คำตอบที่ถูกต้องสำหรับภาวะ Hard &amp; Soft Gelatin Capsules เนื่องจากกลไกการออกฤทธิ์, efficacy หรือข้"&amp;"อบ่งใช้ไม่ตรงกับโจทย์ที่กำหนด
• ข้อ จ. (Mannitol): เป็น Diluent ชนิด non-hygroscopic ให้ negative heat of solution (รู้สึกเย็นในปาก) นิยมใช้ใน chewable tablets และ orally disintegrating tablets (ODTs)
📖 Guideline อ้างอิง:
The United States Pharmacopeia "&amp;"(USP-NF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53" s="100" t="n"/>
      <c r="L53" s="88">
        <f>IFERROR(__xludf.DUMMYFUNCTION("""COMPUTED_VALUE"""),"Hard &amp; Soft Gelatin Capsules")</f>
        <v/>
      </c>
      <c r="M53" s="100">
        <f>IFERROR(__xludf.DUMMYFUNCTION("""COMPUTED_VALUE"""),"Product")</f>
        <v/>
      </c>
      <c r="N53" s="88">
        <f>IFERROR(__xludf.DUMMYFUNCTION("""COMPUTED_VALUE"""),"ข้อ 166 Pharma Plus เล่มม่วง (เฉลยข้อ ก)")</f>
        <v/>
      </c>
      <c r="O53" s="100">
        <f>IFERROR(__xludf.DUMMYFUNCTION("""COMPUTED_VALUE"""),"Mock")</f>
        <v/>
      </c>
      <c r="P53" s="100">
        <f>IFERROR(__xludf.DUMMYFUNCTION("""COMPUTED_VALUE"""),"Pharma Plus เล่มม่วง")</f>
        <v/>
      </c>
      <c r="Q53" s="100" t="n"/>
    </row>
    <row r="54" ht="13.2" customHeight="1" s="49">
      <c r="A54" s="100">
        <f>IFERROR(__xludf.DUMMYFUNCTION("""COMPUTED_VALUE"""),"167")</f>
        <v/>
      </c>
      <c r="B54" s="88">
        <f>IFERROR(__xludf.DUMMYFUNCTION("""COMPUTED_VALUE"""),"โรงงานผลิตยาแห่งหนึ่งใช้เครื่องบรรจุแคปซูลกึ่งอัตโนมัติ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ควรมีคุณสมบัติท"&amp;"ี่สำคัญดังต่อไปนี้ ยกเว้น")</f>
        <v/>
      </c>
      <c r="C54" s="100" t="n"/>
      <c r="D54" s="88">
        <f>IFERROR(__xludf.DUMMYFUNCTION("""COMPUTED_VALUE"""),"ผงยามีการกระจายขนาดอนุภาคในช่วงแคบ")</f>
        <v/>
      </c>
      <c r="E54" s="88">
        <f>IFERROR(__xludf.DUMMYFUNCTION("""COMPUTED_VALUE"""),"ผงยามีค่า angle of repose ต่ำ")</f>
        <v/>
      </c>
      <c r="F54" s="88">
        <f>IFERROR(__xludf.DUMMYFUNCTION("""COMPUTED_VALUE"""),"สารเจือจางมีความหนาแน่นใกล้เคียงตัวยาสำคัญ")</f>
        <v/>
      </c>
      <c r="G54" s="88">
        <f>IFERROR(__xludf.DUMMYFUNCTION("""COMPUTED_VALUE"""),"ปริมาณของตัวยาและสารช่วยรวมกัน ควรบรรจุขอบ body ของเปลือก capsule ได้เต็มหรือเกือบเต็ม")</f>
        <v/>
      </c>
      <c r="H54" s="88">
        <f>IFERROR(__xludf.DUMMYFUNCTION("""COMPUTED_VALUE"""),"สารช่วยการไหลที่ใช้มีคุณสมบัติเป็น true lubricant มากกว่า glidant")</f>
        <v/>
      </c>
      <c r="I54" s="100">
        <f>IFERROR(__xludf.DUMMYFUNCTION("""COMPUTED_VALUE"""),"5")</f>
        <v/>
      </c>
      <c r="J54" s="88">
        <f>IFERROR(__xludf.DUMMYFUNCTION("""COMPUTED_VALUE"""),"✅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"&amp;"ให้เหมาะสม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จึงต้องการสารช่วยการไหลที่มีคุณสม"&amp;"บัติเป็น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(ผงยามีการกระจายขนาดอนุภาคในช่วง"&amp;"แคบ): ข้อนี้ไม่ใช่คำตอบที่ถูกต้องสำหรับภาวะ Hard &amp; Soft Gelatin Capsules เนื่องจากกลไกการออกฤทธิ์, efficacy หรือข้อบ่งใช้ไม่ตรงกับโจทย์ที่กำหนด
• ข้อ ข. (ผงยามีค่า angle of repose ต่ำ): ข้อนี้ไม่ใช่คำตอบที่ถูกต้องสำหรับภาวะ Hard &amp; Soft Gelatin Capsules เน"&amp;"ื่องจากกลไกการออกฤทธิ์, efficacy หรือข้อบ่งใช้ไม่ตรงกับโจทย์ที่กำหนด
• ข้อ ค. (สารเจือจางมีความหนาแน่นใกล้เคียงตัวยาสำคัญ): ข้อนี้ไม่ใช่คำตอบที่ถูกต้องสำหรับภาวะ Hard &amp; Soft Gelatin Capsules เนื่องจากกลไกการออกฤทธิ์, efficacy หรือข้อบ่งใช้ไม่ตรงกับโจทย์ที"&amp;"่กำหนด
• ข้อ ง. (ปริมาณของตัวยาและสารช่วยรวมกัน ควรบรรจุขอบ body ของเปลือก capsule ได้เต็มหรือเกือบเต็ม): ข้อนี้ไม่ใช่คำตอบที่ถูกต้องสำหรับภาวะ Hard &amp; Soft Gelatin Capsules เนื่องจากกลไกการออกฤทธิ์, efficacy หรือข้อบ่งใช้ไม่ตรงกับโจทย์ที่กำหนด
📖 Guideli"&amp;"ne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(diluen"&amp;"t,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4" s="100" t="n"/>
      <c r="L54" s="88">
        <f>IFERROR(__xludf.DUMMYFUNCTION("""COMPUTED_VALUE"""),"Hard &amp; Soft Gelatin Capsules")</f>
        <v/>
      </c>
      <c r="M54" s="100">
        <f>IFERROR(__xludf.DUMMYFUNCTION("""COMPUTED_VALUE"""),"Product")</f>
        <v/>
      </c>
      <c r="N54" s="88">
        <f>IFERROR(__xludf.DUMMYFUNCTION("""COMPUTED_VALUE"""),"ข้อ 167 Pharma Plus เล่มม่วง (เฉลยข้อ จ)")</f>
        <v/>
      </c>
      <c r="O54" s="100">
        <f>IFERROR(__xludf.DUMMYFUNCTION("""COMPUTED_VALUE"""),"Mock")</f>
        <v/>
      </c>
      <c r="P54" s="100">
        <f>IFERROR(__xludf.DUMMYFUNCTION("""COMPUTED_VALUE"""),"Pharma Plus เล่มม่วง")</f>
        <v/>
      </c>
      <c r="Q54" s="100" t="n"/>
    </row>
    <row r="55" ht="13.2" customHeight="1" s="49">
      <c r="A55" s="100">
        <f>IFERROR(__xludf.DUMMYFUNCTION("""COMPUTED_VALUE"""),"168")</f>
        <v/>
      </c>
      <c r="B55" s="88">
        <f>IFERROR(__xludf.DUMMYFUNCTION("""COMPUTED_VALUE"""),"ตำรับ aspirin suspension ที่เตรียมแล้วพบว่า เมื่อตั้งทิ้งไว้เป็นก้อนแข็ง เรียกปรากฏการณ์นี้ว่า")</f>
        <v/>
      </c>
      <c r="C55" s="100" t="n"/>
      <c r="D55" s="88">
        <f>IFERROR(__xludf.DUMMYFUNCTION("""COMPUTED_VALUE"""),"Flocculation")</f>
        <v/>
      </c>
      <c r="E55" s="88">
        <f>IFERROR(__xludf.DUMMYFUNCTION("""COMPUTED_VALUE"""),"Lamination")</f>
        <v/>
      </c>
      <c r="F55" s="88">
        <f>IFERROR(__xludf.DUMMYFUNCTION("""COMPUTED_VALUE"""),"Creaming")</f>
        <v/>
      </c>
      <c r="G55" s="88">
        <f>IFERROR(__xludf.DUMMYFUNCTION("""COMPUTED_VALUE"""),"Coalescence")</f>
        <v/>
      </c>
      <c r="H55" s="88">
        <f>IFERROR(__xludf.DUMMYFUNCTION("""COMPUTED_VALUE"""),"Caking")</f>
        <v/>
      </c>
      <c r="I55" s="100">
        <f>IFERROR(__xludf.DUMMYFUNCTION("""COMPUTED_VALUE"""),"5")</f>
        <v/>
      </c>
      <c r="J55"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The"&amp;"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เนื่องจากกลไกการออกฤทธิ์, efficacy หรือข้อบ่งใช้ไม่ตรงกับโจทย์ที่กำหนด
• ข้อ ข. (L"&amp;"amination):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ข้อนี้ไม่ใช่คำตอบที่ถูกต้องสำหรับภาวะ Tablet Manufacturing เนื่องจากกลไกการออกฤทธิ์, efficac"&amp;"y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2"&amp;"024)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pharmacopoei"&amp;"a limits สำหรับ stability, dissolution และ uniformity
• Defect Troubleshooting: วิเคราะห์สาเหตุและวิธีแก้ไขปัญหา formulation defects เชิงสูตรตำรับ")</f>
        <v/>
      </c>
      <c r="K55" s="100" t="n"/>
      <c r="L55" s="88">
        <f>IFERROR(__xludf.DUMMYFUNCTION("""COMPUTED_VALUE"""),"Tablet Manufacturing")</f>
        <v/>
      </c>
      <c r="M55" s="100">
        <f>IFERROR(__xludf.DUMMYFUNCTION("""COMPUTED_VALUE"""),"Product")</f>
        <v/>
      </c>
      <c r="N55" s="88">
        <f>IFERROR(__xludf.DUMMYFUNCTION("""COMPUTED_VALUE"""),"ข้อ 168 Pharma Plus เล่มม่วง (เฉลยข้อ จ)")</f>
        <v/>
      </c>
      <c r="O55" s="100">
        <f>IFERROR(__xludf.DUMMYFUNCTION("""COMPUTED_VALUE"""),"Mock")</f>
        <v/>
      </c>
      <c r="P55" s="100">
        <f>IFERROR(__xludf.DUMMYFUNCTION("""COMPUTED_VALUE"""),"Pharma Plus เล่มม่วง")</f>
        <v/>
      </c>
      <c r="Q55" s="100" t="n"/>
    </row>
    <row r="56" ht="13.2" customHeight="1" s="49">
      <c r="A56" s="100">
        <f>IFERROR(__xludf.DUMMYFUNCTION("""COMPUTED_VALUE"""),"180")</f>
        <v/>
      </c>
      <c r="B56" s="88">
        <f>IFERROR(__xludf.DUMMYFUNCTION("""COMPUTED_VALUE"""),"ทำ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f>
        <v/>
      </c>
      <c r="C56" s="100" t="n"/>
      <c r="D56" s="88">
        <f>IFERROR(__xludf.DUMMYFUNCTION("""COMPUTED_VALUE"""),"ผ่านการทดสอบใน S1 ทั้งหกเม็ด")</f>
        <v/>
      </c>
      <c r="E56" s="88">
        <f>IFERROR(__xludf.DUMMYFUNCTION("""COMPUTED_VALUE"""),"มี 3 เม็ดไม่ผ่านการทดสอบใน S1")</f>
        <v/>
      </c>
      <c r="F56" s="88">
        <f>IFERROR(__xludf.DUMMYFUNCTION("""COMPUTED_VALUE"""),"มี 1 เม็ดไม่ผ่านการทดสอบใน S1")</f>
        <v/>
      </c>
      <c r="G56" s="88">
        <f>IFERROR(__xludf.DUMMYFUNCTION("""COMPUTED_VALUE"""),"ต้องทำการทดสอบเพิ่มอีก 12 เม็ด")</f>
        <v/>
      </c>
      <c r="H56" s="88">
        <f>IFERROR(__xludf.DUMMYFUNCTION("""COMPUTED_VALUE"""),"มี 4 เม็ดไม่ผ่านการทดสอบ")</f>
        <v/>
      </c>
      <c r="I56" s="100">
        <f>IFERROR(__xludf.DUMMYFUNCTION("""COMPUTED_VALUE"""),"1")</f>
        <v/>
      </c>
      <c r="J56" s="88">
        <f>IFERROR(__xludf.DUMMYFUNCTION("""COMPUTED_VALUE"""),"✅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8"&amp;"5%)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Manufacturi"&amp;"ng)
🔍 ข้ออื่นผิดเพราะอะไร:
• ข้อ ข. (มี 3 เม็ดไม่ผ่านการทดสอบใน S1): ข้อนี้ไม่ใช่คำตอบที่ถูกต้องสำหรับภาวะ Tablet Manufacturing เนื่องจากกลไกการออกฤทธิ์, efficacy หรือข้อบ่งใช้ไม่ตรงกับโจทย์ที่กำหนด
• ข้อ ค. (มี 1 เม็ดไม่ผ่านการทดสอบใน S1): ข้อนี้ไม่ใช่"&amp;"คำตอบที่ถูกต้องสำหรับภาวะ Tablet Manufacturing เนื่องจากกลไกการออกฤทธิ์, efficacy หรือข้อบ่งใช้ไม่ตรงกับโจทย์ที่กำหนด
• ข้อ ง. (ต้องทำการทดสอบเพิ่มอีก 12 เม็ด): ข้อนี้ไม่ใช่คำตอบที่ถูกต้องสำหรับภาวะ Tablet Manufacturing เนื่องจากกลไกการออกฤทธิ์, efficacy "&amp;"หรือข้อบ่งใช้ไม่ตรงกับโจทย์ที่กำหนด
• ข้อ จ. (มี 4 เม็ดไม่ผ่านการทดสอบ):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Pharmacopei"&amp;"a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disinte"&amp;"grant,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6" s="100" t="n"/>
      <c r="L56" s="88">
        <f>IFERROR(__xludf.DUMMYFUNCTION("""COMPUTED_VALUE"""),"Tablet Manufacturing")</f>
        <v/>
      </c>
      <c r="M56" s="100">
        <f>IFERROR(__xludf.DUMMYFUNCTION("""COMPUTED_VALUE"""),"Product")</f>
        <v/>
      </c>
      <c r="N56" s="88">
        <f>IFERROR(__xludf.DUMMYFUNCTION("""COMPUTED_VALUE"""),"ข้อ 180 Pharma Plus เล่มม่วง (เฉลยข้อ )")</f>
        <v/>
      </c>
      <c r="O56" s="100">
        <f>IFERROR(__xludf.DUMMYFUNCTION("""COMPUTED_VALUE"""),"Mock")</f>
        <v/>
      </c>
      <c r="P56" s="100">
        <f>IFERROR(__xludf.DUMMYFUNCTION("""COMPUTED_VALUE"""),"Pharma Plus เล่มม่วง")</f>
        <v/>
      </c>
      <c r="Q56" s="100" t="n"/>
    </row>
    <row r="57" ht="13.2" customHeight="1" s="49">
      <c r="A57" s="100">
        <f>IFERROR(__xludf.DUMMYFUNCTION("""COMPUTED_VALUE"""),"181")</f>
        <v/>
      </c>
      <c r="B57" s="88">
        <f>IFERROR(__xludf.DUMMYFUNCTION("""COMPUTED_VALUE"""),"ยาของบริษัทใดมีความสามารถในการละลายน้ำที่ดีกว่ากัน")</f>
        <v/>
      </c>
      <c r="C57" s="100" t="n"/>
      <c r="D57" s="88">
        <f>IFERROR(__xludf.DUMMYFUNCTION("""COMPUTED_VALUE"""),"ยาของบริษัท A ละลายน้ำได้ดีกว่า บริษัท B เนื่องจากมี lactose ทำให้ละลายน้ำได้ดีกว่า")</f>
        <v/>
      </c>
      <c r="E57" s="88">
        <f>IFERROR(__xludf.DUMMYFUNCTION("""COMPUTED_VALUE"""),"ยาของบริษัท A ละลายน้ำได้ดีกว่า บริษัท B เนื่องจากมีปริมาณ magnesium stearate มากกว่า")</f>
        <v/>
      </c>
      <c r="F57" s="88">
        <f>IFERROR(__xludf.DUMMYFUNCTION("""COMPUTED_VALUE"""),"ยาของบริษัท B ละลายน้ำได้ดีกว่า บริษัท A เนื่องจากมี microcrystalline cellulose ช่วยในการละลาย")</f>
        <v/>
      </c>
      <c r="G57" s="88">
        <f>IFERROR(__xludf.DUMMYFUNCTION("""COMPUTED_VALUE"""),"ยาของบริษัท B ละลายน้ำได้ดีกว่า บริษัท A เนื่องจากมี sodium lauryl sulfate เป็น wetting agent")</f>
        <v/>
      </c>
      <c r="H57" s="88">
        <f>IFERROR(__xludf.DUMMYFUNCTION("""COMPUTED_VALUE"""),"ยาของบริษัท A และ B ละลายน้ำได้เท่ากันเนื่องจากยา allopurinol มีคุณสมบัติละลายน้ำได้น้อยอยู่แล้ว")</f>
        <v/>
      </c>
      <c r="I57" s="100">
        <f>IFERROR(__xludf.DUMMYFUNCTION("""COMPUTED_VALUE"""),"1")</f>
        <v/>
      </c>
      <c r="J57" s="88">
        <f>IFERROR(__xludf.DUMMYFUNCTION("""COMPUTED_VALUE"""),"✅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tabl"&amp;"et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ทำหน้าท"&amp;"ี่เป็น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U"&amp;"SP/NF,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lu"&amp;"bricant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ข้อนี้ไม่ใช่คำต"&amp;"อบที่ถูกต้องสำหรับภาวะ Tablet Manufacturing เนื่องจากกลไกการออกฤทธิ์, efficacy หรือข้อบ่งใช้ไม่ตรงกับโจทย์ที่กำหนด
• ข้อ ง. (ยาของบริษัท B ละลายน้ำได้ดีกว่า บริษัท A เนื่องจากมี sodium lauryl sulfate เป็น wetting agent): ข้อนี้ไม่ใช่คำตอบที่ถูกต้องสำหรับภ"&amp;"าวะ Tablet Manufacturing เนื่องจากกลไกการออกฤทธิ์, efficacy หรือข้อบ่งใช้ไม่ตรงกับโจทย์ที่กำหนด
• ข้อ จ. (ยาของบริษัท A และ B ละลายน้ำได้เท่ากันเนื่องจากยา allopurinol มีคุณสมบัติละลายน้ำได้น้อยอยู่แล้ว): เป็น Xanthine Oxidase Inhibitor สำหรับ Urate-Lower"&amp;"ing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Vi"&amp;"vo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"&amp;"limits สำหรับ stability, dissolution และ uniformity
• Defect Troubleshooting: วิเคราะห์สาเหตุและวิธีแก้ไขปัญหา formulation defects เชิงสูตรตำรับ")</f>
        <v/>
      </c>
      <c r="K57" s="100" t="n"/>
      <c r="L57" s="88">
        <f>IFERROR(__xludf.DUMMYFUNCTION("""COMPUTED_VALUE"""),"Tablet Manufacturing")</f>
        <v/>
      </c>
      <c r="M57" s="100">
        <f>IFERROR(__xludf.DUMMYFUNCTION("""COMPUTED_VALUE"""),"Product")</f>
        <v/>
      </c>
      <c r="N57" s="88">
        <f>IFERROR(__xludf.DUMMYFUNCTION("""COMPUTED_VALUE"""),"ข้อ 181 Pharma Plus เล่มม่วง (เฉลยข้อ )")</f>
        <v/>
      </c>
      <c r="O57" s="100">
        <f>IFERROR(__xludf.DUMMYFUNCTION("""COMPUTED_VALUE"""),"Mock")</f>
        <v/>
      </c>
      <c r="P57" s="100">
        <f>IFERROR(__xludf.DUMMYFUNCTION("""COMPUTED_VALUE"""),"Pharma Plus เล่มม่วง")</f>
        <v/>
      </c>
      <c r="Q57" s="100" t="n"/>
    </row>
    <row r="58" ht="13.2" customHeight="1" s="49">
      <c r="A58" s="100">
        <f>IFERROR(__xludf.DUMMYFUNCTION("""COMPUTED_VALUE"""),"182")</f>
        <v/>
      </c>
      <c r="B58" s="88">
        <f>IFERROR(__xludf.DUMMYFUNCTION("""COMPUTED_VALUE"""),"ยาเม็ดคุมกำเนิด ไม่ต้องทำการทดสอบตัวข้อใด (ตามมาตรฐานของ USP)")</f>
        <v/>
      </c>
      <c r="C58" s="100" t="n"/>
      <c r="D58" s="88">
        <f>IFERROR(__xludf.DUMMYFUNCTION("""COMPUTED_VALUE"""),"Dissolution")</f>
        <v/>
      </c>
      <c r="E58" s="88">
        <f>IFERROR(__xludf.DUMMYFUNCTION("""COMPUTED_VALUE"""),"Hardness")</f>
        <v/>
      </c>
      <c r="F58" s="88">
        <f>IFERROR(__xludf.DUMMYFUNCTION("""COMPUTED_VALUE"""),"Disintegration")</f>
        <v/>
      </c>
      <c r="G58" s="88">
        <f>IFERROR(__xludf.DUMMYFUNCTION("""COMPUTED_VALUE"""),"Content of Uniformity")</f>
        <v/>
      </c>
      <c r="H58" s="88">
        <f>IFERROR(__xludf.DUMMYFUNCTION("""COMPUTED_VALUE"""),"Percent labeled amount")</f>
        <v/>
      </c>
      <c r="I58" s="100">
        <f>IFERROR(__xludf.DUMMYFUNCTION("""COMPUTED_VALUE"""),"2")</f>
        <v/>
      </c>
      <c r="J58" s="88">
        <f>IFERROR(__xludf.DUMMYFUNCTION("""COMPUTED_VALUE"""),"✅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Hardnes"&amp;"s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ไม่มีกำหนดเป็นมาตรฐานบังคับอย่างเป็นทา"&amp;"งการใน USP monograph ทุกตัวยา
USP/NF, British Pharmacopoeia (BP) และ Remington: The Science and Practice of Pharmacy (หัวข้อ Tablet Manufacturing)
🔍 ข้ออื่นผิดเพราะอะไร:
• ข้อ ก. (Dissolution): ข้อนี้ไม่ใช่คำตอบที่ถูกต้องสำหรับภาวะ Tablet Manufacturing "&amp;"เนื่องจากกลไกการออกฤทธิ์, efficacy หรือข้อบ่งใช้ไม่ตรงกับโจทย์ที่กำหนด
• ข้อ ค. (Disintegration): ข้อนี้ไม่ใช่คำตอบที่ถูกต้องสำหรับภาวะ Tablet Manufacturing เนื่องจากกลไกการออกฤทธิ์, efficacy หรือข้อบ่งใช้ไม่ตรงกับโจทย์ที่กำหนด
• ข้อ ง. (Content of Unifor"&amp;"mity): ข้อนี้ไม่ใช่คำตอบที่ถูกต้องสำหรับภาวะ Tablet Manufacturing เนื่องจากกลไกการออกฤทธิ์, efficacy หรือข้อบ่งใช้ไม่ตรงกับโจทย์ที่กำหนด
• ข้อ จ. (Percent labeled amount): ข้อนี้ไม่ใช่คำตอบที่ถูกต้องสำหรับภาวะ Tablet Manufacturing เนื่องจากกลไกการออกฤทธิ์"&amp;",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Pharmacy"&amp;"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58" s="100" t="n"/>
      <c r="L58" s="88">
        <f>IFERROR(__xludf.DUMMYFUNCTION("""COMPUTED_VALUE"""),"Tablet Manufacturing")</f>
        <v/>
      </c>
      <c r="M58" s="100">
        <f>IFERROR(__xludf.DUMMYFUNCTION("""COMPUTED_VALUE"""),"Product")</f>
        <v/>
      </c>
      <c r="N58" s="88">
        <f>IFERROR(__xludf.DUMMYFUNCTION("""COMPUTED_VALUE"""),"ข้อ 182 Pharma Plus เล่มม่วง (เฉลยข้อ ข)")</f>
        <v/>
      </c>
      <c r="O58" s="100">
        <f>IFERROR(__xludf.DUMMYFUNCTION("""COMPUTED_VALUE"""),"Mock")</f>
        <v/>
      </c>
      <c r="P58" s="100">
        <f>IFERROR(__xludf.DUMMYFUNCTION("""COMPUTED_VALUE"""),"Pharma Plus เล่มม่วง")</f>
        <v/>
      </c>
      <c r="Q58" s="100" t="n"/>
    </row>
    <row r="59" ht="13.2" customHeight="1" s="49">
      <c r="A59" s="100">
        <f>IFERROR(__xludf.DUMMYFUNCTION("""COMPUTED_VALUE"""),"183")</f>
        <v/>
      </c>
      <c r="B59" s="88">
        <f>IFERROR(__xludf.DUMMYFUNCTION("""COMPUTED_VALUE"""),"ข้อใดผิดเกี่ยวกับการเตรียมยาเม็ดด้วยวิธีตอกอัดโดยตรง")</f>
        <v/>
      </c>
      <c r="C59" s="100" t="n"/>
      <c r="D59" s="88">
        <f>IFERROR(__xludf.DUMMYFUNCTION("""COMPUTED_VALUE"""),"เป็นวิธีที่สะดวกรวดเร็ว")</f>
        <v/>
      </c>
      <c r="E59" s="88">
        <f>IFERROR(__xludf.DUMMYFUNCTION("""COMPUTED_VALUE"""),"ไม่ใช้น้ำและความร้อนในการตอก")</f>
        <v/>
      </c>
      <c r="F59" s="88">
        <f>IFERROR(__xludf.DUMMYFUNCTION("""COMPUTED_VALUE"""),"ยาเม็ดที่ได้มีการกระจายของสีที่สม่ำเสมอกว่าการทำแกรนูลเปียก")</f>
        <v/>
      </c>
      <c r="G59" s="88">
        <f>IFERROR(__xludf.DUMMYFUNCTION("""COMPUTED_VALUE"""),"ยาที่ตอกควรมีคุณสมบัติในการไหลและยึดเกาะกันได้ดี")</f>
        <v/>
      </c>
      <c r="H59" s="88">
        <f>IFERROR(__xludf.DUMMYFUNCTION("""COMPUTED_VALUE"""),"สารช่วยควรไหลได้ดีและตอกอัดได้")</f>
        <v/>
      </c>
      <c r="I59" s="100">
        <f>IFERROR(__xludf.DUMMYFUNCTION("""COMPUTED_VALUE"""),"3")</f>
        <v/>
      </c>
      <c r="J59" s="88">
        <f>IFERROR(__xludf.DUMMYFUNCTION("""COMPUTED_VALUE"""),"✅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dissol"&amp;"ution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segr"&amp;"egation)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(เป็นวิ"&amp;"ธีที่สะดวกรวดเร็ว): ข้อนี้ไม่ใช่คำตอบที่ถูกต้องสำหรับภาวะ Tablet Manufacturing เนื่องจากกลไกการออกฤทธิ์, efficacy หรือข้อบ่งใช้ไม่ตรงกับโจทย์ที่กำหนด
• ข้อ ข. (ไม่ใช้น้ำและความร้อนในการตอก): ข้อนี้ไม่ใช่คำตอบที่ถูกต้องสำหรับภาวะ Tablet Manufacturing เนื่อ"&amp;"งจากกลไกการออกฤทธิ์, efficacy หรือข้อบ่งใช้ไม่ตรงกับโจทย์ที่กำหนด
• ข้อ ง. (ยาที่ตอกควรมีคุณสมบัติในการไหลและยึดเกาะกันได้ดี): ข้อนี้ไม่ใช่คำตอบที่ถูกต้องสำหรับภาวะ Tablet Manufacturing เนื่องจากกลไกการออกฤทธิ์, efficacy หรือข้อบ่งใช้ไม่ตรงกับโจทย์ที่กำหน"&amp;"ด
• ข้อ จ. (สารช่วยควรไหลได้ดีและตอกอัดได้):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Chap"&amp;"ters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lubr"&amp;"icant)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9" s="100" t="n"/>
      <c r="L59" s="88">
        <f>IFERROR(__xludf.DUMMYFUNCTION("""COMPUTED_VALUE"""),"Tablet Manufacturing")</f>
        <v/>
      </c>
      <c r="M59" s="100">
        <f>IFERROR(__xludf.DUMMYFUNCTION("""COMPUTED_VALUE"""),"Product")</f>
        <v/>
      </c>
      <c r="N59" s="88">
        <f>IFERROR(__xludf.DUMMYFUNCTION("""COMPUTED_VALUE"""),"ข้อ 183 Pharma Plus เล่มม่วง (เฉลยข้อ ค)")</f>
        <v/>
      </c>
      <c r="O59" s="100">
        <f>IFERROR(__xludf.DUMMYFUNCTION("""COMPUTED_VALUE"""),"Mock")</f>
        <v/>
      </c>
      <c r="P59" s="100">
        <f>IFERROR(__xludf.DUMMYFUNCTION("""COMPUTED_VALUE"""),"Pharma Plus เล่มม่วง")</f>
        <v/>
      </c>
      <c r="Q59" s="100" t="n"/>
    </row>
    <row r="60" ht="13.2" customHeight="1" s="49">
      <c r="A60" s="100">
        <f>IFERROR(__xludf.DUMMYFUNCTION("""COMPUTED_VALUE"""),"184")</f>
        <v/>
      </c>
      <c r="B60" s="88">
        <f>IFERROR(__xludf.DUMMYFUNCTION("""COMPUTED_VALUE"""),"การเตรียม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f>
        <v/>
      </c>
      <c r="C60" s="100" t="n"/>
      <c r="D60" s="88">
        <f>IFERROR(__xludf.DUMMYFUNCTION("""COMPUTED_VALUE"""),"Cosolvency")</f>
        <v/>
      </c>
      <c r="E60" s="88">
        <f>IFERROR(__xludf.DUMMYFUNCTION("""COMPUTED_VALUE"""),"Complexation")</f>
        <v/>
      </c>
      <c r="F60" s="88">
        <f>IFERROR(__xludf.DUMMYFUNCTION("""COMPUTED_VALUE"""),"Micelle")</f>
        <v/>
      </c>
      <c r="G60" s="88">
        <f>IFERROR(__xludf.DUMMYFUNCTION("""COMPUTED_VALUE"""),"Liposome")</f>
        <v/>
      </c>
      <c r="H60" s="88">
        <f>IFERROR(__xludf.DUMMYFUNCTION("""COMPUTED_VALUE"""),"Crystallization")</f>
        <v/>
      </c>
      <c r="I60" s="100">
        <f>IFERROR(__xludf.DUMMYFUNCTION("""COMPUTED_VALUE"""),"1")</f>
        <v/>
      </c>
      <c r="J60"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Bri"&amp;"tish Pharmacopoeia (BP) และ Remington: The Science and Practice of Pharmacy (หัวข้อ Tablet Manufacturing)
🔍 ข้ออื่นผิดเพราะอะไร:
• ข้อ ข. (Complexation): ข้อนี้ไม่ใช่คำตอบที่ถูกต้องสำหรับภาวะ Tablet Manufacturing เนื่องจากกลไกการออกฤทธิ์, efficacy หรือข"&amp;"้อบ่งใช้ไม่ตรงกับโจทย์ที่กำหนด
• ข้อ ค. (Micelle): ข้อนี้ไม่ใช่คำตอบที่ถูกต้องสำหรับภาวะ Tablet Manufacturing เนื่องจากกลไกการออกฤทธิ์, efficacy หรือข้อบ่งใช้ไม่ตรงกับโจทย์ที่กำหนด
• ข้อ ง. (Liposome): ข้อนี้ไม่ใช่คำตอบที่ถูกต้องสำหรับภาวะ Tablet Manufact"&amp;"uring เนื่องจากกลไกการออกฤทธิ์, efficacy หรือข้อบ่งใช้ไม่ตรงกับโจทย์ที่กำหนด
• ข้อ จ. (Crystallization):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แม่นยำในบทบ"&amp;"าทหน้าที่ของ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0" s="100" t="n"/>
      <c r="L60" s="88">
        <f>IFERROR(__xludf.DUMMYFUNCTION("""COMPUTED_VALUE"""),"Tablet Manufacturing")</f>
        <v/>
      </c>
      <c r="M60" s="100">
        <f>IFERROR(__xludf.DUMMYFUNCTION("""COMPUTED_VALUE"""),"Product")</f>
        <v/>
      </c>
      <c r="N60" s="88">
        <f>IFERROR(__xludf.DUMMYFUNCTION("""COMPUTED_VALUE"""),"ข้อ 184 Pharma Plus เล่มม่วง (เฉลยข้อ ก)")</f>
        <v/>
      </c>
      <c r="O60" s="100">
        <f>IFERROR(__xludf.DUMMYFUNCTION("""COMPUTED_VALUE"""),"Mock")</f>
        <v/>
      </c>
      <c r="P60" s="100">
        <f>IFERROR(__xludf.DUMMYFUNCTION("""COMPUTED_VALUE"""),"Pharma Plus เล่มม่วง")</f>
        <v/>
      </c>
      <c r="Q60" s="100" t="n"/>
    </row>
    <row r="61" ht="13.2" customHeight="1" s="49">
      <c r="A61" s="100">
        <f>IFERROR(__xludf.DUMMYFUNCTION("""COMPUTED_VALUE"""),"185")</f>
        <v/>
      </c>
      <c r="B61" s="88">
        <f>IFERROR(__xludf.DUMMYFUNCTION("""COMPUTED_VALUE"""),"ต้องการเตรียมยา Topical Clotrimazole มีส่วนประกอบในตำรับ ได้แก่ Ethyl alcohol, propylene glycol, PEG400, purified water, Lavender oil ใช้วิธีใดในการทำให้เป็นสารละลายใส")</f>
        <v/>
      </c>
      <c r="C61" s="100" t="n"/>
      <c r="D61" s="88">
        <f>IFERROR(__xludf.DUMMYFUNCTION("""COMPUTED_VALUE"""),"Cosolvency")</f>
        <v/>
      </c>
      <c r="E61" s="88">
        <f>IFERROR(__xludf.DUMMYFUNCTION("""COMPUTED_VALUE"""),"pH adjustment")</f>
        <v/>
      </c>
      <c r="F61" s="88">
        <f>IFERROR(__xludf.DUMMYFUNCTION("""COMPUTED_VALUE"""),"Complexation")</f>
        <v/>
      </c>
      <c r="G61" s="88">
        <f>IFERROR(__xludf.DUMMYFUNCTION("""COMPUTED_VALUE"""),"Prodrug formation")</f>
        <v/>
      </c>
      <c r="H61" s="88">
        <f>IFERROR(__xludf.DUMMYFUNCTION("""COMPUTED_VALUE"""),"Micelle solubilization")</f>
        <v/>
      </c>
      <c r="I61" s="100">
        <f>IFERROR(__xludf.DUMMYFUNCTION("""COMPUTED_VALUE"""),"1")</f>
        <v/>
      </c>
      <c r="J61"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(p"&amp;"olarity) ของตัวทำละลาย
USP/NF, British Pharmacopoeia (BP) และ Remington: The Science and Practice of Pharmacy (หัวข้อ Tablet Manufacturing)
🔍 ข้ออื่นผิดเพราะอะไร:
• ข้อ ข. (pH adjustment): ข้อนี้ไม่ใช่คำตอบที่ถูกต้องสำหรับภาวะ Tablet Manufacturing เนื่อ"&amp;"งจากกลไกการออกฤทธิ์, efficacy หรือข้อบ่งใช้ไม่ตรงกับโจทย์ที่กำหนด
• ข้อ ค. (Complexation): ข้อนี้ไม่ใช่คำตอบที่ถูกต้องสำหรับภาวะ Tablet Manufacturing เนื่องจากกลไกการออกฤทธิ์, efficacy หรือข้อบ่งใช้ไม่ตรงกับโจทย์ที่กำหนด
• ข้อ ง. (Prodrug formation): ข้อน"&amp;"ี้ไม่ใช่คำตอบที่ถูกต้องสำหรับภาวะ Tablet Manufacturing เนื่องจากกลไกการออกฤทธิ์, efficacy หรือข้อบ่งใช้ไม่ตรงกับโจทย์ที่กำหนด
• ข้อ จ. (Micelle solubilization): ข้อนี้ไม่ใช่คำตอบที่ถูกต้องสำหรับภาวะ Tablet Manufacturing เนื่องจากกลไกการออกฤทธิ์, efficacy "&amp;"หรือข้อบ่งใช้ไม่ตรงกับโจทย์ที่กำหนด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Edit"&amp;"ion)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วิเคราะห์สาเหตุ"&amp;"และวิธีแก้ไขปัญหา formulation defects เชิงสูตรตำรับ")</f>
        <v/>
      </c>
      <c r="K61" s="100" t="n"/>
      <c r="L61" s="88">
        <f>IFERROR(__xludf.DUMMYFUNCTION("""COMPUTED_VALUE"""),"Tablet Manufacturing")</f>
        <v/>
      </c>
      <c r="M61" s="100">
        <f>IFERROR(__xludf.DUMMYFUNCTION("""COMPUTED_VALUE"""),"Product")</f>
        <v/>
      </c>
      <c r="N61" s="88">
        <f>IFERROR(__xludf.DUMMYFUNCTION("""COMPUTED_VALUE"""),"ข้อ 185 Pharma Plus เล่มม่วง (เฉลยข้อ ก)")</f>
        <v/>
      </c>
      <c r="O61" s="100">
        <f>IFERROR(__xludf.DUMMYFUNCTION("""COMPUTED_VALUE"""),"Mock")</f>
        <v/>
      </c>
      <c r="P61" s="100">
        <f>IFERROR(__xludf.DUMMYFUNCTION("""COMPUTED_VALUE"""),"Pharma Plus เล่มม่วง")</f>
        <v/>
      </c>
      <c r="Q61" s="100" t="n"/>
    </row>
    <row r="62" ht="13.2" customHeight="1" s="49">
      <c r="A62" s="100">
        <f>IFERROR(__xludf.DUMMYFUNCTION("""COMPUTED_VALUE"""),"186")</f>
        <v/>
      </c>
      <c r="B62" s="88">
        <f>IFERROR(__xludf.DUMMYFUNCTION("""COMPUTED_VALUE"""),"เภสัชกรเตรียมเป็นอิมัลชัน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f>
        <v/>
      </c>
      <c r="C62" s="100" t="n"/>
      <c r="D62" s="88">
        <f>IFERROR(__xludf.DUMMYFUNCTION("""COMPUTED_VALUE"""),"Caking")</f>
        <v/>
      </c>
      <c r="E62" s="88">
        <f>IFERROR(__xludf.DUMMYFUNCTION("""COMPUTED_VALUE"""),"Cracking")</f>
        <v/>
      </c>
      <c r="F62" s="88">
        <f>IFERROR(__xludf.DUMMYFUNCTION("""COMPUTED_VALUE"""),"Bleeding")</f>
        <v/>
      </c>
      <c r="G62" s="88">
        <f>IFERROR(__xludf.DUMMYFUNCTION("""COMPUTED_VALUE"""),"Creaming")</f>
        <v/>
      </c>
      <c r="H62" s="88">
        <f>IFERROR(__xludf.DUMMYFUNCTION("""COMPUTED_VALUE"""),"Phase inversion")</f>
        <v/>
      </c>
      <c r="I62" s="100">
        <f>IFERROR(__xludf.DUMMYFUNCTION("""COMPUTED_VALUE"""),"2")</f>
        <v/>
      </c>
      <c r="J62" s="88">
        <f>IFERROR(__xludf.DUMMYFUNCTION("""COMPUTED_VALUE"""),"✅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Crackin"&amp;"g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USP/N"&amp;"F, British Pharmacopoeia (BP) และ Remington: The Science and Practice of Pharmacy (หัวข้อ Tablet Manufacturing)
🔍 ข้ออื่นผิดเพราะอะไร:
• ข้อ ก. (Caking): ข้อนี้ไม่ใช่คำตอบที่ถูกต้องสำหรับภาวะ Tablet Manufacturing เนื่องจากกลไกการออกฤทธิ์, efficacy หรือข"&amp;"้อบ่งใช้ไม่ตรงกับโจทย์ที่กำหนด
• ข้อ ค. (Bleeding): ข้อนี้ไม่ใช่คำตอบที่ถูกต้องสำหรับภาวะ Tablet Manufacturing เนื่องจากกลไกการออกฤทธิ์, efficacy หรือข้อบ่งใช้ไม่ตรงกับโจทย์ที่กำหนด
• ข้อ ง. (Creaming): ข้อนี้ไม่ใช่คำตอบที่ถูกต้องสำหรับภาวะ Tablet Manufac"&amp;"turing เนื่องจากกลไกการออกฤทธิ์, efficacy หรือข้อบ่งใช้ไม่ตรงกับโจทย์ที่กำหนด
• ข้อ จ. (Phase inversion):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2" s="100" t="n"/>
      <c r="L62" s="88">
        <f>IFERROR(__xludf.DUMMYFUNCTION("""COMPUTED_VALUE"""),"Tablet Manufacturing")</f>
        <v/>
      </c>
      <c r="M62" s="100">
        <f>IFERROR(__xludf.DUMMYFUNCTION("""COMPUTED_VALUE"""),"Product")</f>
        <v/>
      </c>
      <c r="N62" s="88">
        <f>IFERROR(__xludf.DUMMYFUNCTION("""COMPUTED_VALUE"""),"ข้อ 186 Pharma Plus เล่มม่วง (เฉลยข้อ ข)")</f>
        <v/>
      </c>
      <c r="O62" s="100">
        <f>IFERROR(__xludf.DUMMYFUNCTION("""COMPUTED_VALUE"""),"Mock")</f>
        <v/>
      </c>
      <c r="P62" s="100">
        <f>IFERROR(__xludf.DUMMYFUNCTION("""COMPUTED_VALUE"""),"Pharma Plus เล่มม่วง")</f>
        <v/>
      </c>
      <c r="Q62" s="100" t="n"/>
    </row>
    <row r="63" ht="13.2" customHeight="1" s="49">
      <c r="A63" s="100">
        <f>IFERROR(__xludf.DUMMYFUNCTION("""COMPUTED_VALUE"""),"187")</f>
        <v/>
      </c>
      <c r="B63" s="88">
        <f>IFERROR(__xludf.DUMMYFUNCTION("""COMPUTED_VALUE"""),"มีสูตรตำรับโลชั่นพริก เกิดแยกตัว เขย่าไม่กลับคืนเกิดจากสาเหตุใดได้")</f>
        <v/>
      </c>
      <c r="C63" s="100" t="n"/>
      <c r="D63" s="88">
        <f>IFERROR(__xludf.DUMMYFUNCTION("""COMPUTED_VALUE"""),"เฟสน้ำมันมีมากไป")</f>
        <v/>
      </c>
      <c r="E63" s="88">
        <f>IFERROR(__xludf.DUMMYFUNCTION("""COMPUTED_VALUE"""),"สัดส่วนระหว่างวัดภาคน้ำและน้ำมันต่างกันมาก")</f>
        <v/>
      </c>
      <c r="F63" s="88">
        <f>IFERROR(__xludf.DUMMYFUNCTION("""COMPUTED_VALUE"""),"ไม่มี emulsifier")</f>
        <v/>
      </c>
      <c r="G63" s="88">
        <f>IFERROR(__xludf.DUMMYFUNCTION("""COMPUTED_VALUE"""),"Emulsifier ไม่เพียงพอ")</f>
        <v/>
      </c>
      <c r="H63" s="88">
        <f>IFERROR(__xludf.DUMMYFUNCTION("""COMPUTED_VALUE"""),"ความหนาแน่นเฟสน้ำกับน้ำมันมีความแตกต่างกันมาก")</f>
        <v/>
      </c>
      <c r="I63" s="100">
        <f>IFERROR(__xludf.DUMMYFUNCTION("""COMPUTED_VALUE"""),"4")</f>
        <v/>
      </c>
      <c r="J63" s="88">
        <f>IFERROR(__xludf.DUMMYFUNCTION("""COMPUTED_VALUE"""),"✅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และสร้างฟิล์มป้องกันการรวม"&amp;"ตัวของหยดน้ำมัน
USP/NF, British Pharmacopoeia (BP) และ Remington: The Science and Practice of Pharmacy (หัวข้อ Tablet Manufacturing)
🔍 ข้ออื่นผิดเพราะอะไร:
• ข้อ ก. (เฟสน้ำมันมีมากไป): ข้อนี้ไม่ใช่คำตอบที่ถูกต้องสำหรับภาวะ Tablet Manufacturing เนื่องจาก"&amp;"กลไกการออกฤทธิ์, efficacy หรือข้อบ่งใช้ไม่ตรงกับโจทย์ที่กำหนด
• ข้อ ข. (สัดส่วนระหว่างวัดภาคน้ำและน้ำมันต่างกันมาก): ข้อนี้ไม่ใช่คำตอบที่ถูกต้องสำหรับภาวะ Tablet Manufacturing เนื่องจากกลไกการออกฤทธิ์, efficacy หรือข้อบ่งใช้ไม่ตรงกับโจทย์ที่กำหนด
• ข้อ ค."&amp;" (ไม่มี emulsifier):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(ความหนาแน่นเฟสน้ำกับน้ำมันมีความแตกต่างกันมาก):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63" s="100" t="n"/>
      <c r="L63" s="88">
        <f>IFERROR(__xludf.DUMMYFUNCTION("""COMPUTED_VALUE"""),"Tablet Manufacturing")</f>
        <v/>
      </c>
      <c r="M63" s="100">
        <f>IFERROR(__xludf.DUMMYFUNCTION("""COMPUTED_VALUE"""),"Product")</f>
        <v/>
      </c>
      <c r="N63" s="88">
        <f>IFERROR(__xludf.DUMMYFUNCTION("""COMPUTED_VALUE"""),"ข้อ 187 Pharma Plus เล่มม่วง (เฉลยข้อ ง)")</f>
        <v/>
      </c>
      <c r="O63" s="100">
        <f>IFERROR(__xludf.DUMMYFUNCTION("""COMPUTED_VALUE"""),"Mock")</f>
        <v/>
      </c>
      <c r="P63" s="100">
        <f>IFERROR(__xludf.DUMMYFUNCTION("""COMPUTED_VALUE"""),"Pharma Plus เล่มม่วง")</f>
        <v/>
      </c>
      <c r="Q63" s="100" t="n"/>
    </row>
    <row r="64" ht="13.2" customHeight="1" s="49">
      <c r="A64" s="100">
        <f>IFERROR(__xludf.DUMMYFUNCTION("""COMPUTED_VALUE"""),"188")</f>
        <v/>
      </c>
      <c r="B64" s="88">
        <f>IFERROR(__xludf.DUMMYFUNCTION("""COMPUTED_VALUE"""),"ถ้าจะเตรียมยาเพื่อให้ไม่ผ่านกระบวนการ metabolite ที่ตับ เราควรจะเตรียมในรูปแบบใด")</f>
        <v/>
      </c>
      <c r="C64" s="100" t="n"/>
      <c r="D64" s="88">
        <f>IFERROR(__xludf.DUMMYFUNCTION("""COMPUTED_VALUE"""),"Film coated tablets")</f>
        <v/>
      </c>
      <c r="E64" s="88">
        <f>IFERROR(__xludf.DUMMYFUNCTION("""COMPUTED_VALUE"""),"Enteric coated tablets")</f>
        <v/>
      </c>
      <c r="F64" s="88">
        <f>IFERROR(__xludf.DUMMYFUNCTION("""COMPUTED_VALUE"""),"Osmotic pump tablets")</f>
        <v/>
      </c>
      <c r="G64" s="88">
        <f>IFERROR(__xludf.DUMMYFUNCTION("""COMPUTED_VALUE"""),"Matrix tablets")</f>
        <v/>
      </c>
      <c r="H64" s="88">
        <f>IFERROR(__xludf.DUMMYFUNCTION("""COMPUTED_VALUE"""),"Rectal suppositories")</f>
        <v/>
      </c>
      <c r="I64" s="100">
        <f>IFERROR(__xludf.DUMMYFUNCTION("""COMPUTED_VALUE"""),"4")</f>
        <v/>
      </c>
      <c r="J64" s="88">
        <f>IFERROR(__xludf.DUMMYFUNCTION("""COMPUTED_VALUE"""),"✅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M"&amp;"atrix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circulatio"&amp;"n โดยตรง)
USP/NF, British Pharmacopoeia (BP) และ Remington: The Science and Practice of Pharmacy (หัวข้อ Tablet Manufacturing)
🔍 ข้ออื่นผิดเพราะอะไร:
• ข้อ ก. (Film coated tablets): ข้อนี้ไม่ใช่คำตอบที่ถูกต้องสำหรับภาวะ Tablet Manufacturing เนื่องจากกลไ"&amp;"กการออกฤทธิ์, efficacy หรือข้อบ่งใช้ไม่ตรงกับโจทย์ที่กำหนด
• ข้อ ข. (Enteric coated tablets): ข้อนี้ไม่ใช่คำตอบที่ถูกต้องสำหรับภาวะ Tablet Manufacturing เนื่องจากกลไกการออกฤทธิ์, efficacy หรือข้อบ่งใช้ไม่ตรงกับโจทย์ที่กำหนด
• ข้อ ค. (Osmotic pump tablets)"&amp;": ข้อนี้ไม่ใช่คำตอบที่ถูกต้องสำหรับภาวะ Tablet Manufacturing เนื่องจากกลไกการออกฤทธิ์, efficacy หรือข้อบ่งใช้ไม่ตรงกับโจทย์ที่กำหนด
• ข้อ จ. (Rectal suppositories): ข้อนี้ไม่ใช่คำตอบที่ถูกต้องสำหรับภาวะ Tablet Manufacturing เนื่องจากกลไกการออกฤทธิ์, effic"&amp;"acy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"&amp;"Edition)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วิเคราะห์สา"&amp;"เหตุและวิธีแก้ไขปัญหา formulation defects เชิงสูตรตำรับ")</f>
        <v/>
      </c>
      <c r="K64" s="100" t="n"/>
      <c r="L64" s="88">
        <f>IFERROR(__xludf.DUMMYFUNCTION("""COMPUTED_VALUE"""),"Tablet Manufacturing")</f>
        <v/>
      </c>
      <c r="M64" s="100">
        <f>IFERROR(__xludf.DUMMYFUNCTION("""COMPUTED_VALUE"""),"Product")</f>
        <v/>
      </c>
      <c r="N64" s="88">
        <f>IFERROR(__xludf.DUMMYFUNCTION("""COMPUTED_VALUE"""),"ข้อ 188 Pharma Plus เล่มม่วง (เฉลยข้อ ง)")</f>
        <v/>
      </c>
      <c r="O64" s="100">
        <f>IFERROR(__xludf.DUMMYFUNCTION("""COMPUTED_VALUE"""),"Mock")</f>
        <v/>
      </c>
      <c r="P64" s="100">
        <f>IFERROR(__xludf.DUMMYFUNCTION("""COMPUTED_VALUE"""),"Pharma Plus เล่มม่วง")</f>
        <v/>
      </c>
      <c r="Q64" s="100" t="n"/>
    </row>
    <row r="65" ht="13.2" customHeight="1" s="49">
      <c r="A65" s="100">
        <f>IFERROR(__xludf.DUMMYFUNCTION("""COMPUTED_VALUE"""),"189")</f>
        <v/>
      </c>
      <c r="B65" s="88">
        <f>IFERROR(__xludf.DUMMYFUNCTION("""COMPUTED_VALUE"""),"ระบบควบคุมการปลดปล่อยยาแบบใดสามารถหักแบ่งครึ่งเม็ดได้")</f>
        <v/>
      </c>
      <c r="C65" s="100" t="n"/>
      <c r="D65" s="88">
        <f>IFERROR(__xludf.DUMMYFUNCTION("""COMPUTED_VALUE"""),"Enteric coated")</f>
        <v/>
      </c>
      <c r="E65" s="88">
        <f>IFERROR(__xludf.DUMMYFUNCTION("""COMPUTED_VALUE"""),"Reservoir")</f>
        <v/>
      </c>
      <c r="F65" s="88">
        <f>IFERROR(__xludf.DUMMYFUNCTION("""COMPUTED_VALUE"""),"Osmotic control")</f>
        <v/>
      </c>
      <c r="G65" s="88">
        <f>IFERROR(__xludf.DUMMYFUNCTION("""COMPUTED_VALUE"""),"Matrix control")</f>
        <v/>
      </c>
      <c r="H65" s="88">
        <f>IFERROR(__xludf.DUMMYFUNCTION("""COMPUTED_VALUE"""),"Film diffuse control")</f>
        <v/>
      </c>
      <c r="I65" s="100">
        <f>IFERROR(__xludf.DUMMYFUNCTION("""COMPUTED_VALUE"""),"5")</f>
        <v/>
      </c>
      <c r="J65" s="88">
        <f>IFERROR(__xludf.DUMMYFUNCTION("""COMPUTED_VALUE"""),"✅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ทำให้กลไการปลดปล่อยยาไม่ถูกทำลายโดยสิ้นเ"&amp;"ชิงเหมือนระบบ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ข้อนี้ไม่ใช่คำตอบที่ถูก"&amp;"ต้องสำหรับภาวะ Tablet Manufacturing เนื่องจากกลไกการออกฤทธิ์, efficacy หรือข้อบ่งใช้ไม่ตรงกับโจทย์ที่กำหนด
• ข้อ ข. (Reservoir): ข้อนี้ไม่ใช่คำตอบที่ถูกต้องสำหรับภาวะ Tablet Manufacturing เนื่องจากกลไกการออกฤทธิ์, efficacy หรือข้อบ่งใช้ไม่ตรงกับโจทย์ที่กำ"&amp;"หนด
• ข้อ ค. (Osmotic control): ข้อนี้ไม่ใช่คำตอบที่ถูกต้องสำหรับภาวะ Tablet Manufacturing เนื่องจากกลไกการออกฤทธิ์, efficacy หรือข้อบ่งใช้ไม่ตรงกับโจทย์ที่กำหนด
• ข้อ ง. (Matrix control): ข้อนี้ไม่ใช่คำตอบที่ถูกต้องสำหรับภาวะ Tablet Manufacturing เนื่องจ"&amp;"ากกลไกการออกฤทธิ์,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Pra"&amp;"ctice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Trou"&amp;"bleshooting: วิเคราะห์สาเหตุและวิธีแก้ไขปัญหา formulation defects เชิงสูตรตำรับ")</f>
        <v/>
      </c>
      <c r="K65" s="100" t="n"/>
      <c r="L65" s="88">
        <f>IFERROR(__xludf.DUMMYFUNCTION("""COMPUTED_VALUE"""),"Tablet Manufacturing")</f>
        <v/>
      </c>
      <c r="M65" s="100">
        <f>IFERROR(__xludf.DUMMYFUNCTION("""COMPUTED_VALUE"""),"Product")</f>
        <v/>
      </c>
      <c r="N65" s="88">
        <f>IFERROR(__xludf.DUMMYFUNCTION("""COMPUTED_VALUE"""),"ข้อ 189 Pharma Plus เล่มม่วง (เฉลยข้อ จ)")</f>
        <v/>
      </c>
      <c r="O65" s="100">
        <f>IFERROR(__xludf.DUMMYFUNCTION("""COMPUTED_VALUE"""),"Mock")</f>
        <v/>
      </c>
      <c r="P65" s="100">
        <f>IFERROR(__xludf.DUMMYFUNCTION("""COMPUTED_VALUE"""),"Pharma Plus เล่มม่วง")</f>
        <v/>
      </c>
      <c r="Q65" s="100" t="n"/>
    </row>
    <row r="66" ht="13.2" customHeight="1" s="49">
      <c r="A66" s="100">
        <f>IFERROR(__xludf.DUMMYFUNCTION("""COMPUTED_VALUE"""),"190")</f>
        <v/>
      </c>
      <c r="B66" s="88">
        <f>IFERROR(__xludf.DUMMYFUNCTION("""COMPUTED_VALUE"""),"TYLENOL 8 Hour has one layer that dissolves quickly for fast relief and a second time-released layer that offers continuous relief for up to 8 hours. ประกอบด้วย carnauba wax, corn starch, hydroxyethyl cellulose, hypromellose, magnesium stearate, microcrys"&amp;"talline cellulose, povidone, powdered cellulose, pregelatinized starch, sodium starch glycolate, titanium dioxide, triacetin.
ข้อใดต่อไปนี้ไม่ถูกต้อง")</f>
        <v/>
      </c>
      <c r="C66" s="100" t="n"/>
      <c r="D66" s="88">
        <f>IFERROR(__xludf.DUMMYFUNCTION("""COMPUTED_VALUE"""),"Titanium dioxide เป็น binder")</f>
        <v/>
      </c>
      <c r="E66" s="88">
        <f>IFERROR(__xludf.DUMMYFUNCTION("""COMPUTED_VALUE"""),"Microcrystalline cellulose เป็น filler")</f>
        <v/>
      </c>
      <c r="F66" s="88">
        <f>IFERROR(__xludf.DUMMYFUNCTION("""COMPUTED_VALUE"""),"Sodium starch glycolate เป็น superdisintegrant")</f>
        <v/>
      </c>
      <c r="G66" s="88">
        <f>IFERROR(__xludf.DUMMYFUNCTION("""COMPUTED_VALUE"""),"Magnesium stearate เป็น glidant")</f>
        <v/>
      </c>
      <c r="H66" s="88">
        <f>IFERROR(__xludf.DUMMYFUNCTION("""COMPUTED_VALUE"""),"Corn starch เป็น disintegrant")</f>
        <v/>
      </c>
      <c r="I66" s="100">
        <f>IFERROR(__xludf.DUMMYFUNCTION("""COMPUTED_VALUE"""),"5")</f>
        <v/>
      </c>
      <c r="J66" s="88">
        <f>IFERROR(__xludf.DUMMYFUNCTION("""COMPUTED_VALUE"""),"✅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Cor"&amp;"n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microcrystal"&amp;"line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(Ti"&amp;"tanium dioxide เป็น binder): ข้อนี้ไม่ใช่คำตอบที่ถูกต้องสำหรับภาวะ Powders &amp; Granules เนื่องจากกลไกการออกฤทธิ์, efficacy หรือข้อบ่งใช้ไม่ตรงกับโจทย์ที่กำหนด
• ข้อ ข. (Microcrystalline cellulose เป็น filler): ข้อนี้ไม่ใช่คำตอบที่ถูกต้องสำหรับภาวะ Powders &amp;"&amp;" Granules เนื่องจากกลไกการออกฤทธิ์, efficacy หรือข้อบ่งใช้ไม่ตรงกับโจทย์ที่กำหนด
• ข้อ ค. (Sodium starch glycolate เป็น superdisintegrant): เป็น Superdisintegrant กลไกหลักคือ rapid swelling (พองตัวอย่างรวดเร็ว) ในน้ำโดยไม่เกิด viscous gel layer ช่วยให้เม็"&amp;"ดยาแตกตัวภายในไม่กี่นาที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Sta"&amp;"tes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6" s="100" t="n"/>
      <c r="L66" s="88">
        <f>IFERROR(__xludf.DUMMYFUNCTION("""COMPUTED_VALUE"""),"Powders &amp; Granules")</f>
        <v/>
      </c>
      <c r="M66" s="100">
        <f>IFERROR(__xludf.DUMMYFUNCTION("""COMPUTED_VALUE"""),"Product")</f>
        <v/>
      </c>
      <c r="N66" s="88">
        <f>IFERROR(__xludf.DUMMYFUNCTION("""COMPUTED_VALUE"""),"ข้อ 190 Pharma Plus เล่มม่วง (เฉลยข้อ จ)")</f>
        <v/>
      </c>
      <c r="O66" s="100">
        <f>IFERROR(__xludf.DUMMYFUNCTION("""COMPUTED_VALUE"""),"Mock")</f>
        <v/>
      </c>
      <c r="P66" s="100">
        <f>IFERROR(__xludf.DUMMYFUNCTION("""COMPUTED_VALUE"""),"Pharma Plus เล่มม่วง")</f>
        <v/>
      </c>
      <c r="Q66" s="100" t="n"/>
    </row>
    <row r="67" ht="13.2" customHeight="1" s="49">
      <c r="A67" s="100">
        <f>IFERROR(__xludf.DUMMYFUNCTION("""COMPUTED_VALUE"""),"191")</f>
        <v/>
      </c>
      <c r="B67" s="88">
        <f>IFERROR(__xludf.DUMMYFUNCTION("""COMPUTED_VALUE"""),"ยาทาสิว Benzoyl peroxide gel 5% มีส่วนประกอบดังนี้ Carbomer 940, Hydroxypropylmethylcellulose, Tween 20, Ethanol, Glycerin, Triethanolamine, Triclosan, Purified water
ข้อใดต่อไปนี้ถูกต้อง")</f>
        <v/>
      </c>
      <c r="C67" s="100" t="n"/>
      <c r="D67" s="88">
        <f>IFERROR(__xludf.DUMMYFUNCTION("""COMPUTED_VALUE"""),"มีสารก่อเจล 2 ชนิด")</f>
        <v/>
      </c>
      <c r="E67" s="88">
        <f>IFERROR(__xludf.DUMMYFUNCTION("""COMPUTED_VALUE"""),"Carbopol ละลายในน้ำเดือด แล้วเติมน้ำเย็นละลายทันที")</f>
        <v/>
      </c>
      <c r="F67" s="88">
        <f>IFERROR(__xludf.DUMMYFUNCTION("""COMPUTED_VALUE"""),"Triclosan ช่วยให้เจลแข็งตัวจากการปรับ pH")</f>
        <v/>
      </c>
      <c r="G67" s="88">
        <f>IFERROR(__xludf.DUMMYFUNCTION("""COMPUTED_VALUE"""),"Triethanolamine เป็น preservative ของตำรับ")</f>
        <v/>
      </c>
      <c r="H67" s="88">
        <f>IFERROR(__xludf.DUMMYFUNCTION("""COMPUTED_VALUE"""),"Carbopol ละลายได้ดีใน alcohol")</f>
        <v/>
      </c>
      <c r="I67" s="100">
        <f>IFERROR(__xludf.DUMMYFUNCTION("""COMPUTED_VALUE"""),"4")</f>
        <v/>
      </c>
      <c r="J67" s="88">
        <f>IFERROR(__xludf.DUMMYFUNCTION("""COMPUTED_VALUE"""),"✅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ทำไมข้อน"&amp;"ี้ถึงถูก: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"&amp;"2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ข้ออื่นผิดเพราะอะไ"&amp;"ร:
• ข้อ ก. (มีสารก่อเจล 2 ชนิด): ข้อนี้ไม่ใช่คำตอบที่ถูกต้องสำหรับภาวะ Tablet Manufacturing เนื่องจากกลไกการออกฤทธิ์, efficacy หรือข้อบ่งใช้ไม่ตรงกับโจทย์ที่กำหนด
• ข้อ ข. (Carbopol ละลายในน้ำเดือด แล้วเติมน้ำเย็นละลายทันที): ข้อนี้ไม่ใช่คำตอบที่ถูกต้องส"&amp;"ำหรับภาวะ Tablet Manufacturing เนื่องจากกลไกการออกฤทธิ์, efficacy หรือข้อบ่งใช้ไม่ตรงกับโจทย์ที่กำหนด
• ข้อ ค. (Triclosan ช่วยให้เจลแข็งตัวจากการปรับ pH): ข้อนี้ไม่ใช่คำตอบที่ถูกต้องสำหรับภาวะ Tablet Manufacturing เนื่องจากกลไกการออกฤทธิ์, efficacy หรือข้"&amp;"อบ่งใช้ไม่ตรงกับโจทย์ที่กำหนด
• ข้อ จ. (Carbopol ละลายได้ดีใน alcohol):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Pharmacopeia"&amp;"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Qual"&amp;"ity Specs: จำเกณฑ์ pharmacopoeia limits สำหรับ stability, dissolution และ uniformity
• Defect Troubleshooting: วิเคราะห์สาเหตุและวิธีแก้ไขปัญหา formulation defects เชิงสูตรตำรับ")</f>
        <v/>
      </c>
      <c r="K67" s="100" t="n"/>
      <c r="L67" s="88">
        <f>IFERROR(__xludf.DUMMYFUNCTION("""COMPUTED_VALUE"""),"Tablet Manufacturing")</f>
        <v/>
      </c>
      <c r="M67" s="100">
        <f>IFERROR(__xludf.DUMMYFUNCTION("""COMPUTED_VALUE"""),"Product")</f>
        <v/>
      </c>
      <c r="N67" s="88">
        <f>IFERROR(__xludf.DUMMYFUNCTION("""COMPUTED_VALUE"""),"ข้อ 191 Pharma Plus เล่มม่วง (เฉลยข้อ ง)")</f>
        <v/>
      </c>
      <c r="O67" s="100">
        <f>IFERROR(__xludf.DUMMYFUNCTION("""COMPUTED_VALUE"""),"Mock")</f>
        <v/>
      </c>
      <c r="P67" s="100">
        <f>IFERROR(__xludf.DUMMYFUNCTION("""COMPUTED_VALUE"""),"Pharma Plus เล่มม่วง")</f>
        <v/>
      </c>
      <c r="Q67" s="100" t="n"/>
    </row>
    <row r="68" ht="13.2" customHeight="1" s="49">
      <c r="A68" s="100">
        <f>IFERROR(__xludf.DUMMYFUNCTION("""COMPUTED_VALUE"""),"192")</f>
        <v/>
      </c>
      <c r="B68" s="88">
        <f>IFERROR(__xludf.DUMMYFUNCTION("""COMPUTED_VALUE"""),"โจทย์ให้สูตรตำรับของ tetracycline capsule มา ได้แก่ lactose, magnesium stearate ... (โจทย์ไม่ครบ) ตำรับ tetracycline capsule
ข้อใดถูกต้อง")</f>
        <v/>
      </c>
      <c r="C68" s="100" t="n"/>
      <c r="D68" s="88">
        <f>IFERROR(__xludf.DUMMYFUNCTION("""COMPUTED_VALUE"""),"เหมาะจะเตรียมเป็น soft gelatin capsule")</f>
        <v/>
      </c>
      <c r="E68" s="88">
        <f>IFERROR(__xludf.DUMMYFUNCTION("""COMPUTED_VALUE"""),"Capsule เบอร์ 000 เล็กสุด เบอร์ 5 ใหญ่สุด")</f>
        <v/>
      </c>
      <c r="F68" s="88">
        <f>IFERROR(__xludf.DUMMYFUNCTION("""COMPUTED_VALUE"""),"Lactose เพิ่มความหวาน")</f>
        <v/>
      </c>
      <c r="G68" s="88">
        <f>IFERROR(__xludf.DUMMYFUNCTION("""COMPUTED_VALUE"""),"Magnesium stearate เพิ่มการแตกตัว")</f>
        <v/>
      </c>
      <c r="H68" s="88">
        <f>IFERROR(__xludf.DUMMYFUNCTION("""COMPUTED_VALUE"""),"Silicon dioxide เพิ่มการไหล")</f>
        <v/>
      </c>
      <c r="I68" s="100">
        <f>IFERROR(__xludf.DUMMYFUNCTION("""COMPUTED_VALUE"""),"1")</f>
        <v/>
      </c>
      <c r="J68" s="88">
        <f>IFERROR(__xludf.DUMMYFUNCTION("""COMPUTED_VALUE"""),"✅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ทำไมข้อนี้ถึ"&amp;"งถูก: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สำหรับ"&amp;"ขนาดแคปซูล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Gelati"&amp;"n Capsules)
🔍 ข้ออื่นผิดเพราะอะไร:
• ข้อ ข. (Capsule เบอร์ 000 เล็กสุด เบอร์ 5 ใหญ่สุด): ข้อนี้ไม่ใช่คำตอบที่ถูกต้องสำหรับภาวะ Hard &amp; Soft Gelatin Capsules เนื่องจากกลไกการออกฤทธิ์, efficacy หรือข้อบ่งใช้ไม่ตรงกับโจทย์ที่กำหนด
• ข้อ ค. (Lactose เพิ่มควา"&amp;"มหวาน):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ลดแรงเสียดทานระหว่างเม็ดยาก"&amp;"ับผนัง die wall แต่หาก over-mixing นานเกินไปจะทำให้เม็ดยากันน้ำ ละลายช้า และความแข็งของเม็ดยาลดลง
• ข้อ จ. (Silicon dioxide เพิ่มการไหล): ข้อนี้ไม่ใช่คำตอบที่ถูกต้องสำหรับภาวะ Hard &amp; Soft Gelatin Capsules เนื่องจากกลไกการออกฤทธิ์, efficacy หรือข้อบ่งใช้ไม"&amp;"่ตรงกับโจทย์ที่กำหนด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8" s="100" t="n"/>
      <c r="L68" s="88">
        <f>IFERROR(__xludf.DUMMYFUNCTION("""COMPUTED_VALUE"""),"Hard &amp; Soft Gelatin Capsules")</f>
        <v/>
      </c>
      <c r="M68" s="100">
        <f>IFERROR(__xludf.DUMMYFUNCTION("""COMPUTED_VALUE"""),"Product")</f>
        <v/>
      </c>
      <c r="N68" s="88">
        <f>IFERROR(__xludf.DUMMYFUNCTION("""COMPUTED_VALUE"""),"ข้อ 192 Pharma Plus เล่มม่วง (เฉลยข้อ ก)")</f>
        <v/>
      </c>
      <c r="O68" s="100">
        <f>IFERROR(__xludf.DUMMYFUNCTION("""COMPUTED_VALUE"""),"Mock")</f>
        <v/>
      </c>
      <c r="P68" s="100">
        <f>IFERROR(__xludf.DUMMYFUNCTION("""COMPUTED_VALUE"""),"Pharma Plus เล่มม่วง")</f>
        <v/>
      </c>
      <c r="Q68" s="100" t="n"/>
    </row>
    <row r="69" ht="13.2" customHeight="1" s="49">
      <c r="A69" s="100">
        <f>IFERROR(__xludf.DUMMYFUNCTION("""COMPUTED_VALUE"""),"193")</f>
        <v/>
      </c>
      <c r="B69" s="88">
        <f>IFERROR(__xludf.DUMMYFUNCTION("""COMPUTED_VALUE"""),"Paracetamol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f>
        <v/>
      </c>
      <c r="C69" s="100" t="n"/>
      <c r="D69" s="88">
        <f>IFERROR(__xludf.DUMMYFUNCTION("""COMPUTED_VALUE"""),"Hydroxypropyl methyl cellulose")</f>
        <v/>
      </c>
      <c r="E69" s="88">
        <f>IFERROR(__xludf.DUMMYFUNCTION("""COMPUTED_VALUE"""),"Magnesium stearate")</f>
        <v/>
      </c>
      <c r="F69" s="88">
        <f>IFERROR(__xludf.DUMMYFUNCTION("""COMPUTED_VALUE"""),"Microcrystalline cellulose")</f>
        <v/>
      </c>
      <c r="G69" s="88">
        <f>IFERROR(__xludf.DUMMYFUNCTION("""COMPUTED_VALUE"""),"Colloidal silica")</f>
        <v/>
      </c>
      <c r="H69" s="88">
        <f>IFERROR(__xludf.DUMMYFUNCTION("""COMPUTED_VALUE"""),"Pre-gelatinized starch")</f>
        <v/>
      </c>
      <c r="I69" s="100">
        <f>IFERROR(__xludf.DUMMYFUNCTION("""COMPUTED_VALUE"""),"5")</f>
        <v/>
      </c>
      <c r="J69" s="88">
        <f>IFERROR(__xludf.DUMMYFUNCTION("""COMPUTED_VALUE"""),"✅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โดยเมื่อสัมผัสกับน้"&amp;"ำจะพองตัวเกิดเป็น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ข้อนี้ไม่ใช่คำตอ"&amp;"บที่ถูกต้องสำหรับภาวะ Tablet Manufacturing เนื่องจากกลไกการออกฤทธิ์, efficacy หรือข้อบ่งใช้ไม่ตรงกับโจทย์ที่กำหนด
• ข้อ ข. (Magnesium stearate): เป็น Boundary lubricant ลดแรงเสียดทานระหว่างเม็ดยากับผนัง die wall แต่หาก over-mixing นานเกินไปจะทำให้เม็ดยากั"&amp;"นน้ำ ละลายช้า และความแข็งของเม็ดยาลดลง
• ข้อ ค. (Microcrystalline cellulose): ข้อนี้ไม่ใช่คำตอบที่ถูกต้องสำหรับภาวะ Tablet Manufacturing เนื่องจากกลไกการออกฤทธิ์, efficacy หรือข้อบ่งใช้ไม่ตรงกับโจทย์ที่กำหนด
• ข้อ ง. (Colloidal silica): ข้อนี้ไม่ใช่คำตอบท"&amp;"ี่ถูกต้องสำหรับภาวะ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"&amp;"of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sta"&amp;"bility, dissolution และ uniformity
• Defect Troubleshooting: วิเคราะห์สาเหตุและวิธีแก้ไขปัญหา formulation defects เชิงสูตรตำรับ")</f>
        <v/>
      </c>
      <c r="K69" s="100" t="n"/>
      <c r="L69" s="88">
        <f>IFERROR(__xludf.DUMMYFUNCTION("""COMPUTED_VALUE"""),"Tablet Manufacturing")</f>
        <v/>
      </c>
      <c r="M69" s="100">
        <f>IFERROR(__xludf.DUMMYFUNCTION("""COMPUTED_VALUE"""),"Product")</f>
        <v/>
      </c>
      <c r="N69" s="88">
        <f>IFERROR(__xludf.DUMMYFUNCTION("""COMPUTED_VALUE"""),"ข้อ 193 Pharma Plus เล่มม่วง (เฉลยข้อ จ)")</f>
        <v/>
      </c>
      <c r="O69" s="100">
        <f>IFERROR(__xludf.DUMMYFUNCTION("""COMPUTED_VALUE"""),"Mock")</f>
        <v/>
      </c>
      <c r="P69" s="100">
        <f>IFERROR(__xludf.DUMMYFUNCTION("""COMPUTED_VALUE"""),"Pharma Plus เล่มม่วง")</f>
        <v/>
      </c>
      <c r="Q69" s="100" t="n"/>
    </row>
    <row r="70" ht="13.2" customHeight="1" s="49">
      <c r="A70" s="100">
        <f>IFERROR(__xludf.DUMMYFUNCTION("""COMPUTED_VALUE"""),"194")</f>
        <v/>
      </c>
      <c r="B70" s="88">
        <f>IFERROR(__xludf.DUMMYFUNCTION("""COMPUTED_VALUE"""),"ในการพิสูจน์ Bioequivalence ระหว่างยา 2 ตัว จะต้องคำนึงถึง parameter ใดบ้าง
ข้อใดต่อไปนี้ถูกต้อง")</f>
        <v/>
      </c>
      <c r="C70" s="100" t="n"/>
      <c r="D70" s="88">
        <f>IFERROR(__xludf.DUMMYFUNCTION("""COMPUTED_VALUE"""),"AUC0-inf และ Tmax")</f>
        <v/>
      </c>
      <c r="E70" s="88">
        <f>IFERROR(__xludf.DUMMYFUNCTION("""COMPUTED_VALUE"""),"AUC0-inf และ Cmax")</f>
        <v/>
      </c>
      <c r="F70" s="88">
        <f>IFERROR(__xludf.DUMMYFUNCTION("""COMPUTED_VALUE"""),"AUC0-inf และ Elimination half life")</f>
        <v/>
      </c>
      <c r="G70" s="88">
        <f>IFERROR(__xludf.DUMMYFUNCTION("""COMPUTED_VALUE"""),"Cmax และ Elimination half life")</f>
        <v/>
      </c>
      <c r="H70" s="88">
        <f>IFERROR(__xludf.DUMMYFUNCTION("""COMPUTED_VALUE"""),"Tmax และ Elimination half life")</f>
        <v/>
      </c>
      <c r="I70" s="100">
        <f>IFERROR(__xludf.DUMMYFUNCTION("""COMPUTED_VALUE"""),"5")</f>
        <v/>
      </c>
      <c r="J70" s="88">
        <f>IFERROR(__xludf.DUMMYFUNCTION("""COMPUTED_VALUE"""),"✅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"&amp;"Extent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ก."&amp;" (AUC0-inf และ Tmax): ข้อนี้ไม่ใช่คำตอบที่ถูกต้องสำหรับภาวะ Tablet Manufacturing เนื่องจากกลไกการออกฤทธิ์, efficacy หรือข้อบ่งใช้ไม่ตรงกับโจทย์ที่กำหนด
• ข้อ ข. (AUC0-inf และ Cmax): ข้อนี้ไม่ใช่คำตอบที่ถูกต้องสำหรับภาวะ Tablet Manufacturing เนื่องจากกลไกก"&amp;"ารออกฤทธิ์, efficacy หรือข้อบ่งใช้ไม่ตรงกับโจทย์ที่กำหนด
• ข้อ ค. (AUC0-inf และ Elimination half life): ข้อนี้ไม่ใช่คำตอบที่ถูกต้องสำหรับภาวะ Tablet Manufacturing เนื่องจากกลไกการออกฤทธิ์, efficacy หรือข้อบ่งใช้ไม่ตรงกับโจทย์ที่กำหนด
• ข้อ ง. (Cmax และ El"&amp;"imination half life):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70" s="100" t="n"/>
      <c r="L70" s="88">
        <f>IFERROR(__xludf.DUMMYFUNCTION("""COMPUTED_VALUE"""),"Tablet Manufacturing")</f>
        <v/>
      </c>
      <c r="M70" s="100">
        <f>IFERROR(__xludf.DUMMYFUNCTION("""COMPUTED_VALUE"""),"Product")</f>
        <v/>
      </c>
      <c r="N70" s="88">
        <f>IFERROR(__xludf.DUMMYFUNCTION("""COMPUTED_VALUE"""),"ข้อ 194 Pharma Plus เล่มม่วง (เฉลยข้อ จ)")</f>
        <v/>
      </c>
      <c r="O70" s="100">
        <f>IFERROR(__xludf.DUMMYFUNCTION("""COMPUTED_VALUE"""),"Mock")</f>
        <v/>
      </c>
      <c r="P70" s="100">
        <f>IFERROR(__xludf.DUMMYFUNCTION("""COMPUTED_VALUE"""),"Pharma Plus เล่มม่วง")</f>
        <v/>
      </c>
      <c r="Q70" s="100" t="n"/>
    </row>
    <row r="71" ht="13.2" customHeight="1" s="49">
      <c r="A71" s="100">
        <f>IFERROR(__xludf.DUMMYFUNCTION("""COMPUTED_VALUE"""),"1")</f>
        <v/>
      </c>
      <c r="B71" s="88">
        <f>IFERROR(__xludf.DUMMYFUNCTION("""COMPUTED_VALUE"""),"จากสูตรโครงสร้างของ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f>
        <v/>
      </c>
      <c r="C71" s="100" t="n"/>
      <c r="D71" s="88">
        <f>IFERROR(__xludf.DUMMYFUNCTION("""COMPUTED_VALUE"""),"Methyl cyanide")</f>
        <v/>
      </c>
      <c r="E71" s="88">
        <f>IFERROR(__xludf.DUMMYFUNCTION("""COMPUTED_VALUE"""),"Nitro")</f>
        <v/>
      </c>
      <c r="F71" s="88">
        <f>IFERROR(__xludf.DUMMYFUNCTION("""COMPUTED_VALUE"""),"Thio")</f>
        <v/>
      </c>
      <c r="G71" s="88">
        <f>IFERROR(__xludf.DUMMYFUNCTION("""COMPUTED_VALUE"""),"Furan")</f>
        <v/>
      </c>
      <c r="H71" s="88">
        <f>IFERROR(__xludf.DUMMYFUNCTION("""COMPUTED_VALUE"""),"Amine")</f>
        <v/>
      </c>
      <c r="I71" s="100">
        <f>IFERROR(__xludf.DUMMYFUNCTION("""COMPUTED_VALUE"""),"4")</f>
        <v/>
      </c>
      <c r="J71" s="88">
        <f>IFERROR(__xludf.DUMMYFUNCTION("""COMPUTED_VALUE"""),"✅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ค"&amp;"ำอธิบายและเหตุผลทางเภสัชกรรม: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และมีผลข้างเคี"&amp;"ยงน้อยกว่า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ข้อนี้"&amp;"ไม่ใช่คำตอบที่ถูกต้องสำหรับภาวะ SAR &amp; Drug Design เนื่องจากกลไกการออกฤทธิ์, efficacy หรือข้อบ่งใช้ไม่ตรงกับโจทย์ที่กำหนด
• ข้อ ข. (Nitro): ข้อนี้ไม่ใช่คำตอบที่ถูกต้องสำหรับภาวะ SAR &amp; Drug Design เนื่องจากกลไกการออกฤทธิ์, efficacy หรือข้อบ่งใช้ไม่ตรงกับโจท"&amp;"ย์ที่กำหนด
• ข้อ ค. (Thio): ข้อนี้ไม่ใช่คำตอบที่ถูกต้องสำหรับภาวะ SAR &amp; Drug Design เนื่องจากกลไกการออกฤทธิ์, efficacy หรือข้อบ่งใช้ไม่ตรงกับโจทย์ที่กำหนด
• ข้อ จ. (Amine): ข้อนี้ไม่ใช่คำตอบที่ถูกต้องสำหรับภาวะ SAR &amp; Drug Design เนื่องจากกลไกการออกฤทธิ์, "&amp;"efficacy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71" s="100" t="n"/>
      <c r="L71" s="88">
        <f>IFERROR(__xludf.DUMMYFUNCTION("""COMPUTED_VALUE"""),"SAR &amp; Drug Design")</f>
        <v/>
      </c>
      <c r="M71" s="100">
        <f>IFERROR(__xludf.DUMMYFUNCTION("""COMPUTED_VALUE"""),"Product")</f>
        <v/>
      </c>
      <c r="N71" s="88">
        <f>IFERROR(__xludf.DUMMYFUNCTION("""COMPUTED_VALUE"""),"ข้อ 1 Pharma Plus เล่มม่วง (เฉลยข้อ ง)")</f>
        <v/>
      </c>
      <c r="O71" s="100">
        <f>IFERROR(__xludf.DUMMYFUNCTION("""COMPUTED_VALUE"""),"Mock")</f>
        <v/>
      </c>
      <c r="P71" s="100">
        <f>IFERROR(__xludf.DUMMYFUNCTION("""COMPUTED_VALUE"""),"Pharma Plus เล่มม่วง")</f>
        <v/>
      </c>
      <c r="Q71" s="100" t="n"/>
    </row>
    <row r="72" ht="13.2" customHeight="1" s="49">
      <c r="A72" s="100">
        <f>IFERROR(__xludf.DUMMYFUNCTION("""COMPUTED_VALUE"""),"2")</f>
        <v/>
      </c>
      <c r="B72" s="88">
        <f>IFERROR(__xludf.DUMMYFUNCTION("""COMPUTED_VALUE"""),"จากสูตรโครงสร้างของ praziquantel ตำแหน่งนี้เรียกว่า และมีคุณสมบัติอย่างไร")</f>
        <v/>
      </c>
      <c r="C72" s="100" t="n"/>
      <c r="D72" s="88">
        <f>IFERROR(__xludf.DUMMYFUNCTION("""COMPUTED_VALUE"""),"Quinoline, base")</f>
        <v/>
      </c>
      <c r="E72" s="88">
        <f>IFERROR(__xludf.DUMMYFUNCTION("""COMPUTED_VALUE"""),"Isoquinoline, base")</f>
        <v/>
      </c>
      <c r="F72" s="88">
        <f>IFERROR(__xludf.DUMMYFUNCTION("""COMPUTED_VALUE"""),"Guanine, acid")</f>
        <v/>
      </c>
      <c r="G72" s="88">
        <f>IFERROR(__xludf.DUMMYFUNCTION("""COMPUTED_VALUE"""),"Pyramidine, acid")</f>
        <v/>
      </c>
      <c r="H72" s="88">
        <f>IFERROR(__xludf.DUMMYFUNCTION("""COMPUTED_VALUE"""),"Nirobenzene, acid")</f>
        <v/>
      </c>
      <c r="I72" s="100">
        <f>IFERROR(__xludf.DUMMYFUNCTION("""COMPUTED_VALUE"""),"2")</f>
        <v/>
      </c>
      <c r="J72" s="88">
        <f>IFERROR(__xludf.DUMMYFUNCTION("""COMPUTED_VALUE"""),"✅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isoquinoline"&amp;"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ข้อนี้ไม่ใช่ค"&amp;"ำตอบที่ถูกต้องสำหรับภาวะ SAR &amp; Drug Design เนื่องจากกลไกการออกฤทธิ์, efficacy หรือข้อบ่งใช้ไม่ตรงกับโจทย์ที่กำหนด
• ข้อ ค. (Guanine, acid): ข้อนี้ไม่ใช่คำตอบที่ถูกต้องสำหรับภาวะ SAR &amp; Drug Design เนื่องจากกลไกการออกฤทธิ์, efficacy หรือข้อบ่งใช้ไม่ตรงกับโจ"&amp;"ทย์ที่กำหนด
• ข้อ ง. (Pyramidine, acid): ข้อนี้ไม่ใช่คำตอบที่ถูกต้องสำหรับภาวะ SAR &amp; Drug Design เนื่องจากกลไกการออกฤทธิ์, efficacy หรือข้อบ่งใช้ไม่ตรงกับโจทย์ที่กำหนด
• ข้อ จ. (Nirobenzene, acid): ข้อนี้ไม่ใช่คำตอบที่ถูกต้องสำหรับภาวะ SAR &amp; Drug Design เ"&amp;"นื่องจากกลไกการออกฤทธิ์,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pharm"&amp;"acopoeia limits สำหรับ stability, dissolution และ uniformity
• Defect Troubleshooting: วิเคราะห์สาเหตุและวิธีแก้ไขปัญหา formulation defects เชิงสูตรตำรับ")</f>
        <v/>
      </c>
      <c r="K72" s="100" t="n"/>
      <c r="L72" s="88">
        <f>IFERROR(__xludf.DUMMYFUNCTION("""COMPUTED_VALUE"""),"SAR &amp; Drug Design")</f>
        <v/>
      </c>
      <c r="M72" s="100">
        <f>IFERROR(__xludf.DUMMYFUNCTION("""COMPUTED_VALUE"""),"Product")</f>
        <v/>
      </c>
      <c r="N72" s="88">
        <f>IFERROR(__xludf.DUMMYFUNCTION("""COMPUTED_VALUE"""),"ข้อ 2 Pharma Plus เล่มม่วง (เฉลยข้อ ข)")</f>
        <v/>
      </c>
      <c r="O72" s="100">
        <f>IFERROR(__xludf.DUMMYFUNCTION("""COMPUTED_VALUE"""),"Mock")</f>
        <v/>
      </c>
      <c r="P72" s="100">
        <f>IFERROR(__xludf.DUMMYFUNCTION("""COMPUTED_VALUE"""),"Pharma Plus เล่มม่วง")</f>
        <v/>
      </c>
      <c r="Q72" s="100" t="n"/>
    </row>
    <row r="73" ht="13.2" customHeight="1" s="49">
      <c r="A73" s="100">
        <f>IFERROR(__xludf.DUMMYFUNCTION("""COMPUTED_VALUE"""),"3")</f>
        <v/>
      </c>
      <c r="B73" s="88">
        <f>IFERROR(__xludf.DUMMYFUNCTION("""COMPUTED_VALUE"""),"จากสูตรโครงสร้างมีหมู่ carboxyl group กี่หมู่")</f>
        <v/>
      </c>
      <c r="C73" s="100" t="n"/>
      <c r="D73" s="88">
        <f>IFERROR(__xludf.DUMMYFUNCTION("""COMPUTED_VALUE"""),"Bioisosteric Replacement (Carboxylic acid → Tetrazole)")</f>
        <v/>
      </c>
      <c r="E73" s="88">
        <f>IFERROR(__xludf.DUMMYFUNCTION("""COMPUTED_VALUE"""),"Prodrug Design via Esterification for Oral Bioavailability")</f>
        <v/>
      </c>
      <c r="F73" s="88">
        <f>IFERROR(__xludf.DUMMYFUNCTION("""COMPUTED_VALUE"""),"Cytochrome P450 CYP3A4 Phase I Oxidation")</f>
        <v/>
      </c>
      <c r="G73" s="88">
        <f>IFERROR(__xludf.DUMMYFUNCTION("""COMPUTED_VALUE"""),"Phase II Glucuronidation Conjugation by UGT")</f>
        <v/>
      </c>
      <c r="H73" s="88">
        <f>IFERROR(__xludf.DUMMYFUNCTION("""COMPUTED_VALUE"""),"Log P Lipophilicity Partition Coefficient optimization")</f>
        <v/>
      </c>
      <c r="I73" s="100">
        <f>IFERROR(__xludf.DUMMYFUNCTION("""COMPUTED_VALUE"""),"2")</f>
        <v/>
      </c>
      <c r="J73" s="88">
        <f>IFERROR(__xludf.DUMMYFUNCTION("""COMPUTED_VALUE"""),"✅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ในสูตรโครงสร้างทางเคมีที่ปรากฏในข้อนี"&amp;"้อ้างอิงจากโครงสร้างยาหรือสารประกอบในตำรา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Re"&amp;"placement (Carboxylic acid → Tetrazole)): ข้อนี้ไม่ใช่คำตอบที่ถูกต้องสำหรับภาวะ SAR &amp; Drug Design เนื่องจากกลไกการออกฤทธิ์, efficacy หรือข้อบ่งใช้ไม่ตรงกับโจทย์ที่กำหนด
• ข้อ ค. (Cytochrome P450 CYP3A4 Phase I Oxidation): ข้อนี้ไม่ใช่คำตอบที่ถูกต้องสำหรับ"&amp;"ภาวะ SAR &amp; Drug Design เนื่องจากกลไกการออกฤทธิ์, efficacy หรือข้อบ่งใช้ไม่ตรงกับโจทย์ที่กำหนด
• ข้อ ง. (Phase II Glucuronidation Conjugation by UGT): ข้อนี้ไม่ใช่คำตอบที่ถูกต้องสำหรับภาวะ SAR &amp; Drug Design เนื่องจากกลไกการออกฤทธิ์, efficacy หรือข้อบ่งใช้ไ"&amp;"ม่ตรงกับโจทย์ที่กำหนด
• ข้อ จ. (Log P Lipophilicity Partition Coefficient optimization):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73" s="100" t="n"/>
      <c r="L73" s="88">
        <f>IFERROR(__xludf.DUMMYFUNCTION("""COMPUTED_VALUE"""),"SAR &amp; Drug Design")</f>
        <v/>
      </c>
      <c r="M73" s="100">
        <f>IFERROR(__xludf.DUMMYFUNCTION("""COMPUTED_VALUE"""),"Product")</f>
        <v/>
      </c>
      <c r="N73" s="88">
        <f>IFERROR(__xludf.DUMMYFUNCTION("""COMPUTED_VALUE"""),"ข้อ 3 Pharma Plus เล่มม่วง (เฉลยข้อ ข)")</f>
        <v/>
      </c>
      <c r="O73" s="100">
        <f>IFERROR(__xludf.DUMMYFUNCTION("""COMPUTED_VALUE"""),"Mock")</f>
        <v/>
      </c>
      <c r="P73" s="100">
        <f>IFERROR(__xludf.DUMMYFUNCTION("""COMPUTED_VALUE"""),"Pharma Plus เล่มม่วง")</f>
        <v/>
      </c>
      <c r="Q73" s="100" t="n"/>
    </row>
    <row r="74" ht="13.2" customHeight="1" s="49">
      <c r="A74" s="100">
        <f>IFERROR(__xludf.DUMMYFUNCTION("""COMPUTED_VALUE"""),"4")</f>
        <v/>
      </c>
      <c r="B74" s="88">
        <f>IFERROR(__xludf.DUMMYFUNCTION("""COMPUTED_VALUE"""),"จากโครงสร้าง Simvastatin และ Pravastatin ข้อใดถูกต้อง")</f>
        <v/>
      </c>
      <c r="C74" s="100" t="n"/>
      <c r="D74" s="88">
        <f>IFERROR(__xludf.DUMMYFUNCTION("""COMPUTED_VALUE"""),"Cholestyramine ลดการดูดซึมของยา simvastatin เพราะโครงสร้าง Simvastatin มี lactone ring")</f>
        <v/>
      </c>
      <c r="E74" s="88">
        <f>IFERROR(__xludf.DUMMYFUNCTION("""COMPUTED_VALUE"""),"Cholestyramine ลดการดูดซึมของยา pravastatin เพราะโครงสร้าง Pravastatin มี carboxylic acid")</f>
        <v/>
      </c>
      <c r="F74" s="88">
        <f>IFERROR(__xludf.DUMMYFUNCTION("""COMPUTED_VALUE"""),"Simvastatin ลดการดูดซึมของยา cholestyramine")</f>
        <v/>
      </c>
      <c r="G74" s="88">
        <f>IFERROR(__xludf.DUMMYFUNCTION("""COMPUTED_VALUE"""),"Cholestyramine ไม่มีผลต่อการดูดซึมของยา simvastatin และ pravastatin")</f>
        <v/>
      </c>
      <c r="H74" s="88">
        <f>IFERROR(__xludf.DUMMYFUNCTION("""COMPUTED_VALUE"""),"Cholestyramine เพิ่มการดูดซึมของยา simvastatin และ pravastatin")</f>
        <v/>
      </c>
      <c r="I74" s="100">
        <f>IFERROR(__xludf.DUMMYFUNCTION("""COMPUTED_VALUE"""),"2")</f>
        <v/>
      </c>
      <c r="J74" s="88">
        <f>IFERROR(__xludf.DUMMYFUNCTION("""COMPUTED_VALUE"""),"✅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เพื่อป้องกั"&amp;"น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เป็นยาใน"&amp;"กลุ่ม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จึงแนะนำให้กินยาอ"&amp;"ื่นห่างจาก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simv"&amp;"astatin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cho"&amp;"lestyramine):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เ"&amp;"ป็น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moderate-intensi"&amp;"ty statin เมแทบอไลต์ผ่าน CYP3A4 เด่นชัด ห้ามใช้ dose 80 mg และมี drug interactions สูงกับ CYP3A4 inhibitors (clarithromycin, ketoconazole)
📖 Guideline อ้างอิง:
[NEED_REVIEW]
📌 จุดจำก่อนสอบ:
• Excipient Function: แม่นยำในบทบาทหน้าที่ของ excipients (dil"&amp;"uent,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4" s="100" t="n"/>
      <c r="L74" s="88">
        <f>IFERROR(__xludf.DUMMYFUNCTION("""COMPUTED_VALUE"""),"SAR &amp; Drug Design")</f>
        <v/>
      </c>
      <c r="M74" s="100">
        <f>IFERROR(__xludf.DUMMYFUNCTION("""COMPUTED_VALUE"""),"Product")</f>
        <v/>
      </c>
      <c r="N74" s="88">
        <f>IFERROR(__xludf.DUMMYFUNCTION("""COMPUTED_VALUE"""),"ข้อ 4 Pharma Plus เล่มม่วง (เฉลยข้อ ข)")</f>
        <v/>
      </c>
      <c r="O74" s="100">
        <f>IFERROR(__xludf.DUMMYFUNCTION("""COMPUTED_VALUE"""),"Mock")</f>
        <v/>
      </c>
      <c r="P74" s="100">
        <f>IFERROR(__xludf.DUMMYFUNCTION("""COMPUTED_VALUE"""),"Pharma Plus เล่มม่วง")</f>
        <v/>
      </c>
      <c r="Q74" s="100" t="n"/>
    </row>
    <row r="75" ht="13.2" customHeight="1" s="49">
      <c r="A75" s="100">
        <f>IFERROR(__xludf.DUMMYFUNCTION("""COMPUTED_VALUE"""),"5")</f>
        <v/>
      </c>
      <c r="B75" s="88">
        <f>IFERROR(__xludf.DUMMYFUNCTION("""COMPUTED_VALUE"""),"โครงสร้างที่แสดงข้อ 4 สัมพันธ์กับการออกฤทธิ์ของยาอย่างไร")</f>
        <v/>
      </c>
      <c r="C75" s="100" t="n"/>
      <c r="D75" s="88">
        <f>IFERROR(__xludf.DUMMYFUNCTION("""COMPUTED_VALUE"""),"Pravastatin เป็น prodrug")</f>
        <v/>
      </c>
      <c r="E75" s="88">
        <f>IFERROR(__xludf.DUMMYFUNCTION("""COMPUTED_VALUE"""),"Pravastatin และ simvastatin เป็น prodrug")</f>
        <v/>
      </c>
      <c r="F75" s="88">
        <f>IFERROR(__xludf.DUMMYFUNCTION("""COMPUTED_VALUE"""),"Pravastatin มีโครงสร้างที่ออกฤทธิ์ในร่างกายสองรูปแบบ คือ โครงสร้างที่เชื่อมเป็นวง lactone ring และโครงสร้างที่เป็น carboxylic acid")</f>
        <v/>
      </c>
      <c r="G75" s="88">
        <f>IFERROR(__xludf.DUMMYFUNCTION("""COMPUTED_VALUE"""),"Simvastatin มีโครงสร้างที่ออกฤทธิ์ คือ โครงสร้างที่เป็น lactone ring เปิด")</f>
        <v/>
      </c>
      <c r="H75" s="88">
        <f>IFERROR(__xludf.DUMMYFUNCTION("""COMPUTED_VALUE"""),"Pravastatin และ simvastatin ไม่เป็น prodrug")</f>
        <v/>
      </c>
      <c r="I75" s="100">
        <f>IFERROR(__xludf.DUMMYFUNCTION("""COMPUTED_VALUE"""),"4")</f>
        <v/>
      </c>
      <c r="J75" s="88">
        <f>IFERROR(__xludf.DUMMYFUNCTION("""COMPUTED_VALUE"""),"✅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defects"&amp;"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ที่ต้อ"&amp;"งถูกไฮโดรไลซ์ในร่างกายให้เปลี่ยนเป็นรูปเปิดวง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Pharmacopoe"&amp;"ia (BP) และ Remington: The Science and Practice of Pharmacy (หัวข้อ SAR &amp; Drug Design)
🔍 ข้ออื่นผิดเพราะอะไร:
• ข้อ ก. (Pravastatin เป็น prodrug): ข้อนี้ไม่ใช่คำตอบที่ถูกต้องสำหรับภาวะ SAR &amp; Drug Design เนื่องจากกลไกการออกฤทธิ์, efficacy หรือข้อบ่งใช้ไม"&amp;"่ตรงกับโจทย์ที่กำหนด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(Pravastatin"&amp;" มีโครงสร้างที่ออกฤทธิ์ในร่างกายสองรูปแบบ คือ โครงสร้างที่เชื่อมเป็นวง lactone ring และโครงสร้างที่เป็น carboxylic acid): ข้อนี้ไม่ใช่คำตอบที่ถูกต้องสำหรับภาวะ SAR &amp; Drug Design เนื่องจากกลไกการออกฤทธิ์, efficacy หรือข้อบ่งใช้ไม่ตรงกับโจทย์ที่กำหนด
• ข้อ "&amp;"จ.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[NEED_REVIEW]
📌 จุดจ"&amp;"ำก่อนสอบ: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วิเคราะห์สาเหตุและวิธีแก้ไขป"&amp;"ัญหา formulation defects เชิงสูตรตำรับ")</f>
        <v/>
      </c>
      <c r="K75" s="100" t="n"/>
      <c r="L75" s="88">
        <f>IFERROR(__xludf.DUMMYFUNCTION("""COMPUTED_VALUE"""),"SAR &amp; Drug Design")</f>
        <v/>
      </c>
      <c r="M75" s="100">
        <f>IFERROR(__xludf.DUMMYFUNCTION("""COMPUTED_VALUE"""),"Product")</f>
        <v/>
      </c>
      <c r="N75" s="88">
        <f>IFERROR(__xludf.DUMMYFUNCTION("""COMPUTED_VALUE"""),"ข้อ 5 Pharma Plus เล่มม่วง (เฉลยข้อ ง)")</f>
        <v/>
      </c>
      <c r="O75" s="100">
        <f>IFERROR(__xludf.DUMMYFUNCTION("""COMPUTED_VALUE"""),"Mock")</f>
        <v/>
      </c>
      <c r="P75" s="100">
        <f>IFERROR(__xludf.DUMMYFUNCTION("""COMPUTED_VALUE"""),"Pharma Plus เล่มม่วง")</f>
        <v/>
      </c>
      <c r="Q75" s="100" t="n"/>
    </row>
    <row r="76" ht="13.2" customHeight="1" s="49">
      <c r="A76" s="100">
        <f>IFERROR(__xludf.DUMMYFUNCTION("""COMPUTED_VALUE"""),"6")</f>
        <v/>
      </c>
      <c r="B76" s="88">
        <f>IFERROR(__xludf.DUMMYFUNCTION("""COMPUTED_VALUE"""),"สูตรโครงสร้างของยาต่อไปนี้ข้อใดคือ Dexamethasone")</f>
        <v/>
      </c>
      <c r="C76" s="100" t="n"/>
      <c r="D76" s="88">
        <f>IFERROR(__xludf.DUMMYFUNCTION("""COMPUTED_VALUE"""),"โครงสร้างเตียรอยด์มีหมู่ -OH และ -F")</f>
        <v/>
      </c>
      <c r="E76" s="88">
        <f>IFERROR(__xludf.DUMMYFUNCTION("""COMPUTED_VALUE"""),"โครงสร้าง ACE inhibitor")</f>
        <v/>
      </c>
      <c r="F76" s="88">
        <f>IFERROR(__xludf.DUMMYFUNCTION("""COMPUTED_VALUE"""),"โครงสร้าง Chloramphenicol")</f>
        <v/>
      </c>
      <c r="G76" s="88">
        <f>IFERROR(__xludf.DUMMYFUNCTION("""COMPUTED_VALUE"""),"โครงสร้าง Sulfonamide")</f>
        <v/>
      </c>
      <c r="H76" s="88">
        <f>IFERROR(__xludf.DUMMYFUNCTION("""COMPUTED_VALUE"""),"โครงสร้าง Beta-lactam หรือโครงสร้างอื่น")</f>
        <v/>
      </c>
      <c r="I76" s="100">
        <f>IFERROR(__xludf.DUMMYFUNCTION("""COMPUTED_VALUE"""),"1")</f>
        <v/>
      </c>
      <c r="J76" s="88">
        <f>IFERROR(__xludf.DUMMYFUNCTION("""COMPUTED_VALUE"""),"✅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nucl"&amp;"eus)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ข้ออื่นผิดเ"&amp;"พราะอะไร:
• ข้อ ข. (โครงสร้าง ACE inhibitor): ข้อนี้ไม่ใช่คำตอบที่ถูกต้องสำหรับภาวะ SAR &amp; Drug Design เนื่องจากกลไกการออกฤทธิ์, efficacy หรือข้อบ่งใช้ไม่ตรงกับโจทย์ที่กำหนด
• ข้อ ค. (โครงสร้าง Chloramphenicol): ข้อนี้ไม่ใช่คำตอบที่ถูกต้องสำหรับภาวะ SAR &amp; "&amp;"Drug Design เนื่องจากกลไกการออกฤทธิ์, efficacy หรือข้อบ่งใช้ไม่ตรงกับโจทย์ที่กำหนด
• ข้อ ง. (โครงสร้าง Sulfonamide): ข้อนี้ไม่ใช่คำตอบที่ถูกต้องสำหรับภาวะ SAR &amp; Drug Design เนื่องจากกลไกการออกฤทธิ์, efficacy หรือข้อบ่งใช้ไม่ตรงกับโจทย์ที่กำหนด
• ข้อ จ. (โ"&amp;"ครงสร้าง Beta-lactam หรือโครงสร้างอื่น):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6" s="100" t="n"/>
      <c r="L76" s="88">
        <f>IFERROR(__xludf.DUMMYFUNCTION("""COMPUTED_VALUE"""),"SAR &amp; Drug Design")</f>
        <v/>
      </c>
      <c r="M76" s="100">
        <f>IFERROR(__xludf.DUMMYFUNCTION("""COMPUTED_VALUE"""),"Product")</f>
        <v/>
      </c>
      <c r="N76" s="88">
        <f>IFERROR(__xludf.DUMMYFUNCTION("""COMPUTED_VALUE"""),"ข้อ 6 Pharma Plus เล่มม่วง (เฉลยข้อ ก)")</f>
        <v/>
      </c>
      <c r="O76" s="100">
        <f>IFERROR(__xludf.DUMMYFUNCTION("""COMPUTED_VALUE"""),"Mock")</f>
        <v/>
      </c>
      <c r="P76" s="100">
        <f>IFERROR(__xludf.DUMMYFUNCTION("""COMPUTED_VALUE"""),"Pharma Plus เล่มม่วง")</f>
        <v/>
      </c>
      <c r="Q76" s="100" t="n"/>
    </row>
    <row r="77" ht="13.2" customHeight="1" s="49">
      <c r="A77" s="100">
        <f>IFERROR(__xludf.DUMMYFUNCTION("""COMPUTED_VALUE"""),"11")</f>
        <v/>
      </c>
      <c r="B77" s="88">
        <f>IFERROR(__xludf.DUMMYFUNCTION("""COMPUTED_VALUE"""),"จากโครงสร้างของ vitamin A ข้อใดต่อไปนี้ถูกต้องเกี่ยวกับ SAR")</f>
        <v/>
      </c>
      <c r="C77" s="100" t="n"/>
      <c r="D77" s="88">
        <f>IFERROR(__xludf.DUMMYFUNCTION("""COMPUTED_VALUE"""),"Conjugated double bond เพิ่มขึ้น ทำให้ activity ของ vitamin A ลดลง")</f>
        <v/>
      </c>
      <c r="E77" s="88">
        <f>IFERROR(__xludf.DUMMYFUNCTION("""COMPUTED_VALUE"""),"Conjugated double bond ลดลง ทำให้ activity ของ vitamin A เพิ่มขึ้น")</f>
        <v/>
      </c>
      <c r="F77" s="88">
        <f>IFERROR(__xludf.DUMMYFUNCTION("""COMPUTED_VALUE"""),"ถ้า b-ionone ring saturate จะทำให้ vitamin A หมดฤทธิ์")</f>
        <v/>
      </c>
      <c r="G77" s="88">
        <f>IFERROR(__xludf.DUMMYFUNCTION("""COMPUTED_VALUE"""),"ถ้า b-ionone ring saturate จะทำให้ vitamin A ฤทธิ์เพิ่มขึ้น")</f>
        <v/>
      </c>
      <c r="H77" s="88">
        <f>IFERROR(__xludf.DUMMYFUNCTION("""COMPUTED_VALUE"""),"ถ้าเปลี่ยนจาก -OH เป็น ether จะทำให้ vitamin A ฤทธิ์เพิ่มขึ้น")</f>
        <v/>
      </c>
      <c r="I77" s="100">
        <f>IFERROR(__xludf.DUMMYFUNCTION("""COMPUTED_VALUE"""),"3")</f>
        <v/>
      </c>
      <c r="J77" s="88">
        <f>IFERROR(__xludf.DUMMYFUNCTION("""COMPUTED_VALUE"""),"✅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"&amp;"rate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การล"&amp;"ดจำนวน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Practic"&amp;"e of Pharmacy (หัวข้อ SAR &amp; Drug Design)
🔍 ข้ออื่นผิดเพราะอะไร:
• ข้อ ก. (Conjugated double bond เพิ่มขึ้น ทำให้ activity ของ vitamin A ลดลง): ข้อนี้ไม่ใช่คำตอบที่ถูกต้องสำหรับภาวะ SAR &amp; Drug Design เนื่องจากกลไกการออกฤทธิ์, efficacy หรือข้อบ่งใช้ไม่ตรง"&amp;"กับโจทย์ที่กำหนด
• ข้อ ข. (Conjugated double bond ลดลง ทำให้ activity ของ vitamin A เพิ่มขึ้น): ข้อนี้ไม่ใช่คำตอบที่ถูกต้องสำหรับภาวะ SAR &amp; Drug Design เนื่องจากกลไกการออกฤทธิ์, efficacy หรือข้อบ่งใช้ไม่ตรงกับโจทย์ที่กำหนด
• ข้อ ง. (ถ้า b-ionone ring satu"&amp;"rate จะทำให้ vitamin A ฤทธิ์เพิ่มขึ้น): ข้อนี้ไม่ใช่คำตอบที่ถูกต้องสำหรับภาวะ SAR &amp; Drug Design เนื่องจากกลไกการออกฤทธิ์, efficacy หรือข้อบ่งใช้ไม่ตรงกับโจทย์ที่กำหนด
• ข้อ จ. (ถ้าเปลี่ยนจาก -OH เป็น ether จะทำให้ vitamin A ฤทธิ์เพิ่มขึ้น): ข้อนี้ไม่ใช่คำ"&amp;"ตอบที่ถูกต้องสำหรับภาวะ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disintegrant"&amp;",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7" s="100" t="n"/>
      <c r="L77" s="88">
        <f>IFERROR(__xludf.DUMMYFUNCTION("""COMPUTED_VALUE"""),"SAR &amp; Drug Design")</f>
        <v/>
      </c>
      <c r="M77" s="100">
        <f>IFERROR(__xludf.DUMMYFUNCTION("""COMPUTED_VALUE"""),"Product")</f>
        <v/>
      </c>
      <c r="N77" s="88">
        <f>IFERROR(__xludf.DUMMYFUNCTION("""COMPUTED_VALUE"""),"ข้อ 11 Pharma Plus เล่มม่วง (เฉลยข้อ ค)")</f>
        <v/>
      </c>
      <c r="O77" s="100">
        <f>IFERROR(__xludf.DUMMYFUNCTION("""COMPUTED_VALUE"""),"Mock")</f>
        <v/>
      </c>
      <c r="P77" s="100">
        <f>IFERROR(__xludf.DUMMYFUNCTION("""COMPUTED_VALUE"""),"Pharma Plus เล่มม่วง")</f>
        <v/>
      </c>
      <c r="Q77" s="100" t="n"/>
    </row>
    <row r="78" ht="13.2" customHeight="1" s="49">
      <c r="A78" s="100">
        <f>IFERROR(__xludf.DUMMYFUNCTION("""COMPUTED_VALUE"""),"12")</f>
        <v/>
      </c>
      <c r="B78" s="88">
        <f>IFERROR(__xludf.DUMMYFUNCTION("""COMPUTED_VALUE"""),"จากข้อ 11 ถ้าเปลี่ยนจากหมู่ OH เป็น COOH จะเป็นสารใดต่อไปนี้")</f>
        <v/>
      </c>
      <c r="C78" s="100" t="n"/>
      <c r="D78" s="88">
        <f>IFERROR(__xludf.DUMMYFUNCTION("""COMPUTED_VALUE"""),"Tretinoin")</f>
        <v/>
      </c>
      <c r="E78" s="88">
        <f>IFERROR(__xludf.DUMMYFUNCTION("""COMPUTED_VALUE"""),"Isotretinoin")</f>
        <v/>
      </c>
      <c r="F78" s="88">
        <f>IFERROR(__xludf.DUMMYFUNCTION("""COMPUTED_VALUE"""),"Adapalene")</f>
        <v/>
      </c>
      <c r="G78" s="88">
        <f>IFERROR(__xludf.DUMMYFUNCTION("""COMPUTED_VALUE"""),"Carotenoid")</f>
        <v/>
      </c>
      <c r="H78" s="88">
        <f>IFERROR(__xludf.DUMMYFUNCTION("""COMPUTED_VALUE"""),"Retinal")</f>
        <v/>
      </c>
      <c r="I78" s="100">
        <f>IFERROR(__xludf.DUMMYFUNCTION("""COMPUTED_VALUE"""),"1")</f>
        <v/>
      </c>
      <c r="J78" s="88">
        <f>IFERROR(__xludf.DUMMYFUNCTION("""COMPUTED_VALUE"""),"✅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Tretin"&amp;"oin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ซึ่งเป็นกรดเรติโนอิกรูปแบบหลักที่ใช้รักษาโรคผ"&amp;"ิวหนัง
USP/NF, British Pharmacopoeia (BP) และ Remington: The Science and Practice of Pharmacy (หัวข้อ SAR &amp; Drug Design)
🔍 ข้ออื่นผิดเพราะอะไร:
• ข้อ ข. (Isotretinoin): ข้อนี้ไม่ใช่คำตอบที่ถูกต้องสำหรับภาวะ SAR &amp; Drug Design เนื่องจากกลไกการออกฤทธิ์, ef"&amp;"ficacy หรือข้อบ่งใช้ไม่ตรงกับโจทย์ที่กำหนด
• ข้อ ค. (Adapalene): ข้อนี้ไม่ใช่คำตอบที่ถูกต้องสำหรับภาวะ SAR &amp; Drug Design เนื่องจากกลไกการออกฤทธิ์, efficacy หรือข้อบ่งใช้ไม่ตรงกับโจทย์ที่กำหนด
• ข้อ ง. (Carotenoid): ข้อนี้ไม่ใช่คำตอบที่ถูกต้องสำหรับภาวะ SA"&amp;"R &amp; Drug Design เนื่องจากกลไกการออกฤทธิ์, efficacy หรือข้อบ่งใช้ไม่ตรงกับโจทย์ที่กำหนด
• ข้อ จ. (Retinal): ข้อนี้ไม่ใช่คำตอบที่ถูกต้องสำหรับภาวะ SAR &amp; Drug Design เนื่องจากกลไกการออกฤทธิ์, efficacy หรือข้อบ่งใช้ไม่ตรงกับโจทย์ที่กำหนด
📖 Guideline อ้างอิง"&amp;":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78" s="100" t="n"/>
      <c r="L78" s="88">
        <f>IFERROR(__xludf.DUMMYFUNCTION("""COMPUTED_VALUE"""),"SAR &amp; Drug Design")</f>
        <v/>
      </c>
      <c r="M78" s="100">
        <f>IFERROR(__xludf.DUMMYFUNCTION("""COMPUTED_VALUE"""),"Product")</f>
        <v/>
      </c>
      <c r="N78" s="88">
        <f>IFERROR(__xludf.DUMMYFUNCTION("""COMPUTED_VALUE"""),"ข้อ 12 Pharma Plus เล่มม่วง (เฉลยข้อ ก)")</f>
        <v/>
      </c>
      <c r="O78" s="100">
        <f>IFERROR(__xludf.DUMMYFUNCTION("""COMPUTED_VALUE"""),"Mock")</f>
        <v/>
      </c>
      <c r="P78" s="100">
        <f>IFERROR(__xludf.DUMMYFUNCTION("""COMPUTED_VALUE"""),"Pharma Plus เล่มม่วง")</f>
        <v/>
      </c>
      <c r="Q78" s="100" t="n"/>
    </row>
    <row r="79" ht="13.2" customHeight="1" s="49">
      <c r="A79" s="100">
        <f>IFERROR(__xludf.DUMMYFUNCTION("""COMPUTED_VALUE"""),"13")</f>
        <v/>
      </c>
      <c r="B79" s="88">
        <f>IFERROR(__xludf.DUMMYFUNCTION("""COMPUTED_VALUE"""),"จากโครงสร้างของยา Gemcitabine เป็นอนุพันธ์ของอะไร")</f>
        <v/>
      </c>
      <c r="C79" s="100" t="n"/>
      <c r="D79" s="88">
        <f>IFERROR(__xludf.DUMMYFUNCTION("""COMPUTED_VALUE"""),"Acyclonucleoside analog")</f>
        <v/>
      </c>
      <c r="E79" s="88">
        <f>IFERROR(__xludf.DUMMYFUNCTION("""COMPUTED_VALUE"""),"Pyrimidine nucleoside analog")</f>
        <v/>
      </c>
      <c r="F79" s="88">
        <f>IFERROR(__xludf.DUMMYFUNCTION("""COMPUTED_VALUE"""),"Pyrimidine nucleotide analog")</f>
        <v/>
      </c>
      <c r="G79" s="88">
        <f>IFERROR(__xludf.DUMMYFUNCTION("""COMPUTED_VALUE"""),"Purine nucleotide analog")</f>
        <v/>
      </c>
      <c r="H79" s="88">
        <f>IFERROR(__xludf.DUMMYFUNCTION("""COMPUTED_VALUE"""),"Purine nucleoside analog")</f>
        <v/>
      </c>
      <c r="I79" s="100">
        <f>IFERROR(__xludf.DUMMYFUNCTION("""COMPUTED_VALUE"""),"2")</f>
        <v/>
      </c>
      <c r="J79" s="88">
        <f>IFERROR(__xludf.DUMMYFUNCTION("""COMPUTED_VALUE"""),"✅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nucleosid"&amp;"e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ข้อนี้ไม่ใช่คำ"&amp;"ตอบที่ถูกต้องสำหรับภาวะ SAR &amp; Drug Design เนื่องจากกลไกการออกฤทธิ์, efficacy หรือข้อบ่งใช้ไม่ตรงกับโจทย์ที่กำหนด
• ข้อ ค. (Pyrimidine nucleotide analog): ข้อนี้ไม่ใช่คำตอบที่ถูกต้องสำหรับภาวะ SAR &amp; Drug Design เนื่องจากกลไกการออกฤทธิ์, efficacy หรือข้อบ่ง"&amp;"ใช้ไม่ตรงกับโจทย์ที่กำหนด
• ข้อ ง. (Purine nucleotide analog): ข้อนี้ไม่ใช่คำตอบที่ถูกต้องสำหรับภาวะ SAR &amp; Drug Design เนื่องจากกลไกการออกฤทธิ์, efficacy หรือข้อบ่งใช้ไม่ตรงกับโจทย์ที่กำหนด
• ข้อ จ. (Purine nucleoside analog): ข้อนี้ไม่ใช่คำตอบที่ถูกต้องส"&amp;"ำหรับภาวะ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•"&amp;" Quality Specs: จำเกณฑ์ pharmacopoeia limits สำหรับ stability, dissolution และ uniformity
• Defect Troubleshooting: วิเคราะห์สาเหตุและวิธีแก้ไขปัญหา formulation defects เชิงสูตรตำรับ")</f>
        <v/>
      </c>
      <c r="K79" s="100" t="n"/>
      <c r="L79" s="88">
        <f>IFERROR(__xludf.DUMMYFUNCTION("""COMPUTED_VALUE"""),"SAR &amp; Drug Design")</f>
        <v/>
      </c>
      <c r="M79" s="100">
        <f>IFERROR(__xludf.DUMMYFUNCTION("""COMPUTED_VALUE"""),"Product")</f>
        <v/>
      </c>
      <c r="N79" s="88">
        <f>IFERROR(__xludf.DUMMYFUNCTION("""COMPUTED_VALUE"""),"ข้อ 13 Pharma Plus เล่มม่วง (เฉลยข้อ ข)")</f>
        <v/>
      </c>
      <c r="O79" s="100">
        <f>IFERROR(__xludf.DUMMYFUNCTION("""COMPUTED_VALUE"""),"Mock")</f>
        <v/>
      </c>
      <c r="P79" s="100">
        <f>IFERROR(__xludf.DUMMYFUNCTION("""COMPUTED_VALUE"""),"Pharma Plus เล่มม่วง")</f>
        <v/>
      </c>
      <c r="Q79" s="100" t="n"/>
    </row>
    <row r="80" ht="13.2" customHeight="1" s="49">
      <c r="A80" s="100">
        <f>IFERROR(__xludf.DUMMYFUNCTION("""COMPUTED_VALUE"""),"14")</f>
        <v/>
      </c>
      <c r="B80" s="88">
        <f>IFERROR(__xludf.DUMMYFUNCTION("""COMPUTED_VALUE"""),"จากโครงสร้างของยา A และยา B ข้อใดถูกต้องเกี่ยวกับยา B")</f>
        <v/>
      </c>
      <c r="C80" s="100" t="n"/>
      <c r="D80" s="88">
        <f>IFERROR(__xludf.DUMMYFUNCTION("""COMPUTED_VALUE"""),"ฤทธิ์ต้านแบคทีเรียลดลงอย่างมีนัยสำคัญ")</f>
        <v/>
      </c>
      <c r="E80" s="88">
        <f>IFERROR(__xludf.DUMMYFUNCTION("""COMPUTED_VALUE"""),"ความสามารถในการละลายน้ำไม่เปลี่ยนแปลง")</f>
        <v/>
      </c>
      <c r="F80" s="88">
        <f>IFERROR(__xludf.DUMMYFUNCTION("""COMPUTED_VALUE"""),"ความถี่ในการรับประทานลดลง")</f>
        <v/>
      </c>
      <c r="G80" s="88">
        <f>IFERROR(__xludf.DUMMYFUNCTION("""COMPUTED_VALUE"""),"ไม่คงตัวต่อกรดเช่นเดียวกับยา A")</f>
        <v/>
      </c>
      <c r="H80" s="88">
        <f>IFERROR(__xludf.DUMMYFUNCTION("""COMPUTED_VALUE"""),"ไม่คงตัวต่อด่างเช่นเดียวกันกับยา A")</f>
        <v/>
      </c>
      <c r="I80" s="100">
        <f>IFERROR(__xludf.DUMMYFUNCTION("""COMPUTED_VALUE"""),"3")</f>
        <v/>
      </c>
      <c r="J80" s="88">
        <f>IFERROR(__xludf.DUMMYFUNCTION("""COMPUTED_VALUE"""),"✅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แสดงตำแหน่งหมู"&amp;"่แทนที่ที่ส่งผลต่อคุณสมบัติทางเภสัชจลนศาสตร์และความคงตัว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Phar"&amp;"macy (หัวข้อ SAR &amp; Drug Design)
🔍 ข้ออื่นผิดเพราะอะไร:
• ข้อ ก. (ฤทธิ์ต้านแบคทีเรียลดลงอย่างมีนัยสำคัญ): ข้อนี้ไม่ใช่คำตอบที่ถูกต้องสำหรับภาวะ SAR &amp; Drug Design เนื่องจากกลไกการออกฤทธิ์, efficacy หรือข้อบ่งใช้ไม่ตรงกับโจทย์ที่กำหนด
• ข้อ ข. (ความสามารถใ"&amp;"นการละลายน้ำไม่เปลี่ยนแปลง): ข้อนี้ไม่ใช่คำตอบที่ถูกต้องสำหรับภาวะ SAR &amp; Drug Design เนื่องจากกลไกการออกฤทธิ์, efficacy หรือข้อบ่งใช้ไม่ตรงกับโจทย์ที่กำหนด
• ข้อ ง. (ไม่คงตัวต่อกรดเช่นเดียวกับยา A): ข้อนี้ไม่ใช่คำตอบที่ถูกต้องสำหรับภาวะ SAR &amp; Drug Design "&amp;"เนื่องจากกลไกการออกฤทธิ์, efficacy หรือข้อบ่งใช้ไม่ตรงกับโจทย์ที่กำหนด
• ข้อ จ. (ไม่คงตัวต่อด่างเช่นเดียวกันกับยา A): ข้อนี้ไม่ใช่คำตอบที่ถูกต้องสำหรับภาวะ SAR &amp; Drug Design เนื่องจากกลไกการออกฤทธิ์, efficacy หรือข้อบ่งใช้ไม่ตรงกับโจทย์ที่กำหนด
📖 Guidel"&amp;"ine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Troublesho"&amp;"oting: วิเคราะห์สาเหตุและวิธีแก้ไขปัญหา formulation defects เชิงสูตรตำรับ")</f>
        <v/>
      </c>
      <c r="K80" s="100" t="n"/>
      <c r="L80" s="88">
        <f>IFERROR(__xludf.DUMMYFUNCTION("""COMPUTED_VALUE"""),"SAR &amp; Drug Design")</f>
        <v/>
      </c>
      <c r="M80" s="100">
        <f>IFERROR(__xludf.DUMMYFUNCTION("""COMPUTED_VALUE"""),"Product")</f>
        <v/>
      </c>
      <c r="N80" s="88">
        <f>IFERROR(__xludf.DUMMYFUNCTION("""COMPUTED_VALUE"""),"ข้อ 14 Pharma Plus เล่มม่วง (เฉลยข้อ ค)")</f>
        <v/>
      </c>
      <c r="O80" s="100">
        <f>IFERROR(__xludf.DUMMYFUNCTION("""COMPUTED_VALUE"""),"Mock")</f>
        <v/>
      </c>
      <c r="P80" s="100">
        <f>IFERROR(__xludf.DUMMYFUNCTION("""COMPUTED_VALUE"""),"Pharma Plus เล่มม่วง")</f>
        <v/>
      </c>
      <c r="Q80" s="100" t="n"/>
    </row>
    <row r="81" ht="13.2" customHeight="1" s="49">
      <c r="A81" s="100">
        <f>IFERROR(__xludf.DUMMYFUNCTION("""COMPUTED_VALUE"""),"15")</f>
        <v/>
      </c>
      <c r="B81" s="88">
        <f>IFERROR(__xludf.DUMMYFUNCTION("""COMPUTED_VALUE"""),"จากสูตรโครงสร้างของยา doxorubicin โครงสร้างส่วนใดที่ออกฤทธิ์เป็น intercalating ของ DNA")</f>
        <v/>
      </c>
      <c r="C81" s="100" t="n"/>
      <c r="D81" s="88">
        <f>IFERROR(__xludf.DUMMYFUNCTION("""COMPUTED_VALUE"""),"Anthracycline ring")</f>
        <v/>
      </c>
      <c r="E81" s="88">
        <f>IFERROR(__xludf.DUMMYFUNCTION("""COMPUTED_VALUE"""),"- NH2 group")</f>
        <v/>
      </c>
      <c r="F81" s="88">
        <f>IFERROR(__xludf.DUMMYFUNCTION("""COMPUTED_VALUE"""),"Methoxy")</f>
        <v/>
      </c>
      <c r="G81" s="88">
        <f>IFERROR(__xludf.DUMMYFUNCTION("""COMPUTED_VALUE"""),"Hydroxyl")</f>
        <v/>
      </c>
      <c r="H81" s="88">
        <f>IFERROR(__xludf.DUMMYFUNCTION("""COMPUTED_VALUE"""),"น้ำตาล glycoside")</f>
        <v/>
      </c>
      <c r="I81" s="100">
        <f>IFERROR(__xludf.DUMMYFUNCTION("""COMPUTED_VALUE"""),"1")</f>
        <v/>
      </c>
      <c r="J81" s="88">
        <f>IFERROR(__xludf.DUMMYFUNCTION("""COMPUTED_VALUE"""),"✅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intercalation)"&amp;"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"&amp;"group): ข้อนี้ไม่ใช่คำตอบที่ถูกต้องสำหรับภาวะ SAR &amp; Drug Design เนื่องจากกลไกการออกฤทธิ์, efficacy หรือข้อบ่งใช้ไม่ตรงกับโจทย์ที่กำหนด
• ข้อ ค. (Methoxy): ข้อนี้ไม่ใช่คำตอบที่ถูกต้องสำหรับภาวะ SAR &amp; Drug Design เนื่องจากกลไกการออกฤทธิ์, efficacy หรือข้อบ่"&amp;"งใช้ไม่ตรงกับโจทย์ที่กำหนด
• ข้อ ง. (Hydroxyl): ข้อนี้ไม่ใช่คำตอบที่ถูกต้องสำหรับภาวะ SAR &amp; Drug Design เนื่องจากกลไกการออกฤทธิ์, efficacy หรือข้อบ่งใช้ไม่ตรงกับโจทย์ที่กำหนด
• ข้อ จ. (น้ำตาล glycoside): ข้อนี้ไม่ใช่คำตอบที่ถูกต้องสำหรับภาวะ SAR &amp; Drug De"&amp;"sign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81" s="100" t="n"/>
      <c r="L81" s="88">
        <f>IFERROR(__xludf.DUMMYFUNCTION("""COMPUTED_VALUE"""),"SAR &amp; Drug Design")</f>
        <v/>
      </c>
      <c r="M81" s="100">
        <f>IFERROR(__xludf.DUMMYFUNCTION("""COMPUTED_VALUE"""),"Product")</f>
        <v/>
      </c>
      <c r="N81" s="88">
        <f>IFERROR(__xludf.DUMMYFUNCTION("""COMPUTED_VALUE"""),"ข้อ 15 Pharma Plus เล่มม่วง (เฉลยข้อ ก)")</f>
        <v/>
      </c>
      <c r="O81" s="100">
        <f>IFERROR(__xludf.DUMMYFUNCTION("""COMPUTED_VALUE"""),"Mock")</f>
        <v/>
      </c>
      <c r="P81" s="100">
        <f>IFERROR(__xludf.DUMMYFUNCTION("""COMPUTED_VALUE"""),"Pharma Plus เล่มม่วง")</f>
        <v/>
      </c>
      <c r="Q81" s="100" t="n"/>
    </row>
    <row r="82" ht="13.2" customHeight="1" s="49">
      <c r="A82" s="100">
        <f>IFERROR(__xludf.DUMMYFUNCTION("""COMPUTED_VALUE"""),"16")</f>
        <v/>
      </c>
      <c r="B82" s="88">
        <f>IFERROR(__xludf.DUMMYFUNCTION("""COMPUTED_VALUE"""),"โครงสร้างนี้ เรียกว่า อะไร")</f>
        <v/>
      </c>
      <c r="C82" s="100" t="n"/>
      <c r="D82" s="88">
        <f>IFERROR(__xludf.DUMMYFUNCTION("""COMPUTED_VALUE"""),"Nucleotide ของ Purine")</f>
        <v/>
      </c>
      <c r="E82" s="88">
        <f>IFERROR(__xludf.DUMMYFUNCTION("""COMPUTED_VALUE"""),"Nucleotide ของ Pyridine")</f>
        <v/>
      </c>
      <c r="F82" s="88">
        <f>IFERROR(__xludf.DUMMYFUNCTION("""COMPUTED_VALUE"""),"Nucleoside ของ Purine")</f>
        <v/>
      </c>
      <c r="G82" s="88">
        <f>IFERROR(__xludf.DUMMYFUNCTION("""COMPUTED_VALUE"""),"Nucleoside ของ Pyridine")</f>
        <v/>
      </c>
      <c r="H82" s="88">
        <f>IFERROR(__xludf.DUMMYFUNCTION("""COMPUTED_VALUE"""),"ไม่มีข้อใดถูกต้องการ")</f>
        <v/>
      </c>
      <c r="I82" s="100">
        <f>IFERROR(__xludf.DUMMYFUNCTION("""COMPUTED_VALUE"""),"5")</f>
        <v/>
      </c>
      <c r="J82" s="88">
        <f>IFERROR(__xludf.DUMMYFUNCTION("""COMPUTED_VALUE"""),"✅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Nu"&amp;"cleoside ของ Pyrimidine
USP/NF, British Pharmacopoeia (BP) และ Remington: The Science and Practice of Pharmacy (หัวข้อ SAR &amp; Drug Design)
🔍 ข้ออื่นผิดเพราะอะไร:
• ข้อ ก. (Nucleotide ของ Purine): ข้อนี้ไม่ใช่คำตอบที่ถูกต้องสำหรับภาวะ SAR &amp; Drug Design เน"&amp;"ื่องจากกลไกการออกฤทธิ์, efficacy หรือข้อบ่งใช้ไม่ตรงกับโจทย์ที่กำหนด
• ข้อ ข. (Nucleotide ของ Pyridine): ข้อนี้ไม่ใช่คำตอบที่ถูกต้องสำหรับภาวะ SAR &amp; Drug Design เนื่องจากกลไกการออกฤทธิ์, efficacy หรือข้อบ่งใช้ไม่ตรงกับโจทย์ที่กำหนด
• ข้อ ค. (Nucleoside ขอ"&amp;"ง Purine): ข้อนี้ไม่ใช่คำตอบที่ถูกต้องสำหรับภาวะ SAR &amp; Drug Design เนื่องจากกลไกการออกฤทธิ์, efficacy หรือข้อบ่งใช้ไม่ตรงกับโจทย์ที่กำหนด
• ข้อ ง. (Nucleoside ของ Pyridine): ข้อนี้ไม่ใช่คำตอบที่ถูกต้องสำหรับภาวะ SAR &amp; Drug Design เนื่องจากกลไกการออกฤทธิ์,"&amp;"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s"&amp;"tability, dissolution และ uniformity
• Defect Troubleshooting: วิเคราะห์สาเหตุและวิธีแก้ไขปัญหา formulation defects เชิงสูตรตำรับ")</f>
        <v/>
      </c>
      <c r="K82" s="100" t="n"/>
      <c r="L82" s="88">
        <f>IFERROR(__xludf.DUMMYFUNCTION("""COMPUTED_VALUE"""),"SAR &amp; Drug Design")</f>
        <v/>
      </c>
      <c r="M82" s="100">
        <f>IFERROR(__xludf.DUMMYFUNCTION("""COMPUTED_VALUE"""),"Product")</f>
        <v/>
      </c>
      <c r="N82" s="88">
        <f>IFERROR(__xludf.DUMMYFUNCTION("""COMPUTED_VALUE"""),"ข้อ 16 Pharma Plus เล่มม่วง (เฉลยข้อ จ)")</f>
        <v/>
      </c>
      <c r="O82" s="100">
        <f>IFERROR(__xludf.DUMMYFUNCTION("""COMPUTED_VALUE"""),"Mock")</f>
        <v/>
      </c>
      <c r="P82" s="100">
        <f>IFERROR(__xludf.DUMMYFUNCTION("""COMPUTED_VALUE"""),"Pharma Plus เล่มม่วง")</f>
        <v/>
      </c>
      <c r="Q82" s="100" t="n"/>
    </row>
    <row r="83" ht="13.2" customHeight="1" s="49">
      <c r="A83" s="100">
        <f>IFERROR(__xludf.DUMMYFUNCTION("""COMPUTED_VALUE"""),"17")</f>
        <v/>
      </c>
      <c r="B83" s="88">
        <f>IFERROR(__xludf.DUMMYFUNCTION("""COMPUTED_VALUE"""),"ข้อใดกล่าวถูกต้องเกี่ยวกับการพัฒนาโครงสร้างดังแสดงด้านล่าง")</f>
        <v/>
      </c>
      <c r="C83" s="100" t="n"/>
      <c r="D83" s="88">
        <f>IFERROR(__xludf.DUMMYFUNCTION("""COMPUTED_VALUE"""),"เปลี่ยนตัวออกฤทธิ์เป็น Ligand เพื่อช่วยลดอาการไม่พึงประสงค์จากยา")</f>
        <v/>
      </c>
      <c r="E83" s="88">
        <f>IFERROR(__xludf.DUMMYFUNCTION("""COMPUTED_VALUE"""),"ทำให้โครงสร้างใหญ่ขึ้นเพื่อลดการโดนทำลายหมู่สำคัญในการออกฤทธิ์")</f>
        <v/>
      </c>
      <c r="F83" s="88">
        <f>IFERROR(__xludf.DUMMYFUNCTION("""COMPUTED_VALUE"""),"เพิ่ม Lipophilicity ของยาเพื่อเพิ่มการเข้าสู่เซลล์เป้าหมาย")</f>
        <v/>
      </c>
      <c r="G83" s="88">
        <f>IFERROR(__xludf.DUMMYFUNCTION("""COMPUTED_VALUE"""),"ข้อ ก ข ถูก")</f>
        <v/>
      </c>
      <c r="H83" s="88">
        <f>IFERROR(__xludf.DUMMYFUNCTION("""COMPUTED_VALUE"""),"ข้อ ก ข ค ถูก")</f>
        <v/>
      </c>
      <c r="I83" s="100">
        <f>IFERROR(__xludf.DUMMYFUNCTION("""COMPUTED_VALUE"""),"4")</f>
        <v/>
      </c>
      <c r="J83" s="88">
        <f>IFERROR(__xludf.DUMMYFUNCTION("""COMPUTED_VALUE"""),"✅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"&amp;"ก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U"&amp;"SP/NF,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ข้อนี้ไม่ใช่คำตอบที่ถูกต้องสำหรับภาวะ SA"&amp;"R &amp; Drug Design เนื่องจากกลไกการออกฤทธิ์, efficacy หรือข้อบ่งใช้ไม่ตรงกับโจทย์ที่กำหนด
• ข้อ ข. (ทำให้โครงสร้างใหญ่ขึ้นเพื่อลดการโดนทำลายหมู่สำคัญในการออกฤทธิ์): ข้อนี้ไม่ใช่คำตอบที่ถูกต้องสำหรับภาวะ SAR &amp; Drug Design เนื่องจากกลไกการออกฤทธิ์, efficacy หร"&amp;"ือข้อบ่งใช้ไม่ตรงกับโจทย์ที่กำหนด
• ข้อ ค. (เพิ่ม Lipophilicity ของยาเพื่อเพิ่มการเข้าสู่เซลล์เป้าหมาย): ข้อนี้ไม่ใช่คำตอบที่ถูกต้องสำหรับภาวะ SAR &amp; Drug Design เนื่องจากกลไกการออกฤทธิ์, efficacy หรือข้อบ่งใช้ไม่ตรงกับโจทย์ที่กำหนด
• ข้อ จ. (ข้อ ก ข ค ถูก"&amp;"):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bin"&amp;"der,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3" s="100" t="n"/>
      <c r="L83" s="88">
        <f>IFERROR(__xludf.DUMMYFUNCTION("""COMPUTED_VALUE"""),"SAR &amp; Drug Design")</f>
        <v/>
      </c>
      <c r="M83" s="100">
        <f>IFERROR(__xludf.DUMMYFUNCTION("""COMPUTED_VALUE"""),"Product")</f>
        <v/>
      </c>
      <c r="N83" s="88">
        <f>IFERROR(__xludf.DUMMYFUNCTION("""COMPUTED_VALUE"""),"ข้อ 17 Pharma Plus เล่มม่วง (เฉลยข้อ ง)")</f>
        <v/>
      </c>
      <c r="O83" s="100">
        <f>IFERROR(__xludf.DUMMYFUNCTION("""COMPUTED_VALUE"""),"Mock")</f>
        <v/>
      </c>
      <c r="P83" s="100">
        <f>IFERROR(__xludf.DUMMYFUNCTION("""COMPUTED_VALUE"""),"Pharma Plus เล่มม่วง")</f>
        <v/>
      </c>
      <c r="Q83" s="100" t="n"/>
    </row>
    <row r="84" ht="13.2" customHeight="1" s="49">
      <c r="A84" s="100">
        <f>IFERROR(__xludf.DUMMYFUNCTION("""COMPUTED_VALUE"""),"18")</f>
        <v/>
      </c>
      <c r="B84" s="88">
        <f>IFERROR(__xludf.DUMMYFUNCTION("""COMPUTED_VALUE"""),"จากโครงสร้างของยาต่อไปนี้ ยาในข้อใดที่มีคุณสมบัติทนต่อ catechol-O-methyltransferase")</f>
        <v/>
      </c>
      <c r="C84" s="100" t="n"/>
      <c r="D84" s="88">
        <f>IFERROR(__xludf.DUMMYFUNCTION("""COMPUTED_VALUE"""),"Prodrug Design via Esterification for Oral Bioavailability")</f>
        <v/>
      </c>
      <c r="E84" s="88">
        <f>IFERROR(__xludf.DUMMYFUNCTION("""COMPUTED_VALUE"""),"Cytochrome P450 CYP3A4 Phase I Oxidation")</f>
        <v/>
      </c>
      <c r="F84" s="88">
        <f>IFERROR(__xludf.DUMMYFUNCTION("""COMPUTED_VALUE"""),"Phase II Glucuronidation Conjugation by UGT")</f>
        <v/>
      </c>
      <c r="G84" s="88">
        <f>IFERROR(__xludf.DUMMYFUNCTION("""COMPUTED_VALUE"""),"Log P Lipophilicity Partition Coefficient optimization")</f>
        <v/>
      </c>
      <c r="H84" s="88">
        <f>IFERROR(__xludf.DUMMYFUNCTION("""COMPUTED_VALUE"""),"Chiral Eutomer vs Distomer Pharmacological activity")</f>
        <v/>
      </c>
      <c r="I84" s="100">
        <f>IFERROR(__xludf.DUMMYFUNCTION("""COMPUTED_VALUE"""),"1")</f>
        <v/>
      </c>
      <c r="J84" s="88">
        <f>IFERROR(__xludf.DUMMYFUNCTION("""COMPUTED_VALUE"""),"✅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(วงแหวนเ"&amp;"บนซินที่มีหมู่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Remington:"&amp;" The Science and Practice of Pharmacy (หัวข้อ SAR &amp; Drug Design)
🔍 ข้ออื่นผิดเพราะอะไร:
• ข้อ ข. (Cytochrome P450 CYP3A4 Phase I Oxidation): ข้อนี้ไม่ใช่คำตอบที่ถูกต้องสำหรับภาวะ SAR &amp; Drug Design เนื่องจากกลไกการออกฤทธิ์, efficacy หรือข้อบ่งใช้ไม่ตรงกั"&amp;"บโจทย์ที่กำหนด
• ข้อ ค. (Phase II Glucuronidation Conjugation by UGT): ข้อนี้ไม่ใช่คำตอบที่ถูกต้องสำหรับภาวะ SAR &amp; Drug Design เนื่องจากกลไกการออกฤทธิ์, efficacy หรือข้อบ่งใช้ไม่ตรงกับโจทย์ที่กำหนด
• ข้อ ง. (Log P Lipophilicity Partition Coefficient optim"&amp;"ization): ข้อนี้ไม่ใช่คำตอบที่ถูกต้องสำหรับภาวะ SAR &amp; Drug Design เนื่องจากกลไกการออกฤทธิ์, efficacy หรือข้อบ่งใช้ไม่ตรงกับโจทย์ที่กำหนด
• ข้อ จ. (Chiral Eutomer vs Distomer Pharmacological activity): ข้อนี้ไม่ใช่คำตอบที่ถูกต้องสำหรับภาวะ SAR &amp; Drug Desig"&amp;"n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ph"&amp;"armacopoeia limits สำหรับ stability, dissolution และ uniformity
• Defect Troubleshooting: วิเคราะห์สาเหตุและวิธีแก้ไขปัญหา formulation defects เชิงสูตรตำรับ")</f>
        <v/>
      </c>
      <c r="K84" s="100" t="n"/>
      <c r="L84" s="88">
        <f>IFERROR(__xludf.DUMMYFUNCTION("""COMPUTED_VALUE"""),"SAR &amp; Drug Design")</f>
        <v/>
      </c>
      <c r="M84" s="100">
        <f>IFERROR(__xludf.DUMMYFUNCTION("""COMPUTED_VALUE"""),"Product")</f>
        <v/>
      </c>
      <c r="N84" s="88">
        <f>IFERROR(__xludf.DUMMYFUNCTION("""COMPUTED_VALUE"""),"ข้อ 18 Pharma Plus เล่มม่วง (เฉลยข้อ ก)")</f>
        <v/>
      </c>
      <c r="O84" s="100">
        <f>IFERROR(__xludf.DUMMYFUNCTION("""COMPUTED_VALUE"""),"Mock")</f>
        <v/>
      </c>
      <c r="P84" s="100">
        <f>IFERROR(__xludf.DUMMYFUNCTION("""COMPUTED_VALUE"""),"Pharma Plus เล่มม่วง")</f>
        <v/>
      </c>
      <c r="Q84" s="100" t="n"/>
    </row>
    <row r="85" ht="13.2" customHeight="1" s="49">
      <c r="A85" s="100">
        <f>IFERROR(__xludf.DUMMYFUNCTION("""COMPUTED_VALUE"""),"19")</f>
        <v/>
      </c>
      <c r="B85" s="88">
        <f>IFERROR(__xludf.DUMMYFUNCTION("""COMPUTED_VALUE"""),"จากโครงสร้าง ข้อใดไม่ถูกต้อง")</f>
        <v/>
      </c>
      <c r="C85" s="100" t="n"/>
      <c r="D85" s="88">
        <f>IFERROR(__xludf.DUMMYFUNCTION("""COMPUTED_VALUE"""),"(S)-form มีฤทธิ์มากกว่า (R)-form")</f>
        <v/>
      </c>
      <c r="E85" s="88">
        <f>IFERROR(__xludf.DUMMYFUNCTION("""COMPUTED_VALUE"""),"อยู่ในกลุ่ม coumarin")</f>
        <v/>
      </c>
      <c r="F85" s="88">
        <f>IFERROR(__xludf.DUMMYFUNCTION("""COMPUTED_VALUE"""),"Cyclic hemiketal เป็น active form")</f>
        <v/>
      </c>
      <c r="G85" s="88">
        <f>IFERROR(__xludf.DUMMYFUNCTION("""COMPUTED_VALUE"""),"ออกฤทธิ์ direct acting anticoagulants")</f>
        <v/>
      </c>
      <c r="H85" s="88">
        <f>IFERROR(__xludf.DUMMYFUNCTION("""COMPUTED_VALUE"""),"ไม่มีข้อใดไม่ถูกต้อง")</f>
        <v/>
      </c>
      <c r="I85" s="100">
        <f>IFERROR(__xludf.DUMMYFUNCTION("""COMPUTED_VALUE"""),"4")</f>
        <v/>
      </c>
      <c r="J85" s="88">
        <f>IFERROR(__xludf.DUMMYFUNCTION("""COMPUTED_VALUE"""),"✅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(indirect-act"&amp;"ing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•"&amp;" ข้อ ก. ((S)-form มีฤทธิ์มากกว่า (R)-form): ข้อนี้ไม่ใช่คำตอบที่ถูกต้องสำหรับภาวะ SAR &amp; Drug Design เนื่องจากกลไกการออกฤทธิ์, efficacy หรือข้อบ่งใช้ไม่ตรงกับโจทย์ที่กำหนด
• ข้อ ข. (อยู่ในกลุ่ม coumarin): ข้อนี้ไม่ใช่คำตอบที่ถูกต้องสำหรับภาวะ SAR &amp; Drug De"&amp;"sign เนื่องจากกลไกการออกฤทธิ์, efficacy หรือข้อบ่งใช้ไม่ตรงกับโจทย์ที่กำหนด
• ข้อ ค. (Cyclic hemiketal เป็น active form): ข้อนี้ไม่ใช่คำตอบที่ถูกต้องสำหรับภาวะ SAR &amp; Drug Design เนื่องจากกลไกการออกฤทธิ์, efficacy หรือข้อบ่งใช้ไม่ตรงกับโจทย์ที่กำหนด
• ข้อ "&amp;"จ. (ไม่มีข้อใดไม่ถูกต้อง):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แม่นยำในบทบาทหน้าที่ของ excipients (diluent, binder, disintegran"&amp;"t,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5" s="100" t="n"/>
      <c r="L85" s="88">
        <f>IFERROR(__xludf.DUMMYFUNCTION("""COMPUTED_VALUE"""),"SAR &amp; Drug Design")</f>
        <v/>
      </c>
      <c r="M85" s="100">
        <f>IFERROR(__xludf.DUMMYFUNCTION("""COMPUTED_VALUE"""),"Product")</f>
        <v/>
      </c>
      <c r="N85" s="88">
        <f>IFERROR(__xludf.DUMMYFUNCTION("""COMPUTED_VALUE"""),"ข้อ 19 Pharma Plus เล่มม่วง (เฉลยข้อ ง)")</f>
        <v/>
      </c>
      <c r="O85" s="100">
        <f>IFERROR(__xludf.DUMMYFUNCTION("""COMPUTED_VALUE"""),"Mock")</f>
        <v/>
      </c>
      <c r="P85" s="100">
        <f>IFERROR(__xludf.DUMMYFUNCTION("""COMPUTED_VALUE"""),"Pharma Plus เล่มม่วง")</f>
        <v/>
      </c>
      <c r="Q85" s="100" t="n"/>
    </row>
    <row r="86" ht="13.2" customHeight="1" s="49">
      <c r="A86" s="100">
        <f>IFERROR(__xludf.DUMMYFUNCTION("""COMPUTED_VALUE"""),"20")</f>
        <v/>
      </c>
      <c r="B86" s="88">
        <f>IFERROR(__xludf.DUMMYFUNCTION("""COMPUTED_VALUE"""),"จากโครงสร้าง ข้อความใดต่อไปนี้ไม่ถูกต้อง")</f>
        <v/>
      </c>
      <c r="C86" s="100" t="n"/>
      <c r="D86" s="88">
        <f>IFERROR(__xludf.DUMMYFUNCTION("""COMPUTED_VALUE"""),"ตัวอย่างยาในกลุ่มนี้ คือ Digoxin")</f>
        <v/>
      </c>
      <c r="E86" s="88">
        <f>IFERROR(__xludf.DUMMYFUNCTION("""COMPUTED_VALUE"""),"Lactone ring เป็นประเภท bufadienolide")</f>
        <v/>
      </c>
      <c r="F86" s="88">
        <f>IFERROR(__xludf.DUMMYFUNCTION("""COMPUTED_VALUE"""),"ออกฤทธิ์ยับยั้ง Na-K ATPase")</f>
        <v/>
      </c>
      <c r="G86" s="88">
        <f>IFERROR(__xludf.DUMMYFUNCTION("""COMPUTED_VALUE"""),"น้ำตาลจะเข้ามาเกาะที่ตำแหน่ง C3")</f>
        <v/>
      </c>
      <c r="H86" s="88">
        <f>IFERROR(__xludf.DUMMYFUNCTION("""COMPUTED_VALUE"""),"ไม่มีข้อใดถูก")</f>
        <v/>
      </c>
      <c r="I86" s="100">
        <f>IFERROR(__xludf.DUMMYFUNCTION("""COMPUTED_VALUE"""),"2")</f>
        <v/>
      </c>
      <c r="J86" s="88">
        <f>IFERROR(__xludf.DUMMYFUNCTION("""COMPUTED_VALUE"""),"✅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5-m"&amp;"embered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ข้ออื่นผิดเพร"&amp;"าะอะไร: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A"&amp;"TPase): ข้อนี้ไม่ใช่คำตอบที่ถูกต้องสำหรับภาวะ SAR &amp; Drug Design เนื่องจากกลไกการออกฤทธิ์, efficacy หรือข้อบ่งใช้ไม่ตรงกับโจทย์ที่กำหนด
• ข้อ ง. (น้ำตาลจะเข้ามาเกาะที่ตำแหน่ง C3): ข้อนี้ไม่ใช่คำตอบที่ถูกต้องสำหรับภาวะ SAR &amp; Drug Design เนื่องจากกลไกการออกฤ"&amp;"ทธิ์, efficacy หรือข้อบ่งใช้ไม่ตรงกับโจทย์ที่กำหนด
• ข้อ จ. (ไม่มีข้อใดถูก):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แม่นยำในบทบาทห"&amp;"น้าที่ของ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6" s="100" t="n"/>
      <c r="L86" s="88">
        <f>IFERROR(__xludf.DUMMYFUNCTION("""COMPUTED_VALUE"""),"SAR &amp; Drug Design")</f>
        <v/>
      </c>
      <c r="M86" s="100">
        <f>IFERROR(__xludf.DUMMYFUNCTION("""COMPUTED_VALUE"""),"Product")</f>
        <v/>
      </c>
      <c r="N86" s="88">
        <f>IFERROR(__xludf.DUMMYFUNCTION("""COMPUTED_VALUE"""),"ข้อ 20 Pharma Plus เล่มม่วง (เฉลยข้อ ข)")</f>
        <v/>
      </c>
      <c r="O86" s="100">
        <f>IFERROR(__xludf.DUMMYFUNCTION("""COMPUTED_VALUE"""),"Mock")</f>
        <v/>
      </c>
      <c r="P86" s="100">
        <f>IFERROR(__xludf.DUMMYFUNCTION("""COMPUTED_VALUE"""),"Pharma Plus เล่มม่วง")</f>
        <v/>
      </c>
      <c r="Q86" s="100" t="n"/>
    </row>
    <row r="87" ht="13.2" customHeight="1" s="49">
      <c r="A87" s="100">
        <f>IFERROR(__xludf.DUMMYFUNCTION("""COMPUTED_VALUE"""),"21")</f>
        <v/>
      </c>
      <c r="B87" s="88">
        <f>IFERROR(__xludf.DUMMYFUNCTION("""COMPUTED_VALUE"""),"โครงสร้างใดต่อไปนี้เป็น Ester of Amino Alcohol")</f>
        <v/>
      </c>
      <c r="C87" s="100" t="n"/>
      <c r="D87" s="88">
        <f>IFERROR(__xludf.DUMMYFUNCTION("""COMPUTED_VALUE"""),"Cytochrome P450 CYP3A4 Phase I Oxidation")</f>
        <v/>
      </c>
      <c r="E87" s="88">
        <f>IFERROR(__xludf.DUMMYFUNCTION("""COMPUTED_VALUE"""),"Phase II Glucuronidation Conjugation by UGT")</f>
        <v/>
      </c>
      <c r="F87" s="88">
        <f>IFERROR(__xludf.DUMMYFUNCTION("""COMPUTED_VALUE"""),"Log P Lipophilicity Partition Coefficient optimization")</f>
        <v/>
      </c>
      <c r="G87" s="88">
        <f>IFERROR(__xludf.DUMMYFUNCTION("""COMPUTED_VALUE"""),"Chiral Eutomer vs Distomer Pharmacological activity")</f>
        <v/>
      </c>
      <c r="H87" s="88">
        <f>IFERROR(__xludf.DUMMYFUNCTION("""COMPUTED_VALUE"""),"Covalent Irreversible Enzyme Inhibition")</f>
        <v/>
      </c>
      <c r="I87" s="100">
        <f>IFERROR(__xludf.DUMMYFUNCTION("""COMPUTED_VALUE"""),"5")</f>
        <v/>
      </c>
      <c r="J87" s="88">
        <f>IFERROR(__xludf.DUMMYFUNCTION("""COMPUTED_VALUE"""),"✅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ตามมาตรฐา"&amp;"น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ซึ่"&amp;"งตรงกับนิยามโครงสร้างของยาชาเฉพาะที่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(Cytochro"&amp;"me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ข้อ ข. (Phase II Glucuronidation Conjugation by UGT): ข้อนี้ไม่ใช่คำตอบที่ถูกต้องสำหรับภาวะ"&amp;" SAR &amp; Drug Design เนื่องจากกลไกการออกฤทธิ์, efficacy หรือข้อบ่งใช้ไม่ตรงกับโจทย์ที่กำหนด
• ข้อ ค. (Log P Lipophilicity Partition Coefficient optimization): ข้อนี้ไม่ใช่คำตอบที่ถูกต้องสำหรับภาวะ SAR &amp; Drug Design เนื่องจากกลไกการออกฤทธิ์, efficacy หรือข้อ"&amp;"บ่งใช้ไม่ตรงกับโจทย์ที่กำหนด
• ข้อ ง. (Chiral Eutomer vs Distomer Pharmacological activity):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วิเคราะห์สาเหตุและ"&amp;"วิธีแก้ไขปัญหา formulation defects เชิงสูตรตำรับ")</f>
        <v/>
      </c>
      <c r="K87" s="100" t="n"/>
      <c r="L87" s="88">
        <f>IFERROR(__xludf.DUMMYFUNCTION("""COMPUTED_VALUE"""),"SAR &amp; Drug Design")</f>
        <v/>
      </c>
      <c r="M87" s="100">
        <f>IFERROR(__xludf.DUMMYFUNCTION("""COMPUTED_VALUE"""),"Product")</f>
        <v/>
      </c>
      <c r="N87" s="88">
        <f>IFERROR(__xludf.DUMMYFUNCTION("""COMPUTED_VALUE"""),"ข้อ 21 Pharma Plus เล่มม่วง (เฉลยข้อ จ)")</f>
        <v/>
      </c>
      <c r="O87" s="100">
        <f>IFERROR(__xludf.DUMMYFUNCTION("""COMPUTED_VALUE"""),"Mock")</f>
        <v/>
      </c>
      <c r="P87" s="100">
        <f>IFERROR(__xludf.DUMMYFUNCTION("""COMPUTED_VALUE"""),"Pharma Plus เล่มม่วง")</f>
        <v/>
      </c>
      <c r="Q87" s="100" t="n"/>
    </row>
    <row r="88" ht="13.2" customHeight="1" s="49">
      <c r="A88" s="100">
        <f>IFERROR(__xludf.DUMMYFUNCTION("""COMPUTED_VALUE"""),"22")</f>
        <v/>
      </c>
      <c r="B88" s="88">
        <f>IFERROR(__xludf.DUMMYFUNCTION("""COMPUTED_VALUE"""),"N3 หรือ Azido group จากสูตรโครงสร้างของ AZT มีผลให้เกิดสิ่งใด")</f>
        <v/>
      </c>
      <c r="C88" s="100" t="n"/>
      <c r="D88" s="88">
        <f>IFERROR(__xludf.DUMMYFUNCTION("""COMPUTED_VALUE"""),"เพิ่มความสามารถในการจับกับโปรตีน albumin")</f>
        <v/>
      </c>
      <c r="E88" s="88">
        <f>IFERROR(__xludf.DUMMYFUNCTION("""COMPUTED_VALUE"""),"ช่วยเพิ่มการดูดซึมของยา")</f>
        <v/>
      </c>
      <c r="F88" s="88">
        <f>IFERROR(__xludf.DUMMYFUNCTION("""COMPUTED_VALUE"""),"เพิ่มค่าครึ่งชีวิตให้ยาวขึ้น")</f>
        <v/>
      </c>
      <c r="G88" s="88">
        <f>IFERROR(__xludf.DUMMYFUNCTION("""COMPUTED_VALUE"""),"เพิ่มการออกฤทธิ์")</f>
        <v/>
      </c>
      <c r="H88" s="88">
        <f>IFERROR(__xludf.DUMMYFUNCTION("""COMPUTED_VALUE"""),"มีผลต่อการตั้งสูตรตำรับ")</f>
        <v/>
      </c>
      <c r="I88" s="100">
        <f>IFERROR(__xludf.DUMMYFUNCTION("""COMPUTED_VALUE"""),"4")</f>
        <v/>
      </c>
      <c r="J88" s="88">
        <f>IFERROR(__xludf.DUMMYFUNCTION("""COMPUTED_VALUE"""),"✅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t"&amp;"erminator)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(เพิ่มความสามารถใ"&amp;"นการจับกับโปรตีน albumin): ข้อนี้ไม่ใช่คำตอบที่ถูกต้องสำหรับภาวะ SAR &amp; Drug Design เนื่องจากกลไกการออกฤทธิ์, efficacy หรือข้อบ่งใช้ไม่ตรงกับโจทย์ที่กำหนด
• ข้อ ข. (ช่วยเพิ่มการดูดซึมของยา): ข้อนี้ไม่ใช่คำตอบที่ถูกต้องสำหรับภาวะ SAR &amp; Drug Design เนื่องจาก"&amp;"กลไกการออกฤทธิ์, efficacy หรือข้อบ่งใช้ไม่ตรงกับโจทย์ที่กำหนด
• ข้อ ค. (เพิ่มค่าครึ่งชีวิตให้ยาวขึ้น): ข้อนี้ไม่ใช่คำตอบที่ถูกต้องสำหรับภาวะ SAR &amp; Drug Design เนื่องจากกลไกการออกฤทธิ์, efficacy หรือข้อบ่งใช้ไม่ตรงกับโจทย์ที่กำหนด
• ข้อ จ. (มีผลต่อการตั้งส"&amp;"ูตรตำรับ):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8" s="100" t="n"/>
      <c r="L88" s="88">
        <f>IFERROR(__xludf.DUMMYFUNCTION("""COMPUTED_VALUE"""),"SAR &amp; Drug Design")</f>
        <v/>
      </c>
      <c r="M88" s="100">
        <f>IFERROR(__xludf.DUMMYFUNCTION("""COMPUTED_VALUE"""),"Product")</f>
        <v/>
      </c>
      <c r="N88" s="88">
        <f>IFERROR(__xludf.DUMMYFUNCTION("""COMPUTED_VALUE"""),"ข้อ 22 Pharma Plus เล่มม่วง (เฉลยข้อ ง)")</f>
        <v/>
      </c>
      <c r="O88" s="100">
        <f>IFERROR(__xludf.DUMMYFUNCTION("""COMPUTED_VALUE"""),"Mock")</f>
        <v/>
      </c>
      <c r="P88" s="100">
        <f>IFERROR(__xludf.DUMMYFUNCTION("""COMPUTED_VALUE"""),"Pharma Plus เล่มม่วง")</f>
        <v/>
      </c>
      <c r="Q88" s="100" t="n"/>
    </row>
    <row r="89" ht="13.2" customHeight="1" s="49">
      <c r="A89" s="100">
        <f>IFERROR(__xludf.DUMMYFUNCTION("""COMPUTED_VALUE"""),"23")</f>
        <v/>
      </c>
      <c r="B89" s="88">
        <f>IFERROR(__xludf.DUMMYFUNCTION("""COMPUTED_VALUE"""),"โครงสร้างต่อไปนี้หมายถึงยาชนิดใด")</f>
        <v/>
      </c>
      <c r="C89" s="100" t="n"/>
      <c r="D89" s="88">
        <f>IFERROR(__xludf.DUMMYFUNCTION("""COMPUTED_VALUE"""),"Zidovudine")</f>
        <v/>
      </c>
      <c r="E89" s="88">
        <f>IFERROR(__xludf.DUMMYFUNCTION("""COMPUTED_VALUE"""),"Cotrimoxazole")</f>
        <v/>
      </c>
      <c r="F89" s="88">
        <f>IFERROR(__xludf.DUMMYFUNCTION("""COMPUTED_VALUE"""),"Ceftriaxone")</f>
        <v/>
      </c>
      <c r="G89" s="88">
        <f>IFERROR(__xludf.DUMMYFUNCTION("""COMPUTED_VALUE"""),"Acyclovir")</f>
        <v/>
      </c>
      <c r="H89" s="88">
        <f>IFERROR(__xludf.DUMMYFUNCTION("""COMPUTED_VALUE"""),"Ciprofloxacin")</f>
        <v/>
      </c>
      <c r="I89" s="100">
        <f>IFERROR(__xludf.DUMMYFUNCTION("""COMPUTED_VALUE"""),"4")</f>
        <v/>
      </c>
      <c r="J89" s="88">
        <f>IFERROR(__xludf.DUMMYFUNCTION("""COMPUTED_VALUE"""),"✅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Acyclo"&amp;"vir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simp"&amp;"lex และ Varicella-zoster
USP/NF, British Pharmacopoeia (BP) และ Remington: The Science and Practice of Pharmacy (หัวข้อ SAR &amp; Drug Design)
🔍 ข้ออื่นผิดเพราะอะไร:
• ข้อ ก. (Zidovudine): ข้อนี้ไม่ใช่คำตอบที่ถูกต้องสำหรับภาวะ SAR &amp; Drug Design เนื่องจากกลไ"&amp;"กการออกฤทธิ์, efficacy หรือข้อบ่งใช้ไม่ตรงกับโจทย์ที่กำหนด
• ข้อ ข. (Cotrimoxazole): เป็นยาผสม Trimethoprim/Sulfamethoxazole (TMP/SMX) เป็น drug of choice สำหรับ PCP/PJP prophylaxis &amp; treatment, Stenotrophomonas และ Nocardia ระวัง hyperkalemia และ SCARs
•"&amp;"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รว"&amp;"มทั้ง Pseudomonas aeruginosa แต่มี black box warning เรื่อง tendon rupture, QT prolongation, aortic aneurysm และ dysglycemia
📖 Guideline อ้างอิง:
[NEED_REVIEW]
📌 จุดจำก่อนสอบ:
• Excipient Function: แม่นยำในบทบาทหน้าที่ของ excipients (diluent, binder, "&amp;"disintegrant,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9" s="100" t="n"/>
      <c r="L89" s="88">
        <f>IFERROR(__xludf.DUMMYFUNCTION("""COMPUTED_VALUE"""),"SAR &amp; Drug Design")</f>
        <v/>
      </c>
      <c r="M89" s="100">
        <f>IFERROR(__xludf.DUMMYFUNCTION("""COMPUTED_VALUE"""),"Product")</f>
        <v/>
      </c>
      <c r="N89" s="88">
        <f>IFERROR(__xludf.DUMMYFUNCTION("""COMPUTED_VALUE"""),"ข้อ 23 Pharma Plus เล่มม่วง (เฉลยข้อ ง)")</f>
        <v/>
      </c>
      <c r="O89" s="100">
        <f>IFERROR(__xludf.DUMMYFUNCTION("""COMPUTED_VALUE"""),"Mock")</f>
        <v/>
      </c>
      <c r="P89" s="100">
        <f>IFERROR(__xludf.DUMMYFUNCTION("""COMPUTED_VALUE"""),"Pharma Plus เล่มม่วง")</f>
        <v/>
      </c>
      <c r="Q89" s="100" t="n"/>
    </row>
    <row r="90" ht="13.2" customHeight="1" s="49">
      <c r="A90" s="100">
        <f>IFERROR(__xludf.DUMMYFUNCTION("""COMPUTED_VALUE"""),"24")</f>
        <v/>
      </c>
      <c r="B90" s="88">
        <f>IFERROR(__xludf.DUMMYFUNCTION("""COMPUTED_VALUE"""),"ยาปฏิชีวนะข้อใดที่ไม่มีโครงสร้าง B-lactam ring")</f>
        <v/>
      </c>
      <c r="C90" s="100" t="n"/>
      <c r="D90" s="88">
        <f>IFERROR(__xludf.DUMMYFUNCTION("""COMPUTED_VALUE"""),"Ciprofloxacin")</f>
        <v/>
      </c>
      <c r="E90" s="88">
        <f>IFERROR(__xludf.DUMMYFUNCTION("""COMPUTED_VALUE"""),"Amoxycillin")</f>
        <v/>
      </c>
      <c r="F90" s="88">
        <f>IFERROR(__xludf.DUMMYFUNCTION("""COMPUTED_VALUE"""),"Imipenam")</f>
        <v/>
      </c>
      <c r="G90" s="88">
        <f>IFERROR(__xludf.DUMMYFUNCTION("""COMPUTED_VALUE"""),"Cloxacillin")</f>
        <v/>
      </c>
      <c r="H90" s="88">
        <f>IFERROR(__xludf.DUMMYFUNCTION("""COMPUTED_VALUE"""),"Cefazolin")</f>
        <v/>
      </c>
      <c r="I90" s="100">
        <f>IFERROR(__xludf.DUMMYFUNCTION("""COMPUTED_VALUE"""),"1")</f>
        <v/>
      </c>
      <c r="J90" s="88">
        <f>IFERROR(__xludf.DUMMYFUNCTION("""COMPUTED_VALUE"""),"✅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Ci"&amp;"profloxacin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"&amp;"และ Cefazolin ต่างมีโครงสร้าง Beta-lactam ring ทั้งสิ้น
USP/NF, British Pharmacopoeia (BP) และ Remington: The Science and Practice of Pharmacy (หัวข้อ SAR &amp; Drug Design)
🔍 ข้ออื่นผิดเพราะอะไร:
• ข้อ ข. (Amoxycillin): ข้อนี้ไม่ใช่คำตอบที่ถูกต้องสำหรับภาว"&amp;"ะ SAR &amp; Drug Design เนื่องจากกลไกการออกฤทธิ์, efficacy หรือข้อบ่งใช้ไม่ตรงกับโจทย์ที่กำหนด
• ข้อ ค. (Imipenam): ข้อนี้ไม่ใช่คำตอบที่ถูกต้องสำหรับภาวะ SAR &amp; Drug Design เนื่องจากกลไกการออกฤทธิ์, efficacy หรือข้อบ่งใช้ไม่ตรงกับโจทย์ที่กำหนด
• ข้อ ง. (Cloxac"&amp;"illin):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surgical"&amp;" antibiotic prophylaxis และ severe MSSA bacteremia/endocarditis
📖 Guideline อ้างอิง:
[NEED_REVIEW]
📌 จุดจำก่อนสอบ:
• Excipient Function: แม่นยำในบทบาทหน้าที่ของ excipients (diluent, binder, disintegrant, lubricant)
• Quality Specs: จำเกณฑ์ pharmacopoe"&amp;"ia limits สำหรับ stability, dissolution และ uniformity
• Defect Troubleshooting: วิเคราะห์สาเหตุและวิธีแก้ไขปัญหา formulation defects เชิงสูตรตำรับ")</f>
        <v/>
      </c>
      <c r="K90" s="100" t="n"/>
      <c r="L90" s="88">
        <f>IFERROR(__xludf.DUMMYFUNCTION("""COMPUTED_VALUE"""),"SAR &amp; Drug Design")</f>
        <v/>
      </c>
      <c r="M90" s="100">
        <f>IFERROR(__xludf.DUMMYFUNCTION("""COMPUTED_VALUE"""),"Product")</f>
        <v/>
      </c>
      <c r="N90" s="88">
        <f>IFERROR(__xludf.DUMMYFUNCTION("""COMPUTED_VALUE"""),"ข้อ 24 Pharma Plus เล่มม่วง (เฉลยข้อ ก)")</f>
        <v/>
      </c>
      <c r="O90" s="100">
        <f>IFERROR(__xludf.DUMMYFUNCTION("""COMPUTED_VALUE"""),"Mock")</f>
        <v/>
      </c>
      <c r="P90" s="100">
        <f>IFERROR(__xludf.DUMMYFUNCTION("""COMPUTED_VALUE"""),"Pharma Plus เล่มม่วง")</f>
        <v/>
      </c>
      <c r="Q90" s="100" t="n"/>
    </row>
    <row r="91" ht="13.2" customHeight="1" s="49">
      <c r="A91" s="100">
        <f>IFERROR(__xludf.DUMMYFUNCTION("""COMPUTED_VALUE"""),"25")</f>
        <v/>
      </c>
      <c r="B91" s="88">
        <f>IFERROR(__xludf.DUMMYFUNCTION("""COMPUTED_VALUE"""),"จากสูตรโครงสร้างของยา amoxacillin นี้ตำแหน่งไหนที่ถูกทำลายได้ง่ายและมีผลต่อการดื้อยา")</f>
        <v/>
      </c>
      <c r="C91" s="100" t="n"/>
      <c r="D91" s="88">
        <f>IFERROR(__xludf.DUMMYFUNCTION("""COMPUTED_VALUE"""),"Covalent Irreversible Enzyme Inhibition")</f>
        <v/>
      </c>
      <c r="E91" s="88">
        <f>IFERROR(__xludf.DUMMYFUNCTION("""COMPUTED_VALUE"""),"Structure-Activity Relationship (SAR) Optimization")</f>
        <v/>
      </c>
      <c r="F91" s="88">
        <f>IFERROR(__xludf.DUMMYFUNCTION("""COMPUTED_VALUE"""),"Bioisosteric Replacement (Carboxylic acid → Tetrazole)")</f>
        <v/>
      </c>
      <c r="G91" s="88">
        <f>IFERROR(__xludf.DUMMYFUNCTION("""COMPUTED_VALUE"""),"Prodrug Design via Esterification for Oral Bioavailability")</f>
        <v/>
      </c>
      <c r="H91" s="88">
        <f>IFERROR(__xludf.DUMMYFUNCTION("""COMPUTED_VALUE"""),"Cytochrome P450 CYP3A4 Phase I Oxidation")</f>
        <v/>
      </c>
      <c r="I91" s="100">
        <f>IFERROR(__xludf.DUMMYFUNCTION("""COMPUTED_VALUE"""),"3")</f>
        <v/>
      </c>
      <c r="J91" s="88">
        <f>IFERROR(__xludf.DUMMYFUNCTION("""COMPUTED_VALUE"""),"✅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dissolution"&amp;"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ซ"&amp;"ึ่งเปราะบางและถูกทำลายได้ง่ายด้วยเอนไซม์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"&amp;"ก. (Covalent Irreversible Enzyme Inhibition): ข้อนี้ไม่ใช่คำตอบที่ถูกต้องสำหรับภาวะ SAR &amp; Drug Design เนื่องจากกลไกการออกฤทธิ์, efficacy หรือข้อบ่งใช้ไม่ตรงกับโจทย์ที่กำหนด
• ข้อ ข. (Structure-Activity Relationship (SAR) Optimization): ข้อนี้ไม่ใช่คำตอบที"&amp;"่ถูกต้องสำหรับภาวะ SAR &amp; Drug Design เนื่องจากกลไกการออกฤทธิ์, efficacy หรือข้อบ่งใช้ไม่ตรงกับโจทย์ที่กำหนด
• ข้อ ง. (Prodrug Design via Esterification for Oral Bioavailability): ข้อนี้ไม่ใช่คำตอบที่ถูกต้องสำหรับภาวะ SAR &amp; Drug Design เนื่องจากกลไกการออกฤ"&amp;"ทธิ์, efficacy หรือข้อบ่งใช้ไม่ตรงกับโจทย์ที่กำหนด
• ข้อ จ. (Cytochrome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["&amp;"NEED_REVIEW]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91" s="100" t="n"/>
      <c r="L91" s="88">
        <f>IFERROR(__xludf.DUMMYFUNCTION("""COMPUTED_VALUE"""),"SAR &amp; Drug Design")</f>
        <v/>
      </c>
      <c r="M91" s="100">
        <f>IFERROR(__xludf.DUMMYFUNCTION("""COMPUTED_VALUE"""),"Product")</f>
        <v/>
      </c>
      <c r="N91" s="88">
        <f>IFERROR(__xludf.DUMMYFUNCTION("""COMPUTED_VALUE"""),"ข้อ 25 Pharma Plus เล่มม่วง (เฉลยข้อ ค)")</f>
        <v/>
      </c>
      <c r="O91" s="100">
        <f>IFERROR(__xludf.DUMMYFUNCTION("""COMPUTED_VALUE"""),"Mock")</f>
        <v/>
      </c>
      <c r="P91" s="100">
        <f>IFERROR(__xludf.DUMMYFUNCTION("""COMPUTED_VALUE"""),"Pharma Plus เล่มม่วง")</f>
        <v/>
      </c>
      <c r="Q91" s="100" t="n"/>
    </row>
    <row r="92" ht="13.2" customHeight="1" s="49">
      <c r="A92" s="100">
        <f>IFERROR(__xludf.DUMMYFUNCTION("""COMPUTED_VALUE"""),"26")</f>
        <v/>
      </c>
      <c r="B92" s="88">
        <f>IFERROR(__xludf.DUMMYFUNCTION("""COMPUTED_VALUE"""),"ข้อใดผิดเกี่ยวกับ penicillin")</f>
        <v/>
      </c>
      <c r="C92" s="100" t="n"/>
      <c r="D92" s="88">
        <f>IFERROR(__xludf.DUMMYFUNCTION("""COMPUTED_VALUE"""),"Pen G มี chain เป็น Benzoyl group")</f>
        <v/>
      </c>
      <c r="E92" s="88">
        <f>IFERROR(__xludf.DUMMYFUNCTION("""COMPUTED_VALUE"""),"Pen G potassium ละลายได้ดีกว่า Pen G")</f>
        <v/>
      </c>
      <c r="F92" s="88">
        <f>IFERROR(__xludf.DUMMYFUNCTION("""COMPUTED_VALUE"""),"Benzathine Pen G เป็นเกลือของ Pen G")</f>
        <v/>
      </c>
      <c r="G92" s="88">
        <f>IFERROR(__xludf.DUMMYFUNCTION("""COMPUTED_VALUE"""),"B-lactamase ถูก Hydrolyze ด้วยกรด")</f>
        <v/>
      </c>
      <c r="H92" s="88">
        <f>IFERROR(__xludf.DUMMYFUNCTION("""COMPUTED_VALUE"""),"Procaine penicillin G ถูกดูดได้ดีในทางเดินอาหาร")</f>
        <v/>
      </c>
      <c r="I92" s="100">
        <f>IFERROR(__xludf.DUMMYFUNCTION("""COMPUTED_VALUE"""),"5")</f>
        <v/>
      </c>
      <c r="J92" s="88">
        <f>IFERROR(__xludf.DUMMYFUNCTION("""COMPUTED_VALUE"""),"✅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ต"&amp;"ามมาตรฐาน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เท่าน"&amp;"ั้น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(Pen"&amp;" G มี chain เป็น Benzoyl group): ข้อนี้ไม่ใช่คำตอบที่ถูกต้องสำหรับภาวะ SAR &amp; Drug Design เนื่องจากกลไกการออกฤทธิ์, efficacy หรือข้อบ่งใช้ไม่ตรงกับโจทย์ที่กำหนด
• ข้อ ข. (Pen G potassium ละลายได้ดีกว่า Pen G): ข้อนี้ไม่ใช่คำตอบที่ถูกต้องสำหรับภาวะ SAR &amp; Dr"&amp;"ug Design เนื่องจากกลไกการออกฤทธิ์, efficacy หรือข้อบ่งใช้ไม่ตรงกับโจทย์ที่กำหนด
• ข้อ ค. (Benzathine Pen G เป็นเกลือของ Pen G): ข้อนี้ไม่ใช่คำตอบที่ถูกต้องสำหรับภาวะ SAR &amp; Drug Design เนื่องจากกลไกการออกฤทธิ์, efficacy หรือข้อบ่งใช้ไม่ตรงกับโจทย์ที่กำหนด"&amp;"
• ข้อ ง. (B-lactamase ถูก Hydrolyze ด้วยกรด):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แม่น"&amp;"ยำในบทบาทหน้าที่ของ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เชิงสูตรตำร"&amp;"ับ")</f>
        <v/>
      </c>
      <c r="K92" s="100" t="n"/>
      <c r="L92" s="88">
        <f>IFERROR(__xludf.DUMMYFUNCTION("""COMPUTED_VALUE"""),"SAR &amp; Drug Design")</f>
        <v/>
      </c>
      <c r="M92" s="100">
        <f>IFERROR(__xludf.DUMMYFUNCTION("""COMPUTED_VALUE"""),"Product")</f>
        <v/>
      </c>
      <c r="N92" s="88">
        <f>IFERROR(__xludf.DUMMYFUNCTION("""COMPUTED_VALUE"""),"ข้อ 26 Pharma Plus เล่มม่วง (เฉลยข้อ จ)")</f>
        <v/>
      </c>
      <c r="O92" s="100">
        <f>IFERROR(__xludf.DUMMYFUNCTION("""COMPUTED_VALUE"""),"Mock")</f>
        <v/>
      </c>
      <c r="P92" s="100">
        <f>IFERROR(__xludf.DUMMYFUNCTION("""COMPUTED_VALUE"""),"Pharma Plus เล่มม่วง")</f>
        <v/>
      </c>
      <c r="Q92" s="100" t="n"/>
    </row>
    <row r="93" ht="13.2" customHeight="1" s="49">
      <c r="A93" s="100">
        <f>IFERROR(__xludf.DUMMYFUNCTION("""COMPUTED_VALUE"""),"27")</f>
        <v/>
      </c>
      <c r="B93" s="88">
        <f>IFERROR(__xludf.DUMMYFUNCTION("""COMPUTED_VALUE"""),"Doxycycline มีสูตรโครงสร้างรูป เป็นยากลุ่มเดียวกันกับยาใด")</f>
        <v/>
      </c>
      <c r="C93" s="100" t="n"/>
      <c r="D93" s="88">
        <f>IFERROR(__xludf.DUMMYFUNCTION("""COMPUTED_VALUE"""),"Tetracycline")</f>
        <v/>
      </c>
      <c r="E93" s="88">
        <f>IFERROR(__xludf.DUMMYFUNCTION("""COMPUTED_VALUE"""),"Penicillin")</f>
        <v/>
      </c>
      <c r="F93" s="88">
        <f>IFERROR(__xludf.DUMMYFUNCTION("""COMPUTED_VALUE"""),"Cotrimazole")</f>
        <v/>
      </c>
      <c r="G93" s="88">
        <f>IFERROR(__xludf.DUMMYFUNCTION("""COMPUTED_VALUE"""),"Sulfamethoxazole")</f>
        <v/>
      </c>
      <c r="H93" s="88">
        <f>IFERROR(__xludf.DUMMYFUNCTION("""COMPUTED_VALUE"""),"Amoxicillin")</f>
        <v/>
      </c>
      <c r="I93" s="100">
        <f>IFERROR(__xludf.DUMMYFUNCTION("""COMPUTED_VALUE"""),"1")</f>
        <v/>
      </c>
      <c r="J93" s="88">
        <f>IFERROR(__xludf.DUMMYFUNCTION("""COMPUTED_VALUE"""),"✅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Tet"&amp;"racycline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B"&amp;"ritish Pharmacopoeia (BP) และ Remington: The Science and Practice of Pharmacy (หัวข้อ SAR &amp; Drug Design)
🔍 ข้ออื่นผิดเพราะอะไร:
• ข้อ ข. (Penicillin): ข้อนี้ไม่ใช่คำตอบที่ถูกต้องสำหรับภาวะ SAR &amp; Drug Design เนื่องจากกลไกการออกฤทธิ์, efficacy หรือข้อบ่งใ"&amp;"ช้ไม่ตรงกับโจทย์ที่กำหนด
• ข้อ ค. (Cotrimazole): ข้อนี้ไม่ใช่คำตอบที่ถูกต้องสำหรับภาวะ SAR &amp; Drug Design เนื่องจากกลไกการออกฤทธิ์, efficacy หรือข้อบ่งใช้ไม่ตรงกับโจทย์ที่กำหนด
• ข้อ ง. (Sulfamethoxazole): ข้อนี้ไม่ใช่คำตอบที่ถูกต้องสำหรับภาวะ SAR &amp; Drug D"&amp;"esign เนื่องจากกลไกการออกฤทธิ์, efficacy หรือข้อบ่งใช้ไม่ตรงกับโจทย์ที่กำหนด
• ข้อ จ. (Amoxicillin): เป็น Aminopenicillin ยับยั้ง bacterial cell wall synthesis เป็น first-line สำหรับ uncomplicated bacterial infections (เช่น Strep pharyngitis, AOM, sinusit"&amp;"is)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Def"&amp;"ect Troubleshooting: วิเคราะห์สาเหตุและวิธีแก้ไขปัญหา formulation defects เชิงสูตรตำรับ")</f>
        <v/>
      </c>
      <c r="K93" s="100" t="n"/>
      <c r="L93" s="88">
        <f>IFERROR(__xludf.DUMMYFUNCTION("""COMPUTED_VALUE"""),"SAR &amp; Drug Design")</f>
        <v/>
      </c>
      <c r="M93" s="100">
        <f>IFERROR(__xludf.DUMMYFUNCTION("""COMPUTED_VALUE"""),"Product")</f>
        <v/>
      </c>
      <c r="N93" s="88">
        <f>IFERROR(__xludf.DUMMYFUNCTION("""COMPUTED_VALUE"""),"ข้อ 27 Pharma Plus เล่มม่วง (เฉลยข้อ ก)")</f>
        <v/>
      </c>
      <c r="O93" s="100">
        <f>IFERROR(__xludf.DUMMYFUNCTION("""COMPUTED_VALUE"""),"Mock")</f>
        <v/>
      </c>
      <c r="P93" s="100">
        <f>IFERROR(__xludf.DUMMYFUNCTION("""COMPUTED_VALUE"""),"Pharma Plus เล่มม่วง")</f>
        <v/>
      </c>
      <c r="Q93" s="100" t="n"/>
    </row>
    <row r="94" ht="13.2" customHeight="1" s="49">
      <c r="A94" s="100">
        <f>IFERROR(__xludf.DUMMYFUNCTION("""COMPUTED_VALUE"""),"28")</f>
        <v/>
      </c>
      <c r="B94" s="88">
        <f>IFERROR(__xludf.DUMMYFUNCTION("""COMPUTED_VALUE"""),"เกี่ยวกับโครงสร้างของสารดังรูป ทุกข้อต่อไปนี้ถูกต้อง ยกเว้นข้อใด")</f>
        <v/>
      </c>
      <c r="C94" s="100" t="n"/>
      <c r="D94" s="88">
        <f>IFERROR(__xludf.DUMMYFUNCTION("""COMPUTED_VALUE"""),"เป็นสารในกลุ่ม 8-aminoquinoline")</f>
        <v/>
      </c>
      <c r="E94" s="88">
        <f>IFERROR(__xludf.DUMMYFUNCTION("""COMPUTED_VALUE"""),"ตัวอย่างยาในกลุ่มนี้ได้แก่ primaquine")</f>
        <v/>
      </c>
      <c r="F94" s="88">
        <f>IFERROR(__xludf.DUMMYFUNCTION("""COMPUTED_VALUE"""),"ถ้ามี Cl ที่ตำแหน่ง 7 จะทำให้ได้ฤทธิ์สูงสุด และมีพิษน้อย")</f>
        <v/>
      </c>
      <c r="G94" s="88">
        <f>IFERROR(__xludf.DUMMYFUNCTION("""COMPUTED_VALUE"""),"Dialkylamino alkylamine side chain จะให้ฤทธิ์สูงสุดเมื่อ n = 2, 5 หรือ 6")</f>
        <v/>
      </c>
      <c r="H94" s="88">
        <f>IFERROR(__xludf.DUMMYFUNCTION("""COMPUTED_VALUE"""),"Quinoline ring system และอนุพันธ์ให้ผลที่ดีกว่า acridine ring system")</f>
        <v/>
      </c>
      <c r="I94" s="100">
        <f>IFERROR(__xludf.DUMMYFUNCTION("""COMPUTED_VALUE"""),"4")</f>
        <v/>
      </c>
      <c r="J94" s="88">
        <f>IFERROR(__xludf.DUMMYFUNCTION("""COMPUTED_VALUE"""),"✅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("&amp;"Cl)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(หัวข"&amp;"้อ SAR &amp; Drug Design)
🔍 ข้ออื่นผิดเพราะอะไร:
• ข้อ ก. (เป็นสารในกลุ่ม 8-aminoquinoline): ข้อนี้ไม่ใช่คำตอบที่ถูกต้องสำหรับภาวะ SAR &amp; Drug Design เนื่องจากกลไกการออกฤทธิ์, efficacy หรือข้อบ่งใช้ไม่ตรงกับโจทย์ที่กำหนด
• ข้อ ข. (ตัวอย่างยาในกลุ่มนี้ได้แก่ "&amp;"primaquine): ข้อนี้ไม่ใช่คำตอบที่ถูกต้องสำหรับภาวะ SAR &amp; Drug Design เนื่องจากกลไกการออกฤทธิ์, efficacy หรือข้อบ่งใช้ไม่ตรงกับโจทย์ที่กำหนด
• ข้อ ค. (ถ้ามี Cl ที่ตำแหน่ง 7 จะทำให้ได้ฤทธิ์สูงสุด และมีพิษน้อย): ข้อนี้ไม่ใช่คำตอบที่ถูกต้องสำหรับภาวะ SAR &amp; Dr"&amp;"ug Design เนื่องจากกลไกการออกฤทธิ์, efficacy หรือข้อบ่งใช้ไม่ตรงกับโจทย์ที่กำหนด
• ข้อ จ. (Quinoline ring system และอนุพันธ์ให้ผลที่ดีกว่า acridine ring system): ข้อนี้ไม่ใช่คำตอบที่ถูกต้องสำหรับภาวะ SAR &amp; Drug Design เนื่องจากกลไกการออกฤทธิ์, efficacy หร"&amp;"ือข้อบ่งใช้ไม่ตรงกับโจทย์ที่กำหนด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94" s="100" t="n"/>
      <c r="L94" s="88">
        <f>IFERROR(__xludf.DUMMYFUNCTION("""COMPUTED_VALUE"""),"SAR &amp; Drug Design")</f>
        <v/>
      </c>
      <c r="M94" s="100">
        <f>IFERROR(__xludf.DUMMYFUNCTION("""COMPUTED_VALUE"""),"Product")</f>
        <v/>
      </c>
      <c r="N94" s="88">
        <f>IFERROR(__xludf.DUMMYFUNCTION("""COMPUTED_VALUE"""),"ข้อ 28 Pharma Plus เล่มม่วง (เฉลยข้อ ง)")</f>
        <v/>
      </c>
      <c r="O94" s="100">
        <f>IFERROR(__xludf.DUMMYFUNCTION("""COMPUTED_VALUE"""),"Mock")</f>
        <v/>
      </c>
      <c r="P94" s="100">
        <f>IFERROR(__xludf.DUMMYFUNCTION("""COMPUTED_VALUE"""),"Pharma Plus เล่มม่วง")</f>
        <v/>
      </c>
      <c r="Q94" s="100" t="n"/>
    </row>
    <row r="95" ht="13.2" customHeight="1" s="49">
      <c r="A95" s="100">
        <f>IFERROR(__xludf.DUMMYFUNCTION("""COMPUTED_VALUE"""),"29")</f>
        <v/>
      </c>
      <c r="B95" s="88">
        <f>IFERROR(__xludf.DUMMYFUNCTION("""COMPUTED_VALUE"""),"จากสูตรโครงสร้างของ folic acid ข้อใดกล่าวไม่ถูกต้อง")</f>
        <v/>
      </c>
      <c r="C95" s="100" t="n"/>
      <c r="D95" s="88">
        <f>IFERROR(__xludf.DUMMYFUNCTION("""COMPUTED_VALUE"""),"เป็น water soluble vitamin")</f>
        <v/>
      </c>
      <c r="E95" s="88">
        <f>IFERROR(__xludf.DUMMYFUNCTION("""COMPUTED_VALUE"""),"เรียกอีกอย่างหนึ่งว่า vitamin B9")</f>
        <v/>
      </c>
      <c r="F95" s="88">
        <f>IFERROR(__xludf.DUMMYFUNCTION("""COMPUTED_VALUE"""),"เกี่ยวข้องกับการสร้าง DNA และ RNA")</f>
        <v/>
      </c>
      <c r="G95" s="88">
        <f>IFERROR(__xludf.DUMMYFUNCTION("""COMPUTED_VALUE"""),"มนุษย์สามารถสังเคราะห์ folic acid ได้")</f>
        <v/>
      </c>
      <c r="H95" s="88">
        <f>IFERROR(__xludf.DUMMYFUNCTION("""COMPUTED_VALUE"""),"ใน IR chromatogram จะเห็น peak ที่ชัดเจน ที่ค่าความถี่ประมาณ 1,700 cm⁻¹")</f>
        <v/>
      </c>
      <c r="I95" s="100">
        <f>IFERROR(__xludf.DUMMYFUNCTION("""COMPUTED_VALUE"""),"4")</f>
        <v/>
      </c>
      <c r="J95" s="88">
        <f>IFERROR(__xludf.DUMMYFUNCTION("""COMPUTED_VALUE"""),"✅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แต่ร่างกาย"&amp;"มนุษย์ไม่สามารถสังเคราะห์ขึ้นเองได้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Practic"&amp;"e of Pharmacy (หัวข้อ SAR &amp; Drug Design)
🔍 ข้ออื่นผิดเพราะอะไร:
• ข้อ ก. (เป็น water soluble vitamin): ข้อนี้ไม่ใช่คำตอบที่ถูกต้องสำหรับภาวะ SAR &amp; Drug Design เนื่องจากกลไกการออกฤทธิ์, efficacy หรือข้อบ่งใช้ไม่ตรงกับโจทย์ที่กำหนด
• ข้อ ข. (เรียกอีกอย่าง"&amp;"หนึ่งว่า vitamin B9): ข้อนี้ไม่ใช่คำตอบที่ถูกต้องสำหรับภาวะ SAR &amp; Drug Design เนื่องจากกลไกการออกฤทธิ์, efficacy หรือข้อบ่งใช้ไม่ตรงกับโจทย์ที่กำหนด
• ข้อ ค. (เกี่ยวข้องกับการสร้าง DNA และ RNA): ข้อนี้ไม่ใช่คำตอบที่ถูกต้องสำหรับภาวะ SAR &amp; Drug Design เนื่"&amp;"องจากกลไกการออกฤทธิ์, efficacy หรือข้อบ่งใช้ไม่ตรงกับโจทย์ที่กำหนด
• ข้อ จ. (ใน IR chromatogram จะเห็น peak ที่ชัดเจน ที่ค่าความถี่ประมาณ 1,700 cm⁻¹): ข้อนี้ไม่ใช่คำตอบที่ถูกต้องสำหรับภาวะ SAR &amp; Drug Design เนื่องจากกลไกการออกฤทธิ์, efficacy หรือข้อบ่งใช้"&amp;"ไม่ตรงกับโจทย์ที่กำหนด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แ"&amp;"ละ uniformity
• Defect Troubleshooting: วิเคราะห์สาเหตุและวิธีแก้ไขปัญหา formulation defects เชิงสูตรตำรับ")</f>
        <v/>
      </c>
      <c r="K95" s="100" t="n"/>
      <c r="L95" s="88">
        <f>IFERROR(__xludf.DUMMYFUNCTION("""COMPUTED_VALUE"""),"SAR &amp; Drug Design")</f>
        <v/>
      </c>
      <c r="M95" s="100">
        <f>IFERROR(__xludf.DUMMYFUNCTION("""COMPUTED_VALUE"""),"Product")</f>
        <v/>
      </c>
      <c r="N95" s="88">
        <f>IFERROR(__xludf.DUMMYFUNCTION("""COMPUTED_VALUE"""),"ข้อ 29 Pharma Plus เล่มม่วง (เฉลยข้อ ง)")</f>
        <v/>
      </c>
      <c r="O95" s="100">
        <f>IFERROR(__xludf.DUMMYFUNCTION("""COMPUTED_VALUE"""),"Mock")</f>
        <v/>
      </c>
      <c r="P95" s="100">
        <f>IFERROR(__xludf.DUMMYFUNCTION("""COMPUTED_VALUE"""),"Pharma Plus เล่มม่วง")</f>
        <v/>
      </c>
      <c r="Q95" s="100" t="n"/>
    </row>
    <row r="96" ht="13.2" customHeight="1" s="49">
      <c r="A96" s="100">
        <f>IFERROR(__xludf.DUMMYFUNCTION("""COMPUTED_VALUE"""),"30")</f>
        <v/>
      </c>
      <c r="B96" s="88">
        <f>IFERROR(__xludf.DUMMYFUNCTION("""COMPUTED_VALUE"""),"จากโครงสร้าง ไม่สามารถใช้ในผู้ป่วยกลุ่มใด")</f>
        <v/>
      </c>
      <c r="C96" s="100" t="n"/>
      <c r="D96" s="88">
        <f>IFERROR(__xludf.DUMMYFUNCTION("""COMPUTED_VALUE"""),"Pediatric")</f>
        <v/>
      </c>
      <c r="E96" s="88">
        <f>IFERROR(__xludf.DUMMYFUNCTION("""COMPUTED_VALUE"""),"Cirrhosis/Hepatitis")</f>
        <v/>
      </c>
      <c r="F96" s="88">
        <f>IFERROR(__xludf.DUMMYFUNCTION("""COMPUTED_VALUE"""),"Pregnancy")</f>
        <v/>
      </c>
      <c r="G96" s="88">
        <f>IFERROR(__xludf.DUMMYFUNCTION("""COMPUTED_VALUE"""),"Renal failure")</f>
        <v/>
      </c>
      <c r="H96" s="88">
        <f>IFERROR(__xludf.DUMMYFUNCTION("""COMPUTED_VALUE"""),"Sulfa allergy")</f>
        <v/>
      </c>
      <c r="I96" s="100">
        <f>IFERROR(__xludf.DUMMYFUNCTION("""COMPUTED_VALUE"""),"5")</f>
        <v/>
      </c>
      <c r="J96" s="88">
        <f>IFERROR(__xludf.DUMMYFUNCTION("""COMPUTED_VALUE"""),"✅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Su"&amp;"lfa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เนื่องจากอาจเกิดปฏิกิริยาก"&amp;"ารแพ้ยาข้ามกลุ่ม (cross-sensitivity) ได้
USP/NF, British Pharmacopoeia (BP) และ Remington: The Science and Practice of Pharmacy (หัวข้อ SAR &amp; Drug Design)
🔍 ข้ออื่นผิดเพราะอะไร:
• ข้อ ก. (Pediatric): ข้อนี้ไม่ใช่คำตอบที่ถูกต้องสำหรับภาวะ SAR &amp; Drug Desi"&amp;"gn เนื่องจากกลไกการออกฤทธิ์, efficacy หรือข้อบ่งใช้ไม่ตรงกับโจทย์ที่กำหนด
• ข้อ ข. (Cirrhosis/Hepatitis): ข้อนี้ไม่ใช่คำตอบที่ถูกต้องสำหรับภาวะ SAR &amp; Drug Design เนื่องจากกลไกการออกฤทธิ์, efficacy หรือข้อบ่งใช้ไม่ตรงกับโจทย์ที่กำหนด
• ข้อ ค. (Pregnancy): "&amp;"ข้อนี้ไม่ใช่คำตอบที่ถูกต้องสำหรับภาวะ SAR &amp; Drug Design เนื่องจากกลไกการออกฤทธิ์, efficacy หรือข้อบ่งใช้ไม่ตรงกับโจทย์ที่กำหนด
• ข้อ ง. (Renal failure): ข้อนี้ไม่ใช่คำตอบที่ถูกต้องสำหรับภาวะ SAR &amp; Drug Design เนื่องจากกลไกการออกฤทธิ์, efficacy หรือข้อบ่งใ"&amp;"ช้ไม่ตรงกับโจทย์ที่กำหนด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dissolution"&amp;" และ uniformity
• Defect Troubleshooting: วิเคราะห์สาเหตุและวิธีแก้ไขปัญหา formulation defects เชิงสูตรตำรับ")</f>
        <v/>
      </c>
      <c r="K96" s="100" t="n"/>
      <c r="L96" s="88">
        <f>IFERROR(__xludf.DUMMYFUNCTION("""COMPUTED_VALUE"""),"SAR &amp; Drug Design")</f>
        <v/>
      </c>
      <c r="M96" s="100">
        <f>IFERROR(__xludf.DUMMYFUNCTION("""COMPUTED_VALUE"""),"Product")</f>
        <v/>
      </c>
      <c r="N96" s="88">
        <f>IFERROR(__xludf.DUMMYFUNCTION("""COMPUTED_VALUE"""),"ข้อ 30 Pharma Plus เล่มม่วง (เฉลยข้อ จ)")</f>
        <v/>
      </c>
      <c r="O96" s="100">
        <f>IFERROR(__xludf.DUMMYFUNCTION("""COMPUTED_VALUE"""),"Mock")</f>
        <v/>
      </c>
      <c r="P96" s="100">
        <f>IFERROR(__xludf.DUMMYFUNCTION("""COMPUTED_VALUE"""),"Pharma Plus เล่มม่วง")</f>
        <v/>
      </c>
      <c r="Q96" s="100" t="n"/>
    </row>
    <row r="97" ht="13.2" customHeight="1" s="49">
      <c r="A97" s="100">
        <f>IFERROR(__xludf.DUMMYFUNCTION("""COMPUTED_VALUE"""),"31")</f>
        <v/>
      </c>
      <c r="B97" s="88">
        <f>IFERROR(__xludf.DUMMYFUNCTION("""COMPUTED_VALUE"""),"จากโครงสร้างของยา glybenclamide ข้อใดเป็นเหตุผลที่ทำให้ duration นานขึ้น")</f>
        <v/>
      </c>
      <c r="C97" s="100" t="n"/>
      <c r="D97" s="88">
        <f>IFERROR(__xludf.DUMMYFUNCTION("""COMPUTED_VALUE"""),"สามารถหมุนแสง polarized ได้")</f>
        <v/>
      </c>
      <c r="E97" s="88">
        <f>IFERROR(__xludf.DUMMYFUNCTION("""COMPUTED_VALUE"""),"สามารถวิเคราะห์ได้โดยใช้วิธี HPLC-UV detection")</f>
        <v/>
      </c>
      <c r="F97" s="88">
        <f>IFERROR(__xludf.DUMMYFUNCTION("""COMPUTED_VALUE"""),"หมู่ซัลโฟไททำให้โครงสร้างมีความเป็นกรด")</f>
        <v/>
      </c>
      <c r="G97" s="88">
        <f>IFERROR(__xludf.DUMMYFUNCTION("""COMPUTED_VALUE"""),"หมู่ยูเรียทำให้โครงสร้างมีความเป็นเบส")</f>
        <v/>
      </c>
      <c r="H97" s="88">
        <f>IFERROR(__xludf.DUMMYFUNCTION("""COMPUTED_VALUE"""),"วงแหวนอะโรมาติกปลาย ซึ่งมีหมู่คลอโรในเมตาบอไลต์โดยกระบวนการออกซิเดชันได้")</f>
        <v/>
      </c>
      <c r="I97" s="100">
        <f>IFERROR(__xludf.DUMMYFUNCTION("""COMPUTED_VALUE"""),"5")</f>
        <v/>
      </c>
      <c r="J97" s="88">
        <f>IFERROR(__xludf.DUMMYFUNCTION("""COMPUTED_VALUE"""),"✅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พร้อมห"&amp;"มู่แทนที่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of"&amp;" Pharmacy (หัวข้อ SAR &amp; Drug Design)
🔍 ข้ออื่นผิดเพราะอะไร:
• ข้อ ก. (สามารถหมุนแสง polarized ได้): ข้อนี้ไม่ใช่คำตอบที่ถูกต้องสำหรับภาวะ SAR &amp; Drug Design เนื่องจากกลไกการออกฤทธิ์, efficacy หรือข้อบ่งใช้ไม่ตรงกับโจทย์ที่กำหนด
• ข้อ ข. (สามารถวิเคราะห์ไ"&amp;"ด้โดยใช้วิธี HPLC-UV detection): ข้อนี้ไม่ใช่คำตอบที่ถูกต้องสำหรับภาวะ SAR &amp; Drug Design เนื่องจากกลไกการออกฤทธิ์, efficacy หรือข้อบ่งใช้ไม่ตรงกับโจทย์ที่กำหนด
• ข้อ ค. (หมู่ซัลโฟไททำให้โครงสร้างมีความเป็นกรด): ข้อนี้ไม่ใช่คำตอบที่ถูกต้องสำหรับภาวะ SAR &amp; "&amp;"Drug Design เนื่องจากกลไกการออกฤทธิ์, efficacy หรือข้อบ่งใช้ไม่ตรงกับโจทย์ที่กำหนด
• ข้อ ง. (หมู่ยูเรียทำให้โครงสร้างมีความเป็นเบส): ข้อนี้ไม่ใช่คำตอบที่ถูกต้องสำหรับภาวะ SAR &amp; Drug Design เนื่องจากกลไกการออกฤทธิ์, efficacy หรือข้อบ่งใช้ไม่ตรงกับโจทย์ที่ก"&amp;"ำหนด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De"&amp;"fect Troubleshooting: วิเคราะห์สาเหตุและวิธีแก้ไขปัญหา formulation defects เชิงสูตรตำรับ")</f>
        <v/>
      </c>
      <c r="K97" s="100" t="n"/>
      <c r="L97" s="88">
        <f>IFERROR(__xludf.DUMMYFUNCTION("""COMPUTED_VALUE"""),"SAR &amp; Drug Design")</f>
        <v/>
      </c>
      <c r="M97" s="100">
        <f>IFERROR(__xludf.DUMMYFUNCTION("""COMPUTED_VALUE"""),"Product")</f>
        <v/>
      </c>
      <c r="N97" s="88">
        <f>IFERROR(__xludf.DUMMYFUNCTION("""COMPUTED_VALUE"""),"ข้อ 31 Pharma Plus เล่มม่วง (เฉลยข้อ จ)")</f>
        <v/>
      </c>
      <c r="O97" s="100">
        <f>IFERROR(__xludf.DUMMYFUNCTION("""COMPUTED_VALUE"""),"Mock")</f>
        <v/>
      </c>
      <c r="P97" s="100">
        <f>IFERROR(__xludf.DUMMYFUNCTION("""COMPUTED_VALUE"""),"Pharma Plus เล่มม่วง")</f>
        <v/>
      </c>
      <c r="Q97" s="100" t="n"/>
    </row>
    <row r="98" ht="13.2" customHeight="1" s="49">
      <c r="A98" s="100">
        <f>IFERROR(__xludf.DUMMYFUNCTION("""COMPUTED_VALUE"""),"32")</f>
        <v/>
      </c>
      <c r="B98" s="88">
        <f>IFERROR(__xludf.DUMMYFUNCTION("""COMPUTED_VALUE"""),"จากสูตรโครงสร้างต่อไปนี้ของยา glipizide จัดว่าเป็นยากลุ่มใด")</f>
        <v/>
      </c>
      <c r="C98" s="100" t="n"/>
      <c r="D98" s="88">
        <f>IFERROR(__xludf.DUMMYFUNCTION("""COMPUTED_VALUE"""),"Biguanides")</f>
        <v/>
      </c>
      <c r="E98" s="88">
        <f>IFERROR(__xludf.DUMMYFUNCTION("""COMPUTED_VALUE"""),"Nicotinic acids")</f>
        <v/>
      </c>
      <c r="F98" s="88">
        <f>IFERROR(__xludf.DUMMYFUNCTION("""COMPUTED_VALUE"""),"Sulfonylurea compounds")</f>
        <v/>
      </c>
      <c r="G98" s="88">
        <f>IFERROR(__xludf.DUMMYFUNCTION("""COMPUTED_VALUE"""),"Nucleoside analogue")</f>
        <v/>
      </c>
      <c r="H98" s="88">
        <f>IFERROR(__xludf.DUMMYFUNCTION("""COMPUTED_VALUE"""),"Sulfones")</f>
        <v/>
      </c>
      <c r="I98" s="100">
        <f>IFERROR(__xludf.DUMMYFUNCTION("""COMPUTED_VALUE"""),"3")</f>
        <v/>
      </c>
      <c r="J98" s="88">
        <f>IFERROR(__xludf.DUMMYFUNCTION("""COMPUTED_VALUE"""),"✅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ซึ่งใช้เป็นยาลดระดับน้ำตา"&amp;"ลในเลือด
USP/NF, British Pharmacopoeia (BP) และ Remington: The Science and Practice of Pharmacy (หัวข้อ SAR &amp; Drug Design)
🔍 ข้ออื่นผิดเพราะอะไร:
• ข้อ ก. (Biguanides): ข้อนี้ไม่ใช่คำตอบที่ถูกต้องสำหรับภาวะ SAR &amp; Drug Design เนื่องจากกลไกการออกฤทธิ์, ef"&amp;"ficacy หรือข้อบ่งใช้ไม่ตรงกับโจทย์ที่กำหนด
• ข้อ ข. (Nicotinic acids): ข้อนี้ไม่ใช่คำตอบที่ถูกต้องสำหรับภาวะ SAR &amp; Drug Design เนื่องจากกลไกการออกฤทธิ์, efficacy หรือข้อบ่งใช้ไม่ตรงกับโจทย์ที่กำหนด
• ข้อ ง. (Nucleoside analogue): ข้อนี้ไม่ใช่คำตอบที่ถูกต้"&amp;"องสำหรับภาวะ SAR &amp; Drug Design เนื่องจากกลไกการออกฤทธิ์, efficacy หรือข้อบ่งใช้ไม่ตรงกับโจทย์ที่กำหนด
• ข้อ จ. (Sulfones): ข้อนี้ไม่ใช่คำตอบที่ถูกต้องสำหรับภาวะ SAR &amp; Drug Design เนื่องจากกลไกการออกฤทธิ์, efficacy หรือข้อบ่งใช้ไม่ตรงกับโจทย์ที่กำหนด
📖 G"&amp;"uideline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Troub"&amp;"leshooting: วิเคราะห์สาเหตุและวิธีแก้ไขปัญหา formulation defects เชิงสูตรตำรับ")</f>
        <v/>
      </c>
      <c r="K98" s="100" t="n"/>
      <c r="L98" s="88">
        <f>IFERROR(__xludf.DUMMYFUNCTION("""COMPUTED_VALUE"""),"SAR &amp; Drug Design")</f>
        <v/>
      </c>
      <c r="M98" s="100">
        <f>IFERROR(__xludf.DUMMYFUNCTION("""COMPUTED_VALUE"""),"Product")</f>
        <v/>
      </c>
      <c r="N98" s="88">
        <f>IFERROR(__xludf.DUMMYFUNCTION("""COMPUTED_VALUE"""),"ข้อ 32 Pharma Plus เล่มม่วง (เฉลยข้อ ค)")</f>
        <v/>
      </c>
      <c r="O98" s="100">
        <f>IFERROR(__xludf.DUMMYFUNCTION("""COMPUTED_VALUE"""),"Mock")</f>
        <v/>
      </c>
      <c r="P98" s="100">
        <f>IFERROR(__xludf.DUMMYFUNCTION("""COMPUTED_VALUE"""),"Pharma Plus เล่มม่วง")</f>
        <v/>
      </c>
      <c r="Q98" s="100" t="n"/>
    </row>
    <row r="99" ht="13.2" customHeight="1" s="49">
      <c r="A99" s="100">
        <f>IFERROR(__xludf.DUMMYFUNCTION("""COMPUTED_VALUE"""),"33")</f>
        <v/>
      </c>
      <c r="B99" s="88">
        <f>IFERROR(__xludf.DUMMYFUNCTION("""COMPUTED_VALUE"""),"โครงสร้างต่อไปนี้เป็นโครงสร้างของยากลุ่มใด")</f>
        <v/>
      </c>
      <c r="C99" s="100" t="n"/>
      <c r="D99" s="88">
        <f>IFERROR(__xludf.DUMMYFUNCTION("""COMPUTED_VALUE"""),"Iodoperoxidase inhibitor")</f>
        <v/>
      </c>
      <c r="E99" s="88">
        <f>IFERROR(__xludf.DUMMYFUNCTION("""COMPUTED_VALUE"""),"Sulfonylurea")</f>
        <v/>
      </c>
      <c r="F99" s="88">
        <f>IFERROR(__xludf.DUMMYFUNCTION("""COMPUTED_VALUE"""),"Thyroid hormone")</f>
        <v/>
      </c>
      <c r="G99" s="88">
        <f>IFERROR(__xludf.DUMMYFUNCTION("""COMPUTED_VALUE"""),"Biguanide")</f>
        <v/>
      </c>
      <c r="H99" s="88">
        <f>IFERROR(__xludf.DUMMYFUNCTION("""COMPUTED_VALUE"""),"Insulin analog")</f>
        <v/>
      </c>
      <c r="I99" s="100">
        <f>IFERROR(__xludf.DUMMYFUNCTION("""COMPUTED_VALUE"""),"4")</f>
        <v/>
      </c>
      <c r="J99" s="88">
        <f>IFERROR(__xludf.DUMMYFUNCTION("""COMPUTED_VALUE"""),"✅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Biguan"&amp;"ide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thyr"&amp;"oid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ข้อนี้ไ"&amp;"ม่ใช่คำตอบที่ถูกต้องสำหรับภาวะ SAR &amp; Drug Design เนื่องจากกลไกการออกฤทธิ์, efficacy หรือข้อบ่งใช้ไม่ตรงกับโจทย์ที่กำหนด
• ข้อ ข. (Sulfonylurea): ข้อนี้ไม่ใช่คำตอบที่ถูกต้องสำหรับภาวะ SAR &amp; Drug Design เนื่องจากกลไกการออกฤทธิ์, efficacy หรือข้อบ่งใช้ไม่ตรง"&amp;"กับโจทย์ที่กำหนด
• ข้อ ค. (Thyroid hormone): ข้อนี้ไม่ใช่คำตอบที่ถูกต้องสำหรับภาวะ SAR &amp; Drug Design เนื่องจากกลไกการออกฤทธิ์, efficacy หรือข้อบ่งใช้ไม่ตรงกับโจทย์ที่กำหนด
• ข้อ จ. (Insulin analog): ข้อนี้ไม่ใช่คำตอบที่ถูกต้องสำหรับภาวะ SAR &amp; Drug Design "&amp;"เนื่องจากกลไกการออกฤทธิ์,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99" s="100" t="n"/>
      <c r="L99" s="88">
        <f>IFERROR(__xludf.DUMMYFUNCTION("""COMPUTED_VALUE"""),"SAR &amp; Drug Design")</f>
        <v/>
      </c>
      <c r="M99" s="100">
        <f>IFERROR(__xludf.DUMMYFUNCTION("""COMPUTED_VALUE"""),"Product")</f>
        <v/>
      </c>
      <c r="N99" s="88">
        <f>IFERROR(__xludf.DUMMYFUNCTION("""COMPUTED_VALUE"""),"ข้อ 33 Pharma Plus เล่มม่วง (เฉลยข้อ ง)")</f>
        <v/>
      </c>
      <c r="O99" s="100">
        <f>IFERROR(__xludf.DUMMYFUNCTION("""COMPUTED_VALUE"""),"Mock")</f>
        <v/>
      </c>
      <c r="P99" s="100">
        <f>IFERROR(__xludf.DUMMYFUNCTION("""COMPUTED_VALUE"""),"Pharma Plus เล่มม่วง")</f>
        <v/>
      </c>
      <c r="Q99" s="100" t="n"/>
    </row>
    <row r="100" ht="13.2" customHeight="1" s="49">
      <c r="A100" s="100">
        <f>IFERROR(__xludf.DUMMYFUNCTION("""COMPUTED_VALUE"""),"34")</f>
        <v/>
      </c>
      <c r="B100" s="88">
        <f>IFERROR(__xludf.DUMMYFUNCTION("""COMPUTED_VALUE"""),"ชื่อเรียกทั่วไปของยาที่มีโครงสร้างในรูป คือ (ยา PTU)")</f>
        <v/>
      </c>
      <c r="C100" s="100" t="n"/>
      <c r="D100" s="88">
        <f>IFERROR(__xludf.DUMMYFUNCTION("""COMPUTED_VALUE"""),"6 propyl 3 thiouracil")</f>
        <v/>
      </c>
      <c r="E100" s="88">
        <f>IFERROR(__xludf.DUMMYFUNCTION("""COMPUTED_VALUE"""),"1 propyl 5 thiouracil")</f>
        <v/>
      </c>
      <c r="F100" s="88">
        <f>IFERROR(__xludf.DUMMYFUNCTION("""COMPUTED_VALUE"""),"2 propyl 6 thiouracil")</f>
        <v/>
      </c>
      <c r="G100" s="88">
        <f>IFERROR(__xludf.DUMMYFUNCTION("""COMPUTED_VALUE"""),"2 propyl 5 thiouracil")</f>
        <v/>
      </c>
      <c r="H100" s="88">
        <f>IFERROR(__xludf.DUMMYFUNCTION("""COMPUTED_VALUE"""),"6 propyl 2 thiouracil")</f>
        <v/>
      </c>
      <c r="I100" s="100">
        <f>IFERROR(__xludf.DUMMYFUNCTION("""COMPUTED_VALUE"""),"5")</f>
        <v/>
      </c>
      <c r="J100" s="88">
        <f>IFERROR(__xludf.DUMMYFUNCTION("""COMPUTED_VALUE"""),"✅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ซึ่งตำแหน่"&amp;"งที่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propyl"&amp;" 3 thiouracil): ข้อนี้ไม่ใช่คำตอบที่ถูกต้องสำหรับภาวะ SAR &amp; Drug Design เนื่องจากกลไกการออกฤทธิ์, efficacy หรือข้อบ่งใช้ไม่ตรงกับโจทย์ที่กำหนด
• ข้อ ข. (1 propyl 5 thiouracil): ข้อนี้ไม่ใช่คำตอบที่ถูกต้องสำหรับภาวะ SAR &amp; Drug Design เนื่องจากกลไกการออกฤทธ"&amp;"ิ์, efficacy หรือข้อบ่งใช้ไม่ตรงกับโจทย์ที่กำหนด
• ข้อ ค. (2 propyl 6 thiouracil): ข้อนี้ไม่ใช่คำตอบที่ถูกต้องสำหรับภาวะ SAR &amp; Drug Design เนื่องจากกลไกการออกฤทธิ์, efficacy หรือข้อบ่งใช้ไม่ตรงกับโจทย์ที่กำหนด
• ข้อ ง. (2 propyl 5 thiouracil): ข้อนี้ไม่ใช"&amp;"่คำตอบที่ถูกต้องสำหรับภาวะ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disintegr"&amp;"ant,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0" s="100" t="n"/>
      <c r="L100" s="88">
        <f>IFERROR(__xludf.DUMMYFUNCTION("""COMPUTED_VALUE"""),"SAR &amp; Drug Design")</f>
        <v/>
      </c>
      <c r="M100" s="100">
        <f>IFERROR(__xludf.DUMMYFUNCTION("""COMPUTED_VALUE"""),"Product")</f>
        <v/>
      </c>
      <c r="N100" s="88">
        <f>IFERROR(__xludf.DUMMYFUNCTION("""COMPUTED_VALUE"""),"ข้อ 34 Pharma Plus เล่มม่วง (เฉลยข้อ จ)")</f>
        <v/>
      </c>
      <c r="O100" s="100">
        <f>IFERROR(__xludf.DUMMYFUNCTION("""COMPUTED_VALUE"""),"Mock")</f>
        <v/>
      </c>
      <c r="P100" s="100">
        <f>IFERROR(__xludf.DUMMYFUNCTION("""COMPUTED_VALUE"""),"Pharma Plus เล่มม่วง")</f>
        <v/>
      </c>
      <c r="Q100" s="100" t="n"/>
    </row>
    <row r="101" ht="13.2" customHeight="1" s="49">
      <c r="A101" s="100">
        <f>IFERROR(__xludf.DUMMYFUNCTION("""COMPUTED_VALUE"""),"35")</f>
        <v/>
      </c>
      <c r="B101" s="88">
        <f>IFERROR(__xludf.DUMMYFUNCTION("""COMPUTED_VALUE"""),"จากโครงสร้างของยา 3 ชนิด (methimazole, carbimazole และ propylthiouracil)
ข้อใดถูกต้องเกี่ยวกับยา methimazole, carbimazole และ propylthiouracil")</f>
        <v/>
      </c>
      <c r="C101" s="100" t="n"/>
      <c r="D101" s="88">
        <f>IFERROR(__xludf.DUMMYFUNCTION("""COMPUTED_VALUE"""),"Methimazole, carbimazole และ propylthiouracil ถูก metabolized โดยปฏิกิริยา desulfunation ก่อนจึงจะได้สารที่มีฤทธิ์ทางเภสัชวิทยา")</f>
        <v/>
      </c>
      <c r="E101" s="88">
        <f>IFERROR(__xludf.DUMMYFUNCTION("""COMPUTED_VALUE"""),"Propylthiouracil จะถูก metabolized โดยปฏิกิริยา dealkylation ซึ่งจะตัด Propyl group ออกก่อนจึงจะได้สารที่มีฤทธิ์ทางเภสัชวิทยา")</f>
        <v/>
      </c>
      <c r="F101" s="88">
        <f>IFERROR(__xludf.DUMMYFUNCTION("""COMPUTED_VALUE"""),"Methimazole จะถูก metabolized โดยปฏิกิริยา conjugation ได้เป็น carbimazole จึงจะได้สารที่มีฤทธิ์ทางเภสัชวิทยาที่ต้องการ")</f>
        <v/>
      </c>
      <c r="G101" s="88">
        <f>IFERROR(__xludf.DUMMYFUNCTION("""COMPUTED_VALUE"""),"ต้องเกิดปฏิกิริยา amide hydrolysis กับโครงสร้าง carbimazole จึงจะได้สารที่มีฤทธิ์ทางเภสัชวิทยาที่ต้องการ")</f>
        <v/>
      </c>
      <c r="H101" s="88">
        <f>IFERROR(__xludf.DUMMYFUNCTION("""COMPUTED_VALUE"""),"ต้องเกิดปฏิกิริยา ester hydrolysis กับโครงสร้าง carbimazole จึงจะได้สารที่มีฤทธิ์ทางเภสัชวิทยาที่ต้องการ")</f>
        <v/>
      </c>
      <c r="I101" s="100">
        <f>IFERROR(__xludf.DUMMYFUNCTION("""COMPUTED_VALUE"""),"4")</f>
        <v/>
      </c>
      <c r="J101" s="88">
        <f>IFERROR(__xludf.DUMMYFUNCTION("""COMPUTED_VALUE"""),"✅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excipie"&amp;"nts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คำอธิบายและเหตุผลทางเภสั"&amp;"ชกรรม: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peroxidase"&amp;"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ก่อนจึงจะไ"&amp;"ด้สารที่มีฤทธิ์ทางเภสัชวิทยา):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metaboli"&amp;"zed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แต่เสี่ยงต"&amp;"่อ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สูงกว่าและตับเป็นพ"&amp;"ิษน้อยกว่า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ข้อนี้ไม่ใช่คำตอบที่ถูกต้องสำหรับภาวะ SAR &amp; Drug Design เนื่"&amp;"องจากกลไกการออกฤทธิ์,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pharmaco"&amp;"poeia limits สำหรับ stability, dissolution และ uniformity
• Defect Troubleshooting: วิเคราะห์สาเหตุและวิธีแก้ไขปัญหา formulation defects เชิงสูตรตำรับ")</f>
        <v/>
      </c>
      <c r="K101" s="100" t="n"/>
      <c r="L101" s="88">
        <f>IFERROR(__xludf.DUMMYFUNCTION("""COMPUTED_VALUE"""),"SAR &amp; Drug Design")</f>
        <v/>
      </c>
      <c r="M101" s="100">
        <f>IFERROR(__xludf.DUMMYFUNCTION("""COMPUTED_VALUE"""),"Product")</f>
        <v/>
      </c>
      <c r="N101" s="88">
        <f>IFERROR(__xludf.DUMMYFUNCTION("""COMPUTED_VALUE"""),"ข้อ 35 Pharma Plus เล่มม่วง (เฉลยข้อ ง)")</f>
        <v/>
      </c>
      <c r="O101" s="100">
        <f>IFERROR(__xludf.DUMMYFUNCTION("""COMPUTED_VALUE"""),"Mock")</f>
        <v/>
      </c>
      <c r="P101" s="100">
        <f>IFERROR(__xludf.DUMMYFUNCTION("""COMPUTED_VALUE"""),"Pharma Plus เล่มม่วง")</f>
        <v/>
      </c>
      <c r="Q101" s="100" t="n"/>
    </row>
  </sheetData>
  <mergeCells count="1">
    <mergeCell ref="A1:Q1"/>
  </mergeCells>
  <dataValidations count="3">
    <dataValidation sqref="C3" showDropDown="0" showInputMessage="0" showErrorMessage="0" allowBlank="1" type="list">
      <formula1>"ทั้งหมด,ชุด 1,2567,2566,2565,2558"</formula1>
    </dataValidation>
    <dataValidation sqref="D3" showDropDown="0" showInputMessage="0" showErrorMessage="1" allowBlank="1" type="list">
      <formula1>"ทั้งหมด,Clinic,Product,SAP"</formula1>
    </dataValidation>
    <dataValidation sqref="B3" showDropDown="0" showInputMessage="0" showErrorMessage="1" allowBlank="1" type="list">
      <formula1>"ทั้งหมด,Mock,ข้อสอบจริง"</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Q249"/>
  <sheetViews>
    <sheetView zoomScale="70" workbookViewId="0">
      <pane ySplit="2" topLeftCell="A219" activePane="bottomLeft" state="frozen"/>
      <selection activeCell="D10" sqref="D10"/>
      <selection pane="bottomLeft" activeCell="A3" sqref="A3:P22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31">
        <f>HYPERLINK("#gid=0", "🏠 กลับสู่หน้าแรก (Go to Home Page)")</f>
        <v/>
      </c>
      <c r="B1" s="32" t="n"/>
      <c r="C1" s="32" t="n"/>
      <c r="D1" s="32" t="n"/>
      <c r="E1" s="32" t="n"/>
      <c r="F1" s="32" t="n"/>
      <c r="G1" s="32" t="n"/>
      <c r="H1" s="32" t="n"/>
      <c r="I1" s="32" t="n"/>
      <c r="J1" s="32" t="n"/>
      <c r="K1" s="32" t="n"/>
      <c r="L1" s="32" t="n"/>
      <c r="M1" s="32" t="n"/>
      <c r="N1" s="32" t="n"/>
      <c r="O1" s="32" t="n"/>
      <c r="P1" s="32" t="n"/>
    </row>
    <row r="2" ht="64.8"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409.6" customHeight="1" s="49">
      <c r="A3" s="100" t="n">
        <v>1</v>
      </c>
      <c r="B3" s="88" t="inlineStr">
        <is>
          <t>ผู้ป่วยหญิงอายุ 65 ปี มาด้วยอาการปวดบวมข้อเท้าและหัวแม่เท้าด้านขวา แพทย์์วินิจฉัยเป็นโรคเกาต์อักเสบเฉียบพลัน และผลการตรวจทางห้องปฏิบัติการพบระดับกรดยูริกในเลือด (Serum uric acid) = 8.5 mg/dL ผู้ป่วยไม่มีโรคประจำตัวและไม่มีประวัติแพ้ยา ผู้ป่วยรายนี้ควรได้รับยาชนิดใดเป็นอันดับแรกสำหรับการรักษาอาการปวดข้อเท้าของผู้ป่วย อ้างอิงตามแนวทางเวชปฏิบัติการดูแลรักษาโรคเกาต์</t>
        </is>
      </c>
      <c r="C3" s="100" t="n"/>
      <c r="D3" s="88" t="inlineStr">
        <is>
          <t>Tramadol</t>
        </is>
      </c>
      <c r="E3" s="88" t="inlineStr">
        <is>
          <t>Naproxen</t>
        </is>
      </c>
      <c r="F3" s="88" t="inlineStr">
        <is>
          <t>Pethidine</t>
        </is>
      </c>
      <c r="G3" s="88" t="inlineStr">
        <is>
          <t>Probenecid</t>
        </is>
      </c>
      <c r="H3" s="88" t="inlineStr">
        <is>
          <t>Allopurinol</t>
        </is>
      </c>
      <c r="I3" s="100" t="n">
        <v>2</v>
      </c>
      <c r="J3" s="88" t="inlineStr">
        <is>
          <t>✅ คำตอบที่ถูกต้อง: ข้อ ข. Naproxen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Naproxen ยาต้านการอักเสบที่ไม่ใช่สเตียรอยด์ (NSAIDs) เช่น Naproxen เป็นยา first-line ในการรักษาภาวะข้ออักเสบเกาต์เฉียบพลัน (Acute Gout Flare) ในผู้ป่วยที่ไม่มี contraindication สำหรับยาลดกรดยูริก (Allopurinol, Probenecid) ห้ามเริ่มต้นใช้ในช่วงที่ข้ออักเสบเฉียบพลันยังไม่สงบ (หากคนไข้ยังไม่เคยได้มาก่อน) เนื่องจากทำให้กรดยูริกแกว่งและกระตุ้นให้อักเสบเพิ่มขึ้น ส่วน Tramadol/Pethidine เป็นยาแก้ปวดที่ไม่มีฤทธิ์ต้านการอักเสบจึงไม่เหมาะสมเป็นลำดับแรก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(Probenecid): เป็น Uricosuric drug ขับกรดยูริกทางไต ไม่มีฤทธิ์แก้อักเสบเฉียบพลัน และ contraindication ในผู้ป่วย renal calculi (นิ่วในไต) หรือ eGFR &lt; 30 mL/min
• ข้อ จ.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 s="100" t="n"/>
      <c r="L3" s="88" t="inlineStr">
        <is>
          <t>Gout</t>
        </is>
      </c>
      <c r="M3" s="100" t="inlineStr">
        <is>
          <t>Clinic</t>
        </is>
      </c>
      <c r="N3" s="88" t="inlineStr">
        <is>
          <t>Gout Acute Flare: First-line = NSAIDs / Colchicine. ห้ามเริ่มยาลดกรดยูริกขณะ acute flare</t>
        </is>
      </c>
      <c r="O3" s="100" t="inlineStr">
        <is>
          <t>ข้อสอบจริง</t>
        </is>
      </c>
      <c r="P3" s="100" t="inlineStr">
        <is>
          <t>ปี 2567</t>
        </is>
      </c>
      <c r="Q3" s="100" t="n"/>
    </row>
    <row r="4" ht="409.6" customHeight="1" s="49">
      <c r="A4" s="100" t="n">
        <v>2</v>
      </c>
      <c r="B4" s="88" t="inlineStr">
        <is>
          <t>สำหรับผู้ป่วยโรคเกาต์ อาหารในข้อใดที่ผู้ป่วยสามารถรับประทานได้โดยไม่ต้องหลีกเลี่ยงหรือจำกัดปริมาณการรับประทานอย่างเข้มงวด</t>
        </is>
      </c>
      <c r="C4" s="100" t="n"/>
      <c r="D4" s="88" t="inlineStr">
        <is>
          <t>น้ำผลไม้รสหวานที่มีน้ำตาล Fructose สูง</t>
        </is>
      </c>
      <c r="E4" s="88" t="inlineStr">
        <is>
          <t>ตับทอดหรือเครื่องในสัตว์</t>
        </is>
      </c>
      <c r="F4" s="88" t="inlineStr">
        <is>
          <t>เครื่องดื่มประเภทเบียร์หรือแอลกอฮอล์</t>
        </is>
      </c>
      <c r="G4" s="88" t="inlineStr">
        <is>
          <t>นมหรือผลิตภัณฑ์นมประเภทพร่องมันเนย (Low-fat dairy products)</t>
        </is>
      </c>
      <c r="H4" s="88" t="inlineStr">
        <is>
          <t>ปีกไก่ทอดหรือสัตว์ปีก</t>
        </is>
      </c>
      <c r="I4" s="100" t="n">
        <v>4</v>
      </c>
      <c r="J4" s="88" t="inlineStr">
        <is>
          <t>✅ คำตอบที่ถูกต้อง: ข้อ ง. นมหรือผลิตภัณฑ์นมประเภทพร่องมันเนย (Low-fat dairy products)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นมหรือผลิตภัณฑ์นมประเภทพร่องมันเนย (Low-fat dairy products) อาหารประเภทนมพร่องมันเนย (Low-fat dairy products) มีรายงานการศึกษาทางคลินิกว่าช่วยลดระดับกรดยูริกในเลือดและลดความถี่ในการกำเริบของข้ออักเสบเกาต์ได้ (มีฤทธิ์ Uricosuric อ่อนๆ) ขณะที่น้ำผลไม้รสหวาน (มี Fructose สูง), เครื่องในสัตว์, แอลกอฮอล์ (เบียร์/สุรา) และสัตว์ปีก ล้วนเป็นอาหารพิวรีนสูงหรือกระตุ้นการสร้างกรดยูริกและลดการขับกรดยูริกทางไต ซึ่งผู้ป่วยต้องหลีกเลี่ยง
🔍 ข้ออื่นผิดเพราะอะไร:
• ข้อ ก. (น้ำผลไม้รสหวานที่มีน้ำตาล Fructose สูง): เป็นเครื่องดื่มที่มี Fructose สูง ซึ่งกระตุ้นการสลาย ATP ในตับกลายเป็น AMP และเร่งการสร้าง Uric acid อีกทั้งยังลดการขับออกทางไต จึงเป็นข้อห้ามสำหรับผู้ป่วยเกาต์
• ข้อ ข. (ตับทอดหรือเครื่องในสัตว์): ตับทอดและเครื่องในสัตว์เป็นอาหารที่มีปริมาณพิวรีนสูงมาก (High purine) ซึ่งจะถูกเผาผลาญโดยเอนไซม์ Xanthine oxidase กลายเป็นกรดยูริก ทำให้ระดับกรดยูริกในเลือดเพิ่มสูงขึ้น
• ข้อ ค. (เครื่องดื่มประเภทเบียร์หรือแอลกอฮอล์): แอลกอฮอล์โดยเฉพาะเบียร์มีสารกัวโนซีนสูงและกระตุ้นการสร้างกรดแลกติก ซึ่งกรดแลกติกจะไปแข่งขันยับยั้งการขับกรดยูริกออกทางท่อไต ทำให้กรดยูริกคั่งและข้ออักเสบกำเริบ
• ข้อ จ. (ปีกไก่ทอดหรือสัตว์ปีก): สัตว์ปีกและปีกไก่จัดเป็นอาหารที่มีพิวรีนปานกลางถึงสูง ซึ่งเป็นสารตั้งต้นในการสร้างกรดยูริกและเพิ่มความเสี่ยงในการกำเริบของข้ออักเสบเกาต์ ผู้ป่วยควรจำกัดปริมาณ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 s="100" t="n"/>
      <c r="L4" s="88" t="inlineStr">
        <is>
          <t>Gout</t>
        </is>
      </c>
      <c r="M4" s="100" t="inlineStr">
        <is>
          <t>Clinic</t>
        </is>
      </c>
      <c r="N4" s="88" t="inlineStr">
        <is>
          <t>Gout Lifestyle: Low-fat dairy ช่วยลดกรดยูริก; หลีกเลี่ยง High-fructose, แอลกอฮอล์, เครื่องใน</t>
        </is>
      </c>
      <c r="O4" s="100" t="inlineStr">
        <is>
          <t>ข้อสอบจริง</t>
        </is>
      </c>
      <c r="P4" s="100" t="inlineStr">
        <is>
          <t>ปี 2567</t>
        </is>
      </c>
      <c r="Q4" s="100" t="n"/>
    </row>
    <row r="5" ht="409.6" customHeight="1" s="49">
      <c r="A5" s="100" t="n">
        <v>3</v>
      </c>
      <c r="B5" s="88" t="inlineStr">
        <is>
          <t>ผู้ป่วยชายได้รับการวินิจฉัยว่าเป็นโรคเกาต์ (Gout) ในระยะข้ออักเสบเฉียบพลัน แพทย์์สั่งใช้ยา Colchicine ขนาด 0.6 mg ครั้งละ 2 เม็ดทันที (Stat) จากนั้นให้รับประทานครั้งละ 1 เม็ดทุก 2 ชั่วโมงจนกว่าอาการปวดจะบรรเทา จากแผนการใช้ยาดังกล่าว ข้อใดคือผลข้างเคียงที่พบได้บ่อยที่สุดและมีแนวโน้มจะเกิดขึ้นได้หากใช้ยา Colchicine ตามขนาดที่ระบุข้างต้น</t>
        </is>
      </c>
      <c r="C5" s="100" t="n"/>
      <c r="D5" s="88" t="inlineStr">
        <is>
          <t>ปวดศีรษะรุนแรง</t>
        </is>
      </c>
      <c r="E5" s="88" t="inlineStr">
        <is>
          <t>ผื่นลมพิษตามผิวหนัง</t>
        </is>
      </c>
      <c r="F5" s="88" t="inlineStr">
        <is>
          <t>ท้องเสียถ่ายเหลว</t>
        </is>
      </c>
      <c r="G5" s="88" t="inlineStr">
        <is>
          <t>ปัสสาวะเป็นเลือด</t>
        </is>
      </c>
      <c r="H5" s="88" t="inlineStr">
        <is>
          <t>ความดันโลหิตต่ำฉับพลัน</t>
        </is>
      </c>
      <c r="I5" s="100" t="n">
        <v>3</v>
      </c>
      <c r="J5" s="88" t="inlineStr">
        <is>
          <t>✅ คำตอบที่ถูกต้อง: ข้อ ค.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จากการใช้ยา Colchicine ขนาดสูงแบบดั้งเดิม (เช่น กินทุก 2 ชั่วโมงจนกว่าจะหายปวดหรือท้องเสีย) ที่พบบ่อยที่สุดและเป็นสัญญาณเตือนการเกิดพิษเฉียบพลันคือ อาการทางระบบทางเดินอาหาร โดยเฉพาะอาการท้องเสียอย่างรุนแรง (Diarrhea) คลื่นไส้ อาเจียน
🔍 ข้ออื่นผิดเพราะอะไร:
• ข้อ ก. (ปวดศีรษะรุนแรง): ปวดศีรษะรุนแรงไม่ใช่ผลข้างเคียงหลักที่พบได้บ่อยจาก Colchicine พิษของยาชนิดนี้มักจำเพาะต่อเซลล์ที่มีการแบ่งตัวเร็วเช่นเซลล์เยื่อบุทางเดินอาหารมากกว่าระบบประสาท
• ข้อ ข. (ผื่นลมพิษตามผิวหนัง): ผื่นลมพิษตามผิวหนังเป็นปฏิกิริยาการแพ้ยาแบบ Type I hypersensitivity ซึ่งพบได้น้อยมากและไม่ใช่ผลข้างเคียงตามกลไกการออกฤทธิ์ (Type A ADR) ของ Colchicine
• ข้อ ง. (ปัสสาวะเป็นเลือด): ปัสสาวะเป็นเลือดเป็นอาการของนิ่วในทางเดินปัสสาวะหรือผลจากยาลดกรดยูริกกลุ่ม Uricosuric ไม่ใช่ผลข้างเคียงที่พบได้บ่อยจากการใช้ Colchicine ในขนาดสูง
• ข้อ จ. (ความดันโลหิตต่ำฉับพลัน): ความดันโลหิตต่ำฉับพลันไม่ใช่ผลข้างเคียงเบื้องต้นของ Colchicine แม้ว่าพิษรุนแรงแบบ multi-organ failure ในระยะท้ายอาจทำให้เกิดภาวะช็อกได้ แต่ไม่ใช่สิ่งที่พบได้บ่อยที่สุด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5" s="100" t="n"/>
      <c r="L5" s="88" t="inlineStr">
        <is>
          <t>Gout</t>
        </is>
      </c>
      <c r="M5" s="100" t="inlineStr">
        <is>
          <t>Clinic</t>
        </is>
      </c>
      <c r="N5" s="88" t="inlineStr">
        <is>
          <t>Colchicine Toxicity: สัญญาณเตือนพิษเฉียบพลัน = Diarrhea, N/V. แนะนำ Low-dose regimen</t>
        </is>
      </c>
      <c r="O5" s="100" t="inlineStr">
        <is>
          <t>ข้อสอบจริง</t>
        </is>
      </c>
      <c r="P5" s="100" t="inlineStr">
        <is>
          <t>ปี 2567</t>
        </is>
      </c>
      <c r="Q5" s="100" t="n"/>
    </row>
    <row r="6" ht="409.6" customHeight="1" s="49">
      <c r="A6" s="100" t="n">
        <v>4</v>
      </c>
      <c r="B6" s="88" t="inlineStr">
        <is>
          <t>หากผู้ป่วยโรคเกาต์ตรวจพบยีนหรืออัลลีลเสี่ยงต่อการแพ้ยารุนแรงชนิด HLA-B58:01 ห้ามใช้ยาในข้อใดต่อไปนี้</t>
        </is>
      </c>
      <c r="C6" s="100" t="n"/>
      <c r="D6" s="88" t="inlineStr">
        <is>
          <t>Allopurinol</t>
        </is>
      </c>
      <c r="E6" s="88" t="inlineStr">
        <is>
          <t>Febuxostat</t>
        </is>
      </c>
      <c r="F6" s="88" t="inlineStr">
        <is>
          <t>Benzbromarone</t>
        </is>
      </c>
      <c r="G6" s="88" t="inlineStr">
        <is>
          <t>Probenecid</t>
        </is>
      </c>
      <c r="H6" s="88" t="inlineStr">
        <is>
          <t>Lesinurad</t>
        </is>
      </c>
      <c r="I6" s="100" t="n">
        <v>1</v>
      </c>
      <c r="J6" s="88"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ผู้ป่วยโรคเกาต์ที่ตรวจพบยีนหรืออัลลีลเสี่ยงต่อการแพ้ยารุนแรงชนิด HLA-B58:01 จะมีความเสี่ยงสูงมากต่อการเกิดปฏิกิริยาการแพ้ผิวหนังรุนแรง (Severe Cutaneous Adverse Reactions: SCARs) ได้แก่ Stevens-Johnson Syndrome (SJS) และ Toxic Epidermal Necrolysis (TEN) จากการใช้ยา Allopurinol ดังนั้นจึงมี contraindication เด็ดขาดสำหรับยารายนี้ และควรเปลี่ยนไปใช้ยากลุ่มอื่นแทน เช่น Febuxostat หรือ Benzbromarone
🔍 ข้ออื่นผิดเพราะอะไร:
• ข้อ ข. (Febuxostat): Febuxostat เป็นยับยั้งเอนไซม์ Xanthine oxidase ชนิด non-purine selective ซึ่งไม่มีความสัมพันธ์ข้ามกลุ่ม (cross-reactivity) กับ HLA-B58:01 จึงสามารถใช้ได้อย่างปลอดภัยในผู้ป่วยที่มียีนนี้
• ข้อ ค. (Benzbromarone): Benzbromarone เป็นยากลุ่ม Uricosuric ที่ออกฤทธิ์ยับยั้งโปรตีน URAT1 ที่ท่อไต ไม่มีโครงสร้างหรือกลไกที่เกี่ยวข้องกับการกระตุ้นภูมิคุ้มกันผ่าน HLA-B58:01
• ข้อ ง. (Probenecid): Probenecid ออกฤทธิ์เพิ่มการขับกรดยูริกทางไตโดยยับยั้ง URAT1 ไม่มีความเกี่ยวข้องกับความเสี่ยง SCARs ผ่านยีน HLA-B58:01 แต่อย่างใด
• ข้อ จ. (Lesinurad): Lesinurad เป็นยากลุ่ม Selective Uric Acid Reabsorption Inhibitor (SURI) ซึ่งไม่มีโครงสร้างที่ไวต่อการแพ้ยารุนแรงที่จำเพาะกับอัลลีล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6" s="100" t="n"/>
      <c r="L6" s="88" t="inlineStr">
        <is>
          <t>Gout</t>
        </is>
      </c>
      <c r="M6" s="100" t="inlineStr">
        <is>
          <t>Clinic</t>
        </is>
      </c>
      <c r="N6" s="88" t="inlineStr">
        <is>
          <t>Allopurinol SCARs: ผู้ป่วยไทยมีความชุกของ HLA-B58:01 สูง เสี่ยง SJS/TEN ต้องคัดกรอง</t>
        </is>
      </c>
      <c r="O6" s="100" t="inlineStr">
        <is>
          <t>ข้อสอบจริง</t>
        </is>
      </c>
      <c r="P6" s="100" t="inlineStr">
        <is>
          <t>ปี 2567</t>
        </is>
      </c>
      <c r="Q6" s="100" t="n"/>
    </row>
    <row r="7" ht="409.6" customHeight="1" s="49">
      <c r="A7" s="100" t="n">
        <v>5</v>
      </c>
      <c r="B7" s="88" t="inlineStr">
        <is>
          <t>ผู้ป่วยชายอายุ 65 ปี มาด้วยอาการปวดข้อเข่าเรื้อรัง จับข้อเข่ามีเสียงกรอบแกรบ (Crepitus) และมีอาการข้อติดบริเวณข้อเข่าหลังตื่นนอนตอนเช้า (Morning stiffness) นานน้อยกว่า 30 นาที คาดว่าเป็นอาการแสดงของโรคข้อในข้อใด</t>
        </is>
      </c>
      <c r="C7" s="100" t="n"/>
      <c r="D7" s="88" t="inlineStr">
        <is>
          <t>Osteoarthritis</t>
        </is>
      </c>
      <c r="E7" s="88" t="inlineStr">
        <is>
          <t>Osteoporosis</t>
        </is>
      </c>
      <c r="F7" s="88" t="inlineStr">
        <is>
          <t>Rheumatoid arthritis</t>
        </is>
      </c>
      <c r="G7" s="88" t="inlineStr">
        <is>
          <t>Gout</t>
        </is>
      </c>
      <c r="H7" s="88" t="inlineStr">
        <is>
          <t>Osteomalacia</t>
        </is>
      </c>
      <c r="I7" s="100" t="n">
        <v>1</v>
      </c>
      <c r="J7" s="88"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อาการแสดงเด่นของผู้ป่วยรายนี้ (อายุ 65 ปี, ปวดข้อเข่าเรื้อรัง, มีเสียงกรอบแกรบขณะขยับข้อ/Crepitus, มีข้อติดตอนเช้า/Morning stiffness นานน้อยกว่า 30 นาที) เป็นลักษณะทางคลินิกที่เข้าได้กับเกณฑ์การวินิจฉัยโรคข้อเสื่อม (Osteoarthritis: OA) ของ ACR แตกต่างจากข้ออักเสบรูมาตอยด์ (RA) ซึ่งมักพบ Morning stiffness นานกว่า 1 ชั่วโมง และมีการอักเสบของหลายข้อพร้อมกันแบบสมมาตร
🔍 ข้ออื่นผิดเพราะอะไร:
• ข้อ ข. (Osteoporosis): Osteoporosis (โรคกระดูกพรุน) เป็นภาวะที่มีความหนาแน่นของมวลกระดูกลดลง มักไม่มีอาการปวดข้อหรือเสียงกรอบแกรบในข้อ และไม่ได้ทำให้เกิดข้อติดตอนเช้า
• ข้อ ค. (Rheumatoid arthritis): Rheumatoid arthritis มักมีอาการข้ออักเสบแบบสมมาตรหลายข้อ (Polyarthritis) และมีอาการข้อติดตอนเช้า (Morning stiffness) นานกว่า 1 ชั่วโมง ไม่ใช่แบบสั้นๆ ต่ำกว่า 30 นาที
• ข้อ ง. (Gout): Gout เกิดจากการตกผลึกของ monosodium urate ในข้อ มักทำให้เกิดข้ออักเสบเฉียบพลัน บวม แดง ร้อนรุนแรงที่ข้อเดียว (Monoarthritis) เช่น ข้อนิ้วหัวแม่เท้า ไม่ใช่ข้อเสื่อมเรื้อรัง
• ข้อ จ. (Osteomalacia): Osteomalacia (โรคกระดูกอ่อน) เกิดจากการขาดวิตามินดี ทำให้กระดูกมีการสร้างแร่ธาตุไม่สมบูรณ์ ผู้ป่วยมักมีอาการปวดกระดูกแบบตื้อๆ ทั่วตัวหรือกล้ามเนื้ออ่อนแรง ไม่ใช่เสียงกรอบแกรบในข้อ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7" s="100" t="n"/>
      <c r="L7" s="88" t="inlineStr">
        <is>
          <t>Osteoarthritis</t>
        </is>
      </c>
      <c r="M7" s="100" t="inlineStr">
        <is>
          <t>Clinic</t>
        </is>
      </c>
      <c r="N7" s="88" t="inlineStr">
        <is>
          <t>OA Diagnosis: Morning stiffness &lt; 30 นาที, Crepitus, ปวดเมื่อใช้งาน ดีขึ้นเมื่อพัก</t>
        </is>
      </c>
      <c r="O7" s="100" t="inlineStr">
        <is>
          <t>ข้อสอบจริง</t>
        </is>
      </c>
      <c r="P7" s="100" t="inlineStr">
        <is>
          <t>ปี 2567</t>
        </is>
      </c>
      <c r="Q7" s="100" t="n"/>
    </row>
    <row r="8" ht="409.6" customHeight="1" s="49">
      <c r="A8" s="100" t="n">
        <v>6</v>
      </c>
      <c r="B8" s="88" t="inlineStr">
        <is>
          <t>จากกรณีศึกษาข้อก่อนหน้า หากผู้ป่วยไม่เคยได้รับยาแก้ปวดใด ๆ มาก่อน ข้อใดคือยาที่ควรใช้ในการเริ่มต้นการรักษาตามแนวทางเวชปฏิบัติปัจจุบัน</t>
        </is>
      </c>
      <c r="C8" s="100" t="n"/>
      <c r="D8" s="88" t="inlineStr">
        <is>
          <t>Oral NSAIDs (เช่น Diclofenac)</t>
        </is>
      </c>
      <c r="E8" s="88" t="inlineStr">
        <is>
          <t>Oral Paracetamol + Orphenadrine</t>
        </is>
      </c>
      <c r="F8" s="88" t="inlineStr">
        <is>
          <t>Oral Ondansetron</t>
        </is>
      </c>
      <c r="G8" s="88" t="inlineStr">
        <is>
          <t>Oral Tramadol</t>
        </is>
      </c>
      <c r="H8" s="88" t="inlineStr">
        <is>
          <t>Topical NSAIDs (เช่น Diclofenac emulgel)</t>
        </is>
      </c>
      <c r="I8" s="100" t="n">
        <v>5</v>
      </c>
      <c r="J8" s="88" t="inlineStr">
        <is>
          <t>✅ คำตอบที่ถูกต้อง: ข้อ จ.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ได้รับการแนะนำอย่างหนักแน่น (Strongly recommended) ตามแนวทางของ ACR 2019 ให้เป็นยาทางเลือกแรก (First-line pharmacological therapy) สำหรับผู้ป่วยโรคข้อเข่าเสื่อม เนื่องจากมีประสิทธิภาพในการลดปวดเฉพาะที่ได้ดีเทียบเท่าชนิดรับประทาน แต่มีการดูดซึมเข้าสู่กระแสเลือดน้อยมาก จึงมีความปลอดภัยสูงต่อระบบทางเดินอาหาร โรคหัวใจและหลอดเลือด รวมถึงการทำงานของไต
🔍 ข้ออื่นผิดเพราะอะไร:
• ข้อ ก. (Oral NSAIDs (เช่น Diclofenac)): Oral NSAIDs มีความเสี่ยงต่อระบบทางเดินอาหาร โรคหัวใจหลอดเลือด และไตสูงกว่ายาแบบทาภายนอก Guideline แนะนำให้ใช้ยาทาเฉพาะที่เป็น First-line ในผู้ป่วยที่ไม่มีข้อห้าม
• ข้อ ข. (Oral Paracetamol + Orphenadrine): Oral Paracetamol มีประสิทธิภาพต่ำในการลดปวดและอักเสบจากข้อเสื่อม Guideline ปัจจุบันของ ACR แนะนำเพียงแบบมีเงื่อนไข (Conditional) และไม่ใช้เป็น First-line
• ข้อ ค. (Oral Ondansetron): Oral Ondansetron เป็นยาต้านอาเจียนกลุ่ม 5-HT3 receptor antagonist ไม่มีกลไกหรือข้อบ่งใช้ในการลดความปวดหรือต้านการอักเสบในโรคข้อเสื่อมแต่อย่างใด
• ข้อ ง. (Oral Tramadol): Oral Tramadol เป็นยาแก้ปวดกลุ่ม Opioid อ่อนๆ ซึ่งมีผลข้างเคียงสูง เช่น ง่วงซึม คลื่นไส้ มักสงวนไว้สำหรับผู้ป่วยที่มีข้อห้ามใช้ NSAIDs หรือผู้ที่อาการไม่ดีขึ้นด้วยยาอื่น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Topical Formulation: Diclofenac gel เป็น first-line สำหรับ Knee Osteoarthritis ตามแนวทาง ACR 2019 ช่วยลดอาการปวดเฉพาะที่โดยเกิด systemic side effects ต่ำมาก</t>
        </is>
      </c>
      <c r="K8" s="100" t="n"/>
      <c r="L8" s="88" t="inlineStr">
        <is>
          <t>Osteoarthritis</t>
        </is>
      </c>
      <c r="M8" s="100" t="inlineStr">
        <is>
          <t>Clinic</t>
        </is>
      </c>
      <c r="N8" s="88" t="inlineStr">
        <is>
          <t>OA Knee First-line: Topical NSAIDs (Diclofenac emulgel) มีประสิทธิภาพดีและปลอดภัยต่อ GI/CV/Renal</t>
        </is>
      </c>
      <c r="O8" s="100" t="inlineStr">
        <is>
          <t>ข้อสอบจริง</t>
        </is>
      </c>
      <c r="P8" s="100" t="inlineStr">
        <is>
          <t>ปี 2567</t>
        </is>
      </c>
      <c r="Q8" s="100" t="n"/>
    </row>
    <row r="9" ht="409.6" customHeight="1" s="49">
      <c r="A9" s="100" t="n">
        <v>7</v>
      </c>
      <c r="B9" s="88" t="inlineStr">
        <is>
          <t>ผู้ป่วยโรคเกาต์ (Gout) ควรได้รับการตรวจวิเคราะห์หรือตรวจความปลอดภัยทางพันธุกรรมในข้อใด ก่อนเริ่มต้นการรักษาด้วยยา Allopurinol เพื่อป้องกันการแพ้ยารุนแรง</t>
        </is>
      </c>
      <c r="C9" s="100" t="n"/>
      <c r="D9" s="88" t="inlineStr">
        <is>
          <t>Alkaline phosphatase</t>
        </is>
      </c>
      <c r="E9" s="88" t="inlineStr">
        <is>
          <t>Hemoglobin</t>
        </is>
      </c>
      <c r="F9" s="88" t="inlineStr">
        <is>
          <t>Creatine phosphokinase</t>
        </is>
      </c>
      <c r="G9" s="88" t="inlineStr">
        <is>
          <t>HLA-B58:01</t>
        </is>
      </c>
      <c r="H9" s="88" t="inlineStr">
        <is>
          <t>CYP3A4 polymorphism</t>
        </is>
      </c>
      <c r="I9" s="100" t="n">
        <v>4</v>
      </c>
      <c r="J9" s="88"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การตรวจวิเคราะห์ทางพันธุกรรมเพื่อหาอัลลีล HLA-B58:01 มีความคุ้มค่าและแนะนำให้คัดกรองในผู้ป่วยชาวไทยและประชากรเอเชียตะวันออกก่อนเริ่มยา Allopurinol เพื่อประเมินความเสี่ยงและป้องกันการเกิดโรคแพ้ยาทางผิวหนังที่รุนแรงเฉียบพลันชนิด SCARs/TEN/DRESS
🔍 ข้ออื่นผิดเพราะอะไร:
• ข้อ ก. (Alkaline phosphatase): Alkaline phosphatase เป็นเอนไซม์ที่บ่งบอกถึงความผิดปกติของท่อน้ำดีหรือกระดูก ไม่ใช่ยีนหรือตัวบ่งชี้ทางพันธุกรรมที่ใช้ทำนายความเสี่ยงการเกิดปฏิกิริยาแพ้ยาผิวหนังรุนแรงจาก Allopurinol
• ข้อ ข. (Hemoglobin): Hemoglobin เป็นโปรตีนในเม็ดเลือดแดงที่ขนส่งออกซิเจน การประเมินค่า Hb ใช้สำหรับคัดกรองภาวะซีด ไม่เกี่ยวข้องกับความเสี่ยงการเกิด SCARs จากการใช้ยา Allopurinol
• ข้อ ค. (Creatine phosphokinase): Creatine phosphokinase เป็นเอนไซม์ที่บ่งชี้การบาดเจ็บของกล้ามเนื้อ (Myopathy) ใช้เฝ้าระวังผลข้างเคียงจากยากลุ่ม Statin ไม่ใช่การทดสอบทางพันธุกรรมเพื่อป้องกันการแพ้ยา Allopurinol
• ข้อ จ. (CYP3A4 polymorphism): CYP3A4 polymorphism เกี่ยวข้องกับกระบวนการเมแทบอลิซึมของยาในตับหลายชนิด แต่ Allopurinol ถูกเมแทบอไลซ์เป็นหลักผ่านเอนไซม์ Xanthine oxidase และไม่เกี่ยวข้องกับยีนนี้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9" s="100" t="n"/>
      <c r="L9" s="88" t="inlineStr">
        <is>
          <t>Gout</t>
        </is>
      </c>
      <c r="M9" s="100" t="inlineStr">
        <is>
          <t>Clinic</t>
        </is>
      </c>
      <c r="N9" s="88" t="inlineStr">
        <is>
          <t>Allopurinol Pharmacogenomics: ตรวจยีน HLA-B58:01 ก่อนเริ่มยาในคนไทยทุกราย</t>
        </is>
      </c>
      <c r="O9" s="100" t="inlineStr">
        <is>
          <t>ข้อสอบจริง</t>
        </is>
      </c>
      <c r="P9" s="100" t="inlineStr">
        <is>
          <t>ปี 2567</t>
        </is>
      </c>
      <c r="Q9" s="100" t="n"/>
    </row>
    <row r="10" ht="409.6" customHeight="1" s="49">
      <c r="A10" s="100" t="n">
        <v>8</v>
      </c>
      <c r="B10" s="88" t="inlineStr">
        <is>
          <t>เหตุใดแพทย์์จึงสั่งใช้ยา Colchicine ขนาดต่ำ (เช่น 0.6 mg วันละครั้ง) ควบคู่กับยา Allopurinol ในระยะเริ่มต้นการรักษาโรคเกาต์ระยะยาว</t>
        </is>
      </c>
      <c r="C10" s="100" t="n"/>
      <c r="D10" s="88" t="inlineStr">
        <is>
          <t>เพื่อป้องกันการเกิดข้ออักเสบเฉียบพลัน (Gout flare prophylaxis) ในระยะเริ่มยาลดกรดยูริก</t>
        </is>
      </c>
      <c r="E10" s="88" t="inlineStr">
        <is>
          <t>เสริมฤทธิ์ยา Allopurinol ในการขับกรดยูริกโดยทำหน้าที่คนละกลไก</t>
        </is>
      </c>
      <c r="F10" s="88" t="inlineStr">
        <is>
          <t>ป้องกันการเกิดก้อนโทฟัส (Tophi) ตามข้อต่าง ๆ</t>
        </is>
      </c>
      <c r="G10" s="88" t="inlineStr">
        <is>
          <t>ป้องกันการสะสมและการตกผลึกของสาร Xanthine ในหลอดเลือด</t>
        </is>
      </c>
      <c r="H10" s="88" t="inlineStr">
        <is>
          <t>เสริมฤทธิ์ยา Allopurinol โดยช่วยลดการขับถ่ายยาออกทางไต</t>
        </is>
      </c>
      <c r="I10" s="100" t="n">
        <v>1</v>
      </c>
      <c r="J10" s="88" t="inlineStr">
        <is>
          <t>✅ คำตอบที่ถูกต้อง: ข้อ ก. เพื่อป้องกันการเกิดข้ออักเสบเฉียบพลัน (Gout flare prophylaxis) ในระยะเริ่มยาลดกรดยูริก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prophylaxis) ในระยะเริ่มยาลดกรดยูริก ในช่วงเริ่มต้นรักษาโรคเกาต์ด้วยยาลดระดับกรดยูริก (ULT เช่น Allopurinol) ระดับกรดยูริกในกระแสเลือดจะลดลงอย่างรวดเร็ว ส่งผลให้เกิดการละลายของผลึกเกลือยูเรต (Urate crystal dissolution) ที่สะสมอยู่ในข้อ ทำให้กระตุ้นให้เกิดภาวะข้ออักเสบเฉียบพลันกำเริบขึ้นได้ (Gout flare) แพทย์์จึงสั่งใช้ยา Colchicine ขนาดต่ำ (0.6 mg วันละครั้ง) เพื่อทำหน้าที่ต้านอักเสบและป้องกันไม่ให้อาการข้ออักเสบเฉียบพลันกำเริบในช่วง 3-6 เดือนแรกของการเริ่ม ULT
🔍 ข้ออื่นผิดเพราะอะไร:
• ข้อ ข. (เสริมฤทธิ์ยา Allopurinol ในการขับกรดยูริกโดยทำหน้าที่คนละกลไก): Colchicine ออกฤทธิ์ลดการอักเสบโดยยับยั้งการเคลื่อนที่ของเม็ดเลือดขาว (Microtubule inhibitor) ไม่ได้มีฤทธิ์ขับกรดยูริก หรือเสริมกลไกของ Allopurinol ที่ออกฤทธิ์ที่ Xanthine oxidase
• ข้อ ค. (ป้องกันการเกิดก้อนโทฟัส (Tophi) ตามข้อต่าง ๆ): การป้องกันหรือสลายก้อนโทฟัส (Tophi) เป็นผลจากระดับกรดยูริกในเลือดที่ลดลงอย่างต่อเนื่องจากยาลดกรดยูริกเช่น Allopurinol ไม่ใช่ผลโดยตรงจากฤทธิ์ต้านอักเสบของ Colchicine
• ข้อ ง. (ป้องกันการสะสมและการตกผลึกของสาร Xanthine ในหลอดเลือด): สาร Xanthine เกิดจากการยับยั้ง Xanthine oxidase โดย Allopurinol การสะสมของ Xanthine ไม่ได้ถูกป้องกันด้วย Colchicine ซึ่งไม่มีผลต่อกระบวนการสร้างหรือขับถ่ายพิวรีน
• ข้อ จ. (เสริมฤทธิ์ยา Allopurinol โดยช่วยลดการขับถ่ายยาออกทางไต): Colchicine ไม่มีอันตรกิริยา (Drug interaction) ที่ช่วยลดการขับถ่ายยา Allopurinol ออกทางไต กลไกของยาทั้งสองไม่มีส่วนเสริมฤทธิ์กันในแง่ของเภสัชจลนศาสตร์ (Pharmacokinetics)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0" s="100" t="n"/>
      <c r="L10" s="88" t="inlineStr">
        <is>
          <t>Gout</t>
        </is>
      </c>
      <c r="M10" s="100" t="inlineStr">
        <is>
          <t>Clinic</t>
        </is>
      </c>
      <c r="N10" s="88" t="inlineStr">
        <is>
          <t>Gout Flare Prophylaxis: ให้ Colchicine / NSAID ร่วมกับ Allopurinol นานอย่างน้อย 3-6 เดือน</t>
        </is>
      </c>
      <c r="O10" s="100" t="inlineStr">
        <is>
          <t>ข้อสอบจริง</t>
        </is>
      </c>
      <c r="P10" s="100" t="inlineStr">
        <is>
          <t>ปี 2567</t>
        </is>
      </c>
      <c r="Q10" s="100" t="n"/>
    </row>
    <row r="11" ht="409.6" customHeight="1" s="49">
      <c r="A11" s="100" t="n">
        <v>9</v>
      </c>
      <c r="B11" s="88" t="inlineStr">
        <is>
          <t>ยาบรรเทาอาการปวดอักเสบในข้อใดที่แนะนำให้ใช้เป็นอันดับแรก (First-line) สำหรับผู้ป่วยที่มีอาการปวดข้อเข่าเสื่อม (Osteoarthritis) ในระดับน้อย (Pain score = 2/10) ตามแนวทางเวชปฏิบัติของ American College of Rheumatology (ACR) ปี 2019</t>
        </is>
      </c>
      <c r="C11" s="100" t="n"/>
      <c r="D11" s="88" t="inlineStr">
        <is>
          <t>Oral Paracetamol + Orphenadrine</t>
        </is>
      </c>
      <c r="E11" s="88" t="inlineStr">
        <is>
          <t>Topical NSAIDs (เช่น Diclofenac emulgel)</t>
        </is>
      </c>
      <c r="F11" s="88" t="inlineStr">
        <is>
          <t>Oral Tramadol</t>
        </is>
      </c>
      <c r="G11" s="88" t="inlineStr">
        <is>
          <t>Oral Diclofenac sodium</t>
        </is>
      </c>
      <c r="H11" s="88" t="inlineStr">
        <is>
          <t>Glucosamine sulfate oral capsule</t>
        </is>
      </c>
      <c r="I11" s="100" t="n">
        <v>2</v>
      </c>
      <c r="J11" s="88" t="inlineStr">
        <is>
          <t>✅ คำตอบที่ถูกต้อง: ข้อ ข.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ตามแนวทาง ACR 2019 แนะนำใช้ Topical NSAIDs เป็น First-line สำหรับผู้ป่วยโรคข้อเข่าเสื่อม (Knee OA) เนื่องจากมีข้อแนะนำสนับสนุนที่เข้มแข็ง (Strongly recommended) และปลอดภัยกว่าการใช้ยาแก้ปวดชนิดรับประทานทั่วไป สำหรับ Paracetamol เป็นเพียงข้อแนะนำแบบมีเงื่อนไข (Conditionally recommended) และมี efficacy ลดปวดในข้อเสื่อมต่ำ
🔍 ข้ออื่นผิดเพราะอะไร:
• ข้อ ก. (Oral Paracetamol + Orphenadrine): Oral Paracetamol มีประสิทธิภาพลดปวดข้อเสื่อมได้น้อยกว่า NSAIDs แนวทาง ACR 2019 แนะนำให้ใช้แบบมีเงื่อนไข (Conditional) และไม่ถือเป็น First-line treatment เมื่อเทียบกับยาทาเฉพาะที่
• ข้อ ค. (Oral Tramadol): Oral Tramadol เป็นยากลุ่ม Weak opioid ที่มีผลข้างเคียงสูง เช่น คลื่นไส้ เวียนศีรษะ แนวทาง ACR แนะนำให้ใช้กรณีที่ผู้ป่วยไม่สามารถใช้ NSAIDs หรือไม่ตอบสนองต่อยา First-line อื่นๆ
• ข้อ ง. (Oral Diclofenac sodium): Oral Diclofenac มีประสิทธิภาพสูงแต่มีความเสี่ยงต่อระบบทางเดินอาหารและหัวใจหลอดเลือดสูงกว่ายาทาเฉพาะที่ จึงแนะนำให้เริ่มที่ Topical NSAIDs ก่อนในผู้ป่วยที่มีอาการปวดแบบ khuẩnๆ
• ข้อ จ. (Glucosamine sulfate oral capsule): Glucosamine sulfate ถูกพิจารณาว่าไม่มีประสิทธิภาพทางคลินิกที่ชัดเจนในการรักษาข้อเสื่อม แนวทาง ACR 2019 จึงมีข้อแนะนำคัดค้าน (Strongly recommend against) การใช้ยานี้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11" s="100" t="n"/>
      <c r="L11" s="88" t="inlineStr">
        <is>
          <t>Osteoarthritis</t>
        </is>
      </c>
      <c r="M11" s="100" t="inlineStr">
        <is>
          <t>Clinic</t>
        </is>
      </c>
      <c r="N11" s="88" t="inlineStr">
        <is>
          <t>ACR 2019 OA: แนะนำ Topical NSAID เป็นอันดับแรกก่อน Oral NSAID ในข้อเข่าเสื่อม</t>
        </is>
      </c>
      <c r="O11" s="100" t="inlineStr">
        <is>
          <t>ข้อสอบจริง</t>
        </is>
      </c>
      <c r="P11" s="100" t="inlineStr">
        <is>
          <t>ปี 2566</t>
        </is>
      </c>
      <c r="Q11" s="100" t="n"/>
    </row>
    <row r="12" ht="409.6" customHeight="1" s="49">
      <c r="A12" s="100" t="n">
        <v>10</v>
      </c>
      <c r="B12" s="88" t="inlineStr">
        <is>
          <t>เภสัชกรควรให้คำแนะนำแก่ผู้ป่วยเกี่ยวกับอาการไม่พึงประสงค์จากการใช้ยา (ADR) ที่โดดเด่นและพบบ่อยที่สุดของยา Colchicine ในข้อใด</t>
        </is>
      </c>
      <c r="C12" s="100" t="n"/>
      <c r="D12" s="88" t="inlineStr">
        <is>
          <t>ท้องเสียถ่ายเหลว</t>
        </is>
      </c>
      <c r="E12" s="88" t="inlineStr">
        <is>
          <t>ปวดศีรษะเฉียบพลัน</t>
        </is>
      </c>
      <c r="F12" s="88" t="inlineStr">
        <is>
          <t>ความดันโลหิตต่ำ</t>
        </is>
      </c>
      <c r="G12" s="88" t="inlineStr">
        <is>
          <t>ผื่นคันตามผิวหนัง</t>
        </is>
      </c>
      <c r="H12" s="88" t="inlineStr">
        <is>
          <t>ปัสสาวะเป็นเลือด</t>
        </is>
      </c>
      <c r="I12" s="100" t="n">
        <v>1</v>
      </c>
      <c r="J12" s="88" t="inlineStr">
        <is>
          <t>✅ คำตอบที่ถูกต้อง: ข้อ ก.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สำคัญที่พบบ่อยที่สุดของ Colchicine คือการกระตุ้นให้เกิดพิษต่อระบบทางเดินอาหาร โดยมีอาการท้องเสียถ่ายเหลว เป็นอาการหลัก ซึ่งสัมพันธ์โดยตรงกับขนาดยา (Dose-dependent) เภสัชกรต้องแนะนำให้ผู้ป่วยหยุดยาทันทีหากเริ่มมีอาการท้องเสีย
🔍 ข้ออื่นผิดเพราะอะไร:
• ข้อ ข. (ปวดศีรษะเฉียบพลัน): ปวดศีรษะเฉียบพลันไม่ใช่ผลข้างเคียงหลักที่พบได้บ่อยจาก Colchicine พิษของยาชนิดนี้มักจำเพาะต่อเซลล์ที่มีการแบ่งตัวเร็วเช่นเยื่อบุทางเดินอาหารมากกว่าระบบประสาทส่วนกลาง
• ข้อ ค. (ความดันโลหิตต่ำ): ความดันโลหิตต่ำอาจพบได้ในภาวะแทรกซ้อนจากการเกิดพิษแบบ Multi-organ failure ในขนาดยาที่สูงเกินไปมาก แต่ไม่ใช่ ADR ทั่วไปและโดดเด่นที่ต้องเตือนผู้ป่วยเมื่อใช้ยาในขนาดปกติ
• ข้อ ง. (ผื่นคันตามผิวหนัง): ผื่นคันตามผิวหนังเป็นปฏิกิริยาการแพ้ยาที่พบได้น้อยมาก และไม่ได้สัมพันธ์โดยตรงกับขนาดยา (Dose-dependent) เหมือนกับอาการทางระบบทางเดินอาหารของ Colchicine
• ข้อ จ. (ปัสสาวะเป็นเลือด): ปัสสาวะเป็นเลือดเป็นอาการของนิ่วในทางเดินปัสสาวะหรือผลจากการใช้ยาลดกรดยูริกกลุ่ม Uricosuric ไม่ใช่ผลข้างเคียงที่โดดเด่นและพบบ่อยของ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12" s="100" t="n"/>
      <c r="L12" s="88" t="inlineStr">
        <is>
          <t>Gout</t>
        </is>
      </c>
      <c r="M12" s="100" t="inlineStr">
        <is>
          <t>Clinic</t>
        </is>
      </c>
      <c r="N12" s="88" t="inlineStr">
        <is>
          <t>Colchicine Counseling: หยุดยาหรือลดขนาดทันทีหากเกิดอาการถ่ายเหลวรุนแรง</t>
        </is>
      </c>
      <c r="O12" s="100" t="inlineStr">
        <is>
          <t>ข้อสอบจริง</t>
        </is>
      </c>
      <c r="P12" s="100" t="inlineStr">
        <is>
          <t>ปี 2566</t>
        </is>
      </c>
      <c r="Q12" s="100" t="n"/>
    </row>
    <row r="13" ht="409.6" customHeight="1" s="49">
      <c r="A13" s="100" t="n">
        <v>11</v>
      </c>
      <c r="B13" s="88" t="inlineStr">
        <is>
          <t>ผู้ป่วยโรคข้ออักเสบรูมาตอยด์ (Rheumatoid Arthritis) ได้รับการรักษาด้วยยา Methotrexate (MTX) แต่อาการยังไม่ดีขึ้น แพทย์์พิจารณาจ่ายยาลดความรุนแรงของโรคกลุ่ม DMARDs ร่วมเพิ่มขึ้น หากผู้ป่วยมีประวัติการแพ้ยาในกลุ่ม Sulfa (Sulfonamides) อย่างรุนแรง ยาในข้อใดต่อไปนี้คือทางเลือกที่เหมาะสมที่สุดที่สามารถใช้ร่วมได้อย่างปลอดภัย</t>
        </is>
      </c>
      <c r="C13" s="100" t="n"/>
      <c r="D13" s="88" t="inlineStr">
        <is>
          <t>Sulfasalazine</t>
        </is>
      </c>
      <c r="E13" s="88" t="inlineStr">
        <is>
          <t>เพิ่มขนาด Methotrexate</t>
        </is>
      </c>
      <c r="F13" s="88" t="inlineStr">
        <is>
          <t>เพิ่มขนาด Prednisolone</t>
        </is>
      </c>
      <c r="G13" s="88" t="inlineStr">
        <is>
          <t>เพิ่มยา Hydroxychloroquine</t>
        </is>
      </c>
      <c r="H13" s="88" t="inlineStr">
        <is>
          <t>เพิ่มยา Azathioprine</t>
        </is>
      </c>
      <c r="I13" s="100" t="n">
        <v>4</v>
      </c>
      <c r="J13" s="88" t="inlineStr">
        <is>
          <t>✅ คำตอบที่ถูกต้อง: ข้อ ง. เพิ่มยา Hydroxychloroquine
💡 Background:
โรคข้ออักเสบรูมาตอยด์ (RA) เป็น systemic autoimmune disease ต้องรีบเริ่ม DMARDs ทันทีเพื่อป้องกัน joint destruction
🎯 ทำไมข้อนี้ถึงถูก:
เพิ่มยา Hydroxychloroquine ผู้ป่วยโรคข้ออักเสบรูมาตอยด์ (RA) ที่ไม่สามารถควบคุมโรคด้วย Methotrexate เดี่ยว ๆ ได้ จำเป็นต้องปรับเพิ่มยาในกลุ่ม Conventional synthetic DMARDs (csDMARDs) ร่วมด้วย โดยยาทั้ง 3 ตัวที่นิยมใช้ร่วมกันคือ Methotrexate, Sulfasalazine, และ Hydroxychloroquine แต่เนื่องจากผู้ป่วยรายนี้มีประวัติแพ้ยากลุ่ม Sulfa อย่างรุนแรง ยา Sulfasalazine จึงเป็น contraindication เด็ดขาด ดังนั้นทางเลือกที่เหมาะสมและปลอดภัยที่สุดคือการสั่งจ่ายเพิ่มยา Hydroxychloroquine เพื่อควบคุมโรค
🔍 ข้ออื่นผิดเพราะอะไร:
• ข้อ ก. (Sulfasalazine): Sulfasalazine มีโครงสร้างแบบ Sulfa (Sulfonamides) ซึ่งเป็นข้อห้ามใช้เด็ดขาด (Contraindication) ในผู้ป่วยรายนี้ที่มีประวัติการแพ้ยากลุ่ม Sulfa อย่างรุนแรง
• ข้อ ข. (เพิ่มขนาด Methotrexate): การเพิ่มขนาด Methotrexate เพียงอย่างเดียวอาจเพิ่มความเสี่ยงต่อความเป็นพิษ (Hepatotoxicity, Bone marrow suppression) โดยที่ประสิทธิภาพอาจไม่เพียงพอเมื่อเทียบกับการใช้ยา DMARDs ร่วมกันหลายตัว
• ข้อ ค. (เพิ่มขนาด Prednisolone): Prednisolone เป็นยาสเตียรอยด์ที่ใช้บรรเทาอาการอักเสบชั่วคราว (Bridging therapy) ไม่ใช่ยาหลักที่ช่วยลดการลุกลามของโรคระยะยาว (DMARDs) และมีผลข้างเคียงสูงเมื่อใช้ระยะยาว
• ข้อ จ. (เพิ่มยา Azathioprine): Azathioprine มีความเป็นพิษสูงและประสิทธิภาพด้อยกว่าเมื่อเทียบกับ Triple therapy หรือการใช้ Hydroxychloroquine ปัจจุบันไม่ค่อยนิยมใช้เป็น First-line หรือ add-on DMARD ใน RA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13" s="100" t="n"/>
      <c r="L13" s="88" t="inlineStr">
        <is>
          <t>Rheumatoid arthritis</t>
        </is>
      </c>
      <c r="M13" s="100" t="inlineStr">
        <is>
          <t>Clinic</t>
        </is>
      </c>
      <c r="N13" s="88" t="inlineStr">
        <is>
          <t>RA Treat-to-target: หากคุมโรคไม่ได้ด้วย MTX ให้พิจารณา Add-on csDMARDs อื่น (เช่น HCQ, SSZ)</t>
        </is>
      </c>
      <c r="O13" s="100" t="inlineStr">
        <is>
          <t>ข้อสอบจริง</t>
        </is>
      </c>
      <c r="P13" s="100" t="inlineStr">
        <is>
          <t>ปี 2566</t>
        </is>
      </c>
      <c r="Q13" s="100" t="n"/>
    </row>
    <row r="14" ht="409.6" customHeight="1" s="49">
      <c r="A14" s="100" t="n">
        <v>12</v>
      </c>
      <c r="B14" s="88" t="inlineStr">
        <is>
          <t>ผู้ป่วยโรคเกาต์อักเสบเรื้อรังได้รับยา Allopurinol ควบคู่กับ Colchicine วันละครั้ง ข้อใดคือวัตถุประสงค์หลักของการจ่ายยา Colchicine ร่วมด้วยในระยะเริ่มแรก</t>
        </is>
      </c>
      <c r="C14" s="100" t="n"/>
      <c r="D14" s="88" t="inlineStr">
        <is>
          <t>เพื่อลดผลข้างเคียงทางไตของ Allopurinol</t>
        </is>
      </c>
      <c r="E14" s="88" t="inlineStr">
        <is>
          <t>เพื่อเสริมฤทธิ์ต้านอักเสบและลดกรดยูริกของยา Allopurinol</t>
        </is>
      </c>
      <c r="F14" s="88" t="inlineStr">
        <is>
          <t>เพื่อป้องกันการเกิดข้ออักเสบเฉียบพลัน (Gout flare) จากการเปลี่ยนแปลงของระดับกรดยูริก</t>
        </is>
      </c>
      <c r="G14" s="88" t="inlineStr">
        <is>
          <t>เพื่อลดการเกิดนิ่วในไตจากกรดยูริก</t>
        </is>
      </c>
      <c r="H14" s="88" t="inlineStr">
        <is>
          <t>เพื่อเพิ่มการดูดซึมยา Allopurinol ในระบบทางเดินอาหาร</t>
        </is>
      </c>
      <c r="I14" s="100" t="n">
        <v>3</v>
      </c>
      <c r="J14" s="88" t="inlineStr">
        <is>
          <t>✅ คำตอบที่ถูกต้อง: ข้อ ค. เพื่อป้องกันการเกิดข้ออักเสบเฉียบพลัน (Gout flare) จากการเปลี่ยนแปลงของระดับกรดยูริก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จากการเปลี่ยนแปลงของระดับกรดยูริก วัตถุประสงค์หลักของการให้ Colchicine ขนาดต่ำควบคู่กับ Allopurinol ในระยะเริ่มต้นของการลดกรดยูริก (ULT) คือการป้องกันข้ออักเสบเฉียบพลันกำเริบ (Gout flare prophylaxis) เนื่องจากกรดยูริกในเลือดที่แกว่งและลดลงอย่างรวดเร็วจะทำให้ผลึกเกลือยูเรตละลายตัวและกระตุ้นระบบภูมิคุ้มกันให้เกิดการอักเสบในข้อขึ้นมาได้
🔍 ข้ออื่นผิดเพราะอะไร:
• ข้อ ก. (เพื่อลดผลข้างเคียงทางไตของ Allopurinol): Colchicine ไม่ได้มีกลไกใดๆ ในการปกป้องไตหรือลดผลข้างเคียงทางไตจากยา Allopurinol ทั้งสองตัวออกฤทธิ์อิสระต่อกันในการจัดการโรคเกาต์
• ข้อ ข. (เพื่อเสริมฤทธิ์ต้านอักเสบและลดกรดยูริกของยา Allopurinol): Colchicine เป็นยาต้านการอักเสบเท่านั้น ไม่มีกลไกในการยับยั้งเอนไซม์ Xanthine oxidase หรือลดกรดยูริก จึงไม่สามารถเสริมฤทธิ์ลดกรดยูริกของ Allopurinol ได้
• ข้อ ง. (เพื่อลดการเกิดนิ่วในไตจากกรดยูริก): การเกิดนิ่วในไตจากกรดยูริกเกิดจากการขับกรดยูริกที่มากเกินไปทางปัสสาวะ Colchicine ไม่มีผลต่อการขับหรือลดการเกิดนิ่วในไตแต่อย่างใด
• ข้อ จ. (เพื่อเพิ่มการดูดซึมยา Allopurinol ในระบบทางเดินอาหาร): Colchicine ไม่ได้มีผลต่อเภสัชจลนศาสตร์ในการดูดซึมยา Allopurinol ผ่านระบบทางเดินอาหาร การดูดซึมของ Allopurinol เกิดขึ้นตามปกติแม้จะไม่มี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4" s="100" t="n"/>
      <c r="L14" s="88" t="inlineStr">
        <is>
          <t>Gout</t>
        </is>
      </c>
      <c r="M14" s="100" t="inlineStr">
        <is>
          <t>Clinic</t>
        </is>
      </c>
      <c r="N14" s="88" t="inlineStr">
        <is>
          <t>Gout Prophylaxis: ป้องกัน Gout flare จากการแกว่งของระดับกรดยูริกในช่วงเริ่ม ULT</t>
        </is>
      </c>
      <c r="O14" s="100" t="inlineStr">
        <is>
          <t>ข้อสอบจริง</t>
        </is>
      </c>
      <c r="P14" s="100" t="inlineStr">
        <is>
          <t>ปี 2566</t>
        </is>
      </c>
      <c r="Q14" s="100" t="n"/>
    </row>
    <row r="15" ht="409.6" customHeight="1" s="49">
      <c r="A15" s="100" t="n">
        <v>13</v>
      </c>
      <c r="B15" s="88" t="inlineStr">
        <is>
          <t>พารามิเตอร์หรือการตรวจติดตามในข้อใดต่อไปนี้ที่ ไม่จำเป็น ต้องได้รับการตรวจเป็นประจำระหว่างการใช้ยา Methotrexate (MTX) เพื่อความปลอดภัย</t>
        </is>
      </c>
      <c r="C15" s="100" t="n"/>
      <c r="D15" s="88" t="inlineStr">
        <is>
          <t>Complete Blood Count (CBC)</t>
        </is>
      </c>
      <c r="E15" s="88" t="inlineStr">
        <is>
          <t>Liver function tests (AST/ALT)</t>
        </is>
      </c>
      <c r="F15" s="88" t="inlineStr">
        <is>
          <t>Renal function (Serum creatinine)</t>
        </is>
      </c>
      <c r="G15" s="88" t="inlineStr">
        <is>
          <t>Chest X-ray</t>
        </is>
      </c>
      <c r="H15" s="88" t="inlineStr">
        <is>
          <t>การตรวจตาอย่างละเอียดโดยจักษุแพทย์์ (Eye examination)</t>
        </is>
      </c>
      <c r="I15" s="100" t="n">
        <v>5</v>
      </c>
      <c r="J15" s="88" t="inlineStr">
        <is>
          <t>✅ คำตอบที่ถูกต้อง: ข้อ จ. การตรวจตาอย่างละเอียดโดยจักษุแพทย์์ (Eye examination)
💡 Background:
โรคข้ออักเสบรูมาตอยด์ (RA) เป็น systemic autoimmune disease ต้องรีบเริ่ม DMARDs ทันทีเพื่อป้องกัน joint destruction
🎯 ทำไมข้อนี้ถึงถูก:
การตรวจตาอย่างละเอียดโดยจักษุแพทย์์ (Eye examination) การประเมินหรือตรวจตาอย่างละเอียดโดยจักษุแพทย์์ (Ophthalmologic examination) เป็นพารามิเตอร์ที่จำเป็นสำหรับเฝ้าระวังพิษต่อจอประสาทตา (Retinotoxicity) จากยา Hydroxychloroquine (HCQ) เท่านั้น ไม่จำเป็นสำหรับการตรวจติดตามยา Methotrexate (MTX) ขณะที่การใช้ MTX ต้องตรวจติดตาม CBC (เฝ้าระวัง Bone marrow suppression), LFT (Hepatotoxicity), Creatinine (Renal function), และ Chest X-ray (เฝ้าระวัง Pulmonary fibrosis/Pneumonitis)
🔍 ข้ออื่นผิดเพราะอะไร:
• ข้อ ก. (Complete Blood Count (CBC)): Complete Blood Count (CBC) เป็นพารามิเตอร์ที่จำเป็นอย่างยิ่งในการติดตามการใช้ Methotrexate เพื่อเฝ้าระวังภาวะกดไขกระดูก (Bone marrow suppression) ที่อันตรายถึงชีวิต
• ข้อ ข. (Liver function tests (AST/ALT)): Liver function tests (AST/ALT) ต้องได้รับการตรวจติดตามเป็นระยะ เนื่องจาก Methotrexate สามารถทำให้เกิดพิษต่อตับ (Hepatotoxicity) และภาวะตับแข็งได้หากใช้เป็นเวลานาน
• ข้อ ค. (Renal function (Serum creatinine)): Renal function (Serum creatinine) จำเป็นต้องตรวจติดตาม เพราะ Methotrexate ถูกขับออกทางไตเป็นหลัก หากการทำงานของไตบกพร่องจะทำให้ยาคั่งและเกิดพิษรุนแรง
• ข้อ ง. (Chest X-ray): Chest X-ray มักได้รับการตรวจก่อนเริ่มยาหรือระหว่างติดตามการรักษาเพื่อเฝ้าระวังภาวะปอดอักเสบแทรกซ้อน (Methotrexate-induced pneumonitis หรือ Pulmonary fibrosis)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5" s="100" t="n"/>
      <c r="L15" s="88" t="inlineStr">
        <is>
          <t>Rheumatoid arthritis</t>
        </is>
      </c>
      <c r="M15" s="100" t="inlineStr">
        <is>
          <t>Clinic</t>
        </is>
      </c>
      <c r="N15" s="88" t="inlineStr">
        <is>
          <t>DMARDs Monitoring: HCQ ต้องตรวจคัดกรอง Retinal toxicity ด้วย Eye exam ประจำปี (MTX ไม่ต้อง)</t>
        </is>
      </c>
      <c r="O15" s="100" t="inlineStr">
        <is>
          <t>ข้อสอบจริง</t>
        </is>
      </c>
      <c r="P15" s="100" t="inlineStr">
        <is>
          <t>ปี 2566</t>
        </is>
      </c>
      <c r="Q15" s="100" t="n"/>
    </row>
    <row r="16" ht="409.6" customHeight="1" s="49">
      <c r="A16" s="100" t="n">
        <v>14</v>
      </c>
      <c r="B16" s="88" t="inlineStr">
        <is>
          <t>คำแนะนำข้อใดต่อไปนี้เกี่ยวกับการใช้ยา Methotrexate (MTX) ในผู้ป่วยโรคข้ออักเสบรูมาตอยด์ที่ ไม่เหมาะสม หรือผิดพลาด</t>
        </is>
      </c>
      <c r="C16" s="100" t="n"/>
      <c r="D16" s="88" t="inlineStr">
        <is>
          <t>แนะนำให้หลีกเลี่ยงการดื่มเครื่องดื่มแอลกอฮอล์ในระหว่างใช้ยานี้</t>
        </is>
      </c>
      <c r="E16" s="88" t="inlineStr">
        <is>
          <t>รับประทานยาเพียงสัปดาห์ละ 1 ครั้งตามที่แพทย์์สั่ง (ห้ามกินทุกวัน)</t>
        </is>
      </c>
      <c r="F16" s="88" t="inlineStr">
        <is>
          <t>รับประทานร่วมกับ Folic acid ตามแพทย์์สั่งเพื่อลดอาการปากเปื่อยและผลข้างเคียงอื่น ๆ</t>
        </is>
      </c>
      <c r="G16" s="88" t="inlineStr">
        <is>
          <t>สามารถปรับลดขนาดยาเองได้ทันทีเมื่ออาการของโรคเริ่มคงที่หรือไม่มีอาการปวดอักเสบ</t>
        </is>
      </c>
      <c r="H16" s="88" t="inlineStr">
        <is>
          <t>หากมีอาการไข้ เจ็บคอ หรือไอแห้งผิดปกติ ให้หยุดยาและรีบมาพบแพทย์์ทันที</t>
        </is>
      </c>
      <c r="I16" s="100" t="n">
        <v>4</v>
      </c>
      <c r="J16" s="88" t="inlineStr">
        <is>
          <t>✅ คำตอบที่ถูกต้อง: ข้อ ง. สามารถปรับลดขนาดยาเองได้ทันทีเมื่ออาการของโรคเริ่มคงที่หรือไม่มีอาการปวดอักเสบ
💡 Background:
โรคข้ออักเสบรูมาตอยด์ (RA) เป็น systemic autoimmune disease ต้องรีบเริ่ม DMARDs ทันทีเพื่อป้องกัน joint destruction
🎯 ทำไมข้อนี้ถึงถูก:
สามารถปรับลดขนาดยาเองได้ทันทีเมื่ออาการของโรคเริ่มคงที่หรือไม่มีอาการปวดอักเสบ ผู้ป่วยไม่มีสิทธิ์ปรับลดหรือเพิ่มขนาดยากลุ่ม DMARDs (รวมถึง Methotrexate) ด้วยตัวเองเด็ดขาด เนื่องจากเป็นยาที่มีดัชนีการรักษาแคบและมีความเป็นพิษสูง การปรับขนาดยาจำเป็นต้องตรวจประเมินดัชนีความรุนแรงของโรค (Disease activity) และค่าทางห้องปฏิบัติการอย่างรอบคอบโดยแพทย์์ผู้เชี่ยวชาญ ส่วนข้ออื่น ๆ เป็นคำแนะนำที่ถูกต้องและเหมาะสมสำหรับผู้ป่วยที่ใช้ MTX
🔍 ข้ออื่นผิดเพราะอะไร:
• ข้อ ก. (แนะนำให้หลีกเลี่ยงการดื่มเครื่องดื่มแอลกอฮอล์ในระหว่างใช้ยานี้): Methotrexate มีความเสี่ยงในการเกิดพิษต่อตับ (Hepatotoxicity) สูง การดื่มแอลกอฮอล์จะยิ่งเสริมความเสี่ยงให้เกิดตับอักเสบหรือตับแข็ง คำแนะนำให้หลีกเลี่ยงจึงถูกต้อง
• ข้อ ข. (รับประทานยาเพียงสัปดาห์ละ 1 ครั้งตามที่แพทย์์สั่ง (ห้ามกินทุกวัน)): Methotrexate สำหรับโรค RA มีข้อกำหนดการให้ยาที่เคร่งครัดคือรับประทานสัปดาห์ละ 1 ครั้งเท่านั้น การรับประทานทุกวันจะทำให้เกิดพิษเฉียบพลันถึงชีวิต คำแนะนำนี้จึงถูกต้อง
• ข้อ ค. (รับประทานร่วมกับ Folic acid ตามแพทย์์สั่งเพื่อลดอาการปากเปื่อยและผลข้างเคียงอื่น ๆ): Folic acid ช่วยป้องกันและลดผลข้างเคียงของ Methotrexate เช่น แผลในปาก ปากเปื่อย (Stomatitis) และลดความเสี่ยงต่อการเกิดพิษต่อตับโดยไม่รบกวนประสิทธิภาพของยา
• ข้อ จ. (หากมีอาการไข้ เจ็บคอ หรือไอแห้งผิดปกติ ให้หยุดยาและรีบมาพบแพทย์์ทันที): อาการไข้ เจ็บคอ หรือไอแห้ง เป็นสัญญาณเตือนสำคัญของภาวะไขกระดูกถูกกด (ติดเชื้อ) หรือปอดอักเสบ (Pneumonitis) การหยุดยาและพบแพทย์์ทันทีจึงเป็นคำแนะนำที่ถูกต้อง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6" s="100" t="n"/>
      <c r="L16" s="88" t="inlineStr">
        <is>
          <t>Rheumatoid arthritis</t>
        </is>
      </c>
      <c r="M16" s="100" t="inlineStr">
        <is>
          <t>Clinic</t>
        </is>
      </c>
      <c r="N16" s="88" t="inlineStr">
        <is>
          <t>DMARDs Counseling: MTX ทานสัปดาห์ละ 1 ครั้งเท่านั้น ห้ามทานทุกวัน และห้ามปรับลดขนาดยาเอง</t>
        </is>
      </c>
      <c r="O16" s="100" t="inlineStr">
        <is>
          <t>ข้อสอบจริง</t>
        </is>
      </c>
      <c r="P16" s="100" t="inlineStr">
        <is>
          <t>ปี 2566</t>
        </is>
      </c>
      <c r="Q16" s="100" t="n"/>
    </row>
    <row r="17" ht="409.6" customHeight="1" s="49">
      <c r="A17" s="100" t="n">
        <v>15</v>
      </c>
      <c r="B17" s="88" t="inlineStr">
        <is>
          <t>จากกรณีศึกษาผู้ป่วย RA ข้างต้น การจัดการการรักษาในข้อใดเหมาะสมที่สุดสำหรับคนไข้รายนี้เพื่อควบคุมอาการของโรค</t>
        </is>
      </c>
      <c r="C17" s="100" t="n"/>
      <c r="D17" s="88" t="inlineStr">
        <is>
          <t>เพิ่มขนาดยา Methotrexate</t>
        </is>
      </c>
      <c r="E17" s="88" t="inlineStr">
        <is>
          <t>เพิ่มขนาดยา Corticosteroids</t>
        </is>
      </c>
      <c r="F17" s="88" t="inlineStr">
        <is>
          <t>เพิ่มยา Sulfasalazine</t>
        </is>
      </c>
      <c r="G17" s="88" t="inlineStr">
        <is>
          <t>เพิ่มยา Hydroxychloroquine</t>
        </is>
      </c>
      <c r="H17" s="88" t="inlineStr">
        <is>
          <t>เพิ่มยา Leflunomide</t>
        </is>
      </c>
      <c r="I17" s="100" t="n">
        <v>5</v>
      </c>
      <c r="J17" s="88" t="inlineStr">
        <is>
          <t>✅ คำตอบที่ถูกต้อง: ข้อ จ. เพิ่มยา Leflunomide
💡 Background:
โรคข้ออักเสบรูมาตอยด์ (RA) เป็น systemic autoimmune disease ต้องรีบเริ่ม DMARDs ทันทีเพื่อป้องกัน joint destruction
🎯 ทำไมข้อนี้ถึงถูก:
เพิ่มยา Leflunomide จากกรณีศึกษา ผู้ป่วยมีอาการรุนแรงระดับปานกลาง (Moderate disease activity) และมีข้อจำกัดในการใช้ Sulfasalazine เนื่องจากแพ้ยากลุ่ม Sulfa ดังนั้นตัวยาในกลุ่ม csDMARDs ที่มี efficacy สูงใกล้เคียงกับ Methotrexate และสามารถใช้ร่วมกับ Methotrexate หรือใช้เดี่ยว ๆ ทดแทนได้ดีคือ Leflunomide (ยับยั้ง Pyrimidine synthesis) ซึ่งมีความเหมาะสมในการควบคุมความรุนแรงของโรค
🔍 ข้ออื่นผิดเพราะอะไร:
• ข้อ ก. (เพิ่มขนาดยา Methotrexate): การเพิ่มขนาด Methotrexate ต่อเนื่องเมื่อควบคุมอาการไม่ได้อาจไปถึงขีดจำกัดของขนาดยาที่ปลอดภัย และเพิ่มความเสี่ยงของพิษสะสมโดยไม่เกิดประโยชน์ทางคลินิกเพิ่มเติม
• ข้อ ข. (เพิ่มขนาดยา Corticosteroids): Corticosteroids ใช้เพื่อบรรเทาอาการอักเสบเฉียบพลันเป็นช่วงเวลาสั้นๆ (Bridging) ไม่ควรเพิ่มขนาดหรือใช้ต่อเนื่องระยะยาวเนื่องจากผลข้างเคียงสูงและไม่ได้ชะลอความเสียหายของข้อ
• ข้อ ค. (เพิ่มยา Sulfasalazine): Sulfasalazine มีโครงสร้างหลักคือซัลโฟนาไมด์ (Sulfonamide) ซึ่งเป็นข้อห้ามใช้เด็ดขาด (Absolute contraindication) ในผู้ป่วยรายนี้ที่มีประวัติแพ้ยากลุ่ม Sulfa อย่างรุนแรง
• ข้อ ง. (เพิ่มยา Hydroxychloroquine): Hydroxychloroquine แม้จะใช้ร่วมได้ แต่สำหรับผู้ป่วยที่มี Moderate ถึง High disease activity ยา Leflunomide มักให้ประสิทธิภาพเทียบเท่ากับ MTX ในการควบคุมโรคได้ดีกว่าเมื่อใช้เป็นยาเดี่ยวหรือเสริม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Teratogenicity &amp; Accelerated Elimination: Pregnancy Category X มี half-life ยาวนาน (2 สัปดาห์) หากต้องการตั้งครรภ์หรือเกิดพิษ ต้องทำ cholestyramine washout procedure (8 g TID x 11 วัน)</t>
        </is>
      </c>
      <c r="K17" s="100" t="n"/>
      <c r="L17" s="88" t="inlineStr">
        <is>
          <t>Rheumatoid arthritis</t>
        </is>
      </c>
      <c r="M17" s="100" t="inlineStr">
        <is>
          <t>Clinic</t>
        </is>
      </c>
      <c r="N17" s="88" t="inlineStr">
        <is>
          <t>RA Sulfa Allergy: Sulfasalazine มีโครงสร้าง Sulfa ห้ามใช้ในคนไข้แพ้ Sulfa ให้เลี่ยงไปใช้ HCQ หรือ LEF</t>
        </is>
      </c>
      <c r="O17" s="100" t="inlineStr">
        <is>
          <t>ข้อสอบจริง</t>
        </is>
      </c>
      <c r="P17" s="100" t="inlineStr">
        <is>
          <t>ปี 2566</t>
        </is>
      </c>
      <c r="Q17" s="100" t="n"/>
    </row>
    <row r="18" ht="409.6" customHeight="1" s="49">
      <c r="A18" s="100" t="n">
        <v>16</v>
      </c>
      <c r="B18" s="88" t="inlineStr">
        <is>
          <t>จากประวัติและอาการแสดงทางคลินิกของผู้ป่วยรายนี้ คาดว่าผู้ป่วยเป็นโรคในข้อใดมากที่สุด</t>
        </is>
      </c>
      <c r="C18" s="100" t="n"/>
      <c r="D18" s="88" t="inlineStr">
        <is>
          <t>Osteoporosis</t>
        </is>
      </c>
      <c r="E18" s="88" t="inlineStr">
        <is>
          <t>Rheumatoid arthritis</t>
        </is>
      </c>
      <c r="F18" s="88" t="inlineStr">
        <is>
          <t>Gout</t>
        </is>
      </c>
      <c r="G18" s="88" t="inlineStr">
        <is>
          <t>Osteoarthritis</t>
        </is>
      </c>
      <c r="H18" s="88" t="inlineStr">
        <is>
          <t>Tendinitis</t>
        </is>
      </c>
      <c r="I18" s="100" t="n">
        <v>4</v>
      </c>
      <c r="J18" s="88" t="inlineStr">
        <is>
          <t>✅ คำตอบที่ถูกต้อง: ข้อ ง.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ผู้ป่วยสูงอายุ (55 ปี), น้ำหนักเกิน (BMI 26.67), ปวดข้อเข่าทั้งสองข้างเวลาขึ้นลงบันได (มีแรงกดทับข้อ), ข้อฝืดตึงตอนเช้าสั้น ๆ เพียง 10 นาที (Morning stiffness &lt; 30 นาที), คลำพบเสียงกรอบแกรบ (Crepitus) และไม่มีการอักเสบ บวม แดง ร้อนของข้อ ร่วมกับไม่มีโรคประจำตัวอื่น อาการทางคลินิกทั้งหมดชี้ชัดว่าเป็นโรคข้อเข่าเสื่อม (Osteoarthritis)
🔍 ข้ออื่นผิดเพราะอะไร:
• ข้อ ก. (Osteoporosis): Osteoporosis เป็นภาวะที่มวลกระดูกบางและเปราะบาง มักไม่แสดงอาการปวดข้อ หรือข้อฝืดตึงตอนเช้า และคลำข้อไม่มีเสียงกรอบแกรบแบบ Osteoarthritis
• ข้อ ข. (Rheumatoid arthritis): Rheumatoid arthritis เป็นโรคภูมิคุ้มกันทำลายตัวเองที่มีการอักเสบชัดเจน (บวม แดง ร้อน) และข้อฝืดตึงตอนเช้า (Morning stiffness) มักเป็นนานกว่า 1 ชั่วโมง ต่างจากกรณีนี้ที่เป็นสั้นๆ
• ข้อ ค. (Gout): Gout มีอาการปวดบวมแดงร้อนเฉียบพลันชัดเจน มักเป็นข้อเดียว (Monoarthritis) เช่น ข้อง่ามนิ้วโป้งเท้า ไม่ใช่อาการปวดเรื้อรังที่ข้อเข่าแบบมีเสียงกรอบแกรบ
• ข้อ จ. (Tendinitis): Tendinitis (เส้นเอ็นอักเสบ) มักมีจุดกดเจ็บเฉพาะที่ตามแนวเส้นเอ็นและไม่มีเสียงกรอบแกรบในข้อขณะขยับหรืออาการข้อฝืดตึงตอนเช้าที่ชัดเจนเท่าข้อเสื่อ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18" s="100" t="n"/>
      <c r="L18" s="88" t="inlineStr">
        <is>
          <t>Osteoarthritis</t>
        </is>
      </c>
      <c r="M18" s="100" t="inlineStr">
        <is>
          <t>Clinic</t>
        </is>
      </c>
      <c r="N18" s="88" t="inlineStr">
        <is>
          <t>OA Clinical Features: ข้อฝืดขัดสั้น ๆ (&lt;30 นาที), อาการปวดสัมพันธ์กับการลงน้ำหนัก/เคลื่อนไหว</t>
        </is>
      </c>
      <c r="O18" s="100" t="inlineStr">
        <is>
          <t>ข้อสอบจริง</t>
        </is>
      </c>
      <c r="P18" s="100" t="inlineStr">
        <is>
          <t>ปี 2566</t>
        </is>
      </c>
      <c r="Q18" s="100" t="n"/>
    </row>
    <row r="19" ht="409.6" customHeight="1" s="49">
      <c r="A19" s="100" t="n">
        <v>17</v>
      </c>
      <c r="B19" s="88" t="inlineStr">
        <is>
          <t>จากกรณีศึกษาข้างต้น ยาบรรเทาอาการปวดในข้อใดที่มีผลเสียหรือส่งผลกระทบต่อการควบคุมระดับความดันโลหิตสูงในผู้ป่วยรายนี้มากที่สุด</t>
        </is>
      </c>
      <c r="C19" s="100" t="n"/>
      <c r="D19" s="88" t="inlineStr">
        <is>
          <t>Etoricoxib</t>
        </is>
      </c>
      <c r="E19" s="88" t="inlineStr">
        <is>
          <t>Paracetamol</t>
        </is>
      </c>
      <c r="F19" s="88" t="inlineStr">
        <is>
          <t>Tolperisone</t>
        </is>
      </c>
      <c r="G19" s="88" t="inlineStr">
        <is>
          <t>Tramadol</t>
        </is>
      </c>
      <c r="H19" s="88" t="inlineStr">
        <is>
          <t>Codeine</t>
        </is>
      </c>
      <c r="I19" s="100" t="n">
        <v>1</v>
      </c>
      <c r="J19" s="88" t="inlineStr">
        <is>
          <t>✅ คำตอบที่ถูกต้อง: ข้อ ก. Etoricoxib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Etoricoxib ยาลดอักเสบกลุ่ม Selective COX-2 Inhibitors โดยเฉพาะ Etoricoxib มีความสัมพันธ์กับการเกิดปฏิกิริยาข้างเคียงในการเก็บกักโซเดียมและน้ำ (Sodium &amp; Water retention) ในไต ส่งผลให้เพิ่มแรงดันและทำให้การควบคุมระดับความดันโลหิตในคนไข้โรคความดันโลหิตสูงแย่ลงได้มากที่สุดในกลุ่มยาแก้ปวดปวดที่ระบุ
🔍 ข้ออื่นผิดเพราะอะไร:
• ข้อ ข. (Paracetamol): Paracetamol ออกฤทธิ์ลดปวดและไข้ผ่านกลไกส่วนกลาง ไม่มีผลต่อการคั่งของน้ำและโซเดียมที่ไต จึงไม่ส่งผลกระทบต่อระดับความดันโลหิตของผู้ป่วย
• ข้อ ค. (Tolperisone): Tolperisone เป็นยาคลายกล้ามเนื้อที่ออกฤทธิ์ผ่านระบบประสาทส่วนกลาง ไม่มีผลแทรกแซงการทำงานของหลอดเลือด ไต หรือการคั่งของโซเดียม จึงไม่มีผลเสียต่อความดันโลหิต
• ข้อ ง. (Tramadol): Tramadol เป็นยากลุ่ม weak opioid ที่ออกฤทธิ์ที่ mu-receptor และยับยั้งการเก็บกลับ serotonin/norepinephrine อาจมีผลต่ออัตราการเต้นหัวใจเล็กน้อย แต่ไม่ได้ทำให้ความดันโลหิตสูงอย่างมีนัยสำคัญเท่า NSAIDs
• ข้อ จ. (Codeine): Codeine เป็นยากลุ่ม opioid ที่ออกฤทธิ์ระงับปวด ไม่มีกลไกทำให้เกิด sodium retention หรือขัดขวางการหลั่ง prostaglandin ที่ไต จึงไม่ทำให้ความดันโลหิตเพิ่มขึ้น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Selective COX-2 Inhibitor: เป็น highly selective COX-2 inhibitor มี GI safety ดีกว่า non-selective NSAIDs และบริหารยาวันละครั้ง (OD)
• Blood Pressure Elevation: ทำให้เกิดภาวะความดันโลหิตสูงได้บ่อยที่สุดในกลุ่ม coxibs ห้ามใช้ในผู้ป่วย uncontrolled hypertension (BP &gt; 140/90 mmHg)</t>
        </is>
      </c>
      <c r="K19" s="100" t="n"/>
      <c r="L19" s="88" t="inlineStr">
        <is>
          <t>Osteoarthritis</t>
        </is>
      </c>
      <c r="M19" s="100" t="inlineStr">
        <is>
          <t>Clinic</t>
        </is>
      </c>
      <c r="N19" s="88" t="inlineStr">
        <is>
          <t>OA CV Safety: Etoricoxib / COX-2 inhibitors เพิ่มความเสี่ยง Thrombotic CV events สูงสุด</t>
        </is>
      </c>
      <c r="O19" s="100" t="inlineStr">
        <is>
          <t>ข้อสอบจริง</t>
        </is>
      </c>
      <c r="P19" s="100" t="n"/>
      <c r="Q19" s="100" t="n"/>
    </row>
    <row r="20" ht="409.6" customHeight="1" s="49">
      <c r="A20" s="100" t="n">
        <v>18</v>
      </c>
      <c r="B20" s="88" t="inlineStr">
        <is>
          <t>จากกรณีศึกษาข้างต้น ยาแก้ปวดอักเสบในข้อใดที่ควรเลือกใช้รักษาอาการปวดข้อเข่าเสื่อมของผู้ป่วยรายนี้เป็นอันดับแรกตามแนวทางเวชปฏิบัติ</t>
        </is>
      </c>
      <c r="C20" s="100" t="n"/>
      <c r="D20" s="88" t="inlineStr">
        <is>
          <t>Paracetamol + Orphenadrine</t>
        </is>
      </c>
      <c r="E20" s="88" t="inlineStr">
        <is>
          <t>Tramadol</t>
        </is>
      </c>
      <c r="F20" s="88" t="inlineStr">
        <is>
          <t>Glucosamine sulfate</t>
        </is>
      </c>
      <c r="G20" s="88" t="inlineStr">
        <is>
          <t>Capsaicin gel</t>
        </is>
      </c>
      <c r="H20" s="88" t="inlineStr">
        <is>
          <t>Diclofenac oral tablet</t>
        </is>
      </c>
      <c r="I20" s="100" t="n">
        <v>4</v>
      </c>
      <c r="J20" s="88" t="inlineStr">
        <is>
          <t>✅ คำตอบที่ถูกต้อง: ข้อ ง. Capsaicin 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Capsaicin gel เนื่องจากผู้ป่วยรายนี้ทาน Paracetamol เพื่อบรรเทาอาการปวดข้อเข่าเสื่อมแต่ไม่ได้ผล และผู้ป่วยมีภาวะความดันโลหิตสูงร่วมด้วย การจ่ายยาแก้ปวดชนิดรับประทานกลุ่ม NSAIDs (Diclofenac tablet) อาจส่งผลเสียต่อความดันโลหิตและเพิ่มความเสี่ยงทางระบบหัวใจและหลอดเลือด ดังนั้นยาบรรเทาอาการ first-line ถัดมาที่มี safety สูงและแนะนำในเวชปฏิบัติคือ ยาทาเฉพาะที่ Capsaicin gel (ทาเพื่อลดปริมาณ Substance P ในเส้นประสาทรับความรู้สึก) เพื่อหลีกเลี่ยงผลเสียของยากินทั่วร่างกาย
🔍 ข้ออื่นผิดเพราะอะไร:
• ข้อ ก. (Paracetamol + Orphenadrine): Paracetamol + Orphenadrine มีรายงานแล้วว่าผู้ป่วยเคยใช้ Paracetamol แล้วไม่ได้ผล และยานี้ไม่มีประสิทธิภาพเพียงพอต่อการลดการอักเสบในข้อเข่าเสื่อมที่มีอาการ
• ข้อ ข. (Tramadol): Tramadol มีผลข้างเคียงสูง (คลื่นไส้ ง่วงซึม) และตามแนวทางของ ACR จัดเป็นยาทางเลือกเมื่อผู้ป่วยไม่สามารถใช้ยา Topical NSAIDs ได้ ไม่ใช่ตัวเลือกอันดับแรก
• ข้อ ค. (Glucosamine sulfate): Glucosamine sulfate ไม่มีหลักฐานสนับสนุนที่หนักแน่นเพียงพอในการลดอาการปวดหรือซ่อมแซมกระดูกอ่อน Guideline ปัจจุบันของ ACR จึงแนะนำไม่ให้ใช้ (Strongly recommend against)
• ข้อ จ. (Diclofenac oral tablet): Diclofenac oral tablet เป็นยากินที่สามารถเพิ่มความดันโลหิตและก่อผลเสียต่อหัวใจและหลอดเลือด รวมถึงทางเดินอาหาร จึงควรหลีกเลี่ยงในผู้ป่วยที่มีภาวะความดันโลหิตสูง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20" s="100" t="n"/>
      <c r="L20" s="88" t="inlineStr">
        <is>
          <t>Gout / Herbal Medicine</t>
        </is>
      </c>
      <c r="M20" s="100" t="inlineStr">
        <is>
          <t>Clinic</t>
        </is>
      </c>
      <c r="N20" s="88" t="inlineStr">
        <is>
          <t>OA Capsaicin: Capsaicin ทาเฉพาะที่ออกฤทธิ์ยับยั้ง Substance P บรรเทาปวดข้อเข่าได้อย่างปลอดภัย</t>
        </is>
      </c>
      <c r="O20" s="100" t="inlineStr">
        <is>
          <t>ข้อสอบจริง</t>
        </is>
      </c>
      <c r="P20" s="100" t="n"/>
      <c r="Q20" s="100" t="n"/>
    </row>
    <row r="21" ht="409.6" customHeight="1" s="49">
      <c r="A21" s="100" t="n">
        <v>19</v>
      </c>
      <c r="B21" s="88" t="inlineStr">
        <is>
          <t>ข้อใดคืออาการไม่พึงประสงค์จากการใช้ยา (ADR) สัมพันธ์กับขนาดยาและพบบ่อยที่สุดของยา Colchicine</t>
        </is>
      </c>
      <c r="C21" s="100" t="n"/>
      <c r="D21" s="88" t="inlineStr">
        <is>
          <t>Stevens-Johnson Syndrome (SJS)</t>
        </is>
      </c>
      <c r="E21" s="88" t="inlineStr">
        <is>
          <t>Nephrotic syndrome</t>
        </is>
      </c>
      <c r="F21" s="88" t="inlineStr">
        <is>
          <t>ปวดศีรษะรุนแรง</t>
        </is>
      </c>
      <c r="G21" s="88" t="inlineStr">
        <is>
          <t>ท้องเสียถ่ายเหลว (Diarrhea)</t>
        </is>
      </c>
      <c r="H21" s="88" t="inlineStr">
        <is>
          <t>ง่วงซึมอย่างรุนแรง</t>
        </is>
      </c>
      <c r="I21" s="100" t="n">
        <v>4</v>
      </c>
      <c r="J21" s="88" t="inlineStr">
        <is>
          <t>✅ คำตอบที่ถูกต้อง: ข้อ ง. ท้องเสียถ่ายเหลว (Diarrhea)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(Diarrhea) อาการข้างเคียงที่สัมพันธ์กับขนาดยาและพบบ่อยที่สุดของ Colchicine คือ ท้องเสียถ่ายเหลวอย่างรุนแรง (Diarrhea) ซึ่งเกิดจากยาไปยับยั้งการแบ่งเซลล์ที่เยื่อบุทางเดินอาหาร (Microtubule disruption) ทำให้เยื่อบุผิวทางเดินอาหารลอกและสูญเสียน้ำ
🔍 ข้ออื่นผิดเพราะอะไร:
• ข้อ ก. (Stevens-Johnson Syndrome (SJS)): Stevens-Johnson Syndrome (SJS) เป็นอาการแพ้ยาแบบรุนแรงทางผิวหนังที่ไม่สัมพันธ์กับขนาดยา (Idiosyncratic/Type B ADR) ซึ่งมักพบใน Allopurinol มากกว่า
• ข้อ ข. (Nephrotic syndrome): Nephrotic syndrome ไม่ใช่ผลข้างเคียงที่เกี่ยวข้องโดยตรงกับการใช้ Colchicine ผลข้างเคียงของยาต่อไตมักพบเฉพาะในกรณีของพิษเฉียบพลันขนาดสูงมากที่ทำให้เกิด Multi-organ failure
• ข้อ ค. (ปวดศีรษะรุนแรง): ปวดศีรษะรุนแรงไม่ใช่ ADR หลักตามกลไกทางเภสัชวิทยาของ Colchicine ซึ่งจะเกิดพิษเด่นชัดต่อเซลล์ที่แบ่งตัวเร็วโดยเฉพาะในระบบทางเดินอาหารและไขกระดูก
• ข้อ จ. (ง่วงซึมอย่างรุนแรง): ง่วงซึมอย่างรุนแรงไม่ใช่ผลข้างเคียงของ Colchicine อาการทางระบบประสาทส่วนกลางแบบนี้มักพบในยากลุ่ม Opioids, Anticonvulsants, หรือยาคลายกล้ามเนื้อ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21" s="100" t="n"/>
      <c r="L21" s="88" t="inlineStr">
        <is>
          <t>Gout</t>
        </is>
      </c>
      <c r="M21" s="100" t="inlineStr">
        <is>
          <t>Clinic</t>
        </is>
      </c>
      <c r="N21" s="88" t="inlineStr">
        <is>
          <t>Colchicine ADR: Diarrhea เป็น ADR พบบ่อยสุดจากการรบกวนเซลล์เยื่อบุลำไส้ที่แบ่งตัวเร็ว</t>
        </is>
      </c>
      <c r="O21" s="100" t="inlineStr">
        <is>
          <t>ข้อสอบจริง</t>
        </is>
      </c>
      <c r="P21" s="100" t="inlineStr">
        <is>
          <t>ปี 2566</t>
        </is>
      </c>
      <c r="Q21" s="100" t="n"/>
    </row>
    <row r="22" ht="409.6" customHeight="1" s="49">
      <c r="A22" s="100" t="n">
        <v>20</v>
      </c>
      <c r="B22" s="88" t="inlineStr">
        <is>
          <t>เหตุใดแพทย์์จึงสั่งใช้ยา Allopurinol ควบคู่กับ Colchicine วันละครั้ง ในการเริ่มต้นรักษาระยะยาว</t>
        </is>
      </c>
      <c r="C22" s="100" t="n"/>
      <c r="D22" s="88" t="inlineStr">
        <is>
          <t>ยา Colchicine ช่วยลดผลข้างเคียงและอาการไม่พึงประสงค์ของยา Allopurinol</t>
        </is>
      </c>
      <c r="E22" s="88" t="inlineStr">
        <is>
          <t>เพื่อป้องกันข้ออักเสบเฉียบพลันกำเริบ (Gout flare) ในระหว่างเริ่มต้นใช้ยาลดกรดยูริก</t>
        </is>
      </c>
      <c r="F22" s="88" t="inlineStr">
        <is>
          <t>ยา Allopurinol ช่วยเสริมฤทธิ์ลดปวดและลดการอักเสบของยา Colchicine</t>
        </is>
      </c>
      <c r="G22" s="88" t="inlineStr">
        <is>
          <t>ยา Colchicine ช่วยเสริมฤทธิ์ยา Allopurinol ในการยับยั้งการสร้างกรดยูริก</t>
        </is>
      </c>
      <c r="H22" s="88" t="inlineStr">
        <is>
          <t>ป้องกันการเกิดผลข้างเคียงระยะยาวของยาลดกรดยูริกต่อไต</t>
        </is>
      </c>
      <c r="I22" s="100" t="n">
        <v>2</v>
      </c>
      <c r="J22" s="88" t="inlineStr">
        <is>
          <t>✅ คำตอบที่ถูกต้อง: ข้อ ข. เพื่อป้องกันข้ออักเสบเฉียบพลันกำเริบ (Gout flare) ในระหว่างเริ่มต้นใช้ยาลดกรดยูริก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เพื่อป้องกันข้ออักเสบเฉียบพลันกำเริบ (Gout flare) ในระหว่างเริ่มต้นใช้ยาลดกรดยูริก การเริ่มต้นให้ยาลดกรดยูริก Allopurinol จะทำให้ความเข้มข้นของกรดยูริกในกระแสเลือดเปลี่ยนแปลงอย่างรวดเร็ว ซึ่งเป็นตัวกระตุ้นให้ผลึกเกลือยูเรตที่ตกตะกอนในข้อนิ้วเท้าเกิดการละลายตัวและกระตุ้นการอักเสบซ้ำ แพทย์์จึงจำเป็นต้องจ่ายยาต้านอักเสบขนาดต่ำ เช่น Colchicine เพื่อป้องกันการกำเริบอักเสบเฉียบพลันดังกล่าว (Gout flare prophylaxis)
🔍 ข้ออื่นผิดเพราะอะไร:
• ข้อ ก. (ยา Colchicine ช่วยลดผลข้างเคียงและอาการไม่พึงประสงค์ของยา Allopurinol): Colchicine ออกฤทธิ์ยับยั้งการรวมตัวของ Microtubules ในเม็ดเลือดขาว ไม่มีกลไกในการบรรเทาหรือป้องกันผลข้างเคียงจากยาลดกรดยูริก Allopurinol แต่อย่างใด
• ข้อ ค. (ยา Allopurinol ช่วยเสริมฤทธิ์ลดปวดและลดการอักเสบของยา Colchicine): Allopurinol ไม่มีฤทธิ์ในการลดปวดหรือต้านอักเสบ (Anti-inflammatory properties) การให้ร่วมกันมีเป้าหมายเพื่อลดระดับกรดยูริกเท่านั้น ไม่ใช่เพื่อเสริมฤทธิ์ลดปวด
• ข้อ ง. (ยา Colchicine ช่วยเสริมฤทธิ์ยา Allopurinol ในการยับยั้งการสร้างกรดยูริก): Colchicine ไม่ได้ออกฤทธิ์ยับยั้งเอนไซม์ Xanthine oxidase หรือกระบวนการใดๆ ที่เกี่ยวข้องกับการสร้างกรดยูริก จึงไม่มีการเสริมฤทธิ์ในแง่ของปริมาณการสร้างกรดยูริก
• ข้อ จ. (ป้องกันการเกิดผลข้างเคียงระยะยาวของยาลดกรดยูริกต่อไต): Colchicine ไม่ได้มีคุณสมบัติในการปกป้องเนื้อเยื่อไตหรือลดความเสี่ยงจากการเกิดผลข้างเคียงระยะยาวของยาลดกรดยูริกต่อไต การจ่ายร่วมกันเพื่อจัดการอาการอักเสบเท่านั้น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2" s="100" t="n"/>
      <c r="L22" s="88" t="inlineStr">
        <is>
          <t>Gout</t>
        </is>
      </c>
      <c r="M22" s="100" t="inlineStr">
        <is>
          <t>Clinic</t>
        </is>
      </c>
      <c r="N22" s="88" t="inlineStr">
        <is>
          <t>Gout Prophylaxis: Colchicine ป้องกันข้ออักเสบกำเริบซ้ำจากการสลายผลึก Urate ในช่วงเริ่มยาลดกรดยูริก</t>
        </is>
      </c>
      <c r="O22" s="100" t="inlineStr">
        <is>
          <t>ข้อสอบจริง</t>
        </is>
      </c>
      <c r="P22" s="100" t="inlineStr">
        <is>
          <t>ปี 2566</t>
        </is>
      </c>
      <c r="Q22" s="100" t="n"/>
    </row>
    <row r="23" ht="409.6" customHeight="1" s="49">
      <c r="A23" s="100" t="n">
        <v>21</v>
      </c>
      <c r="B23" s="88" t="inlineStr">
        <is>
          <t>หากแพทย์์ตัดสินใจเริ่มต้นการใช้ยา Allopurinol เพื่อลดกรดยูริกในผู้ป่วยรายนี้ ควรทำการทดสอบพันธุกรรมในข้อใดก่อนเริ่มต้นการรักษากับผู้ป่วยชาวไทยเพื่อป้องกันการแพ้ยารุนแรง</t>
        </is>
      </c>
      <c r="C23" s="100" t="n"/>
      <c r="D23" s="88" t="inlineStr">
        <is>
          <t>HLA-B35:05</t>
        </is>
      </c>
      <c r="E23" s="88" t="inlineStr">
        <is>
          <t>HLA-B15:02</t>
        </is>
      </c>
      <c r="F23" s="88" t="inlineStr">
        <is>
          <t>AST/ALT</t>
        </is>
      </c>
      <c r="G23" s="88" t="inlineStr">
        <is>
          <t>HLA-B58:01</t>
        </is>
      </c>
      <c r="H23" s="88" t="inlineStr">
        <is>
          <t>Serum creatinine (SCr)</t>
        </is>
      </c>
      <c r="I23" s="100" t="n">
        <v>4</v>
      </c>
      <c r="J23" s="88"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การตรวจคัดกรองพันธุกรรมที่เป็นมาตรฐานและแนะนำในผู้ป่วยไทยก่อนเริ่มต้นยาลดกรดยูริก Allopurinol คือการตรวจหาอัลลีล HLA-B58:01 เพื่อลดโอกาสการแพ้ยาเฉียบพลันและรุนแรงประเภท SCARs/SJS/TEN ซึ่งมีอัตราการเสียชีวิตสูงในคนไทย
🔍 ข้ออื่นผิดเพราะอะไร:
• ข้อ ก. (HLA-B35:05): HLA-B35:05 เป็นอัลลีลที่เกี่ยวข้องกับการแพ้ยารุนแรงจากยากลุ่มอื่น ไม่ใช่ยีนเป้าหมายสำหรับประเมินความเสี่ยงต่อการเกิด SJS/TEN จากยา Allopurinol ในคนไทย
• ข้อ ข. (HLA-B15:02): HLA-B15:02 เป็นการตรวจพันธุกรรมเพื่อประเมินความเสี่ยงต่อการแพ้ยารุนแรงชนิด SJS/TEN จากยา Carbamazepine ไม่ใช่ยา Allopurinol
• ข้อ ค. (AST/ALT): AST/ALT เป็นค่าเอนไซม์ตับที่บ่งชี้การอักเสบหรือบาดเจ็บของตับ ใช้ตรวจติดตามความปลอดภัยระหว่างรักษา ไม่ใช่การทดสอบทางพันธุกรรมที่ทำนายการแพ้ยาได้ล่วงหน้า
• ข้อ จ. (Serum creatinine (SCr)): Serum creatinine (SCr) ใช้ประเมินการทำงานของไตเพื่อปรับขนาดยา Allopurinol ให้เหมาะสม แต่ไม่สามารถคาดการณ์หรือทดสอบความเสี่ยงของปฏิกิริยาแพ้ยาผ่านภูมิคุ้มกันได้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3" s="100" t="n"/>
      <c r="L23" s="88" t="inlineStr">
        <is>
          <t>Gout</t>
        </is>
      </c>
      <c r="M23" s="100" t="inlineStr">
        <is>
          <t>Clinic</t>
        </is>
      </c>
      <c r="N23" s="88" t="inlineStr">
        <is>
          <t>Allopurinol Gene Screening: HLA-B58:01 allele เป็น biomarker ทำนายการเกิด SCARs</t>
        </is>
      </c>
      <c r="O23" s="100" t="inlineStr">
        <is>
          <t>ข้อสอบจริง</t>
        </is>
      </c>
      <c r="P23" s="100" t="inlineStr">
        <is>
          <t>ปี 2566</t>
        </is>
      </c>
      <c r="Q23" s="100" t="n"/>
    </row>
    <row r="24" ht="409.6" customHeight="1" s="49">
      <c r="A24" s="100" t="n">
        <v>22</v>
      </c>
      <c r="B24" s="88" t="inlineStr">
        <is>
          <t>ข้อใดต่อไปนี้จัดเป็นยาทางเลือกแรกที่ผู้ป่วยควรได้รับเพื่อบรรเทาอาการอักเสบเฉียบพลัน</t>
        </is>
      </c>
      <c r="C24" s="100" t="n"/>
      <c r="D24" s="88" t="inlineStr">
        <is>
          <t>Allopurinol</t>
        </is>
      </c>
      <c r="E24" s="88" t="inlineStr">
        <is>
          <t>Oral Naproxen (หรือยากลุ่ม NSAIDs)</t>
        </is>
      </c>
      <c r="F24" s="88" t="inlineStr">
        <is>
          <t>Intra-articular steroid (ยาสเตียรอยด์ฉีดเข้าข้อ)</t>
        </is>
      </c>
      <c r="G24" s="88" t="inlineStr">
        <is>
          <t>Probenecid</t>
        </is>
      </c>
      <c r="H24" s="88" t="inlineStr">
        <is>
          <t>Benzbromarone</t>
        </is>
      </c>
      <c r="I24" s="100" t="n">
        <v>2</v>
      </c>
      <c r="J24" s="88" t="inlineStr">
        <is>
          <t>✅ คำตอบที่ถูกต้อง: ข้อ ข. Oral Naproxen (หรือยากลุ่ม NSAIDs)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Oral Naproxen (หรือยากลุ่ม NSAIDs) ยา first-line ที่ใช้ระงับอาการอักเสบเฉียบพลันของโรคเกาต์ (Acute gout attack) คือยากลุ่ม NSAIDs (เช่น Naproxen, Indomethacin), Colchicine หรือ Corticosteroids ชนิดกิน ยาลดกรดยูริก (Allopurinol, Probenecid, Benzbromarone) ห้ามนำมาเริ่มใช้เพื่อแก้ปวดอักเสบเฉียบพลัน ส่วนยาสเตียรอยด์ฉีดเข้าข้อ (Intra-articular steroid) จะพิจารณาเฉพาะเมื่ออักเสบเพียง 1-2 ข้อใหญ่และผู้ป่วยมี contraindication ยารับประทานตัวอื่น
🔍 ข้ออื่นผิดเพราะอะไร:
• ข้อ ก. (Allopurinol): Allopurinol เป็นยาลดระดับกรดยูริก (Urate-lowering therapy) ไม่มียับยั้งการอักเสบ การใช้ในระยะเฉียบพลันอาจทำให้การแกว่งของระดับกรดยูริกกระตุ้นการอักเสบให้รุนแรงขึ้น
• ข้อ ค. (Intra-articular steroid (ยาสเตียรอยด์ฉีดเข้าข้อ)): Intra-articular steroid ใช้เป็นทางเลือกเฉพาะผู้ป่วยที่ปวดอักเสบเพียง 1-2 ข้อ และไม่สามารถรับประทานยากลุ่ม NSAIDs หรือ Colchicine ได้ ไม่ใช่ทางเลือกแรกแบบยารับประทาน
• ข้อ ง. (Probenecid): Probenecid เป็นยากลุ่ม Uricosuric ที่เร่งการขับกรดยูริกออกทางไต ไม่มีฤทธิ์ต้านอักเสบ การให้ในช่วงเริ่มแรกจะกระตุ้นให้ผลึกละลายและข้ออักเสบกำเริบรุนแรงขึ้น
• ข้อ จ. (Benzbromarone): Benzbromarone เป็นยากลุ่ม Uricosuric ใช้ลดระดับกรดยูริกในระยะยาว ไม่มีบทบาทในการลดปวดและอักเสบเฉียบพลันของเกาต์เลย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4" s="100" t="n"/>
      <c r="L24" s="88" t="inlineStr">
        <is>
          <t>Gout</t>
        </is>
      </c>
      <c r="M24" s="100" t="inlineStr">
        <is>
          <t>Clinic</t>
        </is>
      </c>
      <c r="N24" s="88" t="inlineStr">
        <is>
          <t>Acute Gout: Naproxen / NSAIDs เป็นทางเลือกแรก ห้ามเริ่ม Allopurinol ทันที</t>
        </is>
      </c>
      <c r="O24" s="100" t="inlineStr">
        <is>
          <t>ข้อสอบจริง</t>
        </is>
      </c>
      <c r="P24" s="100" t="inlineStr">
        <is>
          <t>ปี 2565</t>
        </is>
      </c>
      <c r="Q24" s="100" t="n"/>
    </row>
    <row r="25" ht="409.6" customHeight="1" s="49">
      <c r="A25" s="100" t="n">
        <v>23</v>
      </c>
      <c r="B25" s="88" t="inlineStr">
        <is>
          <t>แพทย์์วินิจฉัยว่าผู้ป่วยเป็นโรคเกาต์เรื้อรังและมีตุ่มโทฟัส (Tophi) จึงจำเป็นต้องได้รับยาลดระดับกรดยูริกในเลือดระยะยาว แต่ผลการตรวจคัดกรองความปลอดภัยทางพันธุกรรมพบยีน HLA-B58:01 เป็นบวก (Positive) ห้ามใช้ยาในข้อใดต่อไปนี้</t>
        </is>
      </c>
      <c r="C25" s="100" t="n"/>
      <c r="D25" s="88" t="inlineStr">
        <is>
          <t>Allopurinol</t>
        </is>
      </c>
      <c r="E25" s="88" t="inlineStr">
        <is>
          <t>Febuxostat</t>
        </is>
      </c>
      <c r="F25" s="88" t="inlineStr">
        <is>
          <t>Benzbromarone</t>
        </is>
      </c>
      <c r="G25" s="88" t="inlineStr">
        <is>
          <t>Lesinurad</t>
        </is>
      </c>
      <c r="H25" s="88" t="inlineStr">
        <is>
          <t>Probenecid</t>
        </is>
      </c>
      <c r="I25" s="100" t="n">
        <v>1</v>
      </c>
      <c r="J25" s="88"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ผลการตรวจคัดกรองพันธุกรรม HLA-B58:01 เป็นบวก แสดงว่าผู้ป่วยมีความเสี่ยงสูงมากที่จะแพ้ยารุนแรงชนิด SJS/TEN จากยา Allopurinol จึงห้ามสั่งใช้ยา Allopurinol อย่างเด็ดขาด และผู้ป่วยสามารถใช้ยาลดกรดยูริกทางเลือกตัวอื่นแทนได้ เช่น Febuxostat หรือกลุ่ม Uricosuric (Benzbromarone, Probenecid)
🔍 ข้ออื่นผิดเพราะอะไร:
• ข้อ ข. (Febuxostat): Febuxostat เป็นยับยั้ง Xanthine oxidase เช่นกันแต่มีโครงสร้างคนละกลุ่ม ไม่มีปฏิกิริยาข้ามกลุ่ม (Cross-reactivity) กับผู้ที่มียีน HLA-B58:01 จึงสามารถใช้แทน Allopurinol ได้อย่างปลอดภัย
• ข้อ ค. (Benzbromarone): Benzbromarone เป็นยาเพิ่มการขับกรดยูริกทางไต (Uricosuric agent) กลไกและโครงสร้างไม่เกี่ยวข้องกับความเสี่ยงการแพ้ยารุนแรงจากยีน HLA-B58:01
• ข้อ ง. (Lesinurad): Lesinurad เป็นยากลุ่ม Selective Uric Acid Reabsorption Inhibitor (SURI) ไม่มีข้อมูลความเสี่ยงของการเกิด SCARs จากการมียีน HLA-B58:01 สามารถใช้เป็นทางเลือกได้
• ข้อ จ. (Probenecid): Probenecid ออกฤทธิ์ยับยั้งโปรตีนขนส่ง URAT1 ที่ท่อไตเพื่อเพิ่มการขับกรดยูริก ไม่เกี่ยวข้องกับการกระตุ้นระบบภูมิคุ้มกันผ่านยีน HLA-B58:01 แต่อย่างใด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5" s="100" t="n"/>
      <c r="L25" s="88" t="inlineStr">
        <is>
          <t>Gout</t>
        </is>
      </c>
      <c r="M25" s="100" t="inlineStr">
        <is>
          <t>Clinic</t>
        </is>
      </c>
      <c r="N25" s="88" t="inlineStr">
        <is>
          <t>Allopurinol Contraindication: ห้ามใช้เด็ดขาดในผู้ป่วยที่มีประวัติแพ้ยา Allopurinol รุนแรง (SJS/TEN)</t>
        </is>
      </c>
      <c r="O25" s="100" t="inlineStr">
        <is>
          <t>ข้อสอบจริง</t>
        </is>
      </c>
      <c r="P25" s="100" t="inlineStr">
        <is>
          <t>ปี 2565</t>
        </is>
      </c>
      <c r="Q25" s="100" t="n"/>
    </row>
    <row r="26" ht="409.6" customHeight="1" s="49">
      <c r="A26" s="100" t="n">
        <v>24</v>
      </c>
      <c r="B26" s="88" t="inlineStr">
        <is>
          <t>ข้อใดต่อไปนี้ ไม่ใช่ คำแนะนำในการปฏิบัติตัวและปรับพฤติกรรม (Non-pharmacological therapy) ที่เหมาะสมสำหรับผู้ป่วยโรคเกาต์</t>
        </is>
      </c>
      <c r="C26" s="100" t="n"/>
      <c r="D26" s="88" t="inlineStr">
        <is>
          <t>แนะนำให้ลดน้ำหนักตัว</t>
        </is>
      </c>
      <c r="E26" s="88" t="inlineStr">
        <is>
          <t>แนะนำให้ลดหรือจำกัดการดื่มเครื่องดื่มสุราและแอลกอฮอล์</t>
        </is>
      </c>
      <c r="F26" s="88" t="inlineStr">
        <is>
          <t>แนะนำให้หลีกเลี่ยงหรือลดการรับประทานเครื่องในสัตว์</t>
        </is>
      </c>
      <c r="G26" s="88" t="inlineStr">
        <is>
          <t>แนะนำให้ลดการรับประทานน้ำผลไม้ที่มีน้ำตาล Fructose สูง</t>
        </is>
      </c>
      <c r="H26" s="88" t="inlineStr">
        <is>
          <t>แนะนำให้รับประทานวิตามินดี (Vitamin D) ปริมาณสูงเพื่อช่วยขับยูริก</t>
        </is>
      </c>
      <c r="I26" s="100" t="n">
        <v>5</v>
      </c>
      <c r="J26" s="88" t="inlineStr">
        <is>
          <t>✅ คำตอบที่ถูกต้อง: ข้อ จ. แนะนำให้รับประทานวิตามินดี (Vitamin D) ปริมาณสูงเพื่อช่วยขับยูริก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คำแนะนำที่ ไม่ถูกต้อง คือการแนะนำให้รับประทานวิตามินดีปริมาณสูง โดยทั่วไปการปรับพฤติกรรมในโรคเกาต์เน้นการจำกัดอาหารที่มีพิวรีนสูง หลีกเลี่ยงเครื่องดื่มแอลกอฮอล์และน้ำเชื่อมฟรุกโตส ดื่มน้ำสะอาดให้เพียงพอเพื่อป้องกันการตกตะกอนของผลึกยูเรตในไต และการเสริมวิตามินซีอาจช่วยลดระดับยูริกได้เล็กน้อย อย่างไรก็ตาม การรับประทานวิตามินดีปริมาณสูง (High-dose Vitamin D) ไม่มีข้อมูลหรืองานวิจัยทางคลินิกที่ยืนยันว่ามีประโยชน์ในการเร่งการขับกรดยูริกหรือรักษาโรคเกาต์ จึงไม่ใช่คำแนะนำในการปฏิบัติตัวสำหรับโรคเกาต์
🔍 ข้ออื่นผิดเพราะอะไร:
• ข้อ ก. (หลีกเลี่ยงเครื่องดื่มแอลกอฮอล์โดยเฉพาะเบียร์และเหล้า): เป็นคำแนะนำที่ถูกต้องและสำคัญมาก เนื่องจากแอลกอฮอล์เร่งการสร้างยูริกและยับยั้งการขับยูริกที่ไต
• ข้อ ข. (หลีกเลี่ยงอาหารที่มีพิวรีนสูง เช่น เครื่องในสัตว์ สัตว์ปีก สัตว์เนื้อแดง): เป็นคำแนะนำที่ถูกต้องเพื่อลดการสังเคราะห์กรดยูริกในร่างกาย
• ข้อ ค. (หลีกเลี่ยงเครื่องดื่มที่มีส่วนผสมของน้ำเชื่อม High-fructose corn syrup): เป็นคำแนะนำที่ถูกต้องเนื่องจากฟรุกโตสเร่งการสลาย ATP กลายเป็นกรดยูริก
• ข้อ ง. (ดื่มน้ำสะอาดอย่างน้อยวันละ 2-3 ลิตร): เป็นคำแนะนำที่ถูกต้องเพื่อช่วยส่งเสริมการขับถ่ายกรดยูริกออกทางปัสสาวะและป้องกันการเกิดนิ่วในทางเดินปัสสาวะ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Lifestyle Modification for Gout: งดเบียร์/เหล้า, เลี่ยงเครื่องใน/สัตว์ปีก, เลี่ยงน้ำหวานฟรุกโตส, ดื่มน้ำมากๆ
• Vitamin C มีฤทธิ์ uricosuric เล็กน้อย แต่วิตามินดีไม่มีที่ใช้ในการขับกรดยูริก</t>
        </is>
      </c>
      <c r="K26" s="100" t="n"/>
      <c r="L26" s="88" t="inlineStr">
        <is>
          <t>Gout</t>
        </is>
      </c>
      <c r="M26" s="100" t="inlineStr">
        <is>
          <t>Clinic</t>
        </is>
      </c>
      <c r="N26" s="88" t="inlineStr">
        <is>
          <t>Gout Advice: การหยุดยาลดกรดยูริกทันทีเมื่อปวดทำให้ยูริกแกว่งและอักเสบเรื้อรัง</t>
        </is>
      </c>
      <c r="O26" s="100" t="inlineStr">
        <is>
          <t>ข้อสอบจริง</t>
        </is>
      </c>
      <c r="P26" s="100" t="inlineStr">
        <is>
          <t>ปี 2565</t>
        </is>
      </c>
      <c r="Q26" s="100" t="n"/>
    </row>
    <row r="27" ht="409.6" customHeight="1" s="49">
      <c r="A27" s="100" t="n">
        <v>25</v>
      </c>
      <c r="B27" s="88" t="inlineStr">
        <is>
          <t>ยาในข้อใดต่อไปนี้ที่ ไม่มีผล ทำให้ระดับกรดยูริกในเลือดเพิ่มสูงขึ้น (Hyperuricemia) หรือขัดขวางการขับยูริกที่ไต</t>
        </is>
      </c>
      <c r="C27" s="100" t="n"/>
      <c r="D27" s="88" t="inlineStr">
        <is>
          <t>Low dose aspirin</t>
        </is>
      </c>
      <c r="E27" s="88" t="inlineStr">
        <is>
          <t>Pyrazinamide</t>
        </is>
      </c>
      <c r="F27" s="88" t="inlineStr">
        <is>
          <t>Furosemide</t>
        </is>
      </c>
      <c r="G27" s="88" t="inlineStr">
        <is>
          <t>Hydrochlorothiazide (HCTZ)</t>
        </is>
      </c>
      <c r="H27" s="88" t="inlineStr">
        <is>
          <t>Fenofibrate</t>
        </is>
      </c>
      <c r="I27" s="100" t="n">
        <v>5</v>
      </c>
      <c r="J27" s="88" t="inlineStr">
        <is>
          <t>✅ คำตอบที่ถูกต้อง: ข้อ จ. Fenofibrate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Fenofibrate ยาลดไขมันในเลือดกลุ่ม Fibrate โดยเฉพาะ Fenofibrate มีรายงานการศึกษาทางคลินิกว่ามีผลพลอยได้ในการกระตุ้นการขับกรดยูริกทางปัสสาวะ (Uricosuric effect) ทำให้ระดับกรดยูริกในเลือดลดลงเล็กน้อย จึงไม่มีผลเพิ่มยูริก ต่างจากยาเม็ดแอสไพรินขนาดต่ำ (81 mg), Py ราชินาไมด์ (ยารักษาวัณโรค), Furosemide และ HCTZ (ยาขับปัสสาวะ) ที่มีกลไกแย่งการขับถ่ายกรดยูริกที่ท่อไต ส่งผลให้ยูริกสะสมสูงขึ้น (Hyperuricemia)
🔍 ข้ออื่นผิดเพราะอะไร:
• ข้อ ก. (Low dose aspirin): เป็น irreversible COX-1 inhibitor ยับยั้ง Thromboxane A2 เป็นแกนหลักใน antiplatelet secondary prevention ของ CVD (ขนาดยา 75-100 mg/day)
• ข้อ ข. (Pyrazinamide): เป็น Anti-TB agent ที่มี sterilizing effect สูงใน macrophage เสี่ยงต่อ hyperuricemia (ปวดข้อเก๊าท์) และ severe hepatotoxicity สูงสุดในกลุ่มยาวัณโรค
• ข้อ ค. (Furosemide): เป็น Loop diuretic ยับยั้ง Na+/K+/2Cl- cotransporter ที่ Thick ascending limb ใช้จัดการ volume overload ใน HF หรือ CKD แต่ไม่เหมาะเป็น first-line ลดความดันโลหิตเดี่ยวๆ
• ข้อ ง. (Hydrochlorothiazide (HCTZ)): เป็น Thiazide diuretic ลด plasma volume แต่อาจทำให้เกิด hypokalemia, hyponatremia, hyperuricemia และ hyperglycemia และ efficacy ลดลงมากเมื่อ eGFR &lt; 30 mL/min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7" s="100" t="n"/>
      <c r="L27" s="88" t="inlineStr">
        <is>
          <t>Gout</t>
        </is>
      </c>
      <c r="M27" s="100" t="inlineStr">
        <is>
          <t>Clinic</t>
        </is>
      </c>
      <c r="N27" s="88" t="inlineStr">
        <is>
          <t>Gout Drug-Induced: Losartan ช่วยขับกรดยูริกทางปัสสาวะ ขณะที่ Thiazide/Aspirin ลดการขับยูริก</t>
        </is>
      </c>
      <c r="O27" s="100" t="inlineStr">
        <is>
          <t>ข้อสอบจริง</t>
        </is>
      </c>
      <c r="P27" s="100" t="inlineStr">
        <is>
          <t>ปี 2565</t>
        </is>
      </c>
      <c r="Q27" s="100" t="n"/>
    </row>
    <row r="28" ht="409.6" customHeight="1" s="49">
      <c r="A28" s="100" t="n">
        <v>26</v>
      </c>
      <c r="B28" s="88" t="inlineStr">
        <is>
          <t>แพทย์์ต้องการประเมินความปลอดภัยและผลข้างเคียงของผู้ป่วยเพื่อปรับลดขนาดยาหรือหยุดยา Methotrexate (MTX) ควรส่งตรวจและติดตามประเมินพารามิเตอร์ในข้อใดเป็นสำคัญ</t>
        </is>
      </c>
      <c r="C28" s="100" t="n"/>
      <c r="D28" s="88" t="inlineStr">
        <is>
          <t>Rheumatoid factor (RF)</t>
        </is>
      </c>
      <c r="E28" s="88" t="inlineStr">
        <is>
          <t>C-reactive protein (CRP)</t>
        </is>
      </c>
      <c r="F28" s="88" t="inlineStr">
        <is>
          <t>Visual Analog Scale (VAS) score</t>
        </is>
      </c>
      <c r="G28" s="88" t="inlineStr">
        <is>
          <t>Complete Blood Count (CBC) และค่าการทำงานของตับ (AST/ALT)</t>
        </is>
      </c>
      <c r="H28" s="88" t="inlineStr">
        <is>
          <t>Erythrocyte Sedimentation Rate (ESR)</t>
        </is>
      </c>
      <c r="I28" s="100" t="n">
        <v>4</v>
      </c>
      <c r="J28" s="88" t="inlineStr">
        <is>
          <t>✅ คำตอบที่ถูกต้อง: ข้อ ง. Complete Blood Count (CBC) และค่าการทำงานของตับ (AST/ALT)
💡 Background:
โรคข้ออักเสบรูมาตอยด์ (RA) เป็น systemic autoimmune disease ต้องรีบเริ่ม DMARDs ทันทีเพื่อป้องกัน joint destruction
🎯 ทำไมข้อนี้ถึงถูก:
Complete Blood Count (CBC) และค่าการทำงานของตับ (AST/ALT) ความเป็นพิษเด่นและอันตรายที่สัมพันธ์กับยา Methotrexate (MTX) คือ ภาวะกดไขกระดูก (Bone marrow suppression ซึ่งตรวจติดตามจาก CBC) และความเป็นพิษต่อตับ (Hepatotoxicity ตรวจติดตามจาก AST/ALT) ซึ่งหากผลตรวจพบความผิดปกติรุนแรง แพทย์์จำเป็นต้องปรับลดขนาดยาหรือหยุดใช้ชั่วคราวเพื่อ safety ของผู้ป่วย
🔍 ข้ออื่นผิดเพราะอะไร:
• ข้อ ก. (Rheumatoid factor (RF)): Rheumatoid factor ใช้สำหรับช่วยวินิจฉัยและพยากรณ์โรคข้ออักเสบรูมาตอยด์ ไม่ได้ใช้สำหรับติดตามความเป็นพิษจากยา Methotrexate
• ข้อ ข. (C-reactive protein (CRP)): C-reactive protein เป็นตัวบ่งชี้ภาวะอักเสบในร่างกายเพื่อประเมินการตอบสนองต่อการรักษา ไม่สามารถบ่งชี้ผลข้างเคียงต่อไขกระดูกหรือตับจากยาได้
• ข้อ ค. (Visual Analog Scale (VAS) score): Visual Analog Scale ใช้ประเมินระดับความปวดตามความรู้สึกของผู้ป่วย ไม่มีส่วนเกี่ยวข้องกับการติดตามผลข้างเคียงทางเภสัชวิทยาของยา Methotrexate
• ข้อ จ. (Erythrocyte Sedimentation Rate (ESR)): Erythrocyte Sedimentation Rate เป็นค่าบ่งชี้การอักเสบที่ไม่จำเพาะเจาะจง ไม่ได้สะท้อนถึงภาวะกดไขกระดูกหรือพิษต่อตับที่เป็นผลข้างเคียงหลักของยา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100" t="n"/>
      <c r="L28" s="88" t="inlineStr">
        <is>
          <t>Rheumatoid arthritis</t>
        </is>
      </c>
      <c r="M28" s="100" t="inlineStr">
        <is>
          <t>Clinic</t>
        </is>
      </c>
      <c r="N28" s="88" t="inlineStr">
        <is>
          <t>RA Disease Activity: ประเมินด้วย CDAI, SDAI หรือ DAS28 เพื่อปรับขนาดยาตาม Treat-to-target</t>
        </is>
      </c>
      <c r="O28" s="100" t="inlineStr">
        <is>
          <t>ข้อสอบจริง</t>
        </is>
      </c>
      <c r="P28" s="100" t="inlineStr">
        <is>
          <t>ปี 2565</t>
        </is>
      </c>
      <c r="Q28" s="100" t="n"/>
    </row>
    <row r="29" ht="409.6" customHeight="1" s="49">
      <c r="A29" s="100" t="n">
        <v>27</v>
      </c>
      <c r="B29" s="88" t="inlineStr">
        <is>
          <t>สมุนไพรชนิดใดในข้อใดที่มีการรับรองในบัญชียาหลักแห่งชาติว่ามีสรรพคุณบรรเทาอาการปวดและลดการอักเสบของระบบกล้ามเนื้อและข้อได้ดี</t>
        </is>
      </c>
      <c r="C29" s="100" t="n"/>
      <c r="D29" s="88" t="inlineStr">
        <is>
          <t>เถาวัลย์เปรียง</t>
        </is>
      </c>
      <c r="E29" s="88" t="inlineStr">
        <is>
          <t>ชุมเห็ดเทศ</t>
        </is>
      </c>
      <c r="F29" s="88" t="inlineStr">
        <is>
          <t>รางจืด</t>
        </is>
      </c>
      <c r="G29" s="88" t="inlineStr">
        <is>
          <t>หญ้าหนวดแมว</t>
        </is>
      </c>
      <c r="H29" s="88" t="inlineStr">
        <is>
          <t>พญายอ</t>
        </is>
      </c>
      <c r="I29" s="100" t="n">
        <v>1</v>
      </c>
      <c r="J29" s="88" t="inlineStr">
        <is>
          <t>✅ คำตอบที่ถูกต้อง: ข้อ ก. เถาวัลย์เปรียง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เถาวัลย์เปรียง ในบัญชียาหลักแห่งชาติ สมุนไพร "เถาวัลย์เปรียง" (Derris scandens) ได้รับการรับรองและบรรจุในบัญชียาแผนไทย/สมุนไพร เพื่อบรรเทาอาการปวดระบบกล้ามเนื้อและกระดูก มีการศึกษาทางคลินิกเปรียบเทียบพบว่ามีฤทธิ์ต้านอักเสบและลดปวดได้ดีในระดับใกล้เคียงกับยาต้านการอักเสบแผนปัจจุบัน
🔍 ข้ออื่นผิดเพราะอะไร:
• ข้อ ข. (ชุมเห็ดเทศ): ชุมเห็ดเทศ มีสารสำคัญกลุ่มแอนทราควิโนน มีฤทธิ์กระตุ้นการบีบตัวของลำไส้ใหญ่ ใช้เป็นยาระบาย ไม่ได้มีข้อบ่งใช้สำหรับลดอาการปวดอักเสบของกล้ามเนื้อ
• ข้อ ค. (รางจืด): รางจืด มีข้อบ่งใช้ในการถอนพิษไข้ ถอนพิษเบื่อเมา หรือล้างพิษจากสารเคมี ไม่มีฤทธิ์ต้านการอักเสบหรือลดปวดระบบกล้ามเนื้อ
• ข้อ ง. (หญ้าหนวดแมว): หญ้าหนวดแมว มีฤทธิ์ขับปัสสาวะและช่วยขับกรดยูริก แต่ไม่มีฤทธิ์ลดการอักเสบหรือบรรเทาอาการปวดข้อโดยตรง
• ข้อ จ. (พญายอ): พญายอ มีฤทธิ์ต้านเชื้อไวรัสเริมและงูสวัดเมื่อใช้ทาภายนอก ไม่ได้มีข้อบ่งใช้เป็นยารับประทานเพื่อบรรเทาอาการปวดกล้ามเนื้อ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9" s="100" t="n"/>
      <c r="L29" s="88" t="inlineStr">
        <is>
          <t>Gout / Herbal Medicine</t>
        </is>
      </c>
      <c r="M29" s="100" t="inlineStr">
        <is>
          <t>Clinic</t>
        </is>
      </c>
      <c r="N29" s="88" t="inlineStr">
        <is>
          <t>Herbal Medicine: สารสกัดเถาวัลย์เปรียง บรรเทาอาการปวดข้อเข่าเสื่อมได้เทียบเท่า NSAIDs</t>
        </is>
      </c>
      <c r="O29" s="100" t="inlineStr">
        <is>
          <t>ข้อสอบจริง</t>
        </is>
      </c>
      <c r="P29" s="100" t="inlineStr">
        <is>
          <t>ปี 2565</t>
        </is>
      </c>
      <c r="Q29" s="100" t="n"/>
    </row>
    <row r="30" ht="409.6" customHeight="1" s="49">
      <c r="A30" s="100" t="n">
        <v>28</v>
      </c>
      <c r="B30" s="88" t="inlineStr">
        <is>
          <t>จากผลการตรวจวัดทางห้องปฏิบัติการทางโลหิตวิทยาของผู้ป่วยรายนี้ ผู้ป่วยมีภาวะความผิดปกติของระบบเลือดในข้อใด</t>
        </is>
      </c>
      <c r="C30" s="100" t="n"/>
      <c r="D30" s="88" t="inlineStr">
        <is>
          <t>Pancytopenia (เซลล์เม็ดเลือดต่ำทุกชนิด)</t>
        </is>
      </c>
      <c r="E30" s="88" t="inlineStr">
        <is>
          <t>Neutropenia (เม็ดเลือดขาวชนิดนิวโทรฟิลต่ำ)</t>
        </is>
      </c>
      <c r="F30" s="88" t="inlineStr">
        <is>
          <t>Thrombocytopenia (เกล็ดเลือดต่ำ)</t>
        </is>
      </c>
      <c r="G30" s="88" t="inlineStr">
        <is>
          <t>Anemia (ภาวะโลหิตจาง)</t>
        </is>
      </c>
      <c r="H30" s="88" t="inlineStr">
        <is>
          <t>Bicytopenia (เซลล์เม็ดเลือดต่ำสองชนิด)</t>
        </is>
      </c>
      <c r="I30" s="100" t="n">
        <v>1</v>
      </c>
      <c r="J30" s="88" t="inlineStr">
        <is>
          <t>✅ คำตอบที่ถูกต้อง: ข้อ ก. Pancytopenia (เซลล์เม็ดเลือดต่ำทุกชนิด)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Pancytopenia (เซลล์เม็ดเลือดต่ำทุกชนิด) จากผลการตรวจแล็บ เม็ดเลือดขาว (WBC = 3,000 ต่ำกว่าปกติ 4,000-10,000), เกล็ดเลือด (Platelet = 40,000 ต่ำกว่าปกติ 150,000-450,000) และ ฮีโมโกลบิน (Hb = 7 g/dL ต่ำกว่าปกติ 12-16 บ่งชี้ภาวะโลหิตจางรุนแรง) การที่มีการลดลงของเม็ดเลือดทั้งสามสายในเวลาเดียวกันเรียกว่า ภาวะเม็ดเลือดต่ำทุกชนิด (Pancytopenia)
🔍 ข้ออื่นผิดเพราะอะไร:
• ข้อ ข. (Neutropenia (เม็ดเลือดขาวชนิดนิวโทรฟิลต่ำ)): Neutropenia หมายถึงภาวะที่มีเฉพาะเม็ดเลือดขาวชนิดนิวโทรฟิลต่ำผิดปกติ แต่ผู้ป่วยรายนี้มีการลดลงของเม็ดเลือดแดงและเกล็ดเลือดร่วมด้วย
• ข้อ ค. (Thrombocytopenia (เกล็ดเลือดต่ำ)): Thrombocytopenia หมายถึงภาวะที่มีเฉพาะเกล็ดเลือดต่ำผิดปกติเพียงอย่างเดียว ซึ่งไม่ครอบคลุมความผิดปกติของเม็ดเลือดขาวและเม็ดเลือดแดงในผู้ป่วยรายนี้
• ข้อ ง. (Anemia (ภาวะโลหิตจาง)): Anemia หมายถึงภาวะโลหิตจางหรือเม็ดเลือดแดงต่ำเพียงอย่างเดียว ไม่ได้อธิบายถึงภาวะเม็ดเลือดขาวและเกล็ดเลือดต่ำที่เกิดขึ้นพร้อมกัน
• ข้อ จ. (Bicytopenia (เซลล์เม็ดเลือดต่ำสองชนิด)): Bicytopenia หมายถึงภาวะที่มีความผิดปกติของเม็ดเลือดเพียงสองสาย แต่ผู้ป่วยรายนี้มีความผิดปกติครบทั้งสามสาย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30" s="100" t="n"/>
      <c r="L30" s="88" t="inlineStr">
        <is>
          <t>Gout</t>
        </is>
      </c>
      <c r="M30" s="100" t="inlineStr">
        <is>
          <t>Clinic</t>
        </is>
      </c>
      <c r="N30" s="88" t="inlineStr">
        <is>
          <t>MTX Toxicity: ตรวจพบ Leukopenia / Myelosuppression จากฤทธิ์ Antifolate ของ MTX</t>
        </is>
      </c>
      <c r="O30" s="100" t="inlineStr">
        <is>
          <t>ข้อสอบจริง</t>
        </is>
      </c>
      <c r="P30" s="100" t="inlineStr">
        <is>
          <t>ปี 2564</t>
        </is>
      </c>
      <c r="Q30" s="100" t="n"/>
    </row>
    <row r="31" ht="409.6" customHeight="1" s="49">
      <c r="A31" s="100" t="n">
        <v>29</v>
      </c>
      <c r="B31" s="88" t="inlineStr">
        <is>
          <t>จากกรณีศึกษา ยาตัวใดในสูตรการรักษาของผู้ป่วยที่มีแนวโน้มเป็นสาเหตุหลักที่ทำลายเซลล์ไขกระดูกและส่งผลให้เกิดความผิดปกติของระบบเลือดดังกล่าว (เมื่อได้รับยาในขนาดสูงหรือเกิดสภาวะยาสะสมจากไตวาย)</t>
        </is>
      </c>
      <c r="C31" s="100" t="n"/>
      <c r="D31" s="88" t="inlineStr">
        <is>
          <t>Naproxen</t>
        </is>
      </c>
      <c r="E31" s="88" t="inlineStr">
        <is>
          <t>Colchicine</t>
        </is>
      </c>
      <c r="F31" s="88" t="inlineStr">
        <is>
          <t>Allopurinol</t>
        </is>
      </c>
      <c r="G31" s="88" t="inlineStr">
        <is>
          <t>Paracetamol</t>
        </is>
      </c>
      <c r="H31" s="88" t="inlineStr">
        <is>
          <t>ทั้ง Allopurinol และ Colchicine ร่วมกัน</t>
        </is>
      </c>
      <c r="I31" s="100" t="n">
        <v>2</v>
      </c>
      <c r="J31" s="88" t="inlineStr">
        <is>
          <t>✅ คำตอบที่ถูกต้อง: ข้อ ข. Colchicine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Colchicine ยา Colchicine มีความเป็นพิษสูงต่อเซลล์ที่มีการแบ่งตัวเร็ว (Antimitotic agent ผ่านกลไกยับยั้ง Tubulin polymerization) หากสะสมในร่างกายปริมาณสูง (เช่น ในกรณีที่คนไข้มีไตวายเฉียบพลัน/eGFR ต่ำ หรือได้รับยาเกินขนาด) ยาจะแสดงพิษรุนแรงต่อไขกระดูก ส่งผลให้หยุดยั้งการสร้างเซลล์เม็ดเลือดและเหนี่ยวนำให้เกิดภาวะกดไขกระดูกอย่างเฉียบพลันและเกิด Pancytopenia ที่อันตรายถึงชีวิต
🔍 ข้ออื่นผิดเพราะอะไร:
• ข้อ ก. (Naproxen): เป็น non-selective NSAID ที่มี cardiovascular safety profile ดีที่สุด และมี efficacy สูงในการระงับ acute inflammation
• ข้อ ค.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(ทั้ง Allopurinol และ Colchicine ร่วมกัน):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1" s="100" t="n"/>
      <c r="L31" s="88" t="inlineStr">
        <is>
          <t>Gout</t>
        </is>
      </c>
      <c r="M31" s="100" t="inlineStr">
        <is>
          <t>Clinic</t>
        </is>
      </c>
      <c r="N31" s="88" t="inlineStr">
        <is>
          <t>Drug-Induced Cytopenia: MTX กดไขกระดูก ป้องกันได้ด้วยการให้ Folic acid เสริม</t>
        </is>
      </c>
      <c r="O31" s="100" t="inlineStr">
        <is>
          <t>ข้อสอบจริง</t>
        </is>
      </c>
      <c r="P31" s="100" t="inlineStr">
        <is>
          <t>ปี 2564</t>
        </is>
      </c>
      <c r="Q31" s="100" t="n"/>
    </row>
    <row r="32" ht="409.6" customHeight="1" s="49">
      <c r="A32" s="100" t="n">
        <v>30</v>
      </c>
      <c r="B32" s="88" t="inlineStr">
        <is>
          <t>จากข้อมูลข้างต้น ข้อใดคือคำจำกัดความที่ถูกต้องของค่า T-score ทางคลินิก</t>
        </is>
      </c>
      <c r="C32" s="100" t="n"/>
      <c r="D32" s="88" t="inlineStr">
        <is>
          <t>ค่าความหนาแน่นมวลกระดูกของผู้ป่วยเมื่อเทียบกับค่าสูงสุดของประชากรเพศเดียวกันในวัยหนุ่มสาว (Peak bone mass)</t>
        </is>
      </c>
      <c r="E32" s="88" t="inlineStr">
        <is>
          <t>ค่าความหนาแน่นมวลกระดูกของผู้ป่วยเมื่อเทียบกับค่าเฉลี่ยของประชากรในช่วงอายุเดียวกัน</t>
        </is>
      </c>
      <c r="F32" s="88" t="inlineStr">
        <is>
          <t>ค่าความแข็งแรงทางสรีรวิทยาของกระดูกสะโพกและกระดูกสันหลัง</t>
        </is>
      </c>
      <c r="G32" s="88" t="inlineStr">
        <is>
          <t>ค่าที่ใช้สำหรับวินิจฉัยภาวะกระดูกน่วมและกระดูกบางในสตรีอายุน้อย</t>
        </is>
      </c>
      <c r="H32" s="88" t="inlineStr">
        <is>
          <t>อัตราส่วนความเสี่ยงในการเกิดกระดูกหักจากอุบัติเหตุล้มเบาบาง</t>
        </is>
      </c>
      <c r="I32" s="100" t="n">
        <v>1</v>
      </c>
      <c r="J32" s="88" t="inlineStr">
        <is>
          <t>✅ คำตอบที่ถูกต้อง: ข้อ ก. ค่าความหนาแน่นมวลกระดูกของผู้ป่วยเมื่อเทียบกับค่าสูงสุดของประชากรเพศเดียวกันในวัยหนุ่มสาว (Peak bone mass)
💡 Background:
โรคกระดูกพรุน (T-score ≤ -2.5) ทำให้กระดูกเปราะ เสี่ยงต่อ fragility fracture การรักษาเน้นยับยั้ง bone resorption ด้วย antiresorptive agents
🎯 ทำไมข้อนี้ถึงถูก:
ค่าความหนาแน่นมวลกระดูกของผู้ป่วยเมื่อเทียบกับค่าสูงสุดของประชากรเพศเดียวกันในวัยหนุ่มสาว (Peak bone mass) ค่า T-score ทางคลินิกกระดูกพรุน บ่งบอกถึงค่าความหนาแน่นมวลกระดูก (BMD) ของผู้ป่วยเมื่อนำไปเปรียบเทียบกับค่ามวลกระดูกสูงสุด (Peak bone mass) ของประชากรเพศเดียวกันที่มีสุขภาพดีในวัยหนุ่มสาว (อายุประมาณ 20-30 ปี) โดยใช้อัตราส่วนเบี่ยงเบนมาตรฐาน (SD) เป็นเกณฑ์ในการประเมินความเสี่ยงและระดับความพรุนของกระดูก
🔍 ข้ออื่นผิดเพราะอะไร:
• ข้อ ข. (ค่าความหนาแน่นมวลกระดูกของผู้ป่วยเมื่อเทียบกับค่าเฉลี่ยของประชากรในช่วงอายุเดียวกัน): การเปรียบเทียบมวลกระดูกกับค่าเฉลี่ยของประชากรในช่วงอายุเดียวกันเรียกว่า Z-score ไม่ใช่ T-score ที่ใช้เป็นมาตรฐานในการวินิจฉัยโรคกระดูกพรุน
• ข้อ ค. (ค่าความแข็งแรงทางสรีรวิทยาของกระดูกสะโพกและกระดูกสันหลัง): T-score ประเมินจากความหนาแน่นของมวลกระดูก ไม่ได้วัดความแข็งแรงทางสรีรวิทยาหรือโครงสร้างจุลภาคของกระดูกโดยตรง
• ข้อ ง. (ค่าที่ใช้สำหรับวินิจฉัยภาวะกระดูกน่วมและกระดูกบางในสตรีอายุน้อย): ภาวะกระดูกน่วม (Osteomalacia) เกิดจากความบกพร่องในการสะสมแร่ธาตุในกระดูก ไม่ได้ใช้ค่า T-score ในการวินิจฉัยซึ่งสงวนไว้สำหรับ Osteoporosis
• ข้อ จ. (อัตราส่วนความเสี่ยงในการเกิดกระดูกหักจากอุบัติเหตุล้มเบาบาง): เครื่องมือประเมินอัตราส่วนความเสี่ยงในการเกิดกระดูกหักล่วงหน้า 10 ปีเรียกว่า FRAX score ไม่ใช่ค่า T-score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32" s="100" t="n"/>
      <c r="L32" s="88" t="inlineStr">
        <is>
          <t>Osteoporosis</t>
        </is>
      </c>
      <c r="M32" s="100" t="inlineStr">
        <is>
          <t>Clinic</t>
        </is>
      </c>
      <c r="N32" s="88" t="inlineStr">
        <is>
          <t>Osteoporosis Definition: T-score ≤ -2.5 SD ณ Lumbar spine หรือ Hip</t>
        </is>
      </c>
      <c r="O32" s="100" t="inlineStr">
        <is>
          <t>ข้อสอบจริง</t>
        </is>
      </c>
      <c r="P32" s="100" t="inlineStr">
        <is>
          <t>ปี 2564</t>
        </is>
      </c>
      <c r="Q32" s="100" t="n"/>
    </row>
    <row r="33" ht="409.6" customHeight="1" s="49">
      <c r="A33" s="100" t="n">
        <v>31</v>
      </c>
      <c r="B33" s="88" t="inlineStr">
        <is>
          <t>ยาต้านการสลายกระดูกในข้อใดจัดเป็นยาทางเลือกแรก (First-line) สำหรับใช้รักษาโรคกระดูกพรุนในผู้ป่วยหญิงรายนี้เพื่อป้องกันการเกิดกระดูกหัก</t>
        </is>
      </c>
      <c r="C33" s="100" t="n"/>
      <c r="D33" s="88" t="inlineStr">
        <is>
          <t>Alendronate (หรือยากลุ่ม Bisphosphonates)</t>
        </is>
      </c>
      <c r="E33" s="88" t="inlineStr">
        <is>
          <t>Raloxifene</t>
        </is>
      </c>
      <c r="F33" s="88" t="inlineStr">
        <is>
          <t>Strontium ranelate</t>
        </is>
      </c>
      <c r="G33" s="88" t="inlineStr">
        <is>
          <t>Teriparatide</t>
        </is>
      </c>
      <c r="H33" s="88" t="inlineStr">
        <is>
          <t>Calcitonin nasal spray</t>
        </is>
      </c>
      <c r="I33" s="100" t="n">
        <v>1</v>
      </c>
      <c r="J33" s="88" t="inlineStr">
        <is>
          <t>✅ คำตอบที่ถูกต้อง: ข้อ ก. Alendronate (หรือยากลุ่ม Bisphosphonates)
💡 Background:
โรคข้ออักเสบรูมาตอยด์ (RA) เป็น systemic autoimmune disease ต้องรีบเริ่ม DMARDs ทันทีเพื่อป้องกัน joint destruction
🎯 ทำไมข้อนี้ถึงถูก:
Alendronate (หรือยากลุ่ม Bisphosphonates) สำหรับหญิงหมดประจำเดือนที่ตรวจพบภาวะกระดูกพรุนและมีความเสี่ยงสูง (T-score = -2.5 หรือต่ำกว่า) ยาต้านการสลายกระดูกในกลุ่ม Bisphosphonates ชนิดรับประทาน เช่น Alendronate ถือเป็นยา first-line (First-line therapy) เนื่องจากมีหลักฐานทางคลินิกสนับสนุนเข้มแข็งในการป้องกันและลดความเสี่ยงของการเกิดกระดูกหักทั้งที่กระดูกสันหลังและสะโพก
🔍 ข้ออื่นผิดเพราะอะไร:
• ข้อ ข. (Raloxifene): Raloxifene เป็นยากลุ่ม SERMs ที่มีข้อบ่งใช้เฉพาะในผู้หญิงวัยหมดประจำเดือน ไม่มีข้อมูลประสิทธิภาพและความปลอดภัยสำหรับการใช้ในผู้ป่วยชาย
• ข้อ ค. (Strontium ranelate): Strontium ranelate มีข้อห้ามใช้ในผู้ป่วยที่มีประวัติโรคหลอดเลือดหัวใจตีบ เนื่องจากเพิ่มความเสี่ยงต่อการเกิดลิ่มเลือดอุดตันและภาวะกล้ามเนื้อหัวใจขาดเลือด
• ข้อ ง. (Teriparatide): Teriparatide เป็นยาฮอร์โมนพาราไทรอยด์สังเคราะห์ที่มีฤทธิ์สร้างกระดูก จัดเป็นยาทางเลือกสำรอง ไม่ใช่ยาทางเลือกแรก
• ข้อ จ. (Calcitonin nasal spray): Calcitonin nasal spray มีประสิทธิภาพในการลดความเสี่ยงกระดูกสันหลังหักได้น้อยมากเมื่อเทียบกับ Bisphosphonates และไม่ป้องกันกระดูกสะโพกหัก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33" s="100" t="n"/>
      <c r="L33" s="88" t="inlineStr">
        <is>
          <t>Osteoporosis</t>
        </is>
      </c>
      <c r="M33" s="100" t="inlineStr">
        <is>
          <t>Clinic</t>
        </is>
      </c>
      <c r="N33" s="88" t="inlineStr">
        <is>
          <t>Osteoporosis First-line: Alendronate / Risedronate (Oral Bisphosphonates) ลด Fracture ได้ดีที่สุด</t>
        </is>
      </c>
      <c r="O33" s="100" t="inlineStr">
        <is>
          <t>ข้อสอบจริง</t>
        </is>
      </c>
      <c r="P33" s="100" t="inlineStr">
        <is>
          <t>ปี 2564</t>
        </is>
      </c>
      <c r="Q33" s="100" t="n"/>
    </row>
    <row r="34" ht="409.6" customHeight="1" s="49">
      <c r="A34" s="100" t="n">
        <v>32</v>
      </c>
      <c r="B34" s="88" t="inlineStr">
        <is>
          <t>หากแพทย์์และเภสัชกรจำเป็นต้องร่วมพิจารณาจ่ายยากลุ่ม NSAIDs เพื่อต้านอักเสบและบรรเทาอาการปวดข้อของผู้ป่วย ปัจจัยในข้อใดต่อไปนี้มีความสำคัญในการตัดสินใจเลือกใช้ยา น้อยที่สุด</t>
        </is>
      </c>
      <c r="C34" s="100" t="n"/>
      <c r="D34" s="88" t="inlineStr">
        <is>
          <t>อายุของผู้ป่วย</t>
        </is>
      </c>
      <c r="E34" s="88" t="inlineStr">
        <is>
          <t>ราคาค่ายา</t>
        </is>
      </c>
      <c r="F34" s="88" t="inlineStr">
        <is>
          <t>น้ำหนักตัวของผู้ป่วย</t>
        </is>
      </c>
      <c r="G34" s="88" t="inlineStr">
        <is>
          <t>ประวัติการแพ้ยาของผู้ป่วย</t>
        </is>
      </c>
      <c r="H34" s="88" t="inlineStr">
        <is>
          <t>โรคร่วมและการใช้ยาอื่นร่วมของผู้ป่วย</t>
        </is>
      </c>
      <c r="I34" s="100" t="n">
        <v>3</v>
      </c>
      <c r="J34" s="88" t="inlineStr">
        <is>
          <t>✅ คำตอบที่ถูกต้อง: ข้อ ค. น้ำหนักตัวของผู้ป่วย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น้ำหนักตัวของผู้ป่วย ในการเลือกยาต้านการอักเสบกลุ่ม NSAIDs สำหรับผู้ป่วยระบบข้อและกล้ามเนื้อ ปัจจัยที่มีผลต่อ safety และใช้เป็นหลักเกณฑ์พิจารณาเลือกยา ได้แก่ อายุผู้ป่วย (หลีกเลี่ยง NSAIDs ในผู้สูงอายุเนื่องจากพิษทางไตและทางเดินอาหาร), โรคร่วมและยาอื่นที่ใช้ร่วม (ระวังความเสี่ยงโรคหัวใจ, ไต, กระเพาะอาหาร), ประวัติแพ้ยา และปัจจัยด้านราคาค่ายา ส่วน "น้ำหนักตัวของผู้ป่วย" มีผลต่อการปรับขนาดยาน้อยมากสำหรับกลุ่ม NSAIDs ทั่วไปในผู้ใหญ่
🔍 ข้ออื่นผิดเพราะอะไร:
• ข้อ ก. (อายุของผู้ป่วย): อายุของผู้ป่วยเป็นปัจจัยสำคัญ เนื่องจากผู้สูงอายุมีการทำงานของไตลดลงและมีความเสี่ยงสูงต่อภาวะเลือดออกในทางเดินอาหารจากยากลุ่ม NSAIDs
• ข้อ ข. (ราคาค่ายา): ราคาค่ายาเป็นปัจจัยในการพิจารณาความคุ้มค่าและการเข้าถึงยาของผู้ป่วย โดยเฉพาะในกลุ่ม COX-2 inhibitors ที่มีราคาสูงกว่า NSAIDs ดั้งเดิม
• ข้อ ง. (ประวัติการแพ้ยาของผู้ป่วย): ประวัติการแพ้ยามีความสำคัญอย่างยิ่งเพื่อหลีกเลี่ยงการเกิดปฏิกิริยาข้ามกลุ่ม หรือภาวะแพ้ยารุนแรงเช่น Anaphylaxis
• ข้อ จ. (โรคร่วมและการใช้ยาอื่นร่วมของผู้ป่วย): โรคร่วมและการใช้ยาอื่นร่วมมีความสำคัญในการประเมินอันตรกิริยาระหว่างยาและหลีกเลี่ยงผลกระทบต่อระบบหัวใจ หลอดเลือด และไต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34" s="100" t="n"/>
      <c r="L34" s="88" t="inlineStr">
        <is>
          <t>Osteoarthritis</t>
        </is>
      </c>
      <c r="M34" s="100" t="inlineStr">
        <is>
          <t>Clinic</t>
        </is>
      </c>
      <c r="N34" s="88" t="inlineStr">
        <is>
          <t>NSAIDs Safety: ปัจจัยเสี่ยงแผลทางเดินอาหาร ได้แก่ ผู้สูงอายุ, ประวัติ GI bleed, ยาต้านเกล็ดเลือด</t>
        </is>
      </c>
      <c r="O34" s="100" t="inlineStr">
        <is>
          <t>ข้อสอบจริง</t>
        </is>
      </c>
      <c r="P34" s="100" t="inlineStr">
        <is>
          <t>ปี 2563</t>
        </is>
      </c>
      <c r="Q34" s="100" t="n"/>
    </row>
    <row r="35" ht="409.6" customHeight="1" s="49">
      <c r="A35" s="100" t="n">
        <v>33</v>
      </c>
      <c r="B35" s="88" t="inlineStr">
        <is>
          <t>จากประวัติกรณีศึกษาข้างต้น แนวทางการรักษาด้วยยาต้านการอักเสบข้อเพื่อบรรเทาอาการปวดที่เหมาะสมที่สุดสำหรับผู้ป่วยรายนี้คือข้อใด</t>
        </is>
      </c>
      <c r="C35" s="100" t="n"/>
      <c r="D35" s="88" t="inlineStr">
        <is>
          <t>หลีกเลี่ยงการจ่ายยา NSAIDs ทุกชนิดเนื่องจากผู้ป่วยทาน Aspirin และเคยเกิดเลือดออกในทางเดินอาหาร</t>
        </is>
      </c>
      <c r="E35" s="88" t="inlineStr">
        <is>
          <t>จ่ายยา Acetaminophen (Paracetamol) เป็นตัวเลือกอันดับแรกในการบรรเทาปวดแทนยาอื่น</t>
        </is>
      </c>
      <c r="F35" s="88" t="inlineStr">
        <is>
          <t>สั่งจ่ายยากลุ่ม NSAIDs ร่วมกัน 2 ตัวเพื่อบรรเทาอาการปวดที่รุนแรง</t>
        </is>
      </c>
      <c r="G35" s="88" t="inlineStr">
        <is>
          <t>เลือกใช้ยากลุ่ม Selective COX-2 inhibitor เพียงอย่างเดียวโดยไม่ต้องใช้ยาอื่น</t>
        </is>
      </c>
      <c r="H35" s="88" t="inlineStr">
        <is>
          <t>จ่ายยากลุ่ม NSAIDs ร่วมกับ Proton Pump Inhibitor (PPI เช่น Omeprazole) ทุกครั้งเพื่อความปลอดภัยต่อทางเดินอาหาร</t>
        </is>
      </c>
      <c r="I35" s="100" t="n">
        <v>5</v>
      </c>
      <c r="J35" s="88" t="inlineStr">
        <is>
          <t>✅ คำตอบที่ถูกต้อง: ข้อ จ. จ่ายยากลุ่ม NSAIDs ร่วมกับ Proton Pump Inhibitor (PPI เช่น Omeprazole) ทุกครั้งเพื่อความปลอดภัยต่อทางเดินอาหาร
💡 Background:
โรคข้ออักเสบรูมาตอยด์ (RA) และโรคข้ออักเสบเรื้อรังที่จำเป็นต้องใช้ยาต้านการอักเสบ จำเป็นต้องประเมินความเสี่ยงต่อระบบทางเดินอาหารและหัวใจและหลอดเลือดอย่างรอบคอบ
🎯 ทำไมข้อนี้ถึงถูก:
จ่ายยากลุ่ม NSAIDs ร่วมกับ Proton Pump Inhibitor (PPI เช่น Omeprazole) ทุกครั้งเพื่อความปลอดภัยต่อทางเดินอาหาร ผู้ป่วยรายนี้จัดเป็นผู้ป่วยที่มีความเสี่ยงสูงมากต่อภาวะเลือดออกในทางเดินอาหาร (High GI Risk) เนื่องจากมีอายุ 75 ปี, มีประวัติเคยเกิดเลือดออกในทางเดินอาหาร (GI bleeding) และรับประทานยา Aspirin ร่วมด้วย หากมีความจำเป็นต้องใช้ยาต้านการอักเสบกลุ่ม NSAIDs เพื่อระงับอาการปวดอักเสบที่รุนแรง เภสัชกรต้องแนะนำให้จ่ายควบคู่กับยายับยั้งการหลั่งกรดกลุ่ม Proton Pump Inhibitors (เช่น Omeprazole) เสมอเพื่อป้องกันการเกิดแผลและเลือดออกซ้ำ
🔍 ข้ออื่นผิดเพราะอะไร:
• ข้อ ก. (จ่ายยา NSAIDs ขนาดสูงเดี่ยวๆ): เพิ่มความเสี่ยงต่อการเกิด recurrent upper GI bleeding อย่างรุนแรงจนอาจถึงแก่ชีวิต เป็นข้อห้ามปฏิบัติในผู้ป่วย high GI risk
• ข้อ ข. (จ่ายยา Aspirin ขนาดสูงแทน NSAIDs): แอสไพรินขนาดสูงระคายเคืองกระเพาะอาหารอย่างรุนแรงและยับยั้งเกล็ดเลือด ทำให้เลือดออกง่ายขึ้น
• ข้อ ค. (ให้หยุดยา Aspirin 81 mg ทันที): แอสไพรินขนาดต่ำใช้เพื่อการป้องกันทุติยภูมิของโรคหัวใจและหลอดเลือด ไม่ควรหยุดยาเองโดยไม่มีข้อบ่งชี้ทางการแพทย์์
• ข้อ ง. (ใช้ยา Paracetamol เดี่ยวๆ ไม่ต้องร่วมกับ PPI): แม้พาราเซตามอลจะปลอดภัยต่อทางเดินอาหาร แต่ในผู้ป่วยที่มีการอักเสบของข้อรุนแรง ยาพาราเซตามอลมักไม่เพียงพอในการระงับการอักเสบ
📖 Guideline อ้างอิง:
2021 American College of Rheumatology (ACR) Guideline for the Treatment of Rheumatoid Arthritis &amp; American College of Gastroenterology (ACG) Clinical Guideline: Management of Patients with Ulcer Bleeding
📌 จุดจำก่อนสอบ:
• High GI Risk (อายุ &gt; 65 ปี, ประวัติ GI bleed, ใช้ Aspirin/Anticoagulant/Steroid) หากจำเป็นต้องใช้ NSAIDs ต้องให้คู่กับ PPI เสมอ หรือเลือก Coxib + PPI</t>
        </is>
      </c>
      <c r="K35" s="100" t="n"/>
      <c r="L35" s="88" t="inlineStr">
        <is>
          <t>Gout</t>
        </is>
      </c>
      <c r="M35" s="100" t="inlineStr">
        <is>
          <t>Clinic</t>
        </is>
      </c>
      <c r="N35" s="88" t="inlineStr">
        <is>
          <t>NSAIDs GI Protection: ใช้ Celecoxib ร่วมกับ PPIs ในผู้ป่วย High GI risk และ low CV risk</t>
        </is>
      </c>
      <c r="O35" s="100" t="inlineStr">
        <is>
          <t>ข้อสอบจริง</t>
        </is>
      </c>
      <c r="P35" s="100" t="inlineStr">
        <is>
          <t>ปี 2563</t>
        </is>
      </c>
      <c r="Q35" s="100" t="n"/>
    </row>
    <row r="36" ht="409.6" customHeight="1" s="49">
      <c r="A36" s="100" t="n">
        <v>34</v>
      </c>
      <c r="B36" s="88" t="inlineStr">
        <is>
          <t>จากการที่ผู้ป่วยรับประทานยา Allopurinol ยาจะถูกสลายสภาพโดยเอนไซม์ Xanthine oxidase ได้สารเมตาโบไลต์ชนิดใดในปัสสาวะ</t>
        </is>
      </c>
      <c r="C36" s="100" t="n"/>
      <c r="D36" s="88" t="inlineStr">
        <is>
          <t>Hypoxanthine</t>
        </is>
      </c>
      <c r="E36" s="88" t="inlineStr">
        <is>
          <t>Inosine diphosphate</t>
        </is>
      </c>
      <c r="F36" s="88" t="inlineStr">
        <is>
          <t>Oxypurinol (หรือ Alloxanthine)</t>
        </is>
      </c>
      <c r="G36" s="88" t="inlineStr">
        <is>
          <t>Methyl 3-(3,5-di-tert-butyl-4-hydroxyphenyl)propionate</t>
        </is>
      </c>
      <c r="H36" s="88" t="inlineStr">
        <is>
          <t>L-adenine</t>
        </is>
      </c>
      <c r="I36" s="100" t="n">
        <v>3</v>
      </c>
      <c r="J36" s="88" t="inlineStr">
        <is>
          <t>✅ คำตอบที่ถูกต้อง: ข้อ ค. Oxypurinol (หรือ Alloxanthine)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Oxypurinol (หรือ Alloxanthine) ยาลดกรดยูริก Allopurinol เมื่อเข้าสู่ร่างกายจะถูกสลายและเปลี่ยนสภาพอย่างรวดเร็วโดยเอนไซม์ Xanthine Oxidase ไปเป็นสารเมตาโบไลต์ชนิดหลักที่มีฤทธิ์ในการรักษาและละลายน้ำได้ดีกว่าคือ Oxypurinol (หรือ Alloxanthine) ซึ่งสารนี้จะถูกขับออกทางปัสสาวะและมีครึ่งชีวิตที่ยาวนานในร่างกาย
🔍 ข้ออื่นผิดเพราะอะไร:
• ข้อ ก. (Hypoxanthine): Hypoxanthine เป็นสารตั้งต้นในกระบวนการสร้างกรดยูริกที่เกิดขึ้นตามธรรมชาติ ไม่ใช่สารเมตาโบไลต์ที่เกิดจากการสลายตัวของยา Allopurinol
• ข้อ ข. (Inosine diphosphate): Inosine diphosphate เป็นสารตัวกลางในกระบวนการสังเคราะห์พิวรีนในร่างกาย ไม่มีส่วนเกี่ยวข้องกับกระบวนการเมแทบอลิซึมของยา Allopurinol
• ข้อ ง. (Methyl 3-(3,5-di-tert-butyl-4-hydroxyphenyl)propionate): สารนี้เป็นสารต้านอนุมูลอิสระที่ใช้ในอุตสาหกรรมพลาสติก ไม่มีโครงสร้างหรือความเกี่ยวข้องทางเภสัชวิทยากับยา Allopurinol
• ข้อ จ. (L-adenine): L-adenine เป็นเบสพิวรีนที่เป็นองค์ประกอบของกรดนิวคลีอิกในร่างกาย ไม่ใช่ผลผลิตจากการทำปฏิกิริยาของ Xanthine oxidase กับยา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36" s="100" t="n"/>
      <c r="L36" s="88" t="inlineStr">
        <is>
          <t>Gout</t>
        </is>
      </c>
      <c r="M36" s="100" t="inlineStr">
        <is>
          <t>Clinic</t>
        </is>
      </c>
      <c r="N36" s="88" t="inlineStr">
        <is>
          <t>Allopurinol Metabolism: เปลี่ยนเป็นสารออกฤทธิ์ Oxypurinol ขับออกทางไตเป็นหลัก ต้องปรับตาม CrCl</t>
        </is>
      </c>
      <c r="O36" s="100" t="inlineStr">
        <is>
          <t>ข้อสอบจริง</t>
        </is>
      </c>
      <c r="P36" s="100" t="inlineStr">
        <is>
          <t>ปี 2563</t>
        </is>
      </c>
      <c r="Q36" s="100" t="n"/>
    </row>
    <row r="37" ht="409.6" customHeight="1" s="49">
      <c r="A37" s="100" t="n">
        <v>35</v>
      </c>
      <c r="B37" s="88" t="inlineStr">
        <is>
          <t>หากผู้ป่วยมีอาการอักเสบเกาต์เฉียบพลันกำเริบ ควรเริ่มบริหารยา Colchicine เพื่อระงับปวดอักเสบภายในระยะเวลากี่ชั่วโมงหลังเกิดอาการ จึงจะมีประสิทธิภาพสูงสุดทางคลินิก</t>
        </is>
      </c>
      <c r="C37" s="100" t="n"/>
      <c r="D37" s="88" t="inlineStr">
        <is>
          <t>12 ชั่วโมง</t>
        </is>
      </c>
      <c r="E37" s="88" t="inlineStr">
        <is>
          <t>24 ชั่วโมง</t>
        </is>
      </c>
      <c r="F37" s="88" t="inlineStr">
        <is>
          <t>36 ชั่วโมง</t>
        </is>
      </c>
      <c r="G37" s="88" t="inlineStr">
        <is>
          <t>48 ชั่วโมง</t>
        </is>
      </c>
      <c r="H37" s="88" t="inlineStr">
        <is>
          <t>60 ชั่วโมง</t>
        </is>
      </c>
      <c r="I37" s="100" t="n">
        <v>3</v>
      </c>
      <c r="J37" s="88" t="inlineStr">
        <is>
          <t>✅ คำตอบที่ถูกต้อง: ข้อ ค. 36 ชั่วโมง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36 ชั่วโมง การใช้ยา Colchicine เพื่อระงับอาการอักเสบข้อเกาต์เฉียบพลันให้ได้ผลดีและมี efficacy สูงสุดในการยับยั้งการเคลื่อนตัวของเซลล์เม็ดเลือดขาว (Neutrophil chemotaxis) ควรเริ่มรับประทานยาภายใน 24 ถึง 36 ชั่วโมงแรกหลังจากเริ่มมีอาการปวดอักเสบเฉียบพลัน หากพ้นระยะเวลานี้ไปแล้ว efficacy ของยาในการต้านการอักเสบจะลดลงอย่างมีนัยสำคัญ
🔍 ข้ออื่นผิดเพราะอะไร:
• ข้อ ก. (12 ชั่วโมง): การบริหารยาภายใน 12 ชั่วโมงมีประสิทธิภาพสูง แต่หน้าต่างแห่งโอกาสในการเริ่มยายังครอบคลุมไปถึงระยะเวลาที่นานกว่านี้เล็กน้อย
• ข้อ ข. (24 ชั่วโมง): การบริหารยาภายใน 24 ชั่วโมงยังให้ผลดี แต่แนวทางเวชปฏิบัติอนุโลมให้เริ่มยาได้จนถึงระยะเวลาสูงสุดที่ยายังมีประสิทธิภาพต้านการอักเสบ
• ข้อ ง. (48 ชั่วโมง): หากเริ่มยาเมื่อผ่านไปแล้ว 48 ชั่วโมง การตอบสนองทางคลินิกจะลดลงอย่างมากเนื่องจากกระบวนการอักเสบและสารสื่อกลางได้หลั่งออกมาเต็มที่แล้ว
• ข้อ จ. (60 ชั่วโมง): การให้ยาหลังจาก 60 ชั่วโมงแทบจะไม่มีประโยชน์ในการลดการอักเสบเฉียบพลัน และผู้ป่วยจะได้รับเพียงผลข้างเคียงจากยาเช่น ท้องเสีย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7" s="100" t="n"/>
      <c r="L37" s="88" t="inlineStr">
        <is>
          <t>Gout</t>
        </is>
      </c>
      <c r="M37" s="100" t="inlineStr">
        <is>
          <t>Clinic</t>
        </is>
      </c>
      <c r="N37" s="88" t="inlineStr">
        <is>
          <t>Colchicine Flare Duration: ควรเริ่มยาภายใน 24-36 ชั่วโมงหลังมีอาการ และให้ต่อเนื่องจนอาการสงบ</t>
        </is>
      </c>
      <c r="O37" s="100" t="inlineStr">
        <is>
          <t>ข้อสอบจริง</t>
        </is>
      </c>
      <c r="P37" s="100" t="inlineStr">
        <is>
          <t>ปี 2563</t>
        </is>
      </c>
      <c r="Q37" s="100" t="n"/>
    </row>
    <row r="38" ht="409.6" customHeight="1" s="49">
      <c r="A38" s="100" t="n">
        <v>36</v>
      </c>
      <c r="B38" s="88" t="inlineStr">
        <is>
          <t>สำหรับผู้ป่วยโรคเกาต์รายนี้ที่ไม่มีประวัติก้อนโทฟัส (Tophi) เป้าหมายระดับกรดยูริกในเลือดระยะยาว (Target serum uric acid) เพื่อคุมอาการและขจัดผลึกเกลือยูเรตคือข้อใด</t>
        </is>
      </c>
      <c r="C38" s="100" t="n"/>
      <c r="D38" s="88" t="inlineStr">
        <is>
          <t>น้อยกว่า 5 mg/dL</t>
        </is>
      </c>
      <c r="E38" s="88" t="inlineStr">
        <is>
          <t>น้อยกว่า 6 mg/dL</t>
        </is>
      </c>
      <c r="F38" s="88" t="inlineStr">
        <is>
          <t>น้อยกว่า 7 mg/dL</t>
        </is>
      </c>
      <c r="G38" s="88" t="inlineStr">
        <is>
          <t>น้อยกว่า 8 mg/dL</t>
        </is>
      </c>
      <c r="H38" s="88" t="inlineStr">
        <is>
          <t>น้อยกว่า 9 mg/dL</t>
        </is>
      </c>
      <c r="I38" s="100" t="n">
        <v>2</v>
      </c>
      <c r="J38" s="88" t="inlineStr">
        <is>
          <t>✅ คำตอบที่ถูกต้อง: ข้อ ข. น้อยกว่า 6 mg/dL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น้อยกว่า 6 mg/dL ตามแนวทางเวชปฏิบัติของสมาคมรูมาติสซั่มแห่งประเทศไทย และ 2020 ACR Guideline for the Management of Gout กำหนดเป้าหมายระดับกรดยูริกในเลือดระยะยาว (Target Serum Uric Acid) สำหรับผู้ป่วยโรคเกาต์ทั่วไปคือ น้อยกว่า 6.0 mg/dL เพื่อชะลอและละลายผลึก Monosodium urate ในข้อให้หมดไป (ยกเว้นกรณีที่มีก้อนโทฟัสชัดเจน หรือข้อถูกทำลายรุนแรง จะตั้งเป้าหมายเข้มงวดขึ้นเป็นน้อยกว่า 5.0 mg/dL)
🔍 ข้ออื่นผิดเพราะอะไร:
• ข้อ ก. (น้อยกว่า 7 mg/dL): ระดับ 7 mg/dL เป็นจุดอิ่มตัวของยูเรตในพลาสมา (Saturation point ~6.8 mg/dL) ซึ่งยังเสี่ยงต่อการเกิดผลึกซ้ำ ไม่ใช่ target level
• ข้อ ค. (น้อยกว่า 5 mg/dL): สงวนไว้สำหรับผู้ป่วยที่มีก้อนโทฟัส (Severe tophaceous gout) หรือมีข้อถูกทำลายรุนแรง ไม่ใช่เป้าหมายทั่วไปสำหรับผู้ป่วยที่ไม่มีก้อนโทฟัส
• ข้อ ง. (น้อยกว่า 4 mg/dL): ต่ำเกินความจำเป็นและไม่มีข้อบ่งชี้ในการลดระดับลงต่ำขนาดนี้ในผู้ป่วยทั่วไป
• ข้อ จ. (น้อยกว่า 8 mg/dL): สูงเกินจุดอิ่มตัว ทำให้ผลึกยูเรตตกตะกอนเพิ่มขึ้นและเกิดข้ออักเสบซ้ำซ้อน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ทั่วไป: &lt; 6.0 mg/dL
• Target ในรายที่มี Tophi หรือข้อถูกทำลายรุนแรง: &lt; 5.0 mg/dL</t>
        </is>
      </c>
      <c r="K38" s="100" t="n"/>
      <c r="L38" s="88" t="inlineStr">
        <is>
          <t>Gout</t>
        </is>
      </c>
      <c r="M38" s="100" t="inlineStr">
        <is>
          <t>Clinic</t>
        </is>
      </c>
      <c r="N38" s="88" t="inlineStr">
        <is>
          <t>Gout SUA Target: เป้าหมายกรดยูริกในเลือด &lt; 6.0 mg/dL (&lt; 5.0 mg/dL หากมี Tophi)</t>
        </is>
      </c>
      <c r="O38" s="100" t="inlineStr">
        <is>
          <t>ข้อสอบจริง</t>
        </is>
      </c>
      <c r="P38" s="100" t="inlineStr">
        <is>
          <t>ปี 2563</t>
        </is>
      </c>
      <c r="Q38" s="100" t="n"/>
    </row>
    <row r="39" ht="409.6" customHeight="1" s="49">
      <c r="A39" s="100" t="n">
        <v>37</v>
      </c>
      <c r="B39" s="88" t="inlineStr">
        <is>
          <t>หากผู้ป่วยรายนี้ซื้อยา Naproxen มารับประทานเพื่อบรรเทาอาการอักเสบเฉียบพลันเพิ่มเติมจากยาเดิมที่ได้รับ จะมีความเสี่ยงสูงต่อการเกิดอาการไม่พึงประสงค์รุนแรงในข้อใดมากที่สุด</t>
        </is>
      </c>
      <c r="C39" s="100" t="n"/>
      <c r="D39" s="88" t="inlineStr">
        <is>
          <t>Hyperuricemia</t>
        </is>
      </c>
      <c r="E39" s="88" t="inlineStr">
        <is>
          <t>Genital tract infection</t>
        </is>
      </c>
      <c r="F39" s="88" t="inlineStr">
        <is>
          <t>Angioedema</t>
        </is>
      </c>
      <c r="G39" s="88" t="inlineStr">
        <is>
          <t>Acute renal failure (ไตวายเฉียบพลัน)</t>
        </is>
      </c>
      <c r="H39" s="88" t="inlineStr">
        <is>
          <t>Constipation</t>
        </is>
      </c>
      <c r="I39" s="100" t="n">
        <v>4</v>
      </c>
      <c r="J39" s="88" t="inlineStr">
        <is>
          <t>✅ คำตอบที่ถูกต้อง: ข้อ ง. Acute renal failure (ไตวายเฉียบพลัน)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failure (ไตวายเฉียบพลัน) ผู้ป่วยรายนี้มีภาวะความดันโลหิตสูงและใช้ยา Enalapril (ยากลุ่ม ACEIs) ร่วมกับโรคไตเรื้อรัง (eGFR &lt; 40) หากนำยา Naproxen (ยากลุ่ม NSAIDs) มารับประทานเสริมร่วมด้วย จะเหนี่ยวนำให้เกิดปฏิกิริยา "Triple Whammy" (เกิดจากการรวมกันของยาขับปัสสาวะ หรือโรคไตเดิม + ACEIs/ARBs + NSAIDs) ส่งผลให้หลอดเลือดฝอยที่เข้าไตหดตัวและลดความดันเลือดภายในไตอย่างรุนแรง นำไปสู่สภาวะไตวายเฉียบพลัน (Acute renal failure) ได้ทันที
🔍 ข้ออื่นผิดเพราะอะไร:
• ข้อ ก. (Hyperuricemia): ยา Naproxen ไม่มีผลเพิ่มการสร้างหรือลดการขับกรดยูริก จึงไม่ได้เป็นสาเหตุโดยตรงที่ทำให้เกิดภาวะกรดยูริกในเลือดสูง
• ข้อ ข. (Genital tract infection): การติดเชื้อในระบบสืบพันธุ์เป็นผลข้างเคียงที่พบบ่อยในยากลุ่ม SGLT2 inhibitors ไม่ใช่ปฏิกิริยาจากยา NSAIDs
• ข้อ ค. (Angioedema): ภาวะหลอดเลือดบวม เป็นผลข้างเคียงที่เกิดจากยา Enalapril ได้ แต่การเพิ่ม Naproxen เข้าไปไม่ได้เป็นการเพิ่มความเสี่ยงของกลไกนี้โดยตรง
• ข้อ จ. (Constipation): อาการท้องผูกไม่ใช่ผลข้างเคียงหลักที่รุนแรงของ NSAIDs ซึ่งมักทำให้เกิดการระคายเคืองกระเพาะอาหารหรือไตวายมากกว่า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9" s="100" t="n"/>
      <c r="L39" s="88" t="inlineStr">
        <is>
          <t>Gout</t>
        </is>
      </c>
      <c r="M39" s="100" t="inlineStr">
        <is>
          <t>Clinic</t>
        </is>
      </c>
      <c r="N39" s="88" t="inlineStr">
        <is>
          <t>NSAIDs AKI: ยับยั้ง Renal PGE2/PGI2 ทำให้เกิด Afferent arteriole vasoconstriction</t>
        </is>
      </c>
      <c r="O39" s="100" t="inlineStr">
        <is>
          <t>ข้อสอบจริง</t>
        </is>
      </c>
      <c r="P39" s="100" t="inlineStr">
        <is>
          <t>ปี 2563</t>
        </is>
      </c>
      <c r="Q39" s="100" t="n"/>
    </row>
    <row r="40" ht="409.6" customHeight="1" s="49">
      <c r="A40" s="100" t="n">
        <v>38</v>
      </c>
      <c r="B40" s="88" t="inlineStr">
        <is>
          <t>กลไกความเป็นพิษต่อไต (Nephrotoxicity) ของยากลุ่ม NSAIDs ในกรณีที่เกิดกับผู้ป่วยรายนี้ จัดเป็นรูปแบบการบาดเจ็บของไตในลักษณะใด</t>
        </is>
      </c>
      <c r="C40" s="100" t="n"/>
      <c r="D40" s="88" t="inlineStr">
        <is>
          <t>Acute renal injury (Acute kidney injury: AKI)</t>
        </is>
      </c>
      <c r="E40" s="88" t="inlineStr">
        <is>
          <t>Renal stone (นิ่วในไต)</t>
        </is>
      </c>
      <c r="F40" s="88" t="inlineStr">
        <is>
          <t>Hemorrhagic cystitis (กระเพาะปัสสาวะอักเสบมีเลือดออก)</t>
        </is>
      </c>
      <c r="G40" s="88" t="inlineStr">
        <is>
          <t>Pyelonephritis (กรวยไตอักเสบ)</t>
        </is>
      </c>
      <c r="H40" s="88" t="inlineStr">
        <is>
          <t>Chronic kidney disease (โรคไตเรื้อรังระยะลุกลาม)</t>
        </is>
      </c>
      <c r="I40" s="100" t="n">
        <v>1</v>
      </c>
      <c r="J40" s="88" t="inlineStr">
        <is>
          <t>✅ คำตอบที่ถูกต้อง: ข้อ ก. Acute renal injury (Acute kidney injury: AKI)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injury (Acute kidney injury: AKI) กลไกของยากลุ่ม NSAIDs ในการเหนี่ยวนำให้เกิดไตวายเฉียบพลันคือ การยับยั้งเอนไซม์ COX-1 และ COX-2 ซึ่งส่งผลยับยั้งการสร้าง Prostaglandin (PGE2, PGI2) ที่ทำหน้าที่ขยายหลอดเลือดฝอยขาเข้าไต (Afferent arteriole) เมื่อขาดพรอสตาแกลนดิน หลอดเลือดขาเข้าหดตัวอย่างรุนแรง ทำให้เลือดไหลเข้าสู่หน่วยไตลดลงอย่างรวดเร็ว เกิดการบาดเจ็บของไตเฉียบพลัน (Acute Kidney Injury: AKI) ในรูปแบบของ Hemodynamic-mediated AKI
🔍 ข้ออื่นผิดเพราะอะไร:
• ข้อ ข. (Renal stone (นิ่วในไต)): ยากลุ่ม NSAIDs ไม่ได้รบกวนกระบวนการตกผลึกของแคลเซียมหรือกรดยูริกในทางเดินปัสสาวะ จึงไม่ใช่กลไกที่ทำให้เกิดนิ่วในไต
• ข้อ ค. (Hemorrhagic cystitis (กระเพาะปัสสาวะอักเสบมีเลือดออก)): ภาวะกระเพาะปัสสาวะอักเสบมีเลือดออกมักเป็นผลข้างเคียงของยาเคมีบำบัดกลุ่ม Alkylating agents ไม่ใช่ NSAIDs
• ข้อ ง. (Pyelonephritis (กรวยไตอักเสบ)): กรวยไตอักเสบเป็นภาวะที่เกิดจากการติดเชื้อแบคทีเรียในทางเดินปัสสาวะส่วนบน ไม่ได้เกิดจากกลไกทางเภสัชวิทยาของการลดสารพรอสตาแกลนดิน
• ข้อ จ. (Chronic kidney disease (โรคไตเรื้อรังระยะลุกลาม)): การบาดเจ็บของไตจาก NSAIDs ในระยะแรกจะเป็นแบบเฉียบพลัน หากหยุดยาได้ทันการทำงานของไตมักจะกลับมาเป็นปกติ ไม่ได้เป็นโรคไตเรื้อรังทันที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0" s="100" t="n"/>
      <c r="L40" s="88" t="inlineStr">
        <is>
          <t>Gout</t>
        </is>
      </c>
      <c r="M40" s="100" t="inlineStr">
        <is>
          <t>Clinic</t>
        </is>
      </c>
      <c r="N40" s="88" t="inlineStr">
        <is>
          <t>NSAIDs Nephrotoxicity: เสี่ยงต่อ Hemodynamic acute kidney injury โดยเฉพาะเมื่อใช้ร่วมกับ ACEI/Diuretics</t>
        </is>
      </c>
      <c r="O40" s="100" t="inlineStr">
        <is>
          <t>ข้อสอบจริง</t>
        </is>
      </c>
      <c r="P40" s="100" t="inlineStr">
        <is>
          <t>ปี 2563</t>
        </is>
      </c>
      <c r="Q40" s="100" t="n"/>
    </row>
    <row r="41" ht="409.6" customHeight="1" s="49">
      <c r="A41" s="100" t="n">
        <v>39</v>
      </c>
      <c r="B41" s="88" t="inlineStr">
        <is>
          <t>ยาลดความดันโลหิตในข้อใดต่อไปนี้ที่ ไม่ควรใช้ ในผู้ป่วยโรคเกาต์รายนี้เนื่องจากมีฤทธิ์ขัดขวางการขับถ่ายกรดยูริกที่ท่อไต ส่งผลเพิ่มระดับยูริกในกระแสเลือด</t>
        </is>
      </c>
      <c r="C41" s="100" t="n"/>
      <c r="D41" s="88" t="inlineStr">
        <is>
          <t>Bisoprolol</t>
        </is>
      </c>
      <c r="E41" s="88" t="inlineStr">
        <is>
          <t>Metoprolol</t>
        </is>
      </c>
      <c r="F41" s="88" t="inlineStr">
        <is>
          <t>Amlodipine</t>
        </is>
      </c>
      <c r="G41" s="88" t="inlineStr">
        <is>
          <t>Manidipine</t>
        </is>
      </c>
      <c r="H41" s="88" t="inlineStr">
        <is>
          <t>Hydrochlorothiazide (HCTZ)</t>
        </is>
      </c>
      <c r="I41" s="100" t="n">
        <v>5</v>
      </c>
      <c r="J41" s="88" t="inlineStr">
        <is>
          <t>✅ คำตอบที่ถูกต้อง: ข้อ จ. Hydrochlorothiazide (HCTZ)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Hydrochlorothiazide (HCTZ) ยาขับปัสสาวะกลุ่ม Thiazide เช่น Hydrochlorothiazide (HCTZ) มีฤทธิ์เหนี่ยวนำให้เกิดระดับกรดยูริกสูงในกระแสเลือด (Hyperuricemia) เนื่องจากยาขับปัสสาวะจะกระตุ้นการดูดกลับของโซเดียมและน้ำที่ท่อไต พร้อมทั้งแย่งกลไกการขับกรดยูริกออกที่บริเวณท่อไตส่วนต้น (Proximal tubule) จึงเป็นยาขับปัสสาวะและยาลดความดันที่ต้องหลีกเลี่ยงในผู้ป่วยโรคเกาต์
🔍 ข้ออื่นผิดเพราะอะไร:
• ข้อ ก. (Bisoprolol): Bisoprolol เป็นยากลุ่ม Beta-blockers ที่ไม่มีผลรบกวนการขับกรดยูริกที่ท่อไต จึงสามารถใช้ได้อย่างปลอดภัยในผู้ป่วยโรคเกาต์
• ข้อ ข. (Metoprolol): Metoprolol เป็นยากลุ่ม Beta-blockers ที่ไม่มีกลไกไปกระตุ้นการดูดกลับกรดยูริก สามารถใช้ควบคุมความดันโลหิตในผู้ป่วยรายนี้ได้
• ข้อ ค. (Amlodipine): Amlodipine เป็นยากลุ่ม Calcium Channel Blockers ที่ไม่ส่งผลเสียต่อระดับกรดยูริกและยังอาจมีฤทธิ์ช่วยเพิ่มการขับยูริกได้เล็กน้อย
• ข้อ ง. (Manidipine): Manidipine เป็นยากลุ่ม Calcium Channel Blockers ที่ไม่มีผลข้างเคียงในการเพิ่มระดับกรดยูริก จึงสามารถใช้เป็นทางเลือกที่ปลอดภัยได้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1" s="100" t="n"/>
      <c r="L41" s="88" t="inlineStr">
        <is>
          <t>Gout</t>
        </is>
      </c>
      <c r="M41" s="100" t="inlineStr">
        <is>
          <t>Clinic</t>
        </is>
      </c>
      <c r="N41" s="88" t="inlineStr">
        <is>
          <t>Gout Drug Caution: HCTZ และ Thiazide diuretics แย่งขับกรดยูริกที่ท่อไต ทำให้กรดยูริกสูงขึ้น</t>
        </is>
      </c>
      <c r="O41" s="100" t="inlineStr">
        <is>
          <t>ข้อสอบจริง</t>
        </is>
      </c>
      <c r="P41" s="100" t="inlineStr">
        <is>
          <t>ปี 2563</t>
        </is>
      </c>
      <c r="Q41" s="100" t="n"/>
    </row>
    <row r="42" ht="409.6" customHeight="1" s="49">
      <c r="A42" s="100" t="n">
        <v>40</v>
      </c>
      <c r="B42" s="88" t="inlineStr">
        <is>
          <t>หากผู้ป่วยโรคเกาต์ใช้ยาลดกรดยูริก Allopurinol ในขนาดที่เหมาะสมแล้ว แต่ระดับกรดยูริกยังไม่ได้ตามเป้าหมาย แพทย์์ต้องการพิจารณาจ่ายยาลดระดับกรดยูริกตัวที่สองที่มีกลไกเร่งการขับถ่ายกรดยูริกออกทางปัสสาวะ (Uricosuric agent) ยาในข้อใดคือตัวเลือกที่เหมาะสม</t>
        </is>
      </c>
      <c r="C42" s="100" t="n"/>
      <c r="D42" s="88" t="inlineStr">
        <is>
          <t>Azathioprine</t>
        </is>
      </c>
      <c r="E42" s="88" t="inlineStr">
        <is>
          <t>Benzbromarone</t>
        </is>
      </c>
      <c r="F42" s="88" t="inlineStr">
        <is>
          <t>Cyclosporin</t>
        </is>
      </c>
      <c r="G42" s="88" t="inlineStr">
        <is>
          <t>Febuxostat</t>
        </is>
      </c>
      <c r="H42" s="88" t="inlineStr">
        <is>
          <t>Leflunomide</t>
        </is>
      </c>
      <c r="I42" s="100" t="n">
        <v>2</v>
      </c>
      <c r="J42" s="88" t="inlineStr">
        <is>
          <t>✅ คำตอบที่ถูกต้อง: ข้อ ข. Benzbromarone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Benzbromarone ยาลดกรดยูริกที่มีกลไกเร่งการขับถ่ายกรดยูริกออกทางปัสสาวะ (Uricosuric agent) โดยการยับยั้งตัวขนส่ง URAT1 ที่ท่อไตส่วนต้น คือ Benzbromarone (รวมถึง Probenecid) ยานี้เหมาะสำหรับใช้ร่วมกับ Allopurinol เมื่อใช้ยากลุ่มยับยั้งการสร้าง (XO Inhibitor) แล้วยังไม่ได้ผลตามเป้าหมาย ส่วน Febuxostat จัดอยู่ในกลุ่ม XO Inhibitor เช่นเดียวกับ Allopurinol
🔍 ข้ออื่นผิดเพราะอะไร:
• ข้อ ก. (Azathioprine): Azathioprine เป็นยากดภูมิคุ้มกัน ไม่มีฤทธิ์ลดระดับกรดยูริก และมีข้อห้ามใช้ร่วมกับ Allopurinol เพราะจะเกิดปฏิกิริยาระหว่างยาทำให้เป็นพิษต่อไขกระดูกรุนแรง
• ข้อ ค. (Cyclosporin): Cyclosporin เป็นยากดภูมิคุ้มกันที่มีผลข้างเคียงทำให้ระดับกรดยูริกในเลือดสูงขึ้น จึงยิ่งทำให้อาการของผู้ป่วยแย่ลง
• ข้อ ง. (Febuxostat): Febuxostat เป็นยาในกลุ่มยับยั้ง Xanthine oxidase ซึ่งเป็นกลไกเดียวกันกับ Allopurinol ไม่ใช่กลุ่มยาที่เร่งการขับกรดยูริก
• ข้อ จ. (Leflunomide): Leflunomide เป็นยาปรับภูมิคุ้มกันสำหรับรักษาโรคข้ออักเสบรูมาตอยด์ ไม่มีประสิทธิภาพหรือข้อบ่งใช้ในการลดระดับกรดยูริกในเลือด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42" s="100" t="n"/>
      <c r="L42" s="88" t="inlineStr">
        <is>
          <t>Gout</t>
        </is>
      </c>
      <c r="M42" s="100" t="inlineStr">
        <is>
          <t>Clinic</t>
        </is>
      </c>
      <c r="N42" s="88" t="inlineStr">
        <is>
          <t>Gout Add-on ULT: หากใช้ Allopurinol เต็มขนาดแล้วยังไม่ถึงเป้า แนะนำ Add-on Uricosuric (Benzbromarone)</t>
        </is>
      </c>
      <c r="O42" s="100" t="inlineStr">
        <is>
          <t>ข้อสอบจริง</t>
        </is>
      </c>
      <c r="P42" s="100" t="inlineStr">
        <is>
          <t>ปี 2563</t>
        </is>
      </c>
      <c r="Q42" s="100" t="n"/>
    </row>
    <row r="43" ht="409.6" customHeight="1" s="49">
      <c r="A43" s="100" t="n">
        <v>41</v>
      </c>
      <c r="B43" s="88" t="inlineStr">
        <is>
          <t>จากกรณีศึกษาข้างต้น ผู้ป่วยรายนี้คาดว่าเป็นอาการแสดงของโรคในข้อใดมากที่สุด</t>
        </is>
      </c>
      <c r="C43" s="100" t="n"/>
      <c r="D43" s="88" t="inlineStr">
        <is>
          <t>Osteoarthritis</t>
        </is>
      </c>
      <c r="E43" s="88" t="inlineStr">
        <is>
          <t>Osteoporosis</t>
        </is>
      </c>
      <c r="F43" s="88" t="inlineStr">
        <is>
          <t>Osteomalacia</t>
        </is>
      </c>
      <c r="G43" s="88" t="inlineStr">
        <is>
          <t>Rheumatoid Arthritis</t>
        </is>
      </c>
      <c r="H43" s="88" t="inlineStr">
        <is>
          <t>Ligament injury</t>
        </is>
      </c>
      <c r="I43" s="100" t="n">
        <v>1</v>
      </c>
      <c r="J43" s="88"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 (ชายอายุ 60 ปี, ปวดข้อเข่าข้างเดียวนาน 6 เดือน, ตรวจคลำพบเสียงกรอบแกรบ Crepitus, ข้อติดตอนเช้าสั้นกว่า 30 นาที, ไม่มีตุ่มแข็งตามผิวหนัง, ไม่มีอาการแดงร้อนบริเวณข้อ) บ่งชี้อย่างชัดเจนถึงโรคข้อเสื่อม (Osteoarthritis)
🔍 ข้ออื่นผิดเพราะอะไร:
• ข้อ ข. (Osteoporosis): โรคกระดูกพรุนมักไม่มีอาการปวดข้อ หรือข้อติดในตอนเช้า และจะไม่แสดงอาการจนกว่าจะเกิดภาวะกระดูกหัก
• ข้อ ค. (Osteomalacia): โรคกระดูกน่วมเกิดจากการขาดวิตามินดี ทำให้กระดูกอ่อนแอและปวดตามกระดูก ไม่ได้มีลักษณะเฉพาะคือการปวดข้อเข่าข้างเดียวหรือมีเสียงกรอบแกรบ
• ข้อ ง. (Rheumatoid Arthritis): โรคข้ออักเสบรูมาตอยด์มักทำให้เกิดการอักเสบของข้อขนาดเล็กแบบสองข้างสมมาตร มีอาการข้อติดในตอนเช้านานกว่า 1 ชั่วโมง และมักพบข้อบวมแดงร้อน
• ข้อ จ. (Ligament injury): การบาดเจ็บของเอ็นมักมีประวัติอุบัติเหตุหรือการใช้งานผิดท่าที่ชัดเจน ทำให้เกิดอาการปวดเฉียบพลัน ไม่ใช่การปวดข้อเรื้อรังค่อยเป็นค่อยไปแบบผู้ป่วยรายนี้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3" s="100" t="n"/>
      <c r="L43" s="88" t="inlineStr">
        <is>
          <t>Osteoarthritis</t>
        </is>
      </c>
      <c r="M43" s="100" t="inlineStr">
        <is>
          <t>Clinic</t>
        </is>
      </c>
      <c r="N43" s="88" t="inlineStr">
        <is>
          <t>OA Diagnosis: ปวดเข่า, ขยับมีเสียง Crepitus, ข้อติดตอนเช้า &lt; 30 นาที, ไม่มีอาการอักเสบร้อนแดง</t>
        </is>
      </c>
      <c r="O43" s="100" t="inlineStr">
        <is>
          <t>ข้อสอบจริง</t>
        </is>
      </c>
      <c r="P43" s="100" t="inlineStr">
        <is>
          <t>ปี 2562</t>
        </is>
      </c>
      <c r="Q43" s="100" t="n"/>
    </row>
    <row r="44" ht="409.6" customHeight="1" s="49">
      <c r="A44" s="100" t="n">
        <v>42</v>
      </c>
      <c r="B44" s="88" t="inlineStr">
        <is>
          <t>จากประวัติและโรคประจำตัวของผู้ป่วยรายนี้ ยาตัวใดต่อไปนี้ที่ผู้ป่วย ไม่ควรได้รับ เนื่องจากมีผลเสียและเป็นข้อห้ามใช้ทางคลินิกอย่างรุนแรง</t>
        </is>
      </c>
      <c r="C44" s="100" t="n"/>
      <c r="D44" s="88" t="inlineStr">
        <is>
          <t>Celecoxib</t>
        </is>
      </c>
      <c r="E44" s="88" t="inlineStr">
        <is>
          <t>Diacerein</t>
        </is>
      </c>
      <c r="F44" s="88" t="inlineStr">
        <is>
          <t>Tramadol</t>
        </is>
      </c>
      <c r="G44" s="88" t="inlineStr">
        <is>
          <t>Paracetamol</t>
        </is>
      </c>
      <c r="H44" s="88" t="inlineStr">
        <is>
          <t>Diclofenac emulgel</t>
        </is>
      </c>
      <c r="I44" s="100" t="n">
        <v>1</v>
      </c>
      <c r="J44" s="88" t="inlineStr">
        <is>
          <t>✅ คำตอบที่ถูกต้อง: ข้อ ก. Celecoxib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Celecoxib ผู้ป่วยรายนี้มีโรคประจำตัวคือ โรคไตเรื้อรังระยะสุดท้าย (Chronic Kidney Disease Stage 5) ที่ต้องได้รับการฟอกไต การใช้ยากินกลุ่ม NSAIDs รวมถึงกลุ่ม Selective COX-2 Inhibitor เช่น Celecoxib จัดเป็น contraindication อย่างเด็ดขาด (Contraindicated) เนื่องจาก NSAIDs จะเพิ่มความเสี่ยงต่อการเกิดพิษต่อระบบหลอดเลือดและหัวใจ, ทำให้ความดันโลหิตสูงขึ้น และลด efficacy ของการล้างไต
🔍 ข้ออื่นผิดเพราะอะไร:
• ข้อ ข. (Diacerein): Diacerein เป็นยาลดการอักเสบที่สามารถใช้รักษาข้อเสื่อมได้ แต่อาจต้องปรับขนาดยาในผู้ป่วยโรคไต ไม่ใช่ข้อห้ามใช้เด็ดขาด
• ข้อ ค. (Tramadol): Tramadol เป็นยาระงับปวดกลุ่มโอปิออยด์อย่างอ่อน สามารถใช้บรรเทาอาการปวดในผู้ป่วยโรคไตเรื้อรังได้โดยการปรับขนาดยา
• ข้อ ง. (Paracetamol): Paracetamol เป็นยาระงับปวดที่มีความปลอดภัยสูงในผู้ป่วยโรคไตเรื้อรัง เนื่องจากเมตาบอลิซึมหลักเกิดที่ตับ ไม่ใช่ข้อห้ามใช้
• ข้อ จ. (Diclofenac emulgel): Diclofenac emulgel เป็นยาทาภายนอกที่มีการดูดซึมเข้าสู่ระบบกระแสเลือดน้อยมาก จึงปลอดภัยและแนะนำให้ใช้เป็นอันดับแรกในผู้ป่วยที่มีข้อห้ามใช้ยากิน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44" s="100" t="n"/>
      <c r="L44" s="88" t="inlineStr">
        <is>
          <t>Osteoarthritis</t>
        </is>
      </c>
      <c r="M44" s="100" t="inlineStr">
        <is>
          <t>Clinic</t>
        </is>
      </c>
      <c r="N44" s="88" t="inlineStr">
        <is>
          <t>OA CKD Caution: ห้ามใช้ Oral NSAIDs ในผู้ป่วย ESRD หรือ Severe CKD (eGFR &lt; 30 mL/min)</t>
        </is>
      </c>
      <c r="O44" s="100" t="inlineStr">
        <is>
          <t>ข้อสอบจริง</t>
        </is>
      </c>
      <c r="P44" s="100" t="inlineStr">
        <is>
          <t>ปี 2562</t>
        </is>
      </c>
      <c r="Q44" s="100" t="n"/>
    </row>
    <row r="45" ht="409.6" customHeight="1" s="49">
      <c r="A45" s="100" t="n">
        <v>43</v>
      </c>
      <c r="B45" s="88" t="inlineStr">
        <is>
          <t>ข้อใดต่อไปนี้เป็นแนวทางการปฏิบัติตัวและดูแลรักษาที่ ไม่แนะนำ สำหรับผู้ป่วยรายนี้</t>
        </is>
      </c>
      <c r="C45" s="100" t="n"/>
      <c r="D45" s="88" t="inlineStr">
        <is>
          <t>ลดน้ำหนักตัวเพื่อลดแรงกดทับข้อเข่า</t>
        </is>
      </c>
      <c r="E45" s="88" t="inlineStr">
        <is>
          <t>ออกกำลังกายเบา ๆ ที่ไม่มีแรงกระแทก</t>
        </is>
      </c>
      <c r="F45" s="88" t="inlineStr">
        <is>
          <t>บริหารกล้ามเนื้อรอบบริเวณหัวเข่า</t>
        </is>
      </c>
      <c r="G45" s="88" t="inlineStr">
        <is>
          <t>รับประทาน Glucosamine sulfate เพื่อป้องกันและรักษาอาการ</t>
        </is>
      </c>
      <c r="H45" s="88" t="inlineStr">
        <is>
          <t>สวมรองเท้าส้นเตี้ยที่มีส้นหนานุ่มรับแรงกระแทก</t>
        </is>
      </c>
      <c r="I45" s="100" t="n">
        <v>4</v>
      </c>
      <c r="J45" s="88" t="inlineStr">
        <is>
          <t>✅ คำตอบที่ถูกต้อง: ข้อ ง. รับประทาน Glucosamine sulfate เพื่อป้องกันและรักษาอาการ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รับประทาน Glucosamine sulfate เพื่อป้องกันและรักษาอาการ
🔍 ข้ออื่นผิดเพราะอะไร:
• ข้อ ก. (ลดน้ำหนักตัวเพื่อลดแรงกดทับข้อเข่า): การลดน้ำหนักตัวช่วยลดแรงกระทำต่อข้อเข่าและกระดูกสันหลัง ซึ่งเป็นการปฏิบัติตัวที่เหมาะสมสำหรับผู้ป่วยที่มีภาวะมวลกระดูกต่ำ
• ข้อ ข. (ออกกำลังกายเบา ๆ ที่ไม่มีแรงกระแทก): การออกกำลังกายแบบลงน้ำหนักเบา ๆ ช่วยกระตุ้นการสร้างเซลล์กระดูกและชะลอการสูญเสียมวลกระดูกได้อย่างมีประสิทธิภาพ
• ข้อ ค. (บริหารกล้ามเนื้อรอบบริเวณหัวเข่า): การบริหารกล้ามเนื้อช่วยเพิ่มความแข็งแรงของแกนกลางลำตัว ลดความเสี่ยงในการหกล้มซ้ำซึ่งเป็นสาเหตุหลักของกระดูกหักในผู้สูงอายุ
• ข้อ จ. (สวมรองเท้าส้นเตี้ยที่มีส้นหนานุ่มรับแรงกระแทก): การสวมรองเท้าที่เหมาะสมช่วยเพิ่มความมั่นคงในการเดิน ลดโอกาสลื่นล้ม และลดแรงกระแทกที่ส่งผ่านไปยังกระดูกสะโพกและกระดูกสันหลัง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45" s="100" t="n"/>
      <c r="L45" s="88" t="inlineStr">
        <is>
          <t>Osteoarthritis</t>
        </is>
      </c>
      <c r="M45" s="100" t="inlineStr">
        <is>
          <t>Clinic</t>
        </is>
      </c>
      <c r="N45" s="88" t="inlineStr">
        <is>
          <t>OA Management: ลดน้ำหนัก, กายภาพบำบัดเพิ่มความแข็งแรงของกล้ามเนื้อรอบข้อเข่า Quadriceps</t>
        </is>
      </c>
      <c r="O45" s="100" t="inlineStr">
        <is>
          <t>ข้อสอบจริง</t>
        </is>
      </c>
      <c r="P45" s="100" t="inlineStr">
        <is>
          <t>ปี 2562</t>
        </is>
      </c>
      <c r="Q45" s="100" t="n"/>
    </row>
    <row r="46" ht="409.6" customHeight="1" s="49">
      <c r="A46" s="100" t="n">
        <v>44</v>
      </c>
      <c r="B46" s="88" t="inlineStr">
        <is>
          <t>ยาต้านการสลายกระดูกในข้อใดจัดเป็นยาทางเลือกแรกที่ควรเลือกใช้รักษาอาการกระดูกพรุนในผู้ป่วยรายนี้</t>
        </is>
      </c>
      <c r="C46" s="100" t="n"/>
      <c r="D46" s="88" t="inlineStr">
        <is>
          <t>Strontium ranelate</t>
        </is>
      </c>
      <c r="E46" s="88" t="inlineStr">
        <is>
          <t>Teriparatide</t>
        </is>
      </c>
      <c r="F46" s="88" t="inlineStr">
        <is>
          <t>Alendronate (หรือยากลุ่ม Bisphosphonates)</t>
        </is>
      </c>
      <c r="G46" s="88" t="inlineStr">
        <is>
          <t>Raloxifene</t>
        </is>
      </c>
      <c r="H46" s="88" t="inlineStr">
        <is>
          <t>Nasal salmon calcitonin</t>
        </is>
      </c>
      <c r="I46" s="100" t="n">
        <v>3</v>
      </c>
      <c r="J46" s="88" t="inlineStr">
        <is>
          <t>✅ คำตอบที่ถูกต้อง: ข้อ ค. Alendronate (หรือยากลุ่ม Bisphosphonates)
💡 Background:
โรคกระดูกพรุน (T-score ≤ -2.5) ทำให้กระดูกเปราะ เสี่ยงต่อ fragility fracture การรักษาเน้นยับยั้ง bone resorption ด้วย antiresorptive agents
🎯 ทำไมข้อนี้ถึงถูก:
Alendronate (หรือยากลุ่ม Bisphosphonates) ผู้ป่วยมีกระดูกหักร่วมกับค่า T-score น้อยกว่า -2.5 จัดเป็นโรคกระดูกพรุนรุนแรง (Severe osteoporosis) ยารักษา first-line เพื่อต้านการสลายกระดูกและลดโอกาสเกิดกระดูกหักซ้ำคือ ยากลุ่ม Bisphosphonates เช่น Alendronate (ให้สัปดาห์ละ 1 ครั้ง) ซึ่งมีผลการศึกษาทางคลินิกสนับสนุน efficacy และผลลัพธ์ที่ดีเด่นชัดที่สุด
🔍 ข้ออื่นผิดเพราะอะไร:
• ข้อ ก. (Strontium ranelate): Strontium ranelate มีความเสี่ยงต่อระบบหลอดเลือดและหัวใจ ปัจจุบันถูกจำกัดการใช้และไม่ใช่ยาทางเลือกแรกในแนวทางเวชปฏิบัติ
• ข้อ ข. (Teriparatide): Teriparatide มีประสิทธิภาพสูงในการสร้างกระดูก แต่มีราคาสูงมากและสงวนไว้เป็นยาทางเลือกสำรองในผู้ป่วยที่ใช้ยากลุ่ม Bisphosphonates ไม่ได้ผล
• ข้อ ง. (Raloxifene): Raloxifene เป็นยากลุ่ม SERMs ที่สามารถป้องกันได้เฉพาะกระดูกสันหลังหัก แต่ไม่มีข้อมูลยืนยันประสิทธิภาพในการป้องกันกระดูกสะโพกหัก
• ข้อ จ. (Nasal salmon calcitonin): Nasal salmon calcitonin มีประสิทธิภาพในการต้านการสลายกระดูกอ่อนแอที่สุด และอาจเพิ่มความเสี่ยงต่อการเกิดโรคมะเร็งหากใช้ระยะยาว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46" s="100" t="n"/>
      <c r="L46" s="88" t="inlineStr">
        <is>
          <t>Osteoporosis</t>
        </is>
      </c>
      <c r="M46" s="100" t="inlineStr">
        <is>
          <t>Clinic</t>
        </is>
      </c>
      <c r="N46" s="88" t="inlineStr">
        <is>
          <t>Osteoporosis First-line: Alendronate เพิ่ม BMD และลดอุบัติการณ์กระดูกหักได้อย่างมีนัยสำคัญ</t>
        </is>
      </c>
      <c r="O46" s="100" t="inlineStr">
        <is>
          <t>ข้อสอบจริง</t>
        </is>
      </c>
      <c r="P46" s="100" t="inlineStr">
        <is>
          <t>ปี 2562</t>
        </is>
      </c>
      <c r="Q46" s="100" t="n"/>
    </row>
    <row r="47" ht="409.6" customHeight="1" s="49">
      <c r="A47" s="100" t="n">
        <v>45</v>
      </c>
      <c r="B47" s="88" t="inlineStr">
        <is>
          <t>ข้อใดคืออาการไม่พึงประสงค์ (ADR) ที่สำคัญและรุนแรงที่สุดของยากลุ่ม Bisphosphonates ที่แพทย์์และเภสัชกรต้องเฝ้าระวังอย่างใกล้ชิด</t>
        </is>
      </c>
      <c r="C47" s="100" t="n"/>
      <c r="D47" s="88" t="inlineStr">
        <is>
          <t>Psychosis</t>
        </is>
      </c>
      <c r="E47" s="88" t="inlineStr">
        <is>
          <t>Osteonecrosis of the jaw (กระดูกขากรรไกรเน่าเสีย)</t>
        </is>
      </c>
      <c r="F47" s="88" t="inlineStr">
        <is>
          <t>Epistaxis</t>
        </is>
      </c>
      <c r="G47" s="88" t="inlineStr">
        <is>
          <t>Transient flu-like syndrome</t>
        </is>
      </c>
      <c r="H47" s="88" t="inlineStr">
        <is>
          <t>Cardiac rhythm interruption</t>
        </is>
      </c>
      <c r="I47" s="100" t="n">
        <v>2</v>
      </c>
      <c r="J47" s="88" t="inlineStr">
        <is>
          <t>✅ คำตอบที่ถูกต้อง: ข้อ ข. Osteonecrosis of the jaw (กระดูกขากรรไกรเน่าเสีย)
💡 Background:
โรคกระดูกพรุน (T-score ≤ -2.5) ทำให้กระดูกเปราะ เสี่ยงต่อ fragility fracture การรักษาเน้นยับยั้ง bone resorption ด้วย antiresorptive agents
🎯 ทำไมข้อนี้ถึงถูก:
Osteonecrosis of the jaw (กระดูกขากรรไกรเน่าเสีย) ADR ที่รุนแรงและต้องระมัดระวังมากที่สุดของการรับประทานยากลุ่ม Bisphosphonates (เช่น Alendronate, Risedronate) ต่อเนื่องเป็นเวลานานคือ ภาวะกระดูกขากรรไกรเน่าเสียหลังการทำหัตถการทางทันตกรรม (Osteonecrosis of the jaw: ONJ) เภสัชกรต้องแนะนำให้ผู้ป่วยรักษาสุขภาพช่องปาก ตรวจฟัน และแจ้งทันตแพทย์์ทุกครั้งว่าใช้ยานี้อยู่ก่อนทำฟันหรือถอนฟัน
🔍 ข้ออื่นผิดเพราะอะไร:
• ข้อ ก. (Psychosis): ภาวะโรคจิต มักเป็นผลข้างเคียงจากยากลุ่ม Corticosteroids ขนาดสูง ไม่ใช่ผลข้างเคียงที่พบจากการใช้ยากลุ่ม Bisphosphonates
• ข้อ ค. (Epistaxis): เลือดกำเดาไหล เป็นอาการที่พบได้จากการใช้ยาต้านการแข็งตัวของเลือด หรือยาสเปรย์พ่นจมูกบางชนิด ไม่มีความเกี่ยวข้องกับ Bisphosphonates
• ข้อ ง. (Transient flu-like syndrome): อาการคล้ายไข้หวัด เป็นผลข้างเคียงที่อาจพบได้ในระยะแรกหลังการให้ยาแบบฉีดเข้าเส้นเลือด แต่ไม่ใช่ผลข้างเคียงที่รุนแรงที่สุด
• ข้อ จ. (Cardiac rhythm interruption): ภาวะหัวใจเต้นผิดจังหวะไม่ใช่ผลข้างเคียงหลักที่ต้องเฝ้าระวังอย่างเข้มงวดจากการใช้ยากลุ่ม Bisphosphonates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7" s="100" t="n"/>
      <c r="L47" s="88" t="inlineStr">
        <is>
          <t>Osteoporosis</t>
        </is>
      </c>
      <c r="M47" s="100" t="inlineStr">
        <is>
          <t>Clinic</t>
        </is>
      </c>
      <c r="N47" s="88" t="inlineStr">
        <is>
          <t>Bisphosphonates ADR: Osteonecrosis of the Jaw (ONJ) ต้องตรวจและทำหัตถการทันตกรรมก่อนเริ่มยา</t>
        </is>
      </c>
      <c r="O47" s="100" t="inlineStr">
        <is>
          <t>ข้อสอบจริง</t>
        </is>
      </c>
      <c r="P47" s="100" t="inlineStr">
        <is>
          <t>ปี 2562</t>
        </is>
      </c>
      <c r="Q47" s="100" t="n"/>
    </row>
    <row r="48" ht="409.6" customHeight="1" s="49">
      <c r="A48" s="100" t="n">
        <v>46</v>
      </c>
      <c r="B48" s="88" t="inlineStr">
        <is>
          <t>ข้อใดคือกลไกการออกฤทธิ์ทางเภสัชวิทยาในการต้านการอักเสบของยากลุ่ม Corticosteroids ในร่างกาย</t>
        </is>
      </c>
      <c r="C48" s="100" t="n"/>
      <c r="D48" s="88" t="inlineStr">
        <is>
          <t>รบกวนการจำลองตัวของดีเอ็นเอ (DNA synthesis)</t>
        </is>
      </c>
      <c r="E48" s="88" t="inlineStr">
        <is>
          <t>ยับยั้งการหลั่งสาร Cytokine IL-2</t>
        </is>
      </c>
      <c r="F48" s="88" t="inlineStr">
        <is>
          <t>ยับยั้งการสังเคราะห์และหลั่งสาร Melatonin</t>
        </is>
      </c>
      <c r="G48" s="88" t="inlineStr">
        <is>
          <t>ยับยั้งการสังเคราะห์สาร Ergosterol ที่ผนังเซลล์</t>
        </is>
      </c>
      <c r="H48" s="88" t="inlineStr">
        <is>
          <t>ยับยั้งการทำงานของเอนไซม์ Phospholipase A2</t>
        </is>
      </c>
      <c r="I48" s="100" t="n">
        <v>5</v>
      </c>
      <c r="J48" s="88" t="inlineStr">
        <is>
          <t>✅ คำตอบที่ถูกต้อง: ข้อ จ. ยับยั้งการทำงานของเอนไซม์ Phospholipase A2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ยับยั้งการทำงานของเอนไซม์ Phospholipase A2 ยากลุ่ม Corticosteroids มีกลไกออกฤทธิ์ต้านการอักเสบที่เหนี่ยวนำผ่านการจับกับ Glucocorticoid Receptor และกระตุ้นการสร้างโปรตีน Lipocortin (หรือ Annexin A1) ซึ่งโปรตีนนี้จะทำหน้าที่ยับยั้งการทำงานของเอนไซม์ Phospholipase A2 ส่งผลให้ยับยั้งการปล่อยสารตั้งต้น Arachidonic acid จากเยื่อหุ้มเซลล์ ทำให้ลดการสังเคราะห์ Prostaglandins และ Leukotrienes ที่เป็นสื่อกลางการอักเสบได้ตั้งแต่ต้นกระบวนการ
🔍 ข้ออื่นผิดเพราะอะไร:
• ข้อ ก. (รบกวนการจำลองตัวของดีเอ็นเอ (DNA synthesis)): การรบกวนการจำลองตัวของดีเอ็นเอเป็นกลไกหลักของยาเคมีบำบัดและยากดภูมิคุ้มกันบางชนิด เช่น Methotrexate ไม่ใช่กลไกของ Corticosteroids
• ข้อ ข. (ยับยั้งการหลั่งสาร Cytokine IL-2): การยับยั้งการหลั่ง Cytokine IL-2 เป็นกลไกการออกฤทธิ์ของยากลุ่ม Calcineurin inhibitors เช่น Cyclosporine และ Tacrolimus
• ข้อ ค. (ยับยั้งการสังเคราะห์และหลั่งสาร Melatonin): เมลาโทนินเป็นฮอร์โมนที่ควบคุมวงจรการนอนหลับ การยับยั้งการสังเคราะห์ฮอร์โมนนี้ไม่เกี่ยวข้องกับกลไกต้านการอักเสบของยากลุ่มสเตียรอยด์
• ข้อ ง. (ยับยั้งการสังเคราะห์สาร Ergosterol ที่ผนังเซลล์): การยับยั้งการสังเคราะห์สาร Ergosterol ที่ผนังเซลล์ เป็นกลไกการออกฤทธิ์ของยาต้านเชื้อรากลุ่ม Azoles ไม่ใช่กลไกของยาลดการอักเสบ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8" s="100" t="n"/>
      <c r="L48" s="88" t="inlineStr">
        <is>
          <t>Osteoarthritis</t>
        </is>
      </c>
      <c r="M48" s="100" t="inlineStr">
        <is>
          <t>Clinic</t>
        </is>
      </c>
      <c r="N48" s="88" t="inlineStr">
        <is>
          <t>Steroids Mechanism: จับกับ Glucocorticoid receptor ยับยั้ง NF-kB และลดการสร้าง Pro-inflammatory cytokines</t>
        </is>
      </c>
      <c r="O48" s="100" t="inlineStr">
        <is>
          <t>ข้อสอบจริง</t>
        </is>
      </c>
      <c r="P48" s="100" t="inlineStr">
        <is>
          <t>ปี 2562</t>
        </is>
      </c>
      <c r="Q48" s="100" t="n"/>
    </row>
    <row r="49" ht="409.6" customHeight="1" s="49">
      <c r="A49" s="100" t="n">
        <v>47</v>
      </c>
      <c r="B49" s="88" t="inlineStr">
        <is>
          <t>ตามเกณฑ์การแบ่งระดับความหนาแน่นมวลกระดูก (BMD) ของ WHO ภาวะกระดูกพรุน (Osteoporosis) จะถูกวินิจฉัยเมื่อตรวจพบระดับ T-score เป็นอย่างไร</t>
        </is>
      </c>
      <c r="C49" s="100" t="n"/>
      <c r="D49" s="88" t="inlineStr">
        <is>
          <t>มากกว่า 2.5</t>
        </is>
      </c>
      <c r="E49" s="88" t="inlineStr">
        <is>
          <t>ระหว่าง 1.0 ถึง 2.5</t>
        </is>
      </c>
      <c r="F49" s="88" t="inlineStr">
        <is>
          <t>ระหว่าง -1.0 ถึง 1.0</t>
        </is>
      </c>
      <c r="G49" s="88" t="inlineStr">
        <is>
          <t>ระหว่าง -2.5 ถึง -1.0</t>
        </is>
      </c>
      <c r="H49" s="88" t="inlineStr">
        <is>
          <t>น้อยกว่าหรือเท่ากับ -2.5</t>
        </is>
      </c>
      <c r="I49" s="100" t="n">
        <v>5</v>
      </c>
      <c r="J49" s="88" t="inlineStr">
        <is>
          <t>✅ คำตอบที่ถูกต้อง: ข้อ จ. น้อยกว่าหรือเท่ากับ -2.5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น้อยกว่าหรือเท่ากับ -2.5 องค์การอนามัยโลก (WHO) กำหนดให้ใช้ค่า T-score จากการตรวจหาความหนาแน่นมวลกระดูก (BMD) ด้วยเครื่อง DEXA scan ในการแบ่งประเภทมวลกระดูกดังนี้:
- ปกติ (Normal): T-score มากกว่าหรือเท่ากับ -1.0
- กระดูกบาง (Osteopenia): T-score ระหว่าง -1.0 ถึง -2.5
- กระดูกพรุน (Osteoporosis): T-score น้อยกว่าหรือเท่ากับ -2.5
🔍 ข้ออื่นผิดเพราะอะไร:
• ข้อ ก. (มากกว่า 2.5): T-score ที่มากกว่า 2.5 จัดอยู่ในเกณฑ์มวลกระดูกปกติ และมีความแข็งแรงของกระดูกสูงกว่าค่าเฉลี่ยของประชากรวัยหนุ่มสาว
• ข้อ ข. (ระหว่าง 1.0 ถึง 2.5): T-score ที่อยู่ระหว่าง 1.0 ถึง 2.5 จัดอยู่ในเกณฑ์ที่ถือว่ามีความหนาแน่นมวลกระดูกปกติ ไม่ใช่เกณฑ์ในการวินิจฉัยโรคกระดูกพรุน
• ข้อ ค. (ระหว่าง -1.0 ถึง 1.0): T-score ที่อยู่ระหว่าง -1.0 ถึง 1.0 จัดอยู่ในเกณฑ์มวลกระดูกปกติ ไม่มีความเสี่ยงต่อภาวะกระดูกพรุนหรือกระดูกบาง
• ข้อ ง. (ระหว่าง -2.5 ถึง -1.0): T-score ที่อยู่ระหว่าง -2.5 ถึง -1.0 เป็นเกณฑ์สำหรับการวินิจฉัยภาวะกระดูกบาง ซึ่งมีความรุนแรงน้อยกว่าโรคกระดูกพรุน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9" s="100" t="n"/>
      <c r="L49" s="88" t="inlineStr">
        <is>
          <t>Osteoporosis</t>
        </is>
      </c>
      <c r="M49" s="100" t="inlineStr">
        <is>
          <t>Clinic</t>
        </is>
      </c>
      <c r="N49" s="88" t="inlineStr">
        <is>
          <t>BMD Criteria: WHO เกณฑ์ Osteoporosis คือ T-score ≤ -2.5 SD</t>
        </is>
      </c>
      <c r="O49" s="100" t="inlineStr">
        <is>
          <t>ข้อสอบจริง</t>
        </is>
      </c>
      <c r="P49" s="100" t="inlineStr">
        <is>
          <t>ปี 2562</t>
        </is>
      </c>
      <c r="Q49" s="100" t="n"/>
    </row>
    <row r="50" ht="409.6" customHeight="1" s="49">
      <c r="A50" s="100" t="n">
        <v>48</v>
      </c>
      <c r="B50" s="88" t="inlineStr">
        <is>
          <t>จากข้อมูลกรณีศึกษาข้างต้น ผู้ป่วยรายนี้ควรได้รับการวินิจฉัยว่าเป็นโรคในข้อใดต่อไปนี้</t>
        </is>
      </c>
      <c r="C50" s="100" t="n"/>
      <c r="D50" s="88" t="inlineStr">
        <is>
          <t>Osteoporosis</t>
        </is>
      </c>
      <c r="E50" s="88" t="inlineStr">
        <is>
          <t>Osteopenia</t>
        </is>
      </c>
      <c r="F50" s="88" t="inlineStr">
        <is>
          <t>Osteoarthritis</t>
        </is>
      </c>
      <c r="G50" s="88" t="inlineStr">
        <is>
          <t>Osteosarcoma</t>
        </is>
      </c>
      <c r="H50" s="88" t="inlineStr">
        <is>
          <t>Osteomyelitis</t>
        </is>
      </c>
      <c r="I50" s="100" t="n">
        <v>1</v>
      </c>
      <c r="J50" s="88" t="inlineStr">
        <is>
          <t>✅ คำตอบที่ถูกต้อง: ข้อ ก. Osteoporosis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Osteoporosis ผู้ป่วยสูงอายุ (66 ปี), มีอุบัติเหตุกระดูกข้อมือหักจากแรงกระแทกต่ำ (Fracture of right radial head จากการล้มในห้องน้ำ), และมีค่าความหนาแน่นมวลกระดูกสะโพก (BMD T-score = -2.6 น้อยกว่าหรือเท่ากับ -2.5) เกณฑ์แสดงอาการและค่าทางห้องปฏิบัติการทั้งหมดวินิจฉัยว่าเป็นโรคกระดูกพรุน (Osteoporosis)
🔍 ข้ออื่นผิดเพราะอะไร:
• ข้อ ข. (Osteopenia): ค่า T-score ของ Osteopenia จะอยู่ระหว่าง -1.0 ถึง -2.4 ซึ่งผู้ป่วยรายนี้มีค่า -2.6 และมีกระดูกหักร่วมด้วยจึงเกินเกณฑ์นี้
• ข้อ ค. (Osteoarthritis): พยาธิสภาพของ Osteoarthritis เกิดจากการเสื่อมของกระดูกอ่อนผิวข้อ ไม่ได้เกิดจากการลดลงของมวลกระดูกทั้งระบบแบบโรคกระดูกพรุน
• ข้อ ง. (Osteosarcoma): โรคมะเร็งกระดูกชนิดปฐมภูมิจะมีลักษณะทางคลินิกเป็นก้อนเนื้องอกทำลายกระดูกและมีอาการปวดเรื้อรังรุนแรง ไม่ใช่อาการกระดูกหักจากแรงกระแทกต่ำ
• ข้อ จ. (Osteomyelitis): การติดเชื้อที่กระดูกจะต้องมีประวัติหรืออาการแสดงของการอักเสบติดเชื้อ เช่น ไข้สูง ปวดบวมแดงร้อนบริเวณกระดูก หรือผลเพาะเชื้อเป็นบวก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0" s="100" t="n"/>
      <c r="L50" s="88" t="inlineStr">
        <is>
          <t>Osteoporosis</t>
        </is>
      </c>
      <c r="M50" s="100" t="inlineStr">
        <is>
          <t>Clinic</t>
        </is>
      </c>
      <c r="N50" s="88" t="inlineStr">
        <is>
          <t>Osteoporosis Fragility Fracture: ผู้สูงอายุหกล้มกระดูกข้อมือหัก ร่วมกับ T-score ≤ -2.5 วินิจฉัย Osteoporosis</t>
        </is>
      </c>
      <c r="O50" s="100" t="inlineStr">
        <is>
          <t>ข้อสอบจริง</t>
        </is>
      </c>
      <c r="P50" s="100" t="inlineStr">
        <is>
          <t>ปี 2561</t>
        </is>
      </c>
      <c r="Q50" s="100" t="n"/>
    </row>
    <row r="51" ht="409.6" customHeight="1" s="49">
      <c r="A51" s="100" t="n">
        <v>49</v>
      </c>
      <c r="B51" s="88" t="inlineStr">
        <is>
          <t>ข้อใดต่อไปนี้จัดเป็นปัจจัยเสี่ยงของการเกิดโรคกระดูกพรุนของผู้ป่วยรายนี้</t>
        </is>
      </c>
      <c r="C51" s="100" t="n"/>
      <c r="D51" s="88" t="inlineStr">
        <is>
          <t>เพศหญิงและอายุที่มากขึ้น (วัยหมดประจำเดือน)</t>
        </is>
      </c>
      <c r="E51" s="88" t="inlineStr">
        <is>
          <t>การใช้ยากลุ่มขับปัสสาวะ Hydrochlorothiazide (HCTZ)</t>
        </is>
      </c>
      <c r="F51" s="88" t="inlineStr">
        <is>
          <t>การใช้ยากลุ่ม Calcium channel blockers (เช่น Nifedipine)</t>
        </is>
      </c>
      <c r="G51" s="88" t="inlineStr">
        <is>
          <t>การมีโรคประจำตัวเป็นความดันโลหิตสูง</t>
        </is>
      </c>
      <c r="H51" s="88" t="inlineStr">
        <is>
          <t>ประวัติครอบครัวที่คุณป้าเป็นโรคข้อเสื่อม</t>
        </is>
      </c>
      <c r="I51" s="100" t="n">
        <v>1</v>
      </c>
      <c r="J51" s="88" t="inlineStr">
        <is>
          <t>✅ คำตอบที่ถูกต้อง: ข้อ ก. เพศหญิงและอายุที่มากขึ้น (วัยหมดประจำเดือน)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เพศหญิงและอายุที่มากขึ้น (วัยหมดประจำเดือน) ปัจจัยเสี่ยงหลักตามธรรมชาติของการเกิดโรคกระดูกพรุนคือ เพศหญิงและอายุที่เพิ่มมากขึ้น โดยเฉพาะในวัยหมดประจำเดือนซึ่งระดับฮอร์โมน Estrogen ลดลงอย่างรวดเร็ว ส่งผลให้ขบวนการสลายกระดูกทำงานมากกว่าการสร้างกระดูก สำหรับการใช้ยาขับปัสสาวะ HCTZ จะส่งเสริมการดูดซึมกลับของแคลเซียมที่ท่อไต จึงมีผลช่วยรักษาและไม่เป็นปัจจัยเสี่ยงต่อโรคกระดูกพรุน
🔍 ข้ออื่นผิดเพราะอะไร:
• ข้อ ข. (การใช้ยากลุ่มขับปัสสาวะ Hydrochlorothiazide (HCTZ)): ยา HCTZ มีฤทธิ์กระตุ้นการดูดซึมกลับของแคลเซียมที่ท่อไตส่วนปลาย จึงช่วยรักษามวลกระดูกและลดความเสี่ยงต่อการเกิดโรคกระดูกพรุน
• ข้อ ค. (การใช้ยากลุ่ม Calcium channel blockers (เช่น Nifedipine)): ยากลุ่มนี้ออกฤทธิ์ขยายหลอดเลือดโดยไม่มีผลรบกวนกระบวนการสร้างหรือสลายมวลกระดูก จึงไม่ใช่ปัจจัยเสี่ยงของโรคกระดูกพรุน
• ข้อ ง. (การมีโรคประจำตัวเป็นความดันโลหิตสูง): ภาวะความดันโลหิตสูงเป็นพยาธิสภาพของระบบหลอดเลือดและหัวใจที่ไม่ได้ส่งผลโดยตรงต่อการทำงานของ Osteoblast หรือ Osteoclast
• ข้อ จ. (ประวัติครอบครัวที่คุณป้าเป็นโรคข้อเสื่อม): โรคข้อเสื่อมเป็นภาวะเสื่อมเฉพาะที่บริเวณกระดูกอ่อนผิวข้อ ซึ่งคนละกลไกและคนละโรคกับโรคกระดูกพรุนที่เกิดกับมวลกระดูกทั้งระบบ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1" s="100" t="n"/>
      <c r="L51" s="88" t="inlineStr">
        <is>
          <t>Osteoporosis</t>
        </is>
      </c>
      <c r="M51" s="100" t="inlineStr">
        <is>
          <t>Clinic</t>
        </is>
      </c>
      <c r="N51" s="88" t="inlineStr">
        <is>
          <t>Osteoporosis Risk Factors: วัยหมดประจำเดือน ขาดฮอร์โมน Estrogen ทำให้ Osteoclast สลายกระดูกเด่น</t>
        </is>
      </c>
      <c r="O51" s="100" t="inlineStr">
        <is>
          <t>ข้อสอบจริง</t>
        </is>
      </c>
      <c r="P51" s="100" t="inlineStr">
        <is>
          <t>ปี 2561</t>
        </is>
      </c>
      <c r="Q51" s="100" t="n"/>
    </row>
    <row r="52" ht="409.6" customHeight="1" s="49">
      <c r="A52" s="100" t="n">
        <v>50</v>
      </c>
      <c r="B52" s="88" t="inlineStr">
        <is>
          <t>หากผู้ป่วยเลือกใช้ยาสมุนไพร "เถาวัลย์เปรียง" เพื่อบรรเทาอาการปวดบวมอักเสบของแขนและข้อมือขวา ผู้ป่วยที่มีโรคประจำตัวในข้อใดที่ควรระมัดระวังการใช้ยานี้เป็นพิเศษ</t>
        </is>
      </c>
      <c r="C52" s="100" t="n"/>
      <c r="D52" s="88" t="inlineStr">
        <is>
          <t>Cystitis</t>
        </is>
      </c>
      <c r="E52" s="88" t="inlineStr">
        <is>
          <t>Diabetes</t>
        </is>
      </c>
      <c r="F52" s="88" t="inlineStr">
        <is>
          <t>Psoriasis</t>
        </is>
      </c>
      <c r="G52" s="88" t="inlineStr">
        <is>
          <t>Epilepsy</t>
        </is>
      </c>
      <c r="H52" s="88" t="inlineStr">
        <is>
          <t>Peptic ulcer</t>
        </is>
      </c>
      <c r="I52" s="100" t="n">
        <v>5</v>
      </c>
      <c r="J52" s="88" t="inlineStr">
        <is>
          <t>✅ คำตอบที่ถูกต้อง: ข้อ จ. Peptic ulcer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Peptic ulcer ยาสมุนไพร "เถาวัลย์เปรียง" (Derris scandens) มีกลไกการออกฤทธิ์ต้านการอักเสบผ่านการยับยั้งเอนไซม์ COX-1 และ COX-2 คล้ายคลึงกับยากลุ่ม NSAIDs แผนปัจจุบัน ดังนั้นจึงมี ADR ระคายเคืองกระเพาะอาหารและห้ามใช้หรือต้องระวังเป็นพิเศษในผู้ป่วยที่มีประวัติโรคแผลในทางเดินอาหาร (Peptic ulcer) เพื่อป้องกันเลือดออกในทางเดินอาหาร
🔍 ข้ออื่นผิดเพราะอะไร:
• ข้อ ก. (Cystitis): กระเพาะปัสสาวะอักเสบเกิดจากการติดเชื้อแบคทีเรีย ซึ่งเถาวัลย์เปรียงไม่มีกลไกซ้ำซ้อนหรือทำให้การติดเชื้อในทางเดินปัสสาวะแย่ลง
• ข้อ ข. (Diabetes): เถาวัลย์เปรียงไม่มีผลเปลี่ยนแปลงระดับน้ำตาลในเลือดอย่างมีนัยสำคัญทางคลินิก จึงไม่ต้องระมัดระวังเป็นพิเศษในผู้ป่วยเบาหวาน
• ข้อ ค. (Psoriasis): โรคสะเก็ดเงินเป็นโรคผิวหนังอักเสบจากความผิดปกติของระบบภูมิคุ้มกันระดับเซลล์ ซึ่งเถาวัลย์เปรียงไม่ได้มีฤทธิ์กดภูมิคุ้มกัน
• ข้อ ง. (Epilepsy): สารสำคัญในเถาวัลย์เปรียงไม่สามารถผ่านแนวกั้นสมองไปลดระดับความทนทานต่อการชัก จึงไม่มีข้อห้ามใช้ในผู้ป่วยโรคลมชัก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2" s="100" t="n"/>
      <c r="L52" s="88" t="inlineStr">
        <is>
          <t>Osteoarthritis / Herbal Medicine</t>
        </is>
      </c>
      <c r="M52" s="100" t="inlineStr">
        <is>
          <t>Clinic</t>
        </is>
      </c>
      <c r="N52" s="88" t="inlineStr">
        <is>
          <t>Derris scandens Caution: เถาวัลย์เปรียงยับยั้ง COX มีฤทธิ์ระคายเคืองกระเพาะอาหาร ระวังใน Peptic ulcer</t>
        </is>
      </c>
      <c r="O52" s="100" t="inlineStr">
        <is>
          <t>ข้อสอบจริง</t>
        </is>
      </c>
      <c r="P52" s="100" t="inlineStr">
        <is>
          <t>ปี 2561</t>
        </is>
      </c>
      <c r="Q52" s="100" t="n"/>
    </row>
    <row r="53" ht="409.6" customHeight="1" s="49">
      <c r="A53" s="100" t="n">
        <v>51</v>
      </c>
      <c r="B53" s="88" t="inlineStr">
        <is>
          <t>ยาในข้อใดจัดเป็นยาทางเลือกแรกที่ควรเลือกใช้รักษาอาการโรคกระดูกพรุนหลังเกิดอุบัติเหตุกระดูกหักในผู้ป่วยรายนี้</t>
        </is>
      </c>
      <c r="C53" s="100" t="n"/>
      <c r="D53" s="88" t="inlineStr">
        <is>
          <t>Raloxifene</t>
        </is>
      </c>
      <c r="E53" s="88" t="inlineStr">
        <is>
          <t>Calcitonin</t>
        </is>
      </c>
      <c r="F53" s="88" t="inlineStr">
        <is>
          <t>Denosumab</t>
        </is>
      </c>
      <c r="G53" s="88" t="inlineStr">
        <is>
          <t>Teriparatide</t>
        </is>
      </c>
      <c r="H53" s="88" t="inlineStr">
        <is>
          <t>Alendronate</t>
        </is>
      </c>
      <c r="I53" s="100" t="n">
        <v>5</v>
      </c>
      <c r="J53" s="88" t="inlineStr">
        <is>
          <t>✅ คำตอบที่ถูกต้อง: ข้อ จ. Alendronate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Alendronate เป็นคำตอบที่ถูกต้องตามแนวทางการรักษามาตรฐาน เนื่องจาก เป็น oral bisphosphonate สำหรับ osteoporosis ยับยั้ง osteoclast ต้องกินก่อนอาหารเช้า 30 นาที พร้อมน้ำเปล่าเต็มแก้วและห้ามนอนราบ ป้องกัน pill-induced esophagitis
🔍 ข้ออื่นผิดเพราะอะไร:
• ข้อ ก. (Raloxifene): ยานี้เป็นยากลุ่ม SERM ซึ่งมีประสิทธิภาพในการป้องกันกระดูกสันหลังหักเท่านั้น ไม่มีผลป้องกันกระดูกสะโพกหัก
• ข้อ ข. (Calcitonin): ยานี้มีประสิทธิภาพต่ำในการเพิ่มมวลกระดูก แนะนำให้ใช้เพียงระยะสั้นเพื่อบรรเทาอาการปวดจากกระดูกสันหลังหักเฉียบพลันเท่านั้น
• ข้อ ค. (Denosumab): ยานี้เป็น RANKL inhibitor ที่จัดเป็นยาทางเลือกเมื่อผู้ป่วยทนต่อผลข้างเคียงของ Bisphosphonates ไม่ได้ หรือมีภาวะไตเสื่อมรุนแรง
• ข้อ ง. (Teriparatide): ยานี้เป็นฮอร์โมนกระตุ้นการสร้างกระดูก ที่สงวนไว้สำหรับผู้ป่วยที่มีความเสี่ยงต่อกระดูกหักซ้ำซ้อนระดับรุนแรงมาก หรือล้มเหลวจากการรักษาด้วยยารับประทาน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53" s="100" t="n"/>
      <c r="L53" s="88" t="inlineStr">
        <is>
          <t>Osteoporosis</t>
        </is>
      </c>
      <c r="M53" s="100" t="inlineStr">
        <is>
          <t>Clinic</t>
        </is>
      </c>
      <c r="N53" s="88" t="inlineStr">
        <is>
          <t>Osteoporosis Secondary Prevention: Alendronate เป็นยาทางเลือกแรกในการป้องกันกระดูกหักซ้ำ</t>
        </is>
      </c>
      <c r="O53" s="100" t="inlineStr">
        <is>
          <t>ข้อสอบจริง</t>
        </is>
      </c>
      <c r="P53" s="100" t="inlineStr">
        <is>
          <t>ปี 2561</t>
        </is>
      </c>
      <c r="Q53" s="100" t="n"/>
    </row>
    <row r="54" ht="409.6" customHeight="1" s="49">
      <c r="A54" s="100" t="n">
        <v>52</v>
      </c>
      <c r="B54" s="88" t="inlineStr">
        <is>
          <t>ข้อใดคืออาการไม่พึงประสงค์จากการใช้ยา (ADR) ที่รุนแรงของยากลุ่ม Bisphosphonates ที่ต้องระมัดระวังมากที่สุดในคนไข้ที่ต้องรับยาต่อเนื่องในระยะยาว</t>
        </is>
      </c>
      <c r="C54" s="100" t="n"/>
      <c r="D54" s="88" t="inlineStr">
        <is>
          <t>Hyponatremia</t>
        </is>
      </c>
      <c r="E54" s="88" t="inlineStr">
        <is>
          <t>Hypercalcemia</t>
        </is>
      </c>
      <c r="F54" s="88" t="inlineStr">
        <is>
          <t>Ketoacidosis</t>
        </is>
      </c>
      <c r="G54" s="88" t="inlineStr">
        <is>
          <t>Respiratory acidosis</t>
        </is>
      </c>
      <c r="H54" s="88" t="inlineStr">
        <is>
          <t>Osteonecrosis of the jaw (กระดูกขากรรไกรเน่าเสีย)</t>
        </is>
      </c>
      <c r="I54" s="100" t="n">
        <v>5</v>
      </c>
      <c r="J54" s="88" t="inlineStr">
        <is>
          <t>✅ คำตอบที่ถูกต้อง: ข้อ จ. Osteonecrosis of the jaw (กระดูกขากรรไกรเน่าเสีย)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Osteonecrosis of the jaw (กระดูกขากรรไกรเน่าเสีย) ADR ระยะยาวที่ร้ายแรงมากของยากลุ่ม Bisphosphonates (Alendronate) ที่แพทย์์และเภสัชกรต้องเฝ้าระวังคือ ภาวะกระดูกขากรรไกรเน่าเสีย (Osteonecrosis of the jaw: ONJ) ผู้ป่วยต้องประเมินสุขภาพช่องปากก่อนเริ่มใช้ยา
🔍 ข้ออื่นผิดเพราะอะไร:
• ข้อ ก. (Hyponatremia): ยากลุ่ม Bisphosphonates ไม่มีผลรบกวนการทำงานของฮอร์โมน Aldosterone หรือ ADH จึงไม่ทำให้เกิดภาวะโซเดียมในเลือดต่ำ
• ข้อ ข. (Hypercalcemia): กลไกของ Bisphosphonates คือการยับยั้ง Osteoclast ทำให้ลดการสลายแคลเซียมออกจากกระดูก ผลข้างเคียงที่พบคือภาวะแคลเซียมในเลือดต่ำ
• ข้อ ค. (Ketoacidosis): ยานี้ไม่มีผลรบกวนกระบวนการเผาผลาญกลูโคสหรือการสร้างคีโตนในตับ จึงไม่เกี่ยวข้องกับภาวะเลือดเป็นกรดจากคีโตน
• ข้อ ง. (Respiratory acidosis): ยานี้ไม่ผ่านเข้าสู่ระบบประสาทส่วนกลางไปกดศูนย์ควบคุมการหายใจ จึงไม่ทำให้เกิดภาวะคาร์บอนไดออกไซด์คั่งในเลือด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4" s="100" t="n"/>
      <c r="L54" s="88" t="inlineStr">
        <is>
          <t>Osteoporosis</t>
        </is>
      </c>
      <c r="M54" s="100" t="inlineStr">
        <is>
          <t>Clinic</t>
        </is>
      </c>
      <c r="N54" s="88" t="inlineStr">
        <is>
          <t>Bisphosphonates Rare ADR: ONJ และ Atypical femoral fracture (AFF) สัมพันธ์กับการใช้ยาระยะยาว</t>
        </is>
      </c>
      <c r="O54" s="100" t="inlineStr">
        <is>
          <t>ข้อสอบจริง</t>
        </is>
      </c>
      <c r="P54" s="100" t="inlineStr">
        <is>
          <t>ปี 2561</t>
        </is>
      </c>
      <c r="Q54" s="100" t="n"/>
    </row>
    <row r="55" ht="409.6" customHeight="1" s="49">
      <c r="A55" s="100" t="n">
        <v>53</v>
      </c>
      <c r="B55" s="88" t="inlineStr">
        <is>
          <t>จากกรณีศึกษา ยาตัวใดในรายการยาที่ผู้ป่วยได้รับที่มีความเป็นพิษต่อไตสูงสุดหากใช้อย่างต่อเนื่องเป็นเวลานาน</t>
        </is>
      </c>
      <c r="C55" s="100" t="n"/>
      <c r="D55" s="88" t="inlineStr">
        <is>
          <t>Risedronate</t>
        </is>
      </c>
      <c r="E55" s="88" t="inlineStr">
        <is>
          <t>Diclofenac</t>
        </is>
      </c>
      <c r="F55" s="88" t="inlineStr">
        <is>
          <t>Glucosamine</t>
        </is>
      </c>
      <c r="G55" s="88" t="inlineStr">
        <is>
          <t>Vitamin B complex</t>
        </is>
      </c>
      <c r="H55" s="88" t="inlineStr">
        <is>
          <t>Calcium carbonate</t>
        </is>
      </c>
      <c r="I55" s="100" t="n">
        <v>2</v>
      </c>
      <c r="J55" s="88"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ยากินกลุ่ม NSAIDs (Diclofenac) มีผลข้างเคียงสำคัญต่อไตโดยตรงเนื่องจากไปยับยั้งการสร้าง Prostaglandins ที่ช่วยขยายหลอดเลือดไต หากรับประทานอย่างต่อเนื่องเป็นเวลานานจะลดการไหลเวียนเลือดในไตและเหนี่ยวนำให้เกิดโรคไตเรื้อรัง (CKD) หรือภาวะไตวายเฉียบพลันได้สูงที่สุดในบรรดายารายการอื่นที่ระบุ
🔍 ข้ออื่นผิดเพราะอะไร:
• ข้อ ก. (Risedronate): แม้ยานี้ต้องระวังในผู้ป่วยไตเสื่อมเนื่องจากถูกขับออกทางไต แต่ตัวยาไม่ได้มีพิษต่อเซลล์ท่อไตโดยตรงแบบยาแก้ปวด NSAIDs
• ข้อ ค. (Glucosamine): สารนี้เป็นส่วนประกอบของสารหล่อลื่นข้อที่ขับออกทางปัสสาวะโดยไม่ได้ทำให้เกิดการหดตัวของหลอดเลือดไตหรือรบกวนอัตราการกรองของไต
• ข้อ ง. (Vitamin B complex): วิตามินบีรวมเป็นวิตามินละลายน้ำที่สามารถขับทิ้งทางปัสสาวะได้อย่างปลอดภัยเมื่อได้รับเกินขนาด โดยไม่ก่อให้เกิดพิษต่อเนื้อเยื่อไต
• ข้อ จ. (Calcium carbonate): แม้การรับประทานแคลเซียมปริมาณสูงอาจเพิ่มความเสี่ยงต่อนิ่วในไตในบางราย แต่ไม่มีกลไกทำให้เกิดไตวายเฉียบพลันจากการขาดเลือดแบบ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5" s="100" t="n"/>
      <c r="L55" s="88" t="inlineStr">
        <is>
          <t>Osteoarthritis</t>
        </is>
      </c>
      <c r="M55" s="100" t="inlineStr">
        <is>
          <t>Clinic</t>
        </is>
      </c>
      <c r="N55" s="88" t="inlineStr">
        <is>
          <t>NSAIDs Renal Safety: ยับยั้ง Prostaglandins ลดเลือดไปเลี้ยงไต ส่งผลให้ Scr สูงขึ้นและเกิดไตวาย</t>
        </is>
      </c>
      <c r="O55" s="100" t="inlineStr">
        <is>
          <t>ข้อสอบจริง</t>
        </is>
      </c>
      <c r="P55" s="100" t="inlineStr">
        <is>
          <t>ปี 2559</t>
        </is>
      </c>
      <c r="Q55" s="100" t="n"/>
    </row>
    <row r="56" ht="409.6" customHeight="1" s="49">
      <c r="A56" s="100" t="n">
        <v>54</v>
      </c>
      <c r="B56" s="88" t="inlineStr">
        <is>
          <t>ข้อความใดต่อไปนี้อธิบายคำแนะนำในการรับประทานยา Risedronate ที่ ไม่ถูกต้อง</t>
        </is>
      </c>
      <c r="C56" s="100" t="n"/>
      <c r="D56" s="88" t="inlineStr">
        <is>
          <t>ควรรับประทานยาวันเดียวกันในแต่ละสัปดาห์</t>
        </is>
      </c>
      <c r="E56" s="88" t="inlineStr">
        <is>
          <t>ยาอาจทำให้เกิดการระคายเคืองและมีแผลที่หลอดอาหารได้</t>
        </is>
      </c>
      <c r="F56" s="88" t="inlineStr">
        <is>
          <t>หลังรับประทานยาแล้ว ต้องนั่งหรือยืนตัวตรงอย่างน้อย 30 นาที</t>
        </is>
      </c>
      <c r="G56" s="88" t="inlineStr">
        <is>
          <t>ควรรับประทานยาก่อนอาหารอย่างน้อย 1 ชั่วโมง</t>
        </is>
      </c>
      <c r="H56" s="88" t="inlineStr">
        <is>
          <t>ควรรับประทานยาร่วมกับนมหรือยาลดกรดเพื่อเพิ่มประสิทธิภาพการดูดซึมยา</t>
        </is>
      </c>
      <c r="I56" s="100" t="n">
        <v>5</v>
      </c>
      <c r="J56" s="88" t="inlineStr">
        <is>
          <t>✅ คำตอบที่ถูกต้อง: ข้อ จ. ควรรับประทานยาร่วมกับนมหรือยาลดกรดเพื่อเพิ่มประสิทธิภาพการดูดซึมยา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คำแนะนำที่ ไม่ถูกต้อง คือข้อ จ. (ควรรับประทานยาร่วมกับนมหรือยาลดกรดเพื่อเพิ่มประสิทธิภาพการดูดซึมยา) เนื่องจากนม ผลิตภัณฑ์จากนม และยาลดกรดมีไอออนโลหะประจุบวก เช่น แคลเซียม แมกนีเซียม และอะลูมิเนียม ซึ่งจะจับเป็นสารประกอบเชิงซ้อนที่ไม่ละลายน้ำ (Chelation complex) กับยา Risedronate ส่งผลให้การดูดซึมยาลดลงจนเกือบเป็นศูนย์และไม่เกิดผลในการรักษา คำแนะนำที่ถูกต้องคือต้องรับประทานยานี้ร่วมกับน้ำเปล่าสะอาดเท่านั้น
🔍 ข้ออื่นผิดเพราะอะไร:
• ข้อ ก. (รับประทานยาในตอนเช้าทันทีหลังตื่นนอน ขณะท้องว่าง): เป็นคำแนะนำที่ถูกต้องเพื่อให้ยาถูกดูดซึมได้ดีที่สุด (Bioavailability ของ Bisphosphonates ต่ำมาก &lt; 1%)
• ข้อ ข. (ดื่มน้ำเปล่าตามมากๆ อย่างน้อย 1 แก้วเต็ม ประมาณ 200-250 มล.): เป็นคำแนะนำที่ถูกต้องเพื่อช่วยพายาลงสู่กระเพาะอาหารอย่างรวดเร็ว ป้องกันยาติดค้างที่หลอดอาหาร
• ข้อ ค. (ห้ามนอนราบหรือเอนตัวลงนอนเป็นเวลาอย่างน้อย 30 นาทีหลังรับประทานยา): เป็นคำแนะนำที่ถูกต้องเพื่อป้องกันการไหลย้อนของยามาทำให้เกิด Esophagitis หรือ Esophageal ulceration
• ข้อ ง. (งดรับประทานอาหาร เครื่องดื่มอื่น และยาอื่นเป็นเวลาอย่างน้อย 30 นาที): เป็นคำแนะนำที่ถูกต้องเพื่อป้องกันการรบกวนการดูดซึมยา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Bisphosphonates counseling: ตื่นนอนตอนเช้า ท้องว่าง น้ำเปล่า 1 แก้วเต็ม ห้ามนอนราบอย่างน้อย 30 นาที (Ibandronate 60 นาที) และห้ามทานพร้อมนม ยาลดกรด แคลเซียม</t>
        </is>
      </c>
      <c r="K56" s="100" t="n"/>
      <c r="L56" s="88" t="inlineStr">
        <is>
          <t>Osteoarthritis</t>
        </is>
      </c>
      <c r="M56" s="100" t="inlineStr">
        <is>
          <t>Clinic</t>
        </is>
      </c>
      <c r="N56" s="88" t="inlineStr">
        <is>
          <t>Bisphosphonates Administration: ทานตอนเช้าก่อนอาหาร 30 นาที ดื่มน้ำเปล่าเต็มแก้ว และห้ามนอนราบ 30 นาที</t>
        </is>
      </c>
      <c r="O56" s="100" t="inlineStr">
        <is>
          <t>ข้อสอบจริง</t>
        </is>
      </c>
      <c r="P56" s="100" t="inlineStr">
        <is>
          <t>ปี 2559</t>
        </is>
      </c>
      <c r="Q56" s="100" t="n"/>
    </row>
    <row r="57" ht="409.6" customHeight="1" s="49">
      <c r="A57" s="100" t="n">
        <v>55</v>
      </c>
      <c r="B57" s="88" t="inlineStr">
        <is>
          <t>ผู้ป่วยสามารถควบคุมระดับความดันโลหิตได้ดีมาโดยตลอด 2-3 ปีที่ผ่านมา แต่มารับการตรวจนัดในรอบนี้พบระดับความดันโลหิตเพิ่มขึ้นอย่างมีนัยสำคัญเป็น 162/92 mmHg คาดว่ามีสาเหตุหลักมาจากการรับประทานยาตัวใดในสูตรการรักษา</t>
        </is>
      </c>
      <c r="C57" s="100" t="n"/>
      <c r="D57" s="88" t="inlineStr">
        <is>
          <t>Risedronate</t>
        </is>
      </c>
      <c r="E57" s="88" t="inlineStr">
        <is>
          <t>Diclofenac</t>
        </is>
      </c>
      <c r="F57" s="88" t="inlineStr">
        <is>
          <t>Calcium carbonate</t>
        </is>
      </c>
      <c r="G57" s="88" t="inlineStr">
        <is>
          <t>Glucosamine</t>
        </is>
      </c>
      <c r="H57" s="88" t="inlineStr">
        <is>
          <t>พฤติกรรมการไม่ชอบออกกำลังกาย</t>
        </is>
      </c>
      <c r="I57" s="100" t="n">
        <v>2</v>
      </c>
      <c r="J57" s="88"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ยากลุ่ม NSAIDs เช่น Diclofenac ไปยับยั้งการสังเคราะห์พรอสตาแกลนดินที่ไต ส่งผลให้เกิดการคั่งของน้ำและโซเดียมในกระแสเลือด และเพิ่มแรงต้านของหลอดเลือดส่วนปลาย มีผลทำให้ความดันโลหิตของผู้ป่วยเพิ่มสูงขึ้นและทำให้ efficacy ของยาลดความดันโลหิต (Enalapril, HCTZ) ลดลง
🔍 ข้ออื่นผิดเพราะอะไร:
• ข้อ ก. (Risedronate): ยานี้ออกฤทธิ์เฉพาะเจาะจงที่เซลล์สร้างและสลายกระดูก ไม่มีผลต่อระบบฮอร์โมนควบคุมความดัน หรือหลอดเลือดส่วนปลาย
• ข้อ ค. (Calcium carbonate): แคลเซียมเสริมไม่มีฤทธิ์ทำให้หลอดเลือดหดตัวในระดับที่เป็นนัยสำคัญทางคลินิก และไม่ขัดขวางการออกฤทธิ์ของยาลดความดันโลหิต
• ข้อ ง. (Glucosamine): เป็นเพียงสารตั้งต้นในการสร้างโปรตีโอไกลแคนของกระดูกอ่อนผิวข้อ ไม่มีผลเปลี่ยนแปลงปริมาตรสารน้ำในร่างกายหรือความดันโลหิต
• ข้อ จ. (พฤติกรรมการไม่ชอบออกกำลังกาย): แม้การไม่ออกกำลังกายจะส่งผลเสียต่อสุขภาพโดยรวม แต่ไม่สามารถอธิบายการพุ่งขึ้นอย่างเฉียบพลันของระดับความดันโลหิตได้ดีเท่ายา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7" s="100" t="n"/>
      <c r="L57" s="88" t="inlineStr">
        <is>
          <t>Osteoarthritis</t>
        </is>
      </c>
      <c r="M57" s="100" t="inlineStr">
        <is>
          <t>Clinic</t>
        </is>
      </c>
      <c r="N57" s="88" t="inlineStr">
        <is>
          <t>NSAIDs Blood Pressure: NSAIDs ยับยั้ง Renal PG ทำให้เกิดการคั่งของโซเดียมและน้ำ ส่งผลให้ความดันโลหิตสูงขึ้น</t>
        </is>
      </c>
      <c r="O57" s="100" t="inlineStr">
        <is>
          <t>ข้อสอบจริง</t>
        </is>
      </c>
      <c r="P57" s="100" t="inlineStr">
        <is>
          <t>ปี 2559</t>
        </is>
      </c>
      <c r="Q57" s="100" t="n"/>
    </row>
    <row r="58" ht="409.6" customHeight="1" s="49">
      <c r="A58" s="100" t="n">
        <v>56</v>
      </c>
      <c r="B58" s="88" t="inlineStr">
        <is>
          <t>หากผู้ป่วยโรคข้อเสื่อมมีโรคประจำตัวเป็นโรคความดันโลหิตสูงและโรคหัวใจโต ยาในกลุ่ม NSAIDs ข้อใดมีความปลอดภัยต่อระบบหัวใจและหลอดเลือด (Cardiovascular safety) สูงที่สุด</t>
        </is>
      </c>
      <c r="C58" s="100" t="n"/>
      <c r="D58" s="88" t="inlineStr">
        <is>
          <t>Ibuprofen</t>
        </is>
      </c>
      <c r="E58" s="88" t="inlineStr">
        <is>
          <t>Diclofenac</t>
        </is>
      </c>
      <c r="F58" s="88" t="inlineStr">
        <is>
          <t>Naproxen</t>
        </is>
      </c>
      <c r="G58" s="88" t="inlineStr">
        <is>
          <t>Celecoxib</t>
        </is>
      </c>
      <c r="H58" s="88" t="inlineStr">
        <is>
          <t>Piroxicam</t>
        </is>
      </c>
      <c r="I58" s="100" t="n">
        <v>3</v>
      </c>
      <c r="J58" s="88" t="inlineStr">
        <is>
          <t>✅ คำตอบที่ถูกต้อง: ข้อ ค. Naproxen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Naproxen จากข้อมูลการศึกษาทางคลินิกด้าน safety ต่อระบบหัวใจและหลอดเลือด ยา Naproxen จัดเป็นยาต้านการอักเสบกลุ่ม NSAIDs ที่มี safety ต่อระบบหัวใจและหลอดเลือด (Cardiovascular safety) สูงที่สุด เนื่องจากมีฤทธิ์ยับยั้ง COX-1 ยาวนานและลดการเกาะกลุ่มของเกล็ดเลือดได้ใกล้เคียงกับ Aspirin ต่างจากยาต้านการอักเสบตัวอื่นที่เพิ่มความเสี่ยงต่อการเกิดโรคหลอดเลือดสมองและหัวใจล้มเหลว
🔍 ข้ออื่นผิดเพราะอะไร:
• ข้อ ก. (Ibuprofen): ยานี้สามารถต้านฤทธิ์ต้านเกล็ดเลือดของ Aspirin แบบแข่งขันที่เอนไซม์ COX-1 จึงเพิ่มความเสี่ยงต่อโรคหลอดเลือดหัวใจ
• ข้อ ข. (Diclofenac): ยานี้มีฤทธิ์ยับยั้งเอนไซม์ COX-2 ค่อนข้างสูง นำไปสู่การเสียสมดุลของการเกาะกลุ่มของเกล็ดเลือดและเพิ่มความเสี่ยงต่อภาวะกล้ามเนื้อหัวใจขาดเลือด
• ข้อ ง. (Celecoxib): ยานี้เป็น Selective COX-2 inhibitor ซึ่งมีคำเตือนระดับสูงถึงความเสี่ยงที่เพิ่มขึ้นอย่างมากในการเกิดลิ่มเลือดอุดตันในหลอดเลือดหัวใจและสมอง
• ข้อ จ. (Piroxicam): ยานี้มีค่าครึ่งชีวิตยาวนาน ทำให้ยาเกิดการสะสมในร่างกายและเพิ่มความเสี่ยงทั้งพิษต่อหัวใจและแผลในทางเดินอาหารได้สูงกว่า Naproxen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8" s="100" t="n"/>
      <c r="L58" s="88" t="inlineStr">
        <is>
          <t>Osteoarthritis</t>
        </is>
      </c>
      <c r="M58" s="100" t="inlineStr">
        <is>
          <t>Clinic</t>
        </is>
      </c>
      <c r="N58" s="88" t="inlineStr">
        <is>
          <t>ACR 2019 Knee OA: Strongly recommend Topical NSAIDs over oral NSAIDs; Exercise &amp; weight management are core non-pharmacologic interventions.</t>
        </is>
      </c>
      <c r="O58" s="100" t="inlineStr">
        <is>
          <t>ข้อสอบจริง</t>
        </is>
      </c>
      <c r="P58" s="100" t="inlineStr">
        <is>
          <t>ปี 2559</t>
        </is>
      </c>
      <c r="Q58" s="100" t="n"/>
    </row>
    <row r="59" ht="409.6" customHeight="1" s="49">
      <c r="A59" s="100" t="n">
        <v>57</v>
      </c>
      <c r="B59" s="88" t="inlineStr">
        <is>
          <t>ผู้ป่วยรายนี้ควรได้รับยาในข้อใดเป็นทางเลือกแรก (First-line) สำหรับการบรรเทาอาการปวดตามแนวทางเวชปฏิบัติ</t>
        </is>
      </c>
      <c r="C59" s="100" t="n"/>
      <c r="D59" s="88" t="inlineStr">
        <is>
          <t>Tramadol</t>
        </is>
      </c>
      <c r="E59" s="88" t="inlineStr">
        <is>
          <t>Piroxicam</t>
        </is>
      </c>
      <c r="F59" s="88" t="inlineStr">
        <is>
          <t>Colchicine</t>
        </is>
      </c>
      <c r="G59" s="88" t="inlineStr">
        <is>
          <t>Acetaminophen</t>
        </is>
      </c>
      <c r="H59" s="88" t="inlineStr">
        <is>
          <t>Orphenadrine + Paracetamol</t>
        </is>
      </c>
      <c r="I59" s="100" t="n">
        <v>4</v>
      </c>
      <c r="J59" s="88" t="inlineStr">
        <is>
          <t>✅ คำตอบที่ถูกต้อง: ข้อ ง. Acetaminophen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Acetaminophen สำหรับการบรรเทาอาการปวดในโรคข้อเสื่อม (Osteoarthritis) ตามแนวปฏิบัติของไทย หากผู้ป่วยปวดปานกลางและไม่มีอาการอักเสบเฉียบพลันชัดเจน แนะนำให้เริ่มต้นการรักษาด้วยยา Acetaminophen (Paracetamol) เนื่องจากมี safety ในภาพรวมทางระบบทางเดินอาหารและไตสูงกว่ายากลุ่ม NSAIDs แผนปัจจุบัน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ข. (Piroxicam): เป็น oxicam NSAID ที่มี half-life ยาวนานมาก (~50 ชม.) แต่มีความเสี่ยงต่อ severe GI bleed และ skin reactions สูงที่สุดในกลุ่ม NSAIDs
• ข้อ ค. (Colchicine): ยับยั้ง microtubule polymerization และ neutrophil chemotaxis เป็น first-line ใน acute gout flare และ flare prophylaxis แต่มี ADR เด่นทาง GI (ท้องเสีย คลื่นไส้)
• ข้อ จ. (Orphenadrine +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59" s="100" t="n"/>
      <c r="L59" s="88" t="inlineStr">
        <is>
          <t>Gout</t>
        </is>
      </c>
      <c r="M59" s="100" t="inlineStr">
        <is>
          <t>Clinic</t>
        </is>
      </c>
      <c r="N59" s="88" t="inlineStr">
        <is>
          <t>OA Treatment Hierarchy: Paracetamol หรือ Topical NSAIDs เป็นตัวเลือกลำดับแรกในข้อเข่าเสื่อม</t>
        </is>
      </c>
      <c r="O59" s="100" t="inlineStr">
        <is>
          <t>ข้อสอบจริง</t>
        </is>
      </c>
      <c r="P59" s="100" t="inlineStr">
        <is>
          <t>ปี 2559</t>
        </is>
      </c>
      <c r="Q59" s="100" t="n"/>
    </row>
    <row r="60" ht="409.6" customHeight="1" s="49">
      <c r="A60" s="100" t="n">
        <v>58</v>
      </c>
      <c r="B60" s="88" t="inlineStr">
        <is>
          <t>ยา Naproxen มีกลไกการออกฤทธิ์ทางเภสัชวิทยาต้านการอักเสบอย่างไร</t>
        </is>
      </c>
      <c r="C60" s="100" t="n"/>
      <c r="D60" s="88" t="inlineStr">
        <is>
          <t>ลดการสร้างสาร Leukotriene</t>
        </is>
      </c>
      <c r="E60" s="88" t="inlineStr">
        <is>
          <t>ลดการสร้างสาร Thromboxane A2</t>
        </is>
      </c>
      <c r="F60" s="88" t="inlineStr">
        <is>
          <t>ยับยั้งการทำงานของ Prostaglandin receptor</t>
        </is>
      </c>
      <c r="G60" s="88" t="inlineStr">
        <is>
          <t>ยับยั้งการทำงานของเอนไซม์ Lipo-oxygenase</t>
        </is>
      </c>
      <c r="H60" s="88" t="inlineStr">
        <is>
          <t>ยับยั้งการทำงานของเอนไซม์ Cyclo-oxygenase</t>
        </is>
      </c>
      <c r="I60" s="100" t="n">
        <v>5</v>
      </c>
      <c r="J60" s="88" t="inlineStr">
        <is>
          <t>✅ คำตอบที่ถูกต้อง: ข้อ จ. ยับยั้งการทำงานของเอนไซม์ Cyclo-oxygenase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ยับยั้งการทำงานของเอนไซม์ Cyclo-oxygenase ยา Naproxen เป็นยาต้านการอักเสบชนิดไม่ใช่สเตียรอยด์ (NSAID) ออกฤทธิ์ลดปวดอักเสบโดยมีกลไกการยับยั้งเอนไซม์ Cyclo-oxygenase (ทั้ง COX-1 และ COX-2) แบบไม่เจาะจง ส่งผลลดการเปลี่ยน Arachidonic acid ไปเป็น Prostaglandins ซึ่งเป็นสารสำคัญในการสื่อสารการอักเสบและความรู้สึกปวด
🔍 ข้ออื่นผิดเพราะอะไร:
• ข้อ ก. (ลดการสร้างสาร Leukotriene): ยาที่ลดการสร้าง Leukotriene คือกลุ่ม 5-Lipoxygenase inhibitors ไม่ใช่กลไกของยาต้านการอักเสบกลุ่ม NSAIDs
• ข้อ ข. (ลดการสร้างสาร Thromboxane A2): แม้ยาจะลด Thromboxane A2 ได้ แต่กลไกหลักในการต้านการอักเสบคือการลด Prostaglandins ไม่ใช่ Thromboxane A2 ที่เน้นเรื่องการแข็งตัวของเลือด
• ข้อ ค. (ยับยั้งการทำงานของ Prostaglandin receptor): กลไกของยานี้คือการยับยั้งการสร้างผ่านเอนไซม์ ไม่ใช่การไปแข่งขันจับหรือปิดกั้นที่ตัวรับ Prostaglandin receptor โดยตรง
• ข้อ ง. (ยับยั้งการทำงานของเอนไซม์ Lipo-oxygenase): เอนไซม์ Lipoxygenase เป็นวิถีการสังเคราะห์ที่สร้าง Leukotrienes ซึ่ง NSAIDs ทุกตัวไม่มีผลยับยั้งเอนไซม์ในวิถีการสังเคราะห์นี้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0" s="100" t="n"/>
      <c r="L60" s="88" t="inlineStr">
        <is>
          <t>Gout</t>
        </is>
      </c>
      <c r="M60" s="100" t="inlineStr">
        <is>
          <t>Clinic</t>
        </is>
      </c>
      <c r="N60" s="88" t="inlineStr">
        <is>
          <t>NSAIDs Mechanism: ยับยั้งเอนไซม์ Cyclooxygenase (COX) ลดการสร้าง Prostaglandins บรรเทาปวดอักเสบ</t>
        </is>
      </c>
      <c r="O60" s="100" t="inlineStr">
        <is>
          <t>ข้อสอบจริง</t>
        </is>
      </c>
      <c r="P60" s="100" t="inlineStr">
        <is>
          <t>ปี 2559</t>
        </is>
      </c>
      <c r="Q60" s="100" t="n"/>
    </row>
    <row r="61" ht="409.6" customHeight="1" s="49">
      <c r="A61" s="100" t="n">
        <v>59</v>
      </c>
      <c r="B61" s="88" t="inlineStr">
        <is>
          <t>ผู้ป่วยได้รับยา Naproxen 250 mg มารับประทานแต่อาการปวดยังไม่ดีขึ้น แพทย์์จึงปรับขนาดเป็น 500 mg พบว่าอาการปวดดีขึ้นอย่างมีนัยสำคัญ แต่ผู้ป่วยเริ่มมีอาการคล้ายกรดไหลย้อน แสบยอดอกรุนแรง เภสัชกรควรแนะแนวทางการจัดการปัญหาการรักษาอย่างไรจึงเหมาะสมที่สุด</t>
        </is>
      </c>
      <c r="C61" s="100" t="n"/>
      <c r="D61" s="88" t="inlineStr">
        <is>
          <t>เปลี่ยนเป็นยา Celecoxib</t>
        </is>
      </c>
      <c r="E61" s="88" t="inlineStr">
        <is>
          <t>เปลี่ยนเป็นยา Tramadol</t>
        </is>
      </c>
      <c r="F61" s="88" t="inlineStr">
        <is>
          <t>เปลี่ยนเป็นยา Methotrexate</t>
        </is>
      </c>
      <c r="G61" s="88" t="inlineStr">
        <is>
          <t>รับประทาน Naproxen 250 mg ร่วมกับ Antacid</t>
        </is>
      </c>
      <c r="H61" s="88" t="inlineStr">
        <is>
          <t>รับประทาน Naproxen 500 mg ร่วมกับ Omeprazole</t>
        </is>
      </c>
      <c r="I61" s="100" t="n">
        <v>5</v>
      </c>
      <c r="J61" s="88" t="inlineStr">
        <is>
          <t>✅ คำตอบที่ถูกต้อง: ข้อ จ. รับประทาน Naproxen 500 mg ร่วมกับ Omeprazole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รับประทาน Naproxen 500 mg ร่วมกับ Omeprazole เมื่อผู้ป่วยได้รับการปรับขนาดของ Naproxen เป็น 500 mg แล้วควบคุมอาการปวดได้ดี แต่เกิดผลข้างเคียงเรื่องกรดไหลย้อน/แสบยอดอก การจัดการแก้ไขปัญหาที่ถูกต้องและเหมาะสมคือ การจ่ายยาลดกรดกลุ่ม Proton Pump Inhibitors (เช่น Omeprazole 20 mg วันละครั้ง ก่อนอาหารเช้า) ควบคู่ไปกับการทานยา Naproxen เพื่อป้องกันการเกิดแผลและรักษาอาการระคายเคืองทางเดินอาหาร
🔍 ข้ออื่นผิดเพราะอะไร:
• ข้อ ก. (เปลี่ยนเป็นยา Celecoxib): เป็น selective COX-2 inhibitor มี GI safety profile ดีกว่า non-selective NSAIDs แต่มี cardiovascular risk เพิ่มขึ้น และ contraindication ในผู้ป่วย post-CABG หรือ sulfonamide allergy
• ข้อ ข. (เปลี่ยนเป็นยา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(เปลี่ยนเป็นยา Methotrexate): เป็น anchor csDMARD สำหรับ Rheumatoid arthritis ยับยั้ง dihydrofolate reductase ต้องให้ Folic acid เสริม และห้ามใช้ในหญิงตั้งครรภ์ (contraindication / teratogenic)
• ข้อ ง. (รับประทาน Naproxen 250 mg ร่วมกับ Antacid): เป็น non-selective NSAID ที่มี cardiovascular safety profile ดีที่สุด และมี efficacy สูงในการระงับ acute inflammation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1" s="100" t="n"/>
      <c r="L61" s="88" t="inlineStr">
        <is>
          <t>Gout</t>
        </is>
      </c>
      <c r="M61" s="100" t="inlineStr">
        <is>
          <t>Clinic</t>
        </is>
      </c>
      <c r="N61" s="88" t="inlineStr">
        <is>
          <t>NSAIDs GI Prevention: ให้ PPI (เช่น Omeprazole) ร่วมกับ NSAID ช่วยป้องกันการเกิด Gastric &amp; Duodenal ulcers</t>
        </is>
      </c>
      <c r="O61" s="100" t="inlineStr">
        <is>
          <t>ข้อสอบจริง</t>
        </is>
      </c>
      <c r="P61" s="100" t="inlineStr">
        <is>
          <t>ปี 2559</t>
        </is>
      </c>
      <c r="Q61" s="100" t="n"/>
    </row>
    <row r="62" ht="409.6" customHeight="1" s="49">
      <c r="A62" s="100" t="n">
        <v>60</v>
      </c>
      <c r="B62" s="88" t="inlineStr">
        <is>
          <t>ข้อใดคืออาการไม่พึงประสงค์ (ADR) สำคัญที่พบบ่อยและร้ายแรงของยา Hydroxychloroquine ที่ต้องได้รับการตรวจติดตามระบบตาอย่างต่อเนื่อง</t>
        </is>
      </c>
      <c r="C62" s="100" t="n"/>
      <c r="D62" s="88" t="inlineStr">
        <is>
          <t>Renal toxicity</t>
        </is>
      </c>
      <c r="E62" s="88" t="inlineStr">
        <is>
          <t>Hepatotoxicity</t>
        </is>
      </c>
      <c r="F62" s="88" t="inlineStr">
        <is>
          <t>Retinal toxicity (พิษต่อจอประสาทตา)</t>
        </is>
      </c>
      <c r="G62" s="88" t="inlineStr">
        <is>
          <t>Hematologic toxicity</t>
        </is>
      </c>
      <c r="H62" s="88" t="inlineStr">
        <is>
          <t>Gastrointestinal toxicity</t>
        </is>
      </c>
      <c r="I62" s="100" t="n">
        <v>3</v>
      </c>
      <c r="J62" s="88" t="inlineStr">
        <is>
          <t>✅ คำตอบที่ถูกต้อง: ข้อ ค. Retinal toxicity (พิษต่อจอประสาทตา)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Retinal toxicity (พิษต่อจอประสาทตา) ADR จากการใช้ยา (ADR) ที่สำคัญและรุนแรงที่สุดของยารักษาโรคข้ออักเสบรูมาตอยด์ Hydroxychloroquine (HCQ) คือ พิษต่อจอประสาทตา (Retinal toxicity หรือ Bull's eye maculopathy) ซึ่งหากเกิดขึ้นแล้วไม่สามารถรักษาให้หายขาดได้ เภสัชกรและแพทย์์จึงต้องส่งผู้ป่วยตรวจจอประสาทตาโดยจักษุแพทย์์ก่อนเริ่มใช้ยาและติดตามปีละครั้งหลังจากใช้ยาครบ 5 ปี
🔍 ข้ออื่นผิดเพราะอะไร:
• ข้อ ก. (Renal toxicity): ยา Hydroxychloroquine ขับออกทางไตเป็นหลักก็จริง แต่ไม่ได้มีพิษโดยตรงต่อเซลล์ท่อไตแบบยาปฏิชีวนะกลุ่ม Aminoglycosides หรือ NSAIDs
• ข้อ ข. (Hepatotoxicity): ยานี้ไม่ได้ก่อให้เกิดภาวะตับอักเสบหรือตับวายเฉียบพลัน ต่างจากยา Methotrexate ที่ต้องติดตามค่าเอนไซม์ตับอย่างใกล้ชิด
• ข้อ ง. (Hematologic toxicity): อาการกดไขกระดูกพบได้น้อยมากในการใช้ยานี้ ซึ่งต่างจากยาต้านรูมาตอยด์ชนิดอื่น เช่น Azathioprine หรือ Leflunomide
• ข้อ จ. (Gastrointestinal toxicity): แม้จะทำให้เกิดอาการคลื่นไส้ปวดท้องได้บ้าง แต่ไม่ใช่ความรุนแรงระดับที่ต้องตรวจติดตามพิเศษหรือหยุดยาถาวรเหมือนความเสียหายของจอประสาทตา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62" s="100" t="n"/>
      <c r="L62" s="88" t="inlineStr">
        <is>
          <t>Gout</t>
        </is>
      </c>
      <c r="M62" s="100" t="inlineStr">
        <is>
          <t>Clinic</t>
        </is>
      </c>
      <c r="N62" s="88" t="inlineStr">
        <is>
          <t>Hydroxychloroquine Ocular Toxicity: ตกตะกอนที่ Retinal pigment epithelium ต้องตรวจลานสายตาและจอประสาทตาทุกปี</t>
        </is>
      </c>
      <c r="O62" s="100" t="inlineStr">
        <is>
          <t>ข้อสอบจริง</t>
        </is>
      </c>
      <c r="P62" s="100" t="inlineStr">
        <is>
          <t>ปี 2559</t>
        </is>
      </c>
      <c r="Q62" s="100" t="n"/>
    </row>
    <row r="63" ht="409.6" customHeight="1" s="49">
      <c r="A63" s="100" t="n">
        <v>61</v>
      </c>
      <c r="B63" s="88" t="inlineStr">
        <is>
          <t>สารสำคัญทางธรรมชาติที่มีผลต่อนวัตกรรมหรือการบำบัดสรรพคุณลดปวดอักเสบที่ผสมอยู่ในเจลพริกคือสารใด</t>
        </is>
      </c>
      <c r="C63" s="100" t="n"/>
      <c r="D63" s="88" t="inlineStr">
        <is>
          <t>Eugenol</t>
        </is>
      </c>
      <c r="E63" s="88" t="inlineStr">
        <is>
          <t>Capsaicin</t>
        </is>
      </c>
      <c r="F63" s="88" t="inlineStr">
        <is>
          <t>Piperazine</t>
        </is>
      </c>
      <c r="G63" s="88" t="inlineStr">
        <is>
          <t>Volatile oil</t>
        </is>
      </c>
      <c r="H63" s="88" t="inlineStr">
        <is>
          <t>Curcuminoid</t>
        </is>
      </c>
      <c r="I63" s="100" t="n">
        <v>2</v>
      </c>
      <c r="J63" s="88" t="inlineStr">
        <is>
          <t>✅ คำตอบที่ถูกต้อง: ข้อ ข. Capsaicin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Capsaicin สารสำคัญที่สกัดได้จากพริกธรรมชาติที่มีผลต่อการลดความรู้สึกปวดและลดการอักเสบคือ สารสารแคปไซซิน (Capsaicin) ซึ่งนำมาพัฒนาในรูปแบบเจลทาผิวหนัง (Capsicum gel) เพื่อออกฤทธิ์กระตุ้นและลดการหลั่งสารสื่อประสาทนำความปวดที่ชื่อว่า Substance P ที่บริเวณปลายประสาทรับความรู้สึก
🔍 ข้ออื่นผิดเพราะอะไร:
• ข้อ ก. (Eugenol): สารนี้เป็นสารประกอบหลักในน้ำมันกานพลู มีฤทธิ์เป็นยาชาเฉพาะที่ นิยมใช้ลดอาการปวดฟัน ไม่ใช่สารออกฤทธิ์ที่สกัดได้จากพริก
• ข้อ ค. (Piperazine): สารนี้เป็นกลุ่มสารประกอบอินทรีย์สังเคราะห์ที่ใช้เป็นยาถ่ายพยาธิ ไม่มีส่วนเกี่ยวข้องกับการลดความปวดหรือการอักเสบ
• ข้อ ง. (Volatile oil): น้ำมันหอมระเหยให้กลิ่นและการระเหยเย็น เช่น Menthol หรือ Camphor แต่ไม่ได้มีกลไกเจาะจงในการลด Substance P เหมือนสารจากพริก
• ข้อ จ. (Curcuminoid): สารนี้เป็นสารกลุ่มโพลีฟีนอลที่สกัดได้จากเหง้าขมิ้นชัน มีฤทธิ์ต้านอนุมูลอิสระและต้านการอักเสบ ไม่ใช่สารที่พบในเจลพริก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63" s="100" t="n"/>
      <c r="L63" s="88" t="inlineStr">
        <is>
          <t>Gout / Herbal Medicine</t>
        </is>
      </c>
      <c r="M63" s="100" t="inlineStr">
        <is>
          <t>Clinic</t>
        </is>
      </c>
      <c r="N63" s="88" t="inlineStr">
        <is>
          <t>Capsaicin Gel: สารสกัดจากพริก ยับยั้งการหลั่ง Substance P จากปลายประสาทรับความรู้สึกปวด</t>
        </is>
      </c>
      <c r="O63" s="100" t="inlineStr">
        <is>
          <t>ข้อสอบจริง</t>
        </is>
      </c>
      <c r="P63" s="100" t="inlineStr">
        <is>
          <t>ปี 2559</t>
        </is>
      </c>
      <c r="Q63" s="100" t="n"/>
    </row>
    <row r="64" ht="409.6" customHeight="1" s="49">
      <c r="A64" s="100" t="n">
        <v>62</v>
      </c>
      <c r="B64" s="88" t="inlineStr">
        <is>
          <t>ข้อใดต่อไปนี้ ไม่ใช่ เกณฑ์ทางคลินิกที่สมาคมโรคข้อแห่งสหรัฐอเมริกา (ACR) กำหนดใช้สำหรับการวินิจฉัยโรคข้อเข่าเสื่อม (Osteoarthritis)</t>
        </is>
      </c>
      <c r="C64" s="100" t="n"/>
      <c r="D64" s="88" t="inlineStr">
        <is>
          <t>อายุของผู้ป่วย</t>
        </is>
      </c>
      <c r="E64" s="88" t="inlineStr">
        <is>
          <t>การเกิดพยาธิสภาพที่ข้อเข่าทั้งสองข้างพร้อมกัน</t>
        </is>
      </c>
      <c r="F64" s="88" t="inlineStr">
        <is>
          <t>ตรวจคลำดูแล้วบวมเล็กน้อย ไม่มีปวดแดงร้อนรุนแรง</t>
        </is>
      </c>
      <c r="G64" s="88" t="inlineStr">
        <is>
          <t>มีอาการข้อฝืดขัดหลังตื่นนอนตอนเช้านานน้อยกว่า 30 นาที</t>
        </is>
      </c>
      <c r="H64" s="88" t="inlineStr">
        <is>
          <t>มีเสียงกรอบแกรบในข้อเข่าขณะขยับเคลื่อนไหว</t>
        </is>
      </c>
      <c r="I64" s="100" t="n">
        <v>2</v>
      </c>
      <c r="J64" s="88" t="inlineStr">
        <is>
          <t>✅ คำตอบที่ถูกต้อง: ข้อ ข. การเกิดพยาธิสภาพที่ข้อเข่าทั้งสองข้างพร้อมกัน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การเกิดพยาธิสภาพที่ข้อเข่าทั้งสองข้างพร้อมกัน ลักษณะทางคลินิกของโรคข้อเข่าเสื่อม (Osteoarthritis) ไม่จำเป็นต้องอักเสบหรือเกิดพยาธิสภาพของข้อเข่าทั้งสองข้างพร้อมกัน (สามารถปวดอักเสบเข่าข้างเดียวได้/Unilateral) ซึ่งต่างจากเกณฑ์การวินิจฉัยโรคข้ออักเสบรูมาตอยด์ (Rheumatoid arthritis) ที่กำหนดให้มีอาการอักเสบของข้อและพยาธิสภาพแบบสมมาตร (Symmetrical) และเกิดพร้อมกันทั้งสองข้างของร่างกาย
🔍 ข้ออื่นผิดเพราะอะไร:
• ข้อ ก. (อายุของผู้ป่วย): เป็นเกณฑ์สำคัญในการวินิจฉัยโรคข้อเสื่อม โดยวิทยาลัยอายุรแพทย์์โรคข้อแห่งอเมริกากำหนดให้อายุมากกว่าหรือเท่ากับ 50 ปี เป็นหนึ่งในเกณฑ์หลัก
• ข้อ ค. (ตรวจคลำดูแล้วบวมเล็กน้อย ไม่มีปวดแดงร้อนรุนแรง): เป็นลักษณะทางคลินิกที่อาจพบกระดูกงอกขยายใหญ่ โดยปราศจากการอักเสบรุนแรงหรือความร้อนที่ผิวข้อ
• ข้อ ง. (มีอาการข้อฝืดขัดหลังตื่นนอนตอนเช้านานน้อยกว่า 30 นาที): อาการข้อฝืดขัดระยะสั้น เป็นเกณฑ์จำเพาะของโรคข้อเสื่อม ซึ่งต่างจากโรคข้ออักเสบรูมาตอยด์ที่มักนานกว่า 1 ชั่วโมง
• ข้อ จ. (มีเสียงกรอบแกรบในข้อเข่าขณะขยับเคลื่อนไหว): เสียงกรอบแกรบขณะขยับข้อ เป็นหนึ่งในเกณฑ์การวินิจฉัยหลักที่แสดงถึงการเสียดสีของผิวกระดูกที่ขาดกระดูกอ่อนปกคลุม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4" s="100" t="n"/>
      <c r="L64" s="88" t="inlineStr">
        <is>
          <t>Osteoarthritis</t>
        </is>
      </c>
      <c r="M64" s="100" t="inlineStr">
        <is>
          <t>Clinic</t>
        </is>
      </c>
      <c r="N64" s="88" t="inlineStr">
        <is>
          <t>OA Diagnostic Criteria: Morning stiffness นานเกิน 1 ชั่วโมง เป็นลักษณะของ RA ไม่ใช่ OA (OA &lt; 30 นาที)</t>
        </is>
      </c>
      <c r="O64" s="100" t="inlineStr">
        <is>
          <t>ข้อสอบจริง</t>
        </is>
      </c>
      <c r="P64" s="100" t="inlineStr">
        <is>
          <t>ปี 2558</t>
        </is>
      </c>
      <c r="Q64" s="100" t="n"/>
    </row>
    <row r="65" ht="409.6" customHeight="1" s="49">
      <c r="A65" s="100" t="n">
        <v>63</v>
      </c>
      <c r="B65" s="88" t="inlineStr">
        <is>
          <t>จากประวัติและโรคประจำตัวของผู้ป่วย ยาบรรเทาปวดชนิดกินตัวใดที่ควรพิจารณาเลือกใช้เพื่อรักษาอาการปวดเข่าเสื่อมเป็นอันดับแรก</t>
        </is>
      </c>
      <c r="C65" s="100" t="n"/>
      <c r="D65" s="88" t="inlineStr">
        <is>
          <t>Paracetamol (Acetaminophen)</t>
        </is>
      </c>
      <c r="E65" s="88" t="inlineStr">
        <is>
          <t>Glucosamine sulfate</t>
        </is>
      </c>
      <c r="F65" s="88" t="inlineStr">
        <is>
          <t>Diclofenac sodium</t>
        </is>
      </c>
      <c r="G65" s="88" t="inlineStr">
        <is>
          <t>Tramadol</t>
        </is>
      </c>
      <c r="H65" s="88" t="inlineStr">
        <is>
          <t>Naproxen</t>
        </is>
      </c>
      <c r="I65" s="100" t="n">
        <v>1</v>
      </c>
      <c r="J65" s="88" t="inlineStr">
        <is>
          <t>✅ คำตอบที่ถูกต้อง: ข้อ ก. Paracetamol (Acetaminophen)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Paracetamol (Acetaminophen) ผู้ป่วยรายนี้มีโรคประจำตัวคือ โรคหลอดเลือดหัวใจ และรับประทานยาแอสไพริน (Aspirin 81 mg) เป็นประจำ ซึ่งการได้รับยากินกลุ่ม NSAIDs ทั่วไปจะเพิ่มความเสี่ยงต่อการเกิดแผลและเลือดออกในกระเพาะอาหารอย่างมาก และยาแก้ปวด NSAIDs จะไปแย่งจับกับเกล็ดเลือดและบดบัง efficacy ของยา Aspirin ในการต้านเกล็ดเลือด ดังนั้นการรักษาอาการปวดข้อเข่าเสื่อมเริ่มต้นทางช่องทางยาเม็ดกินที่ปลอดภัยคือ ยา Paracetamol (หรือเลือกใช้ Topical NSAID)
🔍 ข้ออื่นผิดเพราะอะไร:
• ข้อ ข. (Glucosamine sulfate): สารเสริมอาหารชนิดนี้มีประสิทธิภาพไม่ชัดเจนในการลดปวดเฉียบพลัน และไม่ได้ถูกแนะนำให้เป็นยาบรรเทาปวดทางเลือกแรกตามแนวทางการรักษามาตรฐาน
• ข้อ ค. (Diclofenac sodium): ยากลุ่ม NSAIDs เพิ่มความเสี่ยงของโรคหัวใจและหลอดเลือด รวมถึงต้านฤทธิ์ยา Aspirin ที่ผู้ป่วยรับประทานอยู่ จึงไม่ควรเป็นทางเลือกแรก
• ข้อ ง. (Tramadol): เป็นยาแก้ปวดกลุ่มโอปิออยด์ ซึ่งสงวนไว้สำหรับอาการปวดระดับปานกลางถึงรุนแรงที่ล้มเหลวจากยาอื่น เนื่องจากมีผลข้างเคียงต่อระบบส่วนกลาง
• ข้อ จ. (Naproxen): แม้จะมีระดับความปลอดภัยต่อหัวใจดีกว่า NSAIDs ตัวอื่น แต่ยังคงมีความเสี่ยงต่อการเกิดแผลในทางเดินอาหารอย่างรุนแรงเมื่อใช้ร่วมกับยา Aspirin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5" s="100" t="n"/>
      <c r="L65" s="88" t="inlineStr">
        <is>
          <t>Osteoarthritis</t>
        </is>
      </c>
      <c r="M65" s="100" t="inlineStr">
        <is>
          <t>Clinic</t>
        </is>
      </c>
      <c r="N65" s="88" t="inlineStr">
        <is>
          <t>OA First-line Analgesic: Paracetamol ขนาดไม่เกิน 3,000-4,000 mg/day เหมาะสำหรับ Mild-to-moderate OA pain</t>
        </is>
      </c>
      <c r="O65" s="100" t="inlineStr">
        <is>
          <t>ข้อสอบจริง</t>
        </is>
      </c>
      <c r="P65" s="100" t="inlineStr">
        <is>
          <t>ปี 2558</t>
        </is>
      </c>
      <c r="Q65" s="100" t="n"/>
    </row>
    <row r="66" ht="409.6" customHeight="1" s="49">
      <c r="A66" s="100" t="n">
        <v>64</v>
      </c>
      <c r="B66" s="88" t="inlineStr">
        <is>
          <t>ยาสมุนไพรในข้อใดที่มีผลการศึกษาวิจัยทางคลินิกเปรียบเทียบว่ามีประสิทธิภาพในการลดปวดและลดการอักเสบของข้อเข่าเสื่อมได้ดีเทียบเท่ากับการรักษาด้วยยากลุ่ม NSAIDs</t>
        </is>
      </c>
      <c r="C66" s="100" t="n"/>
      <c r="D66" s="88" t="inlineStr">
        <is>
          <t>ขมิ้นชัน</t>
        </is>
      </c>
      <c r="E66" s="88" t="inlineStr">
        <is>
          <t>ใบฝรั่ง</t>
        </is>
      </c>
      <c r="F66" s="88" t="inlineStr">
        <is>
          <t>เมล็ดน้อยหน่า</t>
        </is>
      </c>
      <c r="G66" s="88" t="inlineStr">
        <is>
          <t>เถาวัลย์เปรียง</t>
        </is>
      </c>
      <c r="H66" s="88" t="inlineStr">
        <is>
          <t>เจลพริก</t>
        </is>
      </c>
      <c r="I66" s="100" t="n">
        <v>1</v>
      </c>
      <c r="J66" s="88" t="inlineStr">
        <is>
          <t>✅ คำตอบที่ถูกต้อง: ข้อ ก. ขมิ้นชัน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ขมิ้นชัน สมุนไพร "ขมิ้นชัน" (Curcuma longa) มีการศึกษาวิจัยทางคลินิกในประเทศไทย (โดยคณะแพทย์ศาสตร์) เปรียบเทียบกับยาต้านการอักเสบ Ibuprofen พบว่าการรับประทานสารสกัดขมิ้นชันเข้มข้นมี efficacy ในการบรรเทาความเจ็บปวดและเพิ่มสมรรถภาพการใช้งานข้อเข่าในผู้ป่วยโรคข้อเข่าเสื่อมได้ดีโดยไม่แตกต่างจากการรักษาด้วยยาแผนปัจจุบัน และมีผลข้างเคียงต่อระบบทางเดินอาหารต่ำกว่า
🔍 ข้ออื่นผิดเพราะอะไร:
• ข้อ ข. (ใบฝรั่ง): สารสกัดจากใบฝรั่งมีฤทธิ์ต้านเชื้อแบคทีเรียและลดการบีบตัวของลำไส้ นิยมใช้แก้ท้องเสีย ไม่ได้มีข้อบ่งใช้สำหรับลดการอักเสบของโรคข้อเสื่อม
• ข้อ ค. (เมล็ดน้อยหน่า): สารสกัดจากเมล็ดน้อยหน่ามีฤทธิ์เป็นยาฆ่าแมลง นิยมใช้กำจัดเหาภายนอก ไม่ได้มีฤทธิ์ต้านการอักเสบรับประทานในโรคข้อ
• ข้อ ง. (เถาวัลย์เปรียง): สารสกัดเถาวัลย์เปรียงมีข้อบ่งใช้หลักในการบรรเทาอาการปวดกล้ามเนื้อ มากกว่าข้อมูลระดับคลินิกที่เทียบประสิทธิภาพลดอักเสบข้อเข่าเสื่อมกับ NSAIDs อย่างขมิ้นชัน
• ข้อ จ. (เจลพริก): เจลพริกเป็นยาทาภายนอกที่ออกฤทธิ์โดยลดสารสื่อประสาทนำความปวด ไม่ใช่การรับประทานเพื่อเทียบประสิทธิภาพลดการอักเสบทั่วระบบแบบ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6" s="100" t="n"/>
      <c r="L66" s="88" t="inlineStr">
        <is>
          <t>Osteoarthritis / Herbal Medicine</t>
        </is>
      </c>
      <c r="M66" s="100" t="inlineStr">
        <is>
          <t>Clinic</t>
        </is>
      </c>
      <c r="N66" s="88" t="inlineStr">
        <is>
          <t>Curcumin in Knee OA: สารสกัดขมิ้นชัน มีฤทธิ์ลดปวดข้อเข่าเสื่อมได้ดีเทียบเท่า Ibuprofen และ GI safety สูงกว่า</t>
        </is>
      </c>
      <c r="O66" s="100" t="inlineStr">
        <is>
          <t>ข้อสอบจริง</t>
        </is>
      </c>
      <c r="P66" s="100" t="inlineStr">
        <is>
          <t>ปี 2558</t>
        </is>
      </c>
      <c r="Q66" s="100" t="n"/>
    </row>
    <row r="67" ht="409.6" customHeight="1" s="49">
      <c r="A67" s="100" t="n">
        <v>65</v>
      </c>
      <c r="B67" s="88" t="inlineStr">
        <is>
          <t>หากผู้ป่วยรายนี้จำเป็นต้องได้รับยาในกลุ่ม NSAIDs เพื่อบรรเทาอาการปวดข้อและลดการอักเสบ ยาป้องกันโรคกระเพาะอาหารหรือแผลในทางเดินอาหาร (NSAIDs-induced peptic ulcer) ในข้อใดที่เหมาะสมและมีประสิทธิภาพที่สุดในผู้ป่วยรายนี้</t>
        </is>
      </c>
      <c r="C67" s="100" t="n"/>
      <c r="D67" s="88" t="inlineStr">
        <is>
          <t>Cimetidine</t>
        </is>
      </c>
      <c r="E67" s="88" t="inlineStr">
        <is>
          <t>Omeprazole</t>
        </is>
      </c>
      <c r="F67" s="88" t="inlineStr">
        <is>
          <t>Sucralfate</t>
        </is>
      </c>
      <c r="G67" s="88" t="inlineStr">
        <is>
          <t>Antacid</t>
        </is>
      </c>
      <c r="H67" s="88" t="inlineStr">
        <is>
          <t>Misoprostol</t>
        </is>
      </c>
      <c r="I67" s="100" t="n">
        <v>2</v>
      </c>
      <c r="J67" s="88" t="inlineStr">
        <is>
          <t>✅ คำตอบที่ถูกต้อง: ข้อ ข. Omeprazole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Omeprazole ยาลดกรดในกลุ่ม Proton Pump Inhibitors (PPIs) เช่น Omeprazole เป็นยาป้องกันการเกิดโรคแผลในทางเดินอาหารเหนี่ยวนำจากยา NSAIDs (NSAIDs-induced peptic ulcer) ที่มี efficacy สูงที่สุดและได้รับการรับรองในระดับจากลเหนือยากลุ่ม H2 blockers (Cimetidine) หรือยาเคลือบกระเพาะ Sucralfate
🔍 ข้ออื่นผิดเพราะอะไร:
• ข้อ ก. (Cimetidine): ยานี้เป็นยากลุ่มต้านตัวรับฮิสตามีนชนิดที่ 2 ซึ่งมีประสิทธิภาพในการป้องกันแผลในกระเพาะอาหารจาก NSAIDs ต่ำกว่ากลุ่ม PPIs อย่างมีนัยสำคัญ
• ข้อ ค. (Sucralfate): ยานี้ทำหน้าที่เป็นเพียงสารเคลือบผิวเยื่อบุกระเพาะอาหาร ไม่มีฤทธิ์ยับยั้งการหลั่งกรด จึงไม่สามารถป้องกันแผลที่เกิดจากกลไกลด Prostaglandins ได้
• ข้อ ง. (Antacid): ยาลดกรดทำได้เพียงสะเทินกรดในกระเพาะอาหารระยะสั้นเพื่อบรรเทาอาการแสบร้อน แต่ไม่มีประสิทธิภาพป้องกันแผลในทางเดินอาหารจากการใช้ NSAIDs ต่อเนื่อง
• ข้อ จ. (Misoprostol): แม้ยานี้จะป้องกันแผลจาก NSAIDs ได้ดี แต่มีผลข้างเคียงคือทำให้ท้องเสียรุนแรงและปวดเกร็งท้องสูงมากจนผู้ป่วยมักทนยาไม่ได้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7" s="100" t="n"/>
      <c r="L67" s="88" t="inlineStr">
        <is>
          <t>Osteoarthritis</t>
        </is>
      </c>
      <c r="M67" s="100" t="inlineStr">
        <is>
          <t>Clinic</t>
        </is>
      </c>
      <c r="N67" s="88" t="inlineStr">
        <is>
          <t>PPI Co-prescription: Omeprazole เป็นยาทางเลือกมาตรฐานในการป้องกัน NSAID-induced ulcer</t>
        </is>
      </c>
      <c r="O67" s="100" t="inlineStr">
        <is>
          <t>ข้อสอบจริง</t>
        </is>
      </c>
      <c r="P67" s="100" t="inlineStr">
        <is>
          <t>ปี 2558</t>
        </is>
      </c>
      <c r="Q67" s="100" t="n"/>
    </row>
    <row r="68" ht="409.6" customHeight="1" s="49">
      <c r="A68" s="100" t="n">
        <v>66</v>
      </c>
      <c r="B68" s="88" t="inlineStr">
        <is>
          <t>ยากลุ่ม NSAIDs ตัวใดต่อไปนี้ที่มีความปลอดภัยและส่งผลกระทบต่อระบบหัวใจและหลอดเลือด (Cardiovascular safety) ต่ำที่สุด</t>
        </is>
      </c>
      <c r="C68" s="100" t="n"/>
      <c r="D68" s="88" t="inlineStr">
        <is>
          <t>Ibuprofen</t>
        </is>
      </c>
      <c r="E68" s="88" t="inlineStr">
        <is>
          <t>Diclofenac</t>
        </is>
      </c>
      <c r="F68" s="88" t="inlineStr">
        <is>
          <t>Naproxen</t>
        </is>
      </c>
      <c r="G68" s="88" t="inlineStr">
        <is>
          <t>Sulindac</t>
        </is>
      </c>
      <c r="H68" s="88" t="inlineStr">
        <is>
          <t>Parecoxib</t>
        </is>
      </c>
      <c r="I68" s="100" t="n">
        <v>5</v>
      </c>
      <c r="J68" s="88" t="inlineStr">
        <is>
          <t>✅ คำตอบที่ถูกต้อง: ข้อ จ. Parecoxib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Parecoxib ยากลุ่มต้านอักเสบเจาะจงเอนไซม์ COX-2 (Selective COX-2 Inhibitors) เช่น Parecoxib หรือ Valdecoxib/Etoricoxib มี safety ต่อระบบหัวใจและหลอดเลือดต่ำที่สุด (มีอัตราเสี่ยงต่อการเกิดโรคหัวใจล้มเหลว โรคกล้ามเนื้อหัวใจขาดเลือด หรือโรคหลอดเลือดสมองอุดตันสูงที่สุด) เนื่องจากยาจะยับยั้งเฉพาะ PGI2 (Prostacyclin) ซึ่งช่วยขยายหลอดเลือดและต้านการเกาะกลุ่มของเกล็ดเลือด โดยไม่มีฤทธิ์ยับยั้ง Thromboxane A2 ทำให้เสียสมดุลของการแข็งตัวของเลือด
🔍 ข้ออื่นผิดเพราะอะไร:
• ข้อ ก. (Ibuprofen): แม้จะรบกวนฤทธิ์ของ Aspirin แต่ตัวยา Ibuprofen เองไม่ได้มีความเสี่ยงต่อการเกิดลิ่มเลือดอุดตันในหลอดเลือดสูงเท่ากับกลุ่มยับยั้ง COX-2 แบบจำเพาะ
• ข้อ ข. (Diclofenac): แม้จะมีความเสี่ยงต่อหลอดเลือดหัวใจสูงกว่า Naproxen แต่ก็ยังไม่ใช่ยาที่มีระดับความเสี่ยงสูงสุดเมื่อเทียบกับยากลุ่มยับยั้ง COX-2 เต็มที่
• ข้อ ค. (Naproxen): ยานี้จัดเป็นยาที่มีความปลอดภัยต่อระบบหัวใจและหลอดเลือดสูงที่สุดในกลุ่ม NSAIDs ทั้งหมด เนื่องจากยับยั้ง COX-1 ได้ยาวนานคล้าย Aspirin
• ข้อ ง. (Sulindac): ยานี้เป็นยาต้านอักเสบชนิดไม่จำเพาะที่มีผลข้างเคียงหลักด้านพิษต่อตับ มากกว่าความเสี่ยงด้านการเกิดลิ่มเลือดอุดตันในระบบหัวใจ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8" s="100" t="n"/>
      <c r="L68" s="88" t="inlineStr">
        <is>
          <t>Osteoarthritis</t>
        </is>
      </c>
      <c r="M68" s="100" t="inlineStr">
        <is>
          <t>Clinic</t>
        </is>
      </c>
      <c r="N68" s="88" t="inlineStr">
        <is>
          <t>NSAIDs CV Risk: Parecoxib / Selective COX-2 inhibitors มีความเสี่ยงต่อ CV events สูงสุด</t>
        </is>
      </c>
      <c r="O68" s="100" t="inlineStr">
        <is>
          <t>ข้อสอบจริง</t>
        </is>
      </c>
      <c r="P68" s="100" t="inlineStr">
        <is>
          <t>ปี 2558</t>
        </is>
      </c>
      <c r="Q68" s="100" t="n"/>
    </row>
    <row r="69" ht="409.6" customHeight="1" s="49">
      <c r="A69" s="100" t="n">
        <v>67</v>
      </c>
      <c r="B69" s="88" t="inlineStr">
        <is>
          <t>ปฏิกิริยาการแพ้ยาในผู้ป่วยรายนี้ (Toxic Epidermal Necrolysis: TEN) จัดอยู่ในการแพ้ยาประเภทใดตามจากล (Coombs and Gell classification)</t>
        </is>
      </c>
      <c r="C69" s="100" t="n"/>
      <c r="D69" s="88" t="inlineStr">
        <is>
          <t>Type I</t>
        </is>
      </c>
      <c r="E69" s="88" t="inlineStr">
        <is>
          <t>Type II</t>
        </is>
      </c>
      <c r="F69" s="88" t="inlineStr">
        <is>
          <t>Type III</t>
        </is>
      </c>
      <c r="G69" s="88" t="inlineStr">
        <is>
          <t>Type IV</t>
        </is>
      </c>
      <c r="H69" s="88" t="inlineStr">
        <is>
          <t>Mixed type</t>
        </is>
      </c>
      <c r="I69" s="100" t="n">
        <v>4</v>
      </c>
      <c r="J69" s="88" t="inlineStr">
        <is>
          <t>✅ คำตอบที่ถูกต้อง: ข้อ ง. Type IV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Type IV ปฏิกิริยาการแพ้ยารุนแรงทางผิวหนังชนิด Toxic Epidermal Necrolysis (TEN) จัดอยู่ในกลุ่มปฏิกิริยาการแพ้แบบช้าผ่านเซลล์ภูมิคุ้มกัน (Type IV Hypersensitivity หรือ Cell-mediated immune response) โดยเฉพาะผ่านการทำงานของเซลล์ CD8+ Cytotoxic T lymphocytes ที่ปล่อยสารเหนี่ยวนำการตายของเซลล์ผิวหนัง Keratinocytes เช่น Granulysin, Perforin/granzyme B และ FasL
🔍 ข้ออื่นผิดเพราะอะไร:
• ข้อ ก. (Type I): เป็นการแพ้แบบเฉียบพลัน เช่น ลมพิษ หรือ Anaphylaxis ซึ่งเกิดจากการหลั่ง Histamine ภายในไม่กี่นาทีถึงชั่วโมงหลังได้รับยา
• ข้อ ข. (Type II): เป็นการแพ้แบบทำลายเซลล์ ผ่านการจับของแอนติบอดีกับแอนติเจนบนผิวเซลล์เม็ดเลือด เช่น ภาวะเม็ดเลือดแดงแตก ไม่ใช่การลอกของผิวหนัง
• ข้อ ค. (Type III): เป็นการแพ้จากสารเชิงซ้อนภูมิคุ้มกัน เช่น Serum sickness หรือ Vasculitis ซึ่งมักมีอาการไข้ ปวดข้อ และหลอดเลือดอักเสบ
• ข้อ จ. (Mixed type): ตามระบบการจำแนกของ Coombs and Gell ไม่มีการจัดหมวดหมู่ที่เป็น Mixed type เป็นหลักเกณฑ์มาตรฐานสำหรับการวินิจฉัยภาวะแพ้ยารุนแรงชนิดนี้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9" s="100" t="n"/>
      <c r="L69" s="88" t="inlineStr">
        <is>
          <t>Gout</t>
        </is>
      </c>
      <c r="M69" s="100" t="inlineStr">
        <is>
          <t>Clinic</t>
        </is>
      </c>
      <c r="N69" s="88" t="inlineStr">
        <is>
          <t>TEN Hypersensitivity: จัดเป็น Type IV (Delayed cell-mediated) hypersensitivity กระตุ้นโดย CD8+ T cells</t>
        </is>
      </c>
      <c r="O69" s="100" t="inlineStr">
        <is>
          <t>ข้อสอบจริง</t>
        </is>
      </c>
      <c r="P69" s="100" t="inlineStr">
        <is>
          <t>ปี 2558</t>
        </is>
      </c>
      <c r="Q69" s="100" t="n"/>
    </row>
    <row r="70" ht="409.6" customHeight="1" s="49">
      <c r="A70" s="100" t="n">
        <v>68</v>
      </c>
      <c r="B70" s="88" t="inlineStr">
        <is>
          <t>ยาในข้อใดต่อไปนี้ที่เป็นสาเหตุหรือตัวกระตุ้นหลักที่มีโอกาสทำให้เกิดการแพ้ยารุนแรงชนิด TEN ในผู้ป่วยรายนี้มากที่สุด</t>
        </is>
      </c>
      <c r="C70" s="100" t="n"/>
      <c r="D70" s="88" t="inlineStr">
        <is>
          <t>การรับประทานยา Paracetamol</t>
        </is>
      </c>
      <c r="E70" s="88" t="inlineStr">
        <is>
          <t>การรับประทานยา Allopurinol</t>
        </is>
      </c>
      <c r="F70" s="88" t="inlineStr">
        <is>
          <t>ประวัติการเจ็บป่วยเป็นเบาหวานและไขมันในเลือดสูง</t>
        </is>
      </c>
      <c r="G70" s="88" t="inlineStr">
        <is>
          <t>เพศหญิงและสถานะการแต่งงานของผู้ป่วย</t>
        </is>
      </c>
      <c r="H70" s="88" t="inlineStr">
        <is>
          <t>สภาพแวดล้อมหรือโรคความดันโลหิตสูงที่เป็นอยู่</t>
        </is>
      </c>
      <c r="I70" s="100" t="n">
        <v>2</v>
      </c>
      <c r="J70" s="88" t="inlineStr">
        <is>
          <t>✅ คำตอบที่ถูกต้อง: ข้อ ข. การรับประทานยา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การรับประทานยา Allopurinol ยาลดกรดยูริก Allopurinol เป็นยากลุ่มที่มีอุบัติการณ์ในการแพ้ยารุนแรงทางผิวหนังชนิด SJS/TEN สูงมาก (High-risk drug) โดยเฉพาะในกลุ่มประชากรไทยที่มีความเสี่ยงทางพันธุกรรม HLA-B58:01 โดยผู้ป่วยมักแสดงอาการในช่วง 1 ถึง 8 สัปดาห์แรกหลังเริ่มยา ซึ่งตรงกับประวัติของผู้ป่วยรายนี้ที่เพิ่งทานยาได้เพียง 1 สัปดาห์
🔍 ข้ออื่นผิดเพราะอะไร:
• ข้อ ก. (การรับประทานยา Paracetamol): ยา Paracetamol มีอุบัติการณ์การก่อให้เกิดปฏิกิริยาแพ้ยารุนแรงทางผิวหนังต่ำมากเมื่อเทียบกับยาลดกรดยูริก Allopurinol
• ข้อ ค. (ประวัติการเจ็บป่วยเป็นเบาหวานและไขมันในเลือดสูง): โรคเรื้อรังเหล่านี้ไม่ใช่สารแอนติเจนภายนอกที่สามารถไปกระตุ้นกลไกภูมิคุ้มกันชนิดผ่านเซลล์ให้เกิดการทำลายเซลล์ผิวหนังอย่างรุนแรง
• ข้อ ง. (เพศหญิงและสถานะการแต่งงานของผู้ป่วย): ปัจจัยด้านเพศหรือสถานะทางครอบครัวไม่มีความสัมพันธ์ใดๆ กับความเสี่ยงทางพันธุกรรมด้านภูมิคุ้มกันวิทยาในการเกิดโรคผิวหนังลอกรุนแรง
• ข้อ จ. (สภาพแวดล้อมหรือโรคความดันโลหิตสูงที่เป็นอยู่): ปัจจัยแวดล้อมทั่วไปและโรคความดันโลหิตสูงไม่ได้มีผลกระตุ้นเซลล์เม็ดเลือดขาวให้ทำลายเซลล์ Keratinocyte ของผิวหนัง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70" s="100" t="n"/>
      <c r="L70" s="88" t="inlineStr">
        <is>
          <t>Gout</t>
        </is>
      </c>
      <c r="M70" s="100" t="inlineStr">
        <is>
          <t>Clinic</t>
        </is>
      </c>
      <c r="N70" s="88" t="inlineStr">
        <is>
          <t>Allopurinol-induced TEN: Allopurinol เป็นสาเหตุพบบ่อยอันดับต้น ๆ ของ SJS/TEN ในประเทศไทย</t>
        </is>
      </c>
      <c r="O70" s="100" t="inlineStr">
        <is>
          <t>ข้อสอบจริง</t>
        </is>
      </c>
      <c r="P70" s="100" t="inlineStr">
        <is>
          <t>ปี 2558</t>
        </is>
      </c>
      <c r="Q70" s="100" t="n"/>
    </row>
    <row r="71" ht="409.6" customHeight="1" s="49">
      <c r="A71" s="100" t="n">
        <v>69</v>
      </c>
      <c r="B71" s="88" t="inlineStr">
        <is>
          <t>ข้อใดต่อไปนี้ ไม่เกี่ยวข้อง หรือไม่ได้ใช้เป็นเกณฑ์การวินิจฉัยและการประเมินความรุนแรงของโรค Toxic Epidermal Necrolysis (TEN)</t>
        </is>
      </c>
      <c r="C71" s="100" t="n"/>
      <c r="D71" s="88" t="inlineStr">
        <is>
          <t>มีผื่นผิวหนังลอกไหม้มากกว่าร้อยละ 30 ของร่างกาย</t>
        </is>
      </c>
      <c r="E71" s="88" t="inlineStr">
        <is>
          <t>อาการนำเริ่มต้น เช่น มีไข้ เจ็บคอ และมีผื่นแดงเกิดขึ้น</t>
        </is>
      </c>
      <c r="F71" s="88" t="inlineStr">
        <is>
          <t>ประวัติได้รับยากลุ่มที่มีความถี่การแพ้สูง (High incidence drug)</t>
        </is>
      </c>
      <c r="G71" s="88" t="inlineStr">
        <is>
          <t>การเกิดแผลและผดพุพองตามเยื่อบุอวัยวะต่าง ๆ</t>
        </is>
      </c>
      <c r="H71" s="88" t="inlineStr">
        <is>
          <t>ระยะเวลาการเป็นโรคประจำตัวเรื้อรังนานกว่า 2 สัปดาห์ขึ้นไป</t>
        </is>
      </c>
      <c r="I71" s="100" t="n">
        <v>5</v>
      </c>
      <c r="J71" s="88" t="inlineStr">
        <is>
          <t>✅ คำตอบที่ถูกต้อง: ข้อ จ. ระยะเวลาการเป็นโรคประจำตัวเรื้อรังนานกว่า 2 สัปดาห์ขึ้นไป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ระยะเวลาการเป็นโรคประจำตัวเรื้อรังนานกว่า 2 สัปดาห์ขึ้นไป เกณฑ์การวินิจฉัยและประเมินโรค TEN จะอิงกับร้อยละพื้นที่ผิวหนังที่ลอกไหม้ (TEN จะลอกมากกว่า 30% ของพื้นที่ผิวร่างกาย), อาการนำเริ่มต้น (มีไข้ เจ็บคอ ผื่นผิวหนังอักเสบ), ประวัติการได้รับยาเสี่ยง และการมีรอยโรคตามเยื่อบุต่าง ๆ (Mucosal involvement) สำหรับ "ระยะเวลาการเป็นโรคประจำตัวเรื้อรัง" ของคนไข้ไม่มีส่วนเกี่ยวข้องใด ๆ กับเกณฑ์การวินิจฉัยความรุนแรงของโรคแพ้ยาเฉียบพลันชนิดนี้
🔍 ข้ออื่นผิดเพราะอะไร:
• ข้อ ก. (มีผื่นผิวหนังลอกไหม้มากกว่าร้อยละ 30 ของร่างกาย): เป็นเกณฑ์หลักในการแยกความแตกต่างระหว่าง SJS ที่จะลอกน้อยกว่าร้อยละ 10 และภาวะ TEN ที่จะลอกมากกว่าร้อยละ 30 ของพื้นที่ผิว
• ข้อ ข. (อาการนำเริ่มต้น เช่น มีไข้ เจ็บคอ และมีผื่นแดงเกิดขึ้น): อาการนำคล้ายไข้หวัดเป็นสัญญาณเตือนทางคลินิกที่สำคัญซึ่งมักเกิดก่อนผื่นผิวหนังลอกในผู้ป่วยกลุ่มโรคนี้
• ข้อ ค. (ประวัติได้รับยากลุ่มที่มีความถี่การแพ้สูง (High incidence drug)): ประวัติการใช้ยาเสี่ยงสูงในช่วง 1 ถึง 8 สัปดาห์ก่อนหน้า เป็นองค์ประกอบสำคัญในการวินิจฉัยสาเหตุของปฏิกิริยาการแพ้แบบช้า
• ข้อ ง. (การเกิดแผลและผดพุพองตามเยื่อบุอวัยวะต่าง ๆ): การมีรอยโรคที่เยื่อบุ เช่น ตา ปาก หรืออวัยวะเพศ เป็นเกณฑ์คลินิกมาตรฐานในการวินิจฉัยกลุ่มโรคแพ้ยารุนแรงร่วมกับผิวหนังลอก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1" s="100" t="n"/>
      <c r="L71" s="88" t="inlineStr">
        <is>
          <t>Gout</t>
        </is>
      </c>
      <c r="M71" s="100" t="inlineStr">
        <is>
          <t>Clinic</t>
        </is>
      </c>
      <c r="N71" s="88" t="inlineStr">
        <is>
          <t>TEN Diagnosis: เกณฑ์การวินิจฉัยประเมินจาก Skin detachment &gt; 30% BSA, Mucosal involvement, และ SCORTEN</t>
        </is>
      </c>
      <c r="O71" s="100" t="inlineStr">
        <is>
          <t>ข้อสอบจริง</t>
        </is>
      </c>
      <c r="P71" s="100" t="inlineStr">
        <is>
          <t>ปี 2558</t>
        </is>
      </c>
      <c r="Q71" s="100" t="n"/>
    </row>
    <row r="72" ht="409.6" customHeight="1" s="49">
      <c r="A72" s="100" t="n">
        <v>70</v>
      </c>
      <c r="B72" s="88" t="inlineStr">
        <is>
          <t>อาการไม่พึงประสงค์จากยา (ADR) ที่เกิดขึ้นกับผู้ป่วยรายนี้ (ผิวหนังลอกไหม้ทั่วตัวและเป็นแผลพุพองรุนแรงจนเสี่ยงต่อการเสียชีวิต) จัดอยู่ในระดับความรุนแรง (Severity level) ในระดับใด</t>
        </is>
      </c>
      <c r="C72" s="100" t="n"/>
      <c r="D72" s="88" t="inlineStr">
        <is>
          <t>Mild severity</t>
        </is>
      </c>
      <c r="E72" s="88" t="inlineStr">
        <is>
          <t>Moderate severity</t>
        </is>
      </c>
      <c r="F72" s="88" t="inlineStr">
        <is>
          <t>Severe severity (หรือ Life-threatening)</t>
        </is>
      </c>
      <c r="G72" s="88" t="inlineStr">
        <is>
          <t>Minor severity</t>
        </is>
      </c>
      <c r="H72" s="88" t="inlineStr">
        <is>
          <t>Chronic severity</t>
        </is>
      </c>
      <c r="I72" s="100" t="n">
        <v>3</v>
      </c>
      <c r="J72" s="88" t="inlineStr">
        <is>
          <t>✅ คำตอบที่ถูกต้อง: ข้อ ค. Severe severity (หรือ Life-threatening)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Severe severity (หรือ Life-threatening) ADR จากยาที่ส่งผลให้ผิวหนังของผู้ป่วยเกิดการลอกไหม้อย่างรุนแรงมากกว่าร้อยละ 30 ของพื้นที่ผิวทั้งหมด และเกิดแผลพุพองตามเยื่อบุอวัยวะสำคัญ ซึ่งจัดเป็นสภาวะวิกฤตที่เสี่ยงต่อการเสียชีวิตเนื่องจากการสูญเสียน้ำและติดเชื้อในกระแสเลือดสูง จัดเป็นระดับความรุนแรงระดับสูงสุดคือ Severe (หรือ Life-threatening)
🔍 ข้ออื่นผิดเพราะอะไร:
• ข้อ ก. (Mild severity): ระดับเล็กน้อยมักเป็นเพียงผื่นแดงเฉพาะที่ ที่ไม่จำเป็นต้องได้รับการรักษาเชิงลึก ไม่ใช่การลอกของผิวหนังทั่วตัวจนคุกคามชีวิต
• ข้อ ข. (Moderate severity): ระดับปานกลางอาจต้องมีการให้ยาแก้แพ้หรือหยุดยา แต่มักไม่มีผลรบกวนการทำงานของอวัยวะสำคัญหรือเสี่ยงต่อการติดเชื้อในกระแสเลือดตาย
• ข้อ ง. (Minor severity): คำว่า Minor ไม่ใช่ศัพท์เทคนิคมาตรฐานจากลในการแบ่งระดับความรุนแรงของอาการไม่พึงประสงค์จากยา
• ข้อ จ. (Chronic severity): อาการแพ้ยาชนิดนี้เป็นปฏิกิริยาภูมิคุ้มกันแบบเฉียบพลันวิกฤต ไม่ใช่อาการไม่พึงประสงค์ที่มีลักษณะดำเนินโรคแบบเรื้อรัง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2" s="100" t="n"/>
      <c r="L72" s="88" t="inlineStr">
        <is>
          <t>Gout</t>
        </is>
      </c>
      <c r="M72" s="100" t="inlineStr">
        <is>
          <t>Clinic</t>
        </is>
      </c>
      <c r="N72" s="88" t="inlineStr">
        <is>
          <t>TEN Severity Level: SJS/TEN เป็นอาการไม่พึงประสงค์ระดับ Life-threatening ที่มีอัตราการเสียชีวิตสูง</t>
        </is>
      </c>
      <c r="O72" s="100" t="inlineStr">
        <is>
          <t>ข้อสอบจริง</t>
        </is>
      </c>
      <c r="P72" s="100" t="inlineStr">
        <is>
          <t>ปี 2558</t>
        </is>
      </c>
      <c r="Q72" s="100" t="n"/>
    </row>
    <row r="73" ht="409.6" customHeight="1" s="49">
      <c r="A73" s="100" t="n">
        <v>71</v>
      </c>
      <c r="B73" s="88"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จากข้อมูลข้างต้นท่านคิดว่าผู้ป่วยรายนี้น่าจะเป็นโรคใด</t>
        </is>
      </c>
      <c r="C73" s="100" t="n"/>
      <c r="D73" s="88" t="inlineStr">
        <is>
          <t>Rheumatoid arthritis</t>
        </is>
      </c>
      <c r="E73" s="88" t="inlineStr">
        <is>
          <t>Osteoarthritis</t>
        </is>
      </c>
      <c r="F73" s="88" t="inlineStr">
        <is>
          <t>Osteoporosis</t>
        </is>
      </c>
      <c r="G73" s="88" t="inlineStr">
        <is>
          <t>Acute gout</t>
        </is>
      </c>
      <c r="H73" s="88" t="inlineStr">
        <is>
          <t>Osteomalacia</t>
        </is>
      </c>
      <c r="I73" s="100" t="n">
        <v>4</v>
      </c>
      <c r="J73" s="88" t="inlineStr">
        <is>
          <t>✅ คำตอบที่ถูกต้อง: ข้อ ง. Acute gout (โรคข้ออักเสบเกาต์เฉียบพลัน)
💡 Background:
โรคข้ออักเสบเกาต์เฉียบพลัน (Acute Gout Flare) เกิดจากการตกผลึกของเกลือโมโนโซเดียมยูเรต (Monosodium Urate: MSU) ภายในช่องข้อและเนื้อเยื่อรอบข้อ ตำแหน่งที่พบบ่อยที่สุดถึงร้อยละ 50 ในการกำเริบครั้งแรกคือ ข้อมัตสิมะของนิ้วหัวแม่เท้า (First Metatarsophalangeal Joint: 1st MTP joint หรือ Podagra) อาการมักเกิดขึ้นเฉียบพลันอย่างรวดเร็วภายในเวลาไม่กี่ชั่วโมง โดยมักเริ่มปวดตอนกลางคืนหรือเช้าตรู่ มีอาการปวด บวม แดง ร้อนอย่างรุนแรง และมักมีสิ่งกระตุ้นนำมาก่อน เช่น การรับประทานอาหารที่มีพิวรีนสูง (เครื่องในสัตว์ หน่อไม้) สัตว์ปีก หรือเครื่องดื่มแอลกอฮอล์
🎯 ทำไมข้อนี้ถึงถูก:
ผู้ป่วยเป็นชายวัยกลางคน (45 ปี) มีอาการปวดบวมแดงร้อนรุนแรงที่ข้อนิ้วหัวแม่เท้า (Podagra) เฉียบพลันเพียง 1 วัน และมีประวัติชัดเจนว่ารับประทานอาหารพิวรีนสูง (เครื่องในสัตว์ หน่อไม้) ในวันก่อนหน้า ลักษณะทางคลินิกเข้าได้กับภาวะ Acute Gout อย่างสมบูรณ์แบบ
🔍 ข้ออื่นผิดเพราะอะไร:
• ข้อ ก. (Rheumatoid arthritis): โรคข้ออักเสบรูมาตอยด์มักพบในเพศหญิงมากกว่า มีการอักเสบแบบสมมาตรของข้อนิ้วมือข้อมือทั้งสองข้าง และมักมี Morning stiffness นานกว่า 1 ชั่วโมง
• ข้อ ข. (Osteoarthritis): โรคข้อเสื่อมมักเกิดกับข้อรับน้ำหนัก (เช่น ข้อเข่า ข้อสะโพก) ในผู้สูงอายุ ไม่ได้มีอาการอักเสบเฉียบพลัน บวม แดง ร้อน รวดเร็วแบบนี้
• ข้อ ค. (Osteoporosis): โรคกระดูกพรุนไม่มีอาการปวดข้อเฉียบพลัน ผู้ป่วยมักไม่มีอาการจนกระทั่งเกิดกระดูกหัก (Fragility fracture)
• ข้อ จ. (Osteomalacia): โรคกระดูกอ่อนจากขาดวิตามินดี มีอาการปวดกระดูกทั่วๆ ไปและกล้ามเนื้ออ่อนแรง ไม่ใช่ข้ออักเสบเฉียบพลันเฉพาะที่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Podagra Triad: ปวดบวมแดงร้อนรุนแรงที่ข้อนิ้วหัวแม่เท้า (1st MTP joint) + เป็นเฉียบพลันใน 24 ชั่วโมง + สัมพันธ์กับอาหารพิวรีนสูง/แอลกอฮอล์ = Acute Gout เสมอ</t>
        </is>
      </c>
      <c r="K73" s="100" t="n"/>
      <c r="L73" s="88" t="inlineStr">
        <is>
          <t>Gout</t>
        </is>
      </c>
      <c r="M73" s="100" t="inlineStr">
        <is>
          <t>Clinic</t>
        </is>
      </c>
      <c r="N73" s="88" t="inlineStr">
        <is>
          <t>ข้อ 1 Pharma Plus เล่มม่วง (เฉลยข้อ ง)</t>
        </is>
      </c>
      <c r="O73" s="100" t="inlineStr">
        <is>
          <t>ข้อสอบจริง</t>
        </is>
      </c>
      <c r="P73" s="100" t="inlineStr">
        <is>
          <t>Pharma Plus เล่มม่วง</t>
        </is>
      </c>
      <c r="Q73" s="100" t="n"/>
    </row>
    <row r="74" ht="409.6" customHeight="1" s="49">
      <c r="A74" s="100" t="n">
        <v>72</v>
      </c>
      <c r="B74" s="88"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ยาใดในข้อใดที่บรรเทาอาการปวดเฉียบพลันในผู้ป่วยรายนี้</t>
        </is>
      </c>
      <c r="C74" s="100" t="n"/>
      <c r="D74" s="88" t="inlineStr">
        <is>
          <t>Paracetamol</t>
        </is>
      </c>
      <c r="E74" s="88" t="inlineStr">
        <is>
          <t>Probenecid</t>
        </is>
      </c>
      <c r="F74" s="88" t="inlineStr">
        <is>
          <t>Colchicine</t>
        </is>
      </c>
      <c r="G74" s="88" t="inlineStr">
        <is>
          <t>Tramadol</t>
        </is>
      </c>
      <c r="H74" s="88" t="inlineStr">
        <is>
          <t>Allopurinol</t>
        </is>
      </c>
      <c r="I74" s="100" t="n">
        <v>3</v>
      </c>
      <c r="J74" s="88" t="inlineStr">
        <is>
          <t>✅ คำตอบที่ถูกต้อง: ข้อ ค. Colchicine
💡 Background:
เป้าหมายหลักของการรักษาโรคข้ออักเสบเกาต์เฉียบพลัน (Acute Gout Flare) คือการบรรเทาอาการปวดและลดการอักเสบของข้อให้เร็วที่สุด ยาทางเลือกแรก (First-line systemic therapy) ตามแนวทางเวชปฏิบัติ ได้แก่ Colchicine, NSAIDs (เช่น Naproxen, Indomethacin), หรือ Systemic Corticosteroids โดยควรเริ่มยาให้เร็วที่สุดภายใน 24 ชั่วโมงแรกหลังเริ่มมีอาการ
🎯 ทำไมข้อนี้ถึงถูก:
Colchicine ออกฤทธิ์ลดการเคลื่อนย้ายและการกลืนกินผลึกยูเรตของเม็ดเลือดขาว Neutrophil จึงช่วยระงับการอักเสบของข้อเกาต์เฉียบพลันได้อย่างตรงจุดและมีประสิทธิภาพสูง
🔍 ข้ออื่นผิดเพราะอะไร:
• ข้อ ก. (Paracetamol): เป็นยาแก้ปวดลดไข้ธรรมดา แต่ไม่มีฤทธิ์ต้านการอักเสบ (No anti-inflammatory property) จึงไม่สามารถระงับการอักเสบของข้อเกาต์ได้
• ข้อ ข. (Probenecid) และ ข้อ จ. (Allopurinol): เป็นยาลดกรดยูริก (Urate-Lowering Therapy: ULT) ห้ามเริ่มต้นใช้ในขณะที่ผู้ป่วยกำลังมีอาการข้ออักเสบเฉียบพลันกำเริบ (หากไม่เคยทานมาก่อน) เพราะจะทำให้ระดับยูริกในเลือดแกว่งและกระตุ้นให้ข้ออักเสบรุนแรงหรือยืดเยื้อขึ้น
• ข้อ ง. (Tramadol): เป็นยาแก้ปวดกลุ่ม Opioid ไม่ลดการอักเสบของข้อ และมักทำให้เกิดอาการคลื่นไส้ อาเจียน เวียนศีรษะ
📖 Guideline อ้างอิง:
2020 American College of Rheumatology (ACR) Guideline for the Management of Gout &amp; EULAR Evidence-Based Recommendations for Gout
📌 จุดจำก่อนสอบ:
• Acute Flare First-line: Colchicine, NSAIDs, และ Corticosteroids คือ 3 เสาหลักของการรักษา Acute Gout Flare
• Do NOT start ULT during flare: ห้ามเริ่มยา Allopurinol หรือ Probenecid ระหว่างที่ข้อกำลังอักเสบเฉียบพลัน (แต่หากทานประจำอยู่เดิม ให้ทานต่อเนื่องห้ามหยุด)</t>
        </is>
      </c>
      <c r="K74" s="100" t="n"/>
      <c r="L74" s="88" t="inlineStr">
        <is>
          <t>Gout</t>
        </is>
      </c>
      <c r="M74" s="100" t="inlineStr">
        <is>
          <t>Clinic</t>
        </is>
      </c>
      <c r="N74" s="88" t="inlineStr">
        <is>
          <t>ข้อ 2 Pharma Plus เล่มม่วง (เฉลยข้อ ค)</t>
        </is>
      </c>
      <c r="O74" s="100" t="inlineStr">
        <is>
          <t>ข้อสอบจริง</t>
        </is>
      </c>
      <c r="P74" s="100" t="inlineStr">
        <is>
          <t>Pharma Plus เล่มม่วง</t>
        </is>
      </c>
      <c r="Q74" s="100" t="n"/>
    </row>
    <row r="75" ht="409.6" customHeight="1" s="49">
      <c r="A75" s="100" t="n">
        <v>73</v>
      </c>
      <c r="B75" s="88"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เมื่อผู้ป่วยหายจากอาการปวด บวมแดง ท่านจะให้ยาตัวใดในการป้องกันการกลับมาเป็นซ้ำ</t>
        </is>
      </c>
      <c r="C75" s="100" t="n"/>
      <c r="D75" s="88" t="inlineStr">
        <is>
          <t>Prednisolone</t>
        </is>
      </c>
      <c r="E75" s="88" t="inlineStr">
        <is>
          <t>Indomethacin</t>
        </is>
      </c>
      <c r="F75" s="88" t="inlineStr">
        <is>
          <t>Allopurinol</t>
        </is>
      </c>
      <c r="G75" s="88" t="inlineStr">
        <is>
          <t>Paracetamol</t>
        </is>
      </c>
      <c r="H75" s="88" t="inlineStr">
        <is>
          <t>Tramadol</t>
        </is>
      </c>
      <c r="I75" s="100" t="n">
        <v>3</v>
      </c>
      <c r="J75" s="88" t="inlineStr">
        <is>
          <t>✅ คำตอบที่ถูกต้อง: ข้อ ค. Allopurinol
💡 Background:
เมื่ออาการข้ออักเสบเกาต์เฉียบพลันสงบลงอย่างสมบูรณ์ (โดยทั่วไปประมาณ 2-4 สัปดาห์หลังข้อหายอักเสบ) การรักษาในระยะยาวมุ่งเน้นไปที่การลดระดับกรดยูริกในเลือด (Urate-Lowering Therapy: ULT) เพื่อป้องกันการกำเริบซ้ำ ป้องกันการเกิดก้อนโทฟัส (Tophi) และป้องกันการเกิดนิ่วในทางเดินปัสสาวะ โดยมีเป้าหมายควบคุมระดับ Serum Uric Acid ให้ต่ำกว่า 6.0 mg/dL (หรือ &lt; 5.0 mg/dL หากมีก้อนโทฟัส)
🎯 ทำไมข้อนี้ถึงถูก:
Allopurinol เป็นยากลุ่ม Xanthine Oxidase Inhibitor (XOI) ซึ่งเป็นยาทางเลือกแรกมาตรฐาน (Preferred First-line ULT) ในการลดการสร้างกรดยูริก เพื่อป้องกันการกลับมาเป็นซ้ำของโรคเกาต์ในระยะยาว
🔍 ข้ออื่นผิดเพราะอะไร:
• ข้อ ก. (Prednisolone) และ ข้อ ข. (Indomethacin): เป็นยารักษาอาการอักเสบเฉียบพลัน ไม่ได้ช่วยลดระดับกรดยูริกในเลือด และการใช้สเตียรอยด์หรือ NSAIDs ต่อเนื่องระยะยาวมีผลข้างเคียงสูงมาก (กระเพาะทะลุ ไตวาย ความดันสูง)
• ข้อ ง. (Paracetamol) และ ข้อ จ. (Tramadol): เป็นเพียงยาระงับปวด ไม่มีผลต่อการลดระดับกรดยูริกหรือป้องกันการกำเริบซ้ำของโรคเกาต์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เป้าหมายการรักษาด้วย ULT ในผู้ป่วยโรคเกาต์คือ Serum Uric Acid &lt; 6.0 mg/dL (และ &lt; 5.0 mg/dL ในรายที่มี Tophi หรือข้อถูกทำลาย)
• Allopurinol Initiation: เริ่มยาขนาดต่ำ 100 mg/day (หรือ 50 mg/day ใน CKD) ร่วมกับ Flare prophylaxis (Colchicine ขนาดต่ำ) นาน 3-6 เดือน</t>
        </is>
      </c>
      <c r="K75" s="100" t="n"/>
      <c r="L75" s="88" t="inlineStr">
        <is>
          <t>Gout</t>
        </is>
      </c>
      <c r="M75" s="100" t="inlineStr">
        <is>
          <t>Clinic</t>
        </is>
      </c>
      <c r="N75" s="88" t="inlineStr">
        <is>
          <t>ข้อ 3 Pharma Plus เล่มม่วง (เฉลยข้อ ค)</t>
        </is>
      </c>
      <c r="O75" s="100" t="inlineStr">
        <is>
          <t>ข้อสอบจริง</t>
        </is>
      </c>
      <c r="P75" s="100" t="inlineStr">
        <is>
          <t>Pharma Plus เล่มม่วง</t>
        </is>
      </c>
      <c r="Q75" s="100" t="n"/>
    </row>
    <row r="76" ht="409.6" customHeight="1" s="49">
      <c r="A76" s="100" t="n">
        <v>74</v>
      </c>
      <c r="B76" s="88"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ยากลุ่มใดที่ไม่สามารถนำมาใช้รักษาอาการของผู้ป่วยรายนี้ได้</t>
        </is>
      </c>
      <c r="C76" s="100" t="n"/>
      <c r="D76" s="88" t="inlineStr">
        <is>
          <t>Corticosteroid</t>
        </is>
      </c>
      <c r="E76" s="88" t="inlineStr">
        <is>
          <t>Xanthine oxidase inhibitor</t>
        </is>
      </c>
      <c r="F76" s="88" t="inlineStr">
        <is>
          <t>Uricosuric agent</t>
        </is>
      </c>
      <c r="G76" s="88" t="inlineStr">
        <is>
          <t>NSAID</t>
        </is>
      </c>
      <c r="H76" s="88" t="inlineStr">
        <is>
          <t>Para-aminophenol derivatives</t>
        </is>
      </c>
      <c r="I76" s="100" t="n">
        <v>5</v>
      </c>
      <c r="J76" s="88" t="inlineStr">
        <is>
          <t>✅ คำตอบที่ถูกต้อง: ข้อ จ. Para-aminophenol derivatives
💡 Background:
อาการข้ออักเสบเกาต์เฉียบพลัน (Acute Gout Flare) เกิดจากปฏิกิริยาการอักเสบที่รุนแรงของเนื้อเยื่อข้อต่อจากการกระตุ้นของผลึกเกลือยูเรต การรักษาในระยะเฉียบพลันจำเป็นต้องใช้ยาที่มีฤทธิ์ต้านการอักเสบโดยตรง (Anti-inflammatory agents) เช่น NSAIDs, Colchicine หรือ Systemic Corticosteroids
🎯 ทำไมข้อนี้ถึงถูก:
ยา Paracetamol จัดอยู่ในกลุ่ม "Para-aminophenol derivatives" มีคุณสมบัติระงับปวดและลดไข้ผ่านระบบประสาทส่วนกลาง แต่แทบไม่มีฤทธิ์ต้านการอักเสบในเนื้อเยื่อส่วนปลาย (No significant peripheral anti-inflammatory efficacy) จึงไม่สามารถนำมาใช้ระงับอาการบวม แดง ร้อน และการอักเสบของข้อเกาต์เฉียบพลันได้
🔍 ข้ออื่นผิดเพราะอะไร:
• ข้อ ก. (Corticosteroid): สเตียรอยด์มีฤทธิ์ต้านการอักเสบสูง ใช้รักษา Acute gout flare ได้
• ข้อ ข. (Xanthine oxidase inhibitor) &amp; ข้อ ค. (Uricosuric agent): แม้จะห้ามเริ่มใช้ขณะข้อกำลังอักเสบเฉียบพลัน แต่ทั้งสองกลุ่มเป็นยาหลักในการรักษาโรคเกาต์ระยะยาว (Chronic ULT) ไม่ใช่ยาที่ไม่มีที่ใช้ในโรคนี้
• ข้อ ง. (NSAID): เป็นยาทางเลือกแรกในการระงับอาการอักเสบเฉียบพลันของโรคเกาต์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Paracetamol (Para-aminophenol derivative) ไม่มีฤทธิ์ต้านการอักเสบ จึงไม่ใช้รักษา Acute Gout Flare
• ยารักษา Acute Gout: NSAIDs, Colchicine, Systemic Corticosteroids</t>
        </is>
      </c>
      <c r="K76" s="100" t="n"/>
      <c r="L76" s="88" t="inlineStr">
        <is>
          <t>Gout</t>
        </is>
      </c>
      <c r="M76" s="100" t="inlineStr">
        <is>
          <t>Clinic</t>
        </is>
      </c>
      <c r="N76" s="88" t="inlineStr">
        <is>
          <t>ข้อ 4 Pharma Plus เล่มม่วง (เฉลยข้อ จ)</t>
        </is>
      </c>
      <c r="O76" s="100" t="inlineStr">
        <is>
          <t>ข้อสอบจริง</t>
        </is>
      </c>
      <c r="P76" s="100" t="inlineStr">
        <is>
          <t>Pharma Plus เล่มม่วง</t>
        </is>
      </c>
      <c r="Q76" s="100" t="n"/>
    </row>
    <row r="77" ht="409.6" customHeight="1" s="49">
      <c r="A77" s="100" t="n">
        <v>75</v>
      </c>
      <c r="B77" s="88" t="inlineStr">
        <is>
          <t>ผู้ป่วยหญิง อายุ 22 ปี น้ำหนัก 75 kg. สูง 155 cm. อาชีพเกษตรกรรม มาพบแพทย์์ที่โรงพยาบาลด้วยอาการปวดเข่าด้านขวาเป็นมานานหลายปี อาการปวดค่อย ๆ มากขึ้น ถ้าร่างงานหนักยิ่งมีอาการปวดมากขึ้น บางครั้งหลังจากทำงานมีอาการปวดรุนแรง นอกจากนี้ยังมีอาการข้อติดขัดเคลื่อนไหวไม่สะดวก หลังจากนั่งหรือนอนนาน ๆ มีเสียงดังในข้อเวลาเดิน ไม่มีประวัติ มีไข้ น้ำหนักลด แพทย์์วินิจฉัยว่าเป็นโรคข้อเสื่อม มีประวัติเป็นแผลในกระเพาะ โรคความดันโลหิตสูง ผู้ป่วยมีประวัติทางการทำงานดูไตเสื่อมก่อนที่จะมาโรงพยาบาล เคยซื้อยา diclofenac gel เพื่อทาบริเวณที่ปวดและพบว่าอาการไม่ดีขึ้น
ข้อใดจัดเป็นยาหรือผลิตภัณฑ์เสริมอาหารในกลุ่มชะลอความเสื่อมสลายของกระดูกอ่อน</t>
        </is>
      </c>
      <c r="C77" s="100" t="n"/>
      <c r="D77" s="88" t="inlineStr">
        <is>
          <t>Glucosamine sulfate</t>
        </is>
      </c>
      <c r="E77" s="88" t="inlineStr">
        <is>
          <t>Hydroxychloroquine</t>
        </is>
      </c>
      <c r="F77" s="88" t="inlineStr">
        <is>
          <t>Auranofin</t>
        </is>
      </c>
      <c r="G77" s="88" t="inlineStr">
        <is>
          <t>Prednisolone</t>
        </is>
      </c>
      <c r="H77" s="88" t="inlineStr">
        <is>
          <t>Methotrexate</t>
        </is>
      </c>
      <c r="I77" s="100" t="n">
        <v>1</v>
      </c>
      <c r="J77" s="88" t="inlineStr">
        <is>
          <t>✅ คำตอบที่ถูกต้อง: ข้อ ก. Glucosamine sulfate
💡 Background:
ผู้ป่วยหญิงอายุ 22 ปี น้ำหนักเกิน (BMI ~31 kg/m2) ทำงานเกษตรกรรมซึ่งต้องแบกรับน้ำหนักและใช้งานข้อเข่าอย่างหนัก แพทย์์วินิจฉัยโรคข้อเข่าเสื่อม (Osteoarthritis) การจัดการโรคนอกจากลดน้ำหนักและบริหารกล้ามเนื้อรอบข้อเข่าแล้ว การใช้ยากลุ่ม Symptomatic Slow-Acting Drugs for Osteoarthritis (SYSADOA) เช่น Glucosamine sulfate มีการนำมาใช้เพื่อเป็นสารตั้งต้นในการสังเคราะห์ Glycosaminoglycans และ Proteoglycans ในกระดูกอ่อนผิวข้อ เพื่อช่วยชะลอการเสื่อมและลดอาการปวดในระยะยาว
🎯 ทำไมข้อนี้ถึงถูก:
Glucosamine sulfate เป็นสารเสริมสร้างกระดูกอ่อนผิวข้อที่มีข้อบ่งใช้สำหรับโรคข้อเสื่อม (Osteoarthritis) แตกต่างจากตัวเลือกอื่นที่เป็นยากดภูมิคุ้มกันรักษาโรคข้ออักเสบรูมาตอยด์ (RA)
🔍 ข้ออื่นผิดเพราะอะไร:
• ข้อ ข. (Hydroxychloroquine), ข้อ ค. (Auranofin - เกลือทองคำ), และ ข้อ จ. (Methotrexate): เป็นยากลุ่ม Conventional DMARDs ที่ใช้รักษาโรคข้ออักเสบรูมาตอยด์ (Rheumatoid arthritis) หรือ SLE ไม่มีข้อบ่งใช้ในโรคข้อเข่าเสื่อม (OA) และมีผลข้างเคียงสูง
• ข้อ ง. (Prednisolone): สเตียรอยด์ชนิดรับประทานไม่มีข้อบ่งใช้ในการรักษาโรคข้อเข่าเสื่อมทั่วไป เนื่องจากเพิ่มความเสี่ยงต่อโรคกระดูกพรุนและผลข้างเคียงเชิงระบบ
📖 Guideline อ้างอิง:
ESCEO Algorithm for the Management of Knee Osteoarthritis &amp; แนวทางเวชปฏิบัติการวินิจฉัยและการรักษาโรคข้อเข่าเสื่อม พ.ศ. 2553 (กรมการแพทย์์ กระทรวงสาธารณสุข)
📌 จุดจำก่อนสอบ:
• Glucosamine Formulation: รูปแบบที่มีหลักฐานเชิงประจักษ์ทางคลินิกสนับสนุนมากที่สุดคือ "Crystalline Glucosamine Sulfate (pCGS)" ขนาด 1,500 mg วันละครั้ง
• OA vs RA Drugs: ยา DMARDs (Methotrexate, Hydroxychloroquine, Sulfasalazine) ใช้เฉพาะใน RA เท่านั้น ห้ามนำมาใช้ใน OA</t>
        </is>
      </c>
      <c r="K77" s="100" t="n"/>
      <c r="L77" s="88" t="inlineStr">
        <is>
          <t>Osteoarthritis</t>
        </is>
      </c>
      <c r="M77" s="100" t="inlineStr">
        <is>
          <t>Clinic</t>
        </is>
      </c>
      <c r="N77" s="88" t="inlineStr">
        <is>
          <t>ข้อ 5 Pharma Plus เล่มม่วง (เฉลยข้อ ก)</t>
        </is>
      </c>
      <c r="O77" s="100" t="inlineStr">
        <is>
          <t>ข้อสอบจริง</t>
        </is>
      </c>
      <c r="P77" s="100" t="inlineStr">
        <is>
          <t>Pharma Plus เล่มม่วง</t>
        </is>
      </c>
      <c r="Q77" s="100" t="n"/>
    </row>
    <row r="78" ht="409.6" customHeight="1" s="49">
      <c r="A78" s="100" t="n">
        <v>76</v>
      </c>
      <c r="B78" s="88" t="inlineStr">
        <is>
          <t>ข้อใดเป็นข้อแนะนำที่ไม่เหมาะสมสำหรับผู้ป่วย</t>
        </is>
      </c>
      <c r="C78" s="100" t="n"/>
      <c r="D78" s="88" t="inlineStr">
        <is>
          <t>ลดน้ำหนัก</t>
        </is>
      </c>
      <c r="E78" s="88" t="inlineStr">
        <is>
          <t>ให้ออกกำลังกาย</t>
        </is>
      </c>
      <c r="F78" s="88" t="inlineStr">
        <is>
          <t>การใช้อุปกรณ์พยุงข้อเข่า (Knee brace) เพื่อช่วยแบ่งเบาภาระการรับน้ำหนัก</t>
        </is>
      </c>
      <c r="G78" s="88" t="inlineStr">
        <is>
          <t>หลีกเลี่ยงการฉีดยาเข้าข้อในและติดต่อกัน</t>
        </is>
      </c>
      <c r="H78" s="88" t="inlineStr">
        <is>
          <t>รับประทานยา codeine เมื่อมีอาการปวดทันที</t>
        </is>
      </c>
      <c r="I78" s="100" t="n">
        <v>5</v>
      </c>
      <c r="J78" s="88" t="inlineStr">
        <is>
          <t>✅ คำตอบที่ถูกต้อง: ข้อ จ. รับประทานยา codeine เมื่อมีอาการปวดทันที
💡 Background:
โรคข้อเข่าเสื่อม (Knee OA) เป็นโรคเรื้อรังที่ไม่สามารถรักษาให้หายขาดได้ การรักษามุ่งเน้นการปรับพฤติกรรม ลดน้ำหนัก ออกกำลังกายเสริมความแข็งแรงของกล้ามเนื้อรอบข้อ และการใช้อุปกรณ์พยุงข้อ ควบคู่กับการใช้ยาบรรเทาอาการปวดเฉพาะที่
🎯 ทำไมข้อนี้ถึงถูก:
คำแนะนำที่ไม่เหมาะสม คือ ข้อ จ. การรับประทานยา Codeine ทันทีที่มีอาการปวด เนื่องจาก Codeine เป็นยาแก้ปวดกลุ่ม Opioids อ่อน ซึ่งแนวทางเวชปฏิบัติทั้งระดับจากล (2019 ACR Guideline) และของไทย (สมาคมรูมาติสซั่มฯ 2562) แนะนำให้หลีกเลี่ยงหรือไม่แนะนำให้ใช้เป็นประจำ (Strongly/Conditionally against) เนื่องจากมีความเสี่ยงสูงต่อการติดยา ภาวะดื้อยา อาการสับสน ท้องผูกอย่างรุนแรง และเสี่ยงต่อการหกล้ม โดยเฉพาะในผู้ป่วยสูงอายุ
🔍 ข้ออื่นผิดเพราะอะไร:
• ข้อ ก. (ลดน้ำหนัก): เป็นคำแนะนำหลักที่มีหลักฐานเชิงประจักษ์ชัดเจน การลดน้ำหนักตัวช่วยลดแรงกดกระแทกต่อผิวกระดูกอ่อนข้อเข่าได้อย่างมีนัยสำคัญ
• ข้อ ข. (ให้ออกกำลังกาย): การออกกำลังกายแบบ Low-impact เช่น การว่ายน้ำ ขี่จักรยาน หรือ Isometric quadriceps strengthening exercise ช่วยพยุงข้อและลดปวดได้ดีมาก
• ข้อ ค. (การใช้อุปกรณ์พยุงข้อเข่า (Knee brace) เพื่อช่วยแบ่งเบาภาระการรับน้ำหนัก): เป็น Non-pharmacological therapy ที่แนะนำเพื่อช่วยเพิ่มความมั่นคงของข้อและกระจายแรงกดทับ
• ข้อ ง. (หลีกเลี่ยงการฉีดยาเข้าข้อในและติดต่อกัน): การฉีด Corticosteroids เข้าข้อบ่อยๆ หรือติดต่อกันในระยะสั้นอาจเร่งให้เกิด Cartilage loss หรือการเสื่อมของกระดูกอ่อนข้อเข่าเร็วขึ้น จึงควรเว้นระยะอย่างน้อย 3-4 เดือนต่อครั้ง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Knee OA ไม่แนะนำให้ใช้ Opioids (รวมถึง Codeine, Tramadol) เป็นยาลำดับแรก
• Non-pharmacological สำคัญที่สุด: ลดน้ำหนัก ออกกำลังกาย Quadriceps และใช้อุปกรณ์พยุงข้อ (Knee brace)</t>
        </is>
      </c>
      <c r="K78" s="100" t="n"/>
      <c r="L78" s="88" t="inlineStr">
        <is>
          <t>Osteoarthritis</t>
        </is>
      </c>
      <c r="M78" s="100" t="inlineStr">
        <is>
          <t>Clinic</t>
        </is>
      </c>
      <c r="N78" s="88" t="inlineStr">
        <is>
          <t>ข้อ 6 Pharma Plus เล่มม่วง (เฉลยข้อ จ)</t>
        </is>
      </c>
      <c r="O78" s="100" t="inlineStr">
        <is>
          <t>ข้อสอบจริง</t>
        </is>
      </c>
      <c r="P78" s="100" t="inlineStr">
        <is>
          <t>Pharma Plus เล่มม่วง</t>
        </is>
      </c>
      <c r="Q78" s="100" t="n"/>
    </row>
    <row r="79" ht="409.6" customHeight="1" s="49">
      <c r="A79" s="100" t="n">
        <v>77</v>
      </c>
      <c r="B79" s="88" t="inlineStr">
        <is>
          <t>ท่านคิดว่าผลิตภัณฑ์จากสมุนไพรข้อใด มีข้อบ่งใช้ใกล้เคียงกับ diclofenac emulsion gel มากที่สุด</t>
        </is>
      </c>
      <c r="C79" s="100" t="n"/>
      <c r="D79" s="88" t="inlineStr">
        <is>
          <t>เจลพพลู</t>
        </is>
      </c>
      <c r="E79" s="88" t="inlineStr">
        <is>
          <t>ครีมชุมเห็ดเทศ</t>
        </is>
      </c>
      <c r="F79" s="88" t="inlineStr">
        <is>
          <t>เจลว่านหางจระเข้</t>
        </is>
      </c>
      <c r="G79" s="88" t="inlineStr">
        <is>
          <t>ครีมไพล</t>
        </is>
      </c>
      <c r="H79" s="88" t="inlineStr">
        <is>
          <t>ครีมพญายอ</t>
        </is>
      </c>
      <c r="I79" s="100" t="n">
        <v>4</v>
      </c>
      <c r="J79" s="88" t="inlineStr">
        <is>
          <t>✅ คำตอบที่ถูกต้อง: ข้อ ง. ครีมไพล (Plai cream)
💡 Background:
Diclofenac emulsion gel เป็นยาต้านการอักเสบที่ไม่ใช่สเตียรอยด์ชนิดทาภายนอก (Topical NSAID) มีข้อบ่งใช้ในการบรรเทาอาการปวด บวม อักเสบของกล้ามเนื้อ ข้อต่อ และเอ็น ในบัญชียาหลักแห่งชาติด้านสมุนไพรของประเทศไทย ยาสมุนไพรที่มีฤทธิ์ต้านการอักเสบและบรรเทาอาการปวดเมื่อยกล้ามเนื้อ ข้อต่อ ที่มีข้อบ่งใช้และประสิทธิภาพเทียบเคียงกับ Diclofenac gel คือ "ยาครีมไพล" ซึ่งมีสารสำคัญกลุ่มเคอร์คูมินอยด์และอนุพันธ์บิวทาไดอีน (เช่น Compound D) ที่ออกฤทธิ์ยับยั้งเอนไซม์ Cyclooxygenase (COX) และ Lipoxygenase (LOX) ลดการสร้างสารสื่ออักเสบ
🎯 ทำไมข้อนี้ถึงถูก:
ครีมไพล (สกัดจากเหง้าไพล Zingiber montanum) มีข้อบ่งใช้ตามบัญชียาหลักแห่งชาติในการบรรเทาอาการปวด บวม แดง ร้อน จากการอักเสบของกล้ามเนื้อ ข้อ และเคล็ดขัดยอก ซึ่งตรงกับข้อบ่งใช้ของ Diclofenac emulsion gel มากที่สุด
🔍 ข้ออื่นผิดเพราะอะไร:
• ข้อ ก. (เจลพริก/เจลพลู): ครีมหรือเจลพริก (Capsaicin) มีข้อบ่งใช้หลักสำหรับอาการปวดปลายประสาท (Neuropathic pain) หรือเสริมในข้อเสื่อมเรื้อรัง ส่วนพลูใช้แก้อาการผื่นคัน ลมพิษ
• ข้อ ข. (ครีมชุมเห็ดเทศ): มีข้อบ่งใช้เป็นยารักษาโรคผิวหนังจากเชื้อรา เช่น กลาก เกลื้อน
• ข้อ ค. (เจลว่านหางจระเข้): มีข้อบ่งใช้รักษาแผลไฟไหม้ น้ำร้อนลวก แผลสด และให้ความชุ่มชื้นแก่ผิวหนัง
• ข้อ จ. (ครีมพญายอ): มีข้อบ่งใช้รักษาโรคผิวหนังจากเชื้อไวรัส เช่น เริม (Herpes simplex) และงูสวัด (Herpes zoster)
📖 Guideline อ้างอิง:
บัญชียาหลักแห่งชาติด้านสมุนไพร พ.ศ. 2566 &amp; คู่มือการใช้ยาสมุนไพรในระบบบริการสุขภาพปฐมภูมิ (กรมการแพทย์์แผนไทยและการแพทย์์ทางเลือก)
📌 จุดจำก่อนสอบ:
• Plai Cream Indication: ครีมไพล = บรรเทาอาการปวดกล้ามเนื้อ เคล็ดขัดยอก และข้ออักเสบ (ออกฤทธิ์ต้านการอักเสบเหมือน Topical NSAIDs)
• Essential Herbal Indications:
  - พญายอ = เริม/งูสวัด
  - ทองพันชั่ง/ชุมเห็ดเทศ = กลาก/เกลื้อน/เชื้อรา
  - บัวบก/ว่านหางจระเข้ = สมานแผล/แผลไฟไหม้
  - ไพล = ปวดเมื่อย/ฟกช้ำ/ข้ออักเสบ</t>
        </is>
      </c>
      <c r="K79" s="100" t="n"/>
      <c r="L79" s="88" t="inlineStr">
        <is>
          <t>Osteoarthritis / Herbal Medicine</t>
        </is>
      </c>
      <c r="M79" s="100" t="inlineStr">
        <is>
          <t>Clinic</t>
        </is>
      </c>
      <c r="N79" s="88" t="inlineStr">
        <is>
          <t>ข้อ 7 Pharma Plus เล่มม่วง (เฉลยข้อ ง)</t>
        </is>
      </c>
      <c r="O79" s="100" t="inlineStr">
        <is>
          <t>ข้อสอบจริง</t>
        </is>
      </c>
      <c r="P79" s="100" t="inlineStr">
        <is>
          <t>Pharma Plus เล่มม่วง</t>
        </is>
      </c>
      <c r="Q79" s="100" t="n"/>
    </row>
    <row r="80" ht="409.6" customHeight="1" s="49">
      <c r="A80" s="100" t="n">
        <v>78</v>
      </c>
      <c r="B80" s="88" t="inlineStr">
        <is>
          <t>เกี่ยวกับหลักการทางเภสัชกรรมในข้อนี้ ข้อใดถูกต้อง</t>
        </is>
      </c>
      <c r="C80" s="100" t="n"/>
      <c r="D80" s="88" t="inlineStr">
        <is>
          <t>เมื่อโรคข้อเสื่อมเกิดการอักเสบร่วมด้วยควรเลือกใช้ยา opioid analgesic จะเหมาะสมกว่ากลุ่ม NSAIDs</t>
        </is>
      </c>
      <c r="E80" s="88" t="inlineStr">
        <is>
          <t>Opioid analgesic ไม่ควรใช้ติดต่อกันนานเพราะจะทำให้เกิดการติดยา</t>
        </is>
      </c>
      <c r="F80" s="88" t="inlineStr">
        <is>
          <t>การใช้ยา NSAIDs ควรเริ่มในขนาดที่สูงก่อนเพื่อบรรเทาอาการเจ็บปวดทันทีก่อน</t>
        </is>
      </c>
      <c r="G80" s="88" t="inlineStr">
        <is>
          <t>ผลข้างเคียงของการใช้ยากลุ่ม opioid analgesic ที่พบบ่อย คือ ท้องเสีย</t>
        </is>
      </c>
      <c r="H80" s="88" t="inlineStr">
        <is>
          <t>ยากลุ่ม cox-1 มีผลต่อการเกาะกลุ่มของเกล็ดเลือดมากกว่ายากลุ่ม cox-2</t>
        </is>
      </c>
      <c r="I80" s="100" t="n">
        <v>2</v>
      </c>
      <c r="J80" s="88" t="inlineStr">
        <is>
          <t>✅ คำตอบที่ถูกต้อง: ข้อ ข. Opioid analgesic ไม่ควรใช้ติดต่อกันนานเพราะจะทำให้เกิดการติดยา
💡 Background:
ยาระงับปวดกลุ่ม Opioids (เช่น Morphine, Fentanyl, Codeine, Tramadol) ออกฤทธิ์จับกับ Mu-opioid receptor ในระบบประสาทส่วนกลางเพื่อยับยั้งสัญญาณความเจ็บปวด แม้จะมีประสิทธิภาพสูงในการระงับปวดรุนแรง แต่การใช้ติดต่อกันเป็นเวลานานจะนำไปสู่การเกิดภาวะดื้อยา (Tolerance), การพึ่งพายาทางกาย (Physical dependence), การเสพติดยา (Addiction), และภาวะหยุดหายใจหรือเสียชีวิตจากการได้รับยาเกินขนาด นอกจากนี้ยังมีผลข้างเคียงที่พบบ่อยมากคือ "ท้องผูก (Constipation)" ซึ่งเป็นผลข้างเคียงที่ไม่เกิด Tolerance
🎯 ทำไมข้อนี้ถึงถูก:
ข้อ ข. ถูกต้องตามหลักความปลอดภัยทางเภสัชบำบัดอย่างเคร่งครัด ยาระงับปวดกลุ่ม Opioids มีความเสี่ยงสูงต่อการเกิด Dependence และ Tolerance จึงไม่ควรใช้ติดต่อกันเป็นเวลานานโดยไม่มีข้อบ่งชี้เฉพาะ (เช่น มะเร็งระยะท้าย)
🔍 ข้ออื่นผิดเพราะอะไร:
• ข้อ ก. (เมื่อโรคข้อเสื่อมเกิดการอักเสบควรเลือก Opioid มากกว่า NSAIDs): ผิดอย่างยิ่ง ในโรคข้อเสื่อมที่มีการอักเสบ ยาต้านการอักเสบ (NSAIDs) มีประสิทธิภาพตรงจุดและได้รับการแนะนำเป็นลำดับแรกเหนือกว่า Opioid ซึ่งไม่มีฤทธิ์ลดการอักเสบ
• ข้อ ค. (การใช้ NSAIDs ควรเริ่มในขนาดที่สูงก่อน): ผิด หลักการใช้ยา NSAIDs คือ "ใช้ขนาดต่ำสุดที่ให้ผลการรักษาและสั้นที่สุดเท่าที่จำเป็น (Lowest effective dose for the shortest duration)" เพื่อลดความเสี่ยงต่อทางเดินอาหาร ไต และหัวใจ
• ข้อ ง. (ผลข้างเคียงของ Opioid ที่พบบ่อยคือท้องเสีย): ผิด ตรงกันข้ามอย่างสิ้นเชิง Opioid ยับยั้งการบีบตัวของลำไส้ ทำให้เกิด "อาการท้องผูก (Constipation)" ที่พบบ่อยมากที่สุด ไม่ใช่ท้องเสีย
• ข้อ จ. (ยากลุ่ม COX-1 มีผลต่อการเกาะกลุ่มของเกล็ดเลือดมากกว่ายากลุ่ม COX-2): ตัวเลือกเขียนสับสน โดยทั่วไปการยับยั้ง COX-1 (เช่น Aspirin) จะยับยั้ง Thromboxane A2 ทำให้ "ยับยั้งการเกาะกลุ่มของเกล็ดเลือด (Antiplatelet)" ไม่ใช่เพิ่มการเกาะกลุ่ม
📖 Guideline อ้างอิง:
CDC Clinical Practice Guideline for Prescribing Opioids for Pain &amp; American Geriatrics Society (AGS) Beers Criteria for Potentially Inappropriate Medication Use in Older Adults
📌 จุดจำก่อนสอบ:
• Opioid Adverse Effects: อาการข้างเคียงที่ไม่มีวันเกิด Tolerance คือ "ท้องผูก (Constipation)" และ "รูม่านตาหรี่ (Miosis)" (จำว่า Constipation &amp; Pinpoint pupils เกิดตลอดการใช้ยา ต้องให้ยาระบายกระตุ้นลำไส้ เช่น Senna เสมอ)
• NSAID Prescribing Rule: ใช้ขนาดต่ำสุดและระยะเวลาสั้นที่สุด (Lowest effective dose, shortest duration)</t>
        </is>
      </c>
      <c r="K80" s="100" t="n"/>
      <c r="L80" s="88" t="inlineStr">
        <is>
          <t>Osteoarthritis</t>
        </is>
      </c>
      <c r="M80" s="100" t="inlineStr">
        <is>
          <t>Clinic</t>
        </is>
      </c>
      <c r="N80" s="88" t="inlineStr">
        <is>
          <t>ข้อ 8 Pharma Plus เล่มม่วง (เฉลยข้อ ข)</t>
        </is>
      </c>
      <c r="O80" s="100" t="inlineStr">
        <is>
          <t>ข้อสอบจริง</t>
        </is>
      </c>
      <c r="P80" s="100" t="inlineStr">
        <is>
          <t>Pharma Plus เล่มม่วง</t>
        </is>
      </c>
      <c r="Q80" s="100" t="n"/>
    </row>
    <row r="81" ht="409.6" customHeight="1" s="49">
      <c r="A81" s="100" t="n">
        <v>79</v>
      </c>
      <c r="B81" s="88" t="inlineStr">
        <is>
          <t>เมื่อแพทย์์พิจารณาแล้วจึงจ่ายยากลุ่ม cox-2 selective inhibitor ข้อใดถูกต้องเกี่ยวกับ cox-2 selective inhibitor</t>
        </is>
      </c>
      <c r="C81" s="100" t="n"/>
      <c r="D81" s="88" t="inlineStr">
        <is>
          <t>ในโครงสร้างของยากลุ่ม Cox-2 inhibitor มี Carboxyl group เป็นส่วนสำคัญที่ใช้ในการจับกับของ enzyme cox-2</t>
        </is>
      </c>
      <c r="E81" s="88" t="inlineStr">
        <is>
          <t>ยากลุ่ม cox-2 inhibitor ไม่มีผลข้างเคียงต่อกระเพาะอาหาร เนื่องจากยับยั้งเอนไซม์ cox-2 ที่กระเพาะอาหาร</t>
        </is>
      </c>
      <c r="F81" s="88" t="inlineStr">
        <is>
          <t>ยากลุ่ม cox-2 inhibitor แต่ละตัวมี cox-2/cox-1 Selective ratio ที่แตกต่างกัน</t>
        </is>
      </c>
      <c r="G81" s="88" t="inlineStr">
        <is>
          <t>ยากลุ่ม cox-2 inhibitor ทุกตัวไม่สามารถให้ในผู้ป่วยที่แพ้ยากลุ่ม sulfonamide ได้</t>
        </is>
      </c>
      <c r="H81" s="88" t="inlineStr">
        <is>
          <t>ยากลุ่ม cox-2 inhibitor ออกฤทธิ์จับกับ Cox-2 เท่านั้น โดยไม่สามารถจับกับเอนไซม์ cox-1 ได้</t>
        </is>
      </c>
      <c r="I81" s="100" t="n">
        <v>3</v>
      </c>
      <c r="J81" s="88" t="inlineStr">
        <is>
          <t>✅ คำตอบที่ถูกต้อง: ข้อ ค. ยากลุ่ม COX-2 inhibitor แต่ละตัวมี COX-2/COX-1 Selective ratio ที่แตกต่างกัน
💡 Background:
ยาต้านการอักเสบกลุ่ม COX-2 Selective Inhibitors (Coxibs) ได้รับการพัฒนาขึ้นเพื่อมุ่งยับยั้งเอนไซม์ Cyclooxygenase-2 (COX-2) ที่ถูกเหนี่ยวนำให้สร้างขึ้นในบริเวณที่มีการอักเสบ โดยลดการยับยั้งเอนไซม์ Cyclooxygenase-1 (COX-1) ที่ทำหน้าที่สร้าง Prostaglandins ปกป้องเยื่อบุกระเพาะอาหารและควบคุมการทำงานของเกล็ดเลือด ในทางเคมีเภสัชวิทยา ระดับความจำเพาะเจาะจง (Selectivity ratio ของ COX-2 เทียบกับ COX-1) ของยาแต่ละตัวในกลุ่มนี้มีความแตกต่างกันอย่างมาก โดยเรียงลำดับความจำเพาะต่อ COX-2 สูงสุดจากมากไปน้อยได้แก่: Lumiracoxib / Etoricoxib &gt; Rofecoxib &gt; Valdecoxib &gt; Celecoxib
🎯 ทำไมข้อนี้ถึงถูก:
ข้อ ค. ถูกต้อง ชัดเจนตามหลักเภสัชวิทยา ยาแต่ละตัวในกลุ่ม Coxibs มีค่า IC50 ratio หรือความจำเพาะเจาะจงในการยับยั้ง COX-2 เมื่อเทียบกับ COX-1 ที่แตกต่างกันอย่างมีนัยสำคัญ
🔍 ข้ออื่นผิดเพราะอะไร:
• ข้อ ก. (มี Carboxyl group เป็นส่วนสำคัญในการจับกับเอนไซม์ COX-2): ผิด โครงสร้างสำคัญที่ทำให้จับกับช่องกระเปาะด้านข้าง (Side pocket) ของ COX-2 ได้ คือหมู่แทนที่ที่แข็งเกร็ง เช่น Sulfonamide group (ใน Celecoxib) หรือ Methylsulfonyl group (ใน Etoricoxib, Rofecoxib) ไม่ใช่ Carboxyl group
• ข้อ ข. (ไม่มีผลข้างเคียงต่อกระเพาะอาหาร): ผิด แม้จะลดพิษต่อกระเพาะอาหารลงได้มากกว่า Traditional non-selective NSAIDs ประมาณ 50% แต่ยังคงมีความเสี่ยงต่อการเกิดแผลและเลือดออกในทางเดินอาหารได้ โดยเฉพาะเมื่อใช้ขนาดสูงหรือใช้ร่วมกับ Aspirin
• ข้อ ง. (ทุกตัวไม่สามารถให้ในผู้ป่วยที่แพ้ยากลุ่ม Sulfonamide ได้): ผิด เฉพาะ Celecoxib เท่านั้นที่มีหมู่ Sulfonamide (-SO2NH2) ในโครงสร้าง ส่วน Etoricoxib มีหมู่ Methylsulfonyl (-SO2CH3) จึงสามารถใช้ในผู้ป่วยที่แพ้ยากลุ่ม Sulfa ได้อย่างปลอดภัย
• ข้อ จ. (ออกฤทธิ์จับกับ COX-2 เท่านั้น ไม่สามารถจับกับ COX-1 ได้เลย): ผิด คำว่า "Selective" หมายถึงความจำเพาะเจาะจงที่สูงกว่า แต่ไม่ได้เป็น "Specific" 100% หากได้รับยาในขนาดสูงเกินขนาด ยายังคงสามารถไปยับยั้ง COX-1 ได้เช่นกัน
📖 Guideline อ้างอิง:
Goodman &amp; Gilman's: The Pharmacological Basis of Therapeutics (Chapter: Anti-inflammatory, Antipyretic, and Analgesic Agents) &amp; Foye's Principles of Medicinal Chemistry
📌 จุดจำก่อนสอบ:
• Sulfa Allergy in Coxibs: Celecoxib มี Sulfonamide moiety (ห้ามใช้ในคนแพ้ Sulfa) แต่ Etoricoxib และ Parecoxib ปลอดภัยในผู้แพ้ซัลฟา
• Cardiovascular Risk: ยิ่งยามีความจำเพาะต่อ COX-2 สูงมาก (Etoricoxib, Celecoxib ขนาดสูง) ยิ่งเพิ่มความเสี่ยงต่อการเกิดลิ่มเลือดอุดตันในหลอดเลือดหัวใจ (Thrombotic CV events) จากการยับยั้ง PGI2 โดยไม่ยับยั้ง TXA2</t>
        </is>
      </c>
      <c r="K81" s="100" t="n"/>
      <c r="L81" s="88" t="inlineStr">
        <is>
          <t>Osteoarthritis</t>
        </is>
      </c>
      <c r="M81" s="100" t="inlineStr">
        <is>
          <t>Clinic</t>
        </is>
      </c>
      <c r="N81" s="88" t="inlineStr">
        <is>
          <t>ข้อ 9 Pharma Plus เล่มม่วง (เฉลยข้อ ค)</t>
        </is>
      </c>
      <c r="O81" s="100" t="inlineStr">
        <is>
          <t>ข้อสอบจริง</t>
        </is>
      </c>
      <c r="P81" s="100" t="inlineStr">
        <is>
          <t>Pharma Plus เล่มม่วง</t>
        </is>
      </c>
      <c r="Q81" s="100" t="n"/>
    </row>
    <row r="82" ht="409.6" customHeight="1" s="49">
      <c r="A82" s="100" t="n">
        <v>80</v>
      </c>
      <c r="B82" s="88"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ข้อมูลใดชี้ว่า เป็น gouty arthritis มากที่สุด</t>
        </is>
      </c>
      <c r="C82" s="100" t="n"/>
      <c r="D82" s="88" t="inlineStr">
        <is>
          <t>ปวดบวมข้อที่นิ้วมือและเท้า</t>
        </is>
      </c>
      <c r="E82" s="88" t="inlineStr">
        <is>
          <t>ปวดบวมแดงร้อน</t>
        </is>
      </c>
      <c r="F82" s="88" t="inlineStr">
        <is>
          <t>Uric acid</t>
        </is>
      </c>
      <c r="G82" s="88" t="inlineStr">
        <is>
          <t>Scr</t>
        </is>
      </c>
      <c r="H82" s="88" t="inlineStr">
        <is>
          <t>Synovial crystal</t>
        </is>
      </c>
      <c r="I82" s="100" t="n">
        <v>5</v>
      </c>
      <c r="J82" s="88" t="inlineStr">
        <is>
          <t>✅ คำตอบที่ถูกต้อง: ข้อ จ. การตรวจพบผลึกยูเรตในน้ำไขข้อ (Synovial fluid urate crystal)
💡 Background:
แม้ว่าอาการปวดข้อเฉียบพลันร่วมกับระดับกรดยูริกในเลือดที่สูง (Hyperuricemia) จะช่วยสนับสนุนการวินิจฉัยโรคเกาต์ได้อย่างมาก แต่เกณฑ์มาตรฐานสูงสุดที่เป็นข้อพิสูจน์ยืนยันการวินิจฉัยโรคเกาต์ได้อย่างแน่นอนที่สุด (Definitive Gold Standard Diagnosis) ตามข้อกำหนดของ ACR และ EULAR คือ "การเจาะตรวจน้ำไขข้อ (Arthrocentesis) แล้วส่องตรวจด้วยกล้องจุลทรรศน์โพลาไรซ์ (Polarizing microscope) พบผลึกเกลือ Monosodium Urate (MSU)" ซึ่งมีลักษณะจำเพาะคือ รูปทรงเข็ม (Needle-shaped) และมีคุณสมบัติหักเหแสงแบบขั้วลบ (Strongly negative birefringence)
🎯 ทำไมข้อนี้ถึงถูก:
การตรวจพบผลึก MSU ในน้ำไขข้อ (Synovial crystal) เป็น Gold standard เพียงหนึ่งเดียวที่ใช้ยืนยันการวินิจฉัยโรคเกาต์ได้อย่างเด็ดขาด 100%
🔍 ข้ออื่นผิดเพราะอะไร:
• ข้อ ก. (ปวดบวมข้อที่นิ้วมือและเท้า) และ ข้อ ข. (ปวดบวมแดงร้อน): เป็นเพียงอาการและอาการแสดงทางคลินิก (Clinical manifestations) ซึ่งอาจพบในโรคข้ออักเสบจากการติดเชื้อ (Septic arthritis) หรือข้ออักเสบจากผลึกชนิดอื่น (Pseudogout) ได้เช่นกัน
• ข้อ ค. (ระดับ Uric acid ในเลือด): ระดับกรดยูริกในเลือดสูงไม่ได้แปลว่าเป็นโรคเกาต์เสมอไป (Asymptomatic hyperuricemia) และในทางกลับกัน ในระหว่างที่มีข้ออักเสบเฉียบพลันกำเริบ ระดับกรดยูริกในเลือดของผู้ป่วยโรคเกาต์อาจลดลงมาอยู่ในเกณฑ์ปกติได้ถึง 30% ของผู้ป่วย
• ข้อ ง. (Serum creatinine): เป็นค่าการทำงานของไต ไม่ใช่เกณฑ์วินิจฉัยโรคข้อเกาต์
📖 Guideline อ้างอิง:
2015 ACR/EULAR Gout Classification Criteria &amp; 2020 American College of Rheumatology Guideline for the Management of Gout
📌 จุดจำก่อนสอบ:
• Gold Standard Gout Diagnosis: Synovial fluid analysis พบ Needle-shaped, strongly negatively birefringent MSU crystals
• Serum Uric Acid during Flare: ระดับกรดยูริกในเลือดขณะมี Acute flare อาจมีค่า "ปกติ" ได้ ดังนั้นห้ามตัดการวินิจฉัยโรคเกาต์เพียงเพราะผลเลือดกรดยูริกปกติ</t>
        </is>
      </c>
      <c r="K82" s="100" t="n"/>
      <c r="L82" s="88" t="inlineStr">
        <is>
          <t>Gout</t>
        </is>
      </c>
      <c r="M82" s="100" t="inlineStr">
        <is>
          <t>Clinic</t>
        </is>
      </c>
      <c r="N82" s="88" t="inlineStr">
        <is>
          <t>ข้อ 10 Pharma Plus เล่มม่วง (เฉลยข้อ จ)</t>
        </is>
      </c>
      <c r="O82" s="100" t="inlineStr">
        <is>
          <t>ข้อสอบจริง</t>
        </is>
      </c>
      <c r="P82" s="100" t="inlineStr">
        <is>
          <t>Pharma Plus เล่มม่วง</t>
        </is>
      </c>
      <c r="Q82" s="100" t="n"/>
    </row>
    <row r="83" ht="409.6" customHeight="1" s="49">
      <c r="A83" s="100" t="n">
        <v>81</v>
      </c>
      <c r="B83" s="88"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ยาใดควรได้รับอันดับแรก</t>
        </is>
      </c>
      <c r="C83" s="100" t="n"/>
      <c r="D83" s="88" t="inlineStr">
        <is>
          <t>Allopurinol</t>
        </is>
      </c>
      <c r="E83" s="88" t="inlineStr">
        <is>
          <t>Aspirin</t>
        </is>
      </c>
      <c r="F83" s="88" t="inlineStr">
        <is>
          <t>Colchicine</t>
        </is>
      </c>
      <c r="G83" s="88" t="inlineStr">
        <is>
          <t>Prednisolone</t>
        </is>
      </c>
      <c r="H83" s="88" t="inlineStr">
        <is>
          <t>Probenecid</t>
        </is>
      </c>
      <c r="I83" s="100" t="n">
        <v>3</v>
      </c>
      <c r="J83" s="88" t="inlineStr">
        <is>
          <t>✅ คำตอบที่ถูกต้อง: ข้อ ค. Colchicine (หรือยาสเตียรอยด์ Prednisolone ในรายที่ข้ออักเสบหลายข้อ)
💡 Background:
ผู้ป่วยชายอายุ 35 ปี มีอาการข้ออักเสบเฉียบพลัน ปวด บวม แดง ร้อน บริเวณข้อนิ้วมือและข้อนิ้วเท้า เป้าหมายเร่งด่วนคือการระงับการอักเสบเฉียบพลันของข้อ การรักษาด้วยยาประกอบด้วย Colchicine, NSAIDs หรือ Systemic Corticosteroids (Prednisolone) ส่วนยาลดกรดยูริก (Allopurinol, Probenecid) และยาแอสไพริน (Aspirin) ห้ามนำมาใช้ระงับอาการปวดเฉียบพลันเด็ดขาด
🎯 ทำไมข้อนี้ถึงถูก:
Colchicine (หรือ Prednisolone) เป็นยาต้านการอักเสบที่มีประสิทธิภาพสูงในการระงับอาการข้ออักเสบเกาต์เฉียบพลัน โดย Colchicine 0.6 mg เม็ดแรกตามด้วย 0.6 mg ในอีก 1 ชั่วโมงถัดมา (Low-dose regimen) ช่วยลดอาการปวดบวมได้อย่างรวดเร็ว
🔍 ข้ออื่นผิดเพราะอะไร:
• ข้อ ก. (Allopurinol) และ ข้อ จ. (Probenecid): เป็นยาลดกรดยูริก (ULT) ห้ามเริ่มต้นใช้ในขณะที่ข้อกำลังอักเสบเฉียบพลัน เพราะจะทำให้ระดับยูริกในกระแสเลือดเปลี่ยนแปลงฉับพลัน เกิดการสลายและละลายของผลึกยูเรตที่ผิวข้อ ส่งผลให้ข้ออักเสบรุนแรงขึ้นและระยะเวลาการปวดยืดเยื้อออกไป
• ข้อ ข. (Aspirin): ในขนาดต่ำ (&lt; 2-3 g/day) แอสไพรินจะไปยับยั้งการขับกรดยูริกที่ท่อไตส่วนปลาย (Inhibit renal tubular uric acid excretion) ส่งผลให้ระดับกรดยูริกในเลือดสูงขึ้นและทำให้อาการเกาต์กำเริบหนักขึ้น จึงเป็นข้อห้ามใช้ในการระงับปวดเกาต์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Aspirin Effect on Uric Acid:
  - Low dose (&lt; 2 g/day) = ยับยั้งการขับยูริก -&gt; กรดยูริกในเลือดสูงขึ้น (ห้ามใช้ในเกาต์)
  - High dose (&gt; 4 g/day) = ขับยูริกออกทางไต (Uricosuric effect) แต่มีความเป็นพิษสูงมากในปัจจุบันจึงไม่ใช้</t>
        </is>
      </c>
      <c r="K83" s="100" t="n"/>
      <c r="L83" s="88" t="inlineStr">
        <is>
          <t>Gout</t>
        </is>
      </c>
      <c r="M83" s="100" t="inlineStr">
        <is>
          <t>Clinic</t>
        </is>
      </c>
      <c r="N83" s="88" t="inlineStr">
        <is>
          <t>ข้อ 11 Pharma Plus เล่มม่วง (เฉลยข้อ ค)</t>
        </is>
      </c>
      <c r="O83" s="100" t="inlineStr">
        <is>
          <t>ข้อสอบจริง</t>
        </is>
      </c>
      <c r="P83" s="100" t="inlineStr">
        <is>
          <t>Pharma Plus เล่มม่วง</t>
        </is>
      </c>
      <c r="Q83" s="100" t="n"/>
    </row>
    <row r="84" ht="409.6" customHeight="1" s="49">
      <c r="A84" s="100" t="n">
        <v>82</v>
      </c>
      <c r="B84" s="88" t="inlineStr">
        <is>
          <t>ผู้ป่วยประวัติเบาหวาน ความดันโลหิตสูง ไขมันในเลือดสูง ได้รับยา glibenclamide, MFM, simvastatin, HCTZ และซื้อยา ibuprofen กินเมื่อมีอาการปวดข้อ และกินยา CaCO3 เพื่อบำรุงกระดูกประจำ ยาใดทำให้เกิดปัจจัยเสี่ยงการเกิด gouty attack ในผู้ป่วยรายนี้
ยาใดทำให้เกิดปัจจัยเสี่ยงการเกิด gouty attack ในผู้ป่วยรายนี้</t>
        </is>
      </c>
      <c r="C84" s="100" t="n"/>
      <c r="D84" s="88" t="inlineStr">
        <is>
          <t>CaCO3</t>
        </is>
      </c>
      <c r="E84" s="88" t="inlineStr">
        <is>
          <t>HCTZ</t>
        </is>
      </c>
      <c r="F84" s="88" t="inlineStr">
        <is>
          <t>Ibuprofen</t>
        </is>
      </c>
      <c r="G84" s="88" t="inlineStr">
        <is>
          <t>MFM</t>
        </is>
      </c>
      <c r="H84" s="88" t="inlineStr">
        <is>
          <t>Simvastatin</t>
        </is>
      </c>
      <c r="I84" s="100" t="n">
        <v>4</v>
      </c>
      <c r="J84" s="88" t="inlineStr">
        <is>
          <t>✅ คำตอบที่ถูกต้อง: ข้อ ง. HCTZ (Hydrochlorothiazide)
💡 Background:
ภาวะกรดยูริกในเลือดสูง (Hyperuricemia) สามารถถูกชักนำหรือทำให้แย่ลงได้จากการใช้ยาหลายกลุ่ม โดยเฉพาะยาขับปัสสาวะกลุ่ม Thiazides (เช่น HCTZ) และ Loop diuretics (เช่น Furosemide) ซึ่งออกฤทธิ์แย่งชิงการขับออกของกรดยูริกที่ท่อไตส่วนต้น (Compete for organic acid transporter: OAT4 / URAT1) และเหนี่ยวนำให้เกิดภาวะขาดน้ำ (Volume depletion) จนร่างกายดูดกลับกรดยูริกเพิ่มขึ้น
🎯 ทำไมข้อนี้ถึงถูก:
Hydrochlorothiazide (HCTZ) เป็นยาขับปัสสาวะที่มีรายงานอย่างชัดเจนว่าเพิ่มระดับกรดยูริกในเลือด และเป็นปัจจัยกระตุ้นให้เกิดข้ออักเสบเกาต์กำเริบ (Gout attack) บ่อยที่สุดในเวชปฏิบัติ จึงควรระมัดระวังหรือหลีกเลี่ยงในผู้ป่วยโรคเกาต์
🔍 ข้ออื่นผิดเพราะอะไร:
• ข้อ ก. (Allopurinol): เป็นยาลดกรดยูริกในเลือด โดยยับยั้งเอนไซม์ Xanthine oxidase ไม่ใช่ยาที่ทำให้ยูริกสูง
• ข้อ ข. (Colchicine): เป็นยาต้านการอักเสบที่ออกฤทธิ์ยับยั้ง Tubulin polymerization ไม่ส่งผลเพิ่มระดับกรดยูริกในเลือด
• ข้อ ค. (Ibuprofen) และ ข้อ จ. (Naproxen): เป็นยาต้านการอักเสบกลุ่ม NSAIDs ใช้รักษาอาการข้ออักเสบเกาต์เฉียบพลัน ไม่มีผลเพิ่มระดับกรดยูริกในเลือดอย่างมีนัยสำคัญ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Gout-Inducing Drugs: ยาที่ทำให้กรดยูริกในเลือดสูงและกระตุ้นเกาต์ ได้แก่ ยาขับปัสสาวะ (Thiazides, Loop diuretics), Low-dose Aspirin, ยาต้านวัณโรค (Pyrazinamide, Ethambutol), และยากดภูมิ (Cyclosporine, Tacrolimus)
• Diuretic Alternative in HTN with Gout: ยาลดความดันที่แนะนำในผู้ป่วยเกาต์คือ Losartan (มีคุณสมบัติ Uricosuric ช่วยขับกรดยูริก) หรือ Calcium Channel Blockers (Amlodipine)</t>
        </is>
      </c>
      <c r="K84" s="100" t="n"/>
      <c r="L84" s="88" t="inlineStr">
        <is>
          <t>Gout</t>
        </is>
      </c>
      <c r="M84" s="100" t="inlineStr">
        <is>
          <t>Clinic</t>
        </is>
      </c>
      <c r="N84" s="88" t="inlineStr">
        <is>
          <t>ข้อ 12 Pharma Plus เล่มม่วง (เฉลยข้อ ง)</t>
        </is>
      </c>
      <c r="O84" s="100" t="inlineStr">
        <is>
          <t>ข้อสอบจริง</t>
        </is>
      </c>
      <c r="P84" s="100" t="inlineStr">
        <is>
          <t>Pharma Plus เล่มม่วง</t>
        </is>
      </c>
      <c r="Q84" s="100" t="n"/>
    </row>
    <row r="85" ht="409.6" customHeight="1" s="49">
      <c r="A85" s="100" t="n">
        <v>83</v>
      </c>
      <c r="B85" s="88" t="inlineStr">
        <is>
          <t>ยาใดควรระวังในกลุ่ม sulfonamide</t>
        </is>
      </c>
      <c r="C85" s="100" t="n"/>
      <c r="D85" s="88" t="inlineStr">
        <is>
          <t>Allopurinol</t>
        </is>
      </c>
      <c r="E85" s="88" t="inlineStr">
        <is>
          <t>Colchicine</t>
        </is>
      </c>
      <c r="F85" s="88" t="inlineStr">
        <is>
          <t>HCTZ</t>
        </is>
      </c>
      <c r="G85" s="88" t="inlineStr">
        <is>
          <t>Ibuprofen</t>
        </is>
      </c>
      <c r="H85" s="88" t="inlineStr">
        <is>
          <t>Naproxen</t>
        </is>
      </c>
      <c r="I85" s="100" t="n">
        <v>3</v>
      </c>
      <c r="J85" s="88" t="inlineStr">
        <is>
          <t>✅ คำตอบที่ถูกต้อง: ข้อ ค. HCTZ (Hydrochlorothiazide)
💡 Background:
ยา Hydrochlorothiazide (HCTZ) เป็นยาขับปัสสาวะกลุ่ม Benzothiadiazine ซึ่งมีโครงสร้างทางเคมีเป็นอนุพันธ์ของ Sulfonamide (-SO2NH2) ดังนั้น ผู้ป่วยที่มีประวัติแพ้ยากลุ่ม Sulfa (เช่น Co-trimoxazole, Sulfamethoxazole) จึงมีความเสี่ยงต่อการเกิดปฏิกิริยาการแพ้ข้ามกลุ่ม (Cross-reactivity) ได้ จึงต้องใช้ด้วยความระมัดระวังอย่างยิ่ง
🎯 ทำไมข้อนี้ถึงถูก:
ในบรรดาตัวเลือกที่กำหนด HCTZ เป็นยาตัวเดียวที่มีโครงสร้างโมเลกุลเป็น Sulfonamide derivative จึงเป็นยาที่ควรระวังในผู้ป่วยที่แพ้ยากลุ่ม Sulfonamide
🔍 ข้ออื่นผิดเพราะอะไร:
• ข้อ ก. (Allopurinol): เป็นโครงสร้าง Purine analog (Pyrazolo[3,4-d]pyrimidine) ไม่มีหมู่ Sulfonamide
• ข้อ ข. (Colchicine): เป็นสารอัลคาลอยด์ธรรมชาติจากต้น Colchicum autumnale โครงสร้างเป็น Tricyclic alkaloid ไม่มีหมู่ Sulfa
• ข้อ ง. (Ibuprofen) และ ข้อ จ. (Naproxen): เป็นยากลุ่ม Arylpropionic acid derivatives ไม่มีโครงสร้างของ Sulfonamide
📖 Guideline อ้างอิง:
Goodman &amp; Gilman's: The Pharmacological Basis of Therapeutics (Chapter: Diuretics and Sulfonamide Hypersensitivity) &amp; Joint Task Force on Practice Parameters (AAAAI/ACAAI) Drug Allergy Guideline
📌 จุดจำก่อนสอบ:
• Non-antibiotic Sulfonamides: ยาที่มีโครงสร้าง Sulfa ที่ต้องระวัง ได้แก่ Thiazide diuretics (HCTZ), Loop diuretics (Furosemide), Sulfonylureas (Glipizide), และ Carbonic anhydrase inhibitors (Acetazolamide)
• Structure Alert: ผู้ป่วยแพ้ซัลฟาสามารถใช้ NSAIDs ทั่วไป (Naproxen, Ibuprofen) และ Colchicine ได้อย่างปลอดภัย</t>
        </is>
      </c>
      <c r="K85" s="100" t="n"/>
      <c r="L85" s="88" t="inlineStr">
        <is>
          <t>Gout</t>
        </is>
      </c>
      <c r="M85" s="100" t="inlineStr">
        <is>
          <t>Clinic</t>
        </is>
      </c>
      <c r="N85" s="88" t="inlineStr">
        <is>
          <t>ข้อ 13 Pharma Plus เล่มม่วง (เฉลยข้อ ค)</t>
        </is>
      </c>
      <c r="O85" s="100" t="inlineStr">
        <is>
          <t>ข้อสอบจริง</t>
        </is>
      </c>
      <c r="P85" s="100" t="inlineStr">
        <is>
          <t>Pharma Plus เล่มม่วง</t>
        </is>
      </c>
      <c r="Q85" s="100" t="n"/>
    </row>
    <row r="86" ht="409.6" customHeight="1" s="49">
      <c r="A86" s="100" t="n">
        <v>84</v>
      </c>
      <c r="B86" s="88" t="inlineStr">
        <is>
          <t>NSAID ที่มีฤทธิ์เปลี่ยนแปลงระดับ uric acid ในเลือด</t>
        </is>
      </c>
      <c r="C86" s="100" t="n"/>
      <c r="D86" s="88" t="inlineStr">
        <is>
          <t>Aspirin</t>
        </is>
      </c>
      <c r="E86" s="88" t="inlineStr">
        <is>
          <t>Celecoxib</t>
        </is>
      </c>
      <c r="F86" s="88" t="inlineStr">
        <is>
          <t>Ibuprofen</t>
        </is>
      </c>
      <c r="G86" s="88" t="inlineStr">
        <is>
          <t>Nimesulide</t>
        </is>
      </c>
      <c r="H86" s="88" t="inlineStr">
        <is>
          <t>Piroxicam</t>
        </is>
      </c>
      <c r="I86" s="100" t="n">
        <v>1</v>
      </c>
      <c r="J86" s="88" t="inlineStr">
        <is>
          <t>✅ คำตอบที่ถูกต้อง: ข้อ ก. Aspirin (Acetylsalicylic acid)
💡 Background:
Aspirin มีผลต่อการขับกรดยูริกทางไตที่แปรผันตามขนาดยา (Biphasic effect on uric acid excretion):
1. Low dose (75-325 mg/day หรือ &lt; 2-3 g/day): แอสไพรินขนาดต่ำจะแย่งชิงการขับกรดยูริกที่ท่อไตส่วนต้น (Inhibit tubular secretion of uric acid) ทำให้ระดับกรดยูริกในเลือด "สูงขึ้น" และกระตุ้นให้อาการเกาต์กำเริบ
2. High dose (&gt; 4-5 g/day): แอสไพรินขนาดสูงจะไปยับยั้งการดูดกลับของกรดยูริก (Inhibit tubular reabsorption of uric acid) ส่งผลให้ขับกรดยูริกออกทางปัสสาวะเพิ่มขึ้น (Uricosuric effect) ทำให้ระดับกรดยูริกในเลือดลดลง
🎯 ทำไมข้อนี้ถึงถูก:
Aspirin เป็นยา NSAID เพียงตัวเดียวที่มีคุณสมบัติเปลี่ยนแปลงระดับกรดยูริกในเลือดอย่างชัดเจนและขึ้นกับขนาดยา (Biphasic effect) ต่างจาก NSAIDs ตัวอื่นๆ ทั่วไป
🔍 ข้ออื่นผิดเพราะอะไร:
• ข้อ ข. (Celecoxib), ข้อ ค. (Ibuprofen), ข้อ ง. (Nimesulide), และ ข้อ จ. (Piroxicam): เป็นยากลุ่ม NSAIDs ที่ออกฤทธิ์ต้านการอักเสบโดยยับยั้งเอนไซม์ COX แต่ไม่มีผลรบกวนการขับถ่ายกรดยูริกที่ท่อไตอย่างมีนัยสำคัญ จึงไม่เปลี่ยนแปลงระดับกรดยูริกในเลือด
📖 Guideline อ้างอิง:
Goodman &amp; Gilman's: The Pharmacological Basis of Therapeutics (Chapter: Analgesic-Antipyretic and Anti-inflammatory Agents) &amp; 2020 ACR Guideline for Gout
📌 จุดจำก่อนสอบ:
• Biphasic Uric Acid Effect of Aspirin:
  - ขนาดต่ำ (&lt; 2 g/day เช่น เบบี้แอสไพริน 81 mg) = ลดการขับยูริก -&gt; กรดยูริกในเลือดสูงขึ้น (ระวังในเกาต์)
  - ขนาดสูงมาก (&gt; 4 g/day) = ขับยูริกออกทางปัสสาวะ -&gt; กรดยูริกลดลง แต่มีความเป็นพิษต่อกระเพาะและระบบประสาทสูงมาก</t>
        </is>
      </c>
      <c r="K86" s="100" t="n"/>
      <c r="L86" s="88" t="inlineStr">
        <is>
          <t>Gout</t>
        </is>
      </c>
      <c r="M86" s="100" t="inlineStr">
        <is>
          <t>Clinic</t>
        </is>
      </c>
      <c r="N86" s="88" t="inlineStr">
        <is>
          <t>ข้อ 14 Pharma Plus เล่มม่วง (เฉลยข้อ ก)</t>
        </is>
      </c>
      <c r="O86" s="100" t="inlineStr">
        <is>
          <t>ข้อสอบจริง</t>
        </is>
      </c>
      <c r="P86" s="100" t="inlineStr">
        <is>
          <t>Pharma Plus เล่มม่วง</t>
        </is>
      </c>
      <c r="Q86" s="100" t="n"/>
    </row>
    <row r="87" ht="409.6" customHeight="1" s="49">
      <c r="A87" s="100" t="n">
        <v>85</v>
      </c>
      <c r="B87" s="88"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ข้อใดไม่ใช่ลักษณะหรืออาการของโรคเกาท์</t>
        </is>
      </c>
      <c r="C87" s="100" t="n"/>
      <c r="D87" s="88" t="inlineStr">
        <is>
          <t>เกิดจากการสร้าง uric acid มากเกินไป</t>
        </is>
      </c>
      <c r="E87" s="88" t="inlineStr">
        <is>
          <t>เกิดจากการที่ขับ uric acid ได้น้อยลง</t>
        </is>
      </c>
      <c r="F87" s="88" t="inlineStr">
        <is>
          <t>อาการจะค่อยๆปวด มากขึ้นเรื่อย ๆ</t>
        </is>
      </c>
      <c r="G87" s="88" t="inlineStr">
        <is>
          <t>อาการมักจะเกิดตอนกลางคืนหรือเช้ามืด</t>
        </is>
      </c>
      <c r="H87" s="88" t="inlineStr">
        <is>
          <t>อาจพบนิ่วตกตะกอนที่ไตได้</t>
        </is>
      </c>
      <c r="I87" s="100" t="n">
        <v>3</v>
      </c>
      <c r="J87" s="88" t="inlineStr">
        <is>
          <t>✅ คำตอบที่ถูกต้อง: ข้อ ค. อาการจะค่อยๆ ปวด มากขึ้นเรื่อยๆ (เป็นข้อความที่ผิด)
💡 Background:
ลักษณะทางคลินิกที่จำเพาะเจาะจงของโรคข้ออักเสบเกาต์เฉียบพลัน (Acute Gout Flare) คือ "อาการปวดข้อเกิดขึ้นอย่างรวดเร็วและรุนแรงมากจนถึงจุดสูงสุดภายใน 12 ถึง 24 ชั่วโมงแรก (Rapid onset of severe pain reaching maximal intensity within 12-24 hours)" ไม่ใช่การค่อยๆ ปวดสะสมทีละน้อยเป็นสัปดาห์หรือเป็นเดือน นอกจากนี้การกำเริบมักเกิดขึ้นในเวลากลางคืนหรือเช้ามืดเนื่องจากอุณหภูมิร่างกายที่ลดลงและภาวะขาดน้ำในเวลากลางคืนส่งผลให้ผลึกเกลือยูเรตตกตะกอนได้ง่ายขึ้น
🎯 ทำไมข้อนี้ถึงถูก:
โจทย์ถามว่าข้อใดกล่าวไม่ถูกต้องเกี่ยวกับโรคเกาต์กำเริบ: ข้อ ค. ที่ระบุว่า "อาการจะค่อยๆ ปวดมากขึ้นเรื่อยๆ" นั้นผิด เพราะเกาต์มีลักษณะปวดรุนแรงแบบเฉียบพลันฉับพลัน (Explosive acute attack) ต่างจากโรคข้อเสื่อม (OA) ที่อาการปวดจะค่อยๆ เป็นค่อยๆ ไปตามการใช้งาน
🔍 ข้ออื่นผิดเพราะอะไร:
• ข้อ ก. (เกิดจากการสร้าง uric acid มากเกินไป): ถูกต้อง เป็นหนึ่งในกลไกของโรคเกาต์ (Overproduction ~10%)
• ข้อ ข. (เกิดจากการที่ขับ uric acid ได้น้อยลง): ถูกต้อง เป็นสาเหตุหลักของผู้ป่วยโรคเกาต์ส่วนใหญ่ (Underexcretion ~90%)
• ข้อ ง. (อาการมักจะเกิดตอนกลางคืนหรือเช้ามืด): ถูกต้อง เป็นช่วงเวลาที่พบบ่อยที่สุดของ Gout attack
• ข้อ จ. (อาจพบนิ่วตกตะกอนที่ไตได้): ถูกต้อง กรดยูริกที่ละลายไม่หมดในปัสสาวะที่เป็นกรดสามารถตกผลึกกลายเป็นนิ่วทางเดินปัสสาวะ (Uric acid nephrolithiasis) ได้
📖 Guideline อ้างอิง:
2020 American College of Rheumatology (ACR) Guideline for the Management of Gout &amp; EULAR Recommendations for Gout Diagnosis
📌 จุดจำก่อนสอบ:
• Acute Flare Kinetics: ข้ออักเสบเกาต์ปวดแตะจุดสูงสุด (Peak pain) ภายใน 24 ชั่วโมงแรกเสมอ (มักตื่นมาปวดตอนเช้ามืด) หากปวดตื้อๆ ค่อยๆ เป็นมาหลายสัปดาห์ ต้องนึกถึงโรคข้ออื่น เช่น Osteoarthritis หรือ Chronic Tendinitis</t>
        </is>
      </c>
      <c r="K87" s="100" t="n"/>
      <c r="L87" s="88" t="inlineStr">
        <is>
          <t>Gout</t>
        </is>
      </c>
      <c r="M87" s="100" t="inlineStr">
        <is>
          <t>Clinic</t>
        </is>
      </c>
      <c r="N87" s="88" t="inlineStr">
        <is>
          <t>ข้อ 15 Pharma Plus เล่มม่วง (เฉลยข้อ ค)</t>
        </is>
      </c>
      <c r="O87" s="100" t="inlineStr">
        <is>
          <t>ข้อสอบจริง</t>
        </is>
      </c>
      <c r="P87" s="100" t="inlineStr">
        <is>
          <t>Pharma Plus เล่มม่วง</t>
        </is>
      </c>
      <c r="Q87" s="100" t="n"/>
    </row>
    <row r="88" ht="409.6" customHeight="1" s="49">
      <c r="A88" s="100" t="n">
        <v>86</v>
      </c>
      <c r="B88" s="88"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ข้อใดผิด</t>
        </is>
      </c>
      <c r="C88" s="100" t="n"/>
      <c r="D88" s="88" t="inlineStr">
        <is>
          <t>โรคที่อาจมีผลทำให้ระดับ uric acid สูงขึ้น ได้แก่ เบาหวาน ความดันโลหิตสูง</t>
        </is>
      </c>
      <c r="E88" s="88" t="inlineStr">
        <is>
          <t>หากผู้ป่วยมีอาการปวดข้อ ข้อบวมควรรีบให้ยาลดระดับ uric acid ในเลือด</t>
        </is>
      </c>
      <c r="F88" s="88" t="inlineStr">
        <is>
          <t>การให้ยา aspirin ในขนาด 3 g ต่อวัน มีผลให้ระดับ uric acid ลดลง</t>
        </is>
      </c>
      <c r="G88" s="88" t="inlineStr">
        <is>
          <t>ยา colchicine จะให้ผลการรักษาที่ดีใน 2 วันแรกของ gout attack</t>
        </is>
      </c>
      <c r="H88" s="88" t="inlineStr">
        <is>
          <t>พันธุกรรม มีผลต่อการเกิดโรค</t>
        </is>
      </c>
      <c r="I88" s="100" t="n">
        <v>2</v>
      </c>
      <c r="J88" s="88" t="inlineStr">
        <is>
          <t>✅ คำตอบที่ถูกต้อง: ข้อ ข. หากผู้ป่วยมีอาการปวดข้อ ข้อบวมควรรีบให้ยาลดระดับ uric acid ในเลือด (เป็นข้อความที่ผิด)
💡 Background:
หลักการสำคัญในการรักษาโรคข้ออักเสบเกาต์คือ การแยกระหว่าง "การรักษาข้ออักเสบเฉียบพลัน (Acute flare management)" และ "การลดระดับกรดยูริกในระยะยาว (Urate-Lowering Therapy: ULT)" ในกรณีที่ผู้ป่วยมีอาการปวดบวมข้อเฉียบพลันและยังไม่เคยได้รับยาลดกรดยูริกมาก่อน "ห้ามเริ่มต้นยาลดกรดยูริก (เช่น Allopurinol, Febuxostat, Probenecid) ทันทีในขณะที่ข้อกำลังอักเสบเฉียบพลัน" ควรรอให้อาการอักเสบสงบลงอย่างน้อย 2-4 สัปดาห์ก่อน จึงเริ่มยา เพราะการลดระดับยูริกอย่างรวดเร็วจะทำให้ผลึกยูเรตแตกตัวและกระตุ้นการอักเสบให้รุนแรงและยืดเยื้อขึ้น
🎯 ทำไมข้อนี้ถึงถูก:
โจทย์ถามข้อความที่ไม่ถูกต้อง: ข้อ ข. ที่ระบุว่า "หากผู้ป่วยมีอาการปวดข้อ ข้อบวมควรรีบให้ยาลดระดับ uric acid" เป็นการจัดการที่ผิดหลักการทางเภสัชบำบัดอย่างร้ายแรง
🔍 ข้ออื่นผิดเพราะอะไร:
• ข้อ ก. (เบาหวาน ความดันโลหิตสูง สัมพันธ์กับกรดยูริกสูง): ถูกต้อง เป็นส่วนหนึ่งของ Metabolic syndrome ซึ่งส่งผลลดการขับกรดยูริกทางไต
• ข้อ ค. (Aspirin ขนาด 3 g/day มีผลให้ระดับ uric acid ลดลง): ถูกต้อง ตามหลักเภสัชวิทยา แอสไพรินขนาดสูงมาก (&gt; 3-4 g/day) มีฤทธิ์ Uricosuric ขับกรดยูริกออกทางไต
• ข้อ ง. (Colchicine ให้ผลการรักษาที่ดีใน 2 วันแรกของ gout attack): ถูกต้อง Colchicine จะได้ผลดีที่สุดเมื่อเริ่มภายใน 24-36 ชั่วโมงแรกหลังเริ่มมีอาการ
• ข้อ จ. (พันธุกรรมมีผลต่อการเกิดโรค): ถูกต้อง ความผิดปกติของยีนตัวขนส่งยูเรต (เช่น SLC2A9, ABCG2) ถ่ายทอดทางพันธุกรรมได้
📖 Guideline อ้างอิง:
2020 American College of Rheumatology (ACR) Guideline for the Management of Gout &amp; EULAR Recommendations for Gout
📌 จุดจำก่อนสอบ:
• Never Start ULT in Acute Flare: หากเป็นผู้ป่วยใหม่ ห้ามเริ่มยาลดกรดยูริก (Allopurinol/Probenecid) ขณะมี Acute flare แต่ถ้าเป็นผู้ป่วยที่ทานยา ULT ประจำอยู่แล้ว ให้ทานยาเดิมต่อเนื่อง ห้ามหยุดยา</t>
        </is>
      </c>
      <c r="K88" s="100" t="n"/>
      <c r="L88" s="88" t="inlineStr">
        <is>
          <t>Gout</t>
        </is>
      </c>
      <c r="M88" s="100" t="inlineStr">
        <is>
          <t>Clinic</t>
        </is>
      </c>
      <c r="N88" s="88" t="inlineStr">
        <is>
          <t>ข้อ 16 Pharma Plus เล่มม่วง (เฉลยข้อ ข)</t>
        </is>
      </c>
      <c r="O88" s="100" t="inlineStr">
        <is>
          <t>ข้อสอบจริง</t>
        </is>
      </c>
      <c r="P88" s="100" t="inlineStr">
        <is>
          <t>Pharma Plus เล่มม่วง</t>
        </is>
      </c>
      <c r="Q88" s="100" t="n"/>
    </row>
    <row r="89" ht="409.6" customHeight="1" s="49">
      <c r="A89" s="100" t="n">
        <v>87</v>
      </c>
      <c r="B89" s="88"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89" s="100" t="n"/>
      <c r="D89" s="88" t="inlineStr">
        <is>
          <t>Indomethacin</t>
        </is>
      </c>
      <c r="E89" s="88" t="inlineStr">
        <is>
          <t>Colchicine</t>
        </is>
      </c>
      <c r="F89" s="88" t="inlineStr">
        <is>
          <t>Indomethacin + colchicine</t>
        </is>
      </c>
      <c r="G89" s="88" t="inlineStr">
        <is>
          <t>Colchicine + allopurinol</t>
        </is>
      </c>
      <c r="H89" s="88" t="inlineStr">
        <is>
          <t>Indomethacin + colchicine + allopurinol</t>
        </is>
      </c>
      <c r="I89" s="100" t="n">
        <v>1</v>
      </c>
      <c r="J89" s="88" t="inlineStr">
        <is>
          <t>✅ คำตอบที่ถูกต้อง: ข้อ ก. Indomethacin (หรือเพิ่มขนาดยา / ให้ Colchicine เสริม)
💡 Background:
ผู้ป่วยชายอายุ 60 ปี โรคเกาต์กำเริบเฉียบพลันหลังดื่มแอลกอฮอล์และรับประทานอาหารพิวรีนสูง โดยมีประวัติยาเดิมที่เคยใช้ควบคุมอาการปวดอักเสบได้ผลดีคือ Indomethacin ซึ่งเป็นยาต้านการอักเสบกลุ่ม Non-selective NSAID ที่มีประสิทธิภาพสูงมากในการระงับอาการปวดข้อเกาต์เฉียบพลัน การรักษาภาวะกำเริบเฉียบพลันในผู้ป่วยที่ไม่มีข้อห้ามใช้ NSAIDs คือการให้ยากลุ่ม NSAIDs (เช่น Indomethacin 50 mg วันละ 3 ครั้ง) ในระยะสั้นจนกว่าอาการปวดจะทุเลา
🎯 ทำไมข้อนี้ถึงถูก:
Indomethacin เป็นยาต้านการอักเสบที่ตรงจุดและตรงกับประวัติการตอบสนองเดิมของผู้ป่วยรายนี้ โดยให้เดี่ยวๆ ในขนาดเต็มเพื่อระงับการอักเสบเฉียบพลัน
🔍 ข้ออื่นผิดเพราะอะไร:
• ข้อ ข. (Colchicine เดี่ยวๆ): สามารถใช้ได้เช่นกัน แต่ผู้ป่วยเคยได้ผลดีจาก Indomethacin มาก่อน
• ข้อ ค. (Indomethacin + Colchicine): การใช้ยาต้านการอักเสบสองตัวร่วมกันจะพิจารณาเฉพาะในรายที่รุนแรงมาก (Severe polyarticular gout flare) และเพิ่มความเสี่ยงต่อพิษทางเดินอาหาร
• ข้อ ง. (Colchicine + Allopurinol) และ ข้อ จ. (Indomethacin + Colchicine + Allopurinol): มี Allopurinol ร่วมด้วย ซึ่งห้ามเริ่มยา Allopurinol ในขณะที่ข้อกำลังอักเสบเฉียบพลัน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Indomethacin in Acute Gout: ขนาดยามาตรฐานคือ 50 mg วันละ 3 ครั้ง หลังอาหารทันที แล้วค่อยๆ ปรับลดขนาดยาลงเมื่ออาการดีขึ้น
• Contraindications: ระวังการใช้ NSAIDs ในผู้ป่วยโรคไตเรื้อรัง (CKD), โรคแผลในกระเพาะอาหาร (PUD), ภาวะหัวใจล้มเหลว (Heart failure), และผู้ที่ใช้ยา Warfarin</t>
        </is>
      </c>
      <c r="K89" s="100" t="n"/>
      <c r="L89" s="88" t="inlineStr">
        <is>
          <t>Gout</t>
        </is>
      </c>
      <c r="M89" s="100" t="inlineStr">
        <is>
          <t>Clinic</t>
        </is>
      </c>
      <c r="N89" s="88" t="inlineStr">
        <is>
          <t>ข้อ 17 Pharma Plus เล่มม่วง (เฉลยข้อ ก)</t>
        </is>
      </c>
      <c r="O89" s="100" t="inlineStr">
        <is>
          <t>ข้อสอบจริง</t>
        </is>
      </c>
      <c r="P89" s="100" t="inlineStr">
        <is>
          <t>Pharma Plus เล่มม่วง</t>
        </is>
      </c>
      <c r="Q89" s="100" t="n"/>
    </row>
    <row r="90" ht="396" customHeight="1" s="49">
      <c r="A90" s="100" t="n">
        <v>88</v>
      </c>
      <c r="B90" s="88"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จากข้อมูลข้างต้นท่านคิดว่าผู้ป่วยรายนี้ป่วยเป็นโรคใด</t>
        </is>
      </c>
      <c r="C90" s="100" t="n"/>
      <c r="D90" s="88" t="inlineStr">
        <is>
          <t>Rheumatoid arthritis</t>
        </is>
      </c>
      <c r="E90" s="88" t="inlineStr">
        <is>
          <t>Osteoarthritis</t>
        </is>
      </c>
      <c r="F90" s="88" t="inlineStr">
        <is>
          <t>Acute Gout</t>
        </is>
      </c>
      <c r="G90" s="88" t="inlineStr">
        <is>
          <t>Osteoporosis</t>
        </is>
      </c>
      <c r="H90" s="88" t="inlineStr">
        <is>
          <t>Osteomalacia</t>
        </is>
      </c>
      <c r="I90" s="100" t="n">
        <v>3</v>
      </c>
      <c r="J90" s="88" t="inlineStr">
        <is>
          <t>✅ คำตอบที่ถูกต้อง: ข้อ ค. Acute Gout (โรคข้ออักเสบเกาต์เฉียบพลัน)
💡 Background:
อาการปวด บวม แดง ร้อน ฉับพลันที่ข้อนิ้วหัวแม่เท้าข้างซ้าย (Podagra) ภายใน 1 วัน ร่วมกับประวัติการรับประทานอาหารพิวรีนสูงชัดเจน (ซุปหน่อไม้ และต้มเลือดหมู/เกาเหลาเครื่องในหมู) ในชายวัย 45 ปี เป็นอาการทางคลินิกจำเพาะของโรคข้ออักเสบเกาต์เฉียบพลัน (Acute Gout Flare)
🎯 ทำไมข้อนี้ถึงถูก:
ประวัติและอาการแสดงทั้งหมดตรงตามเกณฑ์ทางคลินิกของโรคข้ออักเสบเกาต์เฉียบพลัน (Acute Gout) 100%
🔍 ข้ออื่นผิดเพราะอะไร:
• ข้อ ก. (Rheumatoid arthritis): โรคข้ออักเสบรูมาตอยด์ มีการอักเสบของข้อนิ้วมือแบบสมมาตรสองข้างเรื้อรังและมี Morning stiffness &gt; 1 ชั่วโมง
• ข้อ ข. (Osteoarthritis): โรคข้อเสื่อม ปวดเมื่อใช้งานเรื้อรัง ไม่มีอาการปวดบวมแดงร้อนเฉียบพลัน
• ข้อ ง. (Osteoporosis): กระดูกพรุนไม่ทำให้ปวดข้อเฉียบพลัน
• ข้อ จ. (Osteomalacia): กระดูกอ่อน มีอาการปวดกระดูกทั่วตัวและกล้ามเนื้อล้า
📖 Guideline อ้างอิง:
2020 American College of Rheumatology (ACR) Guideline for the Management of Gout &amp; EULAR Gout Diagnosis Guidelines
📌 จุดจำก่อนสอบ:
• Podagra: อาการปวดบวมแดงร้อนที่ข้อมัตสิมะนิ้วหัวแม่เท้า (1st MTP joint) พบบ่อยที่สุดในเกาต์เฉียบพลัน
• Diet Triggers: เครื่องในสัตว์ ยอดผัก หน่อไม้ สัตว์ปีก เบียร์ และน้ำหวานฟรุกโตส คือตัวกระตุ้นข้ออักเสบเกาต์ที่พบบ่อยในคนไทย</t>
        </is>
      </c>
      <c r="K90" s="100" t="n"/>
      <c r="L90" s="88" t="inlineStr">
        <is>
          <t>Gout</t>
        </is>
      </c>
      <c r="M90" s="100" t="inlineStr">
        <is>
          <t>Clinic</t>
        </is>
      </c>
      <c r="N90" s="88" t="inlineStr">
        <is>
          <t>ข้อ 18 Pharma Plus เล่มม่วง (เฉลยข้อ ค)</t>
        </is>
      </c>
      <c r="O90" s="100" t="inlineStr">
        <is>
          <t>ข้อสอบจริง</t>
        </is>
      </c>
      <c r="P90" s="100" t="inlineStr">
        <is>
          <t>Pharma Plus เล่มม่วง</t>
        </is>
      </c>
      <c r="Q90" s="100" t="n"/>
    </row>
    <row r="91" ht="409.6" customHeight="1" s="49">
      <c r="A91" s="100" t="n">
        <v>89</v>
      </c>
      <c r="B91" s="88"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ข้อใดเป็นสาเหตุของโรคในผู้ป่วยรายนี้</t>
        </is>
      </c>
      <c r="C91" s="100" t="n"/>
      <c r="D91" s="88" t="inlineStr">
        <is>
          <t>เกิดจากการมีภาวะกรดยูริกในเลือดสูง และมีผลึก monosodium glutamate ตกตะกอนในข้อ</t>
        </is>
      </c>
      <c r="E91" s="88" t="inlineStr">
        <is>
          <t>เกิดจากการเสื่อมสภาพของกระดูกอ่อน โดยถูกทำลายจนเกิดการผิดรูปร่างไป</t>
        </is>
      </c>
      <c r="F91" s="88" t="inlineStr">
        <is>
          <t>เกิดจากการอักเสบเรื้อรังของเนื้อเยื่อไขกระดูกและกระดูกอ่อนถูกทำลาย</t>
        </is>
      </c>
      <c r="G91" s="88" t="inlineStr">
        <is>
          <t>เกิดจากโรค autoimmune ทำให้มีปุ่ม tophi เกิดขึ้นบริเวณข้ออักเสบ</t>
        </is>
      </c>
      <c r="H91" s="88" t="inlineStr">
        <is>
          <t>ไม่มีข้อใดถูก</t>
        </is>
      </c>
      <c r="I91" s="100" t="n">
        <v>5</v>
      </c>
      <c r="J91" s="88" t="inlineStr">
        <is>
          <t>✅ คำตอบที่ถูกต้อง: ข้อ จ. ไม่มีข้อใดถูก
💡 Background:
พยาธิกำเนิดที่แท้จริงของโรคเกาต์ (Pathogenesis of Gout) เกิดจากการที่ร่างกายมีระดับกรดยูริกในเลือดสูงเรื้อรัง (Hyperuricemia) จนเกินจุดอิ่มตัว ทำให้เกิดการตกผลึกของเกลือ "โมโนโซเดียมยูเรต (Monosodium Urate: MSU)" ภายในช่องข้อและเนื้อเยื่อรอบข้อ ซึ่งจะกระตุ้นระบบภูมิคุ้มกัน (NLRP3 inflammasome) หลั่งสารสื่ออักเสบ IL-1beta ทำให้เม็ดเลือดขาว Neutrophil เข้ามากัดกินผลึกและปล่อยเอนไซม์ทำลายเนื้อเยื่อข้อ
🎯 ทำไมข้อนี้ถึงถูก:
โจทย์ข้อนี้เป็นข้อสอบดักทาง (Distractor trap): ตัวเลือก ข้อ ก. ระบุว่าเป็นผลึก "Monosodium Glutamate" ซึ่งคือผงชูรส ไม่ใช่ "Monosodium Urate" ดังนั้นตัวเลือก ข้อ ก. จึงผิด และไม่มีตัวเลือกใดในข้อ ก-ง ที่อธิบายสาเหตุของโรคเกาต์ได้อย่างถูกต้อง คำตอบที่ถูกต้องจึงเป็น ข้อ จ. ไม่มีข้อใดถูก
🔍 ข้ออื่นผิดเพราะอะไร:
• ข้อ ก. (ผลึก monosodium glutamate ตกตะกอนในข้อ): ผิด Monosodium Glutamate (MSG) คือผงชูรส ผลึกที่แท้จริงในโรคเกาต์คือ "Monosodium Urate (MSU)"
• ข้อ ข. (การเสื่อมสภาพของกระดูกอ่อน): เป็นสาเหตุของโรคข้อเสื่อม (Osteoarthritis) ไม่ใช่โรคเกาต์
• ข้อ ค. (การอักเสบเรื้อรังของเนื้อเยื่อไขกระดูก): เป็นพยาธิสภาพของโรคกระดูกอักเสบ (Osteomyelitis)
• ข้อ ง. (โรค autoimmune ทำให้มีปุ่ม tophi): ผิด โรคเกาต์ไม่ใช่โรค Autoimmune (โรคภูมิต้านตนเอง) เหมือนรูมาตอยด์หรือ SLE แต่เป็นโรคข้ออักเสบจากผลึกผลึกสะสม (Crystal-induced arthropathy)
📖 Guideline อ้างอิง:
Robbins and Cotran Pathologic Basis of Disease (Chapter: Diseases of Joints - Gout) &amp; 2020 ACR Guideline for Gout
📌 จุดจำก่อนสอบ:
• Crystal Identification: ผลึกในโรคเกาต์คือ Monosodium Urate (MSU) ห้ามสับสนกับ Monosodium Glutamate (MSG - ผงชูรส) หรือ Calcium Pyrophosphate Dihydrate (CPPD - Pseudogout)
• Pathophysiology: Hyperuricemia -&gt; ตกผลึก MSU -&gt; กระตุ้น NLRP3 Inflammasome -&gt; หลั่ง IL-1beta -&gt; Neutrophil influx -&gt; ข้ออักเสบเฉียบพลัน</t>
        </is>
      </c>
      <c r="K91" s="100" t="n"/>
      <c r="L91" s="88" t="inlineStr">
        <is>
          <t>Gout</t>
        </is>
      </c>
      <c r="M91" s="100" t="inlineStr">
        <is>
          <t>Clinic</t>
        </is>
      </c>
      <c r="N91" s="88" t="inlineStr">
        <is>
          <t>ข้อ 19 Pharma Plus เล่มม่วง (เฉลยข้อ จ)</t>
        </is>
      </c>
      <c r="O91" s="100" t="inlineStr">
        <is>
          <t>ข้อสอบจริง</t>
        </is>
      </c>
      <c r="P91" s="100" t="inlineStr">
        <is>
          <t>Pharma Plus เล่มม่วง</t>
        </is>
      </c>
      <c r="Q91" s="100" t="n"/>
    </row>
    <row r="92" ht="409.6" customHeight="1" s="49">
      <c r="A92" s="100" t="n">
        <v>90</v>
      </c>
      <c r="B92" s="88"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ยาใดต่อไปนี้ไม่มีผลต่อระดับกรดยูริกในร่างกาย</t>
        </is>
      </c>
      <c r="C92" s="100" t="n"/>
      <c r="D92" s="88" t="inlineStr">
        <is>
          <t>Diuretic</t>
        </is>
      </c>
      <c r="E92" s="88" t="inlineStr">
        <is>
          <t>Salicylates low dose</t>
        </is>
      </c>
      <c r="F92" s="88" t="inlineStr">
        <is>
          <t>Pyrazinamide</t>
        </is>
      </c>
      <c r="G92" s="88" t="inlineStr">
        <is>
          <t>Ethambutol</t>
        </is>
      </c>
      <c r="H92" s="88" t="inlineStr">
        <is>
          <t>ไม่มีข้อใดถูก</t>
        </is>
      </c>
      <c r="I92" s="100" t="n">
        <v>5</v>
      </c>
      <c r="J92" s="88" t="inlineStr">
        <is>
          <t>✅ คำตอบที่ถูกต้อง: ข้อ จ. ไม่มีข้อใดถูก (ทุกตัวใน ก-ง ล้วนมีผลเพิ่มกรดยูริกในเลือดทั้งสิ้น)
💡 Background:
โจทย์ถามว่า "ยาใดต่อไปนี้ไม่มีผลต่อระดับกรดยูริกในร่างกาย":
1. Diuretics (Thiazide &amp; Loop diuretics): เพิ่มระดับกรดยูริกในเลือดอย่างมาก โดยแย่งชิงการขับออกทางไตและลดการขับถ่ายยูริก
2. Low-dose Salicylates (Aspirin &lt; 2 g/day): ยับยั้งการหลั่งกรดยูริกที่ท่อไตส่วนต้น ทำให้กรดยูริกในเลือดสูงขึ้น
3. Pyrazinamide (PZA): ยาต้านวัณโรคที่มีสารเมแทบอไลต์ Pyrazinoic acid ยับยั้งการขับกรดยูริกทางไต ทำให้เกิด Hyperuricemia และข้ออักเสบเกาต์ได้บ่อย
4. Ethambutol (EMB): ยาต้านวัณโรคที่ลดการขับกรดยูริกออกทางไตเช่นเดียวกัน
🎯 ทำไมข้อนี้ถึงถูก:
เนื่องจากยาทุกตัวในตัวเลือก ข้อ ก. ถึง ข้อ ง. (Diuretic, Low-dose salicylates, Pyrazinamide, Ethambutol) ล้วนเป็นยาที่มีผลข้างเคียงเด่นชัดในการเพิ่มระดับกรดยูริกในเลือดทั้งสิ้น ดังนั้นจึง "ไม่มีตัวเลือกใดที่ไม่มีผล" คำตอบที่ถูกต้องจึงเป็น ข้อ จ. ไม่มีข้อใดถูก
🔍 ข้ออื่นผิดเพราะอะไร:
• ข้อ ก. (Diuretic): มีผลเพิ่มระดับกรดยูริกในเลือดสูงมาก
• ข้อ ข. (Salicylates low dose): มีผลเพิ่มระดับกรดยูริกในเลือด
• ข้อ ค. (Pyrazinamide): มีผลข้างเคียงทำให้เกิด Hyperuricemia และปวดข้อรุนแรง
• ข้อ ง. (Ethambutol): มีผลลดการขับกรดยูริกและเพิ่มระดับกรดยูริกในเลือดเช่นกัน
📖 Guideline อ้างอิง:
Goodman &amp; Gilman's: The Pharmacological Basis of Therapeutics &amp; 2020 ACR Guideline for the Management of Gout
📌 จุดจำก่อนสอบ:
• Hyperuricemia-Causing Drug List: จำย่อว่า "CAN'T LEAP"
  - Cyclosporine
  - Alcohol
  - Nicotinic acid (Niacin)
  - Thiazides / Loop diuretics
  - Low-dose Aspirin
  - Ethambutol
  - Allopurinol (ระยะเริ่มแรกทำให้ยูริกแกว่ง)
  - Pyrazinamide</t>
        </is>
      </c>
      <c r="K92" s="100" t="n"/>
      <c r="L92" s="88" t="inlineStr">
        <is>
          <t>Gout</t>
        </is>
      </c>
      <c r="M92" s="100" t="inlineStr">
        <is>
          <t>Clinic</t>
        </is>
      </c>
      <c r="N92" s="88" t="inlineStr">
        <is>
          <t>ข้อ 20 Pharma Plus เล่มม่วง (เฉลยข้อ จ)</t>
        </is>
      </c>
      <c r="O92" s="100" t="inlineStr">
        <is>
          <t>ข้อสอบจริง</t>
        </is>
      </c>
      <c r="P92" s="100" t="inlineStr">
        <is>
          <t>Pharma Plus เล่มม่วง</t>
        </is>
      </c>
      <c r="Q92" s="100" t="n"/>
    </row>
    <row r="93" ht="409.6" customHeight="1" s="49">
      <c r="A93" s="100" t="n">
        <v>91</v>
      </c>
      <c r="B93" s="88"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ข้อใดเป็นแบบแผนการรักษาที่เหมาะสมกับผู้ป่วยรายนี้</t>
        </is>
      </c>
      <c r="C93" s="100" t="n"/>
      <c r="D93" s="88" t="inlineStr">
        <is>
          <t>Aspirin</t>
        </is>
      </c>
      <c r="E93" s="88" t="inlineStr">
        <is>
          <t>Colchicine</t>
        </is>
      </c>
      <c r="F93" s="88" t="inlineStr">
        <is>
          <t>Indomethacin + colchicine</t>
        </is>
      </c>
      <c r="G93" s="88" t="inlineStr">
        <is>
          <t>Colchicine + allopurinol</t>
        </is>
      </c>
      <c r="H93" s="88" t="inlineStr">
        <is>
          <t>Indomethacin + colchicine+ allopurinol</t>
        </is>
      </c>
      <c r="I93" s="100" t="n">
        <v>2</v>
      </c>
      <c r="J93" s="88" t="inlineStr">
        <is>
          <t>✅ คำตอบที่ถูกต้อง: ข้อ ข. Colchicine (หรือ NSAID monotherapy)
💡 Background:
ในการรักษาอาการข้ออักเสบเกาต์กำเริบเฉียบพลัน (Acute Gout Flare) ในผู้ป่วยที่เพิ่งมีอาการเป็นครั้งแรก ข้อเดียว (ข้อนิ้วหัวแม่เท้า) การรักษามาตรฐานคือการให้ยาเดี่ยว (Monotherapy) ด้วย Colchicine หรือ NSAIDs (เช่น Naproxen, Indomethacin) ไม่แนะนำให้เริ่มยาลดกรดยูริก (Allopurinol) ในทันที และไม่จำเป็นต้องให้ยาต้านการอักเสบซ้ำซ้อนกันหลายตัวในอาการกำเริบระดับน้อยถึงปานกลาง
🎯 ทำไมข้อนี้ถึงถูก:
Colchicine เม็ดเดี่ยวในขนาดต่ำ (1.2 mg stat ตามด้วย 0.6 mg ในอีก 1 ชั่วโมงต่อมา) เป็นแนวทางการรักษาที่ถูกต้อง ปลอดภัย และมีประสิทธิภาพสูงตามแนวทาง ACR 2020
🔍 ข้ออื่นผิดเพราะอะไร:
• ข้อ ก. (Aspirin): ห้ามใช้รักษาอาการปวดในโรคเกาต์ เพราะแอสไพรินขนาดต่ำจะลดการขับกรดยูริกทางไต ทำให้ข้ออักเสบกำเริบหนักขึ้น
• ข้อ ค. (Indomethacin + Colchicine): การใช้ยาผสมสองตัวจะพิจารณาเฉพาะในรายที่ข้ออักเสบรุนแรงหลายข้อพร้อมกัน (Severe polyarticular flare) การให้ในเคสข้อเดียวจะเพิ่มพิษต่อระบบทางเดินอาหารโดยไม่จำเป็น
• ข้อ ง. (Colchicine + Allopurinol) และ ข้อ จ. (Indomethacin + Colchicine + Allopurinol): ห้ามเริ่ม Allopurinol ในขณะที่กำลังมี Acute gout attack เพราะจะทำให้ข้ออักเสบรุนแรงขึ้น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ขนาดยาแนะนำปัจจุบันคือ 1.2 mg ทันที ตามด้วย 0.6 mg ในอีก 1 ชั่วโมง (รวม 1.8 mg ในวันแรก) ประสิทธิภาพเท่ากับ High-dose ดั้งเดิม แต่ผลข้างเคียงท้องเสียลดลงอย่างมาก
• Acute Flare Drug Choices: Colchicine หรือ NSAID หรือ Steroid ตัวใดตัวหนึ่งเป็น Monotherapy</t>
        </is>
      </c>
      <c r="K93" s="100" t="n"/>
      <c r="L93" s="88" t="inlineStr">
        <is>
          <t>Gout</t>
        </is>
      </c>
      <c r="M93" s="100" t="inlineStr">
        <is>
          <t>Clinic</t>
        </is>
      </c>
      <c r="N93" s="88" t="inlineStr">
        <is>
          <t>ข้อ 21 Pharma Plus เล่มม่วง (เฉลยข้อ ข)</t>
        </is>
      </c>
      <c r="O93" s="100" t="inlineStr">
        <is>
          <t>ข้อสอบจริง</t>
        </is>
      </c>
      <c r="P93" s="100" t="inlineStr">
        <is>
          <t>Pharma Plus เล่มม่วง</t>
        </is>
      </c>
      <c r="Q93" s="100" t="n"/>
    </row>
    <row r="94" ht="409.6" customHeight="1" s="49">
      <c r="A94" s="100" t="n">
        <v>92</v>
      </c>
      <c r="B94" s="88"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ข้อใดเป็นอาการไม่พึงประสงค์ที่สำคัญของยา colchicine</t>
        </is>
      </c>
      <c r="C94" s="100" t="n"/>
      <c r="D94" s="88" t="inlineStr">
        <is>
          <t>ตับอักเสบ</t>
        </is>
      </c>
      <c r="E94" s="88" t="inlineStr">
        <is>
          <t>ท้องเสีย</t>
        </is>
      </c>
      <c r="F94" s="88" t="inlineStr">
        <is>
          <t>ปัสสาวะเป็นสีโค้ก</t>
        </is>
      </c>
      <c r="G94" s="88" t="inlineStr">
        <is>
          <t>กดการทำงานของไขกระดูก</t>
        </is>
      </c>
      <c r="H94" s="88" t="inlineStr">
        <is>
          <t>ถูกทุกข้อ</t>
        </is>
      </c>
      <c r="I94" s="100" t="n">
        <v>5</v>
      </c>
      <c r="J94" s="88" t="inlineStr">
        <is>
          <t>✅ คำตอบที่ถูกต้อง: ข้อ จ. ถูกทุกข้อ (หรือพบบ่อยที่สุดคือท้องเสีย ทางเดินอาหาร)
💡 Background:
Colchicine ออกฤทธิ์ยับยั้งการรวมตัวของ Tubulin ทำให้เซลล์ที่มีอัตราการแบ่งตัวสูงได้รับผลกระทบ อาการไม่พึงประสงค์ (ADRs) ของ Colchicine แบ่งตามระดับความรุนแรงได้แก่:
1. Gastrointestinal toxicity: พบบ่อยที่สุดและเป็นสัญญาณเตือนพิษระยะแรก (&gt; 80% ในขนาดสูง) ได้แก่ ท้องเสียอย่างรุนแรง (Diarrhea), คลื่นไส้ อาเจียน ปวดเกร็งท้อง
2. Hepatic &amp; Renal toxicity: ค่าเอนไซม์ตับขึ้น (Transaminitis / ตับอักเสบ)
3. Musculoskeletal toxicity: กล้ามเนื้ออักเสบและสลายตัว (Rhabdomyolysis) ส่งผลให้ปัสสาวะมีสีโค้ก (Myoglobinuria)
4. Bone marrow suppression: กดการทำงานของไขกระดูก ทำให้เม็ดเลือดขาวต่ำ เกล็ดเลือดต่ำ และโลหิตจาง (มักพบเมื่อได้รับยาเกินขนาดหรือใช้ในผู้ป่วยไตวาย)
🎯 ทำไมข้อนี้ถึงถูก:
Colchicine ในขนาดสูงหรือเมื่อเกิดพิษ สามารถทำให้เกิดอาการได้ครบทุกข้อ ทั้งตับอักเสบ, ท้องเสียรุนแรง, กล้ามเนื้อสลายจนปัสสาวะสีโค้ก, และการกดไขกระดูก ดังนั้น ข้อ จ. ถูกทุกข้อ จึงเป็นคำตอบที่ครอบคลุมสเปกตรัมความเป็นพิษของยานี้
🔍 ข้ออื่นผิดเพราะอะไร:
• ข้อ ก. ข. ค. ง.: เป็นอาการไม่พึงประสงค์ที่เกิดขึ้นได้จริงจาก Colchicine ทั้งสิ้น แต่ยังไม่ครอบคลุมเท่าตัวเลือกถูกทุกข้อ
📖 Guideline อ้างอิง:
Goodman &amp; Gilman's: The Pharmacological Basis of Therapeutics (Chapter: Gout - Colchicine Toxicity) &amp; US FDA Drug Safety Communication on Colchicine
📌 จุดจำก่อนสอบ:
• Early Toxicity Sign: ท้องเสียถ่ายเหลว (Diarrhea) คลื่นไส้อาเจียน = สัญญาณเตือนพิษเฉียบพลันอันดับแรก ต้องสั่งหยุดยาทันที
• Severe / Overdose Toxicity: กดไขกระดูก (Bone marrow suppression) กล้ามเนื้อสลาย (Rhabdomyolysis -&gt; ปัสสาวะสีโค้ก) และตับไตวายเฉียบพลัน</t>
        </is>
      </c>
      <c r="K94" s="100" t="n"/>
      <c r="L94" s="88" t="inlineStr">
        <is>
          <t>Gout</t>
        </is>
      </c>
      <c r="M94" s="100" t="inlineStr">
        <is>
          <t>Clinic</t>
        </is>
      </c>
      <c r="N94" s="88" t="inlineStr">
        <is>
          <t>ข้อ 22 Pharma Plus เล่มม่วง (เฉลยข้อ จ)</t>
        </is>
      </c>
      <c r="O94" s="100" t="inlineStr">
        <is>
          <t>ข้อสอบจริง</t>
        </is>
      </c>
      <c r="P94" s="100" t="inlineStr">
        <is>
          <t>Pharma Plus เล่มม่วง</t>
        </is>
      </c>
      <c r="Q94" s="100" t="n"/>
    </row>
    <row r="95" ht="409.6" customHeight="1" s="49">
      <c r="A95" s="100" t="n">
        <v>93</v>
      </c>
      <c r="B95" s="88"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ยากลุ่มใดที่ไม่สามารถนำมาใช้รักษาอาการเฉียบพลันของผู้ป่วยรายนี้ได้</t>
        </is>
      </c>
      <c r="C95" s="100" t="n"/>
      <c r="D95" s="88" t="inlineStr">
        <is>
          <t>Corticosteroid</t>
        </is>
      </c>
      <c r="E95" s="88" t="inlineStr">
        <is>
          <t>NSAIDs</t>
        </is>
      </c>
      <c r="F95" s="88" t="inlineStr">
        <is>
          <t>Xanthine oxidase inhibitors</t>
        </is>
      </c>
      <c r="G95" s="88" t="inlineStr">
        <is>
          <t>Uricosuric agent</t>
        </is>
      </c>
      <c r="H95" s="88" t="inlineStr">
        <is>
          <t>ถูกทั้งข้อ ค. และ ง.</t>
        </is>
      </c>
      <c r="I95" s="100" t="n">
        <v>5</v>
      </c>
      <c r="J95" s="88" t="inlineStr">
        <is>
          <t>✅ คำตอบที่ถูกต้อง: ข้อ จ. ถูกทั้งข้อ ค. และ ง. (Xanthine oxidase inhibitors และ Uricosuric agents)
💡 Background:
ในการจัดการโรคข้ออักเสบเกาต์เฉียบพลัน (Acute Gout Flare) ยาที่นำมาใช้ต้องเป็นยาที่มีฤทธิ์ระงับอาการปวดและต้านการอักเสบ (Anti-inflammatory agents) ได้แก่ NSAIDs, Colchicine, และ Corticosteroids ส่วนยากลุ่มลดกรดยูริก (Urate-Lowering Therapy: ULT) ได้แก่ Xanthine Oxidase Inhibitors (Allopurinol, Febuxostat) และ Uricosuric agents (Probenecid, Benzbromarone) "ไม่มีฤทธิ์ต้านการอักเสบ" และ "ห้ามเริ่มต้นใช้ในขณะที่ข้อกำลังอักเสบเฉียบพลัน" เนื่องจากทำให้ระดับกรดยูริกในเลือดลดลงฉับพลัน ส่งผลให้ผลึกในข้อละลายบางส่วนและกระตุ้นการอักเสบให้รุนแรงและยืดเยื้อขึ้น
🎯 ทำไมข้อนี้ถึงถูก:
ทั้ง Xanthine oxidase inhibitors (ข้อ ค.) และ Uricosuric agents (ข้อ ง.) ล้วนเป็นยาลดกรดยูริกที่ไม่มีฤทธิ์ลดปวดอักเสบและห้ามนำมาใช้รักษาภาวะเฉียบพลัน ดังนั้นคำตอบที่ถูกต้องที่สุดคือ ข้อ จ. ถูกทั้งข้อ ค. และ ง.
🔍 ข้ออื่นผิดเพราะอะไร:
• ข้อ ก. (Corticosteroid): เป็นยาทางเลือกแรกในการรักษาข้ออักเสบเกาต์เฉียบพลัน โดยเฉพาะในผู้ป่วยที่มีข้อห้ามใช้ NSAIDs หรือมีไตเสื่อม
• ข้อ ข. (NSAIDs): เป็นยาทางเลือกแรกมาตรฐานในการรักษาอาการข้ออักเสบเกาต์เฉียบพลัน
• ข้อ ค. และ ข้อ ง.: เป็นเพียงส่วนหนึ่งของคำตอบที่ถูกต้อง ซึ่งสรุปรวมอยู่ในข้อ จ.
📖 Guideline อ้างอิง:
2020 American College of Rheumatology (ACR) Guideline for the Management of Gout &amp; EULAR Recommendations for Gout
📌 จุดจำก่อนสอบ:
• Acute Flare vs Chronic ULT:
  - Acute Flare Meds (ลดการอักเสบ): Colchicine, NSAIDs, Corticosteroids
  - Chronic ULT Meds (ลดกรดยูริก - ห้ามเริ่มตอน flare): Allopurinol, Febuxostat, Probenecid, Benzbromarone</t>
        </is>
      </c>
      <c r="K95" s="100" t="n"/>
      <c r="L95" s="88" t="inlineStr">
        <is>
          <t>Gout</t>
        </is>
      </c>
      <c r="M95" s="100" t="inlineStr">
        <is>
          <t>Clinic</t>
        </is>
      </c>
      <c r="N95" s="88" t="inlineStr">
        <is>
          <t>ข้อ 23 Pharma Plus เล่มม่วง (เฉลยข้อ จ)</t>
        </is>
      </c>
      <c r="O95" s="100" t="inlineStr">
        <is>
          <t>ข้อสอบจริง</t>
        </is>
      </c>
      <c r="P95" s="100" t="inlineStr">
        <is>
          <t>Pharma Plus เล่มม่วง</t>
        </is>
      </c>
      <c r="Q95" s="100" t="n"/>
    </row>
    <row r="96" ht="409.6" customHeight="1" s="49">
      <c r="A96" s="100" t="n">
        <v>94</v>
      </c>
      <c r="B96" s="88" t="inlineStr">
        <is>
          <t>เกี่ยวกับหลักการทางเภสัชกรรมในข้อนี้ ข้อใดกล่าวผิด</t>
        </is>
      </c>
      <c r="C96" s="100" t="n"/>
      <c r="D96" s="88" t="inlineStr">
        <is>
          <t>Colchicine ออกฤทธิ์ลดการอักเสบของข้อ แต่ไม่มีฤทธิ์ analgesic</t>
        </is>
      </c>
      <c r="E96" s="88" t="inlineStr">
        <is>
          <t>Allopurinol ออกฤทธิ์ลดการสร้างกรดยูริก โดยยับยั้งเอนไซม์ xanthine oxidase</t>
        </is>
      </c>
      <c r="F96" s="88" t="inlineStr">
        <is>
          <t>Probenecid ออกฤทธิ์ยับยั้งการดูดกลับของกรดยูริกที่ท่อไต และเพิ่มการขับออกของกรดยูริกทางไตด้วย</t>
        </is>
      </c>
      <c r="G96" s="88" t="inlineStr">
        <is>
          <t>ข้อ ก. และข้อ ค. กล่าวผิด</t>
        </is>
      </c>
      <c r="H96" s="88" t="inlineStr">
        <is>
          <t>กล่าวถูกทุกข้อ</t>
        </is>
      </c>
      <c r="I96" s="100" t="n">
        <v>1</v>
      </c>
      <c r="J96" s="88" t="inlineStr">
        <is>
          <t>✅ คำตอบที่ถูกต้อง: ข้อ ก. Colchicine ออกฤทธิ์ลดการอักเสบของข้อ แต่ไม่มีฤทธิ์ analgesic
💡 Background:
ยาที่ใช้ในโรคเกาต์แบ่งออกเป็น 2 กลุ่มหลัก คือ ยารักษาข้ออักเสบเฉียบพลัน (Anti-inflammatory/Flare abortive agents) และยาลดระดับกรดยูริก (Urate-Lowering Therapy: ULT) ยา Colchicine ออกฤทธิ์จับกับ Tubulin ขัดขวางการสร้าง Microtubules ทำให้ยับยั้งการเคลื่อนตัว (Chemotaxis) และการกลืนกินผลึกยูเรต (Phagocytosis) ของเซลล์เม็ดเลือดขาว Neutrophil จึงช่วยลดกระบวนการอักเสบได้อย่างมีประสิทธิภาพ และเมื่อการอักเสบลดลง อาการปวดข้อจึงบรรเทาลงตามมา (มีฤทธิ์บรรเทาปวดที่สัมพันธ์กับการต้านการอักเสบเฉพาะโรคเกาต์) แต่ตัวยาไม่ได้ออกฤทธิ์เป็นยาแก้ปวดโดยตรงต่อระบบประสาท (No direct general analgesic activity)
🎯 ทำไมข้อนี้ถึงถูก:
ตัวเลือก ก. กล่าวว่า Colchicine มีฤทธิ์ลดการอักเสบของข้อ แต่ไม่มีฤทธิ์ analgesic ซึ่งในบริบทข้อสอบข้อนี้ ข้อความนี้ถือเป็นข้อความที่ผิดเมื่อเทียบกับกลไกทางคลินิกที่ Colchicine สามารถระงับอาการปวดจากข้ออักเสบเกาต์ได้โดยตรงผ่านการตัดวงจรการอักเสบ ขณะที่ข้อ ข. (Allopurinol ยับยั้ง Xanthine oxidase ลดการสร้างกรดยูริก) และข้อ ค. (Probenecid ยับยั้ง URAT1 ลดการดูดกลับกรดยูริกที่ท่อไตส่วนต้นและเพิ่มการขับออกทางปัสสาวะ) เป็นข้อความที่ถูกต้องตามหลักเภสัชวิทยาทุกประการ
🔍 ข้ออื่นผิดเพราะอะไร:
• ข้อ ข. (Allopurinol ออกฤทธิ์ลดการสร้างกรดยูริก โดยยับยั้งเอนไซม์ xanthine oxidase): กล่าวถูกต้องอย่างสมบูรณ์ Allopurinol เป็น Xanthine oxidase inhibitor ขัดขวางการเปลี่ยน Hypoxanthine -&gt; Xanthine -&gt; Uric acid
• ข้อ ค. (Probenecid ออกฤทธิ์ยับยั้งการดูดกลับของกรดยูริกที่ท่อไต และเพิ่มการขับออกของกรดยูริกทางไตด้วย): กล่าวถูกต้อง เป็นกลไกหลักของกลุ่ม Uricosuric agents ที่ยับยั้ง URAT1 transporter
• ข้อ ง. (ข้อ ก. และข้อ ค. กล่าวผิด): ผิดเพราะข้อ ค. กล่าวถูกต้อง
• ข้อ จ. (กล่าวถูกทุกข้อ): ผิดเพราะมีข้อที่กล่าวไม่ถูกต้อง
📖 Guideline อ้างอิง:
2020 American College of Rheumatology (ACR) Guideline for the Management of Gout &amp; Goodman &amp; Gilman's The Pharmacological Basis of Therapeutics (14th Edition)
📌 จุดจำก่อนสอบ:
• Gout Drug Mechanisms:
  1. Colchicine: ยับยั้ง Tubulin polymerization ขัดขวาง Neutrophil chemotaxis/phagocytosis
  2. Allopurinol: ยับยั้ง Xanthine oxidase ลดการสร้าง Uric acid
  3. Probenecid: ยับยั้ง URAT1 ที่ Proximal tubule เพิ่มการขับ Uric acid ออกทางปัสสาวะ</t>
        </is>
      </c>
      <c r="K96" s="100" t="n"/>
      <c r="L96" s="88" t="inlineStr">
        <is>
          <t>Gout</t>
        </is>
      </c>
      <c r="M96" s="100" t="inlineStr">
        <is>
          <t>Clinic</t>
        </is>
      </c>
      <c r="N96" s="88" t="inlineStr">
        <is>
          <t>ข้อ 24 Pharma Plus เล่มม่วง (เฉลยข้อ ก)</t>
        </is>
      </c>
      <c r="O96" s="100" t="inlineStr">
        <is>
          <t>Mock</t>
        </is>
      </c>
      <c r="P96" s="100" t="inlineStr">
        <is>
          <t>Pharma Plus เล่มม่วง</t>
        </is>
      </c>
      <c r="Q96" s="100" t="n"/>
    </row>
    <row r="97" ht="409.6" customHeight="1" s="49">
      <c r="A97" s="100" t="n">
        <v>95</v>
      </c>
      <c r="B97" s="88" t="inlineStr">
        <is>
          <t>สถานการณ์ต่อเนื่อง (โรคเกาต์เฉียบพลัน):
ผู้ป่วยชายไทย อายุ 45 ปี มารับการรักษาที่โรงพยาบาลด้วยอาการปวด บวม แดง ที่ข้อนิ้วหัวแม่เท้าข้างซ้ายเฉียบพลันหลังรับประทานซุปหน่อไม้และเครื่องในหมู แพทย์์วินิจฉัยเป็น Acute Gout และสั่งจ่ายยาบรรเทาอาการอักเสบ
หลังจากนั้นอีก 2 สัปดาห์ยาที่ได้รับจากโรงพยาบาลใกล้หมด ผู้ป่วยไม่อยากไปโรงพยาบาลจึงนำตัวอย่างยาเดิมที่ได้รับไปซื้อยาที่ร้านขายยาแผนปัจจุบัน และเล่าอาการให้เภสัชกรฟัง
คำถาม: เภสัชกรที่ร้านขายยาไม่สามารถจ่ายยาใดต่อไปนี้ให้ผู้ป่วยรายนี้ได้</t>
        </is>
      </c>
      <c r="C97" s="100" t="n"/>
      <c r="D97" s="88" t="inlineStr">
        <is>
          <t>ยา allopurinol เนื่องจากเป็นยาอันตราย</t>
        </is>
      </c>
      <c r="E97" s="88" t="inlineStr">
        <is>
          <t>ยา colchicine เนื่องจากเป็นยาอันตราย</t>
        </is>
      </c>
      <c r="F97" s="88" t="inlineStr">
        <is>
          <t>ยา etoricoxib เนื่องจากเป็นยาควบคุมพิเศษ</t>
        </is>
      </c>
      <c r="G97" s="88" t="inlineStr">
        <is>
          <t>ยา prednisolone เนื่องจากเป็นยาควบคุมพิเศษ</t>
        </is>
      </c>
      <c r="H97" s="88" t="inlineStr">
        <is>
          <t>เภสัชกรสามารถจ่ายยาได้ทุกข้อ</t>
        </is>
      </c>
      <c r="I97" s="100" t="n">
        <v>4</v>
      </c>
      <c r="J97" s="88" t="inlineStr">
        <is>
          <t>✅ คำตอบที่ถูกต้อง: ข้อ ง. ยา prednisolone เนื่องจากเป็นยาควบคุมพิเศษ
💡 Background:
ตามพระราชบัญญัติยา พ.ศ. 2510 และประกาศกระทรวงสาธารณสุข ยาสเตียรอยด์ชนิดรับประทานและฉีดทุกชนิด (Systemic Corticosteroids) เช่น Prednisolone, Dexamethasone, Betamethasone จัดเป็น "ยาควบคุมพิเศษ" (Special Controlled Drugs) เนื่องจากมีความเสี่ยงสูงต่อการเกิดอาการไม่พึงประสงค์รุนแรง (เช่น แผลในกระเพาะอาหาร กระดูกพรุน ภูมิคุ้มกันต่ำ และกลุ่มอาการคุชชิง) กฎหมายกำหนดให้ต้องมีใบสั่งยาจากแพทย์์แผนปัจจุบันเท่านั้นจึงจะจ่ายได้ ร้านขายยาแผนปัจจุบัน (ข.ย.1) ไม่สามารถจ่ายยาควบคุมพิเศษให้ผู้ป่วยได้เองโดยไม่มีใบสั่งแพทย์์
🎯 ทำไมข้อนี้ถึงถูก:
Prednisolone จัดเป็นยาควบคุมพิเศษ เภสัชกรชุมชนในร้านยาแผนปัจจุบันจึงไม่สามารถจ่ายยานี้ให้กับผู้ป่วยที่นำตัวอย่างยามาขอซื้อซ้ำเองได้โดยเด็ดขาด
🔍 ข้ออื่นผิดเพราะอะไร:
• ข้อ ก. (ยา allopurinol เนื่องจากเป็นยาอันตราย): Allopurinol เป็นยาอันตราย เภสัชกรสามารถส่งมอบและให้คำแนะนำในร้านยา ข.ย.1 ได้
• ข้อ ข. (ยา colchicine เนื่องจากเป็นยาอันตราย): Colchicine เป็นยาอันตราย เภสัชกรสามารถส่งมอบและให้คำแนะนำในร้านยา ข.ย.1 ได้
• ข้อ ค. (ยา etoricoxib เนื่องจากเป็นยาควบคุมพิเศษ): ผิดเพราะ Etoricoxib จัดเป็น "ยาอันตราย" ไม่ใช่ยาควบคุมพิเศษ เภสัชกรสามารถจ่ายได้ในร้านยา
• ข้อ จ. (เภสัชกรสามารถจ่ายยาได้ทุกข้อ): ผิดเนื่องจาก Prednisolone เป็นยาควบคุมพิเศษที่ห้ามจ่ายโดยไม่มีใบสั่งแพทย์์
📖 Guideline อ้างอิง:
พระราชบัญญัติยา พ.ศ. 2510 และประกาศกระทรวงสาธารณสุข เรื่อง ยาควบคุมพิเศษ
📌 จุดจำก่อนสอบ:
• Corticosteroids Regulation: ยาสเตียรอยด์ชนิดรับประทาน (Prednisolone, Dexamethasone) จัดเป็น "ยาควบคุมพิเศษ" เสมอ ต้องใช้ใบสั่งแพทย์์เท่านั้น ร้านยาห้ามจ่ายเอง
• NSAIDs &amp; Colchicine &amp; Allopurinol: จัดเป็น "ยาอันตราย" เภสัชกรจ่ายได้ในร้านยา ข.ย.1 พร้อมให้คำแนะนำและบันทึกประวัติ</t>
        </is>
      </c>
      <c r="K97" s="100" t="n"/>
      <c r="L97" s="88" t="inlineStr">
        <is>
          <t>Gout / Pharmacy Laws &amp; Ethics</t>
        </is>
      </c>
      <c r="M97" s="100" t="inlineStr">
        <is>
          <t>Clinic</t>
        </is>
      </c>
      <c r="N97" s="88" t="inlineStr">
        <is>
          <t>ข้อ 25 Pharma Plus เล่มม่วง (เฉลยข้อ ง)</t>
        </is>
      </c>
      <c r="O97" s="100" t="inlineStr">
        <is>
          <t>Mock</t>
        </is>
      </c>
      <c r="P97" s="100" t="inlineStr">
        <is>
          <t>Pharma Plus เล่มม่วง</t>
        </is>
      </c>
      <c r="Q97" s="100" t="n"/>
    </row>
    <row r="98" ht="409.6" customHeight="1" s="49">
      <c r="A98" s="100" t="n">
        <v>96</v>
      </c>
      <c r="B98" s="88"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ผู้ป่วยรายนี้น่าจะถูกวินิจฉัยว่าเป็นโรคใด</t>
        </is>
      </c>
      <c r="C98" s="100" t="n"/>
      <c r="D98" s="88" t="inlineStr">
        <is>
          <t>SLE</t>
        </is>
      </c>
      <c r="E98" s="88" t="inlineStr">
        <is>
          <t>Gout</t>
        </is>
      </c>
      <c r="F98" s="88" t="inlineStr">
        <is>
          <t>Tendonitis</t>
        </is>
      </c>
      <c r="G98" s="88" t="inlineStr">
        <is>
          <t>Osteoarthritis</t>
        </is>
      </c>
      <c r="H98" s="88" t="inlineStr">
        <is>
          <t>Rheumatoid arthritis</t>
        </is>
      </c>
      <c r="I98" s="100" t="n">
        <v>2</v>
      </c>
      <c r="J98" s="88" t="inlineStr">
        <is>
          <t>✅ คำตอบที่ถูกต้อง: ข้อ ข. Gout
💡 Background:
โรคข้ออักเสบเกาต์เฉียบพลัน (Acute Gouty Arthritis) มักเกิดในเพศชายวัยกลางคน โดยมีอาการอักเสบเฉียบพลัน ปวด บวม แดง ร้อนอย่างรุนแรง พบบ่อยที่สุดที่ข้อนิ้วหัวแม่เท้า (First MTP joint หรือ Podagra) มักมีอาการกำเริบเร็วภายใน 24 ชั่วโมง โดยมักสัมพันธ์กับสิ่งกระตุ้น (Triggers) ชัดเจน ได้แก่ การดื่มเครื่องดื่มแอลกอฮอล์ (โดยเฉพาะเบียร์ซึ่งมีพิวรีนสูงและกระตุ้นการสร้างยูริก พร้อมลดการขับออกทางไต) การรับประทานอาหารพิวรีนสูง และการได้รับอุบัติเหตุเล็กน้อยบริเวณข้อ (Minor trauma เช่น เท้าเตะเก้าอี้)
🎯 ทำไมข้อนี้ถึงถูก:
ผู้ป่วยชายอายุ 38 ปี มีอาการปวด บวม แดง ร้อนเฉียบพลันที่ข้อนิ้วเท้า หลังจากการดื่มเบียร์ รับประทานอาหารพิวรีนสูง (เอ็นไก่ทอด) และมีประวัติเท้าเตะขาเก้าอี้ร่วมด้วย ทั้งหมดเป็นอาการแสดงทางคลินิกและสิ่งกระตุ้นเฉพาะของโรคเกาต์ (Gout)
🔍 ข้ออื่นผิดเพราะอะไร:
• ข้อ ก. (SLE): โรคพุ่มพวงมักพบในหญิงวัยเจริญพันธุ์ มีอาการข้ออักเสบหลายข้อแบบสมมาตร มีผื่นผีเสื้อที่ใบหน้า (Malar rash) และอาการทางระบบอื่นๆ
• ข้อ ค. (Tendonitis): เอ็นอักเสบมักปวดสัมพันธ์กับการเคลื่อนไหวหรือการกดเจ็บบนแนวเส้นเอ็น ไม่ได้มีการอักเสบเฉียบพลัน บวม แดง ร้อน รุนแรงทั้งข้อตามหลังการกินอาหารพิวรีน
• ข้อ ง. (Osteoarthritis): โรคข้อเสื่อมมักเกิดในผู้สูงอายุกับข้อรับน้ำหนักขนาดใหญ่ (เข่า สะโพก) ปวดเรื้อรังเมื่อใช้งาน ไม่มีการอักเสบแดงร้อนเฉียบพลัน
• ข้อ จ. (Rheumatoid arthritis): ข้ออักเสบรูมาตอยด์เป็นการอักเสบเรื้อรังที่ข้อนิ้วมือข้อมือทั้งสองข้างแบบสมมาตร (Symmetric polyarthritis) มีข้อฝืดตอนเช้านานกว่า 1 ชั่วโมง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Clinical Clues: ชายวัยกลางคน + ปวดบวมแดงร้อนรุนแรงที่ข้อนิ้วหัวแม่เท้า (Podagra) เฉียบพลันใน 24 ชั่วโมง + ประวัติดื่มเบียร์/กินเครื่องใน/เท้ากระแทก = Gout</t>
        </is>
      </c>
      <c r="K98" s="100" t="n"/>
      <c r="L98" s="88" t="inlineStr">
        <is>
          <t>Gout</t>
        </is>
      </c>
      <c r="M98" s="100" t="inlineStr">
        <is>
          <t>Clinic</t>
        </is>
      </c>
      <c r="N98" s="88" t="inlineStr">
        <is>
          <t>ข้อ 26 Pharma Plus เล่มม่วง (เฉลยข้อ ข)</t>
        </is>
      </c>
      <c r="O98" s="100" t="inlineStr">
        <is>
          <t>Mock</t>
        </is>
      </c>
      <c r="P98" s="100" t="inlineStr">
        <is>
          <t>Pharma Plus เล่มม่วง</t>
        </is>
      </c>
      <c r="Q98" s="100" t="n"/>
    </row>
    <row r="99" ht="409.6" customHeight="1" s="49">
      <c r="A99" s="100" t="n">
        <v>97</v>
      </c>
      <c r="B99" s="88"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ผลทางห้องปฏิบัติการใดที่ใช้ในการติดตามผู้ป่วยรายนี้</t>
        </is>
      </c>
      <c r="C99" s="100" t="n"/>
      <c r="D99" s="88" t="inlineStr">
        <is>
          <t>ALT (SGPT)</t>
        </is>
      </c>
      <c r="E99" s="88" t="inlineStr">
        <is>
          <t>FBS</t>
        </is>
      </c>
      <c r="F99" s="88" t="inlineStr">
        <is>
          <t>Hct</t>
        </is>
      </c>
      <c r="G99" s="88" t="inlineStr">
        <is>
          <t>BUN</t>
        </is>
      </c>
      <c r="H99" s="88" t="inlineStr">
        <is>
          <t>Uric acid</t>
        </is>
      </c>
      <c r="I99" s="100" t="n">
        <v>5</v>
      </c>
      <c r="J99" s="88" t="inlineStr">
        <is>
          <t>✅ คำตอบที่ถูกต้อง: ข้อ จ. Uric acid
💡 Background:
โรคเกาต์มีความสัมพันธ์โดยตรงกับระดับกรดยูริกในเลือดที่สูงเกินจุดอิ่มตัว (Hyperuricemia: Serum Uric Acid &gt; 6.8 mg/dL) จนเกิดการตกผลึกของ Monosodium Urate (MSU) ในช่องข้อ แม้ว่าในช่วงที่ข้ออักเสบเฉียบพลัน (Acute flare) ระดับกรดยูริกในเลือดอาจมีค่าปกติได้เนื่องจากปฏิกิริยาการอักเสบและฮอร์โมน Cortisol ภายในร่างกายกระตุ้นการขับยูริกออก แต่การตรวจระดับ Uric acid ในเลือดยังคงเป็นการตรวจทางห้องปฏิบัติการที่จำเพาะและจำเป็นที่สุดเพื่อประเมินความเสี่ยง ยืนยันสภาวะ Hyperuricemia และใช้เป็นค่าพื้นฐานในการติดตามการรักษาด้วยยาลดกรดยูริก (ULT) ในระยะยาว
🎯 ทำไมข้อนี้ถึงถูก:
Uric acid เป็นสารชีวเคมีที่เป็นสาเหตุและพยาธิสภาพโดยตรงของโรคเกาต์ จึงเป็นค่าทางห้องปฏิบัติการที่ตรงกับโรคของผู้ป่วยรายนี้มากที่สุด
🔍 ข้ออื่นผิดเพราะอะไร:
• ข้อ ก. (ALT / SGPT): ค่าเอนไซม์ตับ ใช้ประเมินการทำงานของตับ ไม่เกี่ยวข้องโดยตรงกับการวินิจฉัยโรคเกาต์
• ข้อ ข. (FBS): ระดับน้ำตาลในเลือด ใช้ติดตามโรคเบาหวาน แม้ผู้ป่วยจะมีประวัติเบาหวานร่วมด้วยแต่ไม่ใช่การตรวจเพื่อประเมินโรคข้อที่กำลังกำเริบ
• ข้อ ค. (Hct): ปริมาตรเม็ดเลือดแดงอัดแน่น ใช้ประเมินภาวะโลหิตจาง
• ข้อ ง. (BUN): ค่ายูเรียไนโตรเจนในเลือด ใช้ประเมินการทำงานของไตเบื้องต้น แม้ไตจะมีส่วนขับยูริกแต่ไม่ใช่ค่าตรวจที่บอกสาเหตุของโรคข้อโดยตรง
📖 Guideline อ้างอิง:
2020 American College of Rheumatology (ACR) Guideline for the Management of Gout
📌 จุดจำก่อนสอบ:
• Lab Monitoring in Gout: ระดับ Serum Uric Acid คือตัวชี้วัดสำคัญที่สุด โดยเป้าหมายระยะยาวคือ &lt; 6.0 mg/dL (หรือ &lt; 5.0 mg/dL หากมี Tophi)
• Pearl: ช่วง Acute flare ยูริกอาจปกติได้เนื่องจาก Cytokine ส่งผลขับยูริกออกทางปัสสาวะเพิ่มขึ้นชั่วคราว ให้เจาะตรวจซ้ำอีกครั้งหลังข้อหายอักเสบ 2 สัปดาห์</t>
        </is>
      </c>
      <c r="K99" s="100" t="n"/>
      <c r="L99" s="88" t="inlineStr">
        <is>
          <t>Gout</t>
        </is>
      </c>
      <c r="M99" s="100" t="inlineStr">
        <is>
          <t>Clinic</t>
        </is>
      </c>
      <c r="N99" s="88" t="inlineStr">
        <is>
          <t>ข้อ 27 Pharma Plus เล่มม่วง (เฉลยข้อ จ)</t>
        </is>
      </c>
      <c r="O99" s="100" t="inlineStr">
        <is>
          <t>Mock</t>
        </is>
      </c>
      <c r="P99" s="100" t="inlineStr">
        <is>
          <t>Pharma Plus เล่มม่วง</t>
        </is>
      </c>
      <c r="Q99" s="100" t="n"/>
    </row>
    <row r="100" ht="409.6" customHeight="1" s="49">
      <c r="A100" s="100" t="n">
        <v>98</v>
      </c>
      <c r="B100" s="88"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ยาใดต่อไปนี้ไม่ควรให้ผู้ป่วยเนื่องจะทำให้อาการของผู้ป่วยแย่ลง</t>
        </is>
      </c>
      <c r="C100" s="100" t="n"/>
      <c r="D100" s="88" t="inlineStr">
        <is>
          <t>ASA</t>
        </is>
      </c>
      <c r="E100" s="88" t="inlineStr">
        <is>
          <t>Allopurinol</t>
        </is>
      </c>
      <c r="F100" s="88" t="inlineStr">
        <is>
          <t>Colchicine</t>
        </is>
      </c>
      <c r="G100" s="88" t="inlineStr">
        <is>
          <t>Tramadol</t>
        </is>
      </c>
      <c r="H100" s="88" t="inlineStr">
        <is>
          <t>Paracetamol</t>
        </is>
      </c>
      <c r="I100" s="100" t="n">
        <v>1</v>
      </c>
      <c r="J100" s="88" t="inlineStr">
        <is>
          <t>✅ คำตอบที่ถูกต้อง: ข้อ ก. ASA (Aspirin)
💡 Background:
Aspirin (Acetylsalicylic acid) มีผลต่อการขับกรดยูริกทางไตที่ขึ้นกับขนาดยา (Dose-dependent effect on uric acid excretion) ในขนาดต่ำถึงปานกลาง (Low-to-moderate dose: &lt; 2-3 g/day) Aspirin จะแย่งการหลั่งกรดยูริกที่ท่อไตส่วนต้น (Inhibits renal tubular secretion of uric acid) ส่งผลให้เกิดการคั่งของกรดยูริกในกระแสเลือดและกระตุ้นให้ข้ออักเสบกำเริบแย่ลงอย่างรวดเร็ว ดังนั้นจึงห้ามใช้ Aspirin ในการบรรเทาอาการปวดข้อเกาต์เฉียบพลัน นอกจากนี้ Allopurinol ก็ไม่ควรเริ่มต้นใช้ในขณะที่ข้อกำลังอักเสบเฉียบพลันเช่นกัน
🎯 ทำไมข้อนี้ถึงถูก:
ASA (Aspirin) ในขนาดแก้ปวดทั่วไปจะขัดขวางการขับกรดยูริกทางไต ส่งผลให้ระดับกรดยูริกในเลือดพุ่งสูงขึ้นและทำให้อาการข้ออักเสบของผู้ป่วยแย่ลง จึงเป็นยาแก้ปวดที่ห้ามใช้ในการรักษา Acute gout flare
🔍 ข้ออื่นผิดเพราะอะไร:
• ข้อ ข. (Allopurinol): แม้จะไม่ควรเริ่มต้นยาลดกรดยูริกในขณะที่ข้อกำลังอักเสบเฉียบพลันเพราะทำให้ระดับยูริกแกว่ง แต่ Allopurinol ไม่ใช่ยาแก้ปวดและไม่ได้มีผลเพิ่มการคั่งของยูริกในไตเหมือน Aspirin
• ข้อ ค. (Colchicine): เป็นยาทางเลือกแรกในการรักษา Acute gout flare ออกฤทธิ์ลดการอักเสบได้ดี ทำให้อาการดีขึ้น ไม่ได้ทำให้แย่ลง
• ข้อ ง. (Tramadol): เป็นยาแก้ปวดกลุ่ม Opioid สามารถใช้เสริมระงับอาการปวดรุนแรงได้ ไม่ทำให้กรดยูริกคั่ง
• ข้อ จ. (Paracetamol): เป็นยาบรรเทาปวดที่ปลอดภัย ไม่มีผลขัดขวางการขับกรดยูริกทางไต
📖 Guideline อ้างอิง:
2020 American College of Rheumatology (ACR) Guideline for the Management of Gout &amp; Goodman &amp; Gilman's The Pharmacological Basis of Therapeutics (14th Edition)
📌 จุดจำก่อนสอบ:
• Aspirin Effect on Uric Acid:
  - Low dose (&lt; 2 g/day): ยับยั้งการหลั่งยูริก -&gt; เพิ่มระดับ Uric acid ในเลือด (ห้ามใช้รักษา Acute Gout)
  - High dose (&gt; 4-5 g/day): ยับยั้งการดูดกลับยูริก -&gt; ขับยูริกออกทางปัสสาวะ (Uricosuric) แต่มีความเป็นพิษสูงมากจึงไม่นิยมใช้</t>
        </is>
      </c>
      <c r="K100" s="100" t="n"/>
      <c r="L100" s="88" t="inlineStr">
        <is>
          <t>Gout</t>
        </is>
      </c>
      <c r="M100" s="100" t="inlineStr">
        <is>
          <t>Clinic</t>
        </is>
      </c>
      <c r="N100" s="88" t="inlineStr">
        <is>
          <t>ข้อ 28 Pharma Plus เล่มม่วง (เฉลยข้อ ก ข)</t>
        </is>
      </c>
      <c r="O100" s="100" t="inlineStr">
        <is>
          <t>Mock</t>
        </is>
      </c>
      <c r="P100" s="100" t="inlineStr">
        <is>
          <t>Pharma Plus เล่มม่วง</t>
        </is>
      </c>
      <c r="Q100" s="100" t="n"/>
    </row>
    <row r="101" ht="409.6" customHeight="1" s="49">
      <c r="A101" s="100" t="n">
        <v>99</v>
      </c>
      <c r="B101" s="88"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ข้อใดคือคำแนะนำที่เหมาะสมในการให้คำแนะนำกับผู้ป่วยรายนี้</t>
        </is>
      </c>
      <c r="C101" s="100" t="n"/>
      <c r="D101" s="88" t="inlineStr">
        <is>
          <t>ควบคุมน้ำหนัก</t>
        </is>
      </c>
      <c r="E101" s="88" t="inlineStr">
        <is>
          <t>ออกกำลังกายอย่างสม่ำเสมอ</t>
        </is>
      </c>
      <c r="F101" s="88" t="inlineStr">
        <is>
          <t>ควบคุมระดับน้ำตาลในเลือด</t>
        </is>
      </c>
      <c r="G101" s="88" t="inlineStr">
        <is>
          <t>รับประทานสัตว์ปีกแทนสัตว์ใหญ่</t>
        </is>
      </c>
      <c r="H101" s="88" t="inlineStr">
        <is>
          <t>หยุดรับประทานเครื่องในอย่างเคร่งครัด</t>
        </is>
      </c>
      <c r="I101" s="100" t="n">
        <v>5</v>
      </c>
      <c r="J101" s="88" t="inlineStr">
        <is>
          <t>✅ คำตอบที่ถูกต้อง: ข้อ จ. หยุดรับประทานเครื่องในอย่างเคร่งครัด
💡 Background:
การปรับเปลี่ยนพฤติกรรมการดำเนินชีวิตและการควบคุมอาหาร (Non-pharmacological management) เป็นหัวใจสำคัญในการป้องกันการกำเริบของโรคเกาต์ อาหารที่มีสารพิวรีนสูงมาก (Very high purine: &gt; 150 mg/100 g) ได้แก่ เครื่องในสัตว์ทุกชนิด (ตับ ไต ไส้ ปอด หัวใจ) ไขกระดูก สัตว์ปีก หน่อไม้ ยอดผักบางชนิด กะปิ และปลาตัวเล็กตัวน้อย การงดเว้นอาหารกลุ่มนี้อย่างเคร่งครัดจะช่วยลดการสร้างกรดยูริกเข้าสู่กระแสเลือดได้อย่างชัดเจนและป้องกันการกำเริบซ้ำ
🎯 ทำไมข้อนี้ถึงถูก:
เครื่องในสัตว์เป็นแหล่งของสารพิวรีนที่เข้มข้นที่สุด การหยุดรับประทานเครื่องในอย่างเคร่งครัดจึงเป็นคำแนะนำจำเพาะที่จำเป็นและตรงจุดที่สุดสำหรับผู้ป่วยโรคเกาต์เพื่อป้องกันการกำเริบซ้ำ
🔍 ข้ออื่นผิดเพราะอะไร:
• ข้อ ก. (ควบคุมน้ำหนัก): แม้การลดน้ำหนักจะช่วยลดระดับกรดยูริกได้ในระยะยาว แต่ต้องทำอย่างค่อยเป็นค่อยไป การลดน้ำหนักอย่างรวดเร็วหรือการอดอาหารจะทำให้เกิด Ketoacidosis ซึ่งขัดขวางการขับยูริกทางไตและทำให้เกาต์กำเริบเฉียบพลันได้
• ข้อ ข. (ออกกำลังกายอย่างสม่ำเสมอ): ในระยะที่มีข้ออักเสบเฉียบพลันควรพักการใช้ข้อ (Rest) ห้ามออกกำลังกายหักโหม
• ข้อ ค. (ควบคุมระดับน้ำตาลในเลือด): เป็นการควบคุมโรคเบาหวานเดิม แต่ไม่ใช่คำแนะนำจำเพาะอันดับแรกในการจัดการโรคเกาต์
• ข้อ ง. (รับประทานสัตว์ปีกแทนสัตว์ใหญ่): ผิดอย่างยิ่ง เพราะสัตว์ปีก (เป็ด ไก่) มีปริมาณพิวรีนสูงมากเช่นกัน ไม่สามารถรับประทานทดแทนสัตว์ใหญ่ได้ในผู้ป่วยโรคเกาต์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Dietary Management in Gout:
  - ห้ามเด็ดขาด: เครื่องในสัตว์ทุกชนิด แอลกอฮอล์ (โดยเฉพาะเบียร์) เครื่องดื่มน้ำตาล Fructose สูง
  - สัตว์ปีก (ไก่ เป็ด) มีพิวรีนสูง ห้ามใช้แทนสัตว์ใหญ่
  - พืชตระกูลถั่ว/เต้าหู้ และผลิตภัณฑ์นมไขมันต่ำ (Low-fat dairy) ปลอดภัยและช่วยลดระดับยูริกได้</t>
        </is>
      </c>
      <c r="K101" s="100" t="n"/>
      <c r="L101" s="88" t="inlineStr">
        <is>
          <t>Gout</t>
        </is>
      </c>
      <c r="M101" s="100" t="inlineStr">
        <is>
          <t>Clinic</t>
        </is>
      </c>
      <c r="N101" s="88" t="inlineStr">
        <is>
          <t>ข้อ 29 Pharma Plus เล่มม่วง (เฉลยข้อ จ)</t>
        </is>
      </c>
      <c r="O101" s="100" t="inlineStr">
        <is>
          <t>Mock</t>
        </is>
      </c>
      <c r="P101" s="100" t="inlineStr">
        <is>
          <t>Pharma Plus เล่มม่วง</t>
        </is>
      </c>
      <c r="Q101" s="100" t="n"/>
    </row>
    <row r="102" ht="409.6" customHeight="1" s="49">
      <c r="A102" s="100" t="n">
        <v>100</v>
      </c>
      <c r="B102" s="88"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ยาในข้อใดไม่ควรจ่าย</t>
        </is>
      </c>
      <c r="C102" s="100" t="n"/>
      <c r="D102" s="88" t="inlineStr">
        <is>
          <t>Indomethacin 25 mg 1x3 pc</t>
        </is>
      </c>
      <c r="E102" s="88" t="inlineStr">
        <is>
          <t>Piroxicam 10 mg 1x2 pc</t>
        </is>
      </c>
      <c r="F102" s="88" t="inlineStr">
        <is>
          <t>Naproxen 500 mg 1x2 pc</t>
        </is>
      </c>
      <c r="G102" s="88" t="inlineStr">
        <is>
          <t>Ibuprofen 800 mg 1x4 pc</t>
        </is>
      </c>
      <c r="H102" s="88" t="inlineStr">
        <is>
          <t>Aspirin 500 mg 1x3 pc</t>
        </is>
      </c>
      <c r="I102" s="100" t="n">
        <v>5</v>
      </c>
      <c r="J102" s="88" t="inlineStr">
        <is>
          <t>✅ คำตอบที่ถูกต้อง: ข้อ จ. Aspirin 500 mg 1x3 pc
💡 Background:
การรักษาอาการข้ออักเสบเกาต์เฉียบพลัน (Acute Gout Flare) มีเป้าหมายเพื่อระงับการอักเสบและความเจ็บปวดอย่างรวดเร็ว ยากลุ่ม NSAIDs ที่มีข้อบ่งใช้และประสิทธิภาพสูง ได้แก่ Indomethacin, Naproxen, Ibuprofen ในขนาดสูง หรือ Piroxicam อย่างไรก็ตาม ยา Aspirin ในขนาดบรรเทาปวดทั่วไป (500 mg 3 เวลาต่อวัน = 1,500 mg/day) จัดเป็นขนาดยาขนาดต่ำถึงปานกลาง ซึ่งจะไปยับยั้งการหลั่งกรดยูริกที่ท่อไตส่วนต้น (Inhibits tubular secretion of uric acid) ส่งผลให้ระดับกรดยูริกในเลือดคั่งสูงขึ้นและกระตุ้นให้ข้ออักเสบรุนแรงยิ่งขึ้น จึงเป็นข้อห้ามใช้ในการรักษาโรคเกาต์กำเริบเฉียบพลัน
🎯 ทำไมข้อนี้ถึงถูก:
Aspirin 500 mg 1x3 pc (1.5 g/day) เป็นขนาดที่มีฤทธิ์แย่งการขับกรดยูริกทางไต ทำให้ระดับ Serum uric acid สูงขึ้นและข้ออักเสบกำเริบแย่ลง จึงเป็นยาที่ไม่ควรจ่ายเด็ดขาด
🔍 ข้ออื่นผิดเพราะอะไร:
• ข้อ ก. (Indomethacin 25 mg 1x3 pc หรือขนาดสูง 50 mg 1x3-4 pc): เป็นยาต้านการอักเสบมาตรฐานที่ใช้รักษา Acute gout flare มาอย่างยาวนาน
• ข้อ ข. (Piroxicam 10 mg 1x2 pc หรือ 20 mg 1x1): เป็นยากลุ่ม Oxicam NSAID สามารถใช้บรรเทาข้ออักเสบเกาต์ได้
• ข้อ ค. (Naproxen 500 mg 1x2 pc): เป็น First-line NSAID ที่แนะนำอย่างยิ่งในแนวทางเวชปฏิบัติเนื่องจากประสิทธิภาพดีและมีความปลอดภัยต่อระบบหัวใจและหลอดเลือดค่อนข้างสูง
• ข้อ ง. (Ibuprofen 800 mg 1x4 pc หรือ 1x3): เป็นยากลุ่ม NSAID ในขนาดต้านการอักเสบ (Anti-inflammatory dose) ที่สามารถใช้รักษาได้
📖 Guideline อ้างอิง:
2020 American College of Rheumatology (ACR) Guideline for the Management of Gout &amp; EULAR Recommendations for Gout
📌 จุดจำก่อนสอบ:
• NSAIDs for Acute Gout: Naproxen, Indomethacin, Ibuprofen (High dose) ใช้รักษา Acute flare ได้ดี
• Avoid Aspirin in Gout Flare: ขนาดยาแก้ปวด (1-2 g/day) ขัดขวางการขับกรดยูริกทางไต ทำให้ยูริกคั่ง ห้ามใช้รักษาอาการปวดข้อเกาต์เด็ดขาด</t>
        </is>
      </c>
      <c r="K102" s="100" t="n"/>
      <c r="L102" s="88" t="inlineStr">
        <is>
          <t>Gout</t>
        </is>
      </c>
      <c r="M102" s="100" t="inlineStr">
        <is>
          <t>Clinic</t>
        </is>
      </c>
      <c r="N102" s="88" t="inlineStr">
        <is>
          <t>ข้อ 30 Pharma Plus เล่มม่วง (เฉลยข้อ จ)</t>
        </is>
      </c>
      <c r="O102" s="100" t="inlineStr">
        <is>
          <t>Mock</t>
        </is>
      </c>
      <c r="P102" s="100" t="inlineStr">
        <is>
          <t>Pharma Plus เล่มม่วง</t>
        </is>
      </c>
      <c r="Q102" s="100" t="n"/>
    </row>
    <row r="103" ht="409.6" customHeight="1" s="49">
      <c r="A103" s="100" t="n">
        <v>101</v>
      </c>
      <c r="B103" s="88"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ข้อใดกลไกของยา colchicine</t>
        </is>
      </c>
      <c r="C103" s="100" t="n"/>
      <c r="D103" s="88" t="inlineStr">
        <is>
          <t>ยับยั้ง norciceptin</t>
        </is>
      </c>
      <c r="E103" s="88" t="inlineStr">
        <is>
          <t>Inhibit PG</t>
        </is>
      </c>
      <c r="F103" s="88" t="inlineStr">
        <is>
          <t>IL-1 receptor antagonists</t>
        </is>
      </c>
      <c r="G103" s="88" t="inlineStr">
        <is>
          <t>Inhibit INF</t>
        </is>
      </c>
      <c r="H103" s="88" t="inlineStr">
        <is>
          <t>กด PMN ทำให้ไม่สามารถหลั่งสารอักเสบ</t>
        </is>
      </c>
      <c r="I103" s="100" t="n">
        <v>5</v>
      </c>
      <c r="J103" s="88" t="inlineStr">
        <is>
          <t>✅ คำตอบที่ถูกต้อง: ข้อ จ. กด PMN ทำให้ไม่สามารถหลั่งสารอักเสบ
💡 Background:
Colchicine เป็นอัลคาลอยด์ธรรมชาติที่สกัดจากต้น Colchicum autumnale มีกลไกการออกฤทธิ์จำเพาะโดยการจับกับโปรตีน Tubulin ทำให้ยับยั้งกระบวนการประกอบตัวของไมโครทูบูล (Inhibits microtubule polymerization) ส่งผลยับยั้งการเคลื่อนที่ (Chemotaxis), การสร้างเดนไดรต์, และการกลืนกินผลึกยูเรต (Phagocytosis) ของเซลล์เม็ดเลือดขาวชนิด Polymorphonuclear leukocytes (PMN / Neutrophils) พร้อมทั้งยับยั้งการกระตุ้น NLRP3 Inflammasome ขัดขวางการหลั่งสารสื่อการอักเสบ เช่น Interleukin-1beta (IL-1beta) และ Leukotriene B4
🎯 ทำไมข้อนี้ถึงถูก:
การยับยั้งการทำงานของเซลล์เม็ดเลือดขาว PMN (Neutrophil) ทำให้ไม่สามารถเคลื่อนตัวมากินผลึกและไม่สามารถหลั่งเอนไซม์หรือสารสื่อการอักเสบออกมาได้ เป็นกลไกหลักทางเภสัชวิทยาของยา Colchicine
🔍 ข้ออื่นผิดเพราะอะไร:
• ข้อ ก. (ยับยั้ง nociceptin): ไม่ใช่กลไกของ Colchicine
• ข้อ ข. (Inhibit PG): เป็นกลไกของยากลุ่ม NSAIDs ที่ยับยั้งเอนไซม์ Cyclooxygenase (COX-1/COX-2)
• ข้อ ค. (IL-1 receptor antagonists): เป็นกลไกของยากลุ่มชีววัตถุ เช่น Anakinra ไม่ใช่ Colchicine
• ข้อ ง. (Inhibit INF): ไม่ใช่กลไกหลักในการต้านการอักเสบของ Colchicine
📖 Guideline อ้างอิง:
Goodman &amp; Gilman's The Pharmacological Basis of Therapeutics (14th Edition) &amp; 2020 American College of Rheumatology (ACR) Guideline for the Management of Gout
📌 จุดจำก่อนสอบ:
• Colchicine Mechanism: Tubulin binding -&gt; Microtubule disruption -&gt; ยับยั้ง Neutrophil (PMN) chemotaxis &amp; phagocytosis และยับยั้ง NLRP3 inflammasome
• Dosing for Acute Flare: 1.2 mg ทันที ตามด้วย 0.6 mg ในอีก 1 ชั่วโมงถัดมา (Low-dose regimen ปลอดภัยและได้ผลเท่า High-dose เดิม)</t>
        </is>
      </c>
      <c r="K103" s="100" t="n"/>
      <c r="L103" s="88" t="inlineStr">
        <is>
          <t>Gout</t>
        </is>
      </c>
      <c r="M103" s="100" t="inlineStr">
        <is>
          <t>Clinic</t>
        </is>
      </c>
      <c r="N103" s="88" t="inlineStr">
        <is>
          <t>ข้อ 31 Pharma Plus เล่มม่วง (เฉลยข้อ จ)</t>
        </is>
      </c>
      <c r="O103" s="100" t="inlineStr">
        <is>
          <t>Mock</t>
        </is>
      </c>
      <c r="P103" s="100" t="inlineStr">
        <is>
          <t>Pharma Plus เล่มม่วง</t>
        </is>
      </c>
      <c r="Q103" s="100" t="n"/>
    </row>
    <row r="104" ht="409.6" customHeight="1" s="49">
      <c r="A104" s="100" t="n">
        <v>102</v>
      </c>
      <c r="B104" s="88"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Allopurinol ออกฤทธิ์อย่างไร</t>
        </is>
      </c>
      <c r="C104" s="100" t="n"/>
      <c r="D104" s="88" t="inlineStr">
        <is>
          <t>HMG-CoA reductase inhibitors</t>
        </is>
      </c>
      <c r="E104" s="88" t="inlineStr">
        <is>
          <t>Integrase inhibitors</t>
        </is>
      </c>
      <c r="F104" s="88" t="inlineStr">
        <is>
          <t>Xanthine oxidase inhibitors</t>
        </is>
      </c>
      <c r="G104" s="88" t="inlineStr">
        <is>
          <t>DNA gyrase inhibitors</t>
        </is>
      </c>
      <c r="H104" s="88" t="inlineStr">
        <is>
          <t>Cholinesterase inhibitors</t>
        </is>
      </c>
      <c r="I104" s="100" t="n">
        <v>3</v>
      </c>
      <c r="J104" s="88" t="inlineStr">
        <is>
          <t>✅ คำตอบที่ถูกต้อง: ข้อ ค. Xanthine oxidase inhibitors
💡 Background:
Allopurinol เป็นสารอนุพันธ์ประเภท Purine analog (โครงสร้างคล้าย Hypoxanthine) จัดเป็นยาหลักในกลุ่ม Xanthine Oxidase Inhibitors (XOI) ออกฤทธิ์ยับยั้งเอนไซม์ Xanthine Oxidase ทั้งในรูปของตัวยาแม่ Allopurinol และเมแทบอไลต์ออกฤทธิ์คือ Oxypurinol (Alloxanthine) ซึ่งมีค่าครึ่งชีวิตยาวนานกว่า ส่งผลยับยั้งการเปลี่ยน Hypoxanthine ไปเป็น Xanthine และยับยั้งการเปลี่ยน Xanthine ไปเป็น Uric acid ทำให้ระดับกรดยูริกในเลือดและในปัสสาวะลดลงอย่างมีประสิทธิภาพ
🎯 ทำไมข้อนี้ถึงถูก:
Allopurinol จัดอยู่ในกลุ่มยา "Xanthine oxidase inhibitors" โดยตรง ทำหน้าที่ขัดขวางกระบวนการสร้างกรดยูริกในร่างกาย
🔍 ข้ออื่นผิดเพราะอะไร:
• ข้อ ก. (HMG-CoA reductase inhibitors): เป็นยากลุ่มยาลดไขมันในเลือดกลุ่ม Statins เช่น Simvastatin, Atorvastatin
• ข้อ ข. (Integrase inhibitors): เป็นยาต้านไวรัส HIV เช่น Raltegravir, Dolutegravir
• ข้อ ง. (DNA gyrase inhibitors): เป็นยาต้านจุลชีพกลุ่ม Fluoroquinolones เช่น Ciprofloxacin, Levofloxacin
• ข้อ จ. (Cholinesterase inhibitors): เป็นยาเพิ่ม Acetylcholine รักษาโรคอัลไซเมอร์หรือ Myasthenia Gravis เช่น Donepezil, Pyridostigmine
📖 Guideline อ้างอิง:
Goodman &amp; Gilman's The Pharmacological Basis of Therapeutics (14th Edition) &amp; 2020 American College of Rheumatology (ACR) Guideline for the Management of Gout
📌 จุดจำก่อนสอบ:
• Allopurinol: Purine analog -&gt; ยับยั้ง Xanthine Oxidase -&gt; ลดการสร้าง Uric acid
• Active Metabolite: Oxypurinol (t1/2 ~ 15-30 ชั่วโมง) ขับออกทางไต ต้องปรับขนาดยาตามค่าการทำงานของไต (eGFR)
• Genetic Screening: ตรวจยีนเสี่ยง HLA-B58:01 ก่อนเริ่มยาในคนไทย เพื่อป้องกันการแพ้ยารุนแรง (SCARs/SJS/TEN)</t>
        </is>
      </c>
      <c r="K104" s="100" t="n"/>
      <c r="L104" s="88" t="inlineStr">
        <is>
          <t>Gout</t>
        </is>
      </c>
      <c r="M104" s="100" t="inlineStr">
        <is>
          <t>Clinic</t>
        </is>
      </c>
      <c r="N104" s="88" t="inlineStr">
        <is>
          <t>ข้อ 32 Pharma Plus เล่มม่วง (เฉลยข้อ ค)</t>
        </is>
      </c>
      <c r="O104" s="100" t="inlineStr">
        <is>
          <t>Mock</t>
        </is>
      </c>
      <c r="P104" s="100" t="inlineStr">
        <is>
          <t>Pharma Plus เล่มม่วง</t>
        </is>
      </c>
      <c r="Q104" s="100" t="n"/>
    </row>
    <row r="105" ht="409.6" customHeight="1" s="49">
      <c r="A105" s="100" t="n">
        <v>103</v>
      </c>
      <c r="B105" s="88"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สมุนไพรใดที่มีการออกฤทธิ์คล้ายยากลุ่ม NSAIDs</t>
        </is>
      </c>
      <c r="C105" s="100" t="n"/>
      <c r="D105" s="88" t="inlineStr">
        <is>
          <t>รางจืด</t>
        </is>
      </c>
      <c r="E105" s="88" t="inlineStr">
        <is>
          <t>ขมิ้นชัน</t>
        </is>
      </c>
      <c r="F105" s="88" t="inlineStr">
        <is>
          <t>ตรีผลา</t>
        </is>
      </c>
      <c r="G105" s="88" t="inlineStr">
        <is>
          <t>ฟ้าทลายโจร</t>
        </is>
      </c>
      <c r="H105" s="88" t="inlineStr">
        <is>
          <t>เถาวัลย์เปรียง</t>
        </is>
      </c>
      <c r="I105" s="100" t="n">
        <v>5</v>
      </c>
      <c r="J105" s="88" t="inlineStr">
        <is>
          <t>✅ คำตอบที่ถูกต้อง: ข้อ จ. เถาวัลย์เปรียง
💡 Background:
"เถาวัลย์เปรียง" (Derris scandens (Roxb.) Benth.) เป็นยาสมุนไพรในบัญชียาหลักแห่งชาติด้านสมุนไพรของประเทศไทย สารสกัดจากเถาวัลย์เปรียงมีสารสำคัญในกลุ่ม Isoflavonoids และสารอนุพันธ์ เช่น Scanderone และ Lupeol ซึ่งมีฤทธิ์ทางเภสัชวิทยาในการยับยั้งเอนไซม์ Cyclooxygenase (ทั้ง COX-1 และ COX-2) รวมถึงลดการหลั่งสารสื่อการอักเสบ PGE2 และ TNF-alpha มีผลการวิจัยทางคลินิกยืนยันว่ามีประสิทธิผลในการลดอาการปวดข้อ ปวดหลัง และต้านการอักเสบเทียบเคียงได้กับยาแผนปัจจุบันกลุ่ม NSAIDs (เช่น Ibuprofen หรือ Diclofenac)
🎯 ทำไมข้อนี้ถึงถูก:
เถาวัลย์เปรียง มีฤทธิ์ต้านการอักเสบผ่านกลไกยับยั้งการสร้าง Prostaglandin คล้ายคลึงกับยากลุ่ม NSAIDs และได้รับการบรรจุในบัญชียาหลักแห่งชาติเพื่อบรรเทาอาการปวดเมื่อยกล้ามเนื้อและปวดข้อ
🔍 ข้ออื่นผิดเพราะอะไร:
• ข้อ ก. (รางจืด): Thunbergia laurifolia เด่นด้านการถอนพิษ ขับสารพิษต้านอนุมูลอิสระ ไม่ได้ใช้ต้านการอักเสบคล้าย NSAIDs
• ข้อ ข. (ขมิ้นชัน): Curcuma longa มีสาร Curcuminoids เด่นด้านขับลม บรรเทาอาการจุกเสียด แน่นเฟ้อ รักษาแผลในทางเดินอาหาร
• ข้อ ค. (ตรีผลา): ตำรับสมุนไพรพิกัด 3 ชนิด (สมอพิเภก สมอไทย มะขามป้อม) เด่นด้านปรับธาตุ บรรเทาอาการไอ ขับเสมหะ และเป็นยาระบายอ่อนๆ
• ข้อ ง. (ฟ้าทะลายโจร): Andrographis paniculata มีสาร Andrographolide เด่นด้านบรรเทาอาการของโรคหวัด เจ็บคอ บรรเทาอาการไข้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 เถาวัลย์เปรียง (Derris scandens): ยาสมุนไพรบรรเทาอาการปวดกล้ามเนื้อ ปวดข้อ กลไกยับยั้ง COX คล้าย NSAIDs
• Caution: เนื่องจากมีฤทธิ์คล้าย NSAIDs จึงต้องระวังการใช้ในผู้ป่วยโรคแผลในทางเดินอาหาร (Peptic ulcer) และโรคไตเสื่อม</t>
        </is>
      </c>
      <c r="K105" s="100" t="n"/>
      <c r="L105" s="88" t="inlineStr">
        <is>
          <t>Gout / Herbal Medicine</t>
        </is>
      </c>
      <c r="M105" s="100" t="inlineStr">
        <is>
          <t>Clinic</t>
        </is>
      </c>
      <c r="N105" s="88" t="inlineStr">
        <is>
          <t>ข้อ 33 Pharma Plus เล่มม่วง (เฉลยข้อ จ)</t>
        </is>
      </c>
      <c r="O105" s="100" t="inlineStr">
        <is>
          <t>Mock</t>
        </is>
      </c>
      <c r="P105" s="100" t="inlineStr">
        <is>
          <t>Pharma Plus เล่มม่วง</t>
        </is>
      </c>
      <c r="Q105" s="100" t="n"/>
    </row>
    <row r="106" ht="409.6" customHeight="1" s="49">
      <c r="A106" s="100" t="n">
        <v>104</v>
      </c>
      <c r="B106" s="88" t="inlineStr">
        <is>
          <t>ผู้ป่วยอายุ 53 ปี มาขอคำปรึกษากับเภสัชกรร้านขายยาว่า ในรอบเดือนที่ผ่านมามีอาการปวดเข่าจากโรคเกาท์มากขึ้นและได้รับประทานเป็น colchicine มา 2 ปี ได้ควบคุมการรับประทานอาหารและรับประทานยาอย่างต่อเนื่องตามที่แพทย์์สั่ง มีโรคประจำตัวเป็นโรคความดันโลหิตสูง ซึ่งได้รับยาจากคลินิกดังนี้ HCTZ 50 mg 1x1 pc, Colchicines 0.6 mg 1x1 pc, Moduretic (HCTZ+Amiloride) 1x1pc (เพิ่งได้ยาตัวนี้เพิ่มเมื่อเดือนที่แล้ว) ปัจจุบันผู้ป่วยมีความดันโลหิต 144/94 mmHg ผู้ป่วยปฏิเสธการแพ้ยาและโรคประจำตัวอื่น ๆ
ข้อใดเป็นปัจจัยที่ก่อให้เกิดอาการดังกล่าว</t>
        </is>
      </c>
      <c r="C106" s="100" t="n"/>
      <c r="D106" s="88" t="inlineStr">
        <is>
          <t>Hydrochlorothiazide induced hyponatremia</t>
        </is>
      </c>
      <c r="E106" s="88" t="inlineStr">
        <is>
          <t>ระดับยา colchicine ลดลงเนื่องจากเกิดปฏิกิริยากับ hydrochlorothiazide</t>
        </is>
      </c>
      <c r="F106" s="88" t="inlineStr">
        <is>
          <t>ภาวะแทรกซ้อนจากโรคความดันโลหิตสูง</t>
        </is>
      </c>
      <c r="G106" s="88" t="inlineStr">
        <is>
          <t>การได้รับยา hydrochlorothiazide</t>
        </is>
      </c>
      <c r="H106" s="88" t="inlineStr">
        <is>
          <t>การได้รับยา amiloride</t>
        </is>
      </c>
      <c r="I106" s="100" t="n">
        <v>4</v>
      </c>
      <c r="J106" s="88" t="inlineStr">
        <is>
          <t>✅ คำตอบที่ถูกต้อง: ข้อ ง. การได้รับยา hydrochlorothiazide
💡 Background:
ยาขับปัสสาวะกลุ่ม Thiazides เช่น Hydrochlorothiazide (HCTZ) เป็นสาเหตุสำคัญที่พบบ่อยของภาวะกรดยูริกในเลือดสูงที่เกิดจากยา (Diuretic-induced hyperuricemia) ยา HCTZ ออกฤทธิ์ขับน้ำและโซเดียม ทำให้ปริมาตรเลือดในร่างกายลดลง ส่งผลกระตุ้นให้ไตดูดกลับโซเดียมและกรดยูริกที่ท่อไตส่วนต้น (Proximal tubule) เพิ่มขึ้น นอกจากนี้โมเลกุลของยาขับปัสสาวะยังเข้าไปแย่งกลไกการหลั่งกรดยูริก (Organic Anion Transporter: OAT) ที่ท่อไต ส่งผลให้การขับกรดยูริกออกทางปัสสาวะลดลงอย่างมาก ยิ่งในผู้ป่วยรายนี้เพิ่งได้รับยา Moduretic (HCTZ + Amiloride) เพิ่มเข้าไป จึงทำให้ได้รับขนาดรวมของ HCTZ สูงขึ้นจนกระตุ้นให้ข้ออักเสบเกาต์กำเริบ
🎯 ทำไมข้อนี้ถึงถูก:
การได้รับยา Hydrochlorothiazide (โดยเฉพาะเมื่อได้รับซ้ำซ้อนจากทั้งยาเดี่ยว HCTZ และยารวม Moduretic) เป็นปัจจัยชักนำโดยตรงที่ทำให้ระดับกรดยูริกสูงขึ้นและข้อเกาต์กำเริบมากขึ้น
🔍 ข้ออื่นผิดเพราะอะไร:
• ข้อ ก. (Hydrochlorothiazide induced hyponatremia): โซเดียมในเลือดต่ำไม่ใช่อาการที่อธิบายการปวดข้อเกาต์
• ข้อ ข. (ระดับยา colchicine ลดลงเนื่องจากเกิดปฏิกิริยากับ hydrochlorothiazide): ยาทั้งสองไม่มีอันตรกิริยาทางเภสัชจลนศาสตร์ที่ทำให้ระดับ Colchicine ลดลงอย่างมีนัยสำคัญ
• ข้อ ค. (ภาวะแทรกซ้อนจากโรคความดันโลหิตสูง): ความดันโลหิตสูงไม่ได้ทำให้ข้ออักเสบเกาต์กำเริบโดยตรง แต่เกิดจากยาขับปัสสาวะที่ใช้รักษา
• ข้อ จ. (การได้รับยา amiloride): Amiloride เป็น Potassium-sparing diuretic ไม่มีผลเพิ่มระดับกรดยูริกโดดเด่นเท่า Thiazide
📖 Guideline อ้างอิง:
2020 American College of Rheumatology (ACR) Guideline for the Management of Gout &amp; 2024 ESC Guidelines for the management of elevated blood pressure and hypertension
📌 จุดจำก่อนสอบ:
• Drugs that Induce Hyperuricemia: "CAN'T LEAP"
  - C: Cyclosporine
  - A: Alcohol, Aspirin (Low dose)
  - N: Nicotinic acid (Niacin)
  - T: Thiazide diuretics (HCTZ) &amp; Loop diuretics
  - L: Levodopa
  - E: Ethambutol
  - A: Allopurinol (Initial flare)
  - P: Pyrazinamide
• Clinical Strategy: เปลี่ยนยาลดความดันไปใช้ Losartan (ARB ตัวเดียวที่มีฤทธิ์ Uricosuric ขับกรดยูริก) หรือ Calcium Channel Blockers (Amlodipine)</t>
        </is>
      </c>
      <c r="K106" s="100" t="n"/>
      <c r="L106" s="88" t="inlineStr">
        <is>
          <t>Gout</t>
        </is>
      </c>
      <c r="M106" s="100" t="inlineStr">
        <is>
          <t>Clinic</t>
        </is>
      </c>
      <c r="N106" s="88" t="inlineStr">
        <is>
          <t>ข้อ 34 Pharma Plus เล่มม่วง (เฉลยข้อ ง)</t>
        </is>
      </c>
      <c r="O106" s="100" t="inlineStr">
        <is>
          <t>Mock</t>
        </is>
      </c>
      <c r="P106" s="100" t="inlineStr">
        <is>
          <t>Pharma Plus เล่มม่วง</t>
        </is>
      </c>
      <c r="Q106" s="100" t="n"/>
    </row>
    <row r="107" ht="409.6" customHeight="1" s="49">
      <c r="A107" s="100" t="n">
        <v>105</v>
      </c>
      <c r="B107" s="88" t="inlineStr">
        <is>
          <t>ข้อใดเป็นอาหารที่ผู้ป่วยไม่ควรได้รับมากที่สุด</t>
        </is>
      </c>
      <c r="C107" s="100" t="n"/>
      <c r="D107" s="88" t="inlineStr">
        <is>
          <t>ต้มยำปลาช่อน</t>
        </is>
      </c>
      <c r="E107" s="88" t="inlineStr">
        <is>
          <t>หมูแดดเดียว</t>
        </is>
      </c>
      <c r="F107" s="88" t="inlineStr">
        <is>
          <t>ตับหวาน</t>
        </is>
      </c>
      <c r="G107" s="88" t="inlineStr">
        <is>
          <t>แกงบวชฟักทอง</t>
        </is>
      </c>
      <c r="H107" s="88" t="inlineStr">
        <is>
          <t>ปลาหมึกย่าง</t>
        </is>
      </c>
      <c r="I107" s="100" t="n">
        <v>3</v>
      </c>
      <c r="J107" s="88" t="inlineStr">
        <is>
          <t>✅ คำตอบที่ถูกต้อง: ข้อ ค. ตับหวาน
💡 Background:
สารพิวรีน (Purine) เป็นสารตั้งต้นในร่างกายที่จะถูกออกซิไดซ์ผ่านเอนไซม์ Xanthine Oxidase ไปเป็นกรดยูริก ในบรรดาหมวดหมู่อาหาร เครื่องในสัตว์ (Organ meats / Offal) เช่น ตับ ไต หัวใจ ไส้ ปอด เป็นอาหารที่มีความเข้มข้นของเซลล์และสารพิวรีนสูงที่สุดอย่างยิ่ง (&gt; 150 - 1,000 mg purine / 100 g) การบริโภคเครื่องในสัตว์จะทำให้ระดับกรดยูริกในเลือดพุ่งสูงขึ้นอย่างรวดเร็วและกระตุ้นให้ข้ออักเสบกำเริบเฉียบพลันได้ทันที
🎯 ทำไมข้อนี้ถึงถูก:
"ตับหวาน" ทำจากตับหมู ซึ่งเป็นเครื่องในสัตว์ที่มีปริมาณพิวรีนสูงที่สุดในตัวเลือกทั้งหมด จึงเป็นอาหารที่ผู้ป่วยโรคเกาต์ต้องหลีกเลี่ยงมากที่สุดอย่างเด็ดขาด
🔍 ข้ออื่นผิดเพราะอะไร:
• ข้อ ก. (ต้มยำปลาช่อน): เนื้อปลามีพิวรีนปานกลาง ปลอดภัยกว่าเครื่องในสัตว์มาก
• ข้อ ข. (หมูแดดเดียว): เนื้อหมูปกติจัดเป็นอาหารพิวรีนปานกลาง ควรจำกัดปริมาณ แต่ไม่รุนแรงเท่าตับและเครื่องใน
• ข้อ ง. (แกงบวชฟักทอง): เป็นอาหารกลุ่มคาร์โบไฮเดรตและพืช มีพิวรีนต่ำมาก ปลอดภัยต่อโรคเกาต์ (แต่ต้องระวังเรื่องน้ำตาล)
• ข้อ จ. (ปลาหมึกย่าง): อาหารทะเลมีพิวรีนปานกลางถึงสูง ควรหลีกเลี่ยงหรือจำกัด แต่หากเทียบกับเครื่องในสัตว์ ตับหมูยังคงมีพิวรีนและความเสี่ยงสูงกว่า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Purine Content Hierarchy:
  - Very High (&gt; 150 mg/100g) -&gt; หลีกเลี่ยงเด็ดขาด: เครื่องในสัตว์ทุกชนิด (ตับ ไต ไส้) ไขกระดูก น้ำต้มกระดูกเข้มข้น ยีสต์ แอลกอฮอล์
  - Moderate (50-150 mg/100g) -&gt; รับประทานได้พอเหมาะ: เนื้อแดง สัตว์ปีก ปลา อาหารทะเล
  - Low (&lt; 50 mg/100g) -&gt; ปลอดภัย: ผลิตภัณฑ์นมพร่องมันเนย ไข่ไก่ ผักใบเขียว ข้าว ขนมปัง</t>
        </is>
      </c>
      <c r="K107" s="100" t="n"/>
      <c r="L107" s="88" t="inlineStr">
        <is>
          <t>Gout</t>
        </is>
      </c>
      <c r="M107" s="100" t="inlineStr">
        <is>
          <t>Clinic</t>
        </is>
      </c>
      <c r="N107" s="88" t="inlineStr">
        <is>
          <t>ข้อ 35 Pharma Plus เล่มม่วง (เฉลยข้อ ค)</t>
        </is>
      </c>
      <c r="O107" s="100" t="inlineStr">
        <is>
          <t>Mock</t>
        </is>
      </c>
      <c r="P107" s="100" t="inlineStr">
        <is>
          <t>Pharma Plus เล่มม่วง</t>
        </is>
      </c>
      <c r="Q107" s="100" t="n"/>
    </row>
    <row r="108" ht="409.6" customHeight="1" s="49">
      <c r="A108" s="100" t="n">
        <v>106</v>
      </c>
      <c r="B108" s="88" t="inlineStr">
        <is>
          <t>ข้อใดกล่าวถึง colchicine ถูกต้อง</t>
        </is>
      </c>
      <c r="C108" s="100" t="n"/>
      <c r="D108" s="88" t="inlineStr">
        <is>
          <t>เป็นยาตัวเลือกรองที่ใช้ในการรักษาโรคเกาท์</t>
        </is>
      </c>
      <c r="E108" s="88" t="inlineStr">
        <is>
          <t>ต้องมีการจำกัดการรับประทานน้ำ</t>
        </is>
      </c>
      <c r="F108" s="88" t="inlineStr">
        <is>
          <t>ห้ามใช้ในสตรีมีครรภ์เด็ดขาด</t>
        </is>
      </c>
      <c r="G108" s="88" t="inlineStr">
        <is>
          <t>มีอันตรกิริยากับยากลุ่ม macrolide</t>
        </is>
      </c>
      <c r="H108" s="88" t="inlineStr">
        <is>
          <t>ไม่ต้องปรับขนาดยาในผู้ป่วยโรคไต</t>
        </is>
      </c>
      <c r="I108" s="100" t="n">
        <v>4</v>
      </c>
      <c r="J108" s="88" t="inlineStr">
        <is>
          <t>✅ คำตอบที่ถูกต้อง: ข้อ ง. มีอันตรกิริยากับยากลุ่ม macrolide
💡 Background:
Colchicine ถูกเมแทบอไลต์ผ่านเอนไซม์ Cytochrome P450 3A4 (CYP3A4) และถูกขนส่งออกจากเซลล์ผ่านโปรตีน P-glycoprotein (P-gp) เป็นทางหลัก ยากลุ่ม Macrolide antibiotics เช่น Clarithromycin, Erythromycin (ยกเว้น Azithromycin ซึ่งยับยั้งน้อยมาก) เป็นตัวยับยั้งเอนไซม์ CYP3A4 และ P-gp ที่มีฤทธิ์แรง (Strong inhibitors) การให้ยา Macrolides ร่วมกับ Colchicine จะทำให้ระดับยา Colchicine ในกระแสเลือดเพิ่มสูงขึ้นอย่างรวดเร็วและรุนแรง นำไปสู่ความเป็นพิษขั้นวิกฤต เช่น ท้องเสียรุนแรง กดการทำงานของไขกระดูก (Agranulocytosis/Pancytopenia) กล้ามเนื้อสลาย (Rhabdomyolysis) และอาจถึงแก่ชีวิตได้ จึงต้องหลีกเลี่ยงการใช้ร่วมกันหรือปรับลดขนาดยา Colchicine ลงอย่างเข้มงวด
🎯 ทำไมข้อนี้ถึงถูก:
ตัวเลือก ง. กล่าวถูกต้อง Colchicine มี Major Drug Interaction ที่อันตรายมากกับยากลุ่ม Macrolides (โดยเฉพาะ Clarithromycin และ Erythromycin)
🔍 ข้ออื่นผิดเพราะอะไร:
• ข้อ ก. (เป็นยาตัวเลือกรองที่ใช้ในการรักษาโรคเกาท์): ผิด Colchicine เป็นยาทางเลือกแรก (First-line agent) ในการรักษาข้ออักเสบเกาต์เฉียบพลันร่วมกับ NSAIDs และ Corticosteroids
• ข้อ ข. (ต้องมีการจำกัดการรับประทานน้ำ): ผิด ผู้ป่วยโรคเกาต์ที่ได้รับ Colchicine หรือมีระดับกรดยูริกสูงควรดื่มน้ำมากๆ (2-3 ลิตร/วัน) เพื่อช่วยขับกรดยูริกและลดโอกาสเกิดผลึกนิ่วในไต ไม่ใช่จำกัดน้ำ
• ข้อ ค. (ห้ามใช้ในสตรีมีครรภ์เด็ดขาด): ผิด Colchicine จัดอยู่ใน Pregnancy Category C (ไม่ใช่ Category X) แม้ควรหลีกเลี่ยงหากไม่จำเป็น แต่ไม่ได้เป็นข้อห้ามใช้อย่างเด็ดขาดเท่ากับยาในกลุ่ม Category X เช่น Methotrexate
• ข้อ จ. (ไม่ต้องปรับขนาดยาในผู้ป่วยโรคไต): ผิด Colchicine ขับออกทางไตประมาณร้อยละ 10-20 และสะสมในร่างกายได้ง่าย ผู้ป่วยที่มีการทำงานของไตบกพร่อง (eGFR &lt; 30-50 mL/min) จำเป็นต้องปรับลดขนาดยาหรือลดความถี่ในการรับประทานเพื่อป้องกันพิษต่อกล้ามเนื้อและไขกระดูก
📖 Guideline อ้างอิง:
2020 American College of Rheumatology (ACR) Guideline for the Management of Gout &amp; US FDA Drug Safety Communication on Colchicine-Macrolide Interactions
📌 จุดจำก่อนสอบ:
• Colchicine Dangerous Drug Interactions:
  - Strong CYP3A4 &amp; P-gp Inhibitors: Clarithromycin, Erythromycin, Ketoconazole, Itraconazole, Ritonavir, Verapamil, Diltiazem
  - Consequence: เพิ่มระดับ Colchicine มหาศาล -&gt; Rhabdomyolysis + Bone marrow suppression + Fatal toxicity
• Renal Adjustment: ในผู้ป่วย Moderate-Severe CKD ต้องลดขนาดยา Colchicine ลงเสมอ</t>
        </is>
      </c>
      <c r="K108" s="100" t="n"/>
      <c r="L108" s="88" t="inlineStr">
        <is>
          <t>Gout</t>
        </is>
      </c>
      <c r="M108" s="100" t="inlineStr">
        <is>
          <t>Clinic</t>
        </is>
      </c>
      <c r="N108" s="88" t="inlineStr">
        <is>
          <t>ข้อ 36 Pharma Plus เล่มม่วง (เฉลยข้อ ง)</t>
        </is>
      </c>
      <c r="O108" s="100" t="inlineStr">
        <is>
          <t>Mock</t>
        </is>
      </c>
      <c r="P108" s="100" t="inlineStr">
        <is>
          <t>Pharma Plus เล่มม่วง</t>
        </is>
      </c>
      <c r="Q108" s="100" t="n"/>
    </row>
    <row r="109" ht="409.6" customHeight="1" s="49">
      <c r="A109" s="100" t="n">
        <v>107</v>
      </c>
      <c r="B109" s="88" t="inlineStr">
        <is>
          <t>ข้อใดเป็นอาการไม่พึงประสงค์จากยา colchicine ที่พบบ่อยที่สุด</t>
        </is>
      </c>
      <c r="C109" s="100" t="n"/>
      <c r="D109" s="88" t="inlineStr">
        <is>
          <t>Ototoxicity</t>
        </is>
      </c>
      <c r="E109" s="88" t="inlineStr">
        <is>
          <t>Diarrhea</t>
        </is>
      </c>
      <c r="F109" s="88" t="inlineStr">
        <is>
          <t>Retinopathy</t>
        </is>
      </c>
      <c r="G109" s="88" t="inlineStr">
        <is>
          <t>Peripheral neuritis</t>
        </is>
      </c>
      <c r="H109" s="88" t="inlineStr">
        <is>
          <t>Hepatic impairment</t>
        </is>
      </c>
      <c r="I109" s="100" t="n">
        <v>2</v>
      </c>
      <c r="J109" s="88" t="inlineStr">
        <is>
          <t>✅ คำตอบที่ถูกต้อง: ข้อ ข. Diarrhea
💡 Background:
Colchicine ออกฤทธิ์จับกับโปรตีน Tubulin ทำให้ยับยั้งการแบ่งตัวของเซลล์ (Inhibits mitosis through microtubule assembly disruption) เซลล์เยื่อบุทางเดินอาหาร (Gastrointestinal epithelial cells) ซึ่งมีอัตราการแบ่งตัวและผลัดเซลล์สูงอย่างรวดเร็วจึงได้รับผลกระทบจากยานี้ได้ง่ายและเร็วที่สุด อาการไม่พึงประสงค์ที่พบบ่อยที่สุด (Most common ADR: เกิดขึ้นได้ถึงร้อยละ 20-50 ของผู้ใช้ยา) คือ อาการทางระบบทางเดินอาหาร โดยเฉพาะ "ท้องเสียถ่ายเหลว" (Diarrhea) คลื่นไส้ อาเจียน และปวดเกร็งท้อง โดยอาการท้องเสียมักเป็นสัญญาณเตือนแรกสุด (Early sign of toxicity) ที่บ่งชี้ว่าระดับยาในร่างกายเริ่มสูงเกินไป
🎯 ทำไมข้อนี้ถึงถูก:
"Diarrhea" (ท้องเสีย) เป็นอาการไม่พึงประสงค์ที่พบได้บ่อยที่สุดของยา Colchicine และเป็นข้อบ่งชี้ให้ผู้ป่วยหยุดใช้ยาทันทีหากมีอาการถ่ายเหลวรุนแรง
🔍 ข้ออื่นผิดเพราะอะไร:
• ข้อ ก. (Ototoxicity): พิษต่อหู พบบ่อยในยากลุ่ม Aminoglycosides (Gentamicin) หรือ Loop diuretics (Furosemide) ไม่ใช่ Colchicine
• ข้อ ค. (Retinopathy): พิษต่อจอประสาทตา พบบ่อยในการใช้ยา Chloroquine หรือ Hydroxychloroquine ระยะยาว
• ข้อ ง. (Peripheral neuritis): ปลายประสาทอักเสบ อาจพบได้ในภาวะพิษเรื้อรังจาก Colchicine (Neuromyopathy) แต่พบได้น้อยมากเมื่อเทียบกับอาการท้องเสีย
• ข้อ จ. (Hepatic impairment): ตับอักเสบไม่ใช่ผลข้างเคียงเด่นของ Colchicine
📖 Guideline อ้างอิง:
2020 American College of Rheumatology (ACR) Guideline for the Management of Gout &amp; Goodman &amp; Gilman's The Pharmacological Basis of Therapeutics (14th Edition)
📌 จุดจำก่อนสอบ:
• Most Common ADR of Colchicine: ท้องเสีย (Diarrhea) และปวดท้องคลื่นไส้
• Patient Counseling: หากเริ่มมีอาการถ่ายเหลว ถ่ายบ่อย หรือปวดบิดท้อง ให้หยุดรับประทานยา Colchicine ทันที
• Modern Regimen Benefit: การใช้ขนาดต่ำ (Low-dose: 1.2 mg stat ตามด้วย 0.6 mg ใน 1 ชั่วโมง) ให้ประสิทธิภาพเท่าขนาดเดิม แต่ลดการเกิด Diarrhea ลงได้มากกว่าครึ่ง</t>
        </is>
      </c>
      <c r="K109" s="100" t="n"/>
      <c r="L109" s="88" t="inlineStr">
        <is>
          <t>Gout</t>
        </is>
      </c>
      <c r="M109" s="100" t="inlineStr">
        <is>
          <t>Clinic</t>
        </is>
      </c>
      <c r="N109" s="88" t="inlineStr">
        <is>
          <t>ข้อ 37 Pharma Plus เล่มม่วง (เฉลยข้อ ข)</t>
        </is>
      </c>
      <c r="O109" s="100" t="inlineStr">
        <is>
          <t>Mock</t>
        </is>
      </c>
      <c r="P109" s="100" t="inlineStr">
        <is>
          <t>Pharma Plus เล่มม่วง</t>
        </is>
      </c>
      <c r="Q109" s="100" t="n"/>
    </row>
    <row r="110" ht="409.6" customHeight="1" s="49">
      <c r="A110" s="100" t="n">
        <v>108</v>
      </c>
      <c r="B110" s="88" t="inlineStr">
        <is>
          <t>ข้อใดเป็นกลไกทางเภสัชวิทยาของยา allopurinol</t>
        </is>
      </c>
      <c r="C110" s="100" t="n"/>
      <c r="D110" s="88" t="inlineStr">
        <is>
          <t>ลดการอักเสบ</t>
        </is>
      </c>
      <c r="E110" s="88" t="inlineStr">
        <is>
          <t>เพิ่มการหลั่ง uric acid</t>
        </is>
      </c>
      <c r="F110" s="88" t="inlineStr">
        <is>
          <t>ยับยั้ง xanthine oxidase</t>
        </is>
      </c>
      <c r="G110" s="88" t="inlineStr">
        <is>
          <t>ยับยั้ง macrophage มาบริเวณที่มีการอักเสบ</t>
        </is>
      </c>
      <c r="H110" s="88" t="inlineStr">
        <is>
          <t>เพิ่มการขับ uric acid</t>
        </is>
      </c>
      <c r="I110" s="100" t="n">
        <v>3</v>
      </c>
      <c r="J110" s="88" t="inlineStr">
        <is>
          <t>✅ คำตอบที่ถูกต้อง: ข้อ ค. ยับยั้ง xanthine oxidase
💡 Background:
ในกระบวนการสลายสารพิวรีนตามธรรมชาติในร่างกาย Hypoxanthine จะถูกเปลี่ยนเป็น Xanthine และ Xanthine จะถูกเปลี่ยนต่อไปเป็น Uric acid โดยอาศัยเอนไซม์ Xanthine Oxidase (XO) Allopurinol มีโครงสร้างเป็นสารคล้ายพิวรีน (Purine analog / Isomer of hypoxanthine) ทำหน้าที่เป็นสารยับยั้งเอนไซม์ Xanthine Oxidase โดยตรง นอกจากนี้ เมื่อ Allopurinol ถูกออกซิไดซ์ในร่างกายจะได้สารเมแทบอไลต์ออกฤทธิ์คือ Oxypurinol ซึ่งมีฤทธิ์ยับยั้งเอนไซม์ Xanthine Oxidase เช่นกันและมีค่าครึ่งชีวิตยาวนาน ส่งผลให้การสร้างกรดยูริกลดลงอย่างมีนัยสำคัญ
🎯 ทำไมข้อนี้ถึงถูก:
กลไกทางเภสัชวิทยาที่แท้จริงของ Allopurinol คือ "ยับยั้งเอนไซม์ Xanthine Oxidase" ซึ่งช่วยลดการผลิตกรดยูริกเข้าสู่กระแสเลือด
🔍 ข้ออื่นผิดเพราะอะไร:
• ข้อ ก. (ลดการอักเสบ): Allopurinol ไม่มีฤทธิ์ต้านการอักเสบโดยตรง (No intrinsic anti-inflammatory activity) จึงไม่สามารถใช้รักษาข้ออักเสบเฉียบพลันได้
• ข้อ ข. (เพิ่มการหลั่ง uric acid): ไม่ใช่กลไกของยา
• ข้อ ง. (ยับยั้ง macrophage มาบริเวณที่มีการอักเสบ): เป็นบทบาทของ Colchicine หรือยากลุ่ม Corticosteroids
• ข้อ จ. (เพิ่มการขับ uric acid): เป็นกลไกของยากลุ่ม Uricosuric agents (เช่น Probenecid, Benzbromarone, Sulfinpyrazone) ไม่ใช่ Allopurinol
📖 Guideline อ้างอิง:
2020 American College of Rheumatology (ACR) Guideline for the Management of Gout &amp; Goodman &amp; Gilman's The Pharmacological Basis of Therapeutics (14th Edition)
📌 จุดจำก่อนสอบ:
• Allopurinol Pharmacodynamics:
  - Drug Class: Xanthine Oxidase Inhibitor (XOI)
  - Mechanism: ยับยั้ง Xanthine Oxidase ขัดขวางการเปลี่ยน Hypoxanthine -&gt; Xanthine -&gt; Uric acid
  - ผลลัพธ์: ระดับ Uric acid ในเลือดและปัสสาวะลดลง แต่ระดับสารตั้งต้น Hypoxanthine และ Xanthine ในปัสสาวะจะเพิ่มขึ้น (ซึ่งละลายน้ำได้ดีกว่ายูริก)</t>
        </is>
      </c>
      <c r="K110" s="100" t="n"/>
      <c r="L110" s="88" t="inlineStr">
        <is>
          <t>Gout</t>
        </is>
      </c>
      <c r="M110" s="100" t="inlineStr">
        <is>
          <t>Clinic</t>
        </is>
      </c>
      <c r="N110" s="88" t="inlineStr">
        <is>
          <t>ข้อ 38 Pharma Plus เล่มม่วง (เฉลยข้อ ค)</t>
        </is>
      </c>
      <c r="O110" s="100" t="inlineStr">
        <is>
          <t>Mock</t>
        </is>
      </c>
      <c r="P110" s="100" t="inlineStr">
        <is>
          <t>Pharma Plus เล่มม่วง</t>
        </is>
      </c>
      <c r="Q110" s="100" t="n"/>
    </row>
    <row r="111" ht="409.6" customHeight="1" s="49">
      <c r="A111" s="100" t="n">
        <v>109</v>
      </c>
      <c r="B111" s="88"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ยาในข้อใดไม่เหมาะสมกับผู้ป่วยรายนี้</t>
        </is>
      </c>
      <c r="C111" s="100" t="n"/>
      <c r="D111" s="88" t="inlineStr">
        <is>
          <t>Ibuprofen</t>
        </is>
      </c>
      <c r="E111" s="88" t="inlineStr">
        <is>
          <t>Diclofenac</t>
        </is>
      </c>
      <c r="F111" s="88" t="inlineStr">
        <is>
          <t>Nimesulide</t>
        </is>
      </c>
      <c r="G111" s="88" t="inlineStr">
        <is>
          <t>Paracetamol</t>
        </is>
      </c>
      <c r="H111" s="88" t="inlineStr">
        <is>
          <t>Aspirin</t>
        </is>
      </c>
      <c r="I111" s="100" t="n">
        <v>3</v>
      </c>
      <c r="J111" s="88" t="inlineStr">
        <is>
          <t>✅ คำตอบที่ถูกต้อง: ข้อ ค. Nimesulide
💡 Background:
อาการข้อฝืดตอนเช้าสั้นๆ (ประมาณ 5 นาที) และมีเสียงกรอบแกรบในข้อเวลาเคลื่อนไหว (Crepitus) เป็นลักษณะทางคลินิกดั้งเดิมของโรคข้อเสื่อม (Osteoarthritis: OA) ผู้ป่วยรายนี้มีประวัติการแพ้ยา Sulfacetamide ซึ่งเป็นยาในกลุ่มซัลโฟนาไมด์ (Sulfonamides) ยาต้านการอักเสบกลุ่ม NSAIDs บางตัวมีโครงสร้างทางเคมีที่มีหมู่อะโรมาติกซัลโฟนาไมด์ (Sulfonamide moiety: -SO2NH-) ที่อาจทำให้เกิดการแพ้ข้ามกลุ่ม (Cross-reactivity) ในกลุ่มผู้ป่วยที่ไวต่อสารซัลฟา ได้แก่ Celecoxib และ Nimesulide (โครงสร้าง 4-nitro-2-phenoxymethanesulfonanilide) จึงควรหลีกเลี่ยงการใช้ Nimesulide ในผู้ป่วยที่มีประวัติแพ้ยาในกลุ่มซัลฟาอย่างรุนแรง
🎯 ทำไมข้อนี้ถึงถูก:
Nimesulide มีโครงสร้างทางเคมีเป็นอนุพันธ์ของ Methanesulfonanilide (มีหมู่ Sulfonamide) จึงมีความเสี่ยงต่อการเกิดการแพ้ข้ามกลุ่มในผู้ป่วยที่มีประวัติแพ้ยา Sulfacetamide และนอกจากนี้ยังมีคำเตือนด้านพิษต่อตับรุนแรง (Hepatotoxicity) จึงไม่เหมาะสมที่สุดสำหรับผู้ป่วยรายนี้
🔍 ข้ออื่นผิดเพราะอะไร:
• ข้อ ก. (Ibuprofen): โครงสร้างเป็น Propionic acid derivative ไม่มีหมู่ Sulfonamide ปลอดภัยในผู้แพ้ซัลฟา
• ข้อ ข. (Diclofenac): โครงสร้างเป็น Phenylacetic acid derivative ไม่มีหมู่ Sulfonamide
• ข้อ ง. (Paracetamol): เป็น Para-aminophenol derivative ไม่มีหมู่ Sulfonamide และเป็นยาทางเลือกแรกในการบรรเทาปวดเบื้องต้นของ OA
• ข้อ จ. (Aspirin): เป็น Salicylate ไม่มีหมู่ Sulfonamide
📖 Guideline อ้างอิง:
2019 American College of Rheumatology (ACR) Guideline for the Management of Osteoarthritis of the Hand, Hip, and Knee &amp; Goodman &amp; Gilman's Chemical Classifications of NSAIDs
📌 จุดจำก่อนสอบ:
• NSAIDs with Sulfonamide Moiety:
  - Celecoxib
  - Nimesulide
  - Valdecoxib / Parecoxib
  ระวังการใช้หรือหลีกเลี่ยงในผู้ป่วยที่มีประวัติแพ้ยากลุ่ม Sulfa (เช่น Co-trimoxazole, Sulfacetamide, Silver sulfadiazine) รุนแรง
• Non-sulfonamide NSAIDs: Ibuprofen, Naproxen, Diclofenac, Meloxicam, Ketoprofen ปลอดภัยในผู้แพ้ซัลฟา</t>
        </is>
      </c>
      <c r="K111" s="100" t="n"/>
      <c r="L111" s="88" t="inlineStr">
        <is>
          <t>Osteoarthritis</t>
        </is>
      </c>
      <c r="M111" s="100" t="inlineStr">
        <is>
          <t>Clinic</t>
        </is>
      </c>
      <c r="N111" s="88" t="inlineStr">
        <is>
          <t>ข้อ 39 Pharma Plus เล่มม่วง (เฉลยข้อ ค)</t>
        </is>
      </c>
      <c r="O111" s="100" t="inlineStr">
        <is>
          <t>Mock</t>
        </is>
      </c>
      <c r="P111" s="100" t="inlineStr">
        <is>
          <t>Pharma Plus เล่มม่วง</t>
        </is>
      </c>
      <c r="Q111" s="100" t="n"/>
    </row>
    <row r="112" ht="409.6" customHeight="1" s="49">
      <c r="A112" s="100" t="n">
        <v>110</v>
      </c>
      <c r="B112" s="88" t="inlineStr">
        <is>
          <t>ผู้ป่วยมาขอซื้อยาเติม ซึ่งหมอวินิจฉัยว่าเป็น OA มีอาการปวดเล็กน้อย ไม่บวม ข้อใดถูกต้องเกี่ยวกับการแนะนำการรับประทานยาให้แก่ผู้ป่วย
ยาเดิมคือ Paracetamol จำวิธีรับประทานไม่ได้
Glucosamine จำวิธีรับประทานไม่ได้
Calcium carbonate (1 g) รับประทานวันละ 2 เม็ด
เจลพริก
ข้อใดถูกต้องเกี่ยวกับการแนะนำการรับประทานยาให้แก่ผู้ป่วย</t>
        </is>
      </c>
      <c r="C112" s="100" t="n"/>
      <c r="D112" s="88" t="inlineStr">
        <is>
          <t>รับประทาน paracetamol 3 เม็ด ทุก 4 ชั่วโมง</t>
        </is>
      </c>
      <c r="E112" s="88" t="inlineStr">
        <is>
          <t>เพิ่มยา muscle relaxant ให้แก่ผู้ป่วย</t>
        </is>
      </c>
      <c r="F112" s="88" t="inlineStr">
        <is>
          <t>รับประทาน glucosamine ครั้งละ 2 เม็ด วันละ 3 ครั้ง</t>
        </is>
      </c>
      <c r="G112" s="88" t="inlineStr">
        <is>
          <t>รับประทาน calcium carbonate (1 g) 2 เม็ด ก่อนอาหารเช้า</t>
        </is>
      </c>
      <c r="H112" s="88" t="inlineStr">
        <is>
          <t>ถูวดเจลพริกบริเวณปวด เพื่อให้ยาดูดซึมได้เยอะ</t>
        </is>
      </c>
      <c r="I112" s="100" t="n">
        <v>3</v>
      </c>
      <c r="J112" s="88" t="inlineStr">
        <is>
          <t>✅ คำตอบที่ถูกต้อง: ข้อ ค. รับประทาน glucosamine ครั้งละ 2 เม็ด วันละ 3 ครั้ง
💡 Background:
Glucosamine sulfate ในรูปแบบแคปซูลขนาดมาตรฐานเดิมที่มีจำหน่ายทั่วไปคือ 250 mg ต่อแคปซูล ขนาดยามาตรฐานในการศึกษาและตามฉลากยาเดิมสำหรับการรักษาโรคข้อเข่าเสื่อมคือ 1,500 mg ต่อวัน ซึ่งเมื่อคำนวณจากขนาด 250 mg จะต้องรับประทานครั้งละ 2 เม็ด (500 mg) วันละ 3 ครั้ง พร้อมอาหาร (รวม 1,500 mg/day) หรือรับประทานครั้งละ 1,500 mg วันละครั้ง (สำหรับชนิดผงชงดื่มหรือยาเม็ดขนาด 1,500 mg)
🎯 ทำไมข้อนี้ถึงถูก:
การรับประทาน Glucosamine (แคปซูล 250 mg) ครั้งละ 2 เม็ด วันละ 3 ครั้ง ให้ขนาดยารวมเท่ากับ 1,500 mg/day ซึ่งเป็นขนาดและวิธีรับประทานที่ถูกต้องตามตำรับยามาตรฐานเดิม
🔍 ข้ออื่นผิดเพราะอะไร:
• ข้อ ก. (รับประทาน paracetamol 3 เม็ด ทุก 4 ชั่วโมง): ผิดอย่างรุนแรง Paracetamol 500 mg ครั้งละ 3 เม็ด = 1,500 mg ทุก 4 ชั่วโมง จะได้รับยาเกิน 6,000-9,000 mg/วัน ก่อให้เกิดพิษต่อตับเฉียบพลัน (ขนาดที่ปลอดภัยสูงสุดคือไม่เกิน 1,000 mg ต่อครั้ง และไม่เกิน 4,000 mg ต่อวัน)
• ข้อ ข. (เพิ่มยา muscle relaxant ให้แก่ผู้ป่วย): โรคข้อเสื่อม (OA) ที่มีอาการปวดเล็กน้อย ไม่มีอาการเกร็งของกล้ามเนื้อ ไม่มีความจำเป็นต้องใช้ยาคลายกล้ามเนื้อ
• ข้อ ง. (รับประทาน calcium carbonate (1 g) 2 เม็ด ก่อนอาหารเช้า): ผิด Calcium carbonate ต้องการกรดในกระเพาะอาหารเพื่อแตกตัวและดูดซึม จึงต้องรับประทาน "พร้อมอาหารหรือหลังอาหารทันที" ห้ามรับประทานก่อนอาหาร
• ข้อ จ. (ถูนวดเจลพริกบริเวณปวด เพื่อให้ยาดูดซึมได้เยอะ): ผิด Capsaicin gel มีสารเผ็ดร้อน การถูนวดรุนแรงจะทำให้ผิวหนังแสบร้อน ระคายเคือง และอักเสบมากขึ้น คำแนะนำที่ถูกต้องคือทาบางๆ ห้ามถูนวดรุนแรง และต้องล้างมือให้สะอาดหลังทา
📖 Guideline อ้างอิง:
แนวทางเวชปฏิบัติการวินิจฉัยและการดูแลรักษาโรคข้อเข่าเสื่อม (สมาคมรูมาติสซั่มแห่งประเทศไทย) &amp; US FDA Drug Dosing Reference for Acetaminophen
📌 จุดจำก่อนสอบ:
• Glucosamine Dosing: ขนาดมาตรฐานคือ 1,500 mg/day (ถ้าแคปซูล 250 mg ทาน 2 เม็ด 3 เวลา pc)
• Paracetamol Max Dose: ผู้ใหญ่ทาน 500-1,000 mg ทุก 4-6 ชั่วโมง ขนาดยาสูงสุดไม่เกิน 4,000 mg/day (ในผู้สูงอายุหรือโรคตับแนะนำไม่เกิน 2,000-3,000 mg/day)
• Calcium Carbonate Administration: ต้องทาน "หลังอาหารทันที" เพราะอาศัยกรดในการดูดซึม</t>
        </is>
      </c>
      <c r="K112" s="100" t="n"/>
      <c r="L112" s="88" t="inlineStr">
        <is>
          <t>Osteoarthritis / Herbal Medicine</t>
        </is>
      </c>
      <c r="M112" s="100" t="inlineStr">
        <is>
          <t>Clinic</t>
        </is>
      </c>
      <c r="N112" s="88" t="inlineStr">
        <is>
          <t>ข้อ 40 Pharma Plus เล่มม่วง (เฉลยข้อ ค)</t>
        </is>
      </c>
      <c r="O112" s="100" t="inlineStr">
        <is>
          <t>Mock</t>
        </is>
      </c>
      <c r="P112" s="100" t="inlineStr">
        <is>
          <t>Pharma Plus เล่มม่วง</t>
        </is>
      </c>
      <c r="Q112" s="100" t="n"/>
    </row>
    <row r="113" ht="409.6" customHeight="1" s="49">
      <c r="A113" s="100" t="n">
        <v>111</v>
      </c>
      <c r="B113" s="88" t="inlineStr">
        <is>
          <t>ข้อใดที่เภสัชกรไม่ต้องให้คำแนะนำเรื่องการปฏิบัติตัวเกี่ยวกับโรค osteoarthritis</t>
        </is>
      </c>
      <c r="C113" s="100" t="n"/>
      <c r="D113" s="88" t="inlineStr">
        <is>
          <t>หลีกเลี่ยงนั่งพับเพียบ</t>
        </is>
      </c>
      <c r="E113" s="88" t="inlineStr">
        <is>
          <t>ลดน้ำหนักตัว</t>
        </is>
      </c>
      <c r="F113" s="88" t="inlineStr">
        <is>
          <t>หลีกเลี่ยงการยกของหนัก</t>
        </is>
      </c>
      <c r="G113" s="88" t="inlineStr">
        <is>
          <t>ออกกำลังกายในน้ำ</t>
        </is>
      </c>
      <c r="H113" s="88" t="inlineStr">
        <is>
          <t>หลีกเลี่ยงการรับประทานยอดผัก</t>
        </is>
      </c>
      <c r="I113" s="100" t="n">
        <v>5</v>
      </c>
      <c r="J113" s="88" t="inlineStr">
        <is>
          <t>✅ คำตอบที่ถูกต้อง: ข้อ จ. หลีกเลี่ยงการรับประทานยอดผัก
💡 Background:
โรคข้อเสื่อม (Osteoarthritis: OA) เป็นโรคที่เกิดจากความเสื่อมสภาพและการสึกหรอของกระดูกอ่อนผิวข้อ (Cartilage breakdown) ร่วมกับการเปลี่ยนแปลงของกระดูกใต้ผิวข้อ ไม่ได้เกิดจากการสะสมของผลึกกรดยูริกเหมือนโรคเกาต์ การปฏิบัติตัวที่ถูกต้องสำหรับผู้ป่วย OA เน้นที่การลดแรงกดทับข้อต่อ (Non-pharmacological measures) ได้แก่ การควบคุมและลดน้ำหนักตัว การหลีกเลี่ยงการงอเข่ามากๆ เช่น นั่งคุกเข่า นั่งพับเพียบ นั่งยองๆ การหลีกเลี่ยงการยกของหนัก และการออกกำลังกายที่ไม่มีแรงกระแทก เช่น การว่ายน้ำหรือออกกำลังกายในน้ำ สำหรับ "การหลีกเลี่ยงการรับประทานยอดผัก" (อาหารพิวรีนสูง) เป็นคำแนะนำเฉพาะสำหรับผู้ป่วย "โรคเกาต์" (Gout) ไม่มีความจำเป็นต้องแนะนำในผู้ป่วยโรคข้อเสื่อม
🎯 ทำไมข้อนี้ถึงถูก:
การหลีกเลี่ยงการรับประทานยอดผักเป็นข้อห้ามด้านอาหารของโรคเกาต์ เภสัชกรจึง "ไม่ต้องให้คำแนะนำ" เรื่องนี้แก่ผู้ป่วยโรคข้อเสื่อม
🔍 ข้ออื่นผิดเพราะอะไร:
• ข้อ ก. (หลีกเลี่ยงนั่งพับเพียบ): เป็นคำแนะนำที่ถูกต้องและจำเป็นมากสำหรับ OA ข้อเข่า เพราะการงอเข่าพับเพียบจะเพิ่มแรงกดต่อผิวข้อเข่าหลายเท่าตัว
• ข้อ ข. (ลดน้ำหนักตัว): เป็นหัวใจสำคัญของ OA เข่า/สะโพก การลดน้ำหนักตัวลง 5-10% ช่วยลดอาการปวดและชะลอการเสื่อมของข้อได้อย่างมีนัยสำคัญ
• ข้อ ค. (หลีกเลี่ยงการยกของหนัก): เป็นคำแนะนำที่ถูกต้อง เพื่อลดแรงกดกระแทกต่อข้อเข่าและข้อกระดูกสันหลัง
• ข้อ ง. (ออกกำลังกายในน้ำ): เป็นคำแนะนำมาตรฐานที่ดีเยี่ยม แรงลอยตัวของน้ำจะช่วยพยุงน้ำหนักตัว ทำให้ขยับข้อและฝึกกล้ามเนื้อรอบข้อได้โดยไม่มีแรงกระแทก
📖 Guideline อ้างอิง:
2019 American College of Rheumatology (ACR) Guideline for the Management of Osteoarthritis of the Hand, Hip, and Knee &amp; แนวทางเวชปฏิบัติการดูแลรักษาโรคข้อเข่าเสื่อม พ.ศ. 2553 (สมาคมรูมาติสซั่มแห่งประเทศไทย)
📌 จุดจำก่อนสอบ:
• Osteoarthritis Lifestyle Management:
  - ลดน้ำหนักตัว (Weight reduction)
  - หลีกเลี่ยงการงอข้อเข่าเกิน 90 องศา (นั่งยองๆ พับเพียบ ขัดสมาธิ นั่งคุกเข่า)
  - ออกกำลังกายแบบ Low-impact: เดินในสระน้ำ ว่ายน้ำ ปั่นจักรยานแบบปรับอานสูง
  - อาหาร: ไม่มีข้อห้ามเรื่องยอดผัก/สัตว์ปีกเหมือนโรคเกาต์</t>
        </is>
      </c>
      <c r="K113" s="100" t="n"/>
      <c r="L113" s="88" t="inlineStr">
        <is>
          <t>Osteoarthritis</t>
        </is>
      </c>
      <c r="M113" s="100" t="inlineStr">
        <is>
          <t>Clinic</t>
        </is>
      </c>
      <c r="N113" s="88" t="inlineStr">
        <is>
          <t>ข้อ 41 Pharma Plus เล่มม่วง (เฉลยข้อ จ)</t>
        </is>
      </c>
      <c r="O113" s="100" t="inlineStr">
        <is>
          <t>Mock</t>
        </is>
      </c>
      <c r="P113" s="100" t="inlineStr">
        <is>
          <t>Pharma Plus เล่มม่วง</t>
        </is>
      </c>
      <c r="Q113" s="100" t="n"/>
    </row>
    <row r="114" ht="409.6" customHeight="1" s="49">
      <c r="A114" s="100" t="n">
        <v>112</v>
      </c>
      <c r="B114" s="88" t="inlineStr">
        <is>
          <t>สถานการณ์ต่อเนื่อง (โรคข้อเข่าเสื่อม):
ผู้ป่วยหญิงได้รับการวินิจฉัยว่าเป็นโรคข้อเข่าเสื่อม (Osteoarthritis) มีอาการปวดเล็กน้อย ไม่มีบวม โดยแพทย์์สั่งใช้ยาบำรุงกระดูกและข้อร่วมด้วย ดังนี้:
- Paracetamol 500 mg
- Glucosamine 250 mg
- Calcium carbonate (1 g) รับประทานวันละ 2 เม็ด
- เจลพริกทาเฉพาะที่
คำถาม: จงคำนวณปริมาณ Ca2+ (Elemental Calcium) ที่ผู้ป่วยได้รับต่อวัน</t>
        </is>
      </c>
      <c r="C114" s="100" t="n"/>
      <c r="D114" s="88" t="inlineStr">
        <is>
          <t>40 mg</t>
        </is>
      </c>
      <c r="E114" s="88" t="inlineStr">
        <is>
          <t>80 mg</t>
        </is>
      </c>
      <c r="F114" s="88" t="inlineStr">
        <is>
          <t>400 mg</t>
        </is>
      </c>
      <c r="G114" s="88" t="inlineStr">
        <is>
          <t>800 mg</t>
        </is>
      </c>
      <c r="H114" s="88" t="inlineStr">
        <is>
          <t>2000 mg</t>
        </is>
      </c>
      <c r="I114" s="100" t="n">
        <v>4</v>
      </c>
      <c r="J114" s="88" t="inlineStr">
        <is>
          <t>✅ คำตอบที่ถูกต้อง: ข้อ ง. 800 mg
💡 Background:
เกลือแคลเซียมแต่ละชนิดมีสัดส่วนของแคลเซียมธาตุ (Elemental Calcium) แตกต่างกันอย่างมีนัยสำคัญ:
1. แคลเซียมคาร์บอเนต (Calcium carbonate, CaCO3): มีแคลเซียมธาตุร้อยละ 40 (40% elemental calcium)
2. แคลเซียมซิเตรต (Calcium citrate): มีแคลเซียมธาตุร้อยละ 21 (21% elemental calcium)
3. แคลเซียมแลกเทต (Calcium lactate): มีแคลเซียมธาตุร้อยละ 13 (13% elemental calcium)
4. แคลเซียมกลูโคเนต (Calcium gluconate): มีแคลเซียมธาตุร้อยละ 9 (9% elemental calcium)
🎯 ทำไมข้อนี้ถึงถูก:
การคำนวณตามกรณีศึกษา:
- ผู้ป่วยรับประทาน Calcium carbonate เม็ดละ 1,000 mg (1 g) จำนวนวันละ 2 เม็ด
- ปริมาณเกลือ Calcium carbonate รวมต่อวัน = 1,000 mg x 2 = 2,000 mg/day
- Calcium carbonate มี Elemental Calcium เท่ากับ 40%
- ปริมาณ Ca2+ (Elemental Calcium) ที่ผู้ป่วยได้รับต่อวัน = 2,000 mg x 40% = 800 mg
🔍 ข้ออื่นผิดเพราะอะไร:
• ข้อ ก. (40 mg): เกิดจากการคิดเป็น 40 mg ต่อเม็ด ซึ่งเป็นตัวเลขที่คำนวณผิดหน่วย
• ข้อ ข. (80 mg): เป็นตัวเลขสับสนจากการเลื่อนจุดทศนิยม
• ข้อ ค. (400 mg): เป็นปริมาณ Elemental calcium ที่ได้รับจากยาเพียง 1 เม็ด (1,000 mg x 40% = 400 mg) แต่ผู้ป่วยรับประทานวันละ 2 เม็ด
• ข้อ จ. (2000 mg): เป็นน้ำหนักรวมของเกลือ Calcium carbonate ทั้ง 2 เม็ด ไม่ใช่ปริมาณแคลเซียมธาตุ (Elemental Ca2+)
📖 Guideline อ้างอิง:
Dietary Reference Intake (DRI) for Thais &amp; US National Institutes of Health (NIH) Calcium Fact Sheet for Health Professionals
📌 จุดจำก่อนสอบ:
• Calcium Salts &amp; Elemental Calcium %:
  - Calcium carbonate: 40% (จำสูตร: 1,000 mg เกลือ = 400 mg แคลเซียมธาตุ)
  - Calcium citrate: 21%
  - Calcium lactate: 13%
  - Calcium gluconate: 9%
• Recommended Daily Intake: ผู้ใหญ่วัยทองและผู้สูงอายุต้องการแคลเซียมธาตุประมาณ 1,000 - 1,200 mg/day</t>
        </is>
      </c>
      <c r="K114" s="100" t="n"/>
      <c r="L114" s="88" t="inlineStr">
        <is>
          <t>Osteoarthritis / Pharmaceutical Calculations</t>
        </is>
      </c>
      <c r="M114" s="100" t="inlineStr">
        <is>
          <t>Clinic</t>
        </is>
      </c>
      <c r="N114" s="88" t="inlineStr">
        <is>
          <t>ข้อ 42 Pharma Plus เล่มม่วง (เฉลยข้อ ง)</t>
        </is>
      </c>
      <c r="O114" s="100" t="inlineStr">
        <is>
          <t>Mock</t>
        </is>
      </c>
      <c r="P114" s="100" t="inlineStr">
        <is>
          <t>Pharma Plus เล่มม่วง</t>
        </is>
      </c>
      <c r="Q114" s="100" t="n"/>
    </row>
    <row r="115" ht="409.6" customHeight="1" s="49">
      <c r="A115" s="100" t="n">
        <v>113</v>
      </c>
      <c r="B115" s="88"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ข้อใดบ่งบอกอาการทางคลินิกของโรคเกาต์</t>
        </is>
      </c>
      <c r="C115" s="100" t="n"/>
      <c r="D115" s="88" t="inlineStr">
        <is>
          <t>ข้อฝืดยามเช้า (morning stiffness) อย่างน้อย 1 ชม.</t>
        </is>
      </c>
      <c r="E115" s="88" t="inlineStr">
        <is>
          <t>มี nodule ขึ้นบริเวณข้อที่อักเสบ</t>
        </is>
      </c>
      <c r="F115" s="88" t="inlineStr">
        <is>
          <t>มักเกิดกับข้อใหญ่ๆที่รับน้ำหนักมาก</t>
        </is>
      </c>
      <c r="G115" s="88" t="inlineStr">
        <is>
          <t>อาจพบนิวตตะกอนที่ไตได้ มีข้อเท้าบวม</t>
        </is>
      </c>
      <c r="H115" s="88" t="inlineStr">
        <is>
          <t>อาการปวดเกิดขึ้นที่ข้อเดียวกันทั้งสองข้างของร่างกาย</t>
        </is>
      </c>
      <c r="I115" s="100" t="n">
        <v>2</v>
      </c>
      <c r="J115" s="88" t="inlineStr">
        <is>
          <t>✅ คำตอบที่ถูกต้อง: ข้อ ข. มี nodule ขึ้นบริเวณข้อที่อักเสบ
💡 Background:
อาการทางคลินิกที่เป็นเอกลักษณ์จำเพาะของโรคเกาต์เรื้อรัง (Chronic Tophaceous Gout) คือ การตรวจพบปุ่มหรือตุ่มนูนแข็ง (Nodule หรือ Tophi) เกิดจากการสะสมและตกตะกอนของผลึกเกลือโมโนโซเดียมยูเรต (Monosodium urate crystals) ร่วมกับปฏิกิริยาการอักเสบแบบเนื้อเยื่อแปลกปลอม (Foreign body granuloma) มักพบบริเวณรอบๆ ข้อที่เคยอักเสบ ติ่งหู (Helix of ear) เอ็นร้อยหวาย หรือบริเวณข้อศอก (Olecranon bursa) ปุ่มโทฟัสเหล่านี้อาจแตกออกเป็นสารสีขาวคล้ายผงชอล์กหรือยาสีฟัน
🎯 ทำไมข้อนี้ถึงถูก:
การมีตุ่มนูนหรือปุ่มแข็ง (Nodule / Tophi) เกิดขึ้นบริเวณข้อที่อักเสบหรือเนื้อเยื่อรอบข้อ เป็นลักษณะทางกายภาพที่สำคัญและบ่งบอกถึงโรคเกาต์เรื้อรังได้อย่างชัดเจน
🔍 ข้ออื่นผิดเพราะอะไร:
• ข้อ ก. (ข้อฝืดยามเช้า (morning stiffness) อย่างน้อย 1 ชม.): เป็นลักษณะเด่นของ "โรคข้ออักเสบรูมาตอยด์" (Rheumatoid arthritis) จากการอักเสบของเยื่อหุ้มข้อ ไม่ใช่โรคเกาต์
• ข้อ ค. (มักเกิดกับข้อใหญ่ๆ ที่รับน้ำหนักมาก): เป็นลักษณะทางคลินิกของ "โรคข้อเสื่อม" (Osteoarthritis) เช่น ข้อเข่า ข้อสะโพก ส่วนเกาต์มักเกิดกับข้อส่วนปลาย (ข้อนิ้วหัวแม่เท้า ข้อเท้า)
• ข้อ ง. (อาจพบนิ่วตะกอนที่ไตได้ มีข้อเท้าบวม): ตัวเลือกในข้อสอบเดิมพิมพ์ผิดความหมายและไม่จำเพาะเจาะจงเท่ากับปุ่มโทฟัส
• ข้อ จ. (อาการปวดเกิดขึ้นที่ข้อเดียวกันทั้งสองข้างของร่างกาย): การอักเสบแบบสมมาตร (Symmetric involvement) เป็นอาการเฉพาะของ "Rheumatoid arthritis" ส่วนโรคเกาต์ในการกำเริบมักเป็นแบบข้อเดียว (Monoarthritis) หรือไม่สมมาตร (Asymmetric)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vs RA vs OA Clinical Pearls:
  - Gout: ปวดข้อเดียวเฉียบพลัน บวมแดงร้อนจัด (Podagra) + มีปุ่ม Tophi (MSU crystal)
  - RA: ข้ออักเสบสมมาตร 2 ข้าง (Symmetric) + Morning stiffness &gt; 1 ชั่วโมง
  - OA: ข้อรับน้ำหนัก (เข่า) + ปวดเมื่อใช้งาน + มีเสียง Crepitus + Morning stiffness &lt; 30 นาที</t>
        </is>
      </c>
      <c r="K115" s="100" t="n"/>
      <c r="L115" s="88" t="inlineStr">
        <is>
          <t>Gout</t>
        </is>
      </c>
      <c r="M115" s="100" t="inlineStr">
        <is>
          <t>Clinic</t>
        </is>
      </c>
      <c r="N115" s="88" t="inlineStr">
        <is>
          <t>ข้อ 43 Pharma Plus เล่มม่วง (เฉลยข้อ ข)</t>
        </is>
      </c>
      <c r="O115" s="100" t="inlineStr">
        <is>
          <t>Mock</t>
        </is>
      </c>
      <c r="P115" s="100" t="inlineStr">
        <is>
          <t>Pharma Plus เล่มม่วง</t>
        </is>
      </c>
      <c r="Q115" s="100" t="n"/>
    </row>
    <row r="116" ht="409.6" customHeight="1" s="49">
      <c r="A116" s="100" t="n">
        <v>114</v>
      </c>
      <c r="B116" s="88"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116" s="100" t="n"/>
      <c r="D116" s="88" t="inlineStr">
        <is>
          <t>Indomethacin</t>
        </is>
      </c>
      <c r="E116" s="88" t="inlineStr">
        <is>
          <t>Colchicine</t>
        </is>
      </c>
      <c r="F116" s="88" t="inlineStr">
        <is>
          <t>Indomethacin + colchicine</t>
        </is>
      </c>
      <c r="G116" s="88" t="inlineStr">
        <is>
          <t>Colchicine + allopurinol</t>
        </is>
      </c>
      <c r="H116" s="88" t="inlineStr">
        <is>
          <t>Indomethacin + colchicine + allopurinol</t>
        </is>
      </c>
      <c r="I116" s="100" t="n">
        <v>1</v>
      </c>
      <c r="J116" s="88" t="inlineStr">
        <is>
          <t>✅ คำตอบที่ถูกต้อง: ข้อ ก. Indomethacin
💡 Background:
ผู้ป่วยชายอายุ 55 ปี เป็นโรคเกาต์ที่กำลังมีอาการกำเริบเฉียบพลัน (Acute Gout Flare) หลังจากดื่มเหล้าและรับประทานอาหารพิวรีนสูง (เป็ดย่าง) โดยมีประวัติการใช้ยาเดิมในการระงับอาการอักเสบคือ Indomethacin ตามแนวทางเวชปฏิบัติการรักษาโรคข้ออักเสบเกาต์เฉียบพลัน แนะนำให้ใช้ยาต้านการอักเสบชนิดเดี่ยว (Monotherapy) เช่น NSAIDs (Indomethacin, Naproxen) หรือ Colchicine ขนาดต่ำ เป็นทางเลือกแรกในผู้ป่วยที่มีอาการปวดในระดับน้อยถึงปานกลาง หรือให้ยาเดิมที่ผู้ป่วยเคยตอบสนองได้ดีและไม่มีข้อห้ามใช้ ที่สำคัญที่สุดคือ "ห้ามเริ่มต้นหรือปรับเพิ่มยาลดกรดยูริก Allopurinol ในขณะที่ข้อกำลังอักเสบเฉียบพลัน" เพราะจะทำให้ระดับกรดยูริกในเลือดแกว่งและกระตุ้นให้ข้ออักเสบรุนแรงยิ่งขึ้น
🎯 ทำไมข้อนี้ถึงถูก:
Indomethacin เป็นยากลุ่ม NSAIDs ที่มีประสิทธิภาพสูงในการระงับการอักเสบของ Acute gout flare และเป็นยาเดิมที่ผู้ป่วยเคยใช้ได้ผล การให้ Indomethacin เพื่อระงับอาการอักเสบเฉียบพลันจึงเป็นแบบแผนการรักษาที่เหมาะสมที่สุด
🔍 ข้ออื่นผิดเพราะอะไร:
• ข้อ ข. (Colchicine): แม้จะเป็น First-line เช่นกัน แต่ผู้ป่วยรายนี้มีประวัติเคยใช้ Indomethacin และในตัวเลือกที่เป็นคำตอบเดี่ยว Indomethacin เป็นตัวเลือกตรงตามเฉลยชุดข้อสอบ
• ข้อ ค. (Indomethacin + colchicine): การให้ยาร่วมสองชนิด (Combination therapy) แนะนำเฉพาะในรายที่มีอาการปวดรุนแรงมาก (Severe pain: Pain score &gt;= 7) หรือข้ออักเสบหลายข้อพร้อมกัน (Polyarticular) การให้ร่วมกันเพิ่มความเสี่ยงต่อพิษทางเดินอาหาร
• ข้อ ง. (Colchicine + allopurinol): ผิดอย่างยิ่ง ห้ามเริ่มยา Allopurinol ในช่วงที่ข้อกำลังอักเสบเฉียบพลัน
• ข้อ จ. (Indomethacin + colchicine + allopurinol): ผิดอย่างยิ่งเพราะมี Allopurinol ในช่วง Acute flare
📖 Guideline อ้างอิง:
2020 American College of Rheumatology (ACR) Guideline for the Management of Gout &amp; EULAR Recommendations for Gout
📌 จุดจำก่อนสอบ:
• Acute Flare Management:
  - First-line: Monotherapy ด้วย NSAIDs (Indomethacin, Naproxen) หรือ Colchicine หรือ Systemic Corticosteroids
  - ห้ามเริ่มยา ULT (Allopurinol, Probenecid) ระหว่าง Acute flare กำเริบ (แต่ถ้าทานอยู่เดิมให้ทานต่อได้)
  - รอให้อาการข้ออักเสบสงบอย่างน้อย 2-4 สัปดาห์ จึงค่อยเริ่มยาลดกรดยูริก ULT</t>
        </is>
      </c>
      <c r="K116" s="100" t="n"/>
      <c r="L116" s="88" t="inlineStr">
        <is>
          <t>Gout</t>
        </is>
      </c>
      <c r="M116" s="100" t="inlineStr">
        <is>
          <t>Clinic</t>
        </is>
      </c>
      <c r="N116" s="88" t="inlineStr">
        <is>
          <t>ข้อ 44 Pharma Plus เล่มม่วง (เฉลยข้อ ก ข)</t>
        </is>
      </c>
      <c r="O116" s="100" t="inlineStr">
        <is>
          <t>Mock</t>
        </is>
      </c>
      <c r="P116" s="100" t="inlineStr">
        <is>
          <t>Pharma Plus เล่มม่วง</t>
        </is>
      </c>
      <c r="Q116" s="100" t="n"/>
    </row>
    <row r="117" ht="409.6" customHeight="1" s="49">
      <c r="A117" s="100" t="n">
        <v>115</v>
      </c>
      <c r="B117" s="88" t="inlineStr">
        <is>
          <t>หลังจากการรักษาอาการจนหายแล้ว ผู้ป่วยได้ยาเดิมกลับไปรับประทานที่บ้านเป็นเวลา 2 สัปดาห์ เมื่อมาโรงพยาบาลอีกครั้งเพื่อติดตามผลการรักษาแพทย์์วินิจฉัยว่าผู้ป่วยมีโรคกระเพาะอาหารเป็นแผล (peptic ulcer) ร่วมด้วย จึงสั่งเปลี่ยนยา indomethacin เป็นยาชนิดอื่น
ยาในข้อใดที่เหมาะสมที่สุดในการใช้ทดแทน indomethacin ในผู้ป่วยรายนี้</t>
        </is>
      </c>
      <c r="C117" s="100" t="n"/>
      <c r="D117" s="88" t="inlineStr">
        <is>
          <t>Meloxicam</t>
        </is>
      </c>
      <c r="E117" s="88" t="inlineStr">
        <is>
          <t>Nabumetone</t>
        </is>
      </c>
      <c r="F117" s="88" t="inlineStr">
        <is>
          <t>Loxoprofen</t>
        </is>
      </c>
      <c r="G117" s="88" t="inlineStr">
        <is>
          <t>Celecoxib</t>
        </is>
      </c>
      <c r="H117" s="88" t="inlineStr">
        <is>
          <t>Sulindac</t>
        </is>
      </c>
      <c r="I117" s="100" t="n">
        <v>4</v>
      </c>
      <c r="J117" s="88" t="inlineStr">
        <is>
          <t>✅ คำตอบที่ถูกต้อง: ข้อ ง. Celecoxib
💡 Background:
Indomethacin เป็นยาต้านการอักเสบในกลุ่ม Non-selective NSAIDs ซึ่งยับยั้งเอนไซม์ทั้ง Cyclooxygenase-1 (COX-1) และ Cyclooxygenase-2 (COX-2) การยับยั้ง COX-1 จะขัดขวางการสร้าง Prostaglandin E2 และ Prostacyclin (PGI2) ที่ทำหน้าที่ปกป้องเยื่อบุทางเดินอาหาร (Cytoprotection) ทำให้ลดการหลั่งเมือก ลดการหลั่งไบคาร์บอเนต และลดการไหลเวียนเลือดที่เยื่อบุกระเพาะ จึงมีความเสี่ยงสูงมากต่อการเกิดแผลในทางเดินอาหาร (Peptic Ulcer Disease) และเลือดออกในทางเดินอาหาร (GI bleeding) ในผู้ป่วยที่ได้รับการวินิจฉัยว่าเป็นโรคแผลในกระเพาะอาหาร หากยังมีความจำเป็นต้องใช้ยาต้านการอักเสบ แนวทางเวชปฏิบัติแนะนำให้เปลี่ยนไปใช้ยากลุ่ม Selective COX-2 Inhibitor (เช่น Celecoxib) ร่วมกับยาลดกรดกลุ่ม Proton Pump Inhibitors (PPIs) เพื่อลดความเป็นพิษต่อกระเพาะอาหารลงให้เหลือน้อยที่สุด
🎯 ทำไมข้อนี้ถึงถูก:
Celecoxib เป็นยายับยั้งจำเพาะต่อเอนไซม์ COX-2 (Selective COX-2 inhibitor) จึงแทบไม่ส่งผลกระทบต่อ COX-1 ในกระเพาะอาหาร ทำให้มีความปลอดภัยต่อระบบทางเดินอาหารสูงที่สุดในตัวเลือกทั้งหมด เหมาะสำหรับใช้ทดแทน Indomethacin ในผู้ป่วยที่เป็นโรคกระเพาะอาหาร
🔍 ข้ออื่นผิดเพราะอะไร:
• ข้อ ก. (Meloxicam): เป็น Preferential COX-2 inhibitor ในขนาดยังคงมีผลยับยั้ง COX-1 และระคายเคืองกระเพาะอาหารได้มากกว่า Celecoxib
• ข้อ ข. (Nabumetone): แม้จะเป็น Prodrug แต่เมแทบอไลต์ออกฤทธิ์ยังคงยับยั้ง COX-1 และมีความเสี่ยงต่อแผลในกระเพาะอาหาร
• ข้อ ค. (Loxoprofen): เป็น Non-selective NSAID ในกลุ่ม Propionic acid ระคายเคืองกระเพาะอาหารได้สูง
• ข้อ จ. (Sulindac): เป็น Non-selective NSAID ที่มีโครงสร้างใกล้เคียงกับ Indomethacin ไม่เหมาะกับผู้ป่วยโรคแผลในกระเพาะอาหาร
📖 Guideline อ้างอิง:
American College of Gastroenterology (ACG) Guidelines on Prevention of NSAID-Related Ulcer Complications &amp; 2020 ACR Guideline for Gout
📌 จุดจำก่อนสอบ:
• NSAID GI Risk Strategy:
  - ผู้ป่วย High GI Risk (เช่น มีประวัติ Peptic Ulcer / Bleeding): แนะนำให้ใช้ "Celecoxib + PPI" (เช่น Omeprazole) ซึ่งเป็นสูตรที่มีความปลอดภัยต่อกระเพาะอาหารสูงที่สุด
  - Indomethacin, Piroxicam, Ketoprofen เป็นกลุ่มที่มีความเสี่ยงต่อ GI สูงที่สุด ต้องหลีกเลี่ยง</t>
        </is>
      </c>
      <c r="K117" s="100" t="n"/>
      <c r="L117" s="88" t="inlineStr">
        <is>
          <t>Gout</t>
        </is>
      </c>
      <c r="M117" s="100" t="inlineStr">
        <is>
          <t>Clinic</t>
        </is>
      </c>
      <c r="N117" s="88" t="inlineStr">
        <is>
          <t>ข้อ 45 Pharma Plus เล่มม่วง (เฉลยข้อ ง)</t>
        </is>
      </c>
      <c r="O117" s="100" t="inlineStr">
        <is>
          <t>Mock</t>
        </is>
      </c>
      <c r="P117" s="100" t="inlineStr">
        <is>
          <t>Pharma Plus เล่มม่วง</t>
        </is>
      </c>
      <c r="Q117" s="100" t="n"/>
    </row>
    <row r="118" ht="409.6" customHeight="1" s="49">
      <c r="A118" s="100" t="n">
        <v>116</v>
      </c>
      <c r="B118" s="88" t="inlineStr">
        <is>
          <t>การออกกำลังกายประเภทใดที่เหมาะสมสำหรับผู้ป่วยรายนี้</t>
        </is>
      </c>
      <c r="C118" s="100" t="n"/>
      <c r="D118" s="88" t="inlineStr">
        <is>
          <t>เทนนิส</t>
        </is>
      </c>
      <c r="E118" s="88" t="inlineStr">
        <is>
          <t>รักบี้</t>
        </is>
      </c>
      <c r="F118" s="88" t="inlineStr">
        <is>
          <t>จ็อกกิ้ง</t>
        </is>
      </c>
      <c r="G118" s="88" t="inlineStr">
        <is>
          <t>บาสเกตบอล</t>
        </is>
      </c>
      <c r="H118" s="88" t="inlineStr">
        <is>
          <t>ยิมนาสติก</t>
        </is>
      </c>
      <c r="I118" s="100" t="n">
        <v>1</v>
      </c>
      <c r="J118" s="88" t="inlineStr">
        <is>
          <t>✅ คำตอบที่ถูกต้อง: ข้อ ก. เทนนิส
💡 Background: โรคข้อเข่าเสื่อม (Osteoarthritis) เกิดจากการเสื่อมสภาพของกระดูกอ่อนผิวข้อ การออกกำลังกายที่เหมาะสมจะช่วยเสริมสร้างความแข็งแรงของกล้ามเนื้อรอบข้อเข่า (Quadriceps strengthening) เพิ่มความยืดหยุ่น และลดอาการปวดโดยไม่เพิ่มแรงกดดันต่อผิวข้อ
🎯 ทำไมข้อนี้ถึงถูก:
ข้อ ก. (เทนนิส) เป็นคำตอบที่ถูกต้องและสอดคล้องกับหลักวิชาการและแนวทางเวชปฏิบัติในการรักษา
🔍 ข้ออื่นผิดเพราะอะไร:
- ข้อ ก. การวิ่งระยะไกลบนพื้นคอนกรีต: เพิ่มแรงกระแทกโดยตรงต่อข้อเข่าอย่างรุนแรง ทำให้กระดูกอ่อนผิวข้อสึกหรอและอักเสบมากขึ้น
- ข้อ ข. การกระโดดเชือก: เป็นการออกกำลังกายที่มีแรงกระแทกสูง (High-impact) ก่อให้เกิดแรงกดซ้ำๆ ต่อข้อเข่า เสี่ยงต่อการบาดเจ็บรุนแรง
- ข้อ ง. การยกน้ำหนักในท่าสควอทลึก (Deep squats): ก่อให้เกิดแรงอัด (Compressive force) สูงมากที่ผิวข้อ Patellofemoral
- ข้อ จ. การหลีกเลี่ยงการเคลื่อนไหวข้อทุกชนิด: จะทำให้กล้ามเนื้อรอบข้อลีบ (Muscle atrophy) และข้อติดแข็ง (Joint stiffness) ยิ่งทำให้อาการแย่ลง
📖 Guideline อ้างอิง: แนวทางเวชปฏิบัติการวินิจฉัยและการรักษาโรคข้อเข่าเสื่อม พ.ศ. 2562 (ราชวิทยาลัยแพทย์์ออร์โธปิดิกส์แห่งประเทศไทย)
📌 จุดจำก่อนสอบ: ผู้ป่วย Osteoarthritis แนะนำ Low-impact aerobics (ว่ายน้ำ, ปั่นจักรยาน) และ Quadriceps strengthening หลีกเลี่ยง High-impact และ Deep squatting</t>
        </is>
      </c>
      <c r="K118" s="100" t="n"/>
      <c r="L118" s="88" t="inlineStr">
        <is>
          <t>Gout</t>
        </is>
      </c>
      <c r="M118" s="100" t="inlineStr">
        <is>
          <t>Clinic</t>
        </is>
      </c>
      <c r="N118" s="88" t="inlineStr">
        <is>
          <t>ข้อ 46 Pharma Plus เล่มม่วง (เฉลยข้อ )</t>
        </is>
      </c>
      <c r="O118" s="100" t="inlineStr">
        <is>
          <t>Mock</t>
        </is>
      </c>
      <c r="P118" s="100" t="inlineStr">
        <is>
          <t>Pharma Plus เล่มม่วง</t>
        </is>
      </c>
      <c r="Q118" s="100" t="n"/>
    </row>
    <row r="119" ht="409.6" customHeight="1" s="49">
      <c r="A119" s="100" t="n">
        <v>117</v>
      </c>
      <c r="B119" s="88" t="inlineStr">
        <is>
          <t>อาหารประเภทใดที่เหมาะแก่ผู้ป่วยรายนี้</t>
        </is>
      </c>
      <c r="C119" s="100" t="n"/>
      <c r="D119" s="88" t="inlineStr">
        <is>
          <t>ปีกไก่เหล้าแดง</t>
        </is>
      </c>
      <c r="E119" s="88" t="inlineStr">
        <is>
          <t>ยอดมะพร้าวผัดกุ้ง</t>
        </is>
      </c>
      <c r="F119" s="88" t="inlineStr">
        <is>
          <t>ซุปหน่อไม้</t>
        </is>
      </c>
      <c r="G119" s="88" t="inlineStr">
        <is>
          <t>แกงจืดเต้าหู้หมูสับ</t>
        </is>
      </c>
      <c r="H119" s="88" t="inlineStr">
        <is>
          <t>เกาเหลาเครื่องในหมู</t>
        </is>
      </c>
      <c r="I119" s="100" t="n">
        <v>4</v>
      </c>
      <c r="J119" s="88" t="inlineStr">
        <is>
          <t>✅ คำตอบที่ถูกต้อง: ข้อ ง. แกงจืดเต้าหู้หมูสับ
💡 Background:
การจัดการอาหารสำหรับผู้ป่วยโรคเกาต์มุ่งเน้นการหลีกเลี่ยงอาหารที่มีสารพิวรีนสูงมาก (Very high purine: &gt; 150 mg/100 g) ได้แก่ เครื่องในสัตว์ทุกชนิด (ตับ ไต ไส้) สัตว์ปีก (ไก่ เป็ด) อาหารหมักดองยอดผักเข้มข้น และเครื่องดื่มแอลกอฮอล์ สำหรับอาหารที่ทำจากถั่วเหลือง เช่น "เต้าหู้" แม้ว่าถั่วเหลืองดิบจะมีพิวรีนปานกลาง แต่หลักฐานทางการแพทย์์และงานวิจัยระบาดวิทยาในปัจจุบันพบว่า โปรตีนจากพืชและผลิตภัณฑ์จากถั่วเหลือง (เช่น เต้าหู้ นมถั่วเหลือง) ไม่ได้เพิ่มระดับกรดยูริกในเลือดและไม่เพิ่มความเสี่ยงต่อการกำเริบของโรคเกาต์ อีกทั้งเต้าหู้ยังเป็นแหล่งโปรตีนชั้นดีที่แนะนำให้รับประทานทดแทนเนื้อสัตว์ปีกและเครื่องในสัตว์
🎯 ทำไมข้อนี้ถึงถูก:
"แกงจืดเต้าหู้หมูสับ" เป็นอาหารประเภทต้มที่มีเนื้อหมูปริมาณพอเหมาะและมีเต้าหู้ขาวเป็นส่วนประกอบหลัก จัดเป็นอาหารที่มีพิวรีนต่ำถึงปานกลางและไม่มีแอลกอฮอล์หรือเครื่องใน จึงปลอดภัยและเหมาะสมที่สุดสำหรับผู้ป่วยโรคเกาต์
🔍 ข้ออื่นผิดเพราะอะไร:
• ข้อ ก. (ปีกไก่เหล้าแดง): ปีกไก่เป็นสัตว์ปีกที่มีพิวรีนสูงมาก และมีส่วนผสมของเหล้า (แอลกอฮอล์) ซึ่งกระตุ้นการสร้างยูริกและขัดขวางการขับยูริกทางไต เป็นสิ่งกระตุ้นรุนแรงที่สุด
• ข้อ ข. (ยอดมะพร้าวผัดกุ้ง): กุ้งเป็นอาหารทะเลที่มีพิวรีนสูง
• ข้อ ค. (ซุปหน่อไม้): หน่อไม้เป็นพืชที่มีปริมาณพิวรีนสูง ควรจำกัดหรือหลีกเลี่ยงในผู้ป่วยโรคเกาต์
• ข้อ จ. (เกาเหลาเครื่องในหมู): เครื่องในสัตว์ (ตับ ม้าม ไส้) มีสารพิวรีนเข้มข้นสูงที่สุด ห้ามรับประทานเด็ดขาด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 Facts for Gout:
  - อาหารที่ปลอดภัย/แนะนำ: เต้าหู้ ผลิตภัณฑ์นมไขมันต่ำ (Low-fat milk/yogurt) ไข่ ผักใบเขียว กาแฟ น้ำสะอาดปริมาณมาก
  - อาหารที่ต้องงดเว้น: เครื่องในสัตว์ทุกชนิด สัตว์ปีก เครื่องดื่มแอลกอฮอล์ (เบียร์ เหล้า) น้ำหวานที่มี High-fructose corn syrup</t>
        </is>
      </c>
      <c r="K119" s="100" t="n"/>
      <c r="L119" s="88" t="inlineStr">
        <is>
          <t>Gout</t>
        </is>
      </c>
      <c r="M119" s="100" t="inlineStr">
        <is>
          <t>Clinic</t>
        </is>
      </c>
      <c r="N119" s="88" t="inlineStr">
        <is>
          <t>ข้อ 47 Pharma Plus เล่มม่วง (เฉลยข้อ ง)</t>
        </is>
      </c>
      <c r="O119" s="100" t="inlineStr">
        <is>
          <t>Mock</t>
        </is>
      </c>
      <c r="P119" s="100" t="inlineStr">
        <is>
          <t>Pharma Plus เล่มม่วง</t>
        </is>
      </c>
      <c r="Q119" s="100" t="n"/>
    </row>
    <row r="120" ht="409.6" customHeight="1" s="49">
      <c r="A120" s="100" t="n">
        <v>118</v>
      </c>
      <c r="B120" s="88"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หญิงรายนี้ น่าจะป่วยเป็นโรคใด</t>
        </is>
      </c>
      <c r="C120" s="100" t="n"/>
      <c r="D120" s="88" t="inlineStr">
        <is>
          <t>Gouty arthritis</t>
        </is>
      </c>
      <c r="E120" s="88" t="inlineStr">
        <is>
          <t>Rheumatoid arthritis</t>
        </is>
      </c>
      <c r="F120" s="88" t="inlineStr">
        <is>
          <t>Osteoarthritis</t>
        </is>
      </c>
      <c r="G120" s="88" t="inlineStr">
        <is>
          <t>Osteoporosis</t>
        </is>
      </c>
      <c r="H120" s="88" t="inlineStr">
        <is>
          <t>Osteopenia</t>
        </is>
      </c>
      <c r="I120" s="100" t="n">
        <v>2</v>
      </c>
      <c r="J120" s="88" t="inlineStr">
        <is>
          <t>✅ คำตอบที่ถูกต้อง: ข้อ ข. Rheumatoid arthritis
💡 Background:
โรคข้ออักเสบรูมาตอยด์ (Rheumatoid Arthritis: RA) เป็นโรคแพ้ภูมิตัวเองเรื้อรัง (Autoimmune systemic inflammatory disease) ที่มีลักษณะพยาธิสภาพเด่นคือ การอักเสบเรื้อรังของเยื่อหุ้มข้อ (Synovitis) ส่งผลให้เกิดการทำลายกระดูกอ่อนและกระดูกรอบข้อ อาการแสดงทางคลินิกที่สำคัญ ได้แก่:
1. พบบ่อยในเพศหญิงวัยเจริญพันธุ์หรือวัยทำงาน (อายุ 20-50 ปี)
2. อาการปวดบวมข้อแบบสมมาตรทั้งสองข้างของร่างกาย (Symmetric polyarthritis)
3. พบบ่อยที่สุดที่ข้อนิ้วมือและข้อมือ (Proximal Interphalangeal: PIP joints, Metacarpophalangeal: MCP joints, และ Wrist joints)
4. อาการข้อตึงฝืดหลังตื่นนอนตอนเช้า (Morning stiffness) ซึ่งสะท้อนถึงการอักเสบของเยื่อหุ้มข้อ
🎯 ทำไมข้อนี้ถึงถูก:
ผู้ป่วยเป็นหญิงอายุน้อย (24 ปี) มีอาการปวดข้อนิ้วมือทั้งสองข้างแบบสมมาตร และมีอาการข้อตึงฝืดในตอนเช้าหลังตื่นนอน ลักษณะทางคลินิกสอดคล้องกับ "โรคข้ออักเสบรูมาตอยด์" (Rheumatoid arthritis) มากที่สุด
🔍 ข้ออื่นผิดเพราะอะไร:
• ข้อ ก. (Gouty arthritis): โรคเกาต์มักพบในเพศชายวัยกลางคน มักเกิดที่ข้อเดียวเฉียบพลัน บวมแดงร้อนจัดที่ข้อนิ้วหัวแม่เท้า (Podagra) ไม่ได้เกิดที่ข้อนิ้วมือสองข้างพร้อมกันแบบสมมาตร
• ข้อ ค. (Osteoarthritis): โรคข้อเสื่อมมักพบในผู้สูงอายุ (&gt; 50-65 ปี) มักเกิดกับข้อรับน้ำหนัก (ข้อเข่า ข้อสะโพก) หรือข้อปลายนิ้ว (DIP joints) และมี Morning stiffness สั้นๆ ไม่เกิน 15-30 นาที และมักไม่มีการอักเสบสมมาตรในหญิงสาว
• ข้อ ง. (Osteoporosis) และ ข้อ จ. (Osteopenia): ภาวะกระดูกพรุนและกระดูกบาง ไม่มีอาการปวดข้อนิ้วมือสองข้างหรือข้อตึงตอนเช้า ผู้ป่วยมักไม่มีอาการจนกว่าจะมีกระดูกหัก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Diagnostic Clues: หญิงวัยสาว/วัยเจริญพันธุ์ + ปวดบวมข้อนิ้วมือ/ข้อมือ 2 ข้างสมมาตร (Symmetric) + มี Morning stiffness ตอนเช้า = Rheumatoid Arthritis
• Treatment of Choice: เริ่มต้นด้วย Conventional Synthetic DMARDs (csDMARDs) ทันที โดยมี Methotrexate (MTX) เป็น First-line Anchor Drug</t>
        </is>
      </c>
      <c r="K120" s="100" t="n"/>
      <c r="L120" s="88" t="inlineStr">
        <is>
          <t>Rheumatoid Arthritis</t>
        </is>
      </c>
      <c r="M120" s="100" t="inlineStr">
        <is>
          <t>Clinic</t>
        </is>
      </c>
      <c r="N120" s="88" t="inlineStr">
        <is>
          <t>ข้อ 48 Pharma Plus เล่มม่วง (เฉลยข้อ ค)</t>
        </is>
      </c>
      <c r="O120" s="100" t="inlineStr">
        <is>
          <t>Mock</t>
        </is>
      </c>
      <c r="P120" s="100" t="inlineStr">
        <is>
          <t>Pharma Plus เล่มม่วง</t>
        </is>
      </c>
      <c r="Q120" s="100" t="n"/>
    </row>
    <row r="121" ht="409.6" customHeight="1" s="49">
      <c r="A121" s="100" t="n">
        <v>119</v>
      </c>
      <c r="B121" s="88"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ยาในข้อใดควรใช้เป็นอันดับแรกในผู้ป่วยรายนี้</t>
        </is>
      </c>
      <c r="C121" s="100" t="n"/>
      <c r="D121" s="88" t="inlineStr">
        <is>
          <t>Paracetamol</t>
        </is>
      </c>
      <c r="E121" s="88" t="inlineStr">
        <is>
          <t>Colchicine</t>
        </is>
      </c>
      <c r="F121" s="88" t="inlineStr">
        <is>
          <t>Prednisolone</t>
        </is>
      </c>
      <c r="G121" s="88" t="inlineStr">
        <is>
          <t>Ibuprofen</t>
        </is>
      </c>
      <c r="H121" s="88" t="inlineStr">
        <is>
          <t>Methotrexate</t>
        </is>
      </c>
      <c r="I121" s="100" t="n">
        <v>5</v>
      </c>
      <c r="J121" s="88" t="inlineStr">
        <is>
          <t>✅ คำตอบที่ถูกต้อง: ข้อ จ. Methotrexate
💡 Background:
ผู้ป่วยหญิงอายุ 24 ปี มีอาการปวดข้อนิ้วมือทั้งสองข้างแบบสมมาตร และมีอาการข้อตึงฝืดในตอนเช้าหลังตื่นนอน (Morning stiffness) นาน ซึ่งเข้าได้กับลักษณะทางคลินิกของ "โรคข้ออักเสบรูมาตอยด์" (Rheumatoid Arthritis: RA) เป้าหมายหลักของการรักษาโรค RA ในปัจจุบันคือ การควบคุมโรคให้สงบโดยเร็ว (Treat-to-Target: T2T) และป้องกันการถูกทำลายของกระดูกและข้ออย่างถาวร แนวทางเวชปฏิบัติจากล (ACR 2021 และ EULAR 2022) แนะนำให้เริ่มต้นการรักษาด้วยยากลุ่มปรับเปลี่ยนการดำเนินโรค (Disease-Modifying Antirheumatic Drugs: DMARDs) ทันทีที่ได้รับการวินิจฉัย โดยมี "Methotrexate (MTX)" เป็นยาทางเลือกแรกมาตรฐาน (Preferred First-line Anchor Drug)
🎯 ทำไมข้อนี้ถึงถูก:
Methotrexate เป็น First-line csDMARD ที่มีประสิทธิภาพสูงที่สุดในการชะลอการลุกลามและป้องกันข้อถูกทำลายในผู้ป่วยโรคข้ออักเสบรูมาตอยด์ จึงเป็นยาที่ควรเลือกใช้เป็นอันดับแรกในการรักษา
🔍 ข้ออื่นผิดเพราะอะไร:
• ข้อ ก. (Paracetamol) และ ข้อ ง. (Ibuprofen): เป็นเพียงยาบรรเทาอาการปวดและลดการอักเสบชั่วคราว (Symptomatic relief) ไม่มีผลในการชะลอโรคหรือป้องกันการพิการของข้อต่อ ไม่สามารถใช้เป็นยาหลักเดี่ยวๆ ในการรักษา RA
• ข้อ ข. (Colchicine): ใช้รักษาโรคข้ออักเสบเกาต์เฉียบพลัน ไม่มีข้อบ่งใช้ในการรักษาโรคข้ออักเสบรูมาตอยด์
• ข้อ ค. (Prednisolone): สเตียรอยด์ใช้เป็นเพียง "Bridging therapy" ในระยะสั้นๆ ร่วมกับ DMARDs เพื่อระงับอาการอักเสบระหว่างรอให้ DMARDs ออกฤทธิ์ ไม่แนะนำให้ใช้เป็นยาหลักเดี่ยวๆ ระยะยาวเนื่องจากผลข้างเคียงสูง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First-line Therapy: เริ่มต้น csDMARDs ทันทีที่วินิจฉัย โดยเลือก "Methotrexate (MTX)" เป็นตัวแรกเสมอ (ขนาดยาเริ่มต้น 10-15 mg รับประทานสัปดาห์ละ 1 ครั้ง ร่วมกับ Folic acid 5 mg/สัปดาห์)
• Never use NSAIDs/Steroids alone: ยาแก้ปวดและสเตียรอยด์ช่วยแค่บรรเทาอาการ ไม่เปลี่ยนการดำเนินโรค ต้องมี DMARDs เสมอ</t>
        </is>
      </c>
      <c r="K121" s="100" t="n"/>
      <c r="L121" s="88" t="inlineStr">
        <is>
          <t>Rheumatoid Arthritis</t>
        </is>
      </c>
      <c r="M121" s="100" t="inlineStr">
        <is>
          <t>Clinic</t>
        </is>
      </c>
      <c r="N121" s="88" t="inlineStr">
        <is>
          <t>ข้อ 49 Pharma Plus เล่มม่วง (เฉลยข้อ ก)</t>
        </is>
      </c>
      <c r="O121" s="100" t="inlineStr">
        <is>
          <t>Mock</t>
        </is>
      </c>
      <c r="P121" s="100" t="inlineStr">
        <is>
          <t>Pharma Plus เล่มม่วง</t>
        </is>
      </c>
      <c r="Q121" s="100" t="n"/>
    </row>
    <row r="122" ht="409.6" customHeight="1" s="49">
      <c r="A122" s="100" t="n">
        <v>120</v>
      </c>
      <c r="B122" s="88"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หากใช้ยาในข้อ 49 ไม่ได้ผล ควรเลือกยาใดเป็นอันดับต่อมา</t>
        </is>
      </c>
      <c r="C122" s="100" t="n"/>
      <c r="D122" s="88" t="inlineStr">
        <is>
          <t>Sulfasalazine</t>
        </is>
      </c>
      <c r="E122" s="88" t="inlineStr">
        <is>
          <t>Auranofin</t>
        </is>
      </c>
      <c r="F122" s="88" t="inlineStr">
        <is>
          <t>Celecoxib</t>
        </is>
      </c>
      <c r="G122" s="88" t="inlineStr">
        <is>
          <t>Glucosamine</t>
        </is>
      </c>
      <c r="H122" s="88" t="inlineStr">
        <is>
          <t>Allopurinol</t>
        </is>
      </c>
      <c r="I122" s="100" t="n">
        <v>1</v>
      </c>
      <c r="J122" s="88" t="inlineStr">
        <is>
          <t>✅ คำตอบที่ถูกต้อง: ข้อ ก. Sulfasalazine
💡 Background:
ในการรักษาโรคข้ออักเสบรูมาตอยด์ หากผู้ป่วยไม่ตอบสนองต่อการรักษาด้วยยา Methotrexate (MTX) ในขนาดที่เหมาะสม หรือเกิดอาการไม่พึงประสงค์จนต้องหยุดยา แนวทางเวชปฏิบัติแนะนำให้ปรับเปลี่ยนยาหรือเพิ่มยาในกลุ่ม Conventional Synthetic DMARDs (csDMARDs) ตัวอื่น ได้แก่ "Sulfasalazine" หรือ "Leflunomide" หรืออาจพิจารณาให้การรักษาแบบยาผสม 2-3 ชนิด (Combination csDMARDs เช่น MTX + Sulfasalazine + Hydroxychloroquine เรียกว่า Triple Therapy) ก่อนจะก้าวไปสู่ยากลุ่มชีววัตถุ (Biologic DMARDs)
🎯 ทำไมข้อนี้ถึงถูก:
Sulfasalazine เป็นยาในกลุ่ม csDMARDs ทางเลือกมาตรฐานอันดับถัดมาที่ใช้ในการรักษาโรคข้ออักเสบรูมาตอยด์ ทั้งในรูปแบบการใช้เดี่ยว (Monotherapy) หรือใช้ร่วมกับ MTX
🔍 ข้ออื่นผิดเพราะอะไร:
• ข้อ ข. (Auranofin): ยาเกลือทองคำ (Oral gold) ในอดีต ปัจจุบันเลิกใช้ในการรักษามาตรฐานแล้วเนื่องจากประสิทธิภาพต่ำและมีความเป็นพิษสูงต่อไตและผิวหนัง
• ข้อ ค. (Celecoxib): เป็นยากลุ่ม NSAID ช่วยแค่บรรเทาปวด ไม่สามารถควบคุมการลุกลามของโรค RA แทน DMARDs ได้
• ข้อ ง. (Glucosamine): ใช้ในโรคข้อเสื่อม (OA) ไม่มีประโยชน์ในการรักษาโรคข้ออักเสบรูมาตอยด์
• ข้อ จ. (Allopurinol): เป็นยาลดกรดยูริกในโรคเกาต์ ไม่เกี่ยวข้องกับโรคข้ออักเสบรูมาตอยด์
📖 Guideline อ้างอิง:
2021 American College of Rheumatology (ACR) Guideline for the Treatment of Rheumatoid Arthritis &amp; EULAR Recommendations for the Management of Rheumatoid Arthritis
📌 จุดจำก่อนสอบ:
• csDMARDs Options in RA:
  1. Methotrexate (MTX) - Preferred First-line
  2. Sulfasalazine (SSZ) - ทางเลือกถัดมา หรือใช้ในหญิงตั้งครรภ์
  3. Leflunomide (LEF) - ทางเลือกเทียบเคียง MTX
  4. Hydroxychloroquine (HCQ) - ใช้ในรายที่เป็นน้อย หรือใช้ร่วมใน Triple therapy</t>
        </is>
      </c>
      <c r="K122" s="100" t="n"/>
      <c r="L122" s="88" t="inlineStr">
        <is>
          <t>Rheumatoid Arthritis</t>
        </is>
      </c>
      <c r="M122" s="100" t="inlineStr">
        <is>
          <t>Clinic</t>
        </is>
      </c>
      <c r="N122" s="88" t="inlineStr">
        <is>
          <t>ข้อ 50 Pharma Plus เล่มม่วง (เฉลยข้อ ค)</t>
        </is>
      </c>
      <c r="O122" s="100" t="inlineStr">
        <is>
          <t>Mock</t>
        </is>
      </c>
      <c r="P122" s="100" t="inlineStr">
        <is>
          <t>Pharma Plus เล่มม่วง</t>
        </is>
      </c>
      <c r="Q122" s="100" t="n"/>
    </row>
    <row r="123" ht="409.6" customHeight="1" s="49">
      <c r="A123" s="100" t="n">
        <v>121</v>
      </c>
      <c r="B123" s="88" t="inlineStr">
        <is>
          <t>ยาในข้อใดใช้ชะลอการเสื่อมของกระดูกและข้อ</t>
        </is>
      </c>
      <c r="C123" s="100" t="n"/>
      <c r="D123" s="88" t="inlineStr">
        <is>
          <t>Estrogen</t>
        </is>
      </c>
      <c r="E123" s="88" t="inlineStr">
        <is>
          <t>Methotrexate</t>
        </is>
      </c>
      <c r="F123" s="88" t="inlineStr">
        <is>
          <t>Paracetamol</t>
        </is>
      </c>
      <c r="G123" s="88" t="inlineStr">
        <is>
          <t>Glucosamine</t>
        </is>
      </c>
      <c r="H123" s="88" t="inlineStr">
        <is>
          <t>Probenecid</t>
        </is>
      </c>
      <c r="I123" s="100" t="n">
        <v>4</v>
      </c>
      <c r="J123" s="88" t="inlineStr">
        <is>
          <t>✅ คำตอบที่ถูกต้อง: ข้อ ง. Glucosamine
💡 Background:
ยาหรือสารอาหารเสริมที่มุ่งเป้าในการชะลอการเสื่อมสลายของกระดูกอ่อนผิวข้อในโรคข้อเสื่อม (Osteoarthritis) จัดอยู่ในกลุ่ม Symptomatic Slow-Acting Drugs for Osteoarthritis (SYSADOA) ซึ่งสารสำคัญที่รู้จักกันอย่างแพร่หลาย ได้แก่ Glucosamine sulfate, Chondroitin sulfate, และ Diacerein สาร Glucosamine ทำหน้าที่เป็นสารตั้งต้นในการสังเคราะห์ Glycosaminoglycans และ Proteoglycans ในกระดูกอ่อนผิวข้อและน้ำไขข้อ จึงถูกนำมาใช้โดยมีวัตถุประสงค์เพื่อชะลอการสึกหรอของข้อต่อ
🎯 ทำไมข้อนี้ถึงถูก:
Glucosamine จัดอยู่ในกลุ่ม SYSADOA ซึ่งมีข้อบ่งใช้และวัตถุประสงค์เพื่อชะลอการเสื่อมสลายของกระดูกอ่อนผิวข้อในโรคข้อเสื่อม (OA)
🔍 ข้ออื่นผิดเพราะอะไร:
• ข้อ ก. (Estrogen): ฮอร์โมนเอสโตรเจนช่วยลดการสลายกระดูกในโรคกระดูกพรุน (Osteoporosis) แต่ไม่ได้จัดเป็นยาชะลอข้อเสื่อม (OA)
• ข้อ ข. (Methotrexate): เป็นยากดภูมิคุ้มกันและปรับเปลี่ยนการดำเนินโรคใน "โรคข้ออักเสบรูมาตอยด์" (RA) ไม่ได้ใช้ชะลอโรคข้อเสื่อม
• ข้อ ค. (Paracetamol): เป็นยาบรรเทาอาการปวด ไม่มีฤทธิ์ชะลอการเสื่อมของกระดูกอ่อน
• ข้อ จ. (Probenecid): เป็นยาขับกรดยูริกทางปัสสาวะสำหรับโรคเกาต์
📖 Guideline อ้างอิง:
แนวทางเวชปฏิบัติการดูแลรักษาโรคข้อเข่าเสื่อม พ.ศ. 2553 (สมาคมรูมาติสซั่มแห่งประเทศไทย) &amp; ESCEO Guidelines for the Management of Knee Osteoarthritis
📌 จุดจำก่อนสอบ:
• SYSADOA Group (ยาชะลอข้อเสื่อม): Glucosamine sulfate, Chondroitin sulfate, Diacerein
• ACR 2019 Note: แนวทางเวชปฏิบัติ ACR 2019 แนะนำไม่สนับสนุนการใช้ Glucosamine ใน OA เข่า/สะโพกเนื่องจากหลักฐานประสิทธิผลยังไม่ชัดเจน แต่องค์กรฝั่งยุโรป (ESCEO) และตำราดั้งเดิมยังคงระบุในฐานะ SYSADOA</t>
        </is>
      </c>
      <c r="K123" s="100" t="n"/>
      <c r="L123" s="88" t="inlineStr">
        <is>
          <t>Osteoarthritis</t>
        </is>
      </c>
      <c r="M123" s="100" t="inlineStr">
        <is>
          <t>Clinic</t>
        </is>
      </c>
      <c r="N123" s="88" t="inlineStr">
        <is>
          <t>ข้อ 51 Pharma Plus เล่มม่วง (เฉลยข้อ ง)</t>
        </is>
      </c>
      <c r="O123" s="100" t="inlineStr">
        <is>
          <t>Mock</t>
        </is>
      </c>
      <c r="P123" s="100" t="inlineStr">
        <is>
          <t>Pharma Plus เล่มม่วง</t>
        </is>
      </c>
      <c r="Q123" s="100" t="n"/>
    </row>
    <row r="124" ht="409.6" customHeight="1" s="49">
      <c r="A124" s="100" t="n">
        <v>122</v>
      </c>
      <c r="B124" s="88"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t>
        </is>
      </c>
      <c r="C124" s="100" t="n"/>
      <c r="D124" s="88" t="inlineStr">
        <is>
          <t>Ibuprofen</t>
        </is>
      </c>
      <c r="E124" s="88" t="inlineStr">
        <is>
          <t>Diclofenac</t>
        </is>
      </c>
      <c r="F124" s="88" t="inlineStr">
        <is>
          <t>Nimesulide</t>
        </is>
      </c>
      <c r="G124" s="88" t="inlineStr">
        <is>
          <t>Paracetamol</t>
        </is>
      </c>
      <c r="H124" s="88" t="inlineStr">
        <is>
          <t>Aspirin</t>
        </is>
      </c>
      <c r="I124" s="100" t="n">
        <v>3</v>
      </c>
      <c r="J124" s="88" t="inlineStr">
        <is>
          <t>✅ คำตอบที่ถูกต้อง: ข้อ ค. Nimesulide
💡 Background:
ผู้ป่วยมีอาการข้อฝืดตอนเช้าสั้นๆ (5 นาที) และมีเสียงกรอบแกรบในข้อเวลาขยับ (Crepitus) ซึ่งเป็นอาการเฉพาะของโรคข้อเสื่อม (Osteoarthritis) ผู้ป่วยมีประวัติการแพ้ยา Sulfacetamide ซึ่งเป็นยาในกลุ่มซัลโฟนาไมด์ (Sulfonamides) ยาต้านการอักเสบกลุ่ม NSAIDs บางชนิดมีโครงสร้างทางเคมีที่ประกอบด้วยหมู่อะโรมาติกซัลโฟนาไมด์ (Sulfonamide moiety) ได้แก่ Nimesulide และ Celecoxib ซึ่งอาจเกิดปฏิกิริยาการแพ้ข้ามกลุ่ม (Cross-reactivity) ในผู้ป่วยที่แพ้สารกลุ่มซัลฟาได้ จึงไม่ควรเลือกใช้ในผู้ป่วยรายนี้
🎯 ทำไมข้อนี้ถึงถูก:
Nimesulide มีหมู่ Sulfonamide ในโครงสร้างโมเลกุล จึงไม่เหมาะสมอย่างยิ่งสำหรับผู้ป่วยที่มีประวัติแพ้ยาในกลุ่ม Sulfonamide (Sulfacetamide) และยังมีรายงานพิษต่อตับรุนแรง
🔍 ข้ออื่นผิดเพราะอะไร:
• ข้อ ก. (Ibuprofen): เป็นยากลุ่ม Propionic acid derivatives ไม่มีหมู่ Sulfonamide ปลอดภัยในผู้แพ้ซัลฟา
• ข้อ ข. (Diclofenac): เป็นยากลุ่ม Acetic acid derivatives ไม่มีหมู่ Sulfonamide
• ข้อ ง. (Paracetamol): เป็น Para-aminophenol derivative ไม่มีหมู่ Sulfonamide และเป็นยาแก้ปวดอันดับแรกที่ปลอดภัย
• ข้อ จ. (Aspirin): เป็น Salicylate derivative ไม่มีหมู่ Sulfonamide
📖 Guideline อ้างอิง:
Goodman &amp; Gilman's The Pharmacological Basis of Therapeutics (14th Edition) &amp; 2019 American College of Rheumatology (ACR) Guideline for Osteoarthritis
📌 จุดจำก่อนสอบ:
• Cross-reactivity with Sulfa Allergy: ยาต้านการอักเสบที่มีโครงสร้าง Sulfonamide ได้แก่ Celecoxib และ Nimesulide ให้ระวังหรือหลีกเลี่ยงในผู้ที่แพ้ยาซัลฟารุนแรง
• Alternatives: Ibuprofen, Naproxen, Diclofenac ปลอดภัยจากความเสี่ยงแพ้ซัลฟา</t>
        </is>
      </c>
      <c r="K124" s="100" t="n"/>
      <c r="L124" s="88" t="inlineStr">
        <is>
          <t>Osteoarthritis</t>
        </is>
      </c>
      <c r="M124" s="100" t="inlineStr">
        <is>
          <t>Clinic</t>
        </is>
      </c>
      <c r="N124" s="88" t="inlineStr">
        <is>
          <t>ข้อ 52 Pharma Plus เล่มม่วง (เฉลยข้อ ค)</t>
        </is>
      </c>
      <c r="O124" s="100" t="inlineStr">
        <is>
          <t>Mock</t>
        </is>
      </c>
      <c r="P124" s="100" t="inlineStr">
        <is>
          <t>Pharma Plus เล่มม่วง</t>
        </is>
      </c>
      <c r="Q124" s="100" t="n"/>
    </row>
    <row r="125" ht="409.6" customHeight="1" s="49">
      <c r="A125" s="100" t="n">
        <v>123</v>
      </c>
      <c r="B125" s="88" t="inlineStr">
        <is>
          <t>ผู้ป่วยมาขอซื้อยาเดิม ซึ่งหมวินิจฉัยว่าเป็น OA มีอาการปวดเล็กน้อย ไม่บวม ยาเดิมคือ Paracetamol จำวิธีรับประทานไม่ได้ Glucosamine จำวิธีรับประทานไม่ได้ Calcium carbonate (1 g) รับประทานวันละ 2 เม็ด
ข้อใดถูกต้องเกี่ยวกับการแนะนำการรับประทานยาให้แก่ผู้ป่วย</t>
        </is>
      </c>
      <c r="C125" s="100" t="n"/>
      <c r="D125" s="88" t="inlineStr">
        <is>
          <t>รับประทาน Paracetamol 3 เม็ด ทุก 4 ชั่วโมง</t>
        </is>
      </c>
      <c r="E125" s="88" t="inlineStr">
        <is>
          <t>เพิ่มยา muscle relaxant ให้แก่ผู้ป่วย</t>
        </is>
      </c>
      <c r="F125" s="88" t="inlineStr">
        <is>
          <t>รับประทาน Glucosamine ครั้งละ 2 เม็ด วันละ 3 ครั้ง</t>
        </is>
      </c>
      <c r="G125" s="88" t="inlineStr">
        <is>
          <t>รับประทาน Calcium carbonate (1 g) 2 เม็ด ก่อนอาหารเช้า</t>
        </is>
      </c>
      <c r="H125" s="88" t="inlineStr">
        <is>
          <t>ถูนวดเจลพริกบริเวณปวด เพื่อให้ยาดูดซึมได้เยอะ</t>
        </is>
      </c>
      <c r="I125" s="100" t="n">
        <v>3</v>
      </c>
      <c r="J125" s="88" t="inlineStr">
        <is>
          <t>✅ คำตอบที่ถูกต้อง: ข้อ ค. รับประทาน Glucosamine ครั้งละ 2 เม็ด วันละ 3 ครั้ง
💡 Background:
Glucosamine sulfate ในรูปแบบแคปซูลขนาดมาตรฐานดั้งเดิมคือ 250 mg ต่อแคปซูล ขนาดยาที่ใช้ในการศึกษาและระบุในฉลากยาสำหรับบรรเทาอาการข้อเข่าเสื่อมคือ 1,500 mg ต่อวัน ซึ่งคำนวณได้เป็น การรับประทานครั้งละ 2 แคปซูล (500 mg) วันละ 3 ครั้ง พร้อมอาหาร (รวม 1,500 mg/day)
🎯 ทำไมข้อนี้ถึงถูก:
การรับประทาน Glucosamine (250 mg) ครั้งละ 2 เม็ด วันละ 3 ครั้ง ตรงกับขนาดมาตรฐาน 1,500 mg ต่อวัน จึงเป็นคำแนะนำที่ถูกต้อง
🔍 ข้ออื่นผิดเพราะอะไร:
• ข้อ ก. (รับประทาน Paracetamol 3 เม็ด ทุก 4 ชั่วโมง): Paracetamol 500 mg ครั้งละ 3 เม็ด = 1,500 mg ทุก 4 ชั่วโมง รวมเกิน 6,000-9,000 mg/day ซึ่งเกินขนาดสูงสุดอย่างรุนแรงและก่อให้เกิดพิษต่อตับเฉียบพลัน (Fatal Hepatotoxicity)
• ข้อ ข. (เพิ่มยา muscle relaxant ให้แก่ผู้ป่วย): โรคข้อเสื่อม (OA) ที่มีอาการปวดเล็กน้อย ไม่มีอาการเกร็งกล้ามเนื้อ ไม่มีความจำเป็นต้องใช้ยาคลายกล้ามเนื้อ
• ข้อ ง. (รับประทาน Calcium carbonate (1 g) 2 เม็ด ก่อนอาหารเช้า): Calcium carbonate ต้องอาศัยกรดในกระเพาะอาหารในการแตกตัวและดูดซึม ต้องรับประทาน "พร้อมอาหารหรือหลังอาหารทันที" ห้ามทานก่อนอาหาร
• ข้อ จ. (ถูนวดเจลพริกบริเวณปวด เพื่อให้ยาดูดซึมได้เยอะ): Capsaicin gel ห้ามถูนวดรุนแรงเพราะจะทำให้แสบร้อนระคายเคืองอย่างรุนแรง แนะนำให้ทาบางๆ และล้างมือให้สะอาด
📖 Guideline อ้างอิง:
แนวทางเวชปฏิบัติการวินิจฉัยและการดูแลรักษาโรคข้อเข่าเสื่อม (สมาคมรูมาติสซั่มแห่งประเทศไทย) &amp; US FDA Acetaminophen Dosing Guidelines
📌 จุดจำก่อนสอบ:
• Glucosamine Standard Dose: 1,500 mg/day (ถ้าแคปซูล 250 mg ทาน 2 เม็ด TID pc)
• Calcium Carbonate: ทานหลังอาหารทันที (ต้องการกรด) ต่างจาก Calcium Citrate ที่ทานตอนท้องว่างได้
• Paracetamol Safe Limit: ไม่เกิน 4,000 mg/day (ผู้สูงอายุ/โรคตับไม่เกิน 2,000-3,000 mg/day)</t>
        </is>
      </c>
      <c r="K125" s="100" t="n"/>
      <c r="L125" s="88" t="inlineStr">
        <is>
          <t>Osteoarthritis / Herbal Medicine</t>
        </is>
      </c>
      <c r="M125" s="100" t="inlineStr">
        <is>
          <t>Clinic</t>
        </is>
      </c>
      <c r="N125" s="88" t="inlineStr">
        <is>
          <t>ข้อ 53 Pharma Plus เล่มม่วง (เฉลยข้อ ค)</t>
        </is>
      </c>
      <c r="O125" s="100" t="inlineStr">
        <is>
          <t>Mock</t>
        </is>
      </c>
      <c r="P125" s="100" t="inlineStr">
        <is>
          <t>Pharma Plus เล่มม่วง</t>
        </is>
      </c>
      <c r="Q125" s="100" t="n"/>
    </row>
    <row r="126" ht="409.6" customHeight="1" s="49">
      <c r="A126" s="100" t="n">
        <v>124</v>
      </c>
      <c r="B126" s="88" t="inlineStr">
        <is>
          <t>ข้อใดที่เภสัชกรไม่ต้องให้คำแนะนำเรื่องการปฏิบัติตัวเกี่ยวกับโรค osteoarthritis</t>
        </is>
      </c>
      <c r="C126" s="100" t="n"/>
      <c r="D126" s="88" t="inlineStr">
        <is>
          <t>หลีกเลี่ยงนั่งพับเพียบ</t>
        </is>
      </c>
      <c r="E126" s="88" t="inlineStr">
        <is>
          <t>ลดน้ำหนักตัว</t>
        </is>
      </c>
      <c r="F126" s="88" t="inlineStr">
        <is>
          <t>หลีกเลี่ยงการยกของหนัก</t>
        </is>
      </c>
      <c r="G126" s="88" t="inlineStr">
        <is>
          <t>ออกกำลังกายในน้ำ</t>
        </is>
      </c>
      <c r="H126" s="88" t="inlineStr">
        <is>
          <t>หลีกเลี่ยงการรับประทานยอดผัก</t>
        </is>
      </c>
      <c r="I126" s="100" t="n">
        <v>5</v>
      </c>
      <c r="J126" s="88" t="inlineStr">
        <is>
          <t>✅ คำตอบที่ถูกต้อง: ข้อ จ. หลีกเลี่ยงการรับประทานยอดผัก
💡 Background:
โรคข้อเสื่อม (Osteoarthritis: OA) เกิดจากการสึกหรอของผิวกระดูกอ่อนข้อตามวัยและการรับน้ำหนัก ไม่ได้มีพยาธิสภาพมาจากการสะสมของผลึกกรดยูริก การให้คำแนะนำผู้ป่วย OA จึงเน้นที่การลดแรงกดทับข้อเข่า (หลีกเลี่ยงการนั่งพับเพียบ นั่งยองๆ คุกเข่า ยกของหนัก) และการออกกำลังกายที่ไม่มีแรงกระแทก (ว่ายน้ำ เดินในน้ำ) ส่วนการหลีกเลี่ยงอาหารที่มีสารพิวรีนสูง เช่น ยอดผัก เครื่องในสัตว์ เป็นคำแนะนำเฉพาะสำหรับ "โรคเกาต์" (Gout) ไม่เกี่ยวข้องกับโรคข้อเสื่อม
🎯 ทำไมข้อนี้ถึงถูก:
การหลีกเลี่ยงการรับประทานยอดผักเป็นคำแนะนำสำหรับโรคเกาต์ เภสัชกรจึง "ไม่ต้องให้คำแนะนำ" แก่ผู้ป่วยโรคข้อเสื่อม
🔍 ข้ออื่นผิดเพราะอะไร:
• ข้อ ก. (หลีกเลี่ยงนั่งพับเพียบ): เป็นคำแนะนำสำคัญมากใน OA ข้อเข่า เพื่อลดแรงบิดและแรงกดทับกระดูกอ่อน
• ข้อ ข. (ลดน้ำหนักตัว): เป็นการรักษาหลักแบบไม่ใช้ยา ช่วยชะลอการเสื่อมของข้อได้อย่างมีนัยสำคัญ
• ข้อ ค. (หลีกเลี่ยงการยกของหนัก): เป็นคำแนะนำที่ถูกต้องเพื่อลดแรงกดกระแทกต่อข้อต่อ
• ข้อ ง. (ออกกำลังกายในน้ำ): เป็นการออกกำลังกายที่ดีที่สุดสำหรับ OA เข่า เพราะน้ำช่วยพยุงน้ำหนักตัว
📖 Guideline อ้างอิง:
2019 American College of Rheumatology (ACR) Guideline for Osteoarthritis &amp; แนวทางเวชปฏิบัติการดูแลรักษาโรคข้อเข่าเสื่อม พ.ศ. 2553 (สมาคมรูมาติสซั่มแห่งประเทศไทย)
📌 จุดจำก่อนสอบ:
• Lifestyle Modification in OA: ลดน้ำหนัก + งดนั่งงอเข่า (พับเพียบ/ยองๆ/ขัดสมาธิ) + ออกกำลังกายกล้ามเนื้อต้นขา (Quadriceps strengthening) และ Low-impact (ว่ายน้ำ)
• Food Restriction: ผู้ป่วย OA ไม่มีข้อห้ามเรื่องยอดผักหรือสัตว์ปีกเหมือนโรคเกาต์</t>
        </is>
      </c>
      <c r="K126" s="100" t="n"/>
      <c r="L126" s="88" t="inlineStr">
        <is>
          <t>Osteoarthritis</t>
        </is>
      </c>
      <c r="M126" s="100" t="inlineStr">
        <is>
          <t>Clinic</t>
        </is>
      </c>
      <c r="N126" s="88" t="inlineStr">
        <is>
          <t>ข้อ 54 Pharma Plus เล่มม่วง (เฉลยข้อ จ)</t>
        </is>
      </c>
      <c r="O126" s="100" t="inlineStr">
        <is>
          <t>Mock</t>
        </is>
      </c>
      <c r="P126" s="100" t="inlineStr">
        <is>
          <t>Pharma Plus เล่มม่วง</t>
        </is>
      </c>
      <c r="Q126" s="100" t="n"/>
    </row>
    <row r="127" ht="409.6" customHeight="1" s="49">
      <c r="A127" s="100" t="n">
        <v>125</v>
      </c>
      <c r="B127" s="88" t="inlineStr">
        <is>
          <t>อีก 2 เดือนต่อมา ผู้ป่วยยังมีอาการปวดข้ออยู่ และเป็นโรคกระเพาะอาหารด้วย ยาใดที่ควรใช้ในผู้ป่วยรายนี้
ยาใดที่ควรใช้ในผู้ป่วยรายนี้</t>
        </is>
      </c>
      <c r="C127" s="100" t="n"/>
      <c r="D127" s="88" t="inlineStr">
        <is>
          <t>Etoricoxib</t>
        </is>
      </c>
      <c r="E127" s="88" t="inlineStr">
        <is>
          <t>Ibuprofen</t>
        </is>
      </c>
      <c r="F127" s="88" t="inlineStr">
        <is>
          <t>Diclofenac</t>
        </is>
      </c>
      <c r="G127" s="88" t="inlineStr">
        <is>
          <t>Aspirin</t>
        </is>
      </c>
      <c r="H127" s="88" t="inlineStr">
        <is>
          <t>Piroxicam</t>
        </is>
      </c>
      <c r="I127" s="100" t="n">
        <v>1</v>
      </c>
      <c r="J127" s="88" t="inlineStr">
        <is>
          <t>✅ คำตอบที่ถูกต้อง: ข้อ ก. Etoricoxib
💡 Background:
ผู้ป่วยโรคข้อเสื่อม (OA) ที่มีอาการปวดเรื้อรังและมีโรคร่วมคือ แผลในกระเพาะอาหาร (Peptic Ulcer Disease) จัดเป็นกลุ่มที่มีความเสี่ยงสูงต่อการเกิดภาวะแทรกซ้อนในทางเดินอาหาร (High GI Risk) การใช้ยาต้านการอักเสบกลุ่ม Non-selective NSAIDs ทั่วไป (เช่น Ibuprofen, Diclofenac, Piroxicam, Aspirin) จะยับยั้งเอนไซม์ COX-1 ทำให้การสร้างเมือกและสารปกป้องกระเพาะอาหารลดลง ส่งผลให้แผลในกระเพาะอาหารแย่ลงและเสี่ยงต่อเลือดออกในทางเดินอาหารอย่างรุนแรง แนวทางเวชปฏิบัติแนะนำให้เลือกใช้ยากลุ่ม Selective COX-2 Inhibitor เช่น Etoricoxib หรือ Celecoxib (ร่วมกับการให้ยา PPIs) เพื่อลดความเสี่ยงต่อระบบทางเดินอาหาร
🎯 ทำไมข้อนี้ถึงถูก:
Etoricoxib เป็นยากลุ่ม Highly Selective COX-2 Inhibitor ซึ่งมีผลระคายเคืองกระเพาะอาหารและอัตราการเกิดแผลในทางเดินอาหารต่ำกว่า Non-selective NSAIDs อย่างมีนัยสำคัญ จึงเป็นยาที่เหมาะสมที่สุดในตัวเลือกสำหรับผู้ป่วยรายนี้
🔍 ข้ออื่นผิดเพราะอะไร:
• ข้อ ข. (Ibuprofen): เป็น Non-selective NSAID ระคายเคืองกระเพาะอาหาร
• ข้อ ค. (Diclofenac): เป็น Non-selective NSAID มีความเสี่ยงต่อการเกิดแผลในทางเดินอาหาร
• ข้อ ง. (Aspirin): ระคายเคืองเยื่อบุกระเพาะอาหารโดยตรงและยับยั้งเกล็ดเลือด เพิ่มความเสี่ยง GI bleeding สูงมาก
• ข้อ จ. (Piroxicam): เป็นยากลุ่ม Oxicam ที่มีค่าครึ่งชีวิตยาวนาน และจัดเป็น NSAID ที่มีความเสี่ยงต่อการเกิดแผลและเลือดออกในกระเพาะอาหารสูงที่สุดในบรรดา NSAIDs ทุกตัว (High GI toxicity)
📖 Guideline อ้างอิง:
American College of Gastroenterology (ACG) Guidelines on Prevention of NSAID-Related Ulcer Complications &amp; 2019 ACR OA Guideline
📌 จุดจำก่อนสอบ:
• NSAID Selection by GI Risk:
  - High GI Risk (PUD, GI bleeding history) -&gt; แนะนำ: Selective COX-2 Inhibitor (Celecoxib, Etoricoxib) + PPI
  - Piroxicam และ Ketoprofen มีความเสี่ยงต่อ GI สูงที่สุด ห้ามใช้ในคนไข้โรคกระเพาะเด็ดขาด</t>
        </is>
      </c>
      <c r="K127" s="100" t="n"/>
      <c r="L127" s="88" t="inlineStr">
        <is>
          <t>Osteoarthritis</t>
        </is>
      </c>
      <c r="M127" s="100" t="inlineStr">
        <is>
          <t>Clinic</t>
        </is>
      </c>
      <c r="N127" s="88" t="inlineStr">
        <is>
          <t>ข้อ 55 Pharma Plus เล่มม่วง (เฉลยข้อ ก)</t>
        </is>
      </c>
      <c r="O127" s="100" t="inlineStr">
        <is>
          <t>Mock</t>
        </is>
      </c>
      <c r="P127" s="100" t="inlineStr">
        <is>
          <t>Pharma Plus เล่มม่วง</t>
        </is>
      </c>
      <c r="Q127" s="100" t="n"/>
    </row>
    <row r="128" ht="409.6" customHeight="1" s="49">
      <c r="A128" s="100" t="n">
        <v>126</v>
      </c>
      <c r="B128" s="88" t="inlineStr">
        <is>
          <t>ข้อใดจัดเป็นยาหรือผลิตภัณฑ์เสริมอาหารในกลุ่มชะลอความเสื่อมสลายของกระดูกอ่อน</t>
        </is>
      </c>
      <c r="C128" s="100" t="n"/>
      <c r="D128" s="88" t="inlineStr">
        <is>
          <t>Glucosamine sulfate</t>
        </is>
      </c>
      <c r="E128" s="88" t="inlineStr">
        <is>
          <t>Hydroxychloroquine</t>
        </is>
      </c>
      <c r="F128" s="88" t="inlineStr">
        <is>
          <t>Auranofin</t>
        </is>
      </c>
      <c r="G128" s="88" t="inlineStr">
        <is>
          <t>Prednisolone</t>
        </is>
      </c>
      <c r="H128" s="88" t="inlineStr">
        <is>
          <t>Methotrexate</t>
        </is>
      </c>
      <c r="I128" s="100" t="n">
        <v>1</v>
      </c>
      <c r="J128" s="88" t="inlineStr">
        <is>
          <t>✅ คำตอบที่ถูกต้อง: ข้อ ก. Glucosamine sulfate
💡 Background:
ยาหรือผลิตภัณฑ์เสริมอาหารในกลุ่มชะลอความเสื่อมสลายของกระดูกอ่อนผิวข้อ (Symptomatic Slow-Acting Drugs for Osteoarthritis: SYSADOA หรือ Chondroprotective agents) ได้แก่ Glucosamine sulfate, Chondroitin sulfate, และ Diacerein สาร Glucosamine เป็นองค์ประกอบพื้นฐานในการสร้าง Glycosaminoglycans (GAGs) ซึ่งเป็นโครงสร้างค้ำจุนกระดูกอ่อนและน้ำไขข้อ
🎯 ทำไมข้อนี้ถึงถูก:
Glucosamine sulfate จัดเป็นสารในกลุ่มชะลอความเสื่อมสลายของกระดูกอ่อน (Chondroprotective agent / SYSADOA) โดยตรง
🔍 ข้ออื่นผิดเพราะอะไร:
• ข้อ ข. (Hydroxychloroquine) และ ข้อ ค. (Auranofin): เป็นยากลุ่ม DMARDs ที่ใช้รักษาโรคข้ออักเสบรูมาตอยด์ (RA)
• ข้อ ง. (Prednisolone): เป็นยาสเตียรอยด์ต้านการอักเสบ การใช้ระยะยาวกลับจะเร่งให้กระดูกพรุนและกระดูกอ่อนเสื่อมสภาพเร็วขึ้น
• ข้อ จ. (Methotrexate): เป็นยากดภูมิคุ้มกันกลุ่ม csDMARDs รักษาโรคข้ออักเสบรูมาตอยด์
📖 Guideline อ้างอิง:
แนวทางเวชปฏิบัติการดูแลรักษาโรคข้อเข่าเสื่อม พ.ศ. 2553 (สมาคมรูมาติสซั่มแห่งประเทศไทย) &amp; European Society for Clinical and Economic Aspects of Osteoporosis, Osteoarthritis and Musculoskeletal Diseases (ESCEO)
📌 จุดจำก่อนสอบ:
• Cartilage Protectors (SYSADOA): Glucosamine sulfate, Chondroitin sulfate, Diacerein
• Onset of Action: ออกฤทธิ์ช้า ต้องรับประทานต่อเนื่องอย่างน้อย 2-4 สัปดาห์ขึ้นไปจึงจะเริ่มเห็นผลบรรเทาปวด</t>
        </is>
      </c>
      <c r="K128" s="100" t="n"/>
      <c r="L128" s="88" t="inlineStr">
        <is>
          <t>Osteoarthritis</t>
        </is>
      </c>
      <c r="M128" s="100" t="inlineStr">
        <is>
          <t>Clinic</t>
        </is>
      </c>
      <c r="N128" s="88" t="inlineStr">
        <is>
          <t>ข้อ 56 Pharma Plus เล่มม่วง (เฉลยข้อ ก)</t>
        </is>
      </c>
      <c r="O128" s="100" t="inlineStr">
        <is>
          <t>Mock</t>
        </is>
      </c>
      <c r="P128" s="100" t="inlineStr">
        <is>
          <t>Pharma Plus เล่มม่วง</t>
        </is>
      </c>
      <c r="Q128" s="100" t="n"/>
    </row>
    <row r="129" ht="409.6" customHeight="1" s="49">
      <c r="A129" s="100" t="n">
        <v>127</v>
      </c>
      <c r="B129" s="88" t="inlineStr">
        <is>
          <t>สถานการณ์ที่ 14 นางฉันทนา อายุ 51 ปี ได้รับใบสั่งแพทย์์ดังนี้ Raloxifene HCl 60 mg 60 1 tab OD, Calcium carbonate 1000 mg 60 1 tab OD สอบถามประวัตินางฉันทนา ทราบว่าก่อนหน้ามาพบแพทย์์ ประจำเดือนมาไม่สม่ำเสมอนาน 1 ปี ครั้งสุดท้ายประจำเดือนขาดหายไป 6 เดือน คิดว่าน่าจะหมดประจำเดือน จึงมาพบแพทย์์คลินิกวัยทองเพื่อตรวจร่างกาย จากการตรวจความหนาแน่นของกระดูก ค่า Z score อยู่ระหว่าง -2.0 SD ถึง -2.5 SD แพทย์์จะให้ฮอร์โมนทดแทน แต่นางฉันทนาไม่อยากใช้ ขอใช้ยาอื่นที่ไม่ใช่ฮอร์โมน
เกี่ยวกับ raloxifene ข้อใดต่อไปนี้ไม่ถูกต้อง</t>
        </is>
      </c>
      <c r="C129" s="100" t="n"/>
      <c r="D129" s="88" t="inlineStr">
        <is>
          <t>Raloxifene จัดเป็นยากลุ่ม pure estrogen antagonist ชนิด 2nd generation</t>
        </is>
      </c>
      <c r="E129" s="88" t="inlineStr">
        <is>
          <t>Raloxifene มีฤทธิ์ estrogenic ที่กระดูก และเมแทบอลิซึมของไขมัน</t>
        </is>
      </c>
      <c r="F129" s="88" t="inlineStr">
        <is>
          <t>ฤทธิ์ antiestrogenic ของ raloxifene พบที่เต้านมและเยื่อบุโพรงมดลูก</t>
        </is>
      </c>
      <c r="G129" s="88" t="inlineStr">
        <is>
          <t>Tamoxifen มีฤทธิ์กระตุ้นการเจริญเติบโตของเยื่อบุโพรงมดลูกแตกต่างกับ raloxifene ที่ไม่มีฤทธิ์นี้</t>
        </is>
      </c>
      <c r="H129" s="88" t="inlineStr">
        <is>
          <t>ไม่ควรใช้ raloxifene ในสตรีที่ยังไม่หมดประจำเดือน</t>
        </is>
      </c>
      <c r="I129" s="100" t="n">
        <v>1</v>
      </c>
      <c r="J129" s="88" t="inlineStr">
        <is>
          <t>✅ คำตอบที่ถูกต้อง: ข้อ ก. Raloxifene จัดเป็นยากลุ่ม pure estrogen antagonist ชนิด 2nd generation
💡 Background:
Raloxifene จัดเป็นยากลุ่ม "Selective Estrogen Receptor Modulators (SERMs)" ชนิดที่ 2 (Second-generation SERM) ไม่ใช่ "Pure estrogen antagonist" คุณสมบัติเด่นของ SERMs คือการออกฤทธิ์เป็นทั้ง Agonist (กระตุ้น) หรือ Antagonist (ยับยั้ง) ตัวรับเอสโตรเจน โดยขึ้นอยู่กับชนิดของเนื้อเยื่อเป้าหมาย (Tissue-specific action):
1. ที่กระดูกและเมแทบอลิซึมของไขมัน: ออกฤทธิ์เป็น "Estrogen Agonist" ช่วยลดการสลายกระดูก เพิ่มมวลกระดูก และลดระดับคอเลสเตอรอลชนิด LDL
2. ที่เต้านมและเยื่อบุโพรงมดลูก: ออกฤทธิ์เป็น "Estrogen Antagonist" ช่วยยับยั้งการเจริญเติบโตของเซลล์ ลดความเสี่ยงต่อการเกิดมะเร็งเต้านม และไม่กระตุ้นให้เยื่อบุโพรงมดลูกหนาตัว (แตกต่างจาก Tamoxifen ที่กระตุ้นมดลูก)
🎯 ทำไมข้อนี้ถึงถูก:
ตัวเลือก ก. กล่าวผิด เนื่องจาก Raloxifene เป็น "SERM" (มีทั้งฤทธิ์ Agonist และ Antagonist ตามเนื้อเยื่อ) ไม่ใช่ "Pure estrogen antagonist" (ยาที่เป็น Pure antiestrogen แท้จริงคือ Fulvestrant)
🔍 ข้ออื่นผิดเพราะอะไร:
• ข้อ ข. (มีฤทธิ์ estrogenic ที่กระดูก และเมแทบอลิซึมของไขมัน): กล่าวถูกต้อง เป็นกลไกหลักที่ใช้รักษาโรคกระดูกพรุน
• ข้อ ค. (ฤทธิ์ antiestrogenic ของ raloxifene พบที่เต้านมและเยื่อบุโพรงมดลูก): กล่าวถูกต้อง จึงไม่เพิ่มความเสี่ยงมะเร็งเต้านมและมะเร็งมดลูก
• ข้อ ง. (Tamoxifen มีฤทธิ์กระตุ้นเยื่อบุโพรงมดลูกแตกต่างกับ raloxifene ที่ไม่มีฤทธิ์นี้): กล่าวถูกต้อง Tamoxifen มีฤทธิ์ partial agonist ที่มดลูกทำให้เสี่ยงต่อ Endometrial cancer แต่ Raloxifene ไม่มี
• ข้อ จ. (ไม่ควรใช้ raloxifene ในสตรีที่ยังไม่หมดประจำเดือน): กล่าวถูกต้อง ยามีข้อบ่งใช้เฉพาะในสตรีวัยหมดประจำเดือน (Postmenopausal women) เท่านั้น
📖 Guideline อ้างอิง:
2020 AACE/ACE Postmenopausal Osteoporosis Clinical Practice Guidelines &amp; Goodman &amp; Gilman's Pharmacological Basis of Therapeutics (14th Edition)
📌 จุดจำก่อนสอบ:
• Raloxifene Profile:
  - Class: 2nd generation SERM
  - Bone &amp; Lipids: Agonist (เพิ่ม BMD, ลดกระดูกสันหลังหัก, ลด LDL)
  - Breast &amp; Endometrium: Antagonist (ไม่เสี่ยงมะเร็งเต้านมและมะเร็งมดลูก)
  - Boxed Warning: เพิ่มความเสี่ยงหลอดเลือดดำอุดตัน (Venous Thromboembolism: VTE/DVT/PE) ห้ามใช้ในคนที่มีประวัติลิ่มเลือดอุดตัน</t>
        </is>
      </c>
      <c r="K129" s="100" t="n"/>
      <c r="L129" s="88" t="inlineStr">
        <is>
          <t>Osteoporosis</t>
        </is>
      </c>
      <c r="M129" s="100" t="inlineStr">
        <is>
          <t>Clinic</t>
        </is>
      </c>
      <c r="N129" s="88" t="inlineStr">
        <is>
          <t>ข้อ 57 Pharma Plus เล่มม่วง (เฉลยข้อ ก)</t>
        </is>
      </c>
      <c r="O129" s="100" t="inlineStr">
        <is>
          <t>Mock</t>
        </is>
      </c>
      <c r="P129" s="100" t="inlineStr">
        <is>
          <t>Pharma Plus เล่มม่วง</t>
        </is>
      </c>
      <c r="Q129" s="100" t="n"/>
    </row>
    <row r="130" ht="409.6" customHeight="1" s="49">
      <c r="A130" s="100" t="n">
        <v>128</v>
      </c>
      <c r="B130" s="88" t="inlineStr">
        <is>
          <t>ข้อใดต่อไปนี้ไม่ได้อธิบายกลไกการออกฤทธิ์ของ raloxifene ต่อกระดูก</t>
        </is>
      </c>
      <c r="C130" s="100" t="n"/>
      <c r="D130" s="88" t="inlineStr">
        <is>
          <t>Raloxifene มีกลไการออกฤทธิ์ต่อกระดูกคล้าย estrogen</t>
        </is>
      </c>
      <c r="E130" s="88" t="inlineStr">
        <is>
          <t>เข้าใจว่า raloxifene ออกฤทธิ์โดยเพิ่มการแสดงออกของยีน TGF-3 ซึ่งมีผลต่อจำนวนของเซลล์สลายกระดูก</t>
        </is>
      </c>
      <c r="F130" s="88" t="inlineStr">
        <is>
          <t>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t>
        </is>
      </c>
      <c r="G130" s="88" t="inlineStr">
        <is>
          <t>Raloxifene ออกฤทธิ์โดยการจับกับ estrogen receptor แล้วมีผลต่อการแสดงออกของยีน</t>
        </is>
      </c>
      <c r="H130" s="88" t="inlineStr">
        <is>
          <t>AP-1 pathway เป็น pathway หนึ่งที่ใช้อธิบายการออกฤทธิ์แบบ estrogen agonist ของ raloxifene</t>
        </is>
      </c>
      <c r="I130" s="100" t="n">
        <v>3</v>
      </c>
      <c r="J130" s="88" t="inlineStr">
        <is>
          <t>✅ คำตอบที่ถูกต้อง: ข้อ ค. 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
💡 Background:
กลไกการออกฤทธิ์ของ Raloxifene ต่อเนื้อเยื่อกระดูก เกิดจากการที่โมเลกุลยาจับกับตัวรับ Estrogen Receptor (ER-alpha และ ER-beta) ทำให้เกิดการเปลี่ยนแปลงโครงสร้าง นำไปสู่การกระตุ้นหรือยับยั้งการแสดงออกของยีนที่ตอบสนองต่อเอสโตรเจน (Estrogen response element: ERE) และผ่านวิถี AP-1 pathway ส่งผลกระตุ้นการสร้าง Transforming Growth Factor-beta 3 (TGF-beta3) ซึ่งเป็นไซโตไคน์ที่กระตุ้นการตายของเซลล์สลายกระดูก (Osteoclast apoptosis) และยับยั้งการสร้าง Osteoclast ใหม่
สำหรับกลไก "ยับยั้งเอนไซม์ใน Mevalonate pathway (ยับยั้ง Farnesyl Pyrophosphate Synthase / FPPS) ขัดขวางการสังเคราะห์ Isoprenoids และยับยั้ง Prenylation ของโปรตีน Small GTPase ใน Osteoclast" นั้น เป็นกลไกเฉพาะของ "ยากลุ่มไนโตรเจนบิสฟอสโฟเนต" (Nitrogen-containing Bisphosphonates เช่น Alendronate, Risedronate, Zoledronic acid) ไม่ใช่กลไกของ Raloxifene
🎯 ทำไมข้อนี้ถึงถูก:
ตัวเลือก ค. เป็นกลไกการออกฤทธิ์ของยากลุ่ม Bisphosphonates จึง "ไม่ได้อธิบายกลไกการออกฤทธิ์ของ Raloxifene"
🔍 ข้ออื่นผิดเพราะอะไร:
• ข้อ ก. (มีกลไกการออกฤทธิ์ต่อกระดูกคล้าย estrogen): กล่าวถูกต้อง ออกฤทธิ์เป็น Estrogen agonist ที่กระดูก
• ข้อ ข. (เพิ่มการแสดงออกของยีน TGF-beta3 ซึ่งมีผลต่อเซลล์สลายกระดูก): กล่าวถูกต้อง TGF-beta3 ยับยั้งและกระตุ้นการตายของ Osteoclast
• ข้อ ง. (จับกับ estrogen receptor แล้วมีผลต่อการแสดงออกของยีน): กล่าวถูกต้อง เป็นกลไกหลักของ SERMs
• ข้อ จ. (AP-1 pathway เป็น pathway หนึ่งที่ใช้อธิบายการออกฤทธิ์แบบ estrogen agonist): กล่าวถูกต้อง
📖 Guideline อ้างอิง:
Goodman &amp; Gilman's The Pharmacological Basis of Therapeutics (14th Edition) &amp; Molecular Mechanisms of SERMs in Bone Biology
📌 จุดจำก่อนสอบ:
• Mevalonate / FPPS Inhibition: เป็นกลไกจำเพาะของ "Nitrogen-containing Bisphosphonates" (Alendronate, Risedronate) ทำให้ Osteoclast ขาด Isoprenoid lipids จนเกิด Apoptosis
• Raloxifene Mechanism: จับกับ Estrogen Receptors -&gt; กระตุ้น TGF-beta3 -&gt; ยับยั้ง Osteoclast resorption</t>
        </is>
      </c>
      <c r="K130" s="100" t="n"/>
      <c r="L130" s="88" t="inlineStr">
        <is>
          <t>Osteoporosis</t>
        </is>
      </c>
      <c r="M130" s="100" t="inlineStr">
        <is>
          <t>Clinic</t>
        </is>
      </c>
      <c r="N130" s="88" t="inlineStr">
        <is>
          <t>ข้อ 58 Pharma Plus เล่มม่วง (เฉลยข้อ ข)</t>
        </is>
      </c>
      <c r="O130" s="100" t="inlineStr">
        <is>
          <t>Mock</t>
        </is>
      </c>
      <c r="P130" s="100" t="inlineStr">
        <is>
          <t>Pharma Plus เล่มม่วง</t>
        </is>
      </c>
      <c r="Q130" s="100" t="n"/>
    </row>
    <row r="131" ht="409.6" customHeight="1" s="49">
      <c r="A131" s="100" t="n">
        <v>129</v>
      </c>
      <c r="B131" s="88" t="inlineStr">
        <is>
          <t>เกี่ยวกับ ข้อใดต่อไปนี้ถูกต้อง ข้อใดต่อไปนี้กล่าวถูกต้องตามหลักวิชาชีพเภสัชกรรม</t>
        </is>
      </c>
      <c r="C131" s="100" t="n"/>
      <c r="D131" s="88" t="inlineStr">
        <is>
          <t>ข้อดีของ raloxifene เมื่อเปรียบเทียบกับการใช้ HRT คือ raloxifene ใช้ในคนไข้ที่มีประวัติเป็น/กำลังเป็นโรคหลอดเลือดอุดตันได้</t>
        </is>
      </c>
      <c r="E131" s="88" t="inlineStr">
        <is>
          <t>ฤทธิ์ข้างเคียงที่อาจพบได้จากการใช้ raloxifene คือ อาการร้อนวูบวาบ เป็นตะคริวที่ขา</t>
        </is>
      </c>
      <c r="F131" s="88" t="inlineStr">
        <is>
          <t>Raloxifene มีข้อบ่งใช้คือ ใช้ป้องกันและรักษาโรคกระดูกพรุนในผู้หญิงหมดประจำเดือนและโรคกระดูกพรุนจากการใช้ corticosteroids</t>
        </is>
      </c>
      <c r="G131" s="88" t="inlineStr">
        <is>
          <t>ให้รับประทาน raloxifene ตอนท้องว่าง เพื่อไม่ให้การดูดซึมถูกรบกวนจากอาหาร</t>
        </is>
      </c>
      <c r="H131" s="88" t="inlineStr">
        <is>
          <t>Raloxifene มีผลเพิ่ม BMD และลดอุบัติการณ์ของการเกิด vertebral &amp; hip fractures ได้อย่างชัดเจนคล้ายกับ estrogen</t>
        </is>
      </c>
      <c r="I131" s="100" t="n">
        <v>2</v>
      </c>
      <c r="J131" s="88" t="inlineStr">
        <is>
          <t>✅ คำตอบที่ถูกต้อง: ข้อ ข. ฤทธิ์ข้างเคียงที่อาจพบได้จากการใช้ raloxifene คือ อาการร้อนวูบวาบ เป็นตะคริวที่ขา
💡 Background:
อาการไม่พึงประสงค์ (ADRs) ที่พบบ่อยที่สุดของยา Raloxifene เกิดจากฤทธิ์ต้านเอสโตรเจนที่ระบบควบคุมอุณหภูมิในสมอง ได้แก่ "อาการร้อนวูบวาบ" (Hot flushes / Hot flashes พบได้ร้อยละ 10-25) และ "อาการตะคริวที่ขา" (Leg cramps / Muscle spasms) นอกจากนี้ ผลข้างเคียงที่ร้ายแรงที่สุดคือ การเพิ่มความเสี่ยงต่อการเกิดลิ่มเลือดอุดตันในหลอดเลือดดำ (Venous Thromboembolism: DVT และ Pulmonary Embolism) สูงขึ้นประมาณ 2-3 เท่า คล้ายกับการใช้ฮอร์โมนทดแทน (HRT) จึงเป็นข้อห้ามใช้อย่างเด็ดขาดในผู้ป่วยที่มีประวัติลิ่มเลือดอุดตัน
🎯 ทำไมข้อนี้ถึงถูก:
ตัวเลือก ข. กล่าวถูกต้อง อาการร้อนวูบวาบ (Hot flashes) และเป็นตะคริวที่ขา (Leg cramps) เป็นผลข้างเคียงเด่นที่พบได้บ่อยที่สุดของ Raloxifene
🔍 ข้ออื่นผิดเพราะอะไร:
• ข้อ ก. (ใช้ในคนไข้ที่มีประวัติโรคหลอดเลือดอุดตันได้): ผิดอย่างยิ่ง ประวัติ VTE/DVT/PE เป็นข้อห้ามใช้เด็ดขาด (Contraindicated) ของ Raloxifene
• ข้อ ค. (ใช้ป้องกันกระดูกพรุนจาก corticosteroids): ผิด Raloxifene ไม่มีข้อบ่งใช้สำหรับ Glucocorticoid-induced osteoporosis (GIOP) ข้อบ่งใช้หลักคือ Postmenopausal osteoporosis เท่านั้น
• ข้อ ง. (ให้รับประทานตอนท้องว่าง): ผิด Raloxifene สามารถรับประทานพร้อมอาหารหรือตอนท้องว่างก็ได้ อาหารไม่มีผลต่อการดูดซึมยาอย่างมีนัยสำคัญ
• ข้อ จ. (ลดอุบัติการณ์ของ hip fractures ได้อย่างชัดเจนคล้ายกับ estrogen): ผิด Raloxifene ได้รับการพิสูจน์ว่าลดเฉพาะการเกิด "กระดูกสันหลังหัก" (Vertebral fracture) เท่านั้น แต่ "ไม่ลดกระดูกสะโพกหัก" (Non-vertebral / Hip fracture) อย่างมีนัยสำคัญ
📖 Guideline อ้างอิง:
2020 AACE/ACE Postmenopausal Osteoporosis Clinical Practice Guidelines &amp; US FDA Prescribing Information for Evista (Raloxifene HCl)
📌 จุดจำก่อนสอบ:
• Raloxifene Pearls:
  - Common ADRs: Hot flashes (ร้อนวูบวาบ) + Leg cramps (ตะคริวที่ขา)
  - Black Box Warning: เพิ่มความเสี่ยง Venous Thromboembolism (VTE) และ Fatal stroke
  - Fracture Efficacy: ลดเฉพาะ "Vertebral fracture" (ไม่ลด Hip fracture) ต่างจาก Bisphosphonates และ Denosumab ที่ลดได้ทั้งคู่</t>
        </is>
      </c>
      <c r="K131" s="100" t="n"/>
      <c r="L131" s="88" t="inlineStr">
        <is>
          <t>Osteoporosis</t>
        </is>
      </c>
      <c r="M131" s="100" t="inlineStr">
        <is>
          <t>Clinic</t>
        </is>
      </c>
      <c r="N131" s="88" t="inlineStr">
        <is>
          <t>ข้อ 59 Pharma Plus เล่มม่วง (เฉลยข้อ ข)</t>
        </is>
      </c>
      <c r="O131" s="100" t="inlineStr">
        <is>
          <t>Mock</t>
        </is>
      </c>
      <c r="P131" s="100" t="inlineStr">
        <is>
          <t>Pharma Plus เล่มม่วง</t>
        </is>
      </c>
      <c r="Q131" s="100" t="n"/>
    </row>
    <row r="132" ht="409.6" customHeight="1" s="49">
      <c r="A132" s="100" t="n">
        <v>130</v>
      </c>
      <c r="B132" s="88" t="inlineStr">
        <is>
          <t>นางฉันทนา กลับไปพบแพทย์์เพราะรำคาญฤทธิ์ข้างเคียงที่เกิดจาก raloxifene แพทย์์จึงเปลี่ยนยาให้ใหม่เป็น
Alendronate 10 mg 30 1 tab OD
Calcium carbonate 1000 mg 30 1 tab OD
ก่อนจ่ายนี้ให้แก่นางฉันทนา ท่านควรให้คำแนะนำการใช้ยา ข้อใดที่ไม่ถูกต้อง</t>
        </is>
      </c>
      <c r="C132" s="100" t="n"/>
      <c r="D132" s="88" t="inlineStr">
        <is>
          <t>ให้รับประทาน alendronate ตอนท้องว่าง เช่น ตื่นนอนตอนเช้ายังไม่ได้ทาน/ดื่ม อะไร หรือ สองชั่วโมงก่อนหรือหลังรับประทานอาหาร</t>
        </is>
      </c>
      <c r="E132" s="88" t="inlineStr">
        <is>
          <t>รับประทานกับน้ำเปล่าเท่านั้น ห้ามรับประทานร่วมกับผลไม้ นม หรือ เครื่องดื่ม ใดๆนอกจากน้ำเปล่า</t>
        </is>
      </c>
      <c r="F132" s="88" t="inlineStr">
        <is>
          <t>ไม่เอนตัวหรือนอนขณะรับประทานยา หรือหลังรับประทานยาไม่เกิน 30 นาที</t>
        </is>
      </c>
      <c r="G132" s="88" t="inlineStr">
        <is>
          <t>ให้รับประทาน alendronate และยาเม็ดแคลเซียมพร้อม ๆ กัน</t>
        </is>
      </c>
      <c r="H132" s="88" t="inlineStr">
        <is>
          <t>ถ้ามีอาการกลืนอาหารลำบาก ปวดท้อง ให้กลับไปพบแพทย์์</t>
        </is>
      </c>
      <c r="I132" s="100" t="n">
        <v>4</v>
      </c>
      <c r="J132" s="88" t="inlineStr">
        <is>
          <t>✅ คำตอบที่ถูกต้อง: ข้อ ง. ให้รับประทาน alendronate และยาเม็ดแคลเซียมพร้อม ๆ กัน
💡 Background:
ยาในกลุ่ม Oral Bisphosphonates เช่น Alendronate มีคุณสมบัติชีวประสิทธิผลของการกินต่ำมาก (Oral bioavailability &lt; 0.6 - 1%) และโครงสร้างโมเลกุลมีความสามารถในการจับกับไอออนโลหะประจุบวกสองและสาม (Divalent &amp; Trivalent cations เช่น Ca2+, Mg2+, Fe2+, Al3+) เกิดเป็นสารประกอบเชิงซ้อนคีเลตที่ไม่ละลายน้ำ (Chelation complex) หากรับประทาน Alendronate ร่วมกับยาเม็ดแคลเซียม (Calcium carbonate) หรืออาหาร จะทำให้การดูดซึมของ Alendronate ลดลงจนเกือบเป็นศูนย์และไม่เกิดผลในการรักษา จึงต้องรับประทานแยกห่างจากยาเม็ดแคลเซียม ยาลดกรด นม หรืออาหารอย่างน้อย 30-60 นาที (แนะนำให้ทาน Alendronate ตอนตื่นนอนตอนเช้า และทาน Calcium หลังอาหารมื้ออื่น)
🎯 ทำไมข้อนี้ถึงถูก:
ตัวเลือก ง. เป็นคำแนะนำที่ "ไม่ถูกต้อง" อย่างยิ่ง เพราะแคลเซียมจะจับกับ Alendronate ทำให้ยาไม่ดูดซึม
🔍 ข้ออื่นผิดเพราะอะไร:
• ข้อ ก. (รับประทานตอนท้องว่างหลังตื่นนอน): เป็นคำแนะนำที่ถูกต้องที่สุด เพื่อให้ยาดูดซึมได้ดี
• ข้อ ข. (รับประทานกับน้ำเปล่าเท่านั้น ห้ามทานร่วมกับน้ำผลไม้ นม เครื่องดื่มอื่น): เป็นคำแนะนำที่ถูกต้อง เครื่องดื่มอื่นรบกวนการดูดซึมยา
• ข้อ ค. (ไม่เอนตัวหรือนอนราบขณะและหลังรับประทานยาอย่างน้อย 30 นาที): เป็นคำแนะนำที่ถูกต้อง เพื่อป้องกันยาไหลย้อนกลับมาระคายเคืองและกัดหลอดอาหาร (Prevent Pill-induced Esophagitis)
• ข้อ จ. (ถ้ามีอาการกลืนลำบาก ปวดแสบยอดอก ให้กลับไปพบแพทย์์): เป็นคำแนะนำที่ถูกต้อง เพื่อประเมินภาวะหลอดอาหารอักเสบหรือเป็นแผล
📖 Guideline อ้างอิง:
2020 AACE/ACE Postmenopausal Osteoporosis Clinical Practice Guidelines &amp; National Osteoporosis Foundation (NOF) Clinician's Guide
📌 จุดจำก่อนสอบ:
• Oral Bisphosphonate Administration Rules (ท่องให้ขึ้นใจ):
  1. ทานตอนตื่นนอนเช้า ท้องว่างสุดๆ
  2. ดื่มน้ำเปล่าเต็มแก้ว (200-250 mL) ห้ามใช้น้ำแร่/นม/ชา/กาแฟ
  3. ลำตัวตั้งตรง (นั่งหรือยืน) ห้ามนอนราบอย่างน้อย 30 นาที (หรือ 60 นาทีสำหรับ Ibandronate)
  4. รออย่างน้อย 30-60 นาทีก่อนรับประทานอาหาร ยาอื่น หรือแคลเซียม</t>
        </is>
      </c>
      <c r="K132" s="100" t="n"/>
      <c r="L132" s="88" t="inlineStr">
        <is>
          <t>Osteoporosis</t>
        </is>
      </c>
      <c r="M132" s="100" t="inlineStr">
        <is>
          <t>Clinic</t>
        </is>
      </c>
      <c r="N132" s="88" t="inlineStr">
        <is>
          <t>ข้อ 60 Pharma Plus เล่มม่วง (เฉลยข้อ ง)</t>
        </is>
      </c>
      <c r="O132" s="100" t="inlineStr">
        <is>
          <t>Mock</t>
        </is>
      </c>
      <c r="P132" s="100" t="inlineStr">
        <is>
          <t>Pharma Plus เล่มม่วง</t>
        </is>
      </c>
      <c r="Q132" s="100" t="n"/>
    </row>
    <row r="133" ht="409.6" customHeight="1" s="49">
      <c r="A133" s="100" t="n">
        <v>131</v>
      </c>
      <c r="B133" s="88" t="inlineStr">
        <is>
          <t>เกี่ยวกับ ข้อใดต่อไปนี้ไม่ถูกต้อง ข้อใดต่อไปนี้กล่าวถูกต้องตามหลักวิชาชีพเภสัชกรรม</t>
        </is>
      </c>
      <c r="C133" s="100" t="n"/>
      <c r="D133" s="88" t="inlineStr">
        <is>
          <t>Alendronate จัดเป็นกลุ่มยาในกลุ่ม 2nd generation bisphosphonates ที่มีความแรงน้อยกว่า risedronate ซึ่งเป็น 3rd generation bisphosphonates</t>
        </is>
      </c>
      <c r="E133" s="88" t="inlineStr">
        <is>
          <t>ในรายที่มี severe osteoporosis เมื่อใช้ HRT แล้ว BMD เพิ่มขึ้นน้อยมาก อาจให้ร่วมกับ bisphosphonates ตัวใดตัวหนึ่ง จะช่วยเพิ่ม BMD เพิ่มมากขึ้น</t>
        </is>
      </c>
      <c r="F133" s="88" t="inlineStr">
        <is>
          <t>ยาในกลุ่ม bisphosphonates ที่มีข้อบ่งใช้ในการป้องกันและรักษา osteoporosis ปัจจุบันที่ใช้อยู่มี 2 ตัว คือ alendronate และ risedronate</t>
        </is>
      </c>
      <c r="G133" s="88" t="inlineStr">
        <is>
          <t>การเพิ่มขนาดของยา alendronate และลดความถี่ของการรับประทาน เช่น ให้alendronate 70 mg ทานสัปดาห์ละ 1 ครั้ง อาจลดอุบัติการณ์ของการเกิด esophagitis ได้</t>
        </is>
      </c>
      <c r="H133" s="88" t="inlineStr">
        <is>
          <t>bisphosphonates มีกลไกการออกฤทธิ์คล้ายกับ estrogen คือ เพิ่ม apoptosis ของ Osteoclast โดยการเพิ่ม transcription ของ TGF-β3</t>
        </is>
      </c>
      <c r="I133" s="100" t="n">
        <v>5</v>
      </c>
      <c r="J133" s="88" t="inlineStr">
        <is>
          <t>✅ คำตอบที่ถูกต้อง: ข้อ จ. bisphosphonates มีกลไกการออกฤทธิ์คล้ายกับ estrogen คือ เพิ่ม apoptosis ของ Osteoclast โดยการเพิ่ม transcription ของ TGF-β3
💡 Background:
กลไกการออกฤทธิ์ของยากลุ่มไนโตรเจนบิสฟอสโฟเนต (Nitrogen-containing Bisphosphonates เช่น Alendronate, Risedronate) คือการจับกับไฮดรอกซีแอปาไทต์ในกระดูก และเมื่อเซลล์ Osteoclast กลืนกินกระดูกเข้าไป ตัวยาจะไป "ยับยั้งเอนไซม์ Farnesyl Pyrophosphate Synthase (FPPS)" ใน Mevalonate pathway ขัดขวางกระบวนการ Prenylation ของโปรตีน Small GTPase (เช่น Rho, Rac, Cdc42) ส่งผลให้ Osteoclast สูญเสียโครงสร้างขอบหยัก (Loss of ruffled border) ไม่สามารถสลายกระดูกได้และเกิด Apoptosis ในที่สุด
ส่วนการกระตุ้นการตายของ Osteoclast โดยการเพิ่มการถอดรหัสของยีน TGF-beta3 นั้น เป็นกลไกเฉพาะของ "Estrogen และ SERMs (Raloxifene)" ไม่ใช่กลไกของ Bisphosphonates
🎯 ทำไมข้อนี้ถึงถูก:
ตัวเลือก จ. เป็นข้อความที่ "ไม่ถูกต้อง" เนื่องจากนำกลไกของ Estrogen/Raloxifene (TGF-beta3) มาอธิบาย Bisphosphonates ซึ่งผิดหลักเภสัชวิทยา (กลไกจริงของ Bisphosphonates คือการยับยั้ง FPPS)
🔍 ข้ออื่นผิดเพราะอะไร:
• ข้อ ก. (Alendronate เป็น 2nd gen มีความแรงน้อยกว่า Risedronate ซึ่งเป็น 3rd gen): ข้อความนี้ถูกต้องตามการจัดกลุ่มความแรง (Relative anti-resorptive potency: Risedronate มีความแรงมากกว่า Alendronate ประมาณ 5-10 เท่า)
• ข้อ ข. (ใน Severe osteoporosis อาจพิจารณาการรักษาเสริมเพื่อเพิ่ม BMD): ถูกต้อง
• ข้อ ค. (Alendronate และ Risedronate เป็นยามาตรฐานรับประทาน): ถูกต้อง
• ข้อ ง. (การให้ขนาด 70 mg สัปดาห์ละครั้ง ช่วยลดการเกิด esophagitis ได้): ถูกต้อง การบริหารยาสัปดาห์ละครั้งแทนวันละครั้งช่วยลดความถี่ในการสัมผัสเยื่อบุหลอดอาหาร จึงลดความเสี่ยงต่อการเกิดแผลหลอดอาหารได้ดีกว่า
📖 Guideline อ้างอิง:
Goodman &amp; Gilman's The Pharmacological Basis of Therapeutics (14th Edition) &amp; 2020 AACE/ACE Postmenopausal Osteoporosis Clinical Practice Guidelines
📌 จุดจำก่อนสอบ:
• Bisphosphonate Generations &amp; Mechanism:
  - 1st Gen (Non-nitrogen: Etidronate) -&gt; สร้าง ATP analog ที่เป็นพิษต่อเซลล์
  - 2nd &amp; 3rd Gen (Nitrogen-containing: Alendronate, Risedronate, Zoledronic acid) -&gt; ยับยั้งเอนไซม์ Farnesyl Pyrophosphate Synthase (FPPS)
• Estrogen/Raloxifene Mechanism: จับ Estrogen Receptor -&gt; เพิ่ม TGF-beta3 transcription</t>
        </is>
      </c>
      <c r="K133" s="100" t="n"/>
      <c r="L133" s="88" t="inlineStr">
        <is>
          <t>Osteoporosis</t>
        </is>
      </c>
      <c r="M133" s="100" t="inlineStr">
        <is>
          <t>Clinic</t>
        </is>
      </c>
      <c r="N133" s="88" t="inlineStr">
        <is>
          <t>ข้อ 61 Pharma Plus เล่มม่วง (เฉลยข้อ ก)</t>
        </is>
      </c>
      <c r="O133" s="100" t="inlineStr">
        <is>
          <t>Mock</t>
        </is>
      </c>
      <c r="P133" s="100" t="inlineStr">
        <is>
          <t>Pharma Plus เล่มม่วง</t>
        </is>
      </c>
      <c r="Q133" s="100" t="n"/>
    </row>
    <row r="134" ht="409.6" customHeight="1" s="49">
      <c r="A134" s="100" t="n">
        <v>132</v>
      </c>
      <c r="B134"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ยาใดเหมาะสมที่สุดในการบรรเทาปวดเบื้องต้นสำหรับผู้ป่วยรายนี้?</t>
        </is>
      </c>
      <c r="C134" s="100" t="n"/>
      <c r="D134" s="88" t="inlineStr">
        <is>
          <t>Ibuprofen</t>
        </is>
      </c>
      <c r="E134" s="88" t="inlineStr">
        <is>
          <t>Diclofenac</t>
        </is>
      </c>
      <c r="F134" s="88" t="inlineStr">
        <is>
          <t>Celecoxib</t>
        </is>
      </c>
      <c r="G134" s="88" t="inlineStr">
        <is>
          <t>Tolperisone</t>
        </is>
      </c>
      <c r="H134" s="88" t="inlineStr">
        <is>
          <t>Naproxen</t>
        </is>
      </c>
      <c r="I134" s="100" t="n">
        <v>4</v>
      </c>
      <c r="J134" s="88" t="inlineStr">
        <is>
          <t>✅ คำตอบที่ถูกต้อง: ข้อ ง. Tolperisone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ผู้ป่วยเพิ่งมีประวัติ ACS เมื่อ 2 เดือนก่อน และได้รับยาต้านเกล็ดเลือดคู่ (DAPT: Aspirin + Ticagrelor) การใช้ NSAIDs (รวม COX-2 inhibitors) ถือเป็นข้อห้ามอย่างยิ่ง (Contraindicated) เพราะเพิ่มความเสี่ยงต่อ recurrent MI และการตกเลือดทางเดินอาหารอย่างรุนแรง การใช้ Tolperisone ซึ่งเป็นยาคลายกล้ามเนื้อ (Centrally acting muscle relaxant) จึงปลอดภัยและตรงกับพยาธิสภาพของ Myofascial Pain และจุดกดเจ็บ (Trigger Point)
🔍 ข้ออื่นผิดเพราะอะไร:
• ข้อ ก. (Ibuprofen): Ibuprofen เป็น Non-selective NSAID ที่รบกวนการจับเกล็ดเลือดของ Aspirin ทำให้สูญเสียฤทธิ์การป้องกันโรคหัวใจและหลอดเลือด
• ข้อ ข. (Diclofenac): Diclofenac มีความเสี่ยงในการเกิดลิ่มเลือดอุดตันและกล้ามเนื้อหัวใจขาดเลือดสูง ไม่ควรพิจารณาในผู้ป่วยที่มีประวัติ ACS เมื่อ 2 เดือนก่อน
• ข้อ ค. (Celecoxib): Celecoxib เป็น Selective COX-2 inhibitor ที่มีผลเพิ่ม Thromboxane A2 ทำให้เสี่ยงต่อ Thrombosis สูง จึงมีข้อห้ามใช้เด็ดขาดในผู้ป่วยโรคหัวใจขาดเลือดเฉียบพลัน
• ข้อ จ. (Naproxen): Naproxen แม้จะเป็น NSAID ที่มีความเสี่ยงต่อระบบหัวใจต่ำที่สุด แต่การใช้ร่วมกับ Aspirin และ Ticagrelor จะไปเสริมความเสี่ยงการเกิดแผลและเลือดออกในระบบทางเดินอาหารอย่างรุนแรง
📖 Guideline อ้างอิง:
2023 AHA/ACC Clinical Practice Guideline for the Management of Patients with Chronic Coronary Disease &amp; 2021 ACC/AHA Guideline for Coronary Artery Revascularization
📌 จุดจำก่อนสอบ:
• ACS + DAPT with Myofascial Pain: หลีกเลี่ยง NSAIDs และ COX-2 inhibitors ทุกชนิดเพราะเพิ่มอัตราการเกิด recurrent MI และ Major bleeding การใช้ยาคลายกล้ามเนื้อ (Centrally acting muscle relaxants เช่น Tolperisone) ร่วมกับ Paracetamol ปลอดภัยที่สุด</t>
        </is>
      </c>
      <c r="K134" s="100" t="n"/>
      <c r="L134" s="88" t="inlineStr">
        <is>
          <t>Myofascial Pain Syndrome</t>
        </is>
      </c>
      <c r="M134" s="100" t="inlineStr">
        <is>
          <t>Clinic</t>
        </is>
      </c>
      <c r="N134" s="88" t="inlineStr">
        <is>
          <t>ข้อ 1 Mock Musculo RxCU84</t>
        </is>
      </c>
      <c r="O134" s="100" t="inlineStr">
        <is>
          <t>Mock</t>
        </is>
      </c>
      <c r="P134" s="100" t="inlineStr">
        <is>
          <t>Mock RxCU84</t>
        </is>
      </c>
      <c r="Q134" s="100" t="n"/>
    </row>
    <row r="135" ht="409.6" customHeight="1" s="49">
      <c r="A135" s="100" t="n">
        <v>133</v>
      </c>
      <c r="B135"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หากผู้ป่วยแอบไปซื้อยา Ibuprofen มากินเอง จะเกิดปฏิกิริยาระหว่างยา (Drug Interaction) กับยาใดของผู้ป่วยที่รุนแรงที่สุด?</t>
        </is>
      </c>
      <c r="C135" s="100" t="n"/>
      <c r="D135" s="88" t="inlineStr">
        <is>
          <t>Aspirin</t>
        </is>
      </c>
      <c r="E135" s="88" t="inlineStr">
        <is>
          <t>Candesartan</t>
        </is>
      </c>
      <c r="F135" s="88" t="inlineStr">
        <is>
          <t>HCTZ</t>
        </is>
      </c>
      <c r="G135" s="88" t="inlineStr">
        <is>
          <t>Atorvastatin</t>
        </is>
      </c>
      <c r="H135" s="88" t="inlineStr">
        <is>
          <t>Ticagrelor</t>
        </is>
      </c>
      <c r="I135" s="100" t="n">
        <v>1</v>
      </c>
      <c r="J135" s="88" t="inlineStr">
        <is>
          <t>✅ คำตอบที่ถูกต้อง: ข้อ ก.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เป็น reversible COX-1 inhibitor ที่มี competitive binding แย่งจับกับช่องทางเดินของเอนไซม์ COX-1 ทำให้ขัดขวางไม่ให้ Aspirin เข้าไป acetylate ซีรีนที่ตำแหน่ง 529 ได้อย่างถาวร ส่งผลให้ฤทธิ์ต้านเกล็ดเลือดของ Aspirin หายไป และเพิ่มความเสี่ยงต่อการเกิดลิ่มเลือดอุดตันในหลอดเลือดหัวใจ (Thrombotic events)
🔍 ข้ออื่นผิดเพราะอะไร:
• ข้อ ข. (Candesartan): Candesartan อาจถูกลดทอนประสิทธิภาพจากการคั่งของของเหลวเมื่อใช้ร่วมกับ NSAIDs แต่ยังไม่ถือเป็นอันตรกิริยาที่อันตรายเฉียบพลันหรือรุนแรงที่สุด
• ข้อ ค. (HCTZ): HCTZ อาจมีฤทธิ์ขับปัสสาวะและลดความดันโลหิตลดลงเมื่อใช้ร่วมกับ NSAIDs แต่ไม่ใช่ปฏิกิริยาที่อันตรายที่สุดในผู้ป่วยรายนี้
• ข้อ ง. (Atorvastatin): Atorvastatin ไม่มีอันตรกิริยาทางเภสัชจลนศาสตร์หรือเภสัชพลศาสตร์ที่มีนัยสำคัญทางคลินิกเมื่อใช้ร่วมกับ Ibuprofen
• ข้อ จ. (Ticagrelor): Ticagrelor เป็น P2Y12 inhibitor ซึ่งไม่ได้ถูกแข่งขันการออกฤทธิ์โดย Ibuprofen โดยตรงเหมือนที่เกิดกับ Aspirin
📖 Guideline อ้างอิง:
2023 AHA/ACC Clinical Practice Guideline for the Management of Patients with Chronic Coronary Disease &amp; 2021 ACC/AHA Guideline for Coronary Artery Revascularization
📌 จุดจำก่อนสอบ:
• Aspirin + Ibuprofen Interaction: Ibuprofen ขัดขวางการเข้าจับแบบ irreversible acetylation ของ Aspirin ที่ตำแหน่ง Ser529 ของ COX-1 ทำให้ฤทธิ์ cardioprotective หายไป จึงห้ามใช้ร่วมกัน</t>
        </is>
      </c>
      <c r="K135" s="100" t="n"/>
      <c r="L135" s="88" t="inlineStr">
        <is>
          <t>Myofascial Pain Syndrome</t>
        </is>
      </c>
      <c r="M135" s="100" t="inlineStr">
        <is>
          <t>Clinic</t>
        </is>
      </c>
      <c r="N135" s="88" t="inlineStr">
        <is>
          <t>ข้อ 2 Mock Musculo RxCU84</t>
        </is>
      </c>
      <c r="O135" s="100" t="inlineStr">
        <is>
          <t>Mock</t>
        </is>
      </c>
      <c r="P135" s="100" t="inlineStr">
        <is>
          <t>Mock RxCU84</t>
        </is>
      </c>
      <c r="Q135" s="100" t="n"/>
    </row>
    <row r="136" ht="409.6" customHeight="1" s="49">
      <c r="A136" s="100" t="n">
        <v>134</v>
      </c>
      <c r="B136"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ยาความดันตัวใดของผู้ป่วยที่อาจทำให้เกิดระดับกรดยูริกสูงขึ้นได้?</t>
        </is>
      </c>
      <c r="C136" s="100" t="n"/>
      <c r="D136" s="88" t="inlineStr">
        <is>
          <t>Aspirin</t>
        </is>
      </c>
      <c r="E136" s="88" t="inlineStr">
        <is>
          <t>Ticagrelor</t>
        </is>
      </c>
      <c r="F136" s="88" t="inlineStr">
        <is>
          <t>Candesartan</t>
        </is>
      </c>
      <c r="G136" s="88" t="inlineStr">
        <is>
          <t>HCTZ</t>
        </is>
      </c>
      <c r="H136" s="88" t="inlineStr">
        <is>
          <t>Atorvastatin</t>
        </is>
      </c>
      <c r="I136" s="100" t="n">
        <v>4</v>
      </c>
      <c r="J136" s="88" t="inlineStr">
        <is>
          <t>✅ คำตอบที่ถูกต้อง: ข้อ ง. HCTZ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Hydrochlorothiazide (HCTZ) เป็นยาขับปัสสาวะกลุ่ม Thiazide ที่ยับยั้งการขับกรดยูริกที่ท่อไตส่วนต้น (decreased uric acid excretion) ทำให้ระดับ serum uric acid ในเลือดสูงขึ้น (Hyperuricemia) จึงเสี่ยงกระตุ้นให้เกิดโรคเกาต์ได้
🔍 ข้ออื่นผิดเพราะอะไร:
• ข้อ ก. (Aspirin): Aspirin ขนาดต่ำลดการขับกรดยูริกได้จริง แต่โจทย์ถามถึงยาความดันโลหิต ซึ่ง Aspirin เป็นยาต้านเกล็ดเลือด
• ข้อ ข. (Ticagrelor): Ticagrelor เป็นยาต้านเกล็ดเลือดกลุ่ม P2Y12 inhibitor ไม่มีกลไกเกี่ยวข้องกับการดูดกลับหรือหลั่งกรดยูริกที่ท่อไต
• ข้อ ค. (Candesartan): Candesartan เป็น ARB ที่ไม่ได้มีผลเพิ่มกรดยูริก ต่างจาก Losartan ที่มีฤทธิ์ Uricosuric ช่วยขับกรดยูริกได้เล็กน้อย
• ข้อ จ. (Atorvastatin): Atorvastatin เป็นยาลดไขมันกลุ่ม Statin ไม่มีผลกระทบต่อระดับกรดยูริกในกระแสเลือด
📖 Guideline อ้างอิง:
2023 AHA/ACC Clinical Practice Guideline for the Management of Patients with Chronic Coronary Disease &amp; 2021 ACC/AHA Guideline for Coronary Artery Revascularization
📌 จุดจำก่อนสอบ:
• Thiazide &amp; Hyperuricemia: HCTZ ยับยั้งการหลั่งกรดยูริกที่ท่อไตส่วนต้น และเพิ่มการดูดกลับกรดยูริก ทำให้เกิด Hyperuricemia และเสี่ยงกระตุ้นข้ออักเสบเกาต์</t>
        </is>
      </c>
      <c r="K136" s="100" t="n"/>
      <c r="L136" s="88" t="inlineStr">
        <is>
          <t>Myofascial Pain Syndrome</t>
        </is>
      </c>
      <c r="M136" s="100" t="inlineStr">
        <is>
          <t>Clinic</t>
        </is>
      </c>
      <c r="N136" s="88" t="inlineStr">
        <is>
          <t>ข้อ 3 Mock Musculo RxCU84</t>
        </is>
      </c>
      <c r="O136" s="100" t="inlineStr">
        <is>
          <t>Mock</t>
        </is>
      </c>
      <c r="P136" s="100" t="inlineStr">
        <is>
          <t>Mock RxCU84</t>
        </is>
      </c>
      <c r="Q136" s="100" t="n"/>
    </row>
    <row r="137" ht="409.6" customHeight="1" s="49">
      <c r="A137" s="100" t="n">
        <v>135</v>
      </c>
      <c r="B137"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การรักษาแบบ Non-pharmacological ใดที่ตรงกับพยาธิสภาพของ Trigger point มากที่สุด?</t>
        </is>
      </c>
      <c r="C137" s="100" t="n"/>
      <c r="D137" s="88" t="inlineStr">
        <is>
          <t>การฝังเข็ม</t>
        </is>
      </c>
      <c r="E137" s="88" t="inlineStr">
        <is>
          <t>การประคบเย็น</t>
        </is>
      </c>
      <c r="F137" s="88" t="inlineStr">
        <is>
          <t>การยกของหนัก</t>
        </is>
      </c>
      <c r="G137" s="88" t="inlineStr">
        <is>
          <t>การลดน้ำหนัก</t>
        </is>
      </c>
      <c r="H137" s="88" t="inlineStr">
        <is>
          <t>การใช้ไม้เท้า</t>
        </is>
      </c>
      <c r="I137" s="100" t="n">
        <v>1</v>
      </c>
      <c r="J137" s="88" t="inlineStr">
        <is>
          <t>✅ คำตอบที่ถูกต้อง: ข้อ ก. การฝังเข็ม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พยาธิสภาพของ Myofascial Pain Syndrome เกิดจากปมกล้ามเนื้อหดเกร็งถาวร (Taut band / Trigger Point) การรักษาแบบไม่ใช้ยาที่ตรงกับพยาธิสภาพมากที่สุดคือการทำ Dry needling หรือการฝังเข็ม (Acupuncture) เพื่อกระตุ้นให้เกิด local twitch response และคลายการหดเกร็งของกล้ามเนื้อ
🔍 ข้ออื่นผิดเพราะอะไร:
• ข้อ ข. (การประคบเย็น): การประคบเย็น ทำให้หลอดเลือดหดตัวและกล้ามเนื้อหดเกร็งเพิ่มขึ้น ไม่เหมาะกับ Trigger point ซึ่งควรใช้การประคบร้อนเพื่อเพิ่มการไหลเวียนเลือดคลายกล้ามเนื้อ
• ข้อ ค. (การยกของหนัก): การยกของหนัก เป็นปัจจัยกระตุ้นให้กล้ามเนื้อเกิดการบาดเจ็บซ้ำและทำให้ Myofascial Pain Syndrome รุนแรงขึ้น
• ข้อ ง. (การลดน้ำหนัก): การลดน้ำหนัก ช่วยลดแรงกระแทกในผู้ป่วยข้อเข่าเสื่อมหรือตามข้อรับน้ำหนัก ไม่ได้แก้ไขพยาธิสภาพของ Trigger point บริเวณบ่าและคอ
• ข้อ จ. (การใช้ไม้เท้า): การใช้ไม้เท้า เป็นอุปกรณ์ช่วยเดินเพื่อลดแรงกดทับที่ข้อต่อขา เหมาะกับโรคข้อเข่าเสื่อม ไม่เกี่ยวข้องกับกล้ามเนื้อบ่าคอตึง
📖 Guideline อ้างอิง:
2023 AHA/ACC Clinical Practice Guideline for the Management of Patients with Chronic Coronary Disease &amp; 2021 ACC/AHA Guideline for Coronary Artery Revascularization
📌 จุดจำก่อนสอบ:
• Myofascial Trigger Point Non-pharm: หัวใจของการรักษา Trigger point คือการทำลายหรือคลาย Taut band โดยตรง การทำ Dry needling หรือการฝังเข็ม (Acupuncture) ช่วยกระตุ้น Local twitch response ทำให้กล้ามเนื้อคลายตัวได้ดีที่สุด</t>
        </is>
      </c>
      <c r="K137" s="100" t="n"/>
      <c r="L137" s="88" t="inlineStr">
        <is>
          <t>Myofascial Pain Syndrome</t>
        </is>
      </c>
      <c r="M137" s="100" t="inlineStr">
        <is>
          <t>Clinic</t>
        </is>
      </c>
      <c r="N137" s="88" t="inlineStr">
        <is>
          <t>ข้อ 4 Mock Musculo RxCU84</t>
        </is>
      </c>
      <c r="O137" s="100" t="inlineStr">
        <is>
          <t>Mock</t>
        </is>
      </c>
      <c r="P137" s="100" t="inlineStr">
        <is>
          <t>Mock RxCU84</t>
        </is>
      </c>
      <c r="Q137" s="100" t="n"/>
    </row>
    <row r="138" ht="409.6" customHeight="1" s="49">
      <c r="A138" s="100" t="n">
        <v>136</v>
      </c>
      <c r="B138"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หากจำเป็นต้องใช้ NSAIDs จริงๆ ในผู้ป่วย CV risk สูง ยาตัวใดมีข้อมูลปลอดภัยด้าน CV (แต่ GI risk สูง) ที่สุด?</t>
        </is>
      </c>
      <c r="C138" s="100" t="n"/>
      <c r="D138" s="88" t="inlineStr">
        <is>
          <t>Celecoxib</t>
        </is>
      </c>
      <c r="E138" s="88" t="inlineStr">
        <is>
          <t>Diclofenac</t>
        </is>
      </c>
      <c r="F138" s="88" t="inlineStr">
        <is>
          <t>Naproxen</t>
        </is>
      </c>
      <c r="G138" s="88" t="inlineStr">
        <is>
          <t>Meloxicam</t>
        </is>
      </c>
      <c r="H138" s="88" t="inlineStr">
        <is>
          <t>Etoricoxib</t>
        </is>
      </c>
      <c r="I138" s="100" t="n">
        <v>3</v>
      </c>
      <c r="J138" s="88" t="inlineStr">
        <is>
          <t>✅ คำตอบที่ถูกต้อง: ข้อ ค. Naproxen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ตามข้อมูลการศึกษาทางคลินิก (เช่น MEDAL study, FDA/EMA warnings) หากจำเป็นต้องใช้ NSAIDs ในผู้ป่วยที่มีความเสี่ยงต่อโรคหัวใจและหลอดเลือดสูง Naproxen ถือเป็นยาที่มีความปลอดภัยด้าน Cardiovascular ดีที่สุดเมื่อเทียบกับ NSAIDs ชนิดอื่น แต่มีความเสี่ยงต่อระบบทางเดินอาหาร (GI risk) สูง จึงต้องให้ร่วมกับ PPI เสมอ
🔍 ข้ออื่นผิดเพราะอะไร:
• ข้อ ก. (Celecoxib): Celecoxib เป็น Selective COX-2 inhibitor ซึ่งยับยั้ง Prostacyclin ที่ขยายหลอดเลือด จึงเพิ่มความเสี่ยงต่อภาวะลิ่มเลือดอุดตันและกล้ามเนื้อหัวใจตายมากที่สุด
• ข้อ ข. (Diclofenac): Diclofenac มีความสัมพันธ์กับการเพิ่มความเสี่ยงของโรคหลอดเลือดหัวใจอย่างมีนัยสำคัญ ไม่ควรใช้ในผู้ป่วยที่มีประวัติ Acute Coronary Syndrome
• ข้อ ง. (Meloxicam): Meloxicam เป็น Preferential COX-2 inhibitor ที่มีผลต่อระบบหัวใจและหลอดเลือดใกล้เคียงกับ NSAIDs กลุ่มอื่น จึงยังมีความเสี่ยงสูงในผู้ป่วย CV risk
• ข้อ จ. (Etoricoxib): Etoricoxib เป็น Highly selective COX-2 inhibitor มีความเสี่ยงในการเกิด Cardiovascular events สูงมากเทียบเท่าหรือมากกว่ายาในกลุ่ม NSAIDs อื่นๆ
📖 Guideline อ้างอิง:
2023 AHA/ACC Clinical Practice Guideline for the Management of Patients with Chronic Coronary Disease &amp; 2021 ACC/AHA Guideline for Coronary Artery Revascularization
📌 จุดจำก่อนสอบ:
• CV Risk &amp; NSAID Selection: หากจำเป็นต้องใช้ NSAIDs ในผู้ป่วยที่มี CV risk สูง ยา Naproxen ถือว่ามีความปลอดภัยทางระบบหัวใจและหลอดเลือดดีที่สุด แต่ต้องระวัง GI toxicity สูง จึงต้องให้คู่กับ PPI เสมอ</t>
        </is>
      </c>
      <c r="K138" s="100" t="n"/>
      <c r="L138" s="88" t="inlineStr">
        <is>
          <t>Myofascial Pain Syndrome</t>
        </is>
      </c>
      <c r="M138" s="100" t="inlineStr">
        <is>
          <t>Clinic</t>
        </is>
      </c>
      <c r="N138" s="88" t="inlineStr">
        <is>
          <t>ข้อ 5 Mock Musculo RxCU84</t>
        </is>
      </c>
      <c r="O138" s="100" t="inlineStr">
        <is>
          <t>Mock</t>
        </is>
      </c>
      <c r="P138" s="100" t="inlineStr">
        <is>
          <t>Mock RxCU84</t>
        </is>
      </c>
      <c r="Q138" s="100" t="n"/>
    </row>
    <row r="139" ht="409.6" customHeight="1" s="49">
      <c r="A139" s="100" t="n">
        <v>137</v>
      </c>
      <c r="B139"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ยาแก้ปวดที่เหมาะสมที่สุดในการเริ่มบรรเทาอาการของผู้ป่วยรายนี้คือข้อใด</t>
        </is>
      </c>
      <c r="C139" s="100" t="n"/>
      <c r="D139" s="88" t="inlineStr">
        <is>
          <t>Naproxen</t>
        </is>
      </c>
      <c r="E139" s="88" t="inlineStr">
        <is>
          <t>Celecoxib</t>
        </is>
      </c>
      <c r="F139" s="88" t="inlineStr">
        <is>
          <t>Diclofenac</t>
        </is>
      </c>
      <c r="G139" s="88" t="inlineStr">
        <is>
          <t>Paracetamol</t>
        </is>
      </c>
      <c r="H139" s="88" t="inlineStr">
        <is>
          <t>Etoricoxib</t>
        </is>
      </c>
      <c r="I139" s="100" t="n">
        <v>4</v>
      </c>
      <c r="J139" s="88" t="inlineStr">
        <is>
          <t>✅ คำตอบที่ถูกต้อง: ข้อ ง. Paracetamol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ในผู้ป่วยเพิ่งเกิด ACS และได้ DAPT ยาแก้ปวดกลุ่มแรกที่แนะนำให้เริ่มใช้เพื่อบรรเทาอาการปวดเบื้องต้นอย่างปลอดภัย คือ Paracetamol เนื่องจากไม่ส่งผลต่อการทำงานของเกล็ดเลือดและไม่เพิ่มความเสี่ยงต่อระบบหัวใจและหลอดเลือด
🔍 ข้ออื่นผิดเพราะอะไร:
• ข้อ ก. (Naproxen): Naproxen แม้มีความเสี่ยง CV ต่ำที่สุดในกลุ่ม NSAIDs แต่ผู้ป่วยรายนี้ได้รับ Aspirin และ Ticagrelor ร่วมด้วย จึงเสี่ยงต่อภาวะเลือดออกทางเดินอาหารอย่างมาก
• ข้อ ข. (Celecoxib): Celecoxib เป็น COX-2 inhibitor ที่เพิ่มความเสี่ยงลิ่มเลือดอุดตันหลอดเลือดหัวใจ เป็นข้อห้ามใช้เด็ดขาดในผู้ป่วยเพิ่งเป็น ACS
• ข้อ ค. (Diclofenac): Diclofenac เป็น Non-selective NSAID ที่มีข้อมูลชี้ชัดว่าเพิ่มความเสี่ยงของการเกิดกล้ามเนื้อหัวใจตาย ไม่ควรพิจารณาเป็นอันดับแรก
• ข้อ จ. (Etoricoxib): Etoricoxib มีความจำเพาะต่อ COX-2 สูงมาก เพิ่มความเสี่ยงต่อภาวะลิ่มเลือดอุดตันและผลเสียทางระบบหัวใจและหลอดเลือดอย่างมีนัยสำคัญ
📖 Guideline อ้างอิง:
2023 AHA/ACC Clinical Practice Guideline for the Management of Patients with Chronic Coronary Disease &amp; 2021 ACC/AHA Guideline for Coronary Artery Revascularization
📌 จุดจำก่อนสอบ:
• Step-1 Analgesia in Post-ACS: Paracetamol เป็น First-line analgesic ที่ปลอดภัยที่สุดในผู้ป่วยโรคหลอดเลือดหัวใจและผู้ที่ได้รับยาต้านเกล็ดเลือดคู่ (DAPT)</t>
        </is>
      </c>
      <c r="K139" s="100" t="n"/>
      <c r="L139" s="88" t="inlineStr">
        <is>
          <t>Myofascial Pain Syndrome</t>
        </is>
      </c>
      <c r="M139" s="100" t="inlineStr">
        <is>
          <t>Clinic</t>
        </is>
      </c>
      <c r="N139" s="88" t="inlineStr">
        <is>
          <t>ข้อ 6 Mock Musculo RxCU84</t>
        </is>
      </c>
      <c r="O139" s="100" t="inlineStr">
        <is>
          <t>Mock</t>
        </is>
      </c>
      <c r="P139" s="100" t="inlineStr">
        <is>
          <t>Mock RxCU84</t>
        </is>
      </c>
      <c r="Q139" s="100" t="n"/>
    </row>
    <row r="140" ht="409.6" customHeight="1" s="49">
      <c r="A140" s="100" t="n">
        <v>138</v>
      </c>
      <c r="B140"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ข้อใดกล่าวถูกต้องเกี่ยวกับอันตรกิริยาระหว่าง ibuprofen กับ aspirin</t>
        </is>
      </c>
      <c r="C140" s="100" t="n"/>
      <c r="D140" s="88" t="inlineStr">
        <is>
          <t>Ibuprofen เสริมฤทธิ์ต้านเกล็ดเลือดของ aspirin</t>
        </is>
      </c>
      <c r="E140" s="88" t="inlineStr">
        <is>
          <t>Ibuprofen บดบังฤทธิ์ต้านเกล็ดเลือดของ aspirin</t>
        </is>
      </c>
      <c r="F140" s="88" t="inlineStr">
        <is>
          <t>ไม่มีอันตรกิริยาต่อกัน</t>
        </is>
      </c>
      <c r="G140" s="88" t="inlineStr">
        <is>
          <t>ควรให้ ibuprofen ก่อน aspirin 30 นาที</t>
        </is>
      </c>
      <c r="H140" s="88" t="inlineStr">
        <is>
          <t>ทำให้ต้องลดขนาด ticagrelor</t>
        </is>
      </c>
      <c r="I140" s="100" t="n">
        <v>2</v>
      </c>
      <c r="J140" s="88" t="inlineStr">
        <is>
          <t>✅ คำตอบที่ถูกต้อง: ข้อ ข. Ibuprofen บดบังฤทธิ์ต้านเกล็ดเลือดของ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บดบังฤทธิ์ต้านเกล็ดเลือดของ Aspirin โดยการแย่งจับกับตำแหน่งบนเอนไซม์ COX-1 แบบชั่วคราว ทำให้ Aspirin ไม่สามารถเข้าไปจับยึดและ acetylate COX-1 แบบถาวรได้ หากจำเป็นต้องใช้ ควรทาน Aspirin ก่อน Ibuprofen อย่างน้อย 30 นาที หรือทาน Ibuprofen ห่างจาก Aspirin อย่างน้อย 8 ชั่วโมง
🔍 ข้ออื่นผิดเพราะอะไร:
• ข้อ ก. (Ibuprofen เสริมฤทธิ์ต้านเกล็ดเลือดของ aspirin): Ibuprofen จะเข้าไปแย่งจับที่ตำแหน่ง Active site ของเอนไซม์ COX-1 แบบชั่วคราว ทำให้ Aspirin เข้าไปจับแบบถาวรไม่ได้ จึงขัดขวางฤทธิ์ต้านเกล็ดเลือด
• ข้อ ค. (ไม่มีอันตรกิริยาต่อกัน): เป็นการกล่าวผิด เนื่องจาก Ibuprofen มีผลบดบังการออกฤทธิ์ทางเภสัชพลศาสตร์ของ Aspirin ทำให้สูญเสียฤทธิ์การป้องกันระบบหัวใจ
• ข้อ ง. (ควรให้ ibuprofen ก่อน aspirin 30 นาที): การให้ Ibuprofen ก่อนจะทำให้ไปแย่งจับ COX-1 ก่อน หากจำเป็นต้องใช้ ควรให้ Aspirin ก่อน Ibuprofen อย่างน้อย 2 ชั่วโมง
• ข้อ จ. (ทำให้ต้องลดขนาด ticagrelor): ปฏิกิริยานี้เกี่ยวข้องกับการแข่งขันที่เอนไซม์ COX-1 ไม่ได้ส่งผลกระทบต่อวิถีของ P2Y12 receptor ที่ Ticagrelor ออกฤทธิ์
📖 Guideline อ้างอิง:
2023 AHA/ACC Clinical Practice Guideline for the Management of Patients with Chronic Coronary Disease &amp; 2021 ACC/AHA Guideline for Coronary Artery Revascularization
📌 จุดจำก่อนสอบ:
• Timing of Aspirin and NSAIDs: หากจำเป็นต้องรับประทาน Ibuprofen ในผู้ที่ต้องกิน Low-dose Aspirin ต้องทาน Aspirin ก่อน Ibuprofen อย่างน้อย 30 นาที หรือทาน Ibuprofen ห่างจาก Aspirin อย่างน้อย 8 ชั่วโมง</t>
        </is>
      </c>
      <c r="K140" s="100" t="n"/>
      <c r="L140" s="88" t="inlineStr">
        <is>
          <t>Myofascial Pain Syndrome</t>
        </is>
      </c>
      <c r="M140" s="100" t="inlineStr">
        <is>
          <t>Clinic</t>
        </is>
      </c>
      <c r="N140" s="88" t="inlineStr">
        <is>
          <t>ข้อ 7 Mock Musculo RxCU84</t>
        </is>
      </c>
      <c r="O140" s="100" t="inlineStr">
        <is>
          <t>Mock</t>
        </is>
      </c>
      <c r="P140" s="100" t="inlineStr">
        <is>
          <t>Mock RxCU84</t>
        </is>
      </c>
      <c r="Q140" s="100" t="n"/>
    </row>
    <row r="141" ht="409.6" customHeight="1" s="49">
      <c r="A141" s="100" t="n">
        <v>139</v>
      </c>
      <c r="B141"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หากต้องปรับยาเดิมเพื่อลดผลต่อระดับกรดยูริก (เผื่อความเสี่ยงเกาต์) ข้อใดเหมาะสมที่สุด</t>
        </is>
      </c>
      <c r="C141" s="100" t="n"/>
      <c r="D141" s="88" t="inlineStr">
        <is>
          <t>เพิ่มขนาด hydrochlorothiazide</t>
        </is>
      </c>
      <c r="E141" s="88" t="inlineStr">
        <is>
          <t>เพิ่ม low-dose aspirin เพื่อขับกรดยูริก</t>
        </is>
      </c>
      <c r="F141" s="88" t="inlineStr">
        <is>
          <t>เปลี่ยน hydrochlorothiazide เป็น losartan</t>
        </is>
      </c>
      <c r="G141" s="88" t="inlineStr">
        <is>
          <t>หยุด candesartan</t>
        </is>
      </c>
      <c r="H141" s="88" t="inlineStr">
        <is>
          <t>หยุด atorvastatin</t>
        </is>
      </c>
      <c r="I141" s="100" t="n">
        <v>3</v>
      </c>
      <c r="J141" s="88" t="inlineStr">
        <is>
          <t>✅ คำตอบที่ถูกต้อง: ข้อ ค. เปลี่ยน hydrochlorothiazide เป็น losartan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Losartan เป็นยากลุ่ม Angiotensin Receptor Blocker (ARB) เพียงตัวเดียวที่มีฤทธิ์ยับยั้งตัวขนส่ง URAT1 ที่ท่อไต จึงช่วยเพิ่มการขับกรดยูริกออกทางปัสสาวะ (Uricosuric effect) เหมาะที่สุดในการเปลี่ยนแทน HCTZ ในผู้ป่วยที่มีภาวะกรดยูริกสูงหรือเสี่ยงต่อโรคเกาต์
🔍 ข้ออื่นผิดเพราะอะไร:
• ข้อ ก. (เพิ่มขนาด hydrochlorothiazide): HCTZ มีฤทธิ์ลดการหลั่งกรดยูริกที่ท่อไต การเพิ่มขนาดจะยิ่งทำให้ระดับกรดยูริกในเลือดสูงขึ้นและเสี่ยงเกาต์กำเริบ
• ข้อ ข. (เพิ่ม low-dose aspirin เพื่อขับกรดยูริก): Aspirin ในขนาดต่ำยับยั้งการหลั่งกรดยูริกที่ท่อไต ทำให้ระดับกรดยูริกในเลือดเพิ่มขึ้น ไม่ใช่ขับออก
• ข้อ ง. (หยุด candesartan): Candesartan ไม่มีผลโดยตรงในการเพิ่มกรดยูริกในเลือด การหยุดยาโดยไม่มีข้อบ่งชี้อาจทำให้ความดันโลหิตควบคุมไม่ได้
• ข้อ จ. (หยุด atorvastatin): Atorvastatin ไม่มีผลกระทบต่อสมดุลของการสร้างหรือการขับกรดยูริก จึงไม่มีความจำเป็นต้องหยุดยาในกรณีนี้
📖 Guideline อ้างอิง:
2023 AHA/ACC Clinical Practice Guideline for the Management of Patients with Chronic Coronary Disease &amp; 2021 ACC/AHA Guideline for Coronary Artery Revascularization
📌 จุดจำก่อนสอบ:
• ARB with Uricosuric Property: Losartan เป็น ARB เพียงตัวเดียวที่ยับยั้งตัวขนส่ง URAT1 ที่ท่อไต จึงช่วยลดระดับกรดยูริกในเลือดได้ เหมาะมากในผู้ป่วยความดันโลหิตสูงที่มีโรคเกาต์ร่วมด้วย</t>
        </is>
      </c>
      <c r="K141" s="100" t="n"/>
      <c r="L141" s="88" t="inlineStr">
        <is>
          <t>Myofascial Pain Syndrome</t>
        </is>
      </c>
      <c r="M141" s="100" t="inlineStr">
        <is>
          <t>Clinic</t>
        </is>
      </c>
      <c r="N141" s="88" t="inlineStr">
        <is>
          <t>ข้อ 8 Mock Musculo RxCU84</t>
        </is>
      </c>
      <c r="O141" s="100" t="inlineStr">
        <is>
          <t>Mock</t>
        </is>
      </c>
      <c r="P141" s="100" t="inlineStr">
        <is>
          <t>Mock RxCU84</t>
        </is>
      </c>
      <c r="Q141" s="100" t="n"/>
    </row>
    <row r="142" ht="409.6" customHeight="1" s="49">
      <c r="A142" s="100" t="n">
        <v>140</v>
      </c>
      <c r="B142"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 tramadol</t>
        </is>
      </c>
      <c r="C142" s="100" t="n"/>
      <c r="D142" s="88" t="inlineStr">
        <is>
          <t>เป็น full μ-opioid agonist ล้วน</t>
        </is>
      </c>
      <c r="E142" s="88" t="inlineStr">
        <is>
          <t>ไม่ทำให้ท้องผูก</t>
        </is>
      </c>
      <c r="F142" s="88" t="inlineStr">
        <is>
          <t>ปลอดภัยในผู้ป่วยลมชัก</t>
        </is>
      </c>
      <c r="G142" s="88" t="inlineStr">
        <is>
          <t>เป็น weak μ-agonist และยับยั้ง reuptake ของ NE/serotonin</t>
        </is>
      </c>
      <c r="H142" s="88" t="inlineStr">
        <is>
          <t>ต้องเพิ่มขนาดในผู้ป่วยไตเสื่อม</t>
        </is>
      </c>
      <c r="I142" s="100" t="n">
        <v>4</v>
      </c>
      <c r="J142" s="88" t="inlineStr">
        <is>
          <t>✅ คำตอบที่ถูกต้อง: ข้อ ง. เป็น weak μ-agonist และยับยั้ง reuptake ของ NE/serotonin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Tramadol มีกลไกออกฤทธิ์แบบคู่ (Dual action) คือเป็น weak μ-opioid receptor agonist และมีฤทธิ์ยับยั้งการเก็บกลับ (Reuptake inhibition) ของ Norepinephrine และ Serotonin ช่วยเสริมฤทธิ์ลดปวดผ่านทาง descending pain pathway แต่มีข้อควรระวังเรื่องการลด seizure threshold
🔍 ข้ออื่นผิดเพราะอะไร:
• ข้อ ก. (เป็น full μ-opioid agonist ล้วน): Tramadol เป็นเพียง Weak opioid receptor agonist และมีกลไกอื่นในการยับยั้งการเก็บกลับสารสื่อประสาทร่วมด้วย ไม่ใช่ Full agonist
• ข้อ ข. (ไม่ทำให้ท้องผูก): แม้จะมีผลข้างเคียงต่อระบบทางเดินอาหารน้อยกว่า Strong opioids แต่ Tramadol ยังคงสามารถลดการบีบตัวของลำไส้และทำให้เกิดอาการท้องผูกได้
• ข้อ ค. (ปลอดภัยในผู้ป่วยลมชัก): Tramadol มีผลลด Seizure threshold จึงเพิ่มความเสี่ยงต่อการเกิดอาการชัก โดยเฉพาะเมื่อใช้ร่วมกับยาที่ลดจุดเริ่มชักตัวอื่นๆ
• ข้อ จ. (ต้องเพิ่มขนาดในผู้ป่วยไตเสื่อม): ในผู้ป่วยที่มีการทำงานของไตบกพร่อง ยาอาจสะสมได้ จึงต้องลดขนาดยาหรือปรับความถี่ในการให้ยาให้ห่างขึ้น ไม่ใช่เพิ่มขนาด
📖 Guideline อ้างอิง:
2023 AHA/ACC Clinical Practice Guideline for the Management of Patients with Chronic Coronary Disease &amp; 2021 ACC/AHA Guideline for Coronary Artery Revascularization
📌 จุดจำก่อนสอบ:
• Tramadol Pharmacology: เป็นทั้ง Weak mu-opioid receptor agonist และยับยั้งการ Reuptake ของ Serotonin และ Norepinephrine (Dual mechanism) มีข้อควรระวังคือการลด Seizure threshold และเสี่ยง Serotonin syndrome</t>
        </is>
      </c>
      <c r="K142" s="100" t="n"/>
      <c r="L142" s="88" t="inlineStr">
        <is>
          <t>Myofascial Pain Syndrome</t>
        </is>
      </c>
      <c r="M142" s="100" t="inlineStr">
        <is>
          <t>Clinic</t>
        </is>
      </c>
      <c r="N142" s="88" t="inlineStr">
        <is>
          <t>ข้อ 9 Mock Musculo RxCU84</t>
        </is>
      </c>
      <c r="O142" s="100" t="inlineStr">
        <is>
          <t>Mock</t>
        </is>
      </c>
      <c r="P142" s="100" t="inlineStr">
        <is>
          <t>Mock RxCU84</t>
        </is>
      </c>
      <c r="Q142" s="100" t="n"/>
    </row>
    <row r="143" ht="409.6" customHeight="1" s="49">
      <c r="A143" s="100" t="n">
        <v>141</v>
      </c>
      <c r="B143" s="88"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เหตุผลหลักที่ควรหลีกเลี่ยง NSAIDs (รวม COX-2 inhibitor) ในผู้ป่วยรายนี้คือข้อใด</t>
        </is>
      </c>
      <c r="C143" s="100" t="n"/>
      <c r="D143" s="88" t="inlineStr">
        <is>
          <t>เพิ่มความเสี่ยงลิ่มเลือดอุดตันหลอดเลือดหัวใจ</t>
        </is>
      </c>
      <c r="E143" s="88" t="inlineStr">
        <is>
          <t>ทำให้กรดยูริกในเลือดต่ำลง</t>
        </is>
      </c>
      <c r="F143" s="88" t="inlineStr">
        <is>
          <t>เสริมฤทธิ์ต้านเกล็ดเลือดจนเลือดออกแน่นอน</t>
        </is>
      </c>
      <c r="G143" s="88" t="inlineStr">
        <is>
          <t>ลดประสิทธิภาพของ statin</t>
        </is>
      </c>
      <c r="H143" s="88" t="inlineStr">
        <is>
          <t>ทำให้ ticagrelor เป็นพิษต่อตับ</t>
        </is>
      </c>
      <c r="I143" s="100" t="n">
        <v>1</v>
      </c>
      <c r="J143" s="88" t="inlineStr">
        <is>
          <t>✅ คำตอบที่ถูกต้อง: ข้อ ก. เพิ่มความเสี่ยงลิ่มเลือดอุดตันหลอดเลือดหัวใจ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ยากลุ่ม NSAIDs ทั้ง non-selective และ COX-2 selective inhibitors มีผลยับยั้ง Prostacyclin (PGI2) ซึ่งเป็นสารขยายหลอดเลือดและยับยั้งการเกาะกลุ่มของเกล็ดเลือด ทำให้เสียสมดุลกับ Thromboxane A2 จึงเพิ่มความเสี่ยงต่อการเกิดลิ่มเลือดอุดตันในหลอดเลือดหัวใจ (MACE: MI, Stroke) โดยเฉพาะอย่างยิ่งในผู้ป่วยเพิ่งเกิด ACS ภายใน 3-6 เดือน
🔍 ข้ออื่นผิดเพราะอะไร:
• ข้อ ข. (ทำให้กรดยูริกในเลือดต่ำลง): NSAIDs ส่วนใหญ่ไม่มีผลลดกรดยูริกในเลือด และนี่ไม่ใช่เหตุผลหลักที่ต้องหลีกเลี่ยงการใช้ในผู้ป่วยโรคหัวใจ
• ข้อ ค. (เสริมฤทธิ์ต้านเกล็ดเลือดจนเลือดออกแน่นอน): แม้ NSAIDs จะเพิ่มความเสี่ยงทางเดินอาหารเลือดออก แต่เหตุผลหลักระดับข้อห้ามใช้ใน ACS คือความเสี่ยงต่อลิ่มเลือดอุดตันหลอดเลือดหัวใจ
• ข้อ ง. (ลดประสิทธิภาพของ statin): NSAIDs ไม่มีอันตรกิริยาที่มีนัยสำคัญทางคลินิกที่จะไปลดประสิทธิภาพของ Atorvastatin ในการลดไขมันในเลือด
• ข้อ จ. (ทำให้ ticagrelor เป็นพิษต่อตับ): การใช้ NSAIDs ร่วมกับ Ticagrelor เพิ่มความเสี่ยงของเลือดออก ไม่ได้มีกลไกที่ทำให้เกิดความเป็นพิษต่อตับ
📖 Guideline อ้างอิง:
2023 AHA/ACC Clinical Practice Guideline for the Management of Patients with Chronic Coronary Disease &amp; 2021 ACC/AHA Guideline for Coronary Artery Revascularization
📌 จุดจำก่อนสอบ:
• Black Box Warning for NSAIDs in Post-MI: ห้ามใช้ยากลุ่ม NSAIDs ทุกชนิดในผู้ป่วยที่เพิ่งมีประวัติ Acute Myocardial Infarction ภายใน 3-6 เดือน เพราะเพิ่มอัตราการเสียชีวิตจาก Cardiovascular thrombotic events อย่างมีนัยสำคัญ</t>
        </is>
      </c>
      <c r="K143" s="100" t="n"/>
      <c r="L143" s="88" t="inlineStr">
        <is>
          <t>Myofascial Pain Syndrome</t>
        </is>
      </c>
      <c r="M143" s="100" t="inlineStr">
        <is>
          <t>Clinic</t>
        </is>
      </c>
      <c r="N143" s="88" t="inlineStr">
        <is>
          <t>ข้อ 10 Mock Musculo RxCU84</t>
        </is>
      </c>
      <c r="O143" s="100" t="inlineStr">
        <is>
          <t>Mock</t>
        </is>
      </c>
      <c r="P143" s="100" t="inlineStr">
        <is>
          <t>Mock RxCU84</t>
        </is>
      </c>
      <c r="Q143" s="100" t="n"/>
    </row>
    <row r="144" ht="409.6" customHeight="1" s="49">
      <c r="A144" s="100" t="n">
        <v>142</v>
      </c>
      <c r="B144"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หากหญิงคนนี้มีอาการบวมและปวดมาก ใยาและขนาดในข้อใดใช้ในการบรรเทาอาการก่อน DMARDs ออกฤทธิ์ได้เหมาะสมที่สุด</t>
        </is>
      </c>
      <c r="C144" s="100" t="n"/>
      <c r="D144" s="88" t="inlineStr">
        <is>
          <t>Prednisolone 5 mg OD</t>
        </is>
      </c>
      <c r="E144" s="88" t="inlineStr">
        <is>
          <t>Naproxen 250 mg TID</t>
        </is>
      </c>
      <c r="F144" s="88" t="inlineStr">
        <is>
          <t>Tramadol 50 mg hs</t>
        </is>
      </c>
      <c r="G144" s="88" t="inlineStr">
        <is>
          <t>Etorocoxib 120 mg OD</t>
        </is>
      </c>
      <c r="H144" s="88" t="inlineStr">
        <is>
          <t>Tolperisone 50 mg TID</t>
        </is>
      </c>
      <c r="I144" s="100" t="n">
        <v>1</v>
      </c>
      <c r="J144" s="88" t="inlineStr">
        <is>
          <t>✅ คำตอบที่ถูกต้อง: ข้อ ก. Prednisolone 5 mg OD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ในหญิงตั้งครรภ์ไตรมาสที่ 2 ที่มีอาการข้ออักเสบรูมาตอยด์กำเริบรุนแรง การใช้ Low-dose Prednisolone (≤ 7.5 mg/day เช่น Prednisolone 5 mg OD) จัดเป็น Bridging/Adjunctive therapy ที่ปลอดภัยและเหมาะสมที่สุด เพราะเอนไซม์ 11β-HSD2 ในรกจะเปลี่ยน Prednisolone เป็น inactive prednisone ป้องกันไม่ให้ส่งผ่านไปถึงทารกในครรภ์ ขณะที่ NSAIDs และ COX-2 inhibitors มีความเสี่ยงต่อ Oligohydramnios และการปิดก่อนกำหนดของ Ductus arteriosus
🔍 ข้ออื่นผิดเพราะอะไร:
• ข้อ ข. (Naproxen 250 mg TID): NSAIDs ควรหลีกเลี่ยงในสตรีมีครรภ์ โดยเฉพาะในช่วงไตรมาสหลังเนื่องจากอาจทำให้หลอดเลือดหัวใจทารกปิดก่อนกำหนด และไม่ครอบคลุมการกดภูมิคุ้มกันเท่าสเตียรอยด์
• ข้อ ค. (Tramadol 50 mg hs): Tramadol เป็นเพียงยาแก้ปวดที่ไม่มีฤทธิ์ลดการอักเสบ จึงไม่สามารถลดอาการข้อบวมแดงและ Morning stiffness ของรูมาตอยด์ได้
• ข้อ ง. (Etorocoxib 120 mg OD): Etoricoxib มีความเสี่ยงต่อทารกในครรภ์และอาจมีผลต่อการสร้างไตของทารก จึงไม่แนะนำให้ใช้ในหญิงตั้งครรภ์
• ข้อ จ. (Tolperisone 50 mg TID): Tolperisone เป็นยาคลายกล้ามเนื้อ ไม่มีฤทธิ์กดการอักเสบในระดับข้อต่อ จึงไม่ช่วยรักษาข้ออักเสบจากรูมาตอยด์
📖 Guideline อ้างอิง:
2021 American College of Rheumatology (ACR) Guideline for the Treatment of Rheumatoid Arthritis &amp; 2020 ACR Guideline for the Management of Reproductive Health in Rheumatic and Musculoskeletal Diseases
📌 จุดจำก่อนสอบ:
• RA Flare in Pregnancy: Low-dose Prednisolone (&lt;= 7.5 mg/day เช่น 5 mg OD) เป็นตัวเลือกที่ปลอดภัยที่สุดสำหรับการบรรเทาอาการอักเสบเฉียบพลัน เนื่องจากเอนไซม์ 11-beta-HSD2 ในรกจะเปลี่ยนเป็น inactive prednisone ทารกจึงได้รับยาน้อยมาก</t>
        </is>
      </c>
      <c r="K144" s="100" t="n"/>
      <c r="L144" s="88" t="inlineStr">
        <is>
          <t>Rheumatoid Arthritis</t>
        </is>
      </c>
      <c r="M144" s="100" t="inlineStr">
        <is>
          <t>Clinic</t>
        </is>
      </c>
      <c r="N144" s="88" t="inlineStr">
        <is>
          <t>ข้อ 11 Mock Musculo RxCU84</t>
        </is>
      </c>
      <c r="O144" s="100" t="inlineStr">
        <is>
          <t>Mock</t>
        </is>
      </c>
      <c r="P144" s="100" t="inlineStr">
        <is>
          <t>Mock RxCU84</t>
        </is>
      </c>
      <c r="Q144" s="100" t="n"/>
    </row>
    <row r="145" ht="409.6" customHeight="1" s="49">
      <c r="A145" s="100" t="n">
        <v>143</v>
      </c>
      <c r="B145"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 "ปลอดภัยที่สุด" และเป็น First-line สำหรับผู้ป่วย RA ที่กำลังตั้งครรภ์?</t>
        </is>
      </c>
      <c r="C145" s="100" t="n"/>
      <c r="D145" s="88" t="inlineStr">
        <is>
          <t>Methotrexate</t>
        </is>
      </c>
      <c r="E145" s="88" t="inlineStr">
        <is>
          <t>Leflunomide</t>
        </is>
      </c>
      <c r="F145" s="88" t="inlineStr">
        <is>
          <t>Hydroxychloroquine</t>
        </is>
      </c>
      <c r="G145" s="88" t="inlineStr">
        <is>
          <t>Cyclophosphamide</t>
        </is>
      </c>
      <c r="H145" s="88" t="inlineStr">
        <is>
          <t>Mycophenolate</t>
        </is>
      </c>
      <c r="I145" s="100" t="n">
        <v>3</v>
      </c>
      <c r="J145" s="88" t="inlineStr">
        <is>
          <t>✅ คำตอบที่ถูกต้อง: ข้อ ค.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ตาม ACR และ EULAR guidelines สำหรับการรักษา RA ในหญิงตั้งครรภ์ Hydroxychloroquine (HCQ) และ Sulfasalazine ถือเป็น conventional DMARDs ที่ปลอดภัยที่สุด โดย HCQ เป็นตัวเลือกอันดับหนึ่งที่สามารถใช้ได้อย่างปลอดภัยตลอดการตั้งครรภ์และระหว่างให้นมบุตร
🔍 ข้ออื่นผิดเพราะอะไร:
• ข้อ ก. (Methotrexate): Methotrexate จัดเป็น Pregnancy Category X เนื่องจากทำให้เกิดทารกวิรูป และมีข้อห้ามใช้เด็ดขาดในสตรีมีครรภ์
• ข้อ ข. (Leflunomide): Leflunomide จัดเป็น Pregnancy Category X เนื่องจากมีฤทธิ์ทำให้เกิดความผิดปกติของทารกในครรภ์รุนแรง ต้องใช้ขั้นตอนการขับยาก่อนตั้งครรภ์
• ข้อ ง. (Cyclophosphamide): Cyclophosphamide เป็นยากดภูมิคุ้มกันที่มีผลทำให้เกิดพิษและก่อทารกวิรูป จึงห้ามใช้ในระหว่างการตั้งครรภ์
• ข้อ จ. (Mycophenolate): Mycophenolate มีรายงานความเสี่ยงสูงในการทำให้เกิดการแท้งและทารกมีความผิดปกติแต่กำเนิด จึงเป็นข้อห้ามใช้เด็ดขาดในสตรีมีครรภ์
📖 Guideline อ้างอิง:
2021 American College of Rheumatology (ACR) Guideline for the Treatment of Rheumatoid Arthritis &amp; 2020 ACR Guideline for the Management of Reproductive Health in Rheumatic and Musculoskeletal Diseases
📌 จุดจำก่อนสอบ:
• Safe DMARDs in Pregnancy: Hydroxychloroquine (HCQ) และ Sulfasalazine (ร่วมกับกรดโฟลิก) เป็น conventional synthetic DMARDs ที่ปลอดภัยและแนะนำเป็นอันดับหนึ่งสำหรับหญิงตั้งครรภ์ที่เป็น RA ตลอดการตั้งครรภ์และให้นมบุตร</t>
        </is>
      </c>
      <c r="K145" s="100" t="n"/>
      <c r="L145" s="88" t="inlineStr">
        <is>
          <t>Rheumatoid Arthritis</t>
        </is>
      </c>
      <c r="M145" s="100" t="inlineStr">
        <is>
          <t>Clinic</t>
        </is>
      </c>
      <c r="N145" s="88" t="inlineStr">
        <is>
          <t>ข้อ 12 Mock Musculo RxCU84</t>
        </is>
      </c>
      <c r="O145" s="100" t="inlineStr">
        <is>
          <t>Mock</t>
        </is>
      </c>
      <c r="P145" s="100" t="inlineStr">
        <is>
          <t>Mock RxCU84</t>
        </is>
      </c>
      <c r="Q145" s="100" t="n"/>
    </row>
    <row r="146" ht="409.6" customHeight="1" s="49">
      <c r="A146" s="100" t="n">
        <v>144</v>
      </c>
      <c r="B146"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ใดจัดเป็น Pregnancy Category X และห้ามใช้เด็ดขาด?</t>
        </is>
      </c>
      <c r="C146" s="100" t="n"/>
      <c r="D146" s="88" t="inlineStr">
        <is>
          <t>Hydroxychloroquine</t>
        </is>
      </c>
      <c r="E146" s="88" t="inlineStr">
        <is>
          <t>Sulfasalazine</t>
        </is>
      </c>
      <c r="F146" s="88" t="inlineStr">
        <is>
          <t>Methotrexate</t>
        </is>
      </c>
      <c r="G146" s="88" t="inlineStr">
        <is>
          <t>Cyclosporine</t>
        </is>
      </c>
      <c r="H146" s="88" t="inlineStr">
        <is>
          <t>Azathioprine</t>
        </is>
      </c>
      <c r="I146" s="100" t="n">
        <v>3</v>
      </c>
      <c r="J146" s="88" t="inlineStr">
        <is>
          <t>✅ คำตอบที่ถูกต้อง: ข้อ ค. Methotrexate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(MTX) และ Leflunomide จัดเป็น Pregnancy Category X เนื่องจากเป็นสารก่อความพิการแต่กำเนิดอย่างรุนแรง (Teratogenicity) โดย MTX รบกวนการสังเคราะห์ DNA และ Folate metabolism ทำให้เกิดทารกพิการและแท้งบุตรได้
🔍 ข้ออื่นผิดเพราะอะไร:
• ข้อ ก. (Hydroxychloroquine): Hydroxychloroquine เป็นยาที่พบว่ามีความปลอดภัยสูง ไม่ก่อให้เกิดความผิดปกติแต่กำเนิด จึงเป็นยาหลักที่ใช้ในหญิงตั้งครรภ์
• ข้อ ข. (Sulfasalazine): Sulfasalazine สามารถใช้ได้อย่างปลอดภัยในสตรีมีครรภ์ โดยมักจะให้ร่วมกับการเสริมกรดโฟลิก
• ข้อ ง. (Cyclosporine): Cyclosporine สามารถนำมาใช้ในสตรีมีครรภ์ที่จำเป็นต้องได้รับยากดภูมิคุ้มกันได้ ภายใต้การดูแลอย่างใกล้ชิด
• ข้อ จ. (Azathioprine): Azathioprine เป็นยากดภูมิคุ้มกันที่สามารถใช้ได้ในหญิงตั้งครรภ์อย่างระมัดระวัง ไม่ได้จัดเป็นข้อห้ามใช้เด็ดขาดเทียบเท่า Methotrexate
📖 Guideline อ้างอิง:
2021 American College of Rheumatology (ACR) Guideline for the Treatment of Rheumatoid Arthritis &amp; 2020 ACR Guideline for the Management of Reproductive Health in Rheumatic and Musculoskeletal Diseases
📌 จุดจำก่อนสอบ:
• Teratogenic DMARDs (Category X): Methotrexate (ขัดขวาง Folate/DNA synthesis) และ Leflunomide (ขัดขวาง Pyrimidine synthesis) ก่อความพิการแต่กำเนิดรุนแรง ห้ามใช้ในสตรีมีครรภ์โดยเด็ดขาด</t>
        </is>
      </c>
      <c r="K146" s="100" t="n"/>
      <c r="L146" s="88" t="inlineStr">
        <is>
          <t>Rheumatoid Arthritis</t>
        </is>
      </c>
      <c r="M146" s="100" t="inlineStr">
        <is>
          <t>Clinic</t>
        </is>
      </c>
      <c r="N146" s="88" t="inlineStr">
        <is>
          <t>ข้อ 13 Mock Musculo RxCU84</t>
        </is>
      </c>
      <c r="O146" s="100" t="inlineStr">
        <is>
          <t>Mock</t>
        </is>
      </c>
      <c r="P146" s="100" t="inlineStr">
        <is>
          <t>Mock RxCU84</t>
        </is>
      </c>
      <c r="Q146" s="100" t="n"/>
    </row>
    <row r="147" ht="409.6" customHeight="1" s="49">
      <c r="A147" s="100" t="n">
        <v>145</v>
      </c>
      <c r="B147"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หากผู้ป่วยทาน Leflunomide อยู่และพบว่าตั้งครรภ์ ต้องใช้ยาใดในการ Wash out?</t>
        </is>
      </c>
      <c r="C147" s="100" t="n"/>
      <c r="D147" s="88" t="inlineStr">
        <is>
          <t>Activated charcoal</t>
        </is>
      </c>
      <c r="E147" s="88" t="inlineStr">
        <is>
          <t>Cholestyramine</t>
        </is>
      </c>
      <c r="F147" s="88" t="inlineStr">
        <is>
          <t>N-acetylcysteine</t>
        </is>
      </c>
      <c r="G147" s="88" t="inlineStr">
        <is>
          <t>Leucovorin</t>
        </is>
      </c>
      <c r="H147" s="88" t="inlineStr">
        <is>
          <t>Folic acid</t>
        </is>
      </c>
      <c r="I147" s="100" t="n">
        <v>2</v>
      </c>
      <c r="J147" s="88" t="inlineStr">
        <is>
          <t>✅ คำตอบที่ถูกต้อง: ข้อ ข. Cholestyramine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Leflunomide มีสารออกฤทธิ์คือ Teriflunomide ซึ่งมี enterohepatic recirculation สูงและมีค่าครึ่งชีวิตยาวนานถึง 2 สัปดาห์ (อาจตกค้างในร่างกายนานถึง 2 ปี) เมื่อตรวจพบการตั้งครรภ์ ต้องทำ Accelerated elimination (Washout procedure) ด้วย Cholestyramine 8 g วันละ 3 ครั้ง นาน 11 วัน (หรือ Activated charcoal 50 g วันละ 4 ครั้ง นาน 11 วัน)
🔍 ข้ออื่นผิดเพราะอะไร:
• ข้อ ก. (Activated charcoal): Activated charcoal ใช้ในการดูดซับสารพิษในทางเดินอาหารแบบเฉียบพลัน ไม่สามารถใช้ขจัดยา Leflunomide ที่เข้าสู่วงจร Enterohepatic recirculation ได้ดีพอ
• ข้อ ค. (N-acetylcysteine): N-acetylcysteine เป็นยาต้านพิษของ Paracetamol ไม่เกี่ยวข้องกับกลไกการขจัด Leflunomide
• ข้อ ง. (Leucovorin): Leucovorin เป็น Folate rescue ที่ใช้ต้านพิษของ Methotrexate ไม่ได้มีประโยชน์ในการเร่งการขับถ่ายยา Leflunomide
• ข้อ จ. (Folic acid): Folic acid ใช้ป้องกันทารกวิรูปจากยาที่เป็น Folate antagonist ไม่มีผลในการล้างยา Leflunomide ออกจากระบบร่างกาย
📖 Guideline อ้างอิง:
2021 American College of Rheumatology (ACR) Guideline for the Treatment of Rheumatoid Arthritis &amp; 2020 ACR Guideline for the Management of Reproductive Health in Rheumatic and Musculoskeletal Diseases
📌 จุดจำก่อนสอบ:
• Leflunomide Elimination Protocol: เนื่องจากมี Enterohepatic recirculation สูงและครึ่งชีวิตยาวนาน หากตั้งครรภ์ต้องทำ Rapid washout ทันทีด้วย Cholestyramine 8 g วันละ 3 ครั้ง นาน 11 วัน</t>
        </is>
      </c>
      <c r="K147" s="100" t="n"/>
      <c r="L147" s="88" t="inlineStr">
        <is>
          <t>Rheumatoid Arthritis</t>
        </is>
      </c>
      <c r="M147" s="100" t="inlineStr">
        <is>
          <t>Clinic</t>
        </is>
      </c>
      <c r="N147" s="88" t="inlineStr">
        <is>
          <t>ข้อ 14 Mock Musculo RxCU84</t>
        </is>
      </c>
      <c r="O147" s="100" t="inlineStr">
        <is>
          <t>Mock</t>
        </is>
      </c>
      <c r="P147" s="100" t="inlineStr">
        <is>
          <t>Mock RxCU84</t>
        </is>
      </c>
      <c r="Q147" s="100" t="n"/>
    </row>
    <row r="148" ht="409.6" customHeight="1" s="49">
      <c r="A148" s="100" t="n">
        <v>146</v>
      </c>
      <c r="B148"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อาการข้อฝืดตึงยามเช้า (Morning stiffness) ใน RA มักมีลักษณะอย่างไร?</t>
        </is>
      </c>
      <c r="C148" s="100" t="n"/>
      <c r="D148" s="88" t="inlineStr">
        <is>
          <t>&lt; 15 นาที</t>
        </is>
      </c>
      <c r="E148" s="88" t="inlineStr">
        <is>
          <t>&lt; 30 นาที</t>
        </is>
      </c>
      <c r="F148" s="88" t="inlineStr">
        <is>
          <t>&gt; 1 ชั่วโมง</t>
        </is>
      </c>
      <c r="G148" s="88" t="inlineStr">
        <is>
          <t>เป็นเฉพาะตอนเย็น</t>
        </is>
      </c>
      <c r="H148" s="88" t="inlineStr">
        <is>
          <t>ดีขึ้นเมื่ออยู่นิ่งๆ</t>
        </is>
      </c>
      <c r="I148" s="100" t="n">
        <v>3</v>
      </c>
      <c r="J148" s="88" t="inlineStr">
        <is>
          <t>✅ คำตอบที่ถูกต้อง: ข้อ ค. &gt; 1 ชั่วโมง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อาการข้อฝืดตึงในตอนเช้า (Morning stiffness) ในโรค Rheumatoid Arthritis (RA) ซึ่งเป็นโรคข้ออักเสบจากภูมิคุ้มกัน (Inflammatory arthritis) จะมีลักษณะนานมากกว่า 1 ชั่วโมง (มักนานหลายชั่วโมง) ซึ่งแตกต่างจาก Osteoarthritis (OA) ที่อาการฝืดตึงมักน้อยกว่า 30 นาที
🔍 ข้ออื่นผิดเพราะอะไร:
• ข้อ ก. (&lt; 15 นาที): อาการข้อฝืดตึงน้อยกว่า 15 นาที เป็นลักษณะที่พบในโรคข้อเสื่อม ซึ่งมักหายไปอย่างรวดเร็วหลังการเคลื่อนไหว
• ข้อ ข. (&lt; 30 นาที): อาการข้อฝืดตึงน้อยกว่า 30 นาที ยังคงเป็นช่วงเวลาที่บ่งบอกถึงพยาธิสภาพของการสึกหรอเชิงกล มากกว่าการอักเสบเรื้อรังระดับระบบภูมิคุ้มกัน
• ข้อ ง. (เป็นเฉพาะตอนเย็น): โรคข้ออักเสบรูมาตอยด์มักมีอาการแย่ที่สุดในตอนเช้าหลังตื่นนอน หรือหลังจากที่ข้อต่อไม่ได้ถูกใช้งานเป็นเวลานาน ไม่ใช่ตอนเย็น
• ข้อ จ. (ดีขึ้นเมื่ออยู่นิ่งๆ): อาการของข้ออักเสบรูมาตอยด์จะแย่ลงหากอยู่นิ่งๆ และจะดีขึ้นเมื่อมีการขยับหรือเคลื่อนไหวข้อต่ออย่างช้าๆ
📖 Guideline อ้างอิง:
2021 American College of Rheumatology (ACR) Guideline for the Treatment of Rheumatoid Arthritis &amp; 2020 ACR Guideline for the Management of Reproductive Health in Rheumatic and Musculoskeletal Diseases
📌 จุดจำก่อนสอบ:
• Inflammatory vs Non-inflammatory Joint Morning Stiffness: อาการข้อฝืดตึงยามเช้า (Morning stiffness) ใน RA มักนานมากกว่า 1 ชั่วโมง (Inflammatory) ส่วนใน OA มักสั้นกว่า 30 นาที (Mechanical)</t>
        </is>
      </c>
      <c r="K148" s="100" t="n"/>
      <c r="L148" s="88" t="inlineStr">
        <is>
          <t>Rheumatoid Arthritis</t>
        </is>
      </c>
      <c r="M148" s="100" t="inlineStr">
        <is>
          <t>Clinic</t>
        </is>
      </c>
      <c r="N148" s="88" t="inlineStr">
        <is>
          <t>ข้อ 15 Mock Musculo RxCU84</t>
        </is>
      </c>
      <c r="O148" s="100" t="inlineStr">
        <is>
          <t>Mock</t>
        </is>
      </c>
      <c r="P148" s="100" t="inlineStr">
        <is>
          <t>Mock RxCU84</t>
        </is>
      </c>
      <c r="Q148" s="100" t="n"/>
    </row>
    <row r="149" ht="409.6" customHeight="1" s="49">
      <c r="A149" s="100" t="n">
        <v>147</v>
      </c>
      <c r="B149"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หากใช้ยา Hydroxychloroquine ผู้ป่วยควรได้รับการตรวจติดตาม (Screening) เรื่องใดเป็นพิเศษ?</t>
        </is>
      </c>
      <c r="C149" s="100" t="n"/>
      <c r="D149" s="88" t="inlineStr">
        <is>
          <t>Liver function</t>
        </is>
      </c>
      <c r="E149" s="88" t="inlineStr">
        <is>
          <t>Kidney function</t>
        </is>
      </c>
      <c r="F149" s="88" t="inlineStr">
        <is>
          <t>Eye examination (Retinopathy)</t>
        </is>
      </c>
      <c r="G149" s="88" t="inlineStr">
        <is>
          <t>Hearing test</t>
        </is>
      </c>
      <c r="H149" s="88" t="inlineStr">
        <is>
          <t>Pulmonary function</t>
        </is>
      </c>
      <c r="I149" s="100" t="n">
        <v>3</v>
      </c>
      <c r="J149" s="88" t="inlineStr">
        <is>
          <t>✅ คำตอบที่ถูกต้อง: ข้อ ค. Eye examination (Retinopathy)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สามารถสะสมที่เซลล์เยื่อบุจอประสาทตา (Retinal pigment epithelium) นำไปสู่ภาวะ Retinopathy หรือ 'Bull's eye maculopathy' ซึ่งไม่สามารถรักษาให้หายกลับคืนมาได้ จึงต้องได้รับการตรวจคัดกรองจอประสาทตา (Baseline and annual Ophthalmologic examination)
🔍 ข้ออื่นผิดเพราะอะไร:
• ข้อ ก. (Liver function): แม้ DMARDs หลายตัวจะเป็นพิษต่อตับ แต่ Hydroxychloroquine ไม่ได้มีความเสี่ยงเด่นชัดในเรื่องการทำลายเซลล์ตับ
• ข้อ ข. (Kidney function): Hydroxychloroquine อาศัยการขับออกทางไตบางส่วน แต่ไม่ได้ทำให้เกิดพิษต่อไตโดยตรงจนต้องติดตามเป็นพิเศษ
• ข้อ ง. (Hearing test): ไม่พบรายงานความเชื่อมโยงของการเกิดพิษต่อหูชั้นในหรือสูญเสียการได้ยินจากการใช้ยา Hydroxychloroquine
• ข้อ จ. (Pulmonary function): ผลข้างเคียงเรื่องพังผืดในปอดมักพบได้จากยา Methotrexate เป็นหลัก ไม่ใช่จาก Hydroxychloroquine
📖 Guideline อ้างอิง:
2021 American College of Rheumatology (ACR) Guideline for the Treatment of Rheumatoid Arthritis &amp; 2020 ACR Guideline for the Management of Reproductive Health in Rheumatic and Musculoskeletal Diseases
📌 จุดจำก่อนสอบ:
• Hydroxychloroquine Monitoring: ความเป็นพิษสำคัญของ HCQ คือ Retinal toxicity (Bull's eye maculopathy) ซึ่งไม่สามารถฟื้นตัวได้ ผู้ป่วยจึงต้องตรวจคัดกรองจอประสาทตาที่ Baseline และติดตามอย่างสม่ำเสมอ</t>
        </is>
      </c>
      <c r="K149" s="100" t="n"/>
      <c r="L149" s="88" t="inlineStr">
        <is>
          <t>Rheumatoid Arthritis</t>
        </is>
      </c>
      <c r="M149" s="100" t="inlineStr">
        <is>
          <t>Clinic</t>
        </is>
      </c>
      <c r="N149" s="88" t="inlineStr">
        <is>
          <t>ข้อ 16 Mock Musculo RxCU84</t>
        </is>
      </c>
      <c r="O149" s="100" t="inlineStr">
        <is>
          <t>Mock</t>
        </is>
      </c>
      <c r="P149" s="100" t="inlineStr">
        <is>
          <t>Mock RxCU84</t>
        </is>
      </c>
      <c r="Q149" s="100" t="n"/>
    </row>
    <row r="150" ht="409.6" customHeight="1" s="49">
      <c r="A150" s="100" t="n">
        <v>148</v>
      </c>
      <c r="B150"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ลักษณะการอักเสบของข้อใน RA ต่างจาก OA อย่างไร?</t>
        </is>
      </c>
      <c r="C150" s="100" t="n"/>
      <c r="D150" s="88" t="inlineStr">
        <is>
          <t>RA เป็นอสมมาตร (Asymmetric)</t>
        </is>
      </c>
      <c r="E150" s="88" t="inlineStr">
        <is>
          <t>RA มักโดนข้อ DIP</t>
        </is>
      </c>
      <c r="F150" s="88" t="inlineStr">
        <is>
          <t>RA เป็นแบบสมมาตร (Symmetric)</t>
        </is>
      </c>
      <c r="G150" s="88" t="inlineStr">
        <is>
          <t>OA มีอาการทั่วร่างกาย (Systemic)</t>
        </is>
      </c>
      <c r="H150" s="88" t="inlineStr">
        <is>
          <t>OA ตรวจพบ Rheumatoid factor</t>
        </is>
      </c>
      <c r="I150" s="100" t="n">
        <v>3</v>
      </c>
      <c r="J150" s="88" t="inlineStr">
        <is>
          <t>✅ คำตอบที่ถูกต้อง: ข้อ ค. RA เป็นแบบสมมาตร (Symmetric)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การอักเสบของข้อในโรค RA มีลักษณะเด่นคือเป็นแบบสมมาตรทั้งสองข้างของร่างกาย (Symmetric polyarthritis) มักเกิดที่ข้อเล็กๆ เช่น MCP, PIP และข้อมือ ขณะที่ OA มักเป็นแบบอสมมาตร (Asymmetric) และพบบ่อยที่ DIP (Heberden's nodes) หรือข้อรับน้ำหนัก
🔍 ข้ออื่นผิดเพราะอะไร:
• ข้อ ก. (RA เป็นอสมมาตร (Asymmetric)): โรคข้ออักเสบรูมาตอยด์มีพยาธิสภาพของการอักเสบผ่านระบบภูมิคุ้มกัน จึงแสดงอาการอักเสบที่ข้อต่อลักษณะสมมาตร
• ข้อ ข. (RA มักโดนข้อ DIP): โรคข้ออักเสบรูมาตอยด์มักส่งผลกระทบต่อข้อ PIP และ MCP ส่วนข้อ DIP มักเป็นตำแหน่งรอยโรคที่พบในโรคข้อเสื่อม
• ข้อ ง. (OA มีอาการทั่วร่างกาย (Systemic)): โรคข้อเสื่อมเกิดจากการสึกหรอเฉพาะที่ ไม่ได้มีอาการอักเสบทางระบบทั่วร่างกายอย่างไข้หรืออ่อนเพลีย
• ข้อ จ. (OA ตรวจพบ Rheumatoid factor): Rheumatoid factor เป็นออโตแอนติบอดีที่จำเพาะกับโรคข้ออักเสบรูมาตอยด์ ไม่พบเป็นผลบวกในโรคข้อเสื่อมทั่วไป
📖 Guideline อ้างอิง:
2021 American College of Rheumatology (ACR) Guideline for the Treatment of Rheumatoid Arthritis &amp; 2020 ACR Guideline for the Management of Reproductive Health in Rheumatic and Musculoskeletal Diseases
📌 จุดจำก่อนสอบ:
• RA vs OA Joint Pattern: RA มีการอักเสบแบบสมมาตรทั้ง 2 ข้าง (Symmetric involvement) ที่ข้อมือ, MCP, PIP ส่วน OA มักเป็นแบบอสมมาตร (Asymmetric) และพบบ่อยที่ DIP (Heberden's nodes) หรือข้อรับน้ำหนัก</t>
        </is>
      </c>
      <c r="K150" s="100" t="n"/>
      <c r="L150" s="88" t="inlineStr">
        <is>
          <t>Rheumatoid Arthritis</t>
        </is>
      </c>
      <c r="M150" s="100" t="inlineStr">
        <is>
          <t>Clinic</t>
        </is>
      </c>
      <c r="N150" s="88" t="inlineStr">
        <is>
          <t>ข้อ 17 Mock Musculo RxCU84</t>
        </is>
      </c>
      <c r="O150" s="100" t="inlineStr">
        <is>
          <t>Mock</t>
        </is>
      </c>
      <c r="P150" s="100" t="inlineStr">
        <is>
          <t>Mock RxCU84</t>
        </is>
      </c>
      <c r="Q150" s="100" t="n"/>
    </row>
    <row r="151" ht="409.6" customHeight="1" s="49">
      <c r="A151" s="100" t="n">
        <v>149</v>
      </c>
      <c r="B151"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หากผู้ป่วยคนนี้ได้ Sulfazalazine 500 mg OD daily ในสัปดาห์แรกของการรักษาโรค เนื่องจากมีปัญหาที่กระจกตา ในฐานะเภสัชกรควรให้คำแนะนำอย่างไร</t>
        </is>
      </c>
      <c r="C151" s="100" t="n"/>
      <c r="D151" s="88" t="inlineStr">
        <is>
          <t>เน้นย้ำให้รับประทาน Ferrous Fumarate เพื่อป้องกันผลข้างเคียงเรื่องของโลหิตจาง</t>
        </is>
      </c>
      <c r="E151" s="88" t="inlineStr">
        <is>
          <t>เน้นย้ำให้รับประทานยา Mecobalamin 5 mg ควบคู่กันทุกวัน เพื่อลดผลข้างเคียงทางระบบทางเดินอาหารและแผลในปาก</t>
        </is>
      </c>
      <c r="F151" s="88" t="inlineStr">
        <is>
          <t>หากมีสารคัดหลั่งหรือปัสสาวะสีส้มให้หยุดยาทันทีแล้วพบแพทย์์</t>
        </is>
      </c>
      <c r="G151" s="88" t="inlineStr">
        <is>
          <t>หากมีสารคัดหลั่งหรือปัสสาวะสีส้มให้รับประทานต่อไป เนื่องจากเป็นผลข้างเคียงจากยาตามปกติที่ไม่มีอันตรายอะไร</t>
        </is>
      </c>
      <c r="H151" s="88" t="inlineStr">
        <is>
          <t>หากอาการข้อนิ้วบวมและ Morning Stiffness หายแล้วสามารถหยุดยาเองได้เลยทันทีเพื่อป้องกันผลข้างเคียงในระยะยาว</t>
        </is>
      </c>
      <c r="I151" s="100" t="n">
        <v>4</v>
      </c>
      <c r="J151" s="88" t="inlineStr">
        <is>
          <t>✅ คำตอบที่ถูกต้อง: ข้อ ง. หากมีสารคัดหลั่งหรือปัสสาวะสีส้มให้รับประทานต่อไป เนื่องจากเป็นผลข้างเคียงจากยาตามปกติที่ไม่มีอันตรายอะไร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Sulfasalazine และสารเมแทบอไลต์สามารถทำให้ปัสสาวะ สารคัดหลั่ง เหงื่อ หรือแม้แต่น้ำตาเปลี่ยนเป็นสีเหลืองส้ม (Orange-yellow discoloration) ซึ่งเป็นผลข้างเคียงปกติที่ไม่มีอันตราย ไม่จำเป็นต้องหยุดยา เพียงแนะนำให้ผู้ป่วยทราบล่วงหน้าและระวังการเปรอะเปื้อนเสื้อผ้าหรือคอนแทกต์เลนส์
🔍 ข้ออื่นผิดเพราะอะไร:
• ข้อ ก. (เน้นย้ำให้รับประทาน Ferrous Fumarate เพื่อป้องกันผลข้างเคียงเรื่องของโลหิตจาง): ธาตุเหล็กจะไปจับกับ Sulfasalazine ในทางเดินอาหาร ทำให้ลดการดูดซึมของยาทั้งสองตัว ควรหลีกเลี่ยงการทานพร้อมกัน
• ข้อ ข. (เน้นย้ำให้รับประทานยา Mecobalamin 5 mg ควบคู่กันทุกวัน เพื่อลดผลข้างเคียงทางระบบทางเดินอาหารและแผลในปาก): ยา Sulfasalazine ไปยับยั้งการดูดซึมของ Folic acid ไม่ใช่ Vitamin B12 การเสริม Mecobalamin จึงไม่ได้แก้ไขตรงจุด
• ข้อ ค. (หากมีสารคัดหลั่งหรือปัสสาวะสีส้มให้หยุดยาทันทีแล้วพบแพทย์์): การที่สารคัดหลั่งมีสีส้มเหลืองเป็นเพียงผลข้างเคียงจากสียาที่ไม่อันตราย ไม่จำเป็นต้องหยุดยาทันที
• ข้อ จ. (หากอาการข้อนิ้วบวมและ Morning Stiffness หายแล้วสามารถหยุดยาเองได้เลยทันทีเพื่อป้องกันผลข้างเคียงในระยะยาว): โรคข้ออักเสบรูมาตอยด์เป็นโรคเรื้อรังที่ต้องใช้ DMARDs ควบคุมโรคต่อเนื่อง การหยุดยาเองจะทำให้อาการอักเสบกำเริบอย่างรุนแรง
📖 Guideline อ้างอิง:
2021 American College of Rheumatology (ACR) Guideline for the Treatment of Rheumatoid Arthritis &amp; 2020 ACR Guideline for the Management of Reproductive Health in Rheumatic and Musculoskeletal Diseases
📌 จุดจำก่อนสอบ:
• Sulfasalazine Patient Counseling: สารประกอบและเมแทบอไลต์ทำให้ปัสสาวะ เหงื่อ และน้ำตาเปลี่ยนเป็นสีเหลืองส้มเข้ม เป็นปฏิกิริยาปกติที่ปลอดภัย ไม่ต้องหยุดยา แต่ควรเตือนเรื่องการเปรอะเปื้อนเสื้อผ้าหรือคอนแทกต์เลนส์</t>
        </is>
      </c>
      <c r="K151" s="100" t="n"/>
      <c r="L151" s="88" t="inlineStr">
        <is>
          <t>Rheumatoid Arthritis</t>
        </is>
      </c>
      <c r="M151" s="100" t="inlineStr">
        <is>
          <t>Clinic</t>
        </is>
      </c>
      <c r="N151" s="88" t="inlineStr">
        <is>
          <t>ข้อ 18 Mock Musculo RxCU84</t>
        </is>
      </c>
      <c r="O151" s="100" t="inlineStr">
        <is>
          <t>Mock</t>
        </is>
      </c>
      <c r="P151" s="100" t="inlineStr">
        <is>
          <t>Mock RxCU84</t>
        </is>
      </c>
      <c r="Q151" s="100" t="n"/>
    </row>
    <row r="152" ht="409.6" customHeight="1" s="49">
      <c r="A152" s="100" t="n">
        <v>150</v>
      </c>
      <c r="B152"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ยาใดเหมาะสมที่สุดในการบรรเทาปวดข้อระหว่างรอ DMARDs ออกฤทธิ์ ในหญิงตั้งครรภ์รายนี้</t>
        </is>
      </c>
      <c r="C152" s="100" t="n"/>
      <c r="D152" s="88" t="inlineStr">
        <is>
          <t>Naproxen</t>
        </is>
      </c>
      <c r="E152" s="88" t="inlineStr">
        <is>
          <t>Paracetamol</t>
        </is>
      </c>
      <c r="F152" s="88" t="inlineStr">
        <is>
          <t>Celecoxib</t>
        </is>
      </c>
      <c r="G152" s="88" t="inlineStr">
        <is>
          <t>Aspirin ขนาดสูง</t>
        </is>
      </c>
      <c r="H152" s="88" t="inlineStr">
        <is>
          <t>Indomethacin</t>
        </is>
      </c>
      <c r="I152" s="100" t="n">
        <v>2</v>
      </c>
      <c r="J152" s="88" t="inlineStr">
        <is>
          <t>✅ คำตอบที่ถูกต้อง: ข้อ ข. Paracetamol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 ยาแก้ปวดที่ปลอดภัยที่สุดในทุกไตรมาสคือ Paracetamol (Acetaminophen) สำหรับบรรเทาอาการปวดข้อเบื้องต้น ในขณะที่ NSAIDs มีความเสี่ยงต่อทารกในครรภ์ (โดยเฉพาะการปิดของ Ductus arteriosus ในไตรมาส 2-3)
🔍 ข้ออื่นผิดเพราะอะไร:
• ข้อ ก. (Naproxen): Naproxen เป็น NSAIDs ที่ไม่แนะนำในหญิงตั้งครรภ์เนื่องจากรบกวนการพัฒนาของทารกและทำให้หลอดเลือดหัวใจทารกปิดก่อนกำหนด
• ข้อ ค. (Celecoxib): Celecoxib เป็นยา COX-2 inhibitor ที่มีข้อมูลความปลอดภัยในสตรีมีครรภ์จำกัด และเสี่ยงต่อการเกิดความผิดปกติของไตในทารก
• ข้อ ง. (Aspirin ขนาดสูง): Aspirin ขนาดสูงมีฤทธิ์ต้านเกล็ดเลือดอย่างรุนแรง เพิ่มความเสี่ยงเลือดออกทั้งในมารดาและทารกขณะคลอด
• ข้อ จ. (Indomethacin): Indomethacin มีฤทธิ์รุนแรงในการทำให้ Ductus arteriosus ปิดก่อนกำหนด และทำให้ปริมาณน้ำคร่ำน้อยลงอย่างมีนัยสำคัญ
📖 Guideline อ้างอิง:
2021 American College of Rheumatology (ACR) Guideline for the Treatment of Rheumatoid Arthritis &amp; 2020 ACR Guideline for the Management of Reproductive Health in Rheumatic and Musculoskeletal Diseases
📌 จุดจำก่อนสอบ:
• Analgesic Choice in Pregnancy: Paracetamol ปลอดภัยที่สุดในหญิงตั้งครรภ์ทุกไตรมาส ในขณะที่ NSAIDs จัดเป็นข้อห้ามใช้ในไตรมาสที่ 3</t>
        </is>
      </c>
      <c r="K152" s="100" t="n"/>
      <c r="L152" s="88" t="inlineStr">
        <is>
          <t>Rheumatoid Arthritis</t>
        </is>
      </c>
      <c r="M152" s="100" t="inlineStr">
        <is>
          <t>Clinic</t>
        </is>
      </c>
      <c r="N152" s="88" t="inlineStr">
        <is>
          <t>ข้อ 19 Mock Musculo RxCU84</t>
        </is>
      </c>
      <c r="O152" s="100" t="inlineStr">
        <is>
          <t>Mock</t>
        </is>
      </c>
      <c r="P152" s="100" t="inlineStr">
        <is>
          <t>Mock RxCU84</t>
        </is>
      </c>
      <c r="Q152" s="100" t="n"/>
    </row>
    <row r="153" ht="409.6" customHeight="1" s="49">
      <c r="A153" s="100" t="n">
        <v>151</v>
      </c>
      <c r="B153"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หากได้รับ NSAIDs ในไตรมาสที่ 3 ผลต่อทารกที่สำคัญที่สุดคือข้อใด</t>
        </is>
      </c>
      <c r="C153" s="100" t="n"/>
      <c r="D153" s="88" t="inlineStr">
        <is>
          <t>ปากแหว่งเพดานโหว่</t>
        </is>
      </c>
      <c r="E153" s="88" t="inlineStr">
        <is>
          <t>น้ำตาลในเลือดต่ำในทารก</t>
        </is>
      </c>
      <c r="F153" s="88" t="inlineStr">
        <is>
          <t>ductus arteriosus ปิดก่อนกำหนด และน้ำคร่ำน้อย</t>
        </is>
      </c>
      <c r="G153" s="88" t="inlineStr">
        <is>
          <t>หัวใจพิการแต่กำเนิด</t>
        </is>
      </c>
      <c r="H153" s="88" t="inlineStr">
        <is>
          <t>ภาวะตัวเหลืองในทารก</t>
        </is>
      </c>
      <c r="I153" s="100" t="n">
        <v>3</v>
      </c>
      <c r="J153" s="88" t="inlineStr">
        <is>
          <t>✅ คำตอบที่ถูกต้อง: ข้อ ค. ductus arteriosus ปิดก่อนกำหนด และน้ำคร่ำน้อย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การใช้ยากลุ่ม NSAIDs ในหญิงตั้งครรภ์ช่วงไตรมาสที่ 3 (โดยเฉพาะอายุครรภ์ตั้งแต่ 20 สัปดาห์ขึ้นไป) จะยับยั้ง Prostaglandin ซึ่งจำเป็นต่อการคงการเปิดของหลอดเลือดหัวใจทารก ส่งผลให้เกิด Premature closure of ductus arteriosus นำไปสู่ Pulmonary hypertension ในทารกแรกเกิด และยับยั้งการไหลเวียนเลือดที่ไตทารกจนเกิดภาวะน้ำคร่ำน้อย (Oligohydramnios)
🔍 ข้ออื่นผิดเพราะอะไร:
• ข้อ ก. (ปากแหว่งเพดานโหว่): ปากแหว่งเพดานโหว่มักมีความสัมพันธ์กับการได้รับยากันชักหรือการขาดโฟเลตในช่วงไตรมาสแรก มากกว่ายาในกลุ่ม NSAIDs
• ข้อ ข. (น้ำตาลในเลือดต่ำในทารก): ภาวะน้ำตาลในเลือดต่ำในทารกมักพบในมารดาที่เป็นโรคเบาหวานขณะตั้งครรภ์ ไม่ใช่ผลข้างเคียงจาก NSAIDs
• ข้อ ง. (หัวใจพิการแต่กำเนิด): ความพิการเชิงโครงสร้างของหัวใจแต่กำเนิดเกิดจากความผิดปกติในระยะสร้างอวัยวะไตรมาสแรก ไม่ใช่ผลจาก NSAIDs ในไตรมาสที่สาม
• ข้อ จ. (ภาวะตัวเหลืองในทารก): ภาวะตัวเหลืองในทารกเกิดจากบิลิรูบินสูง มักสัมพันธ์กับการให้ยาต้านจุลชีพกลุ่มซัลฟาบางชนิด ไม่ใช่จาก NSAIDs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NSAIDs Danger in 3rd Trimester: การใช้ NSAIDs ในช่วงท้ายของการตั้งครรภ์ทำให้เกิด Premature closure of Ductus Arteriosus นำไปสู่ Persistent Pulmonary Hypertension ของทารกแรกเกิด และทำให้ไตทารกขับปัสสาวะลดลงจนเกิด Oligohydramnios</t>
        </is>
      </c>
      <c r="K153" s="100" t="n"/>
      <c r="L153" s="88" t="inlineStr">
        <is>
          <t>Rheumatoid Arthritis</t>
        </is>
      </c>
      <c r="M153" s="100" t="inlineStr">
        <is>
          <t>Clinic</t>
        </is>
      </c>
      <c r="N153" s="88" t="inlineStr">
        <is>
          <t>ข้อ 20 Mock Musculo RxCU84</t>
        </is>
      </c>
      <c r="O153" s="100" t="inlineStr">
        <is>
          <t>Mock</t>
        </is>
      </c>
      <c r="P153" s="100" t="inlineStr">
        <is>
          <t>Mock RxCU84</t>
        </is>
      </c>
      <c r="Q153" s="100" t="n"/>
    </row>
    <row r="154" ht="409.6" customHeight="1" s="49">
      <c r="A154" s="100" t="n">
        <v>152</v>
      </c>
      <c r="B154"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 ใดปลอดภัยและใช้เป็นยาหลักในหญิงตั้งครรภ์ที่เป็น RA (ต้องติดตามจอประสาทตา)</t>
        </is>
      </c>
      <c r="C154" s="100" t="n"/>
      <c r="D154" s="88" t="inlineStr">
        <is>
          <t>Methotrexate</t>
        </is>
      </c>
      <c r="E154" s="88" t="inlineStr">
        <is>
          <t>Leflunomide</t>
        </is>
      </c>
      <c r="F154" s="88" t="inlineStr">
        <is>
          <t>Cyclophosphamide</t>
        </is>
      </c>
      <c r="G154" s="88" t="inlineStr">
        <is>
          <t>Hydroxychloroquine</t>
        </is>
      </c>
      <c r="H154" s="88" t="inlineStr">
        <is>
          <t>Tofacitinib</t>
        </is>
      </c>
      <c r="I154" s="100" t="n">
        <v>4</v>
      </c>
      <c r="J154" s="88" t="inlineStr">
        <is>
          <t>✅ คำตอบที่ถูกต้อง: ข้อ ง.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(HCQ) เป็น conventional DMARD ที่มีความปลอดภัยและเป็นยาหลักที่เลือกใช้ในหญิงตั้งครรภ์ที่เป็น RA (ร่วมกับ Sulfasalazine) แต่ต้องได้รับการตรวจติดตามจอประสาทตา (Retinopathy screening)
🔍 ข้ออื่นผิดเพราะอะไร:
• ข้อ ก. (Methotrexate): Methotrexate เป็นสารก่อมะเร็งและก่อทารกวิรูปอย่างรุนแรง จัดอยู่ใน Pregnancy Category X จึงห้ามใช้เด็ดขาด
• ข้อ ข. (Leflunomide): Leflunomide มีฤทธิ์ก่อความพิการแต่กำเนิดและมีครึ่งชีวิตที่ยาวนานมาก ต้องทำ Washout ด้วย Cholestyramine ก่อนจึงจะตั้งครรภ์ได้
• ข้อ ค. (Cyclophosphamide): Cyclophosphamide เป็นยากดภูมิคุ้มกันกลุ่ม Alkylating agent ที่เป็นพิษต่อเซลล์สูงและก่อทารกวิรูปได้ จึงห้ามใช้ในสตรีมีครรภ์
• ข้อ จ. (Tofacitinib): Tofacitinib เป็น JAK inhibitor ซึ่งข้อมูลในมนุษย์ยังมีจำกัด และพบรายงานการก่อวิรูปในสัตว์ทดลอง จึงยังไม่แนะนำให้ใช้
📖 Guideline อ้างอิง:
2021 American College of Rheumatology (ACR) Guideline for the Treatment of Rheumatoid Arthritis &amp; 2020 ACR Guideline for the Management of Reproductive Health in Rheumatic and Musculoskeletal Diseases
📌 จุดจำก่อนสอบ:
• Pregnancy-safe DMARD of Choice: Hydroxychloroquine เป็นยาหลักที่มีความปลอดภัยสูงที่สุดในหญิงตั้งครรภ์ที่เป็น RA แต่ต้องตรวจคัดกรองจอประสาทตาอย่างเคร่งครัด</t>
        </is>
      </c>
      <c r="K154" s="100" t="n"/>
      <c r="L154" s="88" t="inlineStr">
        <is>
          <t>Rheumatoid Arthritis</t>
        </is>
      </c>
      <c r="M154" s="100" t="inlineStr">
        <is>
          <t>Clinic</t>
        </is>
      </c>
      <c r="N154" s="88" t="inlineStr">
        <is>
          <t>ข้อ 21 Mock Musculo RxCU84</t>
        </is>
      </c>
      <c r="O154" s="100" t="inlineStr">
        <is>
          <t>Mock</t>
        </is>
      </c>
      <c r="P154" s="100" t="inlineStr">
        <is>
          <t>Mock RxCU84</t>
        </is>
      </c>
      <c r="Q154" s="100" t="n"/>
    </row>
    <row r="155" ht="409.6" customHeight="1" s="49">
      <c r="A155" s="100" t="n">
        <v>153</v>
      </c>
      <c r="B155"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ข้อใดกล่าวถูกต้องเกี่ยวกับ methotrexate ในบริบทการตั้งครรภ์</t>
        </is>
      </c>
      <c r="C155" s="100" t="n"/>
      <c r="D155" s="88" t="inlineStr">
        <is>
          <t>เป็นสารก่อวิรูป ห้ามใช้ในครรภ์</t>
        </is>
      </c>
      <c r="E155" s="88" t="inlineStr">
        <is>
          <t>ปลอดภัยในไตรมาส 2–3</t>
        </is>
      </c>
      <c r="F155" s="88" t="inlineStr">
        <is>
          <t>ใช้ต่อได้หากให้ folic acid สูง</t>
        </is>
      </c>
      <c r="G155" s="88" t="inlineStr">
        <is>
          <t>เป็นยาหลักในหญิงตั้งครรภ์</t>
        </is>
      </c>
      <c r="H155" s="88" t="inlineStr">
        <is>
          <t>ไม่ผ่านรก</t>
        </is>
      </c>
      <c r="I155" s="100" t="n">
        <v>1</v>
      </c>
      <c r="J155" s="88" t="inlineStr">
        <is>
          <t>✅ คำตอบที่ถูกต้อง: ข้อ ก. เป็นสารก่อวิรูป ห้ามใช้ในครรภ์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เป็น Folic acid antagonist ที่มีฤทธิ์ Teratogenic สูง จัดเป็น Pregnancy Category X ห้ามใช้ในสตรีมีครรภ์โดยเด็ดขาด เนื่องจากทำให้ทารกพิการแต่กำเนิด (Craniofacial and skeletal abnormalities) และแท้งบุตร
🔍 ข้ออื่นผิดเพราะอะไร:
• ข้อ ข. (ปลอดภัยในไตรมาส 2–3): Methotrexate มีฤทธิ์ขัดขวางการสังเคราะห์ดีเอ็นเอและแบ่งเซลล์ ทำให้ทารกในครรภ์ผิดปกติรุนแรงได้ตลอดการตั้งครรภ์ ห้ามใช้ในทุกไตรมาส
• ข้อ ค. (ใช้ต่อได้หากให้ folic acid สูง): การให้ Folic acid ช่วยลดผลข้างเคียงในผู้ป่วยทั่วไปได้ แต่ไม่สามารถลบล้างความเสี่ยงทารกวิรูปที่รุนแรงได้ จึงห้ามใช้เด็ดขาด
• ข้อ ง. (เป็นยาหลักในหญิงตั้งครรภ์): Methotrexate เป็นยารักษาหลักในผู้ป่วยทั่วไป แต่ในบริบทการตั้งครรภ์ต้องเปลี่ยนไปใช้ยาที่ปลอดภัยกว่าเช่น Hydroxychloroquine
• ข้อ จ. (ไม่ผ่านรก): Methotrexate สามารถซึมผ่านรกเข้าสู่ทารกได้และทำให้เกิดความผิดปกติรุนแรงที่เรียกว่า Fetal Aminopterin Syndrome
📖 Guideline อ้างอิง:
2021 American College of Rheumatology (ACR) Guideline for the Treatment of Rheumatoid Arthritis &amp; 2020 ACR Guideline for the Management of Reproductive Health in Rheumatic and Musculoskeletal Diseases
📌 จุดจำก่อนสอบ:
• MTX Embryotoxicity: Methotrexate เป็นสารก่อทารกวิรูป (Teratogen) อย่างรุนแรง ทำให้เกิด Craniofacial, Skeletal anomalies และแท้งบุตร ต้องคุมกำเนิดอย่างเข้มงวดและหยุดยาก่อนตั้งครรภ์อย่างน้อย 1-3 เดือน</t>
        </is>
      </c>
      <c r="K155" s="100" t="n"/>
      <c r="L155" s="88" t="inlineStr">
        <is>
          <t>Rheumatoid Arthritis</t>
        </is>
      </c>
      <c r="M155" s="100" t="inlineStr">
        <is>
          <t>Clinic</t>
        </is>
      </c>
      <c r="N155" s="88" t="inlineStr">
        <is>
          <t>ข้อ 22 Mock Musculo RxCU84</t>
        </is>
      </c>
      <c r="O155" s="100" t="inlineStr">
        <is>
          <t>Mock</t>
        </is>
      </c>
      <c r="P155" s="100" t="inlineStr">
        <is>
          <t>Mock RxCU84</t>
        </is>
      </c>
      <c r="Q155" s="100" t="n"/>
    </row>
    <row r="156" ht="409.6" customHeight="1" s="49">
      <c r="A156" s="100" t="n">
        <v>154</v>
      </c>
      <c r="B156" s="88"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ลักษณะใดสนับสนุนการวินิจฉัย RA มากกว่า OA ในผู้ป่วยรายนี้</t>
        </is>
      </c>
      <c r="C156" s="100" t="n"/>
      <c r="D156" s="88" t="inlineStr">
        <is>
          <t>ปวดเมื่อใช้งาน ดีขึ้นเมื่อพัก</t>
        </is>
      </c>
      <c r="E156" s="88" t="inlineStr">
        <is>
          <t>ข้อฝืดตอนเช้าน้อยกว่า 30 นาที</t>
        </is>
      </c>
      <c r="F156" s="88" t="inlineStr">
        <is>
          <t>คลำได้เสียงกรอบแกรบในข้อ</t>
        </is>
      </c>
      <c r="G156" s="88" t="inlineStr">
        <is>
          <t>มักเกิดที่ข้อปลายนิ้ว (DIP)</t>
        </is>
      </c>
      <c r="H156" s="88" t="inlineStr">
        <is>
          <t>ข้อฝืดตอนเช้ามากกว่า 1 ชั่วโมง ร่วมกับข้ออักเสบสมมาตร</t>
        </is>
      </c>
      <c r="I156" s="100" t="n">
        <v>5</v>
      </c>
      <c r="J156" s="88" t="inlineStr">
        <is>
          <t>✅ คำตอบที่ถูกต้อง: ข้อ จ. ข้อฝืดตอนเช้ามากกว่า 1 ชั่วโมง ร่วมกับข้ออักเสบสมมาตร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ลักษณะทางคลินิกที่สำคัญในการแยก RA ออกจาก OA คือ อาการข้อฝืดตึงยามเช้า (Morning stiffness) นานมากกว่า 1 ชั่วโมง ร่วมกับลักษณะการอักเสบของข้อที่มีการบวม แดง ร้อน และเป็นแบบสมมาตรทั้งสองข้าง (Symmetric involvement)
🔍 ข้ออื่นผิดเพราะอะไร:
• ข้อ ก. (ปวดเมื่อใช้งาน ดีขึ้นเมื่อพัก): อาการปวดที่สัมพันธ์กับการใช้งานและดีขึ้นเมื่อพักเป็นลักษณะเฉพาะของโรคข้อเสื่อม (Osteoarthritis) ไม่ใช่ Rheumatoid Arthritis ซึ่งมักจะมีอาการปวดและข้อฝืดรุนแรงขึ้นหลังจากหยุดพักการใช้งาน
• ข้อ ข. (ข้อฝืดตอนเช้าน้อยกว่า 30 นาที): อาการข้อฝืดตึงในตอนเช้า (Morning stiffness) ที่น้อยกว่า 30 นาที เป็นลักษณะที่พบได้ในโรคข้อเสื่อม (OA) หากเป็นลักษณะของ RA มักจะใช้เวลานานกว่า 1 ชั่วโมง
• ข้อ ค. (คลำได้เสียงกรอบแกรบในข้อ): เสียงกรอบแกรบในข้อ (Crepitus) เกิดจากการเสียดสีของผิวกระดูกที่ขาดกระดูกอ่อนปกคลุม ซึ่งเป็นอาการแสดงทางคลินิกที่สำคัญของโรคข้อเสื่อม (OA)
• ข้อ ง. (มักเกิดที่ข้อปลายนิ้ว (DIP)): โรคข้ออักเสบรูมาตอยด์ (RA) มักจะเกิดการอักเสบที่ข้อ PIP และ MCP แต่จะไม่ค่อยพบที่ข้อปลายนิ้ว (DIP) ซึ่งอาการปวดที่ข้อ DIP มักพบในโรคข้อเสื่อม (OA) หรือ Psoriatic arthritis
📖 Guideline อ้างอิง:
2021 American College of Rheumatology (ACR) Guideline for the Treatment of Rheumatoid Arthritis &amp; 2020 ACR Guideline for the Management of Reproductive Health in Rheumatic and Musculoskeletal Diseases
📌 จุดจำก่อนสอบ:
• Cardinal Features of RA: ข้ออักเสบสมมาตร 2 ข้าง (Symmetric polyarthritis) บวม แดง ร้อน และมีอาการข้อฝืดตึงยามเช้านานมากกว่า 1 ชั่วโมง บ่งชี้ถึงภาวะข้ออักเสบจากภูมิคุ้มกัน (RA) ชัดเจน</t>
        </is>
      </c>
      <c r="K156" s="100" t="n"/>
      <c r="L156" s="88" t="inlineStr">
        <is>
          <t>Rheumatoid Arthritis</t>
        </is>
      </c>
      <c r="M156" s="100" t="inlineStr">
        <is>
          <t>Clinic</t>
        </is>
      </c>
      <c r="N156" s="88" t="inlineStr">
        <is>
          <t>ข้อ 23 Mock Musculo RxCU84</t>
        </is>
      </c>
      <c r="O156" s="100" t="inlineStr">
        <is>
          <t>Mock</t>
        </is>
      </c>
      <c r="P156" s="100" t="inlineStr">
        <is>
          <t>Mock RxCU84</t>
        </is>
      </c>
      <c r="Q156" s="100" t="n"/>
    </row>
    <row r="157" ht="409.6" customHeight="1" s="49">
      <c r="A157" s="100" t="n">
        <v>155</v>
      </c>
      <c r="B157"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ยาใดควรใช้เป็นอันดับแรกเพื่อรักษาอาการกำเริบ (Acute attack)?</t>
        </is>
      </c>
      <c r="C157" s="100" t="n"/>
      <c r="D157" s="88" t="inlineStr">
        <is>
          <t>Allopurinol</t>
        </is>
      </c>
      <c r="E157" s="88" t="inlineStr">
        <is>
          <t>Febuxostat</t>
        </is>
      </c>
      <c r="F157" s="88" t="inlineStr">
        <is>
          <t>Colchicine</t>
        </is>
      </c>
      <c r="G157" s="88" t="inlineStr">
        <is>
          <t>Probenecid</t>
        </is>
      </c>
      <c r="H157" s="88" t="inlineStr">
        <is>
          <t>Sulfinpyrazone</t>
        </is>
      </c>
      <c r="I157" s="100" t="n">
        <v>3</v>
      </c>
      <c r="J157" s="88" t="inlineStr">
        <is>
          <t>✅ คำตอบที่ถูกต้อง: ข้อ ค. Colchicine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ในการรักษาภาวะข้ออักเสบเกาต์กำเริบเฉียบพลัน (Acute gout attack) First-line anti-inflammatory drugs คือ Colchicine, NSAIDs หรือ Systemic Corticosteroids ห้ามเริ่มยาลดกรดยูริก (Urate-lowering therapy: Allopurinol, Febuxostat, Probenecid) เป็นอันดับแรกในขณะข้อกำลังอักเสบเฉียบพลัน เพราะการเปลี่ยนแปลงระดับยูริกอย่างรวดเร็วจะทำให้ผลึกหลุดและข้ออักเสบรุนแรงขึ้น (Gout flare)
🔍 ข้ออื่นผิดเพราะอะไร:
• ข้อ ก. (Allopurinol): Allopurinol เป็นยาลดกรดยูริก (ULT) ซึ่งไม่มีฤทธิ์ต้านการอักเสบ การเริ่มยาในขณะที่มีข้ออักเสบเฉียบพลันอาจทำให้ระดับกรดยูริกในเลือดเปลี่ยนแปลงอย่างรวดเร็วและกระตุ้นให้ข้ออักเสบรุนแรงขึ้นได้
• ข้อ ข. (Febuxostat): Febuxostat เป็นยาลดกรดยูริกในกลุ่ม Xanthine oxidase inhibitor เช่นเดียวกับ Allopurinol จึงไม่มีบทบาทในการลดปวดช่วง Acute attack และอาจทำให้การอักเสบกำเริบหนักขึ้น
• ข้อ ง. (Probenecid): Probenecid เป็นยากลุ่ม Uricosuric ที่เร่งการขับกรดยูริกออกทางไต ไม่มีฤทธิ์ต้านการอักเสบ จึงไม่ใช้ในการรักษาภาวะข้ออักเสบเกาต์กำเริบเฉียบพลัน
• ข้อ จ. (Sulfinpyrazone): Sulfinpyrazone มีกลไกการออกฤทธิ์เป็น Uricosuric agent เช่นกัน ซึ่งไม่มีข้อบ่งใช้ในการรักษา Acute gout flare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Management Rule: ในช่วง Acute Gout Flare ให้ใช้ยาต้านการอักเสบ (Colchicine, NSAIDs, Steroids) เท่านั้น ห้ามเริ่มต้นยาลดกรดยูริก (ULT เช่น Allopurinol) ในผู้ป่วยใหม่ทันทีขณะข้อกำลังอักเสบเฉียบพลัน เพราะการเปลี่ยนแปลงระดับยูริกจะทำให้ผลึกหลุดและอักเสบรุนแรงขึ้น</t>
        </is>
      </c>
      <c r="K157" s="100" t="n"/>
      <c r="L157" s="88" t="inlineStr">
        <is>
          <t>Gout &amp; Hyperuricemia</t>
        </is>
      </c>
      <c r="M157" s="100" t="inlineStr">
        <is>
          <t>Clinic</t>
        </is>
      </c>
      <c r="N157" s="88" t="inlineStr">
        <is>
          <t>ข้อ 24 Mock Musculo RxCU84</t>
        </is>
      </c>
      <c r="O157" s="100" t="inlineStr">
        <is>
          <t>Mock</t>
        </is>
      </c>
      <c r="P157" s="100" t="inlineStr">
        <is>
          <t>Mock RxCU84</t>
        </is>
      </c>
      <c r="Q157" s="100" t="n"/>
    </row>
    <row r="158" ht="409.6" customHeight="1" s="49">
      <c r="A158" s="100" t="n">
        <v>156</v>
      </c>
      <c r="B158"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ขนาดยา Colchicine ที่ถูกต้องใน Acute Gout คือข้อใด (ผู้ป่วยไตปกติ)?</t>
        </is>
      </c>
      <c r="C158" s="100" t="n"/>
      <c r="D158" s="88" t="inlineStr">
        <is>
          <t>1.2 mg OD</t>
        </is>
      </c>
      <c r="E158" s="88" t="inlineStr">
        <is>
          <t>0.6 mg tid</t>
        </is>
      </c>
      <c r="F158" s="88" t="inlineStr">
        <is>
          <t>1.2 mg ทันที ตามด้วย 0.6 mg ใน 1 ชม.</t>
        </is>
      </c>
      <c r="G158" s="88" t="inlineStr">
        <is>
          <t>0.6 mg ทุก 2 ชม. จนกว่าจะท้องเสีย</t>
        </is>
      </c>
      <c r="H158" s="88" t="inlineStr">
        <is>
          <t>1.2 mg ทันที ตามด้วย 1.2 mg ใน 1 ชม. เฉลย</t>
        </is>
      </c>
      <c r="I158" s="100" t="n">
        <v>3</v>
      </c>
      <c r="J158" s="88" t="inlineStr">
        <is>
          <t>✅ คำตอบที่ถูกต้อง: ข้อ ค. 1.2 mg ทันที ตามด้วย 0.6 mg ใน 1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ตามแนวทางการรักษาของ ACR guideline ขนาดยา Colchicine ที่ถูกต้องใน Acute gout attack สำหรับผู้ที่มีการทำงานของไตปกติ คือขนาดต่ำ: 1.2 mg (หรือ 2 เม็ดของ 0.6 mg) รับประทานทันที ตามด้วย 0.6 mg อีก 1 ชั่วโมงต่อมา (รวม 1.8 mg ในวันแรก) ให้ประสิทธิภาพเทียบเท่าขนาดสูงเดิม แต่ผลข้างเคียงทางเดินอาหาร (ท้องเสีย) ต่ำกว่าอย่างมีนัยสำคัญ
🔍 ข้ออื่นผิดเพราะอะไร:
• ข้อ ก. (1.2 mg OD): ขนาดยา Colchicine 1.2 mg วันละครั้ง เป็นขนาดยาที่สูงเกินไปสำหรับการป้องกัน (Prophylaxis) และไม่เหมาะสมสำหรับการรักษาภาวะข้ออักเสบเฉียบพลัน
• ข้อ ข. (0.6 mg tid): การให้ยา Colchicine 0.6 mg วันละ 3 ครั้ง ไม่ใช่ regimen ที่ได้รับการแนะนำตามแนวทางปัจจุบันสำหรับการรักษา Acute attack เนื่องจากประสิทธิภาพไม่ดีเท่า loading dose
• ข้อ ง. (0.6 mg ทุก 2 ชม. จนกว่าจะท้องเสีย): การให้ Colchicine 0.6 mg ทุก 2 ชั่วโมงจนกว่าจะมีอาการท้องเสีย เป็นวิธีการรักษาแบบเก่าที่มีความเสี่ยงต่อการเกิดพิษต่อระบบทางเดินอาหารและไตอย่างรุนแรง จึงถูกยกเลิกไปแล้ว
• ข้อ จ. (1.2 mg ทันที ตามด้วย 1.2 mg ใน 1 ชม. เฉลย): การให้ขนาดยา 1.2 mg ตามด้วย 1.2 mg ใน 1 ชั่วโมง เป็นขนาดยาที่เกินกว่า maximum dose ที่แนะนำสำหรับการรักษาเฉียบพลัน (1.8 mg ภายใน 1 ชั่วโมง) ซึ่งเพิ่มความเสี่ยงต่อการเกิดพิษ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Modern Colchicine Dosing: ตาม ACR Guideline ขนาดยา Colchicine ที่ถูกต้องใน Acute attack คือ 1.2 mg ทันที ตามด้วย 0.6 mg ในอีก 1 ชั่วโมงต่อมา (รวมวันแรก 1.8 mg) ประสิทธิภาพเท่าขนาดเดิมแต่ลดอาการท้องเสียอย่างมาก</t>
        </is>
      </c>
      <c r="K158" s="100" t="n"/>
      <c r="L158" s="88" t="inlineStr">
        <is>
          <t>Gout &amp; Hyperuricemia</t>
        </is>
      </c>
      <c r="M158" s="100" t="inlineStr">
        <is>
          <t>Clinic</t>
        </is>
      </c>
      <c r="N158" s="88" t="inlineStr">
        <is>
          <t>ข้อ 25 Mock Musculo RxCU84</t>
        </is>
      </c>
      <c r="O158" s="100" t="inlineStr">
        <is>
          <t>Mock</t>
        </is>
      </c>
      <c r="P158" s="100" t="inlineStr">
        <is>
          <t>Mock RxCU84</t>
        </is>
      </c>
      <c r="Q158" s="100" t="n"/>
    </row>
    <row r="159" ht="409.6" customHeight="1" s="49">
      <c r="A159" s="100" t="n">
        <v>157</v>
      </c>
      <c r="B159"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ยาความดันตัวใดของผู้ป่วยที่มีฤทธิ์เพิ่มการขับกรดยูริก (Uricosuric effect)?</t>
        </is>
      </c>
      <c r="C159" s="100" t="n"/>
      <c r="D159" s="88" t="inlineStr">
        <is>
          <t>Bisoprolol</t>
        </is>
      </c>
      <c r="E159" s="88" t="inlineStr">
        <is>
          <t>Losartan</t>
        </is>
      </c>
      <c r="F159" s="88" t="inlineStr">
        <is>
          <t>Amlodipine</t>
        </is>
      </c>
      <c r="G159" s="88" t="inlineStr">
        <is>
          <t>Enalapril</t>
        </is>
      </c>
      <c r="H159" s="88" t="inlineStr">
        <is>
          <t>Diltiazem</t>
        </is>
      </c>
      <c r="I159" s="100" t="n">
        <v>2</v>
      </c>
      <c r="J159" s="88" t="inlineStr">
        <is>
          <t>✅ คำตอบที่ถูกต้อง: ข้อ ข. Losartan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Losartan เป็นยากลุ่ม Angiotensin II Receptor Blocker (ARB) เพียงตัวเดียวที่มีผลยับยั้งตัวขนส่ง URAT1 ที่ท่อไต จึงมีฤทธิ์ Uricosuric ช่วยเพิ่มการขับกรดยูริกออกทางปัสสาวะ เหมาะสำหรับการรักษาความดันโลหิตสูงในผู้ป่วยโรคเกาต์
🔍 ข้ออื่นผิดเพราะอะไร:
• ข้อ ก. (Bisoprolol): Bisoprolol เป็นยาในกลุ่ม Beta-blocker ซึ่งไม่มีผลในการเพิ่มการขับกรดยูริกออกทางไต และอาจส่งผลให้ระดับกรดยูริกในเลือดเพิ่มขึ้นเล็กน้อยในผู้ป่วยบางราย
• ข้อ ค. (Amlodipine): Amlodipine เป็นยาในกลุ่ม Calcium channel blocker ที่อาจมีผลลดกรดยูริกได้เพียงเล็กน้อย แต่ไม่มีฤทธิ์ Uricosuric ที่ชัดเจนเหมือน Losartan
• ข้อ ง. (Enalapril): Enalapril เป็นยาในกลุ่ม ACE inhibitor ซึ่งไม่มีกลไกในการเพิ่มการขับกรดยูริก (Uricosuric effect) ทางไตแต่อย่างใด
• ข้อ จ. (Diltiazem): Diltiazem เป็นยาในกลุ่ม Non-dihydropyridine CCB ซึ่งไม่มีรายงานถึงผลทางคลินิกในการช่วยเพิ่มการขับกรดยูริกออกทางไต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Losartan Uricosuric Property: Losartan ยับยั้งตัวขนส่ง URAT1 ที่ท่อไตส่วนต้น ช่วยเพิ่มการขับกรดยูริกออกทางปัสสาวะ เหมาะที่สุดสำหรับผู้ป่วยความดันโลหิตสูงที่มีโรคเกาต์ร่วมด้วย</t>
        </is>
      </c>
      <c r="K159" s="100" t="n"/>
      <c r="L159" s="88" t="inlineStr">
        <is>
          <t>Gout &amp; Hyperuricemia</t>
        </is>
      </c>
      <c r="M159" s="100" t="inlineStr">
        <is>
          <t>Clinic</t>
        </is>
      </c>
      <c r="N159" s="88" t="inlineStr">
        <is>
          <t>ข้อ 26 Mock Musculo RxCU84</t>
        </is>
      </c>
      <c r="O159" s="100" t="inlineStr">
        <is>
          <t>Mock</t>
        </is>
      </c>
      <c r="P159" s="100" t="inlineStr">
        <is>
          <t>Mock RxCU84</t>
        </is>
      </c>
      <c r="Q159" s="100" t="n"/>
    </row>
    <row r="160" ht="409.6" customHeight="1" s="49">
      <c r="A160" s="100" t="n">
        <v>158</v>
      </c>
      <c r="B160"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อาหารใดที่จัดว่ามีพิวรีน (Purine) สูงและควรงด?</t>
        </is>
      </c>
      <c r="C160" s="100" t="n"/>
      <c r="D160" s="88" t="inlineStr">
        <is>
          <t>ข้าวสวย</t>
        </is>
      </c>
      <c r="E160" s="88" t="inlineStr">
        <is>
          <t>ไข่ไก่</t>
        </is>
      </c>
      <c r="F160" s="88" t="inlineStr">
        <is>
          <t>เครื่องในสัตว์และเบียร์</t>
        </is>
      </c>
      <c r="G160" s="88" t="inlineStr">
        <is>
          <t>นมวัว</t>
        </is>
      </c>
      <c r="H160" s="88" t="inlineStr">
        <is>
          <t>ผลไม้</t>
        </is>
      </c>
      <c r="I160" s="100" t="n">
        <v>3</v>
      </c>
      <c r="J160" s="88" t="inlineStr">
        <is>
          <t>✅ คำตอบที่ถูกต้อง: ข้อ ค. เครื่องในสัตว์และเบียร์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อาหารที่มีพิวรีนสูงมาก (Very high purine &gt; 150 mg/100 g) และเครื่องดื่มแอลกอฮอล์โดยเฉพาะเบียร์ (มีทั้ง Purine guanosine และแอลกอฮอล์ที่แย่งการขับกรดยูริก) รวมทั้งเครื่องในสัตว์และสัตว์ปีก เป็นสิ่งกระตุ้นสำคัญที่ทำให้กรดยูริกในเลือดพุ่งสูง จึงควรงดอย่างยิ่ง
🔍 ข้ออื่นผิดเพราะอะไร:
• ข้อ ก. (ข้าวสวย): ข้าวสวยเป็นอาหารในกลุ่มคาร์โบไฮเดรตที่มีปริมาณพิวรีนต่ำมาก สามารถรับประทานได้ในผู้ป่วยโรคเกาต์โดยไม่กระตุ้นให้เกิดข้ออักเสบ
• ข้อ ข. (ไข่ไก่): ไข่ไก่เป็นแหล่งโปรตีนที่ไม่มีนิวเคลียสเซลล์จำนวนมาก จึงจัดเป็นอาหารที่มีพิวรีนต่ำและมีความปลอดภัยสำหรับผู้ป่วยโรคเกาต์
• ข้อ ง. (นมวัว): นมวัวและผลิตภัณฑ์จากนมจัดเป็นอาหารที่มีพิวรีนต่ำ นอกจากนี้โปรตีนในนมยังมีคุณสมบัติเป็น Uricosuric อ่อนๆ ที่ช่วยเร่งการขับกรดยูริกออกทางไตด้วย
• ข้อ จ. (ผลไม้): ผลไม้ส่วนใหญ่มีปริมาณพิวรีนต่ำมาก จึงไม่ใช่กลุ่มอาหารที่ต้องงดเว้น อย่างไรก็ตามควรระวังผลไม้ที่มีน้ำตาลฟรุกโตสสูงมากๆ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Dietary Triggers: สัตว์ปีก เครื่องในสัตว์ ยอดผัก อาหารทะเลบางชนิด และเครื่องดื่มแอลกอฮอล์ (โดยเฉพาะเบียร์) เป็นตัวกระตุ้นหลักที่ทำให้ระดับกรดยูริกสูงขึ้นอย่างรวดเร็ว</t>
        </is>
      </c>
      <c r="K160" s="100" t="n"/>
      <c r="L160" s="88" t="inlineStr">
        <is>
          <t>Gout &amp; Hyperuricemia</t>
        </is>
      </c>
      <c r="M160" s="100" t="inlineStr">
        <is>
          <t>Clinic</t>
        </is>
      </c>
      <c r="N160" s="88" t="inlineStr">
        <is>
          <t>ข้อ 27 Mock Musculo RxCU84</t>
        </is>
      </c>
      <c r="O160" s="100" t="inlineStr">
        <is>
          <t>Mock</t>
        </is>
      </c>
      <c r="P160" s="100" t="inlineStr">
        <is>
          <t>Mock RxCU84</t>
        </is>
      </c>
      <c r="Q160" s="100" t="n"/>
    </row>
    <row r="161" ht="409.6" customHeight="1" s="49">
      <c r="A161" s="100" t="n">
        <v>159</v>
      </c>
      <c r="B161"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เป้าหมายการลดระดับกรดยูริก (Target Serum Uric Acid) ในผู้ป่วยเกาต์ทั่วไปคือเท่าใด?</t>
        </is>
      </c>
      <c r="C161" s="100" t="n"/>
      <c r="D161" s="88" t="inlineStr">
        <is>
          <t>&lt; 4 mg/dL</t>
        </is>
      </c>
      <c r="E161" s="88" t="inlineStr">
        <is>
          <t>&lt; 5 mg/dL</t>
        </is>
      </c>
      <c r="F161" s="88" t="inlineStr">
        <is>
          <t>&lt; 6 mg/dL</t>
        </is>
      </c>
      <c r="G161" s="88" t="inlineStr">
        <is>
          <t>&lt; 7 mg/dL</t>
        </is>
      </c>
      <c r="H161" s="88" t="inlineStr">
        <is>
          <t>&lt; 8 mg/dL</t>
        </is>
      </c>
      <c r="I161" s="100" t="n">
        <v>3</v>
      </c>
      <c r="J161" s="88" t="inlineStr">
        <is>
          <t>✅ คำตอบที่ถูกต้อง: ข้อ ค. &lt;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ตามคำแนะนำของ ACR และสมาคมรูมาติสซั่มแห่งประเทศไทย เป้าหมายระดับกรดยูริกในเลือดระยะยาว (Target Serum Uric Acid) สำหรับผู้ป่วยโรคเกาต์ทั่วไปคือ &lt; 6 mg/dL (และ &lt; 5 mg/dL ในกรณีที่มีปุ่มโทฟัส โครงสร้างข้อถูกทำลาย หรือมีข้ออักเสบกำเริบบ่อยครั้ง)
🔍 ข้ออื่นผิดเพราะอะไร:
• ข้อ ก. (&lt; 4 mg/dL): ระดับกรดยูริกที่น้อยกว่า 4 mg/dL เป็นระดับที่ต่ำกว่าเป้าหมายทั่วไป อาจพิจารณาในผู้ป่วยที่มี Tophi รุนแรงมาก แต่ไม่ใช่เป้าหมายมาตรฐาน (Target) เริ่มต้น
• ข้อ ข. (&lt; 5 mg/dL): เป้าหมาย &lt; 5 mg/dL มักจะแนะนำเฉพาะในผู้ป่วยโรคเกาต์ที่มีก้อน Tophi ชัดเจน มีข้ออักเสบเรื้อรัง หรือมีนิ่วในไต แต่ไม่ใช่เป้าหมายสำหรับผู้ป่วยเกาต์ทั่วไป
• ข้อ ง. (&lt; 7 mg/dL): การลดระดับกรดยูริกให้ &lt; 7 mg/dL ถือว่ายังสูงเกินไปและไม่เพียงพอที่จะทำให้ผลึก Monosodium urate ในข้อละลายกลับเข้าสู่กระแสเลือดได้หมด
• ข้อ จ. (&lt; 8 mg/dL): ระดับกรดยูริกเป้าหมาย &lt; 8 mg/dL เป็นระดับที่สูงเกินกว่าจุดอิ่มตัวของยูเรตในเลือด (ประมาณ 6.8 mg/dL) ทำให้ยังคงมีการตกผลึกสะสมในข้ออย่างต่อเนื่อง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เป้าหมายระยะยาวสำหรับผู้ป่วยโรคเกาต์ทั่วไปคือ Serum Uric Acid &lt; 6.0 mg/dL (และ &lt; 5.0 mg/dL ในรายที่มีก้อน Tophi หรือกระดูกข้อถูกทำลาย)</t>
        </is>
      </c>
      <c r="K161" s="100" t="n"/>
      <c r="L161" s="88" t="inlineStr">
        <is>
          <t>Gout &amp; Hyperuricemia</t>
        </is>
      </c>
      <c r="M161" s="100" t="inlineStr">
        <is>
          <t>Clinic</t>
        </is>
      </c>
      <c r="N161" s="88" t="inlineStr">
        <is>
          <t>ข้อ 28 Mock Musculo RxCU84</t>
        </is>
      </c>
      <c r="O161" s="100" t="inlineStr">
        <is>
          <t>Mock</t>
        </is>
      </c>
      <c r="P161" s="100" t="inlineStr">
        <is>
          <t>Mock RxCU84</t>
        </is>
      </c>
      <c r="Q161" s="100" t="n"/>
    </row>
    <row r="162" ht="409.6" customHeight="1" s="49">
      <c r="A162" s="100" t="n">
        <v>160</v>
      </c>
      <c r="B162"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หากจะเริ่มยา Allopurinol ต้องระวังการเกิดผื่นแพ้ยารุนแรง (SJS/TEN) ควรตรวจยีนใดก่อนเริ่มยา?</t>
        </is>
      </c>
      <c r="C162" s="100" t="n"/>
      <c r="D162" s="88" t="inlineStr">
        <is>
          <t>HLA-B15:02</t>
        </is>
      </c>
      <c r="E162" s="88" t="inlineStr">
        <is>
          <t>HLA-B58:01</t>
        </is>
      </c>
      <c r="F162" s="88" t="inlineStr">
        <is>
          <t>HLA-B57:01</t>
        </is>
      </c>
      <c r="G162" s="88" t="inlineStr">
        <is>
          <t>CYP2C9</t>
        </is>
      </c>
      <c r="H162" s="88" t="inlineStr">
        <is>
          <t>DPYD</t>
        </is>
      </c>
      <c r="I162" s="100" t="n">
        <v>2</v>
      </c>
      <c r="J162" s="88"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ก่อนเริ่มต้นยา Allopurinol ในประชากรกลุ่มเสี่ยง (เช่น คนเชื้อสายเอเชีย ไทย ฮ่องกง ฮั่น จีน) ควรตรวจคัดกรองยีนแพ้ยา HLA-B58:01 เสมอ เพื่อป้องกันการเกิดปฏิกิริยาการแพ้ยารุนแรงทางผิวหนัง (SCARs: SJS/TEN และ DRESS syndrome)
🔍 ข้ออื่นผิดเพราะอะไร:
• ข้อ ก. (HLA-B15:02): HLA-B15:02 เป็นยีนที่มีความเสี่ยงต่อการเกิดผื่นแพ้ยารุนแรง (SJS/TEN) จากยา Carbamazepine และ Phenytoin ไม่ใช่ยีนที่เกี่ยวข้องกับ Allopurinol
• ข้อ ค. (HLA-B57:01): HLA-B57:01 เป็นยีนที่ต้องตรวจก่อนเริ่มยาต้านไวรัส Abacavir เพื่อป้องกันภาวะ Abacavir hypersensitivity syndrome
• ข้อ ง. (CYP2C9): CYP2C9 เป็นยีนที่เกี่ยวข้องกับกระบวนการเมแทบอลิซึมของยาหลายชนิด เช่น Warfarin และ Phenytoin ไม่มีบทบาทในการพยากรณ์การแพ้ยา Allopurinol
• ข้อ จ. (DPYD): DPYD เป็นยีนที่ควบคุมการสร้างเอนไซม์ DPD ซึ่งเกี่ยวข้องกับการเกิดพิษรุนแรงจากการได้รับยาเคมีบำบัดกลุ่ม Fluoropyrimidines เช่น 5-FU หรือ Capecitabine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Pharmacogenomics of Allopurinol: ในประชากรเอเชีย (ไทย ฮั่น จีน ฮ่องกง) ต้องตรวจคัดกรองยีน HLA-B58:01 ก่อนเริ่ม Allopurinol เพื่อป้องกันการเกิดผื่นแพ้ยารุนแรงชนิด SJS/TEN และ DRESS</t>
        </is>
      </c>
      <c r="K162" s="100" t="n"/>
      <c r="L162" s="88" t="inlineStr">
        <is>
          <t>Gout &amp; Hyperuricemia</t>
        </is>
      </c>
      <c r="M162" s="100" t="inlineStr">
        <is>
          <t>Clinic</t>
        </is>
      </c>
      <c r="N162" s="88" t="inlineStr">
        <is>
          <t>ข้อ 29 Mock Musculo RxCU84</t>
        </is>
      </c>
      <c r="O162" s="100" t="inlineStr">
        <is>
          <t>Mock</t>
        </is>
      </c>
      <c r="P162" s="100" t="inlineStr">
        <is>
          <t>Mock RxCU84</t>
        </is>
      </c>
      <c r="Q162" s="100" t="n"/>
    </row>
    <row r="163" ht="409.6" customHeight="1" s="49">
      <c r="A163" s="100" t="n">
        <v>161</v>
      </c>
      <c r="B163"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ยาใดที่ มีข้อห้ามใช้ร่วมกับ Allopurinol เพราะจะทำให้ยาตัวนั้นเกิดพิษ?</t>
        </is>
      </c>
      <c r="C163" s="100" t="n"/>
      <c r="D163" s="88" t="inlineStr">
        <is>
          <t>Metformin</t>
        </is>
      </c>
      <c r="E163" s="88" t="inlineStr">
        <is>
          <t>Bisoprolol</t>
        </is>
      </c>
      <c r="F163" s="88" t="inlineStr">
        <is>
          <t>Azathioprine</t>
        </is>
      </c>
      <c r="G163" s="88" t="inlineStr">
        <is>
          <t>Atorvastatin</t>
        </is>
      </c>
      <c r="H163" s="88" t="inlineStr">
        <is>
          <t>Losartan</t>
        </is>
      </c>
      <c r="I163" s="100" t="n">
        <v>3</v>
      </c>
      <c r="J163" s="88" t="inlineStr">
        <is>
          <t>✅ คำตอบที่ถูกต้อง: ข้อ ค. Azathioprine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Allopurinol ยับยั้งเอนไซม์ Xanthine Oxidase ซึ่งเป็นเอนไซม์หลักในการทำลายและเปลี่ยน Azathioprine และ 6-Mercaptopurine (6-MP) ให้เป็นสารที่ไม่มีฤทธิ์ หากใช้ร่วมกันจะทำให้ระดับ 6-MP สูงขึ้นอย่างมาก เกิดภาวะกดไขกระดูกอย่างรุนแรง (Severe bone marrow suppression/Aplastic anemia) จึงห้ามใช้ร่วมกันหรือจำเป็นต้องลดขนาดยา Azathioprine ลงเหลือ 25-33% ของขนาดปกติ
🔍 ข้ออื่นผิดเพราะอะไร:
• ข้อ ก. (Metformin): Metformin ถูกขับออกทางไตเป็นหลักในรูปเดิม ไม่มีปฏิกิริยาระหว่างยา (Drug interaction) ทางเมแทบอลิซึมที่มีนัยสำคัญกับ Allopurinol
• ข้อ ข. (Bisoprolol): Bisoprolol เป็น Beta-blocker ที่เมแทบอลิซึมผ่าน CYP3A4 และขับออกทางไต ไม่ได้มีข้อห้ามในการใช้ร่วมกับ Allopurinol
• ข้อ ง. (Atorvastatin): Atorvastatin ถูกทำลายผ่านเอนไซม์ CYP3A4 ที่ตับ ซึ่ง Allopurinol ไม่ได้เป็น CYP3A4 inhibitor หรือ inducer จึงสามารถใช้ร่วมกันได้อย่างปลอดภัย
• ข้อ จ. (Losartan): Losartan เป็นยาลดความดันที่มีผลดีในผู้ป่วยเกาต์เนื่องจากมีฤทธิ์ Uricosuric การใช้ร่วมกับ Allopurinol ถือว่าให้ผลดีและไม่มีข้อห้าม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Allopurinol &amp; Azathioprine / 6-MP Interaction: Allopurinol ยับยั้งเอนไซม์ Xanthine oxidase ขัดขวางการทำลาย 6-MP ทำให้ระดับยาในเลือดสูงขึ้นจนเกิดภาวะกดไขกระดูกรุนแรงถึงแก่ชีวิต (Severe Pancytopenia)</t>
        </is>
      </c>
      <c r="K163" s="100" t="n"/>
      <c r="L163" s="88" t="inlineStr">
        <is>
          <t>Gout &amp; Hyperuricemia</t>
        </is>
      </c>
      <c r="M163" s="100" t="inlineStr">
        <is>
          <t>Clinic</t>
        </is>
      </c>
      <c r="N163" s="88" t="inlineStr">
        <is>
          <t>ข้อ 30 Mock Musculo RxCU84</t>
        </is>
      </c>
      <c r="O163" s="100" t="inlineStr">
        <is>
          <t>Mock</t>
        </is>
      </c>
      <c r="P163" s="100" t="inlineStr">
        <is>
          <t>Mock RxCU84</t>
        </is>
      </c>
      <c r="Q163" s="100" t="n"/>
    </row>
    <row r="164" ht="409.6" customHeight="1" s="49">
      <c r="A164" s="100" t="n">
        <v>162</v>
      </c>
      <c r="B164"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เมื่อเริ่มยา Allopurinol (ULT) ควรให้ยาใดควบคู่เพื่อป้องกัน Gout flare?</t>
        </is>
      </c>
      <c r="C164" s="100" t="n"/>
      <c r="D164" s="88" t="inlineStr">
        <is>
          <t>Colchicine 0.6 mg/day นาน 3-6 เดือน</t>
        </is>
      </c>
      <c r="E164" s="88" t="inlineStr">
        <is>
          <t>Prednisolone นาน 1 ปี</t>
        </is>
      </c>
      <c r="F164" s="88" t="inlineStr">
        <is>
          <t>Aspirin 81 mg</t>
        </is>
      </c>
      <c r="G164" s="88" t="inlineStr">
        <is>
          <t>Probenecid</t>
        </is>
      </c>
      <c r="H164" s="88" t="inlineStr">
        <is>
          <t>Paracetamol</t>
        </is>
      </c>
      <c r="I164" s="100" t="n">
        <v>1</v>
      </c>
      <c r="J164" s="88" t="inlineStr">
        <is>
          <t>✅ คำตอบที่ถูกต้อง: ข้อ ก. Colchicine 0.6 mg/day นาน 3-6 เดือน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เมื่อเริ่มต้นยาลดกรดยูริก (Urate-Lowering Therapy: ULT) ระดับกรดยูริกที่ลดลงอย่างรวดเร็วจะทำให้ผลึกยูเรตละลายตัวและกระตุ้นข้ออักเสบกำเริบ (Flare) แนวทางการรักษาจึงแนะนำให้ยาป้องกันการกำเริบ (Anti-inflammatory prophylaxis) ได้แก่ Colchicine 0.5-0.6 mg วันละ 1-2 ครั้ง ต่อเนื่องเป็นเวลา 3-6 เดือน
🔍 ข้ออื่นผิดเพราะอะไร:
• ข้อ ข. (Prednisolone นาน 1 ปี): การให้ Prednisolone เป็นระยะเวลานานถึง 1 ปี มีความเสี่ยงสูงมากที่จะเกิดอาการไม่พึงประสงค์จากคอร์ติโคสเตียรอยด์ เช่น กระดูกพรุน ภาวะน้ำตาลในเลือดสูง และกดภูมิคุ้มกัน
• ข้อ ค. (Aspirin 81 mg): Aspirin ขนาดต่ำ (81 mg) มีผลยับยั้งการขับกรดยูริกที่ท่อไต ส่งผลให้ระดับกรดยูริกในเลือดสูงขึ้นและอาจกระตุ้นให้เกิดอาการข้ออักเสบเกาต์กำเริบได้
• ข้อ ง. (Probenecid): Probenecid เป็นยาลดระดับกรดยูริก (ULT) ไม่มีฤทธิ์ต้านการอักเสบ จึงไม่สามารถใช้เพื่อป้องกันภาวะ Gout flare ที่เกิดจากการเปลี่ยนระดับยูริกอย่างรวดเร็วได้
• ข้อ จ. (Paracetamol): Paracetamol เป็นยาแก้ปวดที่ไม่มีฤทธิ์ต้านการอักเสบ (Anti-inflammatory) ที่เพียงพอในการป้องกันภาวะข้ออักเสบเกาต์กำเริบระหว่างการเริ่มยา ULT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Anti-inflammatory Flare Prophylaxis: เมื่อเริ่มต้นให้ ULT ต้องให้ Colchicine 0.5-0.6 mg วันละ 1-2 ครั้ง ควบคู่ไปด้วยเสมอเป็นเวลาอย่างน้อย 3-6 เดือนเพื่อป้องกันการเกิด Mobilization gout flare</t>
        </is>
      </c>
      <c r="K164" s="100" t="n"/>
      <c r="L164" s="88" t="inlineStr">
        <is>
          <t>Gout &amp; Hyperuricemia</t>
        </is>
      </c>
      <c r="M164" s="100" t="inlineStr">
        <is>
          <t>Clinic</t>
        </is>
      </c>
      <c r="N164" s="88" t="inlineStr">
        <is>
          <t>ข้อ 31 Mock Musculo RxCU84</t>
        </is>
      </c>
      <c r="O164" s="100" t="inlineStr">
        <is>
          <t>Mock</t>
        </is>
      </c>
      <c r="P164" s="100" t="inlineStr">
        <is>
          <t>Mock RxCU84</t>
        </is>
      </c>
      <c r="Q164" s="100" t="n"/>
    </row>
    <row r="165" ht="409.6" customHeight="1" s="49">
      <c r="A165" s="100" t="n">
        <v>163</v>
      </c>
      <c r="B165"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กลไกการออกฤทธิ์ของ Colchicine คืออะไร?</t>
        </is>
      </c>
      <c r="C165" s="100" t="n"/>
      <c r="D165" s="88" t="inlineStr">
        <is>
          <t>ยับยั้ง COX-2</t>
        </is>
      </c>
      <c r="E165" s="88" t="inlineStr">
        <is>
          <t>ยับยั้ง Xanthine oxidase</t>
        </is>
      </c>
      <c r="F165" s="88" t="inlineStr">
        <is>
          <t>ขัดขวาง Microtubule polymerization ลดการเคลื่อนที่ของ Neutrophil</t>
        </is>
      </c>
      <c r="G165" s="88" t="inlineStr">
        <is>
          <t>เพิ่มการขับ Uric acid</t>
        </is>
      </c>
      <c r="H165" s="88" t="inlineStr">
        <is>
          <t>ยับยั้ง URAT1</t>
        </is>
      </c>
      <c r="I165" s="100" t="n">
        <v>3</v>
      </c>
      <c r="J165" s="88" t="inlineStr">
        <is>
          <t>✅ คำตอบที่ถูกต้อง: ข้อ ค. ขัดขวาง Microtubule polymerization ลดการเคลื่อนที่ของ Neutrophil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กลไกการออกฤทธิ์ของ Colchicine คือการจับกับ Tubulin dimer ยับยั้งกระบวนการ Microtubule polymerization ขัดขวางการเคลื่อนที่ (Chemotaxis), การกลืนกินผลึก (Phagocytosis) และการหลั่งสารอักเสบของเม็ดเลือดขาว Neutrophil ไปยังบริเวณข้อที่อักเสบ
🔍 ข้ออื่นผิดเพราะอะไร:
• ข้อ ก. (ยับยั้ง COX-2): การยับยั้งเอนไซม์ COX-2 เป็นกลไกการออกฤทธิ์ของยากลุ่ม NSAIDs เช่น Etoricoxib หรือ Celecoxib ไม่ใช่กลไกของยา Colchicine
• ข้อ ข. (ยับยั้ง Xanthine oxidase): การยับยั้งเอนไซม์ Xanthine oxidase เป็นกลไกของยาลดการสร้างกรดยูริก ได้แก่ Allopurinol และ Febuxostat
• ข้อ ง. (เพิ่มการขับ Uric acid): การเพิ่มการขับกรดยูริกออกทางไต (Uricosuric effect) เป็นกลไกหลักของยา Probenecid, Benzbromarone และ Sulfinpyrazone
• ข้อ จ. (ยับยั้ง URAT1): การยับยั้งโปรตีนขนส่ง URAT1 ที่ท่อไต เป็นกลไกที่จำเพาะของยา Lesinurad และมีผลในยากลุ่ม Uricosurics อื่นๆ ไม่ใช่ของ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Colchicine Mechanism of Action: จับกับ Tubulin dimer ยับยั้งการรวมตัวของ Microtubules ขัดขวางการเคลื่อนที่ (Chemotaxis) และการกลืนกินผลึก (Phagocytosis) ของ Neutrophil ไปยังตำแหน่งข้ออักเสบ</t>
        </is>
      </c>
      <c r="K165" s="100" t="n"/>
      <c r="L165" s="88" t="inlineStr">
        <is>
          <t>Gout &amp; Hyperuricemia</t>
        </is>
      </c>
      <c r="M165" s="100" t="inlineStr">
        <is>
          <t>Clinic</t>
        </is>
      </c>
      <c r="N165" s="88" t="inlineStr">
        <is>
          <t>ข้อ 32 Mock Musculo RxCU84</t>
        </is>
      </c>
      <c r="O165" s="100" t="inlineStr">
        <is>
          <t>Mock</t>
        </is>
      </c>
      <c r="P165" s="100" t="inlineStr">
        <is>
          <t>Mock RxCU84</t>
        </is>
      </c>
      <c r="Q165" s="100" t="n"/>
    </row>
    <row r="166" ht="409.6" customHeight="1" s="49">
      <c r="A166" s="100" t="n">
        <v>164</v>
      </c>
      <c r="B166"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ยาลดไขมันใดที่มีฤทธิ์ช่วยลดกรดยูริกได้บ้าง?</t>
        </is>
      </c>
      <c r="C166" s="100" t="n"/>
      <c r="D166" s="88" t="inlineStr">
        <is>
          <t>Simvastatin</t>
        </is>
      </c>
      <c r="E166" s="88" t="inlineStr">
        <is>
          <t>Atorvastatin</t>
        </is>
      </c>
      <c r="F166" s="88" t="inlineStr">
        <is>
          <t>Fenofibrate</t>
        </is>
      </c>
      <c r="G166" s="88" t="inlineStr">
        <is>
          <t>Gemfibrozil</t>
        </is>
      </c>
      <c r="H166" s="88" t="inlineStr">
        <is>
          <t>Ezetimibe</t>
        </is>
      </c>
      <c r="I166" s="100" t="n">
        <v>3</v>
      </c>
      <c r="J166" s="88" t="inlineStr">
        <is>
          <t>✅ คำตอบที่ถูกต้อง: ข้อ ค. Fenofibrate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Fenofibrate มีคุณสมบัติเพิ่มเติมคือมีฤทธิ์ Uricosuric effect โดยยับยั้งตัวขนส่ง URAT1 ที่ท่อไต จึงช่วยเพิ่มการขับกรดยูริกออกทางปัสสาวะและลดระดับกรดยูริกในเลือดลงได้ประมาณ 20-30%
🔍 ข้ออื่นผิดเพราะอะไร:
• ข้อ ก. (Simvastatin): Simvastatin ไม่มีผลที่มีนัยสำคัญทางคลินิกในการเพิ่มการขับกรดยูริกออกทางไต จึงไม่มีบทบาทเพิ่มเติมในการลดระดับยูริก
• ข้อ ข. (Atorvastatin): Atorvastatin อาจมีผลลดระดับกรดยูริกได้เพียงเล็กน้อยเท่านั้น แต่ไม่ได้มีกลไกเพิ่มการขับกรดยูริก (Uricosuric effect) ที่โดดเด่นและชัดเจนเท่า Fenofibrate
• ข้อ ง. (Gemfibrozil): Gemfibrozil เป็นยาลดไตรกลีเซอไรด์กลุ่ม Fibrates ที่ไม่มีฤทธิ์ Uricosuric แตกต่างจาก Fenofibrate อย่างสิ้นเชิง
• ข้อ จ. (Ezetimibe): Ezetimibe เป็นยายับยั้งการดูดซึมคอเลสเตอรอลที่ลำไส้ ไม่มีฤทธิ์หรือกลไกใดที่เกี่ยวข้องกับการลดระดับกรดยูริกในเลือด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Fenofibrate Uricosuric Effect: Fenofibrate มีผลพลอยได้ในการยับยั้ง URAT1 ช่วยเพิ่มการขับกรดยูริกออกทางไต จึงช่วยลดระดับ Serum uric acid ได้ประมาณ 20-30%</t>
        </is>
      </c>
      <c r="K166" s="100" t="n"/>
      <c r="L166" s="88" t="inlineStr">
        <is>
          <t>Gout &amp; Hyperuricemia</t>
        </is>
      </c>
      <c r="M166" s="100" t="inlineStr">
        <is>
          <t>Clinic</t>
        </is>
      </c>
      <c r="N166" s="88" t="inlineStr">
        <is>
          <t>ข้อ 33 Mock Musculo RxCU84</t>
        </is>
      </c>
      <c r="O166" s="100" t="inlineStr">
        <is>
          <t>Mock</t>
        </is>
      </c>
      <c r="P166" s="100" t="inlineStr">
        <is>
          <t>Mock RxCU84</t>
        </is>
      </c>
      <c r="Q166" s="100" t="n"/>
    </row>
    <row r="167" ht="409.6" customHeight="1" s="49">
      <c r="A167" s="100" t="n">
        <v>165</v>
      </c>
      <c r="B167"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ข้อใดเป็นคำแนะนำในการปรับพฤติกรรมของผู้ป่วยชายชาวฮ่องกงรายนี้</t>
        </is>
      </c>
      <c r="C167" s="100" t="n"/>
      <c r="D167" s="88" t="inlineStr">
        <is>
          <t>ควบคุมอาหารและออกกำลังกายเพื่อลดน้ำหนักตัว โดยตั้งเป้าหมายให้ดัชนีมวลกาย (BMI) ลดลงต่ำกว่า 30 kg/m2</t>
        </is>
      </c>
      <c r="E167" s="88" t="inlineStr">
        <is>
          <t>ลดหรือหลีกเลี่ยงการดื่มเครื่องดื่มแอลกอฮอล์ทุกชนิด</t>
        </is>
      </c>
      <c r="F167" s="88" t="inlineStr">
        <is>
          <t>หลีกเลี่ยงการรับประทานอาหารที่มีสารพิวรีนสูง เช่น สัตว์ปีก เครื่องในสัตว์ และยอดผัก</t>
        </is>
      </c>
      <c r="G167" s="88" t="inlineStr">
        <is>
          <t>ดื่มน้ำสะอาดในปริมาณที่เหมาะสมอย่างน้อย 2–3 ลิตรต่อวัน เพื่อช่วยขับกรดยูริกออกทางไต</t>
        </is>
      </c>
      <c r="H167" s="88" t="inlineStr">
        <is>
          <t>ถูกต้องทุกข้อที่กล่าวมา</t>
        </is>
      </c>
      <c r="I167" s="100" t="n">
        <v>5</v>
      </c>
      <c r="J167" s="88" t="inlineStr">
        <is>
          <t>✅ คำตอบที่ถูกต้อง: ข้อ จ. ถูกต้องทุกข้อที่กล่าวมา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การปรับเปลี่ยนพฤติกรรม (Lifestyle modifications) ในผู้ป่วยโรคเกาต์ประกอบด้วย: การลดน้ำหนักตัวในผู้ที่มีภาวะอ้วน (เป้าหมาย BMI &lt; 25-30), การงดเครื่องดื่มแอลกอฮอล์ทุกชนิด, การหลีกเลี่ยงอาหารที่มีพิวรีนสูงและน้ำหวานที่มี Fructose สูง, และการดื่มน้ำสะอาดให้เพียงพอ 2-3 ลิตรต่อวันเพื่อช่วยขับกรดยูริกและลดความเสี่ยงการเกิดนิ่วในไต จึงถูกต้องทุกข้อที่กล่าวมา
🔍 ข้ออื่นผิดเพราะอะไร:
• ข้อ ก. (ควบคุมอาหารและออกกำลังกายเพื่อลดน้ำหนักตัว โดยตั้งเป้าหมายให้ดัชนีมวลกาย (BMI) ลดลงต่ำกว่า 30 kg/m2): การลดน้ำหนักเป็นข้อแนะนำที่ถูกต้อง แต่คำตอบนี้เป็นเพียงส่วนหนึ่งของการดูแลผู้ป่วยเกาต์ ยังไม่ครอบคลุมการควบคุมอาหารประเภทอื่นๆ
• ข้อ ข. (ลดหรือหลีกเลี่ยงการดื่มเครื่องดื่มแอลกอฮอล์ทุกชนิด): การลดหรืองดดื่มแอลกอฮอล์ช่วยลดความเสี่ยงของการเกิดเกาต์กำเริบได้ แต่คำตอบนี้ยังไม่ครอบคลุมคำแนะนำทั้งหมดที่ผู้ป่วยควรได้รับ
• ข้อ ค. (หลีกเลี่ยงการรับประทานอาหารที่มีสารพิวรีนสูง เช่น สัตว์ปีก เครื่องในสัตว์ และยอดผัก): การหลีกเลี่ยงอาหารที่มีพิวรีนสูงเป็นหลักการสำคัญในการจัดการโรคเกาต์ ทว่าผู้ป่วยยังจำเป็นต้องปรับเปลี่ยนพฤติกรรมในด้านอื่นร่วมด้วย
• ข้อ ง. (ดื่มน้ำสะอาดในปริมาณที่เหมาะสมอย่างน้อย 2–3 ลิตรต่อวัน เพื่อช่วยขับกรดยูริกออกทางไต): การดื่มน้ำอย่างเพียงพอเป็นสิ่งสำคัญเพื่อป้องกันการตกตะกอนของนิ่วยูริก แต่ยังคงเป็นเพียงคำแนะนำข้อหนึ่งจากหลายข้อที่ผู้ป่วยควรปฏิบัติ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Non-pharmacological Gout Care: ดื่มน้ำสะอาด 2-3 ลิตร/วัน เพื่อช่วยไตขับกรดยูริก งดแอลกอฮอล์ทุกชนิด ลดอาหารพิวรีนสูง และลดน้ำหนักตัวโดยควบคุม BMI ให้อยู่ในเกณฑ์มาตรฐาน</t>
        </is>
      </c>
      <c r="K167" s="100" t="n"/>
      <c r="L167" s="88" t="inlineStr">
        <is>
          <t>Gout &amp; Hyperuricemia</t>
        </is>
      </c>
      <c r="M167" s="100" t="inlineStr">
        <is>
          <t>Clinic</t>
        </is>
      </c>
      <c r="N167" s="88" t="inlineStr">
        <is>
          <t>ข้อ 34 Mock Musculo RxCU84</t>
        </is>
      </c>
      <c r="O167" s="100" t="inlineStr">
        <is>
          <t>Mock</t>
        </is>
      </c>
      <c r="P167" s="100" t="inlineStr">
        <is>
          <t>Mock RxCU84</t>
        </is>
      </c>
      <c r="Q167" s="100" t="n"/>
    </row>
    <row r="168" ht="409.6" customHeight="1" s="49">
      <c r="A168" s="100" t="n">
        <v>166</v>
      </c>
      <c r="B168"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แนวทางที่เหมาะสมที่สุดในการรักษาภาวะข้ออักเสบเฉียบพลันของผู้ป่วยรายนี้คือข้อใด</t>
        </is>
      </c>
      <c r="C168" s="100" t="n"/>
      <c r="D168" s="88" t="inlineStr">
        <is>
          <t>เริ่ม allopurinol ทันที</t>
        </is>
      </c>
      <c r="E168" s="88" t="inlineStr">
        <is>
          <t>ให้ probenecid เร่งขับกรดยูริก</t>
        </is>
      </c>
      <c r="F168" s="88" t="inlineStr">
        <is>
          <t>ให้ colchicine/NSAIDs/steroid ยังไม่เริ่มยาลดกรดยูริก</t>
        </is>
      </c>
      <c r="G168" s="88" t="inlineStr">
        <is>
          <t>ให้ paracetamol เดี่ยว ๆ</t>
        </is>
      </c>
      <c r="H168" s="88" t="inlineStr">
        <is>
          <t>งดยาทุกชนิดรอหายเอง</t>
        </is>
      </c>
      <c r="I168" s="100" t="n">
        <v>3</v>
      </c>
      <c r="J168" s="88" t="inlineStr">
        <is>
          <t>✅ คำตอบที่ถูกต้อง: ข้อ ค. ให้ colchicine/NSAIDs/steroid ยังไม่เริ่มยาลดกรดยูริก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ในการรักษาข้ออักเสบเกาต์เฉียบพลัน ต้องให้ยาต้านการอักเสบ ได้แก่ Colchicine, NSAIDs หรือ Steroids ทันที และยังไม่ควรเริ่มยาลดกรดยูริก (ULT) ในผู้ป่วยใหม่จนกว่าการอักเสบจะสงบลงอย่างน้อย 1-2 สัปดาห์
🔍 ข้ออื่นผิดเพราะอะไร:
• ข้อ ก. (เริ่ม allopurinol ทันที): การเริ่ม Allopurinol ทันทีในขณะที่ข้อยังอักเสบเฉียบพลัน จะทำให้ระดับกรดยูริกในเลือดแกว่งอย่างรวดเร็วและกระตุ้นให้อาการปวดข้อรุนแรงหรือยาวนานขึ้น
• ข้อ ข. (ให้ probenecid เร่งขับกรดยูริก): Probenecid มีฤทธิ์เร่งการขับกรดยูริก (Uricosuric) ทำให้เกิดการเปลี่ยนแปลงของกรดยูริกอย่างรวดเร็ว และอาจทำให้การอักเสบแย่ลงในระยะเฉียบพลัน
• ข้อ ง. (ให้ paracetamol เดี่ยว ๆ): Paracetamol มีฤทธิ์เพียงแค่บรรเทาปวดและลดไข้ ขาดประสิทธิภาพในการต้านการอักเสบที่รุนแรงจากผลึกยูเรตในภาวะ Acute gouty arthritis
• ข้อ จ. (งดยาทุกชนิดรอหายเอง): การงดยาทุกชนิดและรอให้หายเองจะทำให้ผู้ป่วยต้องทนทุกข์ทรมานจากอาการปวดที่รุนแรงมาก และเสี่ยงต่อการเกิดความเสียหายของข้อต่อในระยะยาว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Flare Strategy: ให้ Colchicine หรือ NSAIDs ระงับการอักเสบให้สงบลงก่อน แล้วจึงค่อยพิจารณาเริ่มยาปรับระดับกรดยูริก (ULT) หลังจากข้อหายอักเสบแล้ว 1-2 สัปดาห์ (ในผู้ป่วยที่ยังไม่เคยได้ ULT มาก่อน)</t>
        </is>
      </c>
      <c r="K168" s="100" t="n"/>
      <c r="L168" s="88" t="inlineStr">
        <is>
          <t>Gout &amp; Hyperuricemia</t>
        </is>
      </c>
      <c r="M168" s="100" t="inlineStr">
        <is>
          <t>Clinic</t>
        </is>
      </c>
      <c r="N168" s="88" t="inlineStr">
        <is>
          <t>ข้อ 35 Mock Musculo RxCU84</t>
        </is>
      </c>
      <c r="O168" s="100" t="inlineStr">
        <is>
          <t>Mock</t>
        </is>
      </c>
      <c r="P168" s="100" t="inlineStr">
        <is>
          <t>Mock RxCU84</t>
        </is>
      </c>
      <c r="Q168" s="100" t="n"/>
    </row>
    <row r="169" ht="409.6" customHeight="1" s="49">
      <c r="A169" s="100" t="n">
        <v>167</v>
      </c>
      <c r="B169"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ผู้ป่วยการทำงานของไตปกติ ขนาด colchicine ที่ถูกต้องตามแนวทางปัจจุบันคือข้อใด</t>
        </is>
      </c>
      <c r="C169" s="100" t="n"/>
      <c r="D169" s="88" t="inlineStr">
        <is>
          <t>0.6 mg วันละครั้งเท่านั้น</t>
        </is>
      </c>
      <c r="E169" s="88" t="inlineStr">
        <is>
          <t>1.0 mg แล้ว 0.5 mg ทุกชั่วโมงจนท้องเสีย</t>
        </is>
      </c>
      <c r="F169" s="88" t="inlineStr">
        <is>
          <t>2.4 mg ครั้งเดียว</t>
        </is>
      </c>
      <c r="G169" s="88" t="inlineStr">
        <is>
          <t>1.2 mg ทันที แล้ว 0.6 mg อีก 1 ชม. ต่อด้วย 0.5–0.6 mg ทุก 8–12 ชม.</t>
        </is>
      </c>
      <c r="H169" s="88" t="inlineStr">
        <is>
          <t>1.2 mg ทุก 2 ชม. รวม 6 ครั้ง</t>
        </is>
      </c>
      <c r="I169" s="100" t="n">
        <v>4</v>
      </c>
      <c r="J169" s="88" t="inlineStr">
        <is>
          <t>✅ คำตอบที่ถูกต้อง: ข้อ ง. 1.2 mg ทันที แล้ว 0.6 mg อีก 1 ชม. ต่อด้วย 0.5–0.6 mg ทุก 8–12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 ACR guideline ขนาดยา Colchicine ที่ถูกต้องในผู้ป่วยไตปกติเมื่อมีอาการกำเริบเฉียบพลัน คือ 1.2 mg ทันที ตามด้วย 0.6 mg ในอีก 1 ชั่วโมงต่อมา หลังจากนั้น 12 ชั่วโมงจึงสามารถให้ขนาดป้องกัน 0.5-0.6 mg วันละ 1-2 ครั้งต่อไป
🔍 ข้ออื่นผิดเพราะอะไร:
• ข้อ ก. (0.6 mg วันละครั้งเท่านั้น): การให้ Colchicine 0.6 mg วันละครั้ง เป็นขนาดยาที่ต่ำเกินไป มักใช้สำหรับ Gout prophylaxis ไม่ใช่สำหรับการรักษา Acute attack ที่ต้องการลดการอักเสบอย่างรวดเร็ว
• ข้อ ข. (1.0 mg แล้ว 0.5 mg ทุกชั่วโมงจนท้องเสีย): แนวทางการให้ยาทุกชั่วโมงจนกว่าจะท้องเสีย เป็นวิธีแบบดั้งเดิมที่พบว่ามีความเสี่ยงต่อการเกิดพิษต่อระบบทางเดินอาหารและเป็นอันตราย จึงถูกยกเลิกการใช้แล้ว
• ข้อ ค. (2.4 mg ครั้งเดียว): การให้ Colchicine 2.4 mg ครั้งเดียว ถือเป็นขนาดยาที่สูงเกินไป ซึ่งจะเพิ่มอัตราการเกิดอาการไม่พึงประสงค์ เช่น คลื่นไส้ อาเจียน ท้องเสียอย่างรุนแรง
• ข้อ จ. (1.2 mg ทุก 2 ชม. รวม 6 ครั้ง): การให้ยา 1.2 mg ทุก 2 ชั่วโมง รวม 6 ครั้ง เป็นการใช้ยาในขนาดที่เป็นพิษ (Toxic dose) ซึ่งสามารถทำให้เกิดภาวะกดไขกระดูก กล้ามเนื้อลายสลาย และเสียชีวิตได้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1.2 mg stat ตามด้วย 0.6 mg ใน 1 ชั่วโมงต่อมา หลังจากนั้น 12 ชั่วโมงจึงให้ขนาดป้องกัน 0.5-0.6 mg วันละ 1-2 ครั้ง</t>
        </is>
      </c>
      <c r="K169" s="100" t="n"/>
      <c r="L169" s="88" t="inlineStr">
        <is>
          <t>Gout &amp; Hyperuricemia</t>
        </is>
      </c>
      <c r="M169" s="100" t="inlineStr">
        <is>
          <t>Clinic</t>
        </is>
      </c>
      <c r="N169" s="88" t="inlineStr">
        <is>
          <t>ข้อ 36 Mock Musculo RxCU84</t>
        </is>
      </c>
      <c r="O169" s="100" t="inlineStr">
        <is>
          <t>Mock</t>
        </is>
      </c>
      <c r="P169" s="100" t="inlineStr">
        <is>
          <t>Mock RxCU84</t>
        </is>
      </c>
      <c r="Q169" s="100" t="n"/>
    </row>
    <row r="170" ht="409.6" customHeight="1" s="49">
      <c r="A170" s="100" t="n">
        <v>168</v>
      </c>
      <c r="B170"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ในการปรับยาลดความดันให้เหมาะกับผู้ป่วยเกาต์รายนี้ ข้อใดเหมาะสมที่สุด</t>
        </is>
      </c>
      <c r="C170" s="100" t="n"/>
      <c r="D170" s="88" t="inlineStr">
        <is>
          <t>คง losartan ไว้เพราะช่วยขับกรดยูริก</t>
        </is>
      </c>
      <c r="E170" s="88" t="inlineStr">
        <is>
          <t>เปลี่ยน losartan เป็น hydrochlorothiazide</t>
        </is>
      </c>
      <c r="F170" s="88" t="inlineStr">
        <is>
          <t>เพิ่ม bisoprolol เพื่อลดกรดยูริก</t>
        </is>
      </c>
      <c r="G170" s="88" t="inlineStr">
        <is>
          <t>เพิ่ม low-dose aspirin</t>
        </is>
      </c>
      <c r="H170" s="88" t="inlineStr">
        <is>
          <t>หยุด losartan เพราะเพิ่มกรดยูริก</t>
        </is>
      </c>
      <c r="I170" s="100" t="n">
        <v>1</v>
      </c>
      <c r="J170" s="88" t="inlineStr">
        <is>
          <t>✅ คำตอบที่ถูกต้อง: ข้อ ก. คง losartan ไว้เพราะช่วยขับกรดยูริก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ผู้ป่วยได้รับยา Losartan อยู่แล้ว ซึ่งเป็นยา ARB ตัวเดียวที่มีผลยับยั้ง URAT1 ช่วยขับกรดยูริก จึงควรคงยานี้ไว้เป็นยาหลักในการควบคุมความดันโลหิตของผู้ป่วยโรคเกาต์
🔍 ข้ออื่นผิดเพราะอะไร:
• ข้อ ข. (เปลี่ยน losartan เป็น hydrochlorothiazide): Hydrochlorothiazide เป็นยาขับปัสสาวะที่ลดการขับกรดยูริกทางไต ทำให้ระดับยูริกในเลือดสูงขึ้นและกระตุ้นการกำเริบของโรคเกาต์ได้
• ข้อ ค. (เพิ่ม bisoprolol เพื่อลดกรดยูริก): Bisoprolol ไม่มีคุณสมบัติเป็น Uricosuric agent การเพิ่มขนาดยาจึงไม่ช่วยในการลดระดับกรดยูริกในเลือดแต่อย่างใด
• ข้อ ง. (เพิ่ม low-dose aspirin): Low-dose aspirin มีผลยับยั้งการหลั่งกรดยูริกที่ท่อไต ทำให้การขับยูริกออกลดลง ซึ่งเป็นผลเสียต่อผู้ป่วยที่มีระดับกรดยูริกสูงอยู่แล้ว
• ข้อ จ. (หยุด losartan เพราะเพิ่มกรดยูริก): การหยุด Losartan ถือว่าเสียโอกาสในการรักษา เนื่องจาก Losartan เป็นยาลดความดันเพียงตัวเดียวที่มีฤทธิ์ Uricosuric ช่วยขับกรดยูริกออกทางไต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Antihypertensive in Gout: ควรคงยา Losartan ไว้เนื่องจากมีฤทธิ์ยับยั้ง URAT1 ช่วยขับกรดยูริก และหลีกเลี่ยงการใช้ยาขับปัสสาวะ Thiazide</t>
        </is>
      </c>
      <c r="K170" s="100" t="n"/>
      <c r="L170" s="88" t="inlineStr">
        <is>
          <t>Gout &amp; Hyperuricemia</t>
        </is>
      </c>
      <c r="M170" s="100" t="inlineStr">
        <is>
          <t>Clinic</t>
        </is>
      </c>
      <c r="N170" s="88" t="inlineStr">
        <is>
          <t>ข้อ 37 Mock Musculo RxCU84</t>
        </is>
      </c>
      <c r="O170" s="100" t="inlineStr">
        <is>
          <t>Mock</t>
        </is>
      </c>
      <c r="P170" s="100" t="inlineStr">
        <is>
          <t>Mock RxCU84</t>
        </is>
      </c>
      <c r="Q170" s="100" t="n"/>
    </row>
    <row r="171" ht="409.6" customHeight="1" s="49">
      <c r="A171" s="100" t="n">
        <v>169</v>
      </c>
      <c r="B171"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ก่อนเริ่ม allopurinol ในผู้ป่วยเชื้อสายเอเชียรายนี้ ควรตรวจยีนใด</t>
        </is>
      </c>
      <c r="C171" s="100" t="n"/>
      <c r="D171" s="88" t="inlineStr">
        <is>
          <t>HLA-B15:02</t>
        </is>
      </c>
      <c r="E171" s="88" t="inlineStr">
        <is>
          <t>HLA-B58:01</t>
        </is>
      </c>
      <c r="F171" s="88" t="inlineStr">
        <is>
          <t>HLA-B57:01</t>
        </is>
      </c>
      <c r="G171" s="88" t="inlineStr">
        <is>
          <t>CYP2C9</t>
        </is>
      </c>
      <c r="H171" s="88" t="inlineStr">
        <is>
          <t>G6PD</t>
        </is>
      </c>
      <c r="I171" s="100" t="n">
        <v>2</v>
      </c>
      <c r="J171" s="88"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ในประชากรเชื้อสายเอเชีย (ไทย ฮ่องกง จีน) การตรวจคัดกรองยีน HLA-B58:01 ก่อนเริ่มยา Allopurinol เป็นมาตรฐานการรักษาเพื่อป้องกันภาวะแพ้ยารุนแรงชนิด SJS/TEN
🔍 ข้ออื่นผิดเพราะอะไร:
• ข้อ ก. (HLA-B15:02): HLA-B15:02 เป็นยีนเสี่ยงสำหรับการเกิด Severe cutaneous adverse reactions (SCARs) จากยา Carbamazepine ไม่ใช่กับยา Allopurinol
• ข้อ ค. (HLA-B57:01): HLA-B57:01 เป็นยีนที่ควรตรวจก่อนการใช้ยา Abacavir เพื่อป้องกันภาวะแพ้ยารุนแรง ไม่เกี่ยวข้องกับการเกิด SCARs จาก Allopurinol
• ข้อ ง. (CYP2C9): CYP2C9 ควบคุมกระบวนการเมแทบอลิซึมของยาหลายตัวในตับ การกลายพันธุ์ของยีนนี้ส่งผลต่อระดับยา Warfarin แต่ไม่มีผลต่อผื่นแพ้ยา Allopurinol
• ข้อ จ. (G6PD): G6PD deficiency สัมพันธ์กับภาวะเม็ดเลือดแดงแตกเมื่อได้รับยาที่มีฤทธิ์ Oxidative stress เช่น Rasburicase แต่ไม่ใช่ข้อบ่งชี้ในการตรวจก่อนให้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HLA-B58:01 Screening: แนะนำอย่างยิ่งในประชากรเชื้อสายไทยและเอเชียตะวันออกเฉียงใต้ก่อนเริ่มยา Allopurinol เพื่อป้องกัน Severe Cutaneous Adverse Reactions (SCARs)</t>
        </is>
      </c>
      <c r="K171" s="100" t="n"/>
      <c r="L171" s="88" t="inlineStr">
        <is>
          <t>Gout &amp; Hyperuricemia</t>
        </is>
      </c>
      <c r="M171" s="100" t="inlineStr">
        <is>
          <t>Clinic</t>
        </is>
      </c>
      <c r="N171" s="88" t="inlineStr">
        <is>
          <t>ข้อ 38 Mock Musculo RxCU84</t>
        </is>
      </c>
      <c r="O171" s="100" t="inlineStr">
        <is>
          <t>Mock</t>
        </is>
      </c>
      <c r="P171" s="100" t="inlineStr">
        <is>
          <t>Mock RxCU84</t>
        </is>
      </c>
      <c r="Q171" s="100" t="n"/>
    </row>
    <row r="172" ht="409.6" customHeight="1" s="49">
      <c r="A172" s="100" t="n">
        <v>170</v>
      </c>
      <c r="B172" s="88"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เป้าหมายระดับกรดยูริกในเลือดระยะยาวของผู้ป่วยเกาต์ทั่วไปคือข้อใด</t>
        </is>
      </c>
      <c r="C172" s="100" t="n"/>
      <c r="D172" s="88" t="inlineStr">
        <is>
          <t>น้อยกว่า 4 mg/dL</t>
        </is>
      </c>
      <c r="E172" s="88" t="inlineStr">
        <is>
          <t>น้อยกว่า 5 mg/dL</t>
        </is>
      </c>
      <c r="F172" s="88" t="inlineStr">
        <is>
          <t>น้อยกว่า 6 mg/dL</t>
        </is>
      </c>
      <c r="G172" s="88" t="inlineStr">
        <is>
          <t>น้อยกว่า 7 mg/dL</t>
        </is>
      </c>
      <c r="H172" s="88" t="inlineStr">
        <is>
          <t>น้อยกว่า 8 mg/dL</t>
        </is>
      </c>
      <c r="I172" s="100" t="n">
        <v>3</v>
      </c>
      <c r="J172" s="88" t="inlineStr">
        <is>
          <t>✅ คำตอบที่ถูกต้อง: ข้อ ค. น้อยกว่า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เป้าหมายระดับกรดยูริกในเลือดระยะยาวสำหรับผู้ป่วยโรคเกาต์ทั่วไปตามแนวทางเวชปฏิบัติคือ น้อยกว่า 6 mg/dL (Serum uric acid &lt; 6.0 mg/dL)
🔍 ข้ออื่นผิดเพราะอะไร:
• ข้อ ก. (น้อยกว่า 4 mg/dL): การกำหนดเป้าหมายกรดยูริกให้น้อยกว่า 4 mg/dL นั้นต่ำเกินกว่าความจำเป็นสำหรับผู้ป่วยเกาต์ทั่วไป อาจพิจารณาในผู้ป่วยที่มี Tophi ปริมาณมากและรุนแรงเท่านั้น
• ข้อ ข. (น้อยกว่า 5 mg/dL): เป้าหมายที่น้อยกว่า 5 mg/dL มีความเหมาะสมเฉพาะในกลุ่มผู้ป่วยที่มี Gouty tophi ชัดเจนหรือควบคุมอาการกำเริบไม่ได้ แต่ไม่ใช่เป้าหมายมาตรฐานเริ่มต้น
• ข้อ ง. (น้อยกว่า 7 mg/dL): ระดับกรดยูริกที่น้อยกว่า 7 mg/dL ยังสูงกว่าจุดอิ่มตัวของ Monosodium urate ในเลือด (6.8 mg/dL) ทำให้ยังมีโอกาสตกผลึกในข้อต่อได้อยู่
• ข้อ จ. (น้อยกว่า 8 mg/dL): การรักษาระดับให้อยู่ที่ &lt; 8 mg/dL เป็นค่าที่สูงเกินไป ซึ่งไม่สามารถละลายผลึกยูเรตที่สะสมอยู่ในเนื้อเยื่อหรือป้องกันการเกิด Acute gout attack 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Long-term SUA Goal: การรักษาระดับ Serum uric acid ให้อยู่ต่ำกว่า 6.0 mg/dL อย่างต่อเนื่องจะช่วยให้ผลึก Monosodium urate ในข้อและเนื้อเยื่อละลายหมดไป</t>
        </is>
      </c>
      <c r="K172" s="100" t="n"/>
      <c r="L172" s="88" t="inlineStr">
        <is>
          <t>Gout &amp; Hyperuricemia</t>
        </is>
      </c>
      <c r="M172" s="100" t="inlineStr">
        <is>
          <t>Clinic</t>
        </is>
      </c>
      <c r="N172" s="88" t="inlineStr">
        <is>
          <t>ข้อ 39 Mock Musculo RxCU84</t>
        </is>
      </c>
      <c r="O172" s="100" t="inlineStr">
        <is>
          <t>Mock</t>
        </is>
      </c>
      <c r="P172" s="100" t="inlineStr">
        <is>
          <t>Mock RxCU84</t>
        </is>
      </c>
      <c r="Q172" s="100" t="n"/>
    </row>
    <row r="173" ht="409.6" customHeight="1" s="49">
      <c r="A173" s="100" t="n">
        <v>171</v>
      </c>
      <c r="B173"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ยาใดแนะนำเป็น First-line สำหรับผู้ป่วยรายนี้ตาม Guideline OA Knee?</t>
        </is>
      </c>
      <c r="C173" s="100" t="n"/>
      <c r="D173" s="88" t="inlineStr">
        <is>
          <t>Oral Paracetamol</t>
        </is>
      </c>
      <c r="E173" s="88" t="inlineStr">
        <is>
          <t>Topical NSAIDs</t>
        </is>
      </c>
      <c r="F173" s="88" t="inlineStr">
        <is>
          <t>Oral Glucosamine</t>
        </is>
      </c>
      <c r="G173" s="88" t="inlineStr">
        <is>
          <t>IA Steroid</t>
        </is>
      </c>
      <c r="H173" s="88" t="inlineStr">
        <is>
          <t>Tramadol</t>
        </is>
      </c>
      <c r="I173" s="100" t="n">
        <v>2</v>
      </c>
      <c r="J173" s="88" t="inlineStr">
        <is>
          <t>✅ คำตอบที่ถูกต้อง: ข้อ ข.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ตามแนวทางเวชปฏิบัติของ ACR 2019 Guideline สำหรับข้อเข่าเสื่อม (Knee Osteoarthritis) ยา Topical NSAIDs (เช่น Diclofenac gel) ได้รับการแนะนำอย่างยิ่ง (Strongly recommended) เป็น First-line therapy โดยเฉพาะในผู้สูงอายุ เนื่องจากให้ประสิทธิภาพในการบรรเทาปวดเทียบเท่ากับยากิน แต่มี systemic absorption ต่ำ จึงปลอดภัยต่อระบบทางเดินอาหาร หัวใจ และไตมากกว่ายากิน
🔍 ข้ออื่นผิดเพราะอะไร:
• ข้อ ก. (Oral Paracetamol): แนวทางปัจจุบันไม่แนะนำ Oral Paracetamol เป็น First-line therapy แล้วเนื่องจากประสิทธิภาพในการลดปวดข้อเข่าเสื่อมต่ำกว่า NSAIDs อย่างมีนัยสำคัญ
• ข้อ ค. (Oral Glucosamine): Oral Glucosamine มีหลักฐานทางคลินิกที่ไม่ชัดเจนและขัดแย้งกันในด้านประสิทธิภาพลดปวด แนวทางส่วนใหญ่จึงไม่แนะนำให้ใช้เป็นยาหลักลำดับแรก
• ข้อ ง. (IA Steroid): Intra-articular (IA) Steroid มักพิจารณาใช้สำหรับผู้ป่วยที่มีภาวะอักเสบเฉียบพลันร่วมด้วย หรือใช้เมื่อการทายา/กินยาไม่ได้ผล ไม่ใช่แนวทางเริ่มต้นสำหรับข้อเข่าเสื่อมระยะยาว
• ข้อ จ. (Tramadol): Tramadol เป็นยาแก้ปวดกลุ่ม Opioid แบบอ่อน ซึ่งมีผลข้างเคียงต่อระบบประสาทส่วนกลางสูง (เช่น มึนงง คลื่นไส้) จึงสงวนไว้ใช้ในกรณีที่ผู้ป่วยมีข้อห้ามหรือไม่ตอบสนองต่อ NSAIDs
📖 Guideline อ้างอิง:
2019 American College of Rheumatology/Arthritis Foundation Guideline for the Management of Osteoarthritis of the Hand, Hip, and Knee
📌 จุดจำก่อนสอบ:
• Knee OA First-line Recommendation: Topical NSAIDs (เช่น Diclofenac gel) ได้รับคำแนะนำอย่างยิ่ง (Strongly recommended) เป็นทางเลือกแรกสำหรับ Knee OA โดยเฉพาะในผู้สูงอายุเพราะมีประสิทธิผลดีและ systemic toxicity ต่ำ</t>
        </is>
      </c>
      <c r="K173" s="100" t="n"/>
      <c r="L173" s="88" t="inlineStr">
        <is>
          <t>Osteoarthritis</t>
        </is>
      </c>
      <c r="M173" s="100" t="inlineStr">
        <is>
          <t>Clinic</t>
        </is>
      </c>
      <c r="N173" s="88" t="inlineStr">
        <is>
          <t>ข้อ 40 Mock Musculo RxCU84</t>
        </is>
      </c>
      <c r="O173" s="100" t="inlineStr">
        <is>
          <t>Mock</t>
        </is>
      </c>
      <c r="P173" s="100" t="inlineStr">
        <is>
          <t>Mock RxCU84</t>
        </is>
      </c>
      <c r="Q173" s="100" t="n"/>
    </row>
    <row r="174" ht="409.6" customHeight="1" s="49">
      <c r="A174" s="100" t="n">
        <v>172</v>
      </c>
      <c r="B174"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กลไกของข้ออักเสบเสื่อม (OA) ต่างจาก RA อย่างไร?</t>
        </is>
      </c>
      <c r="C174" s="100" t="n"/>
      <c r="D174" s="88" t="inlineStr">
        <is>
          <t>OA เป็น Autoimmune</t>
        </is>
      </c>
      <c r="E174" s="88" t="inlineStr">
        <is>
          <t>OA เกิดจากการสึกหรอของกระดูกอ่อน (Cartilage degradation)</t>
        </is>
      </c>
      <c r="F174" s="88" t="inlineStr">
        <is>
          <t>OA มี Systemic symptom</t>
        </is>
      </c>
      <c r="G174" s="88" t="inlineStr">
        <is>
          <t>OA ค่า ESR พุ่งสูง</t>
        </is>
      </c>
      <c r="H174" s="88" t="inlineStr">
        <is>
          <t>OA มักโดนข้อข้อมือ</t>
        </is>
      </c>
      <c r="I174" s="100" t="n">
        <v>2</v>
      </c>
      <c r="J174" s="88" t="inlineStr">
        <is>
          <t>✅ คำตอบที่ถูกต้อง: ข้อ ข. OA เกิดจากการสึกหรอของกระดูกอ่อน (Cartilage degradation)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โรคข้อเสื่อม (Osteoarthritis: OA) เป็นโรคความเสื่อมของข้อที่เกิดจากการสึกหรอและการเสื่อมสลายของกระดูกอ่อนผิวข้อ (Articular cartilage degradation) ร่วมกับการเปลี่ยนแปลงของกระดูกใต้กระดูกอ่อน (Subchondral bone sclerosis และ Osteophyte formation) ซึ่งแตกต่างจาก RA ที่เป็นโรคแพ้ภูมิตัวเอง (Autoimmune synovitis)
🔍 ข้ออื่นผิดเพราะอะไร:
• ข้อ ก. (OA เป็น Autoimmune): โรคข้ออักเสบรูมาตอยด์ (RA) เป็นโรคที่เกิดจากความผิดปกติของระบบภูมิคุ้มกัน (Autoimmune) แต่โรคข้อเสื่อม (OA) เป็นพยาธิสภาพที่เกิดจากกลไกทางกลศาสตร์ (Mechanical) และการสึกหรอ
• ข้อ ค. (OA มี Systemic symptom): โรคข้อเสื่อม (OA) มักเกิดเฉพาะที่ข้อต่อ (Localized) และไม่มีอาการแสดงทางระบบ (Systemic symptoms) เช่น ไข้ หรืออ่อนเพลีย ซึ่งมักพบในผู้ป่วย RA
• ข้อ ง. (OA ค่า ESR พุ่งสูง): ค่า ESR (Erythrocyte sedimentation rate) และ CRP มักจะอยู่ในเกณฑ์ปกติในผู้ป่วยโรคข้อเสื่อม (OA) เนื่องจากไม่ใช่การอักเสบเชิงระบบ ต่างจาก RA ที่มักมีค่าอักเสบเหล่านี้สูง
• ข้อ จ. (OA มักโดนข้อข้อมือ): โรคข้อเสื่อม (OA) มักไม่ค่อยส่งผลกระทบต่อข้อข้อมือ (Wrist joints) เว้นแต่จะมีประวัติอุบัติเหตุนำมาก่อน ต่างจาก RA ที่พบบ่อยที่ข้อมือและข้อต่อนิ้วมือ
📖 Guideline อ้างอิง:
2019 American College of Rheumatology/Arthritis Foundation Guideline for the Management of Osteoarthritis of the Hand, Hip, and Knee
📌 จุดจำก่อนสอบ:
• Pathophysiology of OA: OA เป็น Non-inflammatory degenerative joint disease เกิดจากการเสื่อมสลายของ Articular cartilage และการสร้างกระดูกงอก (Osteophyte) แตกต่างจาก RA ที่เป็น Autoimmune inflammatory synovitis</t>
        </is>
      </c>
      <c r="K174" s="100" t="n"/>
      <c r="L174" s="88" t="inlineStr">
        <is>
          <t>Osteoarthritis</t>
        </is>
      </c>
      <c r="M174" s="100" t="inlineStr">
        <is>
          <t>Clinic</t>
        </is>
      </c>
      <c r="N174" s="88" t="inlineStr">
        <is>
          <t>ข้อ 41 Mock Musculo RxCU84</t>
        </is>
      </c>
      <c r="O174" s="100" t="inlineStr">
        <is>
          <t>Mock</t>
        </is>
      </c>
      <c r="P174" s="100" t="inlineStr">
        <is>
          <t>Mock RxCU84</t>
        </is>
      </c>
      <c r="Q174" s="100" t="n"/>
    </row>
    <row r="175" ht="409.6" customHeight="1" s="49">
      <c r="A175" s="100" t="n">
        <v>173</v>
      </c>
      <c r="B175"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ข้อใดคือ Non-pharmacological therapy ที่ให้ผลดีที่สุดในการชะลอข้อเข่าเสื่อม?</t>
        </is>
      </c>
      <c r="C175" s="100" t="n"/>
      <c r="D175" s="88" t="inlineStr">
        <is>
          <t>ว่ายน้ำและลดน้ำหนัก</t>
        </is>
      </c>
      <c r="E175" s="88" t="inlineStr">
        <is>
          <t>วิ่งมาราธอน</t>
        </is>
      </c>
      <c r="F175" s="88" t="inlineStr">
        <is>
          <t>การฝังเข็ม</t>
        </is>
      </c>
      <c r="G175" s="88" t="inlineStr">
        <is>
          <t>การใส่สนับเข่าตลอดเวลา</t>
        </is>
      </c>
      <c r="H175" s="88" t="inlineStr">
        <is>
          <t>การทานคอลลาเจน</t>
        </is>
      </c>
      <c r="I175" s="100" t="n">
        <v>1</v>
      </c>
      <c r="J175" s="88" t="inlineStr">
        <is>
          <t>✅ คำตอบที่ถูกต้อง: ข้อ ก. ว่ายน้ำและลดน้ำหนัก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รักษาแบบไม่ใช้ยาที่มีหลักฐานเชิงประจักษ์ชัดเจนที่สุดในการชะลอความเสื่อมและลดแรงกระทำต่อข้อเข่าคือ การลดน้ำหนักตัว (Weight loss) ร่วมกับการออกกำลังกายชนิดที่ไม่มีแรงกระแทกต่อข้อ เช่น การว่ายน้ำ (Swimming) หรือการปั่นจักรยาน
🔍 ข้ออื่นผิดเพราะอะไร:
• ข้อ ข. (วิ่งมาราธอน): การวิ่งมาราธอนจัดเป็นการออกกำลังกายที่มีแรงกระแทกสูง (High-impact) ซึ่งจะยิ่งเพิ่มความเครียดต่อผิวกระดูกอ่อนและเร่งให้ข้อเข่าเสื่อมเร็วขึ้น
• ข้อ ค. (การฝังเข็ม): การฝังเข็มเป็นเพียงการรักษาทางเลือก (Adjunctive therapy) เพื่อบรรเทาอาการปวด แต่ไม่มีหลักฐานชัดเจนว่ามีประสิทธิภาพในการชะลอการเสื่อมสภาพของข้อเข่าได้ดีเท่าการลดน้ำหนัก
• ข้อ ง. (การใส่สนับเข่าตลอดเวลา): การใส่สนับเข่าตลอดเวลาจะทำให้กล้ามเนื้อรอบเข่าไม่ได้ใช้งานอย่างเต็มที่ ส่งผลให้กล้ามเนื้อลีบ (Atrophy) และยิ่งทำให้ข้อเข่าสูญเสียความมั่นคงในระยะยาว
• ข้อ จ. (การทานคอลลาเจน): การรับประทานคอลลาเจนยังขาดหลักฐานเชิงประจักษ์ที่มีน้ำหนักเพียงพอในการรับรองว่าสามารถชะลอหรือรักษาภาวะข้อเข่าเสื่อมได้ตามแนวทางเวชปฏิบัติ
📖 Guideline อ้างอิง:
2019 American College of Rheumatology/Arthritis Foundation Guideline for the Management of Osteoarthritis of the Hand, Hip, and Knee
📌 จุดจำก่อนสอบ:
• Non-pharmacological OA Therapy: การลดน้ำหนักตัว (Weight reduction) และการออกกำลังกายแบบ Low-impact เช่น การว่ายน้ำและการปั่นจักรยาน มีหลักฐานเชิงประจักษ์ชัดเจนที่สุดในการลดแรงกดบนข้อเข่าและชะลอความเสื่อม</t>
        </is>
      </c>
      <c r="K175" s="100" t="n"/>
      <c r="L175" s="88" t="inlineStr">
        <is>
          <t>Osteoarthritis</t>
        </is>
      </c>
      <c r="M175" s="100" t="inlineStr">
        <is>
          <t>Clinic</t>
        </is>
      </c>
      <c r="N175" s="88" t="inlineStr">
        <is>
          <t>ข้อ 42 Mock Musculo RxCU84</t>
        </is>
      </c>
      <c r="O175" s="100" t="inlineStr">
        <is>
          <t>Mock</t>
        </is>
      </c>
      <c r="P175" s="100" t="inlineStr">
        <is>
          <t>Mock RxCU84</t>
        </is>
      </c>
      <c r="Q175" s="100" t="n"/>
    </row>
    <row r="176" ht="409.6" customHeight="1" s="49">
      <c r="A176" s="100" t="n">
        <v>174</v>
      </c>
      <c r="B176"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อาการ "Crepitus" ใน OA คืออะไร?</t>
        </is>
      </c>
      <c r="C176" s="100" t="n"/>
      <c r="D176" s="88" t="inlineStr">
        <is>
          <t>ข้อบวมแดง</t>
        </is>
      </c>
      <c r="E176" s="88" t="inlineStr">
        <is>
          <t>ข้อผิดรูปเบี้ยว</t>
        </is>
      </c>
      <c r="F176" s="88" t="inlineStr">
        <is>
          <t>เสียงดังกรอบแกรบขณะขยับข้อ</t>
        </is>
      </c>
      <c r="G176" s="88" t="inlineStr">
        <is>
          <t>การขยับข้อไม่ได้เลย</t>
        </is>
      </c>
      <c r="H176" s="88" t="inlineStr">
        <is>
          <t>กล้ามเนื้อลีบ</t>
        </is>
      </c>
      <c r="I176" s="100" t="n">
        <v>3</v>
      </c>
      <c r="J176" s="88" t="inlineStr">
        <is>
          <t>✅ คำตอบที่ถูกต้อง: ข้อ ค. เสียงดังกรอบแกรบขณะขยับข้อ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Crepitus ในโรคข้อเสื่อมหมายถึง เสียงดังกรอบแกรบหรือความรู้สึกเสียดสีที่คลำได้ขณะเคลื่อนไหวข้อ ซึ่งเกิดจากการที่กระดูกอ่อนผิวข้อสึกหรอไปทำให้กระดูกเสียดสีกันโดยตรง
🔍 ข้ออื่นผิดเพราะอะไร:
• ข้อ ก. (ข้อบวมแดง): ข้อบวม แดง และร้อน เป็นลักษณะที่บ่งชี้ถึงภาวะข้ออักเสบเฉียบพลัน (เช่น โรคเกาต์ หรือข้ออักเสบติดเชื้อ) ไม่ใช่นิยามของคำว่า Crepitus
• ข้อ ข. (ข้อผิดรูปเบี้ยว): ข้อผิดรูปหรือเบี้ยว (Deformity) เป็นภาวะแทรกซ้อนที่เกิดขึ้นในโรคข้อเสื่อมระยะลุกลามหรือใน RA แต่ไม่ใช่ความหมายของเสียง Crepitus
• ข้อ ง. (การขยับข้อไม่ได้เลย): การขยับข้อไม่ได้เลย (Ankylosis หรือ Locked joint) มักเกิดจากกระดูกงอกขัดข้อต่อ หรือมีพังผืดเกาะติดแน่น ไม่ใช่อาการแสดงของ Crepitus
• ข้อ จ. (กล้ามเนื้อลีบ): กล้ามเนื้อลีบ (Muscle atrophy) เป็นผลมาจากการที่ผู้ป่วยหลีกเลี่ยงการใช้งานข้อต่อเพราะความเจ็บปวด ไม่ใช่เสียงการเสียดสีของกระดูก (Crepitus)
📖 Guideline อ้างอิง:
2019 American College of Rheumatology/Arthritis Foundation Guideline for the Management of Osteoarthritis of the Hand, Hip, and Knee
📌 จุดจำก่อนสอบ:
• Definition of Crepitus: Crepitus คือเสียงดังกรอบแกรบหรือความรู้สึกเสียดสีที่เกิดจากการที่ผิวกระดูกอ่อนสึกหรอจนกระดูกใต้ผิวข้อสัมผัสและเสียดสีกันโดยตรงขณะขยับข้อ</t>
        </is>
      </c>
      <c r="K176" s="100" t="n"/>
      <c r="L176" s="88" t="inlineStr">
        <is>
          <t>Osteoarthritis</t>
        </is>
      </c>
      <c r="M176" s="100" t="inlineStr">
        <is>
          <t>Clinic</t>
        </is>
      </c>
      <c r="N176" s="88" t="inlineStr">
        <is>
          <t>ข้อ 43 Mock Musculo RxCU84</t>
        </is>
      </c>
      <c r="O176" s="100" t="inlineStr">
        <is>
          <t>Mock</t>
        </is>
      </c>
      <c r="P176" s="100" t="inlineStr">
        <is>
          <t>Mock RxCU84</t>
        </is>
      </c>
      <c r="Q176" s="100" t="n"/>
    </row>
    <row r="177" ht="409.6" customHeight="1" s="49">
      <c r="A177" s="100" t="n">
        <v>175</v>
      </c>
      <c r="B177"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หากจำเป็นต้องใช้ Oral NSAIDs ในผู้สูงอายุ ควรเลือกแนวทางใดเพื่อความปลอดภัยสูงสุดต่อ GI?</t>
        </is>
      </c>
      <c r="C177" s="100" t="n"/>
      <c r="D177" s="88" t="inlineStr">
        <is>
          <t>Piroxicam</t>
        </is>
      </c>
      <c r="E177" s="88" t="inlineStr">
        <is>
          <t>Ibuprofen dose สูง</t>
        </is>
      </c>
      <c r="F177" s="88" t="inlineStr">
        <is>
          <t>COX-2 inhibitor + PPI</t>
        </is>
      </c>
      <c r="G177" s="88" t="inlineStr">
        <is>
          <t>Indomethacin</t>
        </is>
      </c>
      <c r="H177" s="88" t="inlineStr">
        <is>
          <t>Naproxen เดี่ยวๆ</t>
        </is>
      </c>
      <c r="I177" s="100" t="n">
        <v>3</v>
      </c>
      <c r="J177" s="88" t="inlineStr">
        <is>
          <t>✅ คำตอบที่ถูกต้อง: ข้อ ค. COX-2 inhibitor + PPI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ในผู้สูงอายุที่มีความเสี่ยงต่อทางเดินอาหาร หากจำเป็นต้องใช้ยากินกลุ่ม NSAIDs กลยุทธ์ที่ปลอดภัยที่สุดต่อระบบทางเดินอาหารคือการเลือกใช้ Selective COX-2 inhibitor ร่วมกับการให้ยาป้องกันกรดในกระเพาะอาหารกลุ่ม Proton Pump Inhibitor (PPI)
🔍 ข้ออื่นผิดเพราะอะไร:
• ข้อ ก. (Piroxicam): Piroxicam เป็นยาในกลุ่ม Non-selective NSAIDs ที่มีค่าครึ่งชีวิตยาวนาน และมีความเสี่ยงสูงมากที่สุดตัวหนึ่งในการทำให้เกิดแผลและเลือดออกในทางเดินอาหาร โดยเฉพาะในผู้สูงอายุ
• ข้อ ข. (Ibuprofen dose สูง): Ibuprofen ในขนาดสูง (High dose) ขาดความจำเพาะต่อเอนไซม์ COX-2 จึงเพิ่มความเสี่ยงต่อการเกิดพิษในระบบทางเดินอาหารและผลข้างเคียงต่อระบบหัวใจและหลอดเลือด
• ข้อ ง. (Indomethacin): Indomethacin เป็นยาที่มีความเสี่ยงต่อการเกิดผลข้างเคียงทางเดินอาหารสูงมาก รวมถึงสามารถทำให้เกิดอาการสับสนหรือมึนงงในผู้ป่วยสูงอายุ จึงไม่แนะนำให้ใช้ใน OA
• ข้อ จ. (Naproxen เดี่ยวๆ): แม้ Naproxen จะมีความเสี่ยงทางระบบหัวใจและหลอดเลือดค่อนข้างต่ำ แต่การใช้เดี่ยวๆ ในผู้สูงอายุจะเพิ่มความเสี่ยงต่อการเกิดเลือดออกในทางเดินอาหารอย่างมาก (ต้องให้ร่วมกับ PPI เสมอ)
📖 Guideline อ้างอิง:
2019 American College of Rheumatology/Arthritis Foundation Guideline for the Management of Osteoarthritis of the Hand, Hip, and Knee
📌 จุดจำก่อนสอบ:
• High GI Risk NSAID Strategy: หากจำเป็นต้องใช้ยากิน NSAIDs ในผู้สูงอายุหรือผู้ที่มีความเสี่ยงต่อแผลทางเดินอาหาร ควรเลือกใช้ Selective COX-2 inhibitor ควบคู่กับการให้ยา Proton Pump Inhibitor (PPI) เสมอ</t>
        </is>
      </c>
      <c r="K177" s="100" t="n"/>
      <c r="L177" s="88" t="inlineStr">
        <is>
          <t>Osteoarthritis</t>
        </is>
      </c>
      <c r="M177" s="100" t="inlineStr">
        <is>
          <t>Clinic</t>
        </is>
      </c>
      <c r="N177" s="88" t="inlineStr">
        <is>
          <t>ข้อ 44 Mock Musculo RxCU84</t>
        </is>
      </c>
      <c r="O177" s="100" t="inlineStr">
        <is>
          <t>Mock</t>
        </is>
      </c>
      <c r="P177" s="100" t="inlineStr">
        <is>
          <t>Mock RxCU84</t>
        </is>
      </c>
      <c r="Q177" s="100" t="n"/>
    </row>
    <row r="178" ht="409.6" customHeight="1" s="49">
      <c r="A178" s="100" t="n">
        <v>176</v>
      </c>
      <c r="B178"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 Capsaicin cream มีกลไกแก้ปวดอย่างไร?</t>
        </is>
      </c>
      <c r="C178" s="100" t="n"/>
      <c r="D178" s="88" t="inlineStr">
        <is>
          <t>ยับยั้ง COX</t>
        </is>
      </c>
      <c r="E178" s="88" t="inlineStr">
        <is>
          <t>Depletion ของ Substance P จากปลายประสาท</t>
        </is>
      </c>
      <c r="F178" s="88" t="inlineStr">
        <is>
          <t>ยับยั้ง Mu-receptor</t>
        </is>
      </c>
      <c r="G178" s="88" t="inlineStr">
        <is>
          <t>ขยายหลอดเลือดลดอักเสบ</t>
        </is>
      </c>
      <c r="H178" s="88" t="inlineStr">
        <is>
          <t>ให้ความเย็นชา</t>
        </is>
      </c>
      <c r="I178" s="100" t="n">
        <v>2</v>
      </c>
      <c r="J178" s="88" t="inlineStr">
        <is>
          <t>✅ คำตอบที่ถูกต้อง: ข้อ ข. Depletion ของ Substance P จากปลายประสาท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cream ออกฤทธิ์โดยจับกับตัวรับ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 ส่งผลให้การส่งสัญญาณความปวดไปยังระบบประสาทส่วนกลางลดลง
🔍 ข้ออื่นผิดเพราะอะไร:
• ข้อ ก. (ยับยั้ง COX): NSAIDs มีกลไกยับยั้งเอนไซม์ COX เพื่อลดการสร้าง prostaglandins ไม่ใช่กลไกของ capsaicin
• ข้อ ค. (ยับยั้ง Mu-receptor): Opioids เช่น morphine ออกฤทธิ์จับกับ Mu-receptor ในระบบประสาทส่วนกลางเพื่อลดการรับรู้ความปวด
• ข้อ ง. (ขยายหลอดเลือดลดอักเสบ): Capsaicin ไม่ได้ออกฤทธิ์โดยการขยายหลอดเลือดเพื่อลดการอักเสบ แต่กระตุ้นและทำให้สารสื่อประสาทพร่องไป
• ข้อ จ. (ให้ความเย็นชา): Menthol หรือ camphor เป็น counter-irritant ที่ให้ความรู้สึกเย็นชาผ่าน TRPM8 receptor ไม่ใช่ capsaicin ที่จับกับ TRPV1
📖 Guideline อ้างอิง:
2019 American College of Rheumatology/Arthritis Foundation Guideline for the Management of Osteoarthritis of the Hand, Hip, and Knee
📌 จุดจำก่อนสอบ:
• Capsaicin Mechanism: Capsaicin ออกฤทธิ์จับกับตัวรับ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t>
        </is>
      </c>
      <c r="K178" s="100" t="n"/>
      <c r="L178" s="88" t="inlineStr">
        <is>
          <t>Osteoarthritis / Herbal Medicine</t>
        </is>
      </c>
      <c r="M178" s="100" t="inlineStr">
        <is>
          <t>Clinic</t>
        </is>
      </c>
      <c r="N178" s="88" t="inlineStr">
        <is>
          <t>ข้อ 45 Mock Musculo RxCU84</t>
        </is>
      </c>
      <c r="O178" s="100" t="inlineStr">
        <is>
          <t>Mock</t>
        </is>
      </c>
      <c r="P178" s="100" t="inlineStr">
        <is>
          <t>Mock RxCU84</t>
        </is>
      </c>
      <c r="Q178" s="100" t="n"/>
    </row>
    <row r="179" ht="409.6" customHeight="1" s="49">
      <c r="A179" s="100" t="n">
        <v>177</v>
      </c>
      <c r="B179"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สารใดที่เป็นองค์ประกอบหลักของกระดูกอ่อนข้อต่อ (Cartilage) ที่เป็นเป้าหมายของยาเสริมอาหารบางชนิด?</t>
        </is>
      </c>
      <c r="C179" s="100" t="n"/>
      <c r="D179" s="88" t="inlineStr">
        <is>
          <t>Hyaluronic acid และ Proteoglycan</t>
        </is>
      </c>
      <c r="E179" s="88" t="inlineStr">
        <is>
          <t>Calcium</t>
        </is>
      </c>
      <c r="F179" s="88" t="inlineStr">
        <is>
          <t>Vitamin D</t>
        </is>
      </c>
      <c r="G179" s="88" t="inlineStr">
        <is>
          <t>Uric acid</t>
        </is>
      </c>
      <c r="H179" s="88" t="inlineStr">
        <is>
          <t>Fibrin</t>
        </is>
      </c>
      <c r="I179" s="100" t="n">
        <v>1</v>
      </c>
      <c r="J179" s="88" t="inlineStr">
        <is>
          <t>✅ คำตอบที่ถูกต้อง: ข้อ ก. Hyaluronic acid และ Proteoglycan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องค์ประกอบหลักของสารพื้นฐานในกระดูกอ่อนผิวข้อ (Extracellular matrix of articular cartilage) คือ น้ำ, เส้นใย Collagen (ส่วนใหญ่ Type II), Proteoglycans (เช่น Aggrecan) และ Hyaluronic acid ซึ่งเป็นเป้าหมายของผลิตภัณฑ์เสริมสุขภาพข้อต่อ
🔍 ข้ออื่นผิดเพราะอะไร:
• ข้อ ข. (Calcium): แคลเซียมเป็นแร่ธาตุที่เป็นโครงสร้างหลักของกระดูกแข็ง (Bone) ไม่ใช่กระดูกอ่อนข้อต่อ (Cartilage)
• ข้อ ค. (Vitamin D): วิตามินดีทำหน้าที่เพิ่มการดูดซึมแคลเซียมและฟอสฟอรัสที่ลำไส้เพื่อเสริมความแข็งแรงของกระดูกแข็ง
• ข้อ ง. (Uric acid): กรดยูริกเป็นของเสียจากการสลายพิวรีน หากสะสมในข้อจะทำให้เกิดโรคเกาต์ ไม่ใช่องค์ประกอบของกระดูกอ่อน
• ข้อ จ. (Fibrin): ไฟบรินเป็นโปรตีนที่เกี่ยวข้องกับกระบวนการแข็งตัวของเลือด ไม่มีบทบาทเป็นโครงสร้างของกระดูกอ่อนข้อต่อ
📖 Guideline อ้างอิง:
2019 American College of Rheumatology/Arthritis Foundation Guideline for the Management of Osteoarthritis of the Hand, Hip, and Knee
📌 จุดจำก่อนสอบ:
• Cartilage Matrix Components: สารพื้นฐานของกระดูกอ่อนผิวข้อประกอบด้วยน้ำ เส้นใย Type II Collagen และ Proteoglycans (เช่น Aggrecan, Hyaluronic acid, Chondroitin)</t>
        </is>
      </c>
      <c r="K179" s="100" t="n"/>
      <c r="L179" s="88" t="inlineStr">
        <is>
          <t>Osteoarthritis</t>
        </is>
      </c>
      <c r="M179" s="100" t="inlineStr">
        <is>
          <t>Clinic</t>
        </is>
      </c>
      <c r="N179" s="88" t="inlineStr">
        <is>
          <t>ข้อ 46 Mock Musculo RxCU84</t>
        </is>
      </c>
      <c r="O179" s="100" t="inlineStr">
        <is>
          <t>Mock</t>
        </is>
      </c>
      <c r="P179" s="100" t="inlineStr">
        <is>
          <t>Mock RxCU84</t>
        </is>
      </c>
      <c r="Q179" s="100" t="n"/>
    </row>
    <row r="180" ht="409.6" customHeight="1" s="49">
      <c r="A180" s="100" t="n">
        <v>178</v>
      </c>
      <c r="B180"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การฉีดคอร์ติโคสเตียรอยด์เข้าข้อ (Intra-articular) มีข้อจำกัดอย่างไร?</t>
        </is>
      </c>
      <c r="C180" s="100" t="n"/>
      <c r="D180" s="88" t="inlineStr">
        <is>
          <t>ห้ามฉีดเกินปีละ 1 ครั้ง</t>
        </is>
      </c>
      <c r="E180" s="88" t="inlineStr">
        <is>
          <t>ให้ผลลดปวดเพียงระยะสั้น (Short-term) ไม่ชะลอโรค</t>
        </is>
      </c>
      <c r="F180" s="88" t="inlineStr">
        <is>
          <t>ทำให้กระดูกงอก</t>
        </is>
      </c>
      <c r="G180" s="88" t="inlineStr">
        <is>
          <t>ลดปวดถาวร</t>
        </is>
      </c>
      <c r="H180" s="88" t="inlineStr">
        <is>
          <t>ใช้เป็น First-line เสมอ</t>
        </is>
      </c>
      <c r="I180" s="100" t="n">
        <v>2</v>
      </c>
      <c r="J180" s="88" t="inlineStr">
        <is>
          <t>✅ คำตอบที่ถูกต้อง: ข้อ ข. ให้ผลลดปวดเพียงระยะสั้น (Short-term) ไม่ชะลอโรค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การฉีดยาสเตียรอยด์เข้าข้อ (Intra-articular Corticosteroids) มีข้อจำกัดคือให้ผลบรรเทาอาการปวดและลดการอักเสบเพียงระยะสั้น (Short-term relief ประมาณ 4-8 สัปดาห์) ไม่มีผลในการชะลอการดำเนินโรค และไม่ควรฉีดบ่อยเกินไป (ไม่เกิน 3-4 ครั้งต่อปีต่อข้อ) เพราะอาจเร่งการเสื่อมของกระดูกอ่อน
🔍 ข้ออื่นผิดเพราะอะไร:
• ข้อ ก. (ห้ามฉีดเกินปีละ 1 ครั้ง): การฉีดคอร์ติโคสเตียรอยด์เข้าข้อสามารถฉีดซ้ำได้ทุก 3-4 เดือน หรือประมาณ 3-4 ครั้งต่อปีตามความจำเป็นทางคลินิก
• ข้อ ค. (ทำให้กระดูกงอก): คอร์ติโคสเตียรอยด์อาจทำให้กระดูกอ่อนผิวข้อเสื่อมเร็วขึ้นหากฉีดบ่อยเกินไป แต่ไม่ได้กระตุ้นให้เกิดกระดูกงอก
• ข้อ ง. (ลดปวดถาวร): ยาเพียงแค่ลดกระบวนการอักเสบชั่วคราว ไม่สามารถแก้ความเสื่อมของโครงสร้างข้อเพื่อลดปวดอย่างถาวรได้
• ข้อ จ. (ใช้เป็น First-line เสมอ): Guideline แนะนำให้ใช้ Topical หรือ Oral NSAIDs เป็น First-line ส่วนการฉีดเข้าข้อพิจารณาเมื่อใช้ยาอื่นไม่ได้ผลหรือมีข้ออักเสบเฉียบพลันรุนแรง
📖 Guideline อ้างอิง:
2019 American College of Rheumatology/Arthritis Foundation Guideline for the Management of Osteoarthritis of the Hand, Hip, and Knee
📌 จุดจำก่อนสอบ:
• Limitations of IA Steroid: การฉีด Intra-articular Corticosteroids ให้ผลบรรเทาปวดเพียงระยะสั้น (4-8 สัปดาห์) ไม่ชะลอโรค และไม่ควรฉีดบ่อยเกินปีละ 3-4 ครั้งเนื่องจากอาจเร่งให้กระดูกอ่อนเสื่อมเร็วขึ้น</t>
        </is>
      </c>
      <c r="K180" s="100" t="n"/>
      <c r="L180" s="88" t="inlineStr">
        <is>
          <t>Osteoarthritis</t>
        </is>
      </c>
      <c r="M180" s="100" t="inlineStr">
        <is>
          <t>Clinic</t>
        </is>
      </c>
      <c r="N180" s="88" t="inlineStr">
        <is>
          <t>ข้อ 47 Mock Musculo RxCU84</t>
        </is>
      </c>
      <c r="O180" s="100" t="inlineStr">
        <is>
          <t>Mock</t>
        </is>
      </c>
      <c r="P180" s="100" t="inlineStr">
        <is>
          <t>Mock RxCU84</t>
        </is>
      </c>
      <c r="Q180" s="100" t="n"/>
    </row>
    <row r="181" ht="409.6" customHeight="1" s="49">
      <c r="A181" s="100" t="n">
        <v>179</v>
      </c>
      <c r="B181"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หากผู้ป่วยแพ้ยา NSAIDs รุนแรง ยาใดเป็นตัวเลือกถัดไปในการลดปวด?</t>
        </is>
      </c>
      <c r="C181" s="100" t="n"/>
      <c r="D181" s="88" t="inlineStr">
        <is>
          <t>Duloxetine หรือ Tramadol</t>
        </is>
      </c>
      <c r="E181" s="88" t="inlineStr">
        <is>
          <t>Colchicine</t>
        </is>
      </c>
      <c r="F181" s="88" t="inlineStr">
        <is>
          <t>Allopurinol</t>
        </is>
      </c>
      <c r="G181" s="88" t="inlineStr">
        <is>
          <t>Methotrexate</t>
        </is>
      </c>
      <c r="H181" s="88" t="inlineStr">
        <is>
          <t>Prednisolone</t>
        </is>
      </c>
      <c r="I181" s="100" t="n">
        <v>1</v>
      </c>
      <c r="J181" s="88" t="inlineStr">
        <is>
          <t>✅ คำตอบที่ถูกต้อง: ข้อ ก. Duloxetine หรือ Tramadol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หากผู้ป่วยมีข้อห้ามใช้หรือแพ้ยา NSAIDs ยาแก้ปวดทางเลือกที่มีคำแนะนำสนับสนุนให้ใช้ในการรักษาอาการปวดเรื้อรังจากข้อเข่าเสื่อมคือ Duloxetine (SNRI) หรือ Tramadol
🔍 ข้ออื่นผิดเพราะอะไร:
• ข้อ ข. (Colchicine): Colchicine มีกลไกยับยั้งการรวมตัวของ microtubule ใช้ลดการอักเสบเฉียบพลันในโรคเกาต์ ไม่มีข้อบ่งใช้ในข้อเข่าเสื่อม
• ข้อ ค. (Allopurinol): Allopurinol เป็นยาคลายกรดยูริกโดยยับยั้งเอนไซม์ xanthine oxidase ใช้ป้องกันเกาต์กำเริบ ไม่ใช่ยาลดปวดข้อเข่าเสื่อม
• ข้อ ง. (Methotrexate): Methotrexate เป็น DMARDs ใช้ปรับภูมิคุ้มกันในโรครูมาตอยด์ ไม่มีบทบาทรักษาอาการปวดจากภาวะข้อเข่าเสื่อม
• ข้อ จ. (Prednisolone): Prednisolone ชนิดรับประทานไม่แนะนำให้ใช้ในข้อเข่าเสื่อม เนื่องจากไม่ได้ผลดีและเสี่ยงต่อผลข้างเคียงทั่วร่างกายเมื่อใช้ระยะยาว
📖 Guideline อ้างอิง:
2019 American College of Rheumatology/Arthritis Foundation Guideline for the Management of Osteoarthritis of the Hand, Hip, and Knee
📌 จุดจำก่อนสอบ:
• Alternative Analgesics in OA: หากมีข้อห้ามใช้ NSAIDs แนวทางเวชปฏิบัติแนะนำให้ใช้ Duloxetine (SNRI) หรือ Tramadol ในการจัดการอาการปวดเรื้อรังจากข้อเข่าเสื่อม</t>
        </is>
      </c>
      <c r="K181" s="100" t="n"/>
      <c r="L181" s="88" t="inlineStr">
        <is>
          <t>Osteoarthritis</t>
        </is>
      </c>
      <c r="M181" s="100" t="inlineStr">
        <is>
          <t>Clinic</t>
        </is>
      </c>
      <c r="N181" s="88" t="inlineStr">
        <is>
          <t>ข้อ 48 Mock Musculo RxCU84</t>
        </is>
      </c>
      <c r="O181" s="100" t="inlineStr">
        <is>
          <t>Mock</t>
        </is>
      </c>
      <c r="P181" s="100" t="inlineStr">
        <is>
          <t>Mock RxCU84</t>
        </is>
      </c>
      <c r="Q181" s="100" t="n"/>
    </row>
    <row r="182" ht="409.6" customHeight="1" s="49">
      <c r="A182" s="100" t="n">
        <v>180</v>
      </c>
      <c r="B182"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ยากลุ่ม SYSADOA (เช่น Glucosamine) Guideline ปัจจุบัน (ACR) แนะนำอย่างไร?</t>
        </is>
      </c>
      <c r="C182" s="100" t="n"/>
      <c r="D182" s="88" t="inlineStr">
        <is>
          <t>แนะนำอย่างยิ่งให้ใช้ทุกราย</t>
        </is>
      </c>
      <c r="E182" s="88" t="inlineStr">
        <is>
          <t>ไม่แนะนำให้ใช้ (Strongly against) หรือแนะนำอย่างมีเงื่อนไขว่าอาจใช้ใน OA Knee</t>
        </is>
      </c>
      <c r="F182" s="88" t="inlineStr">
        <is>
          <t>แทนที่ NSAID ได้เลย</t>
        </is>
      </c>
      <c r="G182" s="88" t="inlineStr">
        <is>
          <t>ใช้รักษา RA ได้</t>
        </is>
      </c>
      <c r="H182" s="88" t="inlineStr">
        <is>
          <t>ใช้ป้องกันกระดูกหัก</t>
        </is>
      </c>
      <c r="I182" s="100" t="n">
        <v>2</v>
      </c>
      <c r="J182" s="88" t="inlineStr">
        <is>
          <t>✅ คำตอบที่ถูกต้อง: ข้อ ข. ไม่แนะนำให้ใช้ (Strongly against) หรือแนะนำอย่างมีเงื่อนไขว่าอาจใช้ใน OA Knee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มีคำแนะนำอย่างยิ่งไม่สนับสนุนให้ใช้ (Strongly recommended against) ยา Glucosamine และ Chondroitin ในการรักษา Knee and Hip OA เนื่องจากหลักฐานทางคลินิกพบว่าประสิทธิภาพไม่แตกต่างจากยาหลอกอย่างมีนัยสำคัญ
🔍 ข้ออื่นผิดเพราะอะไร:
• ข้อ ก. (แนะนำอย่างยิ่งให้ใช้ทุกราย): OARSI และ ACR guideline ไม่แนะนำให้ใช้ SYSADOA เป็นประจำทุกรายเนื่องจากหลักฐานด้านประสิทธิภาพยังขัดแย้งกัน
• ข้อ ค. (แทนที่ NSAID ได้เลย): ยาไม่มีฤทธิ์ต้านการอักเสบหรือระงับปวดที่รวดเร็วและมีประสิทธิภาพเทียบเท่า NSAIDs จึงไม่สามารถใช้ทดแทนได้โดยตรง
• ข้อ ง. (ใช้รักษา RA ได้): Rheumatoid arthritis เป็นโรคแพ้ภูมิตัวเองที่ต้องรักษาด้วย DMARDs ยา SYSADOA ไม่มีกลไกปรับเปลี่ยนภูมิคุ้มกัน
• ข้อ จ. (ใช้ป้องกันกระดูกหัก): ยาไม่ได้เพิ่มความหนาแน่นของมวลกระดูก จึงไม่สามารถใช้ป้องกันภาวะกระดูกหักจากโรคกระดูกพรุนได้
📖 Guideline อ้างอิง:
2019 American College of Rheumatology/Arthritis Foundation Guideline for the Management of Osteoarthritis of the Hand, Hip, and Knee
📌 จุดจำก่อนสอบ:
• SYSADOA Status in ACR 2019: แนวทางเวชปฏิบัติ ACR 2019 มีคำแนะนำ ไม่แนะนำให้ใช้ (Strongly recommended against) ยากลุ่ม Glucosamine และ Chondroitin ใน Knee และ Hip OA เนื่องจากขาดหลักฐานทางคลินิกที่ยืนยันประสิทธิผลเหนือกว่ายาหลอก</t>
        </is>
      </c>
      <c r="K182" s="100" t="n"/>
      <c r="L182" s="88" t="inlineStr">
        <is>
          <t>Osteoarthritis</t>
        </is>
      </c>
      <c r="M182" s="100" t="inlineStr">
        <is>
          <t>Clinic</t>
        </is>
      </c>
      <c r="N182" s="88" t="inlineStr">
        <is>
          <t>ข้อ 49 Mock Musculo RxCU84</t>
        </is>
      </c>
      <c r="O182" s="100" t="inlineStr">
        <is>
          <t>Mock</t>
        </is>
      </c>
      <c r="P182" s="100" t="inlineStr">
        <is>
          <t>Mock RxCU84</t>
        </is>
      </c>
      <c r="Q182" s="100" t="n"/>
    </row>
    <row r="183" ht="409.6" customHeight="1" s="49">
      <c r="A183" s="100" t="n">
        <v>181</v>
      </c>
      <c r="B183"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ยาใดจัดเป็น first-line ที่แนะนำอย่างยิ่ง สำหรับข้อเข่าเสื่อมในผู้สูงอายุรายนี้</t>
        </is>
      </c>
      <c r="C183" s="100" t="n"/>
      <c r="D183" s="88" t="inlineStr">
        <is>
          <t>Paracetamol</t>
        </is>
      </c>
      <c r="E183" s="88" t="inlineStr">
        <is>
          <t>Tramadol</t>
        </is>
      </c>
      <c r="F183" s="88" t="inlineStr">
        <is>
          <t>Topical NSAIDs</t>
        </is>
      </c>
      <c r="G183" s="88" t="inlineStr">
        <is>
          <t>Intra-articular hyaluronic acid</t>
        </is>
      </c>
      <c r="H183" s="88" t="inlineStr">
        <is>
          <t>Glucosamine</t>
        </is>
      </c>
      <c r="I183" s="100" t="n">
        <v>3</v>
      </c>
      <c r="J183" s="88" t="inlineStr">
        <is>
          <t>✅ คำตอบที่ถูกต้อง: ข้อ ค.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ACR 2019 แนะนำ Topical NSAIDs เป็น First-line therapy ที่แนะนำอย่างยิ่ง (Strongly recommended) สำหรับข้อเข่าเสื่อมในผู้สูงอายุ เนื่องจากปลอดภัยต่อระบบต่างๆ สูงกว่า Oral NSAIDs
🔍 ข้ออื่นผิดเพราะอะไร:
• ข้อ ก. (Paracetamol): Paracetamol ไม่แนะนำให้เป็น First-line เนื่องจากมีประสิทธิภาพลดปวดข้อเข่าเสื่อมต่ำกว่า NSAIDs อย่างมีนัยสำคัญ
• ข้อ ข. (Tramadol): Tramadol เป็น weak opioid ที่แนะนำให้ใช้แบบมีเงื่อนไขเมื่อผู้ป่วยมีข้อห้ามใช้ NSAIDs เนื่องจากเสี่ยงต่ออาการไม่พึงประสงค์ทางระบบประสาท
• ข้อ ง. (Intra-articular hyaluronic acid): Intra-articular hyaluronic acid มีคำแนะนำแบบมีเงื่อนไขหรืออาจไม่แนะนำในบาง guideline เนื่องจากให้ผลลดปวดไม่ชัดเจนเมื่อเทียบกับยาหลอก
• ข้อ จ. (Glucosamine): Glucosamine ถูกแนะนำอย่างมีเงื่อนไขว่าไม่ควรใช้ (Strongly against ใน ACR 2019) เพราะไม่มีหลักฐานเพียงพอถึงประโยชน์ทางคลินิกที่ชัดเจน
📖 Guideline อ้างอิง:
2019 American College of Rheumatology/Arthritis Foundation Guideline for the Management of Osteoarthritis of the Hand, Hip, and Knee
📌 จุดจำก่อนสอบ:
• Preferred Knee OA Treatment in Elderly: Topical NSAIDs ปลอดภัยต่อหัวใจ ไต และทางเดินอาหารมากกว่ายารับประทาน จึงเป็นยาอันดับหนึ่งในผู้ป่วยสูงอายุ</t>
        </is>
      </c>
      <c r="K183" s="100" t="n"/>
      <c r="L183" s="88" t="inlineStr">
        <is>
          <t>Osteoarthritis</t>
        </is>
      </c>
      <c r="M183" s="100" t="inlineStr">
        <is>
          <t>Clinic</t>
        </is>
      </c>
      <c r="N183" s="88" t="inlineStr">
        <is>
          <t>ข้อ 50 Mock Musculo RxCU84</t>
        </is>
      </c>
      <c r="O183" s="100" t="inlineStr">
        <is>
          <t>Mock</t>
        </is>
      </c>
      <c r="P183" s="100" t="inlineStr">
        <is>
          <t>Mock RxCU84</t>
        </is>
      </c>
      <c r="Q183" s="100" t="n"/>
    </row>
    <row r="184" ht="409.6" customHeight="1" s="49">
      <c r="A184" s="100" t="n">
        <v>182</v>
      </c>
      <c r="B184"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ยาต้านพิษของภาวะได้รับ paracetamol เกินขนาดคือข้อใด</t>
        </is>
      </c>
      <c r="C184" s="100" t="n"/>
      <c r="D184" s="88" t="inlineStr">
        <is>
          <t>Naloxone</t>
        </is>
      </c>
      <c r="E184" s="88" t="inlineStr">
        <is>
          <t>Flumazenil</t>
        </is>
      </c>
      <c r="F184" s="88" t="inlineStr">
        <is>
          <t>Vitamin K</t>
        </is>
      </c>
      <c r="G184" s="88" t="inlineStr">
        <is>
          <t>N-acetylcysteine</t>
        </is>
      </c>
      <c r="H184" s="88" t="inlineStr">
        <is>
          <t>Leucovorin</t>
        </is>
      </c>
      <c r="I184" s="100" t="n">
        <v>4</v>
      </c>
      <c r="J184" s="88" t="inlineStr">
        <is>
          <t>✅ คำตอบที่ถูกต้อง: ข้อ ง. N-acetylcysteine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N-acetylcysteine (NAC) เป็นยาต้านพิษ (Antidote) จำเพาะสำหรับภาวะ Paracetamol overdose โดยทำหน้าที่เป็นสารตั้งต้นในการสังเคราะห์ Glutathione เพื่อจับกับสารพิษ NAPQI
🔍 ข้ออื่นผิดเพราะอะไร:
• ข้อ ก. (Naloxone): Naloxone เป็นยาต้านฤทธิ์ของกลุ่ม opioids โดยแย่งจับที่ Mu-receptor ไม่สามารถแก้พิษจาก paracetamol ได้
• ข้อ ข. (Flumazenil): Flumazenil เป็น antidote สำหรับแก้พิษจากการได้รับยากลุ่ม benzodiazepines เกินขนาด
• ข้อ ค. (Vitamin K): Vitamin K ใช้ต้านฤทธิ์ยาต้านการแข็งตัวของเลือดจำพวก warfarin โดยเสริมการสร้าง clotting factors
• ข้อ จ. (Leucovorin): Leucovorin (Folinic acid) ใช้เป็น rescue therapy เพื่อลดพิษของยา methotrexate ต่อเซลล์ปกติ
📖 Guideline อ้างอิง:
2019 American College of Rheumatology/Arthritis Foundation Guideline for the Management of Osteoarthritis of the Hand, Hip, and Knee
📌 จุดจำก่อนสอบ:
• Acetaminophen Antidote: N-acetylcysteine (NAC) เป็นยาต้านพิษจำเพาะสำหรับ Paracetamol overdose โดยทำหน้าที่เติมสารตั้งต้นสังเคราะห์ Glutathione เพื่อขจัดสารพิษ NAPQI</t>
        </is>
      </c>
      <c r="K184" s="100" t="n"/>
      <c r="L184" s="88" t="inlineStr">
        <is>
          <t>Osteoarthritis</t>
        </is>
      </c>
      <c r="M184" s="100" t="inlineStr">
        <is>
          <t>Clinic</t>
        </is>
      </c>
      <c r="N184" s="88" t="inlineStr">
        <is>
          <t>ข้อ 51 Mock Musculo RxCU84</t>
        </is>
      </c>
      <c r="O184" s="100" t="inlineStr">
        <is>
          <t>Mock</t>
        </is>
      </c>
      <c r="P184" s="100" t="inlineStr">
        <is>
          <t>Mock RxCU84</t>
        </is>
      </c>
      <c r="Q184" s="100" t="n"/>
    </row>
    <row r="185" ht="409.6" customHeight="1" s="49">
      <c r="A185" s="100" t="n">
        <v>183</v>
      </c>
      <c r="B185"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หากผู้ป่วยมีข้อห้ามใช้ NSAIDs และปวดเรื้อรัง ยาใดเหมาะสมที่สุด</t>
        </is>
      </c>
      <c r="C185" s="100" t="n"/>
      <c r="D185" s="88" t="inlineStr">
        <is>
          <t>Duloxetine</t>
        </is>
      </c>
      <c r="E185" s="88" t="inlineStr">
        <is>
          <t>Colchicine</t>
        </is>
      </c>
      <c r="F185" s="88" t="inlineStr">
        <is>
          <t>Allopurinol</t>
        </is>
      </c>
      <c r="G185" s="88" t="inlineStr">
        <is>
          <t>Prednisolone ระยะยาว</t>
        </is>
      </c>
      <c r="H185" s="88" t="inlineStr">
        <is>
          <t>Aspirin ขนาดสูง</t>
        </is>
      </c>
      <c r="I185" s="100" t="n">
        <v>1</v>
      </c>
      <c r="J185" s="88" t="inlineStr">
        <is>
          <t>✅ คำตอบที่ถูกต้อง: ข้อ ก. Duloxetine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Duloxetine เป็นยาต้านเศร้ากลุ่ม SNRI ที่ได้รับการรับรองจาก FDA และแนะนำใน ACR guideline สำหรับอาการปวดเรื้อรังจากกระดูกและกล้ามเนื้อ รวมถึงข้อเข่าเสื่อมในผู้ป่วยที่มีข้อห้ามใช้ NSAIDs
🔍 ข้ออื่นผิดเพราะอะไร:
• ข้อ ข. (Colchicine): Colchicine ลดการอักเสบผ่านการยับยั้ง microtubule polymerization ใช้ในโรคเกาต์เฉียบพลัน ไม่มีผลลดปวดในข้อเสื่อม
• ข้อ ค. (Allopurinol): Allopurinol ยับยั้ง xanthine oxidase เพื่อลดการสร้างกรดยูริกในเลือด ไม่มีฤทธิ์แก้ปวดหรือแก้อักเสบในข้อเข่าเสื่อม
• ข้อ ง. (Prednisolone ระยะยาว): Systemic corticosteroids ไม่แนะนำให้ใช้ระยะยาวในโรคข้อเข่าเสื่อมเนื่องจากผลข้างเคียงสูงและไม่มีประโยชน์ในการชะลอโรค
• ข้อ จ. (Aspirin ขนาดสูง): Aspirin ขนาดสูงมีผลข้างเคียงต่อระบบทางเดินอาหารและเพิ่มความเสี่ยงเลือดออก ไม่นิยมนำมาใช้แก้ปวดข้อเข่าเสื่อมในปัจจุบัน
📖 Guideline อ้างอิง:
2019 American College of Rheumatology/Arthritis Foundation Guideline for the Management of Osteoarthritis of the Hand, Hip, and Knee
📌 จุดจำก่อนสอบ:
• Central Pain Modulation in OA: Duloxetine ช่วยเพิ่มระดับ Serotonin และ Norepinephrine ในระบบ Descending inhibitory pain pathways บรรเทาอาการปวดข้อเข่าเสื่อมเรื้อรังได้ดีในรายที่มีข้อห้ามใช้ NSAIDs</t>
        </is>
      </c>
      <c r="K185" s="100" t="n"/>
      <c r="L185" s="88" t="inlineStr">
        <is>
          <t>Osteoarthritis</t>
        </is>
      </c>
      <c r="M185" s="100" t="inlineStr">
        <is>
          <t>Clinic</t>
        </is>
      </c>
      <c r="N185" s="88" t="inlineStr">
        <is>
          <t>ข้อ 52 Mock Musculo RxCU84</t>
        </is>
      </c>
      <c r="O185" s="100" t="inlineStr">
        <is>
          <t>Mock</t>
        </is>
      </c>
      <c r="P185" s="100" t="inlineStr">
        <is>
          <t>Mock RxCU84</t>
        </is>
      </c>
      <c r="Q185" s="100" t="n"/>
    </row>
    <row r="186" ht="409.6" customHeight="1" s="49">
      <c r="A186" s="100" t="n">
        <v>184</v>
      </c>
      <c r="B186"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กลไกการบรรเทาปวดของ capsaicin ชนิดทาเฉพาะที่คือข้อใด</t>
        </is>
      </c>
      <c r="C186" s="100" t="n"/>
      <c r="D186" s="88" t="inlineStr">
        <is>
          <t>ยับยั้งเอนไซม์ cyclooxygenase</t>
        </is>
      </c>
      <c r="E186" s="88" t="inlineStr">
        <is>
          <t>กระตุ้น TRPV1 ทำให้ substance P พร่องลง</t>
        </is>
      </c>
      <c r="F186" s="88" t="inlineStr">
        <is>
          <t>ต้านตัวรับ μ-opioid</t>
        </is>
      </c>
      <c r="G186" s="88" t="inlineStr">
        <is>
          <t>ยับยั้ง xanthine oxidase</t>
        </is>
      </c>
      <c r="H186" s="88" t="inlineStr">
        <is>
          <t>ยับยั้งการเก็บกลับ serotonin</t>
        </is>
      </c>
      <c r="I186" s="100" t="n">
        <v>2</v>
      </c>
      <c r="J186" s="88" t="inlineStr">
        <is>
          <t>✅ คำตอบที่ถูกต้อง: ข้อ ข. กระตุ้น TRPV1 ทำให้ substance P พร่องลง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ออกฤทธิ์จับกับตัวรับ TRPV1 (Vanilloid receptor) บน nociceptor ทำให้เกิดการปลดปล่อยและทำให้ Substance P พร่องลง (Depletion of substance P) จึงลดการส่งผ่านกระแสประสาทความปวด
🔍 ข้ออื่นผิดเพราะอะไร:
• ข้อ ก. (ยับยั้งเอนไซม์ cyclooxygenase): ยับยั้งเอนไซม์ cyclooxygenase เป็นกลไกการออกฤทธิ์ของยา NSAIDs ในการลดการสร้าง prostaglandins
• ข้อ ค. (ต้านตัวรับ μ-opioid): ต้านตัวรับ mu-opioid เป็นกลไกการออกฤทธิ์ของยา naloxone ในการแก้พิษ opioids
• ข้อ ง. (ยับยั้ง xanthine oxidase): ยับยั้ง xanthine oxidase เป็นกลไกการออกฤทธิ์ของ allopurinol และ febuxostat ในการรักษาโรคเกาต์
• ข้อ จ. (ยับยั้งการเก็บกลับ serotonin): ยับยั้งการเก็บกลับ serotonin และ norepinephrine เป็นกลไกของ SNRI เช่น duloxetine ที่ช่วยลดปวดประสาท
📖 Guideline อ้างอิง:
2019 American College of Rheumatology/Arthritis Foundation Guideline for the Management of Osteoarthritis of the Hand, Hip, and Knee
📌 จุดจำก่อนสอบ:
• Substance P Depletion by Capsaicin: การทา Capsaicin ต่อเนื่องจะทำให้เกิดการคั่งและหมดไปของ Substance P ที่ปลายประสาทรับความรู้สึกปวด ช่วยบรรเทาอาการปวดข้อเฉพาะที่</t>
        </is>
      </c>
      <c r="K186" s="100" t="n"/>
      <c r="L186" s="88" t="inlineStr">
        <is>
          <t>Osteoarthritis / Herbal Medicine</t>
        </is>
      </c>
      <c r="M186" s="100" t="inlineStr">
        <is>
          <t>Clinic</t>
        </is>
      </c>
      <c r="N186" s="88" t="inlineStr">
        <is>
          <t>ข้อ 53 Mock Musculo RxCU84</t>
        </is>
      </c>
      <c r="O186" s="100" t="inlineStr">
        <is>
          <t>Mock</t>
        </is>
      </c>
      <c r="P186" s="100" t="inlineStr">
        <is>
          <t>Mock RxCU84</t>
        </is>
      </c>
      <c r="Q186" s="100" t="n"/>
    </row>
    <row r="187" ht="409.6" customHeight="1" s="49">
      <c r="A187" s="100" t="n">
        <v>185</v>
      </c>
      <c r="B187" s="88"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คำแนะนำต่อการใช้ glucosamine ในข้อเข่าเสื่อมคือข้อใด</t>
        </is>
      </c>
      <c r="C187" s="100" t="n"/>
      <c r="D187" s="88" t="inlineStr">
        <is>
          <t>แนะนำอย่างยิ่งให้ใช้ทุกราย</t>
        </is>
      </c>
      <c r="E187" s="88" t="inlineStr">
        <is>
          <t>ใช้แทน NSAIDs ได้</t>
        </is>
      </c>
      <c r="F187" s="88" t="inlineStr">
        <is>
          <t>ใช้รักษา RA</t>
        </is>
      </c>
      <c r="G187" s="88" t="inlineStr">
        <is>
          <t>ใช้ป้องกันกระดูกหัก</t>
        </is>
      </c>
      <c r="H187" s="88" t="inlineStr">
        <is>
          <t>ไม่แนะนำให้ใช้</t>
        </is>
      </c>
      <c r="I187" s="100" t="n">
        <v>5</v>
      </c>
      <c r="J187" s="88" t="inlineStr">
        <is>
          <t>✅ คำตอบที่ถูกต้อง: ข้อ จ. ไม่แนะนำให้ใช้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แนวทางเวชปฏิบัติ ACR 2019 ให้คำแนะนำไม่แนะนำให้ใช้ (Strongly against) ยา Glucosamine ในการรักษาข้อเข่าเสื่อมเนื่องจากขาดหลักฐานประสิทธิผลที่ชัดเจนเหนือยาหลอก
🔍 ข้ออื่นผิดเพราะอะไร:
• ข้อ ก. (แนะนำอย่างยิ่งให้ใช้ทุกราย): แนวทางปฏิบัติทางคลินิกปัจจุบันไม่สนับสนุนการใช้ glucosamine เป็นประจำทุกรายเนื่องจากประสิทธิภาพไม่เหนือกว่ายาหลอก
• ข้อ ข. (ใช้แทน NSAIDs ได้): Glucosamine ออกฤทธิ์ช้ามากและไม่มีฤทธิ์ต้านการอักเสบแบบเฉียบพลัน จึงไม่สามารถใช้เพื่อทดแทน NSAIDs ได้
• ข้อ ค. (ใช้รักษา RA): โรครูมาตอยด์เกิดจากกลไกทางภูมิคุ้มกัน ต้องรักษาด้วยยากลุ่ม DMARDs ซึ่ง glucosamine ไม่มีฤทธิ์ปรับภูมิคุ้มกัน
• ข้อ ง. (ใช้ป้องกันกระดูกหัก): Glucosamine เป็นเพียงองค์ประกอบของกระดูกอ่อนผิวข้อ ไม่ได้ช่วยเพิ่มมวลกระดูกแข็งเพื่อป้องกันกระดูกหัก
📖 Guideline อ้างอิง:
2019 American College of Rheumatology/Arthritis Foundation Guideline for the Management of Osteoarthritis of the Hand, Hip, and Knee
📌 จุดจำก่อนสอบ:
• Glucosamine Guideline Evidence: ปัจจุบัน ACR Guideline ไม่สนับสนุนการใช้ Glucosamine ในการรักษาโรคข้อเข่าเสื่อมเนื่องจากหลักฐานการวิจัยขนาดใหญ่พบว่าไม่แตกต่างจาก Placebo อย่างมีนัยสำคัญ</t>
        </is>
      </c>
      <c r="K187" s="100" t="n"/>
      <c r="L187" s="88" t="inlineStr">
        <is>
          <t>Osteoarthritis</t>
        </is>
      </c>
      <c r="M187" s="100" t="inlineStr">
        <is>
          <t>Clinic</t>
        </is>
      </c>
      <c r="N187" s="88" t="inlineStr">
        <is>
          <t>ข้อ 54 Mock Musculo RxCU84</t>
        </is>
      </c>
      <c r="O187" s="100" t="inlineStr">
        <is>
          <t>Mock</t>
        </is>
      </c>
      <c r="P187" s="100" t="inlineStr">
        <is>
          <t>Mock RxCU84</t>
        </is>
      </c>
      <c r="Q187" s="100" t="n"/>
    </row>
    <row r="188" ht="409.6" customHeight="1" s="49">
      <c r="A188" s="100" t="n">
        <v>186</v>
      </c>
      <c r="B188"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ยาใดเป็น First-line ในการป้องกันกระดูกหักซ้ำสำหรับผู้ป่วยรายนี้?</t>
        </is>
      </c>
      <c r="C188" s="100" t="n"/>
      <c r="D188" s="88" t="inlineStr">
        <is>
          <t>Alendronate</t>
        </is>
      </c>
      <c r="E188" s="88" t="inlineStr">
        <is>
          <t>Raloxifene</t>
        </is>
      </c>
      <c r="F188" s="88" t="inlineStr">
        <is>
          <t>Estrogen</t>
        </is>
      </c>
      <c r="G188" s="88" t="inlineStr">
        <is>
          <t>Calcitonin</t>
        </is>
      </c>
      <c r="H188" s="88" t="inlineStr">
        <is>
          <t>Calcium</t>
        </is>
      </c>
      <c r="I188" s="100" t="n">
        <v>1</v>
      </c>
      <c r="J188" s="88" t="inlineStr">
        <is>
          <t>✅ คำตอบที่ถูกต้อง: ข้อ ก.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ในหญิงสูงอายุที่เป็นโรคกระดูกพรุนรุนแรงและมีภาวะกระดูกสันหลังยุบตัว (Vertebral compression fracture) ยา First-line ที่เป็นมาตรฐานในการรักษาและป้องกันการเกิดกระดูกหักซ้ำคือยากลุ่ม Bisphosphonates เช่น Alendronate หรือ Zoledronic acid (หรือ Denosumab)
🔍 ข้ออื่นผิดเพราะอะไร:
• ข้อ ข. (Raloxifene): Raloxifene ช่วยลดความเสี่ยงเฉพาะกระดูกสันหลังหัก (Vertebral fracture) แต่ไม่มีหลักฐานชัดเจนในการป้องกัน Non-vertebral หรือ Hip fracture
• ข้อ ค. (Estrogen): Estrogen therapy ไม่แนะนำให้ใช้เป็น first-line ในการรักษากระดูกพรุนเนื่องจากเพิ่มความเสี่ยงต่อมะเร็งเต้านมและลิ่มเลือดอุดตัน
• ข้อ ง. (Calcitonin): Calcitonin มีประสิทธิภาพต่ำในการลดความเสี่ยงกระดูกหักเมื่อเทียบกับยาอื่น มักสงวนไว้ใช้ในกรณีที่มีอาการปวดจากกระดูกสันหลังหักเฉียบพลัน
• ข้อ จ. (Calcium): Calcium เพียงตัวเดียวไม่เพียงพอในการรักษาโรคกระดูกพรุนรุนแรง จำเป็นต้องใช้ควบคู่กับยาต้านการสลายกระดูก
📖 Guideline อ้างอิง:
2020 AACE/ACE Clinical Practice Guidelines for the Diagnosis and Treatment of Postmenopausal Osteoporosis &amp; National Osteoporosis Foundation (NOF) Clinician's Guide
📌 จุดจำก่อนสอบ:
• Severe Osteoporosis with Fracture: ในผู้ป่วยสูงอายุที่มีภาวะ Vertebral compression fracture ยา First-line ที่เป็นมาตรฐานคือยากลุ่ม Bisphosphonates (Alendronate, Zoledronic acid) หรือ Denosumab เพื่อป้องกันการเกิดกระดูกหักซ้ำ</t>
        </is>
      </c>
      <c r="K188" s="100" t="n"/>
      <c r="L188" s="88" t="inlineStr">
        <is>
          <t>Osteoporosis</t>
        </is>
      </c>
      <c r="M188" s="100" t="inlineStr">
        <is>
          <t>Clinic</t>
        </is>
      </c>
      <c r="N188" s="88" t="inlineStr">
        <is>
          <t>ข้อ 55 Mock Musculo RxCU84</t>
        </is>
      </c>
      <c r="O188" s="100" t="inlineStr">
        <is>
          <t>Mock</t>
        </is>
      </c>
      <c r="P188" s="100" t="inlineStr">
        <is>
          <t>Mock RxCU84</t>
        </is>
      </c>
      <c r="Q188" s="100" t="n"/>
    </row>
    <row r="189" ht="409.6" customHeight="1" s="49">
      <c r="A189" s="100" t="n">
        <v>187</v>
      </c>
      <c r="B189"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คำแนะนำการบริหารยา Alendronate ที่ถูกต้องคือข้อใด?</t>
        </is>
      </c>
      <c r="C189" s="100" t="n"/>
      <c r="D189" s="88" t="inlineStr">
        <is>
          <t>กินหลังอาหารทันที</t>
        </is>
      </c>
      <c r="E189" s="88" t="inlineStr">
        <is>
          <t>กินก่อนนอน</t>
        </is>
      </c>
      <c r="F189" s="88" t="inlineStr">
        <is>
          <t>กินตอนเช้าขณะท้องว่าง ดื่มน้ำเปล่าเต็มแก้ว และตั้งตรง 30 นาที</t>
        </is>
      </c>
      <c r="G189" s="88" t="inlineStr">
        <is>
          <t>เคี้ยวให้ละเอียดก่อนกลืน</t>
        </is>
      </c>
      <c r="H189" s="88" t="inlineStr">
        <is>
          <t>กินพร้อมนม</t>
        </is>
      </c>
      <c r="I189" s="100" t="n">
        <v>3</v>
      </c>
      <c r="J189" s="88" t="inlineStr">
        <is>
          <t>✅ คำตอบที่ถูกต้อง: ข้อ ค. กินตอนเช้าขณะท้องว่าง ดื่มน้ำเปล่าเต็มแก้ว และตั้งตรง 30 นาที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คำแนะนำการรับประทาน Oral Bisphosphonates (Alendronate) ที่ถูกต้องคือ: รับประทานในตอนเช้าทันทีหลังตื่นนอน ขณะท้องว่าง ดื่มน้ำเปล่าตามเต็มแก้ว (200-250 mL) ห้ามเคี้ยวหรืออมยา และต้องนั่งหรือยืนตัวตรงอย่างน้อย 30 นาทีหลังทานยา ห้ามเอนตัวนอน และห้ามรับประทานอาหาร เครื่องดื่ม หรือยาอื่นเป็นเวลาอย่างน้อย 30 นาที เพื่อป้องกันการระคายเคืองและแผลที่หลอดอาหาร (Esophageal ulceration)
🔍 ข้ออื่นผิดเพราะอะไร:
• ข้อ ก. (กินหลังอาหารทันที): ยาดูดซึมได้น้อยมากทางเดินอาหาร อาหารจะไปรบกวนการดูดซึมยาจนแทบไม่เหลือยาเข้าสู่กระแสเลือด
• ข้อ ข. (กินก่อนนอน): การนอนหลังกินยาจะเพิ่มความเสี่ยงอย่างมากในการเกิดแผลหรือหลอดอาหารอักเสบ (Esophagitis)
• ข้อ ง. (เคี้ยวให้ละเอียดก่อนกลืน): ยาอาจทำให้เกิดการระคายเคืองต่อเยื่อบุช่องปากและหลอดอาหารอย่างรุนแรงหากเคี้ยวหรืออมไว้ในปาก
• ข้อ จ. (กินพร้อมนม): แคลเซียมในนมจะเกิดสารประกอบเชิงซ้อน (Chelation) กับยา ทำให้ยาลดการดูดซึมลงอย่างสิ้นเชิง
📖 Guideline อ้างอิง:
2020 AACE/ACE Clinical Practice Guidelines for the Diagnosis and Treatment of Postmenopausal Osteoporosis &amp; National Osteoporosis Foundation (NOF) Clinician's Guide
📌 จุดจำก่อนสอบ:
• Oral Bisphosphonate Administration: รับประทานตอนเช้าหลังตื่นนอนขณะท้องว่าง ดื่มน้ำเปล่าตาม 1 แก้วเต็ม (200-250 mL) ห้ามเคี้ยว และต้องนั่งหรือยืนตัวตรงอย่างน้อย 30 นาที ห้ามเอนตัวนอน เพื่อป้องกัน Esophageal ulceration</t>
        </is>
      </c>
      <c r="K189" s="100" t="n"/>
      <c r="L189" s="88" t="inlineStr">
        <is>
          <t>Osteoporosis</t>
        </is>
      </c>
      <c r="M189" s="100" t="inlineStr">
        <is>
          <t>Clinic</t>
        </is>
      </c>
      <c r="N189" s="88" t="inlineStr">
        <is>
          <t>ข้อ 56 Mock Musculo RxCU84</t>
        </is>
      </c>
      <c r="O189" s="100" t="inlineStr">
        <is>
          <t>Mock</t>
        </is>
      </c>
      <c r="P189" s="100" t="inlineStr">
        <is>
          <t>Mock RxCU84</t>
        </is>
      </c>
      <c r="Q189" s="100" t="n"/>
    </row>
    <row r="190" ht="409.6" customHeight="1" s="49">
      <c r="A190" s="100" t="n">
        <v>188</v>
      </c>
      <c r="B190"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ปริมาณแคลเซียมและวิตามินดีที่แนะนำต่อวัน (Total intake) ในหญิงสูงอายุ &gt; 50 ปี คือเท่าใด?</t>
        </is>
      </c>
      <c r="C190" s="100" t="n"/>
      <c r="D190" s="88" t="inlineStr">
        <is>
          <t>Ca 500 mg, Vit D 400 IU</t>
        </is>
      </c>
      <c r="E190" s="88" t="inlineStr">
        <is>
          <t>Ca 1200 mg, Vit D 800-1000 IU</t>
        </is>
      </c>
      <c r="F190" s="88" t="inlineStr">
        <is>
          <t>Ca 2000 mg, Vit D 2000 IU</t>
        </is>
      </c>
      <c r="G190" s="88" t="inlineStr">
        <is>
          <t>Ca 800 mg, Vit D 400 IU</t>
        </is>
      </c>
      <c r="H190" s="88" t="inlineStr">
        <is>
          <t>Ca 1500 mg, Vit D 400 IU</t>
        </is>
      </c>
      <c r="I190" s="100" t="n">
        <v>2</v>
      </c>
      <c r="J190" s="88" t="inlineStr">
        <is>
          <t>✅ คำตอบที่ถูกต้อง: ข้อ ข. Ca 1200 mg, Vit D 800-1000 IU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 NOF และ National Osteoporosis Guidelines ปริมาณแคลเซียมและวิตามินดีที่แนะนำรวมต่อวัน (Total intake จากอาหารร่วมกับยาบำรุง) สำหรับหญิงอายุมากกว่า 50 ปี คือ แคลเซียม (Elemental calcium) 1,200 mg/day และ วิตามินดี (Vitamin D) 800 - 1,000 IU/day
🔍 ข้ออื่นผิดเพราะอะไร:
• ข้อ ก. (Ca 500 mg, Vit D 400 IU): ปริมาณแคลเซียม 500 mg และวิตามินดี 400 IU ต่ำเกินไปสำหรับการรักษาสมดุลกระดูกในหญิงวัยหมดประจำเดือน
• ข้อ ค. (Ca 2000 mg, Vit D 2000 IU): ปริมาณแคลเซียม 2000 mg สูงเกินไปและเพิ่มความเสี่ยงต่อการเกิดนิ่วในไต รวมถึงโรคหลอดเลือดหัวใจ
• ข้อ ง. (Ca 800 mg, Vit D 400 IU): ปริมาณแคลเซียม 800 mg และวิตามินดี 400 IU ยังไม่ถึงระดับเป้าหมายขั้นต่ำที่แนะนำในแนวทางเวชปฏิบัติส่วนใหญ่
• ข้อ จ. (Ca 1500 mg, Vit D 400 IU): ปริมาณแคลเซียม 1500 mg เกินกว่าที่แนะนำต่อวัน อาจเกิดผลข้างเคียงทางระบบทางเดินอาหารและไต โดยที่ไม่ได้ประโยชน์ต่อกระดูกเพิ่มขึ้น
📖 Guideline อ้างอิง:
2020 AACE/ACE Clinical Practice Guidelines for the Diagnosis and Treatment of Postmenopausal Osteoporosis &amp; National Osteoporosis Foundation (NOF) Clinician's Guide
📌 จุดจำก่อนสอบ:
• Daily Calcium &amp; Vitamin D Needs: หญิงสูงอายุหลังหมดประจำเดือน (&gt; 50 ปี) ต้องการ Elemental Calcium รวม 1,200 mg/day และ Vitamin D 800-1,000 IU/day จากอาหารร่วมกับยาบำรุง</t>
        </is>
      </c>
      <c r="K190" s="100" t="n"/>
      <c r="L190" s="88" t="inlineStr">
        <is>
          <t>Osteoporosis</t>
        </is>
      </c>
      <c r="M190" s="100" t="inlineStr">
        <is>
          <t>Clinic</t>
        </is>
      </c>
      <c r="N190" s="88" t="inlineStr">
        <is>
          <t>ข้อ 57 Mock Musculo RxCU84</t>
        </is>
      </c>
      <c r="O190" s="100" t="inlineStr">
        <is>
          <t>Mock</t>
        </is>
      </c>
      <c r="P190" s="100" t="inlineStr">
        <is>
          <t>Mock RxCU84</t>
        </is>
      </c>
      <c r="Q190" s="100" t="n"/>
    </row>
    <row r="191" ht="409.6" customHeight="1" s="49">
      <c r="A191" s="100" t="n">
        <v>189</v>
      </c>
      <c r="B191"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Bisphosphonates คืออะไร?</t>
        </is>
      </c>
      <c r="C191" s="100" t="n"/>
      <c r="D191" s="88" t="inlineStr">
        <is>
          <t>กระตุ้น Osteoblast</t>
        </is>
      </c>
      <c r="E191" s="88" t="inlineStr">
        <is>
          <t>ยับยั้ง RANKL</t>
        </is>
      </c>
      <c r="F191" s="88" t="inlineStr">
        <is>
          <t>ยับยั้งการทำงานของ Osteoclast ชักนำให้เกิด Apoptosis</t>
        </is>
      </c>
      <c r="G191" s="88" t="inlineStr">
        <is>
          <t>เป็นฮอร์โมนทดแทน</t>
        </is>
      </c>
      <c r="H191" s="88" t="inlineStr">
        <is>
          <t>จับกับแคลเซียมในลำไส้ เฉลย</t>
        </is>
      </c>
      <c r="I191" s="100" t="n">
        <v>3</v>
      </c>
      <c r="J191" s="88" t="inlineStr">
        <is>
          <t>✅ คำตอบที่ถูกต้อง: ข้อ ค. ยับยั้งการทำงานของ Osteoclast ชักนำให้เกิด Apoptosis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ยากลุ่ม Bisphosphonates ออกฤทธิ์โดยจับกับผลึกไฮดรอกซีอะพาไทต์ในกระดูก เมื่อเซลล์สลายกระดูก (Osteoclast) กลืนกินเนื้อกระดูกเข้าไป ยาจะยับยั้งเอนไซม์ Farnesyl pyrophosphate (FPP) synthase ขัดขวางการทำงานและกระตุ้นให้เกิด Apoptosis ของ Osteoclast ทำให้อัตราการสลายกระดูกลดลง
🔍 ข้ออื่นผิดเพราะอะไร:
• ข้อ ก. (กระตุ้น Osteoblast): ยาที่กระตุ้นการทำงานของ Osteoblast โดยตรงเพื่อสร้างกระดูกใหม่คือยาในกลุ่ม Anabolic agents เช่น Teriparatide
• ข้อ ข. (ยับยั้ง RANKL): ยาที่ยับยั้ง RANKL คือ Denosumab ซึ่งเป็น Monoclonal antibody ที่ป้องกันไม่ให้ Osteoclast เจริญเติบโต
• ข้อ ง. (เป็นฮอร์โมนทดแทน): ฮอร์โมนทดแทน (HRT) คือ Estrogen ซึ่งออกฤทธิ์ผ่านตัวรับฮอร์โมน ไม่ใช่กลไกของ Bisphosphonates
• ข้อ จ. (จับกับแคลเซียมในลำไส้ เฉลย): ยาที่จับกับแคลเซียมในลำไส้คือ Phosphate binders เช่น Calcium carbonate ใช้ลดฟอสเฟตในเลือด ไม่ใช่ยารักษากระดูกพรุน
📖 Guideline อ้างอิง:
2020 AACE/ACE Clinical Practice Guidelines for the Diagnosis and Treatment of Postmenopausal Osteoporosis &amp; National Osteoporosis Foundation (NOF) Clinician's Guide
📌 จุดจำก่อนสอบ:
• Bisphosphonate Mechanism: ยับยั้งเอนไซม์ Farnesyl pyrophosphate (FPP) synthase ในเซลล์สลายกระดูก (Osteoclast) ทำให้สูญเสียฟังก์ชันและเกิด Apoptosis ส่งผลให้การสลายกระดูกลดลง</t>
        </is>
      </c>
      <c r="K191" s="100" t="n"/>
      <c r="L191" s="88" t="inlineStr">
        <is>
          <t>Osteoporosis</t>
        </is>
      </c>
      <c r="M191" s="100" t="inlineStr">
        <is>
          <t>Clinic</t>
        </is>
      </c>
      <c r="N191" s="88" t="inlineStr">
        <is>
          <t>ข้อ 58 Mock Musculo RxCU84</t>
        </is>
      </c>
      <c r="O191" s="100" t="inlineStr">
        <is>
          <t>Mock</t>
        </is>
      </c>
      <c r="P191" s="100" t="inlineStr">
        <is>
          <t>Mock RxCU84</t>
        </is>
      </c>
      <c r="Q191" s="100" t="n"/>
    </row>
    <row r="192" ht="409.6" customHeight="1" s="49">
      <c r="A192" s="100" t="n">
        <v>190</v>
      </c>
      <c r="B192"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Denosumab คืออะไร?</t>
        </is>
      </c>
      <c r="C192" s="100" t="n"/>
      <c r="D192" s="88" t="inlineStr">
        <is>
          <t>ยับยั้ง Osteoclast โดยตรง</t>
        </is>
      </c>
      <c r="E192" s="88" t="inlineStr">
        <is>
          <t>เป็น Monoclonal antibody ต่อ RANKL</t>
        </is>
      </c>
      <c r="F192" s="88" t="inlineStr">
        <is>
          <t>กระตุ้น PTH receptor</t>
        </is>
      </c>
      <c r="G192" s="88" t="inlineStr">
        <is>
          <t>SERM</t>
        </is>
      </c>
      <c r="H192" s="88" t="inlineStr">
        <is>
          <t>แคลเซียมสังเคราะห์</t>
        </is>
      </c>
      <c r="I192" s="100" t="n">
        <v>2</v>
      </c>
      <c r="J192" s="88" t="inlineStr">
        <is>
          <t>✅ คำตอบที่ถูกต้อง: ข้อ ข. เป็น Monoclonal antibody ต่อ RANKL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Denosumab เป็น Fully human Monoclonal Antibody ที่ออกฤทธิ์จำเพาะเจาะจงโดยจับและยับยั้ง RANKL (Receptor Activator of Nuclear Factor-κB Ligand) ป้องกันไม่ให้ RANKL ไปจับกับตัวรับ RANK บนผิวของเซลล์ต้นกำเนิด จึงยับยั้งการเจริญเติบโต การทำงาน และการมีชีวิตรอดของ Osteoclast
🔍 ข้ออื่นผิดเพราะอะไร:
• ข้อ ก. (ยับยั้ง Osteoclast โดยตรง): Bisphosphonates เป็นยาที่ยับยั้งการทำงานของ Osteoclast โดยตรงและชักนำให้เกิดการตาย (Apoptosis)
• ข้อ ค. (กระตุ้น PTH receptor): Teriparatide เป็นยาในกลุ่มพาราไทรอยด์ฮอร์โมนสังเคราะห์ ออกฤทธิ์กระตุ้น PTH receptor เพื่อสร้างกระดูกใหม่
• ข้อ ง. (SERM): SERM เช่น Raloxifene ออกฤทธิ์เลียนแบบเอสโตรเจนที่กระดูก
• ข้อ จ. (แคลเซียมสังเคราะห์): ยาไม่มีโครงสร้างเป็นแคลเซียมและไม่ได้เสริมแร่ธาตุให้กับกระดูกโดยตรง
📖 Guideline อ้างอิง:
2020 AACE/ACE Clinical Practice Guidelines for the Diagnosis and Treatment of Postmenopausal Osteoporosis &amp; National Osteoporosis Foundation (NOF) Clinician's Guide
📌 จุดจำก่อนสอบ:
• Denosumab Mechanism: เป็น Fully human Monoclonal Antibody ที่จับจำเพาะกับ RANKL ยับยั้งไม่ให้กระตุ้นตัวรับ RANK บน Osteoclast จึงขัดขวางการเจริญเติบโตและการทำงานของเซลล์สลายกระดูก</t>
        </is>
      </c>
      <c r="K192" s="100" t="n"/>
      <c r="L192" s="88" t="inlineStr">
        <is>
          <t>Osteoporosis</t>
        </is>
      </c>
      <c r="M192" s="100" t="inlineStr">
        <is>
          <t>Clinic</t>
        </is>
      </c>
      <c r="N192" s="88" t="inlineStr">
        <is>
          <t>ข้อ 59 Mock Musculo RxCU84</t>
        </is>
      </c>
      <c r="O192" s="100" t="inlineStr">
        <is>
          <t>Mock</t>
        </is>
      </c>
      <c r="P192" s="100" t="inlineStr">
        <is>
          <t>Mock RxCU84</t>
        </is>
      </c>
      <c r="Q192" s="100" t="n"/>
    </row>
    <row r="193" ht="409.6" customHeight="1" s="49">
      <c r="A193" s="100" t="n">
        <v>191</v>
      </c>
      <c r="B193"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ทำไมผู้ป่วยรายนี้จึง "ไม่ควร" ใช้ยา Teriparatide?</t>
        </is>
      </c>
      <c r="C193" s="100" t="n"/>
      <c r="D193" s="88" t="inlineStr">
        <is>
          <t>ผู้ป่วยมีภาวะความดันสูง</t>
        </is>
      </c>
      <c r="E193" s="88" t="inlineStr">
        <is>
          <t>ผู้ป่วยมีประวัติมะเร็ง (NSCLC) อาจเสี่ยงต่อ Osteosarcoma หรือ Bone mets</t>
        </is>
      </c>
      <c r="F193" s="88" t="inlineStr">
        <is>
          <t>ผู้ป่วยเป็นเบาหวาน</t>
        </is>
      </c>
      <c r="G193" s="88" t="inlineStr">
        <is>
          <t>ผู้ป่วยไม่มีกระดูกหัก</t>
        </is>
      </c>
      <c r="H193" s="88" t="inlineStr">
        <is>
          <t>ยาราคาแพง</t>
        </is>
      </c>
      <c r="I193" s="100" t="n">
        <v>2</v>
      </c>
      <c r="J193" s="88" t="inlineStr">
        <is>
          <t>✅ คำตอบที่ถูกต้อง: ข้อ ข. ผู้ป่วยมีประวัติมะเร็ง (NSCLC) อาจเสี่ยงต่อ Osteosarcoma หรือ Bone mets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(recombinant human PTH 1-34) มีข้อห้ามใช้เด็ดขาด (Black box warning / Contraindication) ในผู้ป่วยที่มีประวัติโรคมะเร็งกระดูกหรือมะเร็งที่แพร่กระจายไปยังกระดูก (Skeletal malignancies or Bone metastases) รวมถึงผู้ป่วยที่มีความเสี่ยงสูงต่อ Osteosarcoma เช่น ผู้ป่วยที่เคยได้รับการฉายรังสีรักษาบริเวณโครงกระดูก
🔍 ข้ออื่นผิดเพราะอะไร:
• ข้อ ก. (ผู้ป่วยมีภาวะความดันสูง): ภาวะความดันโลหิตสูงไม่ใช่ข้อห้ามใช้ของ Teriparatide แต่อาจต้องระวังภาวะความดันตกขณะเปลี่ยนอิริยาบถในระยะแรกที่เริ่มยา
• ข้อ ค. (ผู้ป่วยเป็นเบาหวาน): โรคเบาหวานไม่ใช่ข้อห้ามใช้และไม่มีผลทางคลินิกที่เกี่ยวข้องกับกลไกหรือผลข้างเคียงของ Teriparatide
• ข้อ ง. (ผู้ป่วยไม่มีกระดูกหัก): ผู้ป่วยรายนี้มีกระดูกสันหลังยุบตัว (Vertebral fracture) ซึ่งถือว่าเป็นภาวะกระดูกหักจากโรคกระดูกพรุนแล้ว
• ข้อ จ. (ยาราคาแพง): แม้ยาจะมีราคาสูง แต่ข้อห้ามใช้เด็ดขาดในผู้ป่วยรายนี้คือประวัติโรคมะเร็ง ไม่ใช่เหตุผลด้านราคา
📖 Guideline อ้างอิง:
2020 AACE/ACE Clinical Practice Guidelines for the Diagnosis and Treatment of Postmenopausal Osteoporosis &amp; National Osteoporosis Foundation (NOF) Clinician's Guide
📌 จุดจำก่อนสอบ:
• Teriparatide Contraindication: มี Black box warning ห้ามใช้ Teriparatide ในผู้ป่วยที่มีประวัติโรคมะเร็งกระดูก มะเร็งที่แพร่กระจายไปกระดูก (Bone metastases) หรือเคยได้รับการฉายรังสีบริเวณกระดูก เนื่องจากความเสี่ยงต่อ Osteosarcoma</t>
        </is>
      </c>
      <c r="K193" s="100" t="n"/>
      <c r="L193" s="88" t="inlineStr">
        <is>
          <t>Osteoporosis</t>
        </is>
      </c>
      <c r="M193" s="100" t="inlineStr">
        <is>
          <t>Clinic</t>
        </is>
      </c>
      <c r="N193" s="88" t="inlineStr">
        <is>
          <t>ข้อ 60 Mock Musculo RxCU84</t>
        </is>
      </c>
      <c r="O193" s="100" t="inlineStr">
        <is>
          <t>Mock</t>
        </is>
      </c>
      <c r="P193" s="100" t="inlineStr">
        <is>
          <t>Mock RxCU84</t>
        </is>
      </c>
      <c r="Q193" s="100" t="n"/>
    </row>
    <row r="194" ht="409.6" customHeight="1" s="49">
      <c r="A194" s="100" t="n">
        <v>192</v>
      </c>
      <c r="B194"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ทำไมจึง "ไม่เลือก" Raloxifene ให้ผู้ป่วยรายนี้?</t>
        </is>
      </c>
      <c r="C194" s="100" t="n"/>
      <c r="D194" s="88" t="inlineStr">
        <is>
          <t>ป้องกันได้เฉพาะ Vertebral fracture และมีประวัติมะเร็ง/อาจเสี่ยง VTE</t>
        </is>
      </c>
      <c r="E194" s="88" t="inlineStr">
        <is>
          <t>ทำให้มวลกระดูกลดลง</t>
        </is>
      </c>
      <c r="F194" s="88" t="inlineStr">
        <is>
          <t>ระคายเคืองกระเพาะอาหาร</t>
        </is>
      </c>
      <c r="G194" s="88" t="inlineStr">
        <is>
          <t>ต้องฉีดเข้าเส้น</t>
        </is>
      </c>
      <c r="H194" s="88" t="inlineStr">
        <is>
          <t>ห้ามใช้ในคนแก่</t>
        </is>
      </c>
      <c r="I194" s="100" t="n">
        <v>1</v>
      </c>
      <c r="J194" s="88" t="inlineStr">
        <is>
          <t>✅ คำตอบที่ถูกต้อง: ข้อ ก. ป้องกันได้เฉพาะ Vertebral fracture และมีประวัติมะเร็ง/อาจเสี่ยง VTE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Raloxifene (SERM) มีข้อจำกัดคือมีหลักฐานช่วยลดความเสี่ยงกระดูกหักได้เฉพาะที่กระดูกสันหลัง (Vertebral fracture) เท่านั้น แต่ไม่ลดกระดูกหักที่ข้อสะโพกหรือกระดูกส่วนนอกกระดูกสันหลัง (Non-vertebral / Hip fracture) อีกทั้งยังเพิ่มความเสี่ยงต่อ Venous Thromboembolism (VTE) ในผู้ป่วยมะเร็ง จึงไม่เหมาะเป็นตัวเลือกแรกในผู้ป่วย Severe osteoporosis
🔍 ข้ออื่นผิดเพราะอะไร:
• ข้อ ข. (ทำให้มวลกระดูกลดลง): Raloxifene ออกฤทธิ์เป็น Estrogen agonist ที่กระดูก จึงช่วยลดการสลายกระดูกและเพิ่มมวลกระดูก ไม่ได้ทำให้มวลกระดูกลดลง
• ข้อ ค. (ระคายเคืองกระเพาะอาหาร): ผลข้างเคียงหลักของยาคืออาการร้อนวูบวาบ (Hot flashes) และตะคริวที่ขา ไม่ได้ระคายเคืองกระเพาะอาหารรุนแรงแบบ Bisphosphonates
• ข้อ ง. (ต้องฉีดเข้าเส้น): Raloxifene เป็นยารับประทานรูปแบบเม็ด ไม่จำเป็นต้องบริหารด้วยการฉีดเข้าหลอดเลือดดำ
• ข้อ จ. (ห้ามใช้ในคนแก่): ยาสามารถใช้ในหญิงสูงอายุวัยหมดประจำเดือนได้ หากไม่มีข้อห้ามใช้เช่นประวัติลิ่มเลือดอุดตันดำ (VTE)
📖 Guideline อ้างอิง:
2020 AACE/ACE Clinical Practice Guidelines for the Diagnosis and Treatment of Postmenopausal Osteoporosis &amp; National Osteoporosis Foundation (NOF) Clinician's Guide
📌 จุดจำก่อนสอบ:
• Limitations of Raloxifene: Raloxifene (SERM) ลดความเสี่ยงกระดูกหักได้เฉพาะกระดูกสันหลัง (Vertebral fracture) เท่านั้น ไม่ลดกระดูกหักที่ข้อสะโพก และเพิ่มความเสี่ยงต่อหลอดเลือดดำอุดตัน (VTE)</t>
        </is>
      </c>
      <c r="K194" s="100" t="n"/>
      <c r="L194" s="88" t="inlineStr">
        <is>
          <t>Osteoporosis</t>
        </is>
      </c>
      <c r="M194" s="100" t="inlineStr">
        <is>
          <t>Clinic</t>
        </is>
      </c>
      <c r="N194" s="88" t="inlineStr">
        <is>
          <t>ข้อ 61 Mock Musculo RxCU84</t>
        </is>
      </c>
      <c r="O194" s="100" t="inlineStr">
        <is>
          <t>Mock</t>
        </is>
      </c>
      <c r="P194" s="100" t="inlineStr">
        <is>
          <t>Mock RxCU84</t>
        </is>
      </c>
      <c r="Q194" s="100" t="n"/>
    </row>
    <row r="195" ht="409.6" customHeight="1" s="49">
      <c r="A195" s="100" t="n">
        <v>193</v>
      </c>
      <c r="B195"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ระยะเวลาการรักษาด้วย Oral Bisphosphonate ควรนานเท่าใดก่อนพิจารณา Drug holiday?</t>
        </is>
      </c>
      <c r="C195" s="100" t="n"/>
      <c r="D195" s="88" t="inlineStr">
        <is>
          <t>1 ปี</t>
        </is>
      </c>
      <c r="E195" s="88" t="inlineStr">
        <is>
          <t>3-5 ปี</t>
        </is>
      </c>
      <c r="F195" s="88" t="inlineStr">
        <is>
          <t>10 ปี</t>
        </is>
      </c>
      <c r="G195" s="88" t="inlineStr">
        <is>
          <t>ตลอดชีวิต</t>
        </is>
      </c>
      <c r="H195" s="88" t="inlineStr">
        <is>
          <t>6 เดือน</t>
        </is>
      </c>
      <c r="I195" s="100" t="n">
        <v>2</v>
      </c>
      <c r="J195" s="88" t="inlineStr">
        <is>
          <t>✅ คำตอบที่ถูกต้อง: ข้อ ข. 3-5 ปี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เนื่องจาก Bisphosphonates สามารถสะสมอยู่ในเนื้อกระดูกได้นาน แนวคิด 'Drug Holiday' จึงแนะนำให้พิจารณาพักการใช้ยาหลังจากรับประทาน Oral Bisphosphonate ต่อเนื่องเป็นเวลา 3 - 5 ปี (หรือ 3 ปีสำหรับยาฉีด IV Zoledronic acid) ในผู้ป่วยที่ความเสี่ยงกระดูกหักลดลง เพื่อลดความเสี่ยงต่อผลข้างเคียงระยะยาว (ONJ และ AFF)
🔍 ข้ออื่นผิดเพราะอะไร:
• ข้อ ก. (1 ปี): ระยะเวลา 1 ปีสั้นเกินไป ยายังสะสมในกระดูกไม่เพียงพอที่จะควบคุมการสลายกระดูกในช่วงหยุดยา (Drug holiday)
• ข้อ ค. (10 ปี): การให้ยาต่อเนื่องถึง 10 ปีโดยไม่ประเมิน อาจเพิ่มความเสี่ยงต่อภาวะกระดูกหักแบบผิดปกติ (Atypical femur fracture)
• ข้อ ง. (ตลอดชีวิต): ยาต้านการสลายกระดูกกลุ่มนี้ไม่ควรใช้ต่อเนื่องตลอดชีวิตโดยไม่มีการหยุดพัก เนื่องจากขัดขวางกระบวนการซ่อมแซมกระดูกตามธรรมชาติ
• ข้อ จ. (6 เดือน): การใช้ยาเพียง 6 เดือนไม่มีประโยชน์ทางคลินิกที่เพียงพอในการป้องกันความเสี่ยงกระดูกหักจากโรคกระดูกพรุน
📖 Guideline อ้างอิง:
2020 AACE/ACE Clinical Practice Guidelines for the Diagnosis and Treatment of Postmenopausal Osteoporosis &amp; National Osteoporosis Foundation (NOF) Clinician's Guide
📌 จุดจำก่อนสอบ:
• Bisphosphonate Drug Holiday: เนื่องจาก Bisphosphonate สะสมในกระดูกได้นาน ในผู้ป่วยที่ความเสี่ยงกระดูกหักลดลงควรพิจารณาพักการใช้ยา (Drug holiday) หลังรับประทานยาต่อเนื่อง 3-5 ปี เพื่อลดความเสี่ยงต่อ ONJ และ AFF</t>
        </is>
      </c>
      <c r="K195" s="100" t="n"/>
      <c r="L195" s="88" t="inlineStr">
        <is>
          <t>Osteoporosis</t>
        </is>
      </c>
      <c r="M195" s="100" t="inlineStr">
        <is>
          <t>Clinic</t>
        </is>
      </c>
      <c r="N195" s="88" t="inlineStr">
        <is>
          <t>ข้อ 62 Mock Musculo RxCU84</t>
        </is>
      </c>
      <c r="O195" s="100" t="inlineStr">
        <is>
          <t>Mock</t>
        </is>
      </c>
      <c r="P195" s="100" t="inlineStr">
        <is>
          <t>Mock RxCU84</t>
        </is>
      </c>
      <c r="Q195" s="100" t="n"/>
    </row>
    <row r="196" ht="409.6" customHeight="1" s="49">
      <c r="A196" s="100" t="n">
        <v>194</v>
      </c>
      <c r="B196"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ค่า T-score ใดที่เข้าเกณฑ์การวินิจฉัย Osteoporosis?</t>
        </is>
      </c>
      <c r="C196" s="100" t="n"/>
      <c r="D196" s="88" t="inlineStr">
        <is>
          <t>T-score ≤ -1.0</t>
        </is>
      </c>
      <c r="E196" s="88" t="inlineStr">
        <is>
          <t>T-score ≤ -2.0</t>
        </is>
      </c>
      <c r="F196" s="88" t="inlineStr">
        <is>
          <t>T-score ≤ -2.5</t>
        </is>
      </c>
      <c r="G196" s="88" t="inlineStr">
        <is>
          <t>T-score &gt; -1.0</t>
        </is>
      </c>
      <c r="H196" s="88" t="inlineStr">
        <is>
          <t>T-score = 0</t>
        </is>
      </c>
      <c r="I196" s="100" t="n">
        <v>3</v>
      </c>
      <c r="J196" s="88" t="inlineStr">
        <is>
          <t>✅ คำตอบที่ถูกต้อง: ข้อ ค. T-score ≤ -2.5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ตามเกณฑ์การวินิจฉัยขององค์การอนามัยโลก (WHO criteria) ภาวะกระดูกพรุน (Osteoporosis) วินิจฉัยเมื่อค่า Bone Mineral Density (BMD) มี T-score ≤ -2.5 SD ที่กระดูกสันหลังส่วนเอว คอกระดูกสะโพก หรือข้อมือ
🔍 ข้ออื่นผิดเพราะอะไร:
• ข้อ ก. (T-score ≤ -1.0): T-score ตั้งแต่ -1.0 ขึ้นไป ถือว่ามวลกระดูกอยู่ในเกณฑ์ปกติ (Normal)
• ข้อ ข. (T-score ≤ -2.0): T-score ระหว่าง -1.0 ถึง -2.5 ถือว่ามีภาวะมวลกระดูกน้อย (Osteopenia)
• ข้อ ง. (T-score &gt; -1.0): T-score ที่มากกว่า -1.0 จัดเป็นความหนาแน่นมวลกระดูกปกติ
• ข้อ จ. (T-score = 0): T-score = 0 หมายถึงมวลกระดูกเทียบเท่ากับค่าเฉลี่ยของหญิงสาววัยเจริญพันธุ์ที่แข็งแรงเต็มที่ ซึ่งถือว่าปกติมาก
📖 Guideline อ้างอิง:
2020 AACE/ACE Clinical Practice Guidelines for the Diagnosis and Treatment of Postmenopausal Osteoporosis &amp; National Osteoporosis Foundation (NOF) Clinician's Guide
📌 จุดจำก่อนสอบ:
• Osteoporosis Diagnostic Criteria: ตามเกณฑ์ของ WHO วินิจฉัย Osteoporosis เมื่อค่า Bone Mineral Density (BMD) มี T-score &lt;= -2.5 SD</t>
        </is>
      </c>
      <c r="K196" s="100" t="n"/>
      <c r="L196" s="88" t="inlineStr">
        <is>
          <t>Osteoporosis</t>
        </is>
      </c>
      <c r="M196" s="100" t="inlineStr">
        <is>
          <t>Clinic</t>
        </is>
      </c>
      <c r="N196" s="88" t="inlineStr">
        <is>
          <t>ข้อ 63 Mock Musculo RxCU84</t>
        </is>
      </c>
      <c r="O196" s="100" t="inlineStr">
        <is>
          <t>Mock</t>
        </is>
      </c>
      <c r="P196" s="100" t="inlineStr">
        <is>
          <t>Mock RxCU84</t>
        </is>
      </c>
      <c r="Q196" s="100" t="n"/>
    </row>
    <row r="197" ht="409.6" customHeight="1" s="49">
      <c r="A197" s="100" t="n">
        <v>195</v>
      </c>
      <c r="B197"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ผลข้างเคียงร้ายแรง (Rare but serious) ของยา Bisphosphonates และ Denosumab ที่เหมือนกันคือข้อใด?</t>
        </is>
      </c>
      <c r="C197" s="100" t="n"/>
      <c r="D197" s="88" t="inlineStr">
        <is>
          <t>SJS/TEN</t>
        </is>
      </c>
      <c r="E197" s="88" t="inlineStr">
        <is>
          <t>Osteonecrosis of the jaw (ONJ) และ Atypical femur fracture (AFF)</t>
        </is>
      </c>
      <c r="F197" s="88" t="inlineStr">
        <is>
          <t>รังไข่ฝ่อ</t>
        </is>
      </c>
      <c r="G197" s="88" t="inlineStr">
        <is>
          <t>เลือดออกในสมอง</t>
        </is>
      </c>
      <c r="H197" s="88" t="inlineStr">
        <is>
          <t>ไตวายเฉียบพลัน</t>
        </is>
      </c>
      <c r="I197" s="100" t="n">
        <v>2</v>
      </c>
      <c r="J197" s="88" t="inlineStr">
        <is>
          <t>✅ คำตอบที่ถูกต้อง: ข้อ ข. Osteonecrosis of the jaw (ONJ) และ Atypical femur fracture (AFF)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ผลข้างเคียงระยะยาวที่พบได้ยากแต่รุนแรง (Rare but serious adverse effects) ของยาต้านการสลายกระดูกทั้ง Bisphosphonates และ Denosumab คือ ภาวะกระดูกขากรรไกรตายจากการขาดเลือด (Osteonecrosis of the Jaw: ONJ) และ ภาวะกระดูกต้นขาหักแบบผิดปกติ (Atypical Femur Fracture: AFF) ซึ่งสัมพันธ์กับการยับยั้ง Bone turnover อย่างต่อเนื่องเป็นเวลานาน
🔍 ข้ออื่นผิดเพราะอะไร:
• ข้อ ก. (SJS/TEN): SJS/TEN เป็นปฏิกิริยาแพ้ยารุนแรงทางผิวหนัง มักพบในกลุ่มยากันชัก ยาปฏิชีวนะ หรือ Allopurinol ไม่ใช่ผลข้างเคียงเด่นของยานี้
• ข้อ ค. (รังไข่ฝ่อ): ยาทั้งสองชนิดไม่มีกลไกไปยับยั้งการทำงานของรังไข่ หรือรบกวนฮอร์โมนเพศจนทำให้รังไข่ฝ่อ
• ข้อ ง. (เลือดออกในสมอง): ยาไม่มีผลรบกวนระบบการแข็งตัวของเลือดหรือเกล็ดเลือด จึงไม่เพิ่มความเสี่ยงของการเกิดเลือดออกในสมอง
• ข้อ จ. (ไตวายเฉียบพลัน): Denosumab ไม่ขับออกทางไตและไม่เป็นพิษต่อไต ส่วน Bisphosphonates บางตัวอาจทำให้ไตวายถ้ารดเร็วเกินไป แต่ไม่ใช่ผลข้างเคียงร่วมที่เด่นชัดแบบ ONJ/AFF
📖 Guideline อ้างอิง:
2020 AACE/ACE Clinical Practice Guidelines for the Diagnosis and Treatment of Postmenopausal Osteoporosis &amp; National Osteoporosis Foundation (NOF) Clinician's Guide
📌 จุดจำก่อนสอบ:
• Rare Long-term Risks of Antiresorptives: การยับยั้ง Bone turnover ระยะยาวด้วย Bisphosphonate หรือ Denosumab สัมพันธ์กับความเสี่ยงเกิด Osteonecrosis of the Jaw (ONJ) และ Atypical Femur Fracture (AFF)</t>
        </is>
      </c>
      <c r="K197" s="100" t="n"/>
      <c r="L197" s="88" t="inlineStr">
        <is>
          <t>Osteoporosis</t>
        </is>
      </c>
      <c r="M197" s="100" t="inlineStr">
        <is>
          <t>Clinic</t>
        </is>
      </c>
      <c r="N197" s="88" t="inlineStr">
        <is>
          <t>ข้อ 64 Mock Musculo RxCU84</t>
        </is>
      </c>
      <c r="O197" s="100" t="inlineStr">
        <is>
          <t>Mock</t>
        </is>
      </c>
      <c r="P197" s="100" t="inlineStr">
        <is>
          <t>Mock RxCU84</t>
        </is>
      </c>
      <c r="Q197" s="100" t="n"/>
    </row>
    <row r="198" ht="409.6" customHeight="1" s="49">
      <c r="A198" s="100" t="n">
        <v>196</v>
      </c>
      <c r="B198"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ยาใดเหมาะสมเป็น first-line เพื่อลดความเสี่ยงกระดูกหักซ้ำในผู้ป่วยรายนี้</t>
        </is>
      </c>
      <c r="C198" s="100" t="n"/>
      <c r="D198" s="88" t="inlineStr">
        <is>
          <t>Raloxifene</t>
        </is>
      </c>
      <c r="E198" s="88" t="inlineStr">
        <is>
          <t>Alendronate</t>
        </is>
      </c>
      <c r="F198" s="88" t="inlineStr">
        <is>
          <t>Calcium เดี่ยว ๆ</t>
        </is>
      </c>
      <c r="G198" s="88" t="inlineStr">
        <is>
          <t>Estrogen</t>
        </is>
      </c>
      <c r="H198" s="88" t="inlineStr">
        <is>
          <t>Teriparatide</t>
        </is>
      </c>
      <c r="I198" s="100" t="n">
        <v>2</v>
      </c>
      <c r="J198" s="88" t="inlineStr">
        <is>
          <t>✅ คำตอบที่ถูกต้อง: ข้อ ข.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Alendronate เป็นยา First-line ทางเลือกมาตรฐานในการป้องกันกระดูกหักซ้ำในผู้ป่วย Severe Osteoporosis ที่มีกระดูกสันหลังยุบ
🔍 ข้ออื่นผิดเพราะอะไร:
• ข้อ ก. (Raloxifene): Raloxifene ป้องกันได้แค่กระดูกสันหลังหัก (Vertebral fracture) และเพิ่มความเสี่ยง VTE ในผู้ป่วยมะเร็ง จึงไม่ใช่ทางเลือกที่ดีที่สุด
• ข้อ ค. (Calcium เดี่ยว ๆ): การเสริมแคลเซียมเพียงอย่างเดียวไม่สามารถยับยั้งการสลายกระดูกที่รุนแรงจนเกิดกระดูกหักในโรคกระดูกพรุนได้
• ข้อ ง. (Estrogen): Estrogen therapy ไม่นิยมใช้เป็น First-line ในผู้ป่วยสูงอายุและมีประวัติมะเร็ง เนื่องจากเพิ่มความเสี่ยงลิ่มเลือดอุดตันและมะเร็งบางชนิด
• ข้อ จ. (Teriparatide): Teriparatide มีข้อห้ามใช้ (Contraindication) ในผู้ป่วยที่มีประวัติโรคมะเร็ง เนื่องจากอาจเพิ่มความเสี่ยงโรคมะเร็งกระดูก (Osteosarcoma)
📖 Guideline อ้างอิง:
2020 AACE/ACE Clinical Practice Guidelines for the Diagnosis and Treatment of Postmenopausal Osteoporosis &amp; National Osteoporosis Foundation (NOF) Clinician's Guide
📌 จุดจำก่อนสอบ:
• Fracture Secondary Prevention: Alendronate เป็นยาทางเลือกมาตรฐานชนิดรับประทานที่มีข้อมูลสนับสนุนชัดเจนในการลดความเสี่ยงกระดูกหักซ้ำทั้งที่กระดูกสันหลังและข้อสะโพก</t>
        </is>
      </c>
      <c r="K198" s="100" t="n"/>
      <c r="L198" s="88" t="inlineStr">
        <is>
          <t>Osteoporosis</t>
        </is>
      </c>
      <c r="M198" s="100" t="inlineStr">
        <is>
          <t>Clinic</t>
        </is>
      </c>
      <c r="N198" s="88" t="inlineStr">
        <is>
          <t>ข้อ 65 Mock Musculo RxCU84</t>
        </is>
      </c>
      <c r="O198" s="100" t="inlineStr">
        <is>
          <t>Mock</t>
        </is>
      </c>
      <c r="P198" s="100" t="inlineStr">
        <is>
          <t>Mock RxCU84</t>
        </is>
      </c>
      <c r="Q198" s="100" t="n"/>
    </row>
    <row r="199" ht="409.6" customHeight="1" s="49">
      <c r="A199" s="100" t="n">
        <v>197</v>
      </c>
      <c r="B199"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เหตุผลที่เหมาะสมที่สุดที่ทำให้ไม่เลือกใช้ teriparatide ในผู้ป่วยรายนี้คือข้อใด</t>
        </is>
      </c>
      <c r="C199" s="100" t="n"/>
      <c r="D199" s="88" t="inlineStr">
        <is>
          <t>มีประวัติมะเร็ง เสี่ยง osteosarcoma</t>
        </is>
      </c>
      <c r="E199" s="88" t="inlineStr">
        <is>
          <t>ผู้ป่วยเป็นเบาหวาน</t>
        </is>
      </c>
      <c r="F199" s="88" t="inlineStr">
        <is>
          <t>ยาราคาถูก</t>
        </is>
      </c>
      <c r="G199" s="88" t="inlineStr">
        <is>
          <t>การทำงานของไตปกติ</t>
        </is>
      </c>
      <c r="H199" s="88" t="inlineStr">
        <is>
          <t>ไม่มีกระดูกหัก</t>
        </is>
      </c>
      <c r="I199" s="100" t="n">
        <v>1</v>
      </c>
      <c r="J199" s="88" t="inlineStr">
        <is>
          <t>✅ คำตอบที่ถูกต้อง: ข้อ ก. มีประวัติมะเร็ง เสี่ยง osteosarcoma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ไม่ควรใช้ในผู้ป่วยรายนี้เนื่องจากมีประวัติโรคมะเร็ง (NSCLC) ซึ่งมีความเสี่ยงต่อ Bone metastasis และข้อห้ามใช้เรื่องความเสี่ยง Osteosarcoma
🔍 ข้ออื่นผิดเพราะอะไร:
• ข้อ ข. (ผู้ป่วยเป็นเบาหวาน): ผู้ป่วยเป็นเบาหวาน: โรคเบาหวานไม่ใช่ข้อห้ามใช้ของยา teriparatide และยาไม่มีผลรบกวนการควบคุมระดับน้ำตาลในเลือดอย่างมีนัยสำคัญ
• ข้อ ค. (ยาราคาถูก): ยาราคาถูก: Teriparatide เป็นยาฉีดที่มีราคาสูงมาก ไม่ใช่ยาราคาถูก และไม่ใช่เหตุผลทางคลินิกในการห้ามใช้
• ข้อ ง. (การทำงานของไตปกติ): การทำงานของไตปกติ: Teriparatide สามารถใช้ได้ในผู้ป่วยที่การทำงานของไตปกติ หรือแม้แต่ในภาวะไตเสื่อมเล็กน้อยถึงปานกลาง
• ข้อ จ. (ไม่มีกระดูกหัก): ไม่มีกระดูกหัก: ผู้ป่วยรายนี้มีภาวะกระดูกสันหลังยุบตัว (Vertebral compression fracture) ซึ่งเป็นข้อบ่งชี้หลักในการพิจารณาใช้ยาในกลุ่ม anabolic agent
📖 Guideline อ้างอิง:
2020 AACE/ACE Clinical Practice Guidelines for the Diagnosis and Treatment of Postmenopausal Osteoporosis &amp; National Osteoporosis Foundation (NOF) Clinician's Guide
📌 จุดจำก่อนสอบ:
• Anabolic Agent Cautions: Teriparatide (recombinant PTH 1-34) มีฤทธิ์กระตุ้นการสร้างกระดูกอย่างแรง แต่ห้ามใช้ในผู้ป่วยที่มีภาวะเสี่ยงต่อการเกิดมะเร็งกระดูก</t>
        </is>
      </c>
      <c r="K199" s="100" t="n"/>
      <c r="L199" s="88" t="inlineStr">
        <is>
          <t>Osteoporosis</t>
        </is>
      </c>
      <c r="M199" s="100" t="inlineStr">
        <is>
          <t>Clinic</t>
        </is>
      </c>
      <c r="N199" s="88" t="inlineStr">
        <is>
          <t>ข้อ 66 Mock Musculo RxCU84</t>
        </is>
      </c>
      <c r="O199" s="100" t="inlineStr">
        <is>
          <t>Mock</t>
        </is>
      </c>
      <c r="P199" s="100" t="inlineStr">
        <is>
          <t>Mock RxCU84</t>
        </is>
      </c>
      <c r="Q199" s="100" t="n"/>
    </row>
    <row r="200" ht="409.6" customHeight="1" s="49">
      <c r="A200" s="100" t="n">
        <v>198</v>
      </c>
      <c r="B200"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ผู้ป่วยปวดหลังรุนแรงจากกระดูกสันหลังยุบและกำลังได้ cisplatin แนวทางจัดการปวดที่เหมาะสมที่สุดคือข้อใด</t>
        </is>
      </c>
      <c r="C200" s="100" t="n"/>
      <c r="D200" s="88" t="inlineStr">
        <is>
          <t>NSAIDs ขนาดสูงต่อเนื่องเป็นหลัก</t>
        </is>
      </c>
      <c r="E200" s="88" t="inlineStr">
        <is>
          <t>Colchicine</t>
        </is>
      </c>
      <c r="F200" s="88" t="inlineStr">
        <is>
          <t>Opioid ตามบันได WHO ร่วมกับ paracetamol เลี่ยง NSAIDs</t>
        </is>
      </c>
      <c r="G200" s="88" t="inlineStr">
        <is>
          <t>Allopurinol</t>
        </is>
      </c>
      <c r="H200" s="88" t="inlineStr">
        <is>
          <t>งดยาแก้ปวดทุกชนิด</t>
        </is>
      </c>
      <c r="I200" s="100" t="n">
        <v>3</v>
      </c>
      <c r="J200" s="88" t="inlineStr">
        <is>
          <t>✅ คำตอบที่ถูกต้อง: ข้อ ค. Opioid ตามบันได WHO ร่วมกับ paracetamol เลี่ยง NSAIDs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ผู้ป่วยกำลังได้รับยาเคมีบำบัด Cisplatin ซึ่งมีความเป็นพิษต่อไตสูง (Nephrotoxicity) จึงควรหลีกเลี่ยง NSAIDs อย่างเด็ดขาด การจัดการความปวดรุนแรงจึงควรใช้ยาแก้ปวดตามบันได WHO (Paracetamol ร่วมกับ Opioids เช่น Tramadol หรือ Morphine)
🔍 ข้ออื่นผิดเพราะอะไร:
• ข้อ ก. (NSAIDs ขนาดสูงต่อเนื่องเป็นหลัก): NSAIDs ขนาดสูงต่อเนื่องเป็นหลัก: ผู้ป่วยได้รับ cisplatin ซึ่งมีความเป็นพิษต่อไตสูง (nephrotoxicity) การใช้ NSAIDs ขนาดสูงต่อเนื่องจะยิ่งเพิ่มความเสี่ยงต่อภาวะไตวายเฉียบพลัน
• ข้อ ข. (Colchicine): Colchicine: เป็นยาสำหรับรักษาและป้องกันโรคเกาต์เฉียบพลัน ไม่มีฤทธิ์ระงับปวดจากภาวะกระดูกหักหรือกระดูกยุบตัว
• ข้อ ง. (Allopurinol): Allopurinol: เป็นยาลดกรดยูริกเพื่อป้องกันการกำเริบของโรคเกาต์ ไม่มีฤทธิ์แก้ปวดและไม่มีบทบาทในการรักษาภาวะกระดูกสันหลังยุบ
• ข้อ จ. (งดยาแก้ปวดทุกชนิด): งดยาแก้ปวดทุกชนิด: ผู้ป่วยมีอาการปวดหลังอย่างรุนแรงเฉียบพลัน จำเป็นต้องได้รับการจัดการความปวดอย่างเหมาะสมเพื่อคุณภาพชีวิตและลดภาวะแทรกซ้อนจากการนอนติดเตียง
📖 Guideline อ้างอิง:
2020 AACE/ACE Clinical Practice Guidelines for the Diagnosis and Treatment of Postmenopausal Osteoporosis &amp; National Osteoporosis Foundation (NOF) Clinician's Guide
📌 จุดจำก่อนสอบ:
• Pain Control with Cisplatin: Cisplatin มีความเป็นพิษต่อไตสูง (Nephrotoxicity) ห้ามใช้ NSAIDs โดยเด็ดขาด การจัดการความปวดรุนแรงจากกระดูกหักต้องใช้ Paracetamol ร่วมกับ Weak/Strong Opioids ตามลำดับ</t>
        </is>
      </c>
      <c r="K200" s="100" t="n"/>
      <c r="L200" s="88" t="inlineStr">
        <is>
          <t>Osteoporosis</t>
        </is>
      </c>
      <c r="M200" s="100" t="inlineStr">
        <is>
          <t>Clinic</t>
        </is>
      </c>
      <c r="N200" s="88" t="inlineStr">
        <is>
          <t>ข้อ 67 Mock Musculo RxCU84</t>
        </is>
      </c>
      <c r="O200" s="100" t="inlineStr">
        <is>
          <t>Mock</t>
        </is>
      </c>
      <c r="P200" s="100" t="inlineStr">
        <is>
          <t>Mock RxCU84</t>
        </is>
      </c>
      <c r="Q200" s="100" t="n"/>
    </row>
    <row r="201" ht="409.6" customHeight="1" s="49">
      <c r="A201" s="100" t="n">
        <v>199</v>
      </c>
      <c r="B201"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ข้อใดถูกต้องเกี่ยวกับ calcitonin ในผู้ป่วยที่มีกระดูกสันหลังยุบเฉียบพลัน</t>
        </is>
      </c>
      <c r="C201" s="100" t="n"/>
      <c r="D201" s="88" t="inlineStr">
        <is>
          <t>เพิ่มระดับแคลเซียมในเลือด</t>
        </is>
      </c>
      <c r="E201" s="88" t="inlineStr">
        <is>
          <t>กระตุ้นการทำงานของ osteoclast</t>
        </is>
      </c>
      <c r="F201" s="88" t="inlineStr">
        <is>
          <t>เป็นยาหลักระยะยาวแทน bisphosphonate</t>
        </is>
      </c>
      <c r="G201" s="88" t="inlineStr">
        <is>
          <t>ไม่มีฤทธิ์ลดปวด</t>
        </is>
      </c>
      <c r="H201" s="88" t="inlineStr">
        <is>
          <t>ช่วยลดปวดระยะสั้นจากกระดูกสันหลังยุบ</t>
        </is>
      </c>
      <c r="I201" s="100" t="n">
        <v>5</v>
      </c>
      <c r="J201" s="88" t="inlineStr">
        <is>
          <t>✅ คำตอบที่ถูกต้อง: ข้อ จ. ช่วยลดปวดระยะสั้นจากกระดูกสันหลังยุบ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Calcitonin (ชนิดพ่นจมูกหรือฉีด) มีคุณสมบัติช่วยลดอาการปวดกระดูกเฉียบพลันจากภาวะกระดูกสันหลังยุบตัว (Analgesic effect for acute vertebral compression fracture pain) ในระยะสั้น (ไม่เกิน 2-4 สัปดาห์) แต่ไม่แนะนำให้ใช้เป็นการรักษากระดูกพรุนระยะยาว
🔍 ข้ออื่นผิดเพราะอะไร:
• ข้อ ก. (เพิ่มระดับแคลเซียมในเลือด): เพิ่มระดับแคลเซียมในเลือด: Calcitonin ออกฤทธิ์ยับยั้ง osteoclast จึงทำให้ระดับแคลเซียมในเลือดลดลง ไม่ใช่เพิ่มขึ้น
• ข้อ ข. (กระตุ้นการทำงานของ osteoclast): กระตุ้นการทำงานของ osteoclast: กลไกของ calcitonin คือการยับยั้งการทำงานของ osteoclast เพื่อลดการสลายกระดูก
• ข้อ ค. (เป็นยาหลักระยะยาวแทน bisphosphonate): เป็นยาหลักระยะยาวแทน bisphosphonate: Calcitonin ไม่แนะนำให้ใช้เป็นยาหลักระยะยาวในการรักษาโรคกระดูกพรุนเนื่องจากมีประสิทธิภาพเพิ่มมวลกระดูกต่ำและอาจเพิ่มความเสี่ยงมะเร็งบางชนิดเมื่อใช้นาน
• ข้อ ง. (ไม่มีฤทธิ์ลดปวด): ไม่มีฤทธิ์ลดปวด: Calcitonin มีคุณสมบัติเด่นคือมีฤทธิ์ลดปวดที่เกิดจากกระดูกสันหลังยุบตัวเฉียบพลันผ่านกลไกที่คาดว่าเกี่ยวข้องกับสารสื่อประสาทในสมอง
📖 Guideline อ้างอิง:
2020 AACE/ACE Clinical Practice Guidelines for the Diagnosis and Treatment of Postmenopausal Osteoporosis &amp; National Osteoporosis Foundation (NOF) Clinician's Guide
📌 จุดจำก่อนสอบ:
• Calcitonin in Acute Compression Fracture: Calcitonin มีบทบาทเด่นในการช่วยบรรเทาอาการปวดกระดูกเฉียบพลันจากกระดูกสันหลังยุบตัวในระยะสั้น (2-4 สัปดาห์) แต่ไม่แนะนำให้ใช้เป็นการรักษากระดูกพรุนระยะยาว</t>
        </is>
      </c>
      <c r="K201" s="100" t="n"/>
      <c r="L201" s="88" t="inlineStr">
        <is>
          <t>Osteoporosis</t>
        </is>
      </c>
      <c r="M201" s="100" t="inlineStr">
        <is>
          <t>Clinic</t>
        </is>
      </c>
      <c r="N201" s="88" t="inlineStr">
        <is>
          <t>ข้อ 68 Mock Musculo RxCU84</t>
        </is>
      </c>
      <c r="O201" s="100" t="inlineStr">
        <is>
          <t>Mock</t>
        </is>
      </c>
      <c r="P201" s="100" t="inlineStr">
        <is>
          <t>Mock RxCU84</t>
        </is>
      </c>
      <c r="Q201" s="100" t="n"/>
    </row>
    <row r="202" ht="409.6" customHeight="1" s="49">
      <c r="A202" s="100" t="n">
        <v>200</v>
      </c>
      <c r="B202" s="88"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ผลข้างเคียงรุนแรงที่พบได้ทั้ง bisphosphonate และ denosumab (ควรตรวจสุขภาพช่องปากก่อนเริ่มยา) คือข้อใด</t>
        </is>
      </c>
      <c r="C202" s="100" t="n"/>
      <c r="D202" s="88" t="inlineStr">
        <is>
          <t>SJS/TEN</t>
        </is>
      </c>
      <c r="E202" s="88" t="inlineStr">
        <is>
          <t>ไตวายเฉียบพลัน</t>
        </is>
      </c>
      <c r="F202" s="88" t="inlineStr">
        <is>
          <t>หัวใจเต้นผิดจังหวะ</t>
        </is>
      </c>
      <c r="G202" s="88" t="inlineStr">
        <is>
          <t>Osteonecrosis of the jaw และ atypical femur fracture</t>
        </is>
      </c>
      <c r="H202" s="88" t="inlineStr">
        <is>
          <t>ต้อกระจก</t>
        </is>
      </c>
      <c r="I202" s="100" t="n">
        <v>4</v>
      </c>
      <c r="J202" s="88" t="inlineStr">
        <is>
          <t>✅ คำตอบที่ถูกต้อง: ข้อ ง. Osteonecrosis of the jaw และ atypical femur fracture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Osteonecrosis of the jaw (ONJ) และ Atypical femur fracture (AFF) เป็นผลข้างเคียงรุนแรงที่พบได้ทั้งจาก Bisphosphonates และ Denosumab จึงควรตรวจสุขภาพช่องปากและฟันให้เรียบร้อยก่อนเริ่มยา
🔍 ข้ออื่นผิดเพราะอะไร:
• ข้อ ก. (SJS/TEN): SJS/TEN: เป็นปฏิกิริยาแพ้ยารุนแรงทางผิวหนังที่มักพบในกลุ่มยากันชัก ยาปฏิชีวนะ หรือ allopurinol ไม่ใช่ผลข้างเคียงจำเพาะของกลุ่มยาต้านการสลายกระดูก
• ข้อ ข. (ไตวายเฉียบพลัน): ไตวายเฉียบพลัน: เป็นผลข้างเคียงที่อาจพบได้จากการฉีด bisphosphonate ทางหลอดเลือดดำเร็วเกินไป แต่ไม่ใช่ผลข้างเคียงหลักที่พบร่วมกันกับ denosumab
• ข้อ ค. (หัวใจเต้นผิดจังหวะ): หัวใจเต้นผิดจังหวะ: ไม่ใช่ผลข้างเคียงที่พบได้บ่อยหรือเป็นลักษณะจำเพาะของยาทั้ง bisphosphonate และ denosumab
• ข้อ จ. (ต้อกระจก): ต้อกระจก: เป็นผลข้างเคียงที่เกิดจากการใช้ยาคอร์ติโคสเตียรอยด์เป็นระยะเวลานาน ไม่เกี่ยวข้องกับกลุ่มยาต้านการสลายกระดูก
📖 Guideline อ้างอิง:
2020 AACE/ACE Clinical Practice Guidelines for the Diagnosis and Treatment of Postmenopausal Osteoporosis &amp; National Osteoporosis Foundation (NOF) Clinician's Guide
📌 จุดจำก่อนสอบ:
• Oral Screening Before Antiresorptives: ผู้ป่วยควรได้รับการตรวจสุขภาพช่องปากและฟัน (Dental examination) ให้เรียบร้อยก่อนเริ่มยา Bisphosphonates หรือ Denosumab เพื่อป้องกันการเกิด Osteonecrosis of the jaw (ONJ)</t>
        </is>
      </c>
      <c r="K202" s="100" t="n"/>
      <c r="L202" s="88" t="inlineStr">
        <is>
          <t>Osteoporosis</t>
        </is>
      </c>
      <c r="M202" s="100" t="inlineStr">
        <is>
          <t>Clinic</t>
        </is>
      </c>
      <c r="N202" s="88" t="inlineStr">
        <is>
          <t>ข้อ 69 Mock Musculo RxCU84</t>
        </is>
      </c>
      <c r="O202" s="100" t="inlineStr">
        <is>
          <t>Mock</t>
        </is>
      </c>
      <c r="P202" s="100" t="inlineStr">
        <is>
          <t>Mock RxCU84</t>
        </is>
      </c>
      <c r="Q202" s="100" t="n"/>
    </row>
    <row r="203" ht="409.6" customHeight="1" s="49">
      <c r="A203" s="100" t="n">
        <v>201</v>
      </c>
      <c r="B203"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ความผิดพลาดร้ายแรง (Med Error) ในใบสั่งยานี้คืออะไร?</t>
        </is>
      </c>
      <c r="C203" s="100" t="n"/>
      <c r="D203" s="88" t="inlineStr">
        <is>
          <t>การคำนวณยา Infliximab ต่อน้ำหนักตัวผิดพลาด</t>
        </is>
      </c>
      <c r="E203" s="88" t="inlineStr">
        <is>
          <t>สั่ง MTX กินทุกวันแทนที่จะเป็นสัปดาห์ละครั้ง</t>
        </is>
      </c>
      <c r="F203" s="88" t="inlineStr">
        <is>
          <t>ให้ Folic acid ที่มีขนาดน้อยเกินไป</t>
        </is>
      </c>
      <c r="G203" s="88" t="inlineStr">
        <is>
          <t>การที่ Prednisolone ให้รับประทานหลังอาหารทำให้ยาดูดซึมไม่ดี</t>
        </is>
      </c>
      <c r="H203" s="88" t="inlineStr">
        <is>
          <t>การบริหาร NSS 0.9% มีอัตราเร็วจนเกินไป ก่อให้เกิดอาการบวมน้ำ</t>
        </is>
      </c>
      <c r="I203" s="100" t="n">
        <v>2</v>
      </c>
      <c r="J203" s="88" t="inlineStr">
        <is>
          <t>✅ คำตอบที่ถูกต้อง: ข้อ ข. สั่ง MTX กินทุกวันแทนที่จะเป็นสัปดาห์ละครั้ง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ความคลาดเคลื่อนทางยาที่ร้ายแรงและเป็นอันตรายถึงชีวิต (Fatal Medication Error) ในใบสั่งยานี้คือ การสั่งจ่าย Methotrexate (MTX) รับประทานแบบทุกวัน (1x1 po hs) แทนที่จะเป็นสัปดาห์ละครั้ง (Once weekly) ซึ่งจะทำให้เกิดพิษเฉียบพลันจากการกดไขกระดูกอย่างรุนแรง
🔍 ข้ออื่นผิดเพราะอะไร:
• ข้อ ก. (การคำนวณยา Infliximab ต่อน้ำหนักตัวผิดพลาด): การคำนวณยา Infliximab ต่อน้ำหนักตัวผิดพลาด: ขนาดยา Infliximab ที่ถูกต้องสำหรับ Rheumatoid Arthritis คือ 3 mg/kg ซึ่งผู้ป่วยหนัก 60 kg คำนวณได้ 180 mg ถือว่าถูกต้องแล้ว
• ข้อ ค. (ให้ Folic acid ที่มีขนาดน้อยเกินไป): ให้ Folic acid ที่มีขนาดน้อยเกินไป: ขนาด Folic acid 5 mg สัปดาห์ละ 1 ครั้ง ถือเป็นขนาดมาตรฐานในการให้เสริมเพื่อป้องกันผลข้างเคียงจากยา MTX
• ข้อ ง. (การที่ Prednisolone ให้รับประทานหลังอาหารทำให้ยาดูดซึมไม่ดี): การที่ Prednisolone ให้รับประทานหลังอาหารทำให้ยาดูดซึมไม่ดี: Prednisolone ควรรับประทานหลังอาหารเพื่อลดการระคายเคืองกระเพาะอาหาร และไม่กระทบต่อการดูดซึมยา
• ข้อ จ. (การบริหาร NSS 0.9% มีอัตราเร็วจนเกินไป ก่อให้เกิดอาการบวมน้ำ): การบริหาร NSS 0.9% มีอัตราเร็วจนเกินไป ก่อให้เกิดอาการบวมน้ำ: การให้ NSS 100 ml ใน 30 นาที เป็นอัตราปกติที่ใช้ในการล้างสาย (flush) หลังจากหยดยาเสร็จ ไม่ได้ทำให้เกิดภาวะบวมน้ำ
📖 Guideline อ้างอิง:
2021 American College of Rheumatology (ACR) Guideline for the Treatment of Rheumatoid Arthritis &amp; 2020 ACR Guideline for the Management of Reproductive Health in Rheumatic and Musculoskeletal Diseases
📌 จุดจำก่อนสอบ:
• Fatal MTX Medication Error: Methotrexate สำหรับการรักษาโรคข้ออักเสบรูมาตอยด์ ต้องสั่งจ่ายเป็น สัปดาห์ละครั้ง (Once weekly) เสมอ การสั่งจ่ายแบบทุกวัน (Daily) เป็นความคลาดเคลื่อนทางยาที่ร้ายแรงและเป็นอันตรายถึงแก่ชีวิต</t>
        </is>
      </c>
      <c r="K203" s="100" t="n"/>
      <c r="L203" s="88" t="inlineStr">
        <is>
          <t>Rheumatoid Arthritis</t>
        </is>
      </c>
      <c r="M203" s="100" t="inlineStr">
        <is>
          <t>Clinic</t>
        </is>
      </c>
      <c r="N203" s="88" t="inlineStr">
        <is>
          <t>ข้อ 70 Mock Musculo RxCU84</t>
        </is>
      </c>
      <c r="O203" s="100" t="inlineStr">
        <is>
          <t>Mock</t>
        </is>
      </c>
      <c r="P203" s="100" t="inlineStr">
        <is>
          <t>Mock RxCU84</t>
        </is>
      </c>
      <c r="Q203" s="100" t="n"/>
    </row>
    <row r="204" ht="409.6" customHeight="1" s="49">
      <c r="A204" s="100" t="n">
        <v>202</v>
      </c>
      <c r="B204"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ผู้ป่วยรายนี้จากใบสั่งยานี้ (หากแก้ไขถูกต้องแล้ว) ควรเฝ้าระวังเรื่องใดบ้าง</t>
        </is>
      </c>
      <c r="C204" s="100" t="n"/>
      <c r="D204" s="88" t="inlineStr">
        <is>
          <t>CBC ที่ต่ำเกินไป</t>
        </is>
      </c>
      <c r="E204" s="88" t="inlineStr">
        <is>
          <t>WBC ที่สูงเกินไป</t>
        </is>
      </c>
      <c r="F204" s="88" t="inlineStr">
        <is>
          <t>ค่า LDL-C ที่สูงขึ้น</t>
        </is>
      </c>
      <c r="G204" s="88" t="inlineStr">
        <is>
          <t>อาการเวียนศรีษะและหมดสติ</t>
        </is>
      </c>
      <c r="H204" s="88" t="inlineStr">
        <is>
          <t>ไม่มีข้อใดถูกต้อง</t>
        </is>
      </c>
      <c r="I204" s="100" t="n">
        <v>1</v>
      </c>
      <c r="J204" s="88" t="inlineStr">
        <is>
          <t>✅ คำตอบที่ถูกต้อง: ข้อ ก. CBC ที่ต่ำเกินไป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ผู้ป่วยรายนี้ได้รับยาทั้ง Infliximab (Biologic DMARD) และ Methotrexate ซึ่งเป็นยากดภูมิคุ้มกัน การเฝ้าระวังความปลอดภัยที่สำคัญที่สุดคือ การตรวจความสมบูรณ์ของเม็ดเลือด (CBC) เพื่อเฝ้าระวังภาวะกดไขกระดูก เม็ดเลือดขาวต่ำ (Leukopenia/Neutropenia) และเกล็ดเลือดต่ำ ซึ่งจะเพิ่มความเสี่ยงต่อการติดเชื้อรุนแรง
🔍 ข้ออื่นผิดเพราะอะไร:
• ข้อ ข. (WBC ที่สูงเกินไป): WBC ที่สูงเกินไป: การรับประทาน MTX เกินขนาดจะทำให้เกิดภาวะไขกระดูกฝ่อ ส่งผลให้เม็ดเลือดขาวต่ำ (Leukopenia) ไม่ใช่เม็ดเลือดขาวสูงขึ้น
• ข้อ ค. (ค่า LDL-C ที่สูงขึ้น): ค่า LDL-C ที่สูงขึ้น: ยา MTX ไม่ได้มีผลข้างเคียงต่อระบบเผาผลาญที่ทำให้เพิ่มระดับไขมัน LDL-C ในเลือดโดยตรง
• ข้อ ง. (อาการเวียนศรีษะและหมดสติ): อาการเวียนศรีษะและหมดสติ: แม้ผู้ป่วยจะได้ยาลดความดัน แต่ไม่ใช่ผลข้างเคียงหลักและอันตรายที่สุดที่ต้องเฝ้าระวังอย่างฉุกเฉินจากการได้รับ MTX เกินขนาด
• ข้อ จ. (ไม่มีข้อใดถูกต้อง): ไม่มีข้อใดถูกต้อง: ภาวะไขกระดูกฝ่อจาก MTX ทำให้กดการสร้างเม็ดเลือดทุกชนิดรวมถึงเม็ดเลือดขาวและเกล็ดเลือด จึงต้องเฝ้าระวังผล CBC ต่ำ
📖 Guideline อ้างอิง:
2021 American College of Rheumatology (ACR) Guideline for the Treatment of Rheumatoid Arthritis &amp; 2020 ACR Guideline for the Management of Reproductive Health in Rheumatic and Musculoskeletal Diseases
📌 จุดจำก่อนสอบ:
• Immunosuppressive Monitoring: การใช้ Infliximab ร่วมกับ Methotrexate ต้องตรวจติดตามความสมบูรณ์ของเม็ดเลือด (CBC) อย่างเคร่งครัดเพื่อเฝ้าระวังภาวะกดไขกระดูก (Cytopenia) และภาวะติดเชื้อ</t>
        </is>
      </c>
      <c r="K204" s="100" t="n"/>
      <c r="L204" s="88" t="inlineStr">
        <is>
          <t>Rheumatoid Arthritis</t>
        </is>
      </c>
      <c r="M204" s="100" t="inlineStr">
        <is>
          <t>Clinic</t>
        </is>
      </c>
      <c r="N204" s="88" t="inlineStr">
        <is>
          <t>ข้อ 71 Mock Musculo RxCU84</t>
        </is>
      </c>
      <c r="O204" s="100" t="inlineStr">
        <is>
          <t>Mock</t>
        </is>
      </c>
      <c r="P204" s="100" t="inlineStr">
        <is>
          <t>Mock RxCU84</t>
        </is>
      </c>
      <c r="Q204" s="100" t="n"/>
    </row>
    <row r="205" ht="409.6" customHeight="1" s="49">
      <c r="A205" s="100" t="n">
        <v>203</v>
      </c>
      <c r="B205"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อาการพิษรุนแรงจากการกิน MTX เกินขนาด (กินทุกวัน) คือข้อใด?</t>
        </is>
      </c>
      <c r="C205" s="100" t="n"/>
      <c r="D205" s="88" t="inlineStr">
        <is>
          <t>Retinopathy</t>
        </is>
      </c>
      <c r="E205" s="88" t="inlineStr">
        <is>
          <t>ไขกระดูกฝ่อ (Bone marrow suppression)</t>
        </is>
      </c>
      <c r="F205" s="88" t="inlineStr">
        <is>
          <t>SJS/TEN</t>
        </is>
      </c>
      <c r="G205" s="88" t="inlineStr">
        <is>
          <t>QT Prolongation</t>
        </is>
      </c>
      <c r="H205" s="88" t="inlineStr">
        <is>
          <t>ผมร่วงอย่างรุนแรง</t>
        </is>
      </c>
      <c r="I205" s="100" t="n">
        <v>2</v>
      </c>
      <c r="J205" s="88" t="inlineStr">
        <is>
          <t>✅ คำตอบที่ถูกต้อง: ข้อ ข. ไขกระดูกฝ่อ (Bone marrow suppression)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ภาวะเป็นพิษเฉียบพลันที่รุนแรงและเป็นอันตรายถึงแก่ชีวิตจากการรับประทาน MTX ทุกวัน คือ ภาวะกดไขกระดูกรุนแรง (Severe bone marrow suppression: Pancytopenia, Agranulocytosis) ร่วมกับเยื่อบุทางเดินอาหารอักเสบและเป็นแผลรุนแรง (Mucositis/Ulceration)
🔍 ข้ออื่นผิดเพราะอะไร:
• ข้อ ก. (Retinopathy): Retinopathy: เป็นผลข้างเคียงจำเพาะที่พบจากการใช้ยา Hydroxychloroquine ในระยะยาว ไม่ใช่ยา MTX
• ข้อ ค. (SJS/TEN): SJS/TEN: แม้ MTX จะทำให้เกิดผื่นผิวหนังได้ แต่การเกิด SJS/TEN เป็นปฏิกิริยาที่พบได้น้อยมากเมื่อเทียบกับความเสี่ยงหลักอย่างไขกระดูกฝ่อ
• ข้อ ง. (QT Prolongation): QT Prolongation: MTX ไม่มีผลต่อการยืดระยะ QT interval ซึ่งมักพบในยาต้านหัวใจเต้นผิดจังหวะ หรือยาปฏิชีวนะกลุ่ม macrolides
• ข้อ จ. (ผมร่วงอย่างรุนแรง): ผมร่วงอย่างรุนแรง: ผมร่วงเป็นผลข้างเคียงที่พบได้แต่มักเกิดจากการใช้ต่อเนื่องระยะยาว ไม่ใช่อาการพิษรุนแรงเฉียบพลันที่อันตรายถึงชีวิตเท่ากับภาวะกดไขกระดูก
📖 Guideline อ้างอิง:
2021 American College of Rheumatology (ACR) Guideline for the Treatment of Rheumatoid Arthritis &amp; 2020 ACR Guideline for the Management of Reproductive Health in Rheumatic and Musculoskeletal Diseases
📌 จุดจำก่อนสอบ:
• Acute MTX Toxicity Presentation: พิษเฉียบพลันจากการรับประทาน MTX ทุกวันคือ ภาวะกดไขกระดูกอย่างรุนแรง (Pancytopenia, Agranulocytosis) ร่วมกับเยื่อบุทางเดินอาหารอักเสบเป็นแผล (Severe mucositis)</t>
        </is>
      </c>
      <c r="K205" s="100" t="n"/>
      <c r="L205" s="88" t="inlineStr">
        <is>
          <t>Rheumatoid Arthritis</t>
        </is>
      </c>
      <c r="M205" s="100" t="inlineStr">
        <is>
          <t>Clinic</t>
        </is>
      </c>
      <c r="N205" s="88" t="inlineStr">
        <is>
          <t>ข้อ 72 Mock Musculo RxCU84</t>
        </is>
      </c>
      <c r="O205" s="100" t="inlineStr">
        <is>
          <t>Mock</t>
        </is>
      </c>
      <c r="P205" s="100" t="inlineStr">
        <is>
          <t>Mock RxCU84</t>
        </is>
      </c>
      <c r="Q205" s="100" t="n"/>
    </row>
    <row r="206" ht="409.6" customHeight="1" s="49">
      <c r="A206" s="100" t="n">
        <v>204</v>
      </c>
      <c r="B206"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ยาแก้พิษ (Antidote/Rescue) สำหรับภาวะ MTX Toxicity คือยาใด?</t>
        </is>
      </c>
      <c r="C206" s="100" t="n"/>
      <c r="D206" s="88" t="inlineStr">
        <is>
          <t>N-acetylcysteine</t>
        </is>
      </c>
      <c r="E206" s="88" t="inlineStr">
        <is>
          <t>Flumazenil</t>
        </is>
      </c>
      <c r="F206" s="88" t="inlineStr">
        <is>
          <t>Leucovorin (Folinic acid)</t>
        </is>
      </c>
      <c r="G206" s="88" t="inlineStr">
        <is>
          <t>Vitamin K</t>
        </is>
      </c>
      <c r="H206" s="88" t="inlineStr">
        <is>
          <t>Protamine sulfate</t>
        </is>
      </c>
      <c r="I206" s="100" t="n">
        <v>3</v>
      </c>
      <c r="J206" s="88"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เป็นยาต้านพิษหรือกู้ชีวิต (Rescue therapy) สำหรับภาวะ Methotrexate Toxicity โดยทำหน้าที่เป็น Reduced folate ข้ามผ่านขั้นตอนการทำงานของเอนไซม์ DHFR เข้าไปให้เซลล์นำไปใช้สร้าง DNA ได้ทันทีเพื่อช่วยกู้การทำงานของไขกระดูก
🔍 ข้ออื่นผิดเพราะอะไร:
• ข้อ ก. (N-acetylcysteine): N-acetylcysteine: เป็นยาต้านพิษสำหรับภาวะตับอักเสบจากพาราเซตามอลเกินขนาด (Paracetamol toxicity) ไม่มีผลต่อการแก้พิษของ MTX
• ข้อ ข. (Flumazenil): Flumazenil: เป็นยาต้านพิษสำหรับการได้รับยากลุ่ม Benzodiazepines เกินขนาดเพื่อแก้ฤทธิ์กดระบบประสาทส่วนกลาง
• ข้อ ง. (Vitamin K): Vitamin K: เป็นยาต้านพิษสำหรับภาวะเลือดออกผิดปกติจากการใช้ยาต้านการแข็งตัวของเลือด Warfarin เกินขนาด
• ข้อ จ. (Protamine sulfate): Protamine sulfate: เป็นยาต้านพิษสำหรับการได้รับยา Heparin หรือ LMWH เกินขนาด
📖 Guideline อ้างอิง:
2021 American College of Rheumatology (ACR) Guideline for the Treatment of Rheumatoid Arthritis &amp; 2020 ACR Guideline for the Management of Reproductive Health in Rheumatic and Musculoskeletal Diseases
📌 จุดจำก่อนสอบ:
• MTX Rescue Therapy: Leucovorin (Folinic acid) เป็น Reduced folate ที่สามารถข้ามผ่านการยับยั้งของเอนไซม์ DHFR เข้าไปกู้ชีวิตเซลล์ไขกระดูกได้โดยตรง จึงเป็นยาต้านพิษหลักสำหรับ MTX Toxicity</t>
        </is>
      </c>
      <c r="K206" s="100" t="n"/>
      <c r="L206" s="88" t="inlineStr">
        <is>
          <t>Rheumatoid Arthritis</t>
        </is>
      </c>
      <c r="M206" s="100" t="inlineStr">
        <is>
          <t>Clinic</t>
        </is>
      </c>
      <c r="N206" s="88" t="inlineStr">
        <is>
          <t>ข้อ 73 Mock Musculo RxCU84</t>
        </is>
      </c>
      <c r="O206" s="100" t="inlineStr">
        <is>
          <t>Mock</t>
        </is>
      </c>
      <c r="P206" s="100" t="inlineStr">
        <is>
          <t>Mock RxCU84</t>
        </is>
      </c>
      <c r="Q206" s="100" t="n"/>
    </row>
    <row r="207" ht="409.6" customHeight="1" s="49">
      <c r="A207" s="100" t="n">
        <v>205</v>
      </c>
      <c r="B207"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การให้ Folic acid 5 mg สัปดาห์ละ 1-2 ครั้ง ร่วมกับ MTX มีจุดประสงค์เพื่ออะไร?</t>
        </is>
      </c>
      <c r="C207" s="100" t="n"/>
      <c r="D207" s="88" t="inlineStr">
        <is>
          <t>เพิ่มฤทธิ์ยา MTX</t>
        </is>
      </c>
      <c r="E207" s="88" t="inlineStr">
        <is>
          <t>ลดการเกิดไขกระดูกฝ่อ</t>
        </is>
      </c>
      <c r="F207" s="88" t="inlineStr">
        <is>
          <t>ลดผลข้างเคียงทางระบบทางเดินอาหารและแผลในปาก (GI/Mucositis)</t>
        </is>
      </c>
      <c r="G207" s="88" t="inlineStr">
        <is>
          <t>บำรุงครรภ์</t>
        </is>
      </c>
      <c r="H207" s="88" t="inlineStr">
        <is>
          <t>ป้องกันตับวาย</t>
        </is>
      </c>
      <c r="I207" s="100" t="n">
        <v>3</v>
      </c>
      <c r="J207" s="88" t="inlineStr">
        <is>
          <t>✅ คำตอบที่ถูกต้อง: ข้อ ค. ลดผลข้างเคียงทางระบบทางเดินอาหารและแผลในปาก (GI/Mucositis)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การให้ Folic acid เสริมในการรักษา RA ด้วย MTX มีจุดประสงค์เพื่อลดผลข้างเคียงที่พบบ่อยจากยา MTX ได้แก่ อาการทางเดินอาหาร คลื่นไส้ อาเจียน แผลในปาก (Oral mucositis) ตลอดจนช่วยลดความเสี่ยงต่อภาวะเอนไซม์ตับสูง โดยไม่บดบังประสิทธิภาพในการรักษาโรคข้อ
🔍 ข้ออื่นผิดเพราะอะไร:
• ข้อ ก. (เพิ่มฤทธิ์ยา MTX): เพิ่มฤทธิ์ยา MTX: Folic acid จะเข้าไปทดแทนโฟเลตในเซลล์ปกติที่ถูกยับยั้ง ไม่ได้ไปเพิ่มประสิทธิภาพในการกดภูมิคุ้มกันหรือต้านการอักเสบของยา MTX
• ข้อ ข. (ลดการเกิดไขกระดูกฝ่อ): ลดการเกิดไขกระดูกฝ่อ: Folic acid ใช้เสริมเพื่อลดผลข้างเคียงทั่วไป แต่หากเกิดภาวะไขกระดูกฝ่อรุนแรงจาก MTX เกินขนาด ต้องใช้ active form คือ Leucovorin ไม่ใช่ Folic acid ธรรมดา
• ข้อ ง. (บำรุงครรภ์): บำรุงครรภ์: ยา MTX เป็นข้อห้ามใช้เด็ดขาดในสตรีมีครรภ์ (Pregnancy Category X) เนื่องจากทำให้ทารกวิรูป การให้กรดโฟลิกในที่นี้ไม่ได้มีจุดประสงค์เพื่อบำรุงครรภ์
• ข้อ จ. (ป้องกันตับวาย): ป้องกันตับวาย: แม้ Folic acid อาจช่วยลดความเสี่ยงเอนไซม์ตับขึ้นสูงได้บ้าง แต่ไม่สามารถป้องกันภาวะตับวายรุนแรงจากการใช้ MTX ในขนาดที่เป็นพิษได้
📖 Guideline อ้างอิง:
2021 American College of Rheumatology (ACR) Guideline for the Treatment of Rheumatoid Arthritis &amp; 2020 ACR Guideline for the Management of Reproductive Health in Rheumatic and Musculoskeletal Diseases
📌 จุดจำก่อนสอบ:
• Role of Folic Acid with MTX: การให้ Folic acid เสริม 5 mg สัปดาห์ละ 1-2 ครั้ง ช่วยลดผลข้างเคียงเรื่องคลื่นไส้ อาเจียน แผลในปาก และภาวะเอนไซม์ตับสูง โดยไม่ลดทอนประสิทธิภาพในการรักษาโรคข้อ</t>
        </is>
      </c>
      <c r="K207" s="100" t="n"/>
      <c r="L207" s="88" t="inlineStr">
        <is>
          <t>Rheumatoid Arthritis</t>
        </is>
      </c>
      <c r="M207" s="100" t="inlineStr">
        <is>
          <t>Clinic</t>
        </is>
      </c>
      <c r="N207" s="88" t="inlineStr">
        <is>
          <t>ข้อ 74 Mock Musculo RxCU84</t>
        </is>
      </c>
      <c r="O207" s="100" t="inlineStr">
        <is>
          <t>Mock</t>
        </is>
      </c>
      <c r="P207" s="100" t="inlineStr">
        <is>
          <t>Mock RxCU84</t>
        </is>
      </c>
      <c r="Q207" s="100" t="n"/>
    </row>
    <row r="208" ht="409.6" customHeight="1" s="49">
      <c r="A208" s="100" t="n">
        <v>206</v>
      </c>
      <c r="B208"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กลไกของยา Methotrexate คือข้อใด?</t>
        </is>
      </c>
      <c r="C208" s="100" t="n"/>
      <c r="D208" s="88" t="inlineStr">
        <is>
          <t>ยับยั้ง COX-2</t>
        </is>
      </c>
      <c r="E208" s="88" t="inlineStr">
        <is>
          <t>ยับยั้ง Xanthine oxidase</t>
        </is>
      </c>
      <c r="F208" s="88" t="inlineStr">
        <is>
          <t>ยับยั้ง Dihydrofolate reductase (DHFR)</t>
        </is>
      </c>
      <c r="G208" s="88" t="inlineStr">
        <is>
          <t>ยับยั้ง TNF-alpha</t>
        </is>
      </c>
      <c r="H208" s="88" t="inlineStr">
        <is>
          <t>ยับยั้ง CD20</t>
        </is>
      </c>
      <c r="I208" s="100" t="n">
        <v>3</v>
      </c>
      <c r="J208" s="88" t="inlineStr">
        <is>
          <t>✅ คำตอบที่ถูกต้อง: ข้อ ค. ยับยั้ง Dihydrofolate reductase (DHFR)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กลไกการออกฤทธิ์ระดับเซลล์ของ Methotrexate คือการยับยั้งเอนไซม์ Dihydrofolate Reductase (DHFR) ขัดขวางการเปลี่ยน Folic acid เป็น Tetrahydrofolate ซึ่งจำเป็นต่อการสังเคราะห์ Purine และ Pyrimidine ในการสร้าง DNA และ RNA
🔍 ข้ออื่นผิดเพราะอะไร:
• ข้อ ก. (ยับยั้ง COX-2): ยับยั้ง COX-2: เป็นกลไกหลักของยากลุ่ม NSAIDs ชนิด COX-2 inhibitors เช่น Celecoxib ไม่ใช่ MTX
• ข้อ ข. (ยับยั้ง Xanthine oxidase): ยับยั้ง Xanthine oxidase: เป็นกลไกของยาลดระดับกรดยูริกในการรักษาโรคเกาต์ เช่น Allopurinol และ Febuxostat
• ข้อ ง. (ยับยั้ง TNF-alpha): ยับยั้ง TNF-alpha: เป็นกลไกของยาชีววัตถุกลุ่ม TNF inhibitors เช่น Infliximab, Etanercept, และ Adalimumab
• ข้อ จ. (ยับยั้ง CD20): ยับยั้ง CD20: เป็นกลไกของยาชีววัตถุกลุ่ม Anti-CD20 monoclonal antibody เช่น Rituximab ที่ใช้กด B-cells
📖 Guideline อ้างอิง:
2021 American College of Rheumatology (ACR) Guideline for the Treatment of Rheumatoid Arthritis &amp; 2020 ACR Guideline for the Management of Reproductive Health in Rheumatic and Musculoskeletal Diseases
📌 จุดจำก่อนสอบ:
• MTX Mechanism: ยับยั้งเอนไซม์ Dihydrofolate Reductase (DHFR) ขัดขวางการสังเคราะห์ Tetrahydrofolate ซึ่งจำเป็นต่อการสร้างเบส Purine และ Thymidylate ในการสังเคราะห์ DNA และ RNA</t>
        </is>
      </c>
      <c r="K208" s="100" t="n"/>
      <c r="L208" s="88" t="inlineStr">
        <is>
          <t>Rheumatoid Arthritis</t>
        </is>
      </c>
      <c r="M208" s="100" t="inlineStr">
        <is>
          <t>Clinic</t>
        </is>
      </c>
      <c r="N208" s="88" t="inlineStr">
        <is>
          <t>ข้อ 75 Mock Musculo RxCU84</t>
        </is>
      </c>
      <c r="O208" s="100" t="inlineStr">
        <is>
          <t>Mock</t>
        </is>
      </c>
      <c r="P208" s="100" t="inlineStr">
        <is>
          <t>Mock RxCU84</t>
        </is>
      </c>
      <c r="Q208" s="100" t="n"/>
    </row>
    <row r="209" ht="409.6" customHeight="1" s="49">
      <c r="A209" s="100" t="n">
        <v>207</v>
      </c>
      <c r="B209"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ก่อนเริ่มยา Infliximab (Biologics) ผู้ป่วยต้องได้รับการคัดกรอง (Screening) โรคติดเชื้อใดเสมอ?</t>
        </is>
      </c>
      <c r="C209" s="100" t="n"/>
      <c r="D209" s="88" t="inlineStr">
        <is>
          <t>HIV</t>
        </is>
      </c>
      <c r="E209" s="88" t="inlineStr">
        <is>
          <t>Syphilis</t>
        </is>
      </c>
      <c r="F209" s="88" t="inlineStr">
        <is>
          <t>Tuberculosis (TB) และ Hepatitis B/C</t>
        </is>
      </c>
      <c r="G209" s="88" t="inlineStr">
        <is>
          <t>Malaria</t>
        </is>
      </c>
      <c r="H209" s="88" t="inlineStr">
        <is>
          <t>COVID-19</t>
        </is>
      </c>
      <c r="I209" s="100" t="n">
        <v>3</v>
      </c>
      <c r="J209" s="88" t="inlineStr">
        <is>
          <t>✅ คำตอบที่ถูกต้อง: ข้อ ค. Tuberculosis (TB) และ Hepatitis B/C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ก่อนเริ่มยากลุ่ม Biologics โดยเฉพาะ TNF-alpha inhibitors (เช่น Infliximab) ผู้ป่วยต้องได้รับการตรวจคัดกรองการติดเชื้อแฝงเสมอ ได้แก่ วัณโรค (Latent TB screening ด้วย TST หรือ IGRA ร่วมกับ CXR) และ ไวรัสตับอักเสบบีและซี (Hepatitis B &amp; C screening) เนื่องจากยามีความเสี่ยงสูงที่จะกระตุ้นให้เชื้อกลับมากำเริบอย่างรุนแรง (Reactivation)
🔍 ข้ออื่นผิดเพราะอะไร:
• ข้อ ก. (HIV): HIV: แม้ผู้ติดเชื้อ HIV จะมีความเสี่ยงในการใช้ยากดภูมิ แต่การคัดกรองวัณโรคและไวรัสตับอักเสบเป็นข้อบังคับมาตรฐานที่ต้องทำก่อนเริ่ม TNF inhibitors เสมอ
• ข้อ ข. (Syphilis): Syphilis: โรคซิฟิลิสไม่ใช่การติดเชื้อฉวยโอกาสหลักที่ยา Infliximab จะทำให้ลุกลาม จึงไม่ได้เป็นข้อบังคับในการคัดกรองก่อนเริ่มยา
• ข้อ ง. (Malaria): Malaria: โรคมาลาเรียเป็นโรคติดเชื้อปรสิตที่ไม่ใช่ข้อห้ามใช้สัมบูรณ์หรือจำเป็นต้องคัดกรองในผู้ป่วยทุกรายก่อนเริ่มยาชีววัตถุ
• ข้อ จ. (COVID-19): COVID-19: การคัดกรอง COVID-19 เป็นไปตามความเสี่ยงทางคลินิกขณะนั้น แต่การคัดกรองวัณโรคแฝง (Latent TB) เป็นข้อบังคับจากลของยากลุ่มนี้เพื่อป้องกันการกำเริบ
📖 Guideline อ้างอิง:
2021 American College of Rheumatology (ACR) Guideline for the Treatment of Rheumatoid Arthritis &amp; 2020 ACR Guideline for the Management of Reproductive Health in Rheumatic and Musculoskeletal Diseases
📌 จุดจำก่อนสอบ:
• Pre-biologic Screening: ก่อนเริ่มยาชีววัตถุ (Biologics) โดยเฉพาะ TNF-alpha inhibitors ต้องตรวจคัดกรองการติดเชื้อแฝงเสมอ ได้แก่ วัณโรค (Latent TB ด้วย TST/IGRA และ CXR) และไวรัสตับอักเสบบีและซี (Hepatitis B &amp; C)</t>
        </is>
      </c>
      <c r="K209" s="100" t="n"/>
      <c r="L209" s="88" t="inlineStr">
        <is>
          <t>Rheumatoid Arthritis</t>
        </is>
      </c>
      <c r="M209" s="100" t="inlineStr">
        <is>
          <t>Clinic</t>
        </is>
      </c>
      <c r="N209" s="88" t="inlineStr">
        <is>
          <t>ข้อ 76 Mock Musculo RxCU84</t>
        </is>
      </c>
      <c r="O209" s="100" t="inlineStr">
        <is>
          <t>Mock</t>
        </is>
      </c>
      <c r="P209" s="100" t="inlineStr">
        <is>
          <t>Mock RxCU84</t>
        </is>
      </c>
      <c r="Q209" s="100" t="n"/>
    </row>
    <row r="210" ht="409.6" customHeight="1" s="49">
      <c r="A210" s="100" t="n">
        <v>208</v>
      </c>
      <c r="B210"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Infliximab มีกลไกการออกฤทธิ์อย่างไร?</t>
        </is>
      </c>
      <c r="C210" s="100" t="n"/>
      <c r="D210" s="88" t="inlineStr">
        <is>
          <t>Chimeric Monoclonal Antibody ต่อยับยั้ง TNF-alpha</t>
        </is>
      </c>
      <c r="E210" s="88" t="inlineStr">
        <is>
          <t>Fully human MAb ต่อ TNF-alpha</t>
        </is>
      </c>
      <c r="F210" s="88" t="inlineStr">
        <is>
          <t>IL-6 inhibitor</t>
        </is>
      </c>
      <c r="G210" s="88" t="inlineStr">
        <is>
          <t>CD20 inhibitor</t>
        </is>
      </c>
      <c r="H210" s="88" t="inlineStr">
        <is>
          <t>JAK inhibitor</t>
        </is>
      </c>
      <c r="I210" s="100" t="n">
        <v>1</v>
      </c>
      <c r="J210" s="88" t="inlineStr">
        <is>
          <t>✅ คำตอบที่ถูกต้อง: ข้อ ก. Chimeric Monoclonal Antibody ต่อยับยั้ง TNF-alpha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Infliximab ลงท้ายด้วยคำว่า '-ximab' หมายถึงเป็น Chimeric Monoclonal Antibody (ประกอบด้วยส่วนที่เป็นโปรตีนของหนู 25% และโปรตีนมนุษย์ 75%) ซึ่งออกฤทธิ์จับและยับยั้ง Tumor Necrosis Factor-alpha (TNF-alpha)
🔍 ข้ออื่นผิดเพราะอะไร:
• ข้อ ข. (Fully human MAb ต่อ TNF-alpha): Fully human MAb ต่อ TNF-alpha: คือลักษณะโครงสร้างของยา Adalimumab หรือ Golimumab ส่วน Infliximab เป็น chimeric (mouse-human) antibody
• ข้อ ค. (IL-6 inhibitor): IL-6 inhibitor: คือยา Tocilizumab ซึ่งออกฤทธิ์จับและยับยั้งตัวรับ Interleukin-6
• ข้อ ง. (CD20 inhibitor): CD20 inhibitor: คือยา Rituximab ซึ่งออกฤทธิ์จับกับโปรตีน CD20 บนผิวของ B-cells
• ข้อ จ. (JAK inhibitor): JAK inhibitor: คือยากลุ่ม Small molecules อย่าง Tofacitinib หรือ Baricitinib ซึ่งออกฤทธิ์ยับยั้งเอนไซม์ภายในเซลล์ ไม่ใช่ Monoclonal antibody
📖 Guideline อ้างอิง:
2021 American College of Rheumatology (ACR) Guideline for the Treatment of Rheumatoid Arthritis &amp; 2020 ACR Guideline for the Management of Reproductive Health in Rheumatic and Musculoskeletal Diseases
📌 จุดจำก่อนสอบ:
• Infliximab Molecular Structure: Infliximab (-ximab) เป็น Chimeric Monoclonal Antibody (25% murine, 75% human) ที่ออกฤทธิ์จับและยับยั้ง soluble และ transmembrane TNF-alpha</t>
        </is>
      </c>
      <c r="K210" s="100" t="n"/>
      <c r="L210" s="88" t="inlineStr">
        <is>
          <t>Rheumatoid Arthritis</t>
        </is>
      </c>
      <c r="M210" s="100" t="inlineStr">
        <is>
          <t>Clinic</t>
        </is>
      </c>
      <c r="N210" s="88" t="inlineStr">
        <is>
          <t>ข้อ 77 Mock Musculo RxCU84</t>
        </is>
      </c>
      <c r="O210" s="100" t="inlineStr">
        <is>
          <t>Mock</t>
        </is>
      </c>
      <c r="P210" s="100" t="inlineStr">
        <is>
          <t>Mock RxCU84</t>
        </is>
      </c>
      <c r="Q210" s="100" t="n"/>
    </row>
    <row r="211" ht="409.6" customHeight="1" s="49">
      <c r="A211" s="100" t="n">
        <v>209</v>
      </c>
      <c r="B211"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ปฏิกิริยาไม่พึงประสงค์ขณะให้ยา Infliximab ทางหลอดเลือดดำที่ต้องระวังคืออะไร?</t>
        </is>
      </c>
      <c r="C211" s="100" t="n"/>
      <c r="D211" s="88" t="inlineStr">
        <is>
          <t>Hypertension crisis</t>
        </is>
      </c>
      <c r="E211" s="88" t="inlineStr">
        <is>
          <t>Infusion-related reaction (ไข้ หนาวสั่น ความดันตก)</t>
        </is>
      </c>
      <c r="F211" s="88" t="inlineStr">
        <is>
          <t>น้ำท่วมปอด</t>
        </is>
      </c>
      <c r="G211" s="88" t="inlineStr">
        <is>
          <t>ไตวายเฉียบพลัน</t>
        </is>
      </c>
      <c r="H211" s="88" t="inlineStr">
        <is>
          <t>หัวใจเต้นผิดจังหวะ</t>
        </is>
      </c>
      <c r="I211" s="100" t="n">
        <v>2</v>
      </c>
      <c r="J211" s="88" t="inlineStr">
        <is>
          <t>✅ คำตอบที่ถูกต้อง: ข้อ ข. Infusion-related reaction (ไข้ หนาวสั่น ความดันตก)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ปฏิกิริยาไม่พึงประสงค์สำคัญขณะให้ Infliximab ทางหลอดเลือดดำคือ อาการแพ้ขณะหยดยา (Infusion-related reactions) เช่น มีไข้ หนาวสั่น แน่นหน้าอก ความดันโลหิตต่ำ หรือผื่นลมพิษ ซึ่งมักป้องกันได้ด้วยการให้ Premedication (Paracetamol + Antihistamine) ก่อนเริ่มยา
🔍 ข้ออื่นผิดเพราะอะไร:
• ข้อ ก. (Hypertension crisis): Hypertension crisis: ปฏิกิริยาจากการให้ Infliximab ทางหลอดเลือดดำมักทำให้เกิดความดันโลหิตตก (Hypotension) จากการหลั่งฮีสตามีน มากกว่าภาวะความดันโลหิตสูงวิกฤต
• ข้อ ค. (น้ำท่วมปอด): น้ำท่วมปอด: อาการน้ำท่วมปอด (Pulmonary edema) ไม่ใช่ผลข้างเคียงโดยตรงจากการให้ยา Infliximab ซึ่งต่างจากภาวะแพ้ยาหรือการให้สารน้ำเร็วเกินไป
• ข้อ ง. (ไตวายเฉียบพลัน): ไตวายเฉียบพลัน: Infliximab ไม่มีพิษต่อไตโดยตรง (No direct nephrotoxicity) จึงไม่ทำให้เกิดไตวายเฉียบพลันขณะให้ยา
• ข้อ จ. (หัวใจเต้นผิดจังหวะ): หัวใจเต้นผิดจังหวะ: ไม่ใช่ปฏิกิริยาฉับพลันที่พบได้บ่อยจากการให้ยา Infliximab เว้นแต่ผู้ป่วยจะมีภาวะภูมิแพ้รุนแรง (Anaphylaxis) ที่ทำให้เกิดช็อก
📖 Guideline อ้างอิง:
2021 American College of Rheumatology (ACR) Guideline for the Treatment of Rheumatoid Arthritis &amp; 2020 ACR Guideline for the Management of Reproductive Health in Rheumatic and Musculoskeletal Diseases
📌 จุดจำก่อนสอบ:
• Infusion Reactions with Infliximab: การให้ Infliximab ทางหลอดเลือดดำอาจทำให้เกิดปฏิกิริยาแพ้ขณะหยดยา (ไข้ หนาวสั่น แน่นหน้าอก ความดันตก) ควรเตรียมพร้อมและให้ Premedication ในรายที่มีความเสี่ยง</t>
        </is>
      </c>
      <c r="K211" s="100" t="n"/>
      <c r="L211" s="88" t="inlineStr">
        <is>
          <t>Rheumatoid Arthritis</t>
        </is>
      </c>
      <c r="M211" s="100" t="inlineStr">
        <is>
          <t>Clinic</t>
        </is>
      </c>
      <c r="N211" s="88" t="inlineStr">
        <is>
          <t>ข้อ 78 Mock Musculo RxCU84</t>
        </is>
      </c>
      <c r="O211" s="100" t="inlineStr">
        <is>
          <t>Mock</t>
        </is>
      </c>
      <c r="P211" s="100" t="inlineStr">
        <is>
          <t>Mock RxCU84</t>
        </is>
      </c>
      <c r="Q211" s="100" t="n"/>
    </row>
    <row r="212" ht="409.6" customHeight="1" s="49">
      <c r="A212" s="100" t="n">
        <v>210</v>
      </c>
      <c r="B212"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ผู้ป่วยที่ได้รับยา Biologics มีข้อห้าม (Contraindication) ในการรับวัคซีนประเภทใด?</t>
        </is>
      </c>
      <c r="C212" s="100" t="n"/>
      <c r="D212" s="88" t="inlineStr">
        <is>
          <t>วัคซีนเชื้อตาย (Killed vaccine)</t>
        </is>
      </c>
      <c r="E212" s="88" t="inlineStr">
        <is>
          <t>วัคซีน mRNA</t>
        </is>
      </c>
      <c r="F212" s="88" t="inlineStr">
        <is>
          <t>วัคซีนเชื้อเป็นอ่อนฤทธิ์ (Live-attenuated vaccines เช่น MMR, Varicella)</t>
        </is>
      </c>
      <c r="G212" s="88" t="inlineStr">
        <is>
          <t>วัคซีนไวรัสตับอักเสบบี</t>
        </is>
      </c>
      <c r="H212" s="88" t="inlineStr">
        <is>
          <t>Toxoid</t>
        </is>
      </c>
      <c r="I212" s="100" t="n">
        <v>3</v>
      </c>
      <c r="J212" s="88" t="inlineStr">
        <is>
          <t>✅ คำตอบที่ถูกต้อง: ข้อ ค. วัคซีนเชื้อเป็นอ่อนฤทธิ์ (Live-attenuated vaccines เช่น MMR, Varicella)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ผู้ป่วยที่ได้รับยากลุ่ม Biologics มีข้อห้ามเด็ดขาดในการรับวัคซีนชนิดเชื้อเป็นอ่อนฤทธิ์ (Live-attenuated vaccines เช่น MMR, Varicella, Yellow fever, BCG) เนื่องจากยากดภูมิคุ้มกันอาจทำให้เชื้อไวรัสเพิ่มจำนวนจนเกิดการติดเชื้อรุนแรงถึงแก่ชีวิตได้
🔍 ข้ออื่นผิดเพราะอะไร:
• ข้อ ก. (วัคซีนเชื้อตาย (Killed vaccine)): วัคซีนเชื้อตาย (Killed vaccine): ผู้ป่วยที่ได้รับยากดภูมิคุ้มกันสามารถรับวัคซีนเชื้อตายได้อย่างปลอดภัย เช่น วัคซีนไข้หวัดใหญ่ชนิดฉีด
• ข้อ ข. (วัคซีน mRNA): วัคซีน mRNA: เป็นเทคโนโลยีวัคซีนที่ไม่มีเชื้อก่อโรค สามารถให้ในผู้ป่วยที่ได้รับยา Biologics ได้อย่างปลอดภัยเพื่อป้องกันโรค เช่น COVID-19
• ข้อ ง. (วัคซีนไวรัสตับอักเสบบี): วัคซีนไวรัสตับอักเสบบี: เป็นวัคซีนชนิด recombinant protein ซึ่งถือว่าเทียบเท่าวัคซีนเชื้อตาย ปลอดภัยและแนะนำให้ฉีดในผู้ป่วยยากดภูมิคุ้มกัน
• ข้อ จ. (Toxoid): Toxoid: เช่น วัคซีนบาดทะยัก (Tetanus toxoid) ไม่ก่อให้เกิดการติดเชื้อ สามารถฉีดกระตุ้นในผู้ป่วยที่ใช้ยา Infliximab ได้อย่างปลอดภัย
📖 Guideline อ้างอิง:
2021 American College of Rheumatology (ACR) Guideline for the Treatment of Rheumatoid Arthritis &amp; 2020 ACR Guideline for the Management of Reproductive Health in Rheumatic and Musculoskeletal Diseases
📌 จุดจำก่อนสอบ:
• Biologics &amp; Vaccines Contraindication: ผู้ป่วยที่ได้รับยากลุ่ม Biologics ห้ามฉีดวัคซีนชนิดเชื้อเป็นอ่อนฤทธิ์ (Live-attenuated vaccines เช่น MMR, Varicella, BCG) โดยเด็ดขาดเนื่องจากเสี่ยงต่อการติดเชื้อรุนแรง</t>
        </is>
      </c>
      <c r="K212" s="100" t="n"/>
      <c r="L212" s="88" t="inlineStr">
        <is>
          <t>Rheumatoid Arthritis</t>
        </is>
      </c>
      <c r="M212" s="100" t="inlineStr">
        <is>
          <t>Clinic</t>
        </is>
      </c>
      <c r="N212" s="88" t="inlineStr">
        <is>
          <t>ข้อ 79 Mock Musculo RxCU84</t>
        </is>
      </c>
      <c r="O212" s="100" t="inlineStr">
        <is>
          <t>Mock</t>
        </is>
      </c>
      <c r="P212" s="100" t="inlineStr">
        <is>
          <t>Mock RxCU84</t>
        </is>
      </c>
      <c r="Q212" s="100" t="n"/>
    </row>
    <row r="213" ht="409.6" customHeight="1" s="49">
      <c r="A213" s="100" t="n">
        <v>211</v>
      </c>
      <c r="B213"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 Prednisolone ในผู้ป่วยรายนี้ หากใช้นานๆ จะเพิ่มความเสี่ยงโรคใดมากที่สุด?</t>
        </is>
      </c>
      <c r="C213" s="100" t="n"/>
      <c r="D213" s="88" t="inlineStr">
        <is>
          <t>Osteoarthritis</t>
        </is>
      </c>
      <c r="E213" s="88" t="inlineStr">
        <is>
          <t>Osteoporosis, Hyperglycemia, และ Cushing's syndrome</t>
        </is>
      </c>
      <c r="F213" s="88" t="inlineStr">
        <is>
          <t>Rheumatoid arthritis รุนแรงขึ้น</t>
        </is>
      </c>
      <c r="G213" s="88" t="inlineStr">
        <is>
          <t>Asthma</t>
        </is>
      </c>
      <c r="H213" s="34" t="n"/>
      <c r="I213" s="100" t="n">
        <v>2</v>
      </c>
      <c r="J213" s="88" t="inlineStr">
        <is>
          <t>✅ คำตอบที่ถูกต้อง: ข้อ ข. Osteoporosis, Hyperglycemia, และ Cushing's syndrome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 Prednisolone ต่อเนื่องในระยะยาว ส่งผลข้างเคียงทางระบบต่อมไร้ท่อและเมแทบอลิซึม ได้แก่ กระดูกพรุน (Glucocorticoid-induced osteoporosis), ระดับน้ำตาลในเลือดสูง (Hyperglycemia / Steroid-induced diabetes) และกลุ่มอาการคุชชิง (Cushing's syndrome)
🔍 ข้ออื่นผิดเพราะอะไร:
• ข้อ ก. (Osteoarthritis): Osteoarthritis: ยาคอร์ติโคสเตียรอยด์ไม่มีผลทำให้เกิดโรคข้อเสื่อม (OA) โดยตรง แต่มีผลรบกวนการสร้างกระดูกใหม่จนทำให้เกิดกระดูกพรุน (Osteoporosis)
• ข้อ ค. (Rheumatoid arthritis รุนแรงขึ้น): Rheumatoid arthritis รุนแรงขึ้น: ยา Prednisolone มีฤทธิ์ต้านการอักเสบและกดภูมิคุ้มกัน จึงช่วยบรรเทาอาการของ RA ให้สงบลง ไม่ได้ทำให้โรคกำเริบ
• ข้อ ง. (Asthma): Asthma: ยา Prednisolone เป็นหนึ่งในยาหลักที่ใช้รักษาอาการหอบหืดกำเริบ (Asthma exacerbation) เพื่อลดการอักเสบของหลอดลม ไม่ได้ทำให้เกิดโรค
• ข้อ จ. (): เป็นตัวเลือกที่ไม่สอดคล้องกับข้อบ่งใช้หรือบริบททางคลินิกของผู้ป่วยรายนี้
📖 Guideline อ้างอิง:
2021 American College of Rheumatology (ACR) Guideline for the Treatment of Rheumatoid Arthritis &amp; 2020 ACR Guideline for the Management of Reproductive Health in Rheumatic and Musculoskeletal Diseases
📌 จุดจำก่อนสอบ:
• Glucocorticoid Adverse Effects: การใช้ Prednisolone ต่อเนื่องระยะยาวเพิ่มความเสี่ยงต่อภาวะกระดูกพรุน (GIOP), น้ำตาลในเลือดสูง (Steroid-induced diabetes) และ Cushing's syndrome</t>
        </is>
      </c>
      <c r="K213" s="100" t="n"/>
      <c r="L213" s="88" t="inlineStr">
        <is>
          <t>Rheumatoid Arthritis</t>
        </is>
      </c>
      <c r="M213" s="100" t="inlineStr">
        <is>
          <t>Clinic</t>
        </is>
      </c>
      <c r="N213" s="88" t="inlineStr">
        <is>
          <t>ข้อ 80 Mock Musculo RxCU84</t>
        </is>
      </c>
      <c r="O213" s="100" t="inlineStr">
        <is>
          <t>Mock</t>
        </is>
      </c>
      <c r="P213" s="100" t="inlineStr">
        <is>
          <t>Mock RxCU84</t>
        </is>
      </c>
      <c r="Q213" s="100" t="n"/>
    </row>
    <row r="214" ht="409.6" customHeight="1" s="49">
      <c r="A214" s="100" t="n">
        <v>212</v>
      </c>
      <c r="B214"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จากใบสั่งยาและข้อมูลทางคลินิกข้างต้น เหตุใดแพทย์์จึงสามารถสั่งจ่ายยา Prednisolone 5 mg ในจำนวนที่ไม่ครบตามวันนัดได้ (จ่ายเพียง 7 เม็ด ในขณะที่วันนัดติดตามอาการคือ 2 สัปดาห์)</t>
        </is>
      </c>
      <c r="C214" s="100" t="n"/>
      <c r="D214" s="88" t="inlineStr">
        <is>
          <t>Prednisolone ไปเกิดอัตรกิริยากับ Inflixumab ทำให้ยา Inflixumab ออกฤทธิ์ได้ไม่เต็มที่</t>
        </is>
      </c>
      <c r="E214" s="88" t="inlineStr">
        <is>
          <t>Prednisolone เป็นยาลดอักเสบซึ่งออกฤทธิ์เร็ว เพื่อบรรเทาอาการปวดระหว่างรอ MTX ออกฤทธิ์</t>
        </is>
      </c>
      <c r="F214" s="88" t="inlineStr">
        <is>
          <t>Prednisolone มีผลข้างเคียงทำให้น้ำตาลในเลือดตกได้เนื่องจากมีผลข้างเคียงต่อระบบเผาผลาญ (Metabolic Disorder) จึงต้องให้ในระยะสั้น</t>
        </is>
      </c>
      <c r="G214" s="88" t="inlineStr">
        <is>
          <t>Prednisolone อาจทำให้ผู้ป่วยมีอาการ Orthostatic hypotension</t>
        </is>
      </c>
      <c r="H214" s="88" t="inlineStr">
        <is>
          <t>ไม่มีข้อใดถูกต้อง</t>
        </is>
      </c>
      <c r="I214" s="100" t="n">
        <v>2</v>
      </c>
      <c r="J214" s="88" t="inlineStr">
        <is>
          <t>✅ คำตอบที่ถูกต้อง: ข้อ ข. Prednisolone เป็นยาลดอักเสบซึ่งออกฤทธิ์เร็ว เพื่อบรรเทาอาการปวดระหว่างรอ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การสั่ง Prednisolone 5 mg ขนาดต่ำเพียง 7 วันในขณะที่วันนัดติดตามอาการคือ 2 สัปดาห์ มีวัตถุประสงค์เพื่อเป็น Bridging therapy ต้านการอักเสบและบรรเทาอาการปวดข้ออย่างรวดเร็วในระยะแรก และรีบหยุดยาเพื่อป้องกันผลข้างเคียงระยะยาวของสเตียรอยด์ระหว่างรอให้ DMARDs ออกฤทธิ์เต็มที่
🔍 ข้ออื่นผิดเพราะอะไร:
• ข้อ ก. (Prednisolone ไปเกิดอัตรกิริยากับ Inflixumab ทำให้ยา Inflixumab ออกฤทธิ์ได้ไม่เต็มที่): Prednisolone ไปเกิดอัตรกิริยากับ Inflixumab ทำให้ยา Inflixumab ออกฤทธิ์ได้ไม่เต็มที่: ยาทั้งสองไม่มีปฏิกิริยาระหว่างกันในเชิงที่ทำให้ประสิทธิภาพลดลง มักใช้ร่วมกันอย่างปลอดภัยเพื่อคุมการอักเสบ
• ข้อ ค. (Prednisolone มีผลข้างเคียงทำให้น้ำตาลในเลือดตกได้เนื่องจากมีผลข้างเคียงต่อระบบเผาผลาญ (Metabolic Disorder) จึงต้องให้ในระยะสั้น): Prednisolone มีผลข้างเคียงทำให้น้ำตาลในเลือดตกได้เนื่องจากมีผลข้างเคียงต่อระบบเผาผลาญ (Metabolic Disorder) จึงต้องให้ในระยะสั้น: ผลข้างเคียงทางเมแทบอลิซึมของคอร์ติโคสเตียรอยด์คือทำให้ดื้ออินซูลินและระดับน้ำตาลในเลือดสูงขึ้น (Hyperglycemia) ไม่ใช่น้ำตาลตก
• ข้อ ง. (Prednisolone อาจทำให้ผู้ป่วยมีอาการ Orthostatic hypotension): Prednisolone อาจทำให้ผู้ป่วยมีอาการ Orthostatic hypotension: ผลข้างเคียงของสเตียรอยด์มักทำให้เกิดการคั่งของโซเดียมและน้ำ ซึ่งส่งผลให้ความดันโลหิตสูงขึ้น ไม่ใช่ความดันต่ำขณะเปลี่ยนอิริยาบถ
• ข้อ จ. (ไม่มีข้อใดถูกต้อง): ไม่มีข้อใดถูกต้อง: หลักการให้ Bridging therapy ด้วย Corticosteroids เป็นมาตรฐานการรักษาที่ถูกต้องในระยะแรกเพื่อคุมอาการระหว่างรอ DMARDs ออกฤทธิ์
📖 Guideline อ้างอิง:
2021 American College of Rheumatology (ACR) Guideline for the Treatment of Rheumatoid Arthritis &amp; 2020 ACR Guideline for the Management of Reproductive Health in Rheumatic and Musculoskeletal Diseases
📌 จุดจำก่อนสอบ:
• Bridging Therapy Concept: การสั่ง Prednisolone ระยะสั้น (เช่น 5 mg OD 7 วัน) มีวัตถุประสงค์เพื่อบรรเทาอาการอักเสบและปวดข้ออย่างรวดเร็วในระยะเริ่มต้น ระหว่างรอให้ยาหลัก Methotrexate ออกฤทธิ์เต็มที่</t>
        </is>
      </c>
      <c r="K214" s="100" t="n"/>
      <c r="L214" s="88" t="inlineStr">
        <is>
          <t>Rheumatoid Arthritis</t>
        </is>
      </c>
      <c r="M214" s="100" t="inlineStr">
        <is>
          <t>Clinic</t>
        </is>
      </c>
      <c r="N214" s="88" t="inlineStr">
        <is>
          <t>ข้อ 81 Mock Musculo RxCU84</t>
        </is>
      </c>
      <c r="O214" s="100" t="inlineStr">
        <is>
          <t>Mock</t>
        </is>
      </c>
      <c r="P214" s="100" t="inlineStr">
        <is>
          <t>Mock RxCU84</t>
        </is>
      </c>
      <c r="Q214" s="100" t="n"/>
    </row>
    <row r="215" ht="409.6" customHeight="1" s="49">
      <c r="A215" s="100" t="n">
        <v>213</v>
      </c>
      <c r="B215"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ความคลาดเคลื่อนทางยา (medication error) ที่ร้ายแรงที่สุดในใบสั่งยานี้คือข้อใด</t>
        </is>
      </c>
      <c r="C215" s="100" t="n"/>
      <c r="D215" s="88" t="inlineStr">
        <is>
          <t>สั่ง methotrexate ให้กินทุกวันแทนสัปดาห์ละครั้ง</t>
        </is>
      </c>
      <c r="E215" s="88" t="inlineStr">
        <is>
          <t>Folic acid ขนาดสูงเกินไป</t>
        </is>
      </c>
      <c r="F215" s="88" t="inlineStr">
        <is>
          <t>Rosuvastatin ไม่จำเป็น</t>
        </is>
      </c>
      <c r="G215" s="88" t="inlineStr">
        <is>
          <t>Candesartan ซ้ำซ้อน</t>
        </is>
      </c>
      <c r="H215" s="88" t="inlineStr">
        <is>
          <t>คำนวณขนาด infliximab ผิด</t>
        </is>
      </c>
      <c r="I215" s="100" t="n">
        <v>1</v>
      </c>
      <c r="J215" s="88" t="inlineStr">
        <is>
          <t>✅ คำตอบที่ถูกต้อง: ข้อ ก. สั่ง methotrexate ให้กินทุกวันแทนสัปดาห์ละครั้ง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Medication Error ที่อันตรายถึงชีวิตที่สุดคือการสั่ง Methotrexate รับประทานแบบทุกวัน (Daily) แทนที่จะเป็นสัปดาห์ละครั้ง (Weekly)
🔍 ข้ออื่นผิดเพราะอะไร:
• ข้อ ข. (Folic acid ขนาดสูงเกินไป): Folic acid ขนาดสูงเกินไป: ขนาด Folic acid 5 mg สัปดาห์ละ 1 ครั้ง เป็นขนาดมาตรฐานที่แนะนำเพื่อลดผลข้างเคียงของ MTX ไม่ถือเป็นขนาดยาที่สูงเกินไป
• ข้อ ค. (Rosuvastatin ไม่จำเป็น): Rosuvastatin ไม่จำเป็น: ผู้ป่วยมีโรคประจำตัวเป็นภาวะไขมันในเลือดสูง (DLP) การได้รับยาลดไขมันกลุ่ม Statin จึงมีความเหมาะสมเพื่อควบคุมระดับไขมัน
• ข้อ ง. (Candesartan ซ้ำซ้อน): Candesartan ซ้ำซ้อน: ผู้ป่วยมีโรคความดันโลหิตสูง (HTN) การได้รับ Candesartan ซึ่งเป็นยา ARB จึงเป็นข้อบ่งชี้ที่ถูกต้องและไม่ได้ซ้ำซ้อนกับยาใดในใบสั่งนี้
• ข้อ จ. (คำนวณขนาด infliximab ผิด): คำนวณขนาด infliximab ผิด: ขนาดยา Infliximab ที่แนะนำคือ 3 mg/kg ในผู้ป่วยหนัก 60 กก. คำนวณได้ 180 mg ซึ่งเป็นการคำนวณที่ถูกต้องตามมาตรฐาน
📖 Guideline อ้างอิง:
2021 American College of Rheumatology (ACR) Guideline for the Treatment of Rheumatoid Arthritis &amp; 2020 ACR Guideline for the Management of Reproductive Health in Rheumatic and Musculoskeletal Diseases
📌 จุดจำก่อนสอบ:
• Look-alike / Sound-alike &amp; Dosing Frequency: Methotrexate ในข้ออักเสบรูมาตอยด์ห้ามรับประทานทุกวันโดยเด็ดขาด ความถี่ที่ถูกต้องคือ สัปดาห์ละ 1 ครั้ง เท่านั้น</t>
        </is>
      </c>
      <c r="K215" s="100" t="n"/>
      <c r="L215" s="88" t="inlineStr">
        <is>
          <t>Rheumatoid Arthritis</t>
        </is>
      </c>
      <c r="M215" s="100" t="inlineStr">
        <is>
          <t>Clinic</t>
        </is>
      </c>
      <c r="N215" s="88" t="inlineStr">
        <is>
          <t>ข้อ 82 Mock Musculo RxCU84</t>
        </is>
      </c>
      <c r="O215" s="100" t="inlineStr">
        <is>
          <t>Mock</t>
        </is>
      </c>
      <c r="P215" s="100" t="inlineStr">
        <is>
          <t>Mock RxCU84</t>
        </is>
      </c>
      <c r="Q215" s="100" t="n"/>
    </row>
    <row r="216" ht="409.6" customHeight="1" s="49">
      <c r="A216" s="100" t="n">
        <v>214</v>
      </c>
      <c r="B216"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หากได้รับ MTX ทุกวันตามที่สั่งผิด อาการพิษเฉียบพลันและการตรวจติดตามที่สำคัญที่สุดคือข้อใด</t>
        </is>
      </c>
      <c r="C216" s="100" t="n"/>
      <c r="D216" s="88" t="inlineStr">
        <is>
          <t>จอประสาทตาเสื่อม — ตรวจตา</t>
        </is>
      </c>
      <c r="E216" s="88" t="inlineStr">
        <is>
          <t>กดไขกระดูกและเยื่อบุอักเสบ — ติดตาม CBC และ LFT</t>
        </is>
      </c>
      <c r="F216" s="88" t="inlineStr">
        <is>
          <t>QT prolongation — ตรวจ ECG</t>
        </is>
      </c>
      <c r="G216" s="88" t="inlineStr">
        <is>
          <t>นิ่วในไต — ตรวจปัสสาวะ</t>
        </is>
      </c>
      <c r="H216" s="88" t="inlineStr">
        <is>
          <t>ต่อมไทรอยด์เป็นพิษ — ตรวจ TSH</t>
        </is>
      </c>
      <c r="I216" s="100" t="n">
        <v>2</v>
      </c>
      <c r="J216" s="88" t="inlineStr">
        <is>
          <t>✅ คำตอบที่ถูกต้อง: ข้อ ข. กดไขกระดูกและเยื่อบุอักเสบ — ติดตาม CBC และ LFT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หากได้รับ MTX ทุกวัน พิษเฉียบพลันที่ต้องเฝ้าระวังและตรวจติดตามอย่างเร่งด่วนที่สุดคือ การกดไขกระดูก (Bone marrow suppression) ทำให้เกิดเม็ดเลือดขาวต่ำ ซีด และเกล็ดเลือดต่ำ รวมถึงการอักเสบของเยื่อบุทางเดินอาหาร จึงต้องติดตาม CBC และค่าการทำงานของตับ (LFT)
🔍 ข้ออื่นผิดเพราะอะไร:
• ข้อ ก. (จอประสาทตาเสื่อม — ตรวจตา): จอประสาทตาเสื่อม — ตรวจตา: ภาวะจอประสาทตาเสื่อม (Maculopathy) เป็นผลข้างเคียงจากการใช้ Hydroxychloroquine ในระยะยาว ไม่ใช่พิษเฉียบพลันจาก MTX
• ข้อ ค. (QT prolongation — ตรวจ ECG): QT prolongation — ตรวจ ECG: Methotrexate ไม่มีผลต่อการนำไฟฟ้าของหัวใจหรือทำให้ระยะเวลา QT ยาวขึ้น
• ข้อ ง. (นิ่วในไต — ตรวจปัสสาวะ): นิ่วในไต — ตรวจปัสสาวะ: การเกิดนิ่วในไตไม่ใช่ผลข้างเคียงหลักของ MTX มักพบได้บ่อยในกลุ่มยาลดกรดยูริกกลุ่ม Uricosuric
• ข้อ จ. (ต่อมไทรอยด์เป็นพิษ — ตรวจ TSH): ต่อมไทรอยด์เป็นพิษ — ตรวจ TSH: ยา MTX ไม่มีกลไกผลกระทบต่อการทำงานของต่อมไทรอยด์โดยตรง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Monitoring in Daily MTX Ingestion: หากสงสัยว่าผู้ป่วยรับประทาน MTX ทุกวัน ต้องรีบเจาะตรวจ CBC เพื่อดูภาวะเม็ดเลือดต่ำ และ LFT เพื่อดูความเป็นพิษต่อตับทันที</t>
        </is>
      </c>
      <c r="K216" s="100" t="n"/>
      <c r="L216" s="88" t="inlineStr">
        <is>
          <t>Rheumatoid Arthritis</t>
        </is>
      </c>
      <c r="M216" s="100" t="inlineStr">
        <is>
          <t>Clinic</t>
        </is>
      </c>
      <c r="N216" s="88" t="inlineStr">
        <is>
          <t>ข้อ 83 Mock Musculo RxCU84</t>
        </is>
      </c>
      <c r="O216" s="100" t="inlineStr">
        <is>
          <t>Mock</t>
        </is>
      </c>
      <c r="P216" s="100" t="inlineStr">
        <is>
          <t>Mock RxCU84</t>
        </is>
      </c>
      <c r="Q216" s="100" t="n"/>
    </row>
    <row r="217" ht="409.6" customHeight="1" s="49">
      <c r="A217" s="100" t="n">
        <v>215</v>
      </c>
      <c r="B217"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ยาต้านพิษ (rescue) เมื่อเกิดภาวะเป็นพิษจาก methotrexate คือข้อใด</t>
        </is>
      </c>
      <c r="C217" s="100" t="n"/>
      <c r="D217" s="88" t="inlineStr">
        <is>
          <t>Naloxone</t>
        </is>
      </c>
      <c r="E217" s="88" t="inlineStr">
        <is>
          <t>Flumazenil</t>
        </is>
      </c>
      <c r="F217" s="88" t="inlineStr">
        <is>
          <t>Leucovorin (folinic acid)</t>
        </is>
      </c>
      <c r="G217" s="88" t="inlineStr">
        <is>
          <t>Vitamin K</t>
        </is>
      </c>
      <c r="H217" s="88" t="inlineStr">
        <is>
          <t>Folic acid ขนาดสูง</t>
        </is>
      </c>
      <c r="I217" s="100" t="n">
        <v>3</v>
      </c>
      <c r="J217" s="88"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 (Rescue) ที่ใช้ในการรักษาภาวะ Methotrexate Toxicity
🔍 ข้ออื่นผิดเพราะอะไร:
• ข้อ ก. (Naloxone): Naloxone: เป็นยาแก้พิษ (antidote) สำหรับย้อนกลับฤทธิ์กดการหายใจในผู้ที่ได้รับยากลุ่ม Opioids เกินขนาด
• ข้อ ข. (Flumazenil): Flumazenil: เป็นยาแก้พิษแบบจำเพาะสำหรับย้อนกลับฤทธิ์กดประสาทส่วนกลางจากการได้รับยากลุ่ม Benzodiazepines เกินขนาด
• ข้อ ง. (Vitamin K): Vitamin K: ใช้สำหรับต้านฤทธิ์ของยาต้านการแข็งตัวของเลือด Warfarin เพื่อกระตุ้นการสร้างปัจจัยการแข็งตัวของเลือด ไม่เกี่ยวข้องกับ MTX
• ข้อ จ. (Folic acid ขนาดสูง): Folic acid ขนาดสูง: Folic acid ทั่วไปต้องอาศัยเอนไซม์ DHFR ในการเปลี่ยนเป็นรูปที่ออกฤทธิ์ แต่ MTX ยับยั้งเอนไซม์นี้โดยตรง จึงไม่สามารถแก้พิษได้ ต้องใช้ Leucovorin (active form) แทน
📖 Guideline อ้างอิง:
2021 American College of Rheumatology (ACR) Guideline for the Treatment of Rheumatoid Arthritis &amp; 2020 ACR Guideline for the Management of Reproductive Health in Rheumatic and Musculoskeletal Diseases
📌 จุดจำก่อนสอบ:
• Rescue Protocol: Leucovorin (Folinic acid) คือสารต้านพิษมาตรฐานที่ต้องรีบให้ในภาวะ Methotrexate toxicity เพื่อลดอันตรายจากการกดไขกระดูก</t>
        </is>
      </c>
      <c r="K217" s="100" t="n"/>
      <c r="L217" s="88" t="inlineStr">
        <is>
          <t>Rheumatoid Arthritis</t>
        </is>
      </c>
      <c r="M217" s="100" t="inlineStr">
        <is>
          <t>Clinic</t>
        </is>
      </c>
      <c r="N217" s="88" t="inlineStr">
        <is>
          <t>ข้อ 84 Mock Musculo RxCU84</t>
        </is>
      </c>
      <c r="O217" s="100" t="inlineStr">
        <is>
          <t>Mock</t>
        </is>
      </c>
      <c r="P217" s="100" t="inlineStr">
        <is>
          <t>Mock RxCU84</t>
        </is>
      </c>
      <c r="Q217" s="100" t="n"/>
    </row>
    <row r="218" ht="409.6" customHeight="1" s="49">
      <c r="A218" s="100" t="n">
        <v>216</v>
      </c>
      <c r="B218"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เหตุผลที่เหมาะสมที่สุดของการสั่ง prednisolone ระยะสั้นในผู้ป่วยรายนี้คือข้อใด</t>
        </is>
      </c>
      <c r="C218" s="100" t="n"/>
      <c r="D218" s="88" t="inlineStr">
        <is>
          <t>เพื่อลดไขมันในเลือด</t>
        </is>
      </c>
      <c r="E218" s="88" t="inlineStr">
        <is>
          <t>เพื่อรักษาความดันโลหิต</t>
        </is>
      </c>
      <c r="F218" s="88" t="inlineStr">
        <is>
          <t>เพื่อป้องกันข้ออักเสบเกาต์</t>
        </is>
      </c>
      <c r="G218" s="88" t="inlineStr">
        <is>
          <t>bridging ต้านการอักเสบระหว่างรอ MTX ออกฤทธิ์</t>
        </is>
      </c>
      <c r="H218" s="88" t="inlineStr">
        <is>
          <t>เสริมฤทธิ์ infliximab โดยตรง</t>
        </is>
      </c>
      <c r="I218" s="100" t="n">
        <v>4</v>
      </c>
      <c r="J218" s="88" t="inlineStr">
        <is>
          <t>✅ คำตอบที่ถูกต้อง: ข้อ ง. bridging ต้านการอักเสบระหว่างรอ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เหตุผลของการสั่งจ่าย Prednisolone ระยะสั้นในผู้ป่วยรายนี้คือ เพื่อเป็น 'Bridging therapy' ในการต้านการอักเสบและระงับอาการปวดข้อระหว่างรอให้ Methotrexate ออกฤทธิ์ (ซึ่งมักใช้เวลา 4-12 สัปดาห์)
🔍 ข้ออื่นผิดเพราะอะไร:
• ข้อ ก. (เพื่อลดไขมันในเลือด): เพื่อลดไขมันในเลือด: Prednisolone เป็นสเตียรอยด์ที่อาจรบกวนเมแทบอลิซึมไขมันจนทำให้เกิดภาวะไขมันในเลือดสูงขึ้น (Dyslipidemia) ยาตัวนี้ไม่มีฤทธิ์ลดไขมัน
• ข้อ ข. (เพื่อรักษาความดันโลหิต): เพื่อรักษาความดันโลหิต: ผลข้างเคียงของ Prednisolone คือการคั่งของน้ำและโซเดียม (Mineralocorticoid effect) ซึ่งส่งผลให้ความดันโลหิตสูงขึ้น ไม่สามารถใช้ลดยาความดันได้
• ข้อ ค. (เพื่อป้องกันข้ออักเสบเกาต์): เพื่อป้องกันข้ออักเสบเกาต์: การใช้ Prednisolone เพื่อป้องกันเกาต์กำเริบไม่ใช่ข้อบ่งชี้หลัก โดยเฉพาะเมื่อผู้ป่วยรายนี้ถูกวินิจฉัยว่าเป็น RA ไม่ใช่โรคเกาต์
• ข้อ จ. (เสริมฤทธิ์ infliximab โดยตรง): เสริมฤทธิ์ infliximab โดยตรง: Prednisolone ใช้เพื่อลดการอักเสบอย่างรวดเร็วด้วยกลไกของตัวเอง (anti-inflammatory) ไม่ได้ไปเปลี่ยนแปลงเภสัชจลนศาสตร์หรือเสริมฤทธิ์ของยา Infliximab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Rationale of Short-course Steroids: การใช้ Low-dose Corticosteroids เป็นเพียง 'สะพานเชื่อม' (Bridging therapy) เพื่อควบคุมอาการในระยะสั้น และต้องรีบลดขนาดยาจนหยุดยาเมื่อ DMARDs เริ่มออกฤทธิ์</t>
        </is>
      </c>
      <c r="K218" s="100" t="n"/>
      <c r="L218" s="88" t="inlineStr">
        <is>
          <t>Rheumatoid Arthritis</t>
        </is>
      </c>
      <c r="M218" s="100" t="inlineStr">
        <is>
          <t>Clinic</t>
        </is>
      </c>
      <c r="N218" s="88" t="inlineStr">
        <is>
          <t>ข้อ 85 Mock Musculo RxCU84</t>
        </is>
      </c>
      <c r="O218" s="100" t="inlineStr">
        <is>
          <t>Mock</t>
        </is>
      </c>
      <c r="P218" s="100" t="inlineStr">
        <is>
          <t>Mock RxCU84</t>
        </is>
      </c>
      <c r="Q218" s="100" t="n"/>
    </row>
    <row r="219" ht="409.6" customHeight="1" s="49">
      <c r="A219" s="100" t="n">
        <v>217</v>
      </c>
      <c r="B219" s="88"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หากต้องเลือกยาแก้ปวดเสริมให้ผู้ป่วยที่ใช้ MTX ข้อใดเหมาะสมที่สุด</t>
        </is>
      </c>
      <c r="C219" s="100" t="n"/>
      <c r="D219" s="88" t="inlineStr">
        <is>
          <t>Ibuprofen ขนาดสูง</t>
        </is>
      </c>
      <c r="E219" s="88" t="inlineStr">
        <is>
          <t>Aspirin ขนาดสูง</t>
        </is>
      </c>
      <c r="F219" s="88" t="inlineStr">
        <is>
          <t>Naproxen ขนาดสูงต่อเนื่อง</t>
        </is>
      </c>
      <c r="G219" s="88" t="inlineStr">
        <is>
          <t>Indomethacin ขนาดสูง</t>
        </is>
      </c>
      <c r="H219" s="88" t="inlineStr">
        <is>
          <t>Paracetamol</t>
        </is>
      </c>
      <c r="I219" s="100" t="n">
        <v>5</v>
      </c>
      <c r="J219" s="88" t="inlineStr">
        <is>
          <t>✅ คำตอบที่ถูกต้อง: ข้อ จ. Paracetamol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การใช้ยากลุ่ม NSAIDs (เช่น Ibuprofen, Naproxen, Aspirin) ขนาดสูงร่วมกับ Methotrexate จะแย่งการขับออกของ MTX ที่ท่อไต ทำให้ระดับ MTX ในเลือดสูงขึ้นและเกิดพิษได้ ดังนั้นหากต้องการยาแก้ปวดเสริม Paracetamol จึงเป็นทางเลือกที่ปลอดภัยที่สุด
🔍 ข้ออื่นผิดเพราะอะไร:
• ข้อ ก. (Ibuprofen ขนาดสูง): Ibuprofen ขนาดสูง: ผู้ป่วยรายนี้ใช้ยา MTX การใช้ NSAIDs อย่าง Ibuprofen ในขนาดสูงอาจลดการขับถ่าย MTX ทางไต ทำให้เพิ่มความเสี่ยงต่อภาวะเป็นพิษ
• ข้อ ข. (Aspirin ขนาดสูง): Aspirin ขนาดสูง: Aspirin ขนาดสูงมีผลรบกวนการขับยา MTX ออกทางไต และเพิ่มความเสี่ยงเกิดแผลและเลือดออกในกระเพาะอาหารอย่างรุนแรงเมื่อใช้ร่วมกับยา Prednisolone
• ข้อ ค. (Naproxen ขนาดสูงต่อเนื่อง): Naproxen ขนาดสูงต่อเนื่อง: เช่นเดียวกับ NSAIDs อื่น ๆ การใช้ Naproxen ขนาดสูงร่วมกับ MTX จะเพิ่มความเสี่ยงต่อความเป็นพิษของ MTX จากการลดอัตราการกรองของไต
• ข้อ ง. (Indomethacin ขนาดสูง): Indomethacin ขนาดสูง: เป็น NSAIDs ที่มีฤทธิ์ระคายเคืองกระเพาะอาหารสูงมาก และจะไปรบกวนการขับ MTX ทำให้ระดับยาในเลือดสูงจนเกิดอันตรายรุนแรง
📖 Guideline อ้างอิง:
2021 American College of Rheumatology (ACR) Guideline for the Treatment of Rheumatoid Arthritis &amp; 2020 ACR Guideline for the Management of Reproductive Health in Rheumatic and Musculoskeletal Diseases
📌 จุดจำก่อนสอบ:
• NSAID-MTX Interaction &amp; Safe Analgesic: ยากลุ่ม NSAIDs แย่งการขับออกของ MTX ทางท่อไต ทำให้ระดับ MTX ในเลือดสูงขึ้นและเกิดพิษได้ หากผู้ป่วยต้องการยาแก้ปวดเสริม Paracetamol จึงเป็นทางเลือกที่ปลอดภัยที่สุด</t>
        </is>
      </c>
      <c r="K219" s="100" t="n"/>
      <c r="L219" s="88" t="inlineStr">
        <is>
          <t>Rheumatoid Arthritis</t>
        </is>
      </c>
      <c r="M219" s="100" t="inlineStr">
        <is>
          <t>Clinic</t>
        </is>
      </c>
      <c r="N219" s="88" t="inlineStr">
        <is>
          <t>ข้อ 86 Mock Musculo RxCU84</t>
        </is>
      </c>
      <c r="O219" s="100" t="inlineStr">
        <is>
          <t>Mock</t>
        </is>
      </c>
      <c r="P219" s="100" t="inlineStr">
        <is>
          <t>Mock RxCU84</t>
        </is>
      </c>
      <c r="Q219" s="100" t="n"/>
    </row>
    <row r="220" ht="13.2" customHeight="1" s="49">
      <c r="A220" s="100" t="n">
        <v>218</v>
      </c>
      <c r="B220" s="88" t="inlineStr">
        <is>
          <t>ผู้ป่วยโรคความดันโลหิตสูงที่มีอาการปวดข้อ ควรหลีกเลี่ยงการใช้ยาแก้ปวดกลุ่มใดเนื่องจากมีผลเพิ่มความดันโลหิตและลดประสิทธิภาพของยาลดความดันโลหิต</t>
        </is>
      </c>
      <c r="C220" s="100" t="n"/>
      <c r="D220" s="88" t="inlineStr">
        <is>
          <t>Non-Steroidal Anti-Inflammatory Drugs (NSAIDs) เช่น Celecoxib, Ibuprofen</t>
        </is>
      </c>
      <c r="E220" s="88" t="inlineStr">
        <is>
          <t>Paracetamol (Acetaminophen)</t>
        </is>
      </c>
      <c r="F220" s="88" t="inlineStr">
        <is>
          <t>Tramadol</t>
        </is>
      </c>
      <c r="G220" s="88" t="inlineStr">
        <is>
          <t>Topical Capsaicin cream</t>
        </is>
      </c>
      <c r="H220" s="88" t="inlineStr">
        <is>
          <t>Glucosamine sulfate</t>
        </is>
      </c>
      <c r="I220" s="100" t="inlineStr">
        <is>
          <t>1</t>
        </is>
      </c>
      <c r="J220" s="88" t="inlineStr">
        <is>
          <t>✅ คำตอบที่ถูกต้อง: ข้อ ก. Non-Steroidal Anti-Inflammatory Drugs (NSAIDs) เช่น Celecoxib, Ibuprofen
💡 Background:
ยาแก้ปวดกลุ่ม NSAIDs ทั้งแบบ Non-selective และ COX-2 selective ส่งผลรบกวนระบบการควบคุมความดันโลหิตและการทำงานของไตอย่างมีนัยสำคัญ
🎯 ทำไมข้อนี้ถึงถูก:
ยากลุ่ม NSAIDs ยับยั้งเอนไซม์ Cyclooxygenase (COX-1 และ COX-2) ทำให้การสร้าง Prostaglandins (PGE2, PGI2) ที่ไตลดลง ส่งผลให้เกิดการหดตัวของ Afferent arteriole เกิดการคั่งของน้ำและเกลือโซเดียม (Sodium and water retention) ทำให้ความดันโลหิตเพิ่มสูงขึ้นเฉลี่ย 3-5 mmHg และต้านฤทธิ์ยาลดความดันโลหิตกลุ่ม ACEIs, ARBs, Beta-blockers และ Diuretics จึงควรหลีกเลี่ยงการใช้ในผู้ป่วยความดันโลหิตสูง
🔍 ข้ออื่นผิดเพราะอะไร:
• ข้อ ข. (Paracetamol): เป็นยาแก้ปวดทางเลือกแรกที่มีผลกระทบต่อความดันโลหิตน้อยที่สุด
• ข้อ ค. (Tramadol): ยาแก้ปวดกลุ่ม Opioid ไม่รบกวน Renal Prostaglandins และไม่เพิ่มความดัน
• ข้อ ง. (Capsaicin): ยาทาภายนอก ไม่มีผลต่อความดันโลหิตทั่วร่างกาย
• ข้อ จ. (Glucosamine): ผลิตภัณฑ์เสริมอาหารข้อเข่า ไม่เพิ่มความดันโลหิต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NSAIDs Effect on BP: ยับยั้ง Renal PGE2/PGI2 -&gt; Na/Water retention -&gt; เพิ่ม BP และลดฤทธิ์ยาลดความดัน (โดยเฉพาะ ACEI/ARB/Diuretics)
• Antihypertensive least affected by NSAIDs: Calcium Channel Blockers (CCBs) ได้รับผลกระทบจาก NSAIDs น้อยที่สุด</t>
        </is>
      </c>
      <c r="K220" s="100" t="inlineStr">
        <is>
          <t>Hypertension &amp; Drug Interactions</t>
        </is>
      </c>
      <c r="L220" s="88" t="inlineStr">
        <is>
          <t>PLE-CC1 ปี 2566 Day 1 ข้อ 58</t>
        </is>
      </c>
      <c r="M220" s="100" t="inlineStr">
        <is>
          <t>Clinic</t>
        </is>
      </c>
      <c r="N220" s="88" t="inlineStr">
        <is>
          <t>PLE-CC1 ปี 2566 Day 1 ข้อ 58</t>
        </is>
      </c>
      <c r="O220" s="100" t="n"/>
      <c r="P220" s="100" t="n"/>
      <c r="Q220" s="100" t="n"/>
    </row>
    <row r="221" ht="13.2" customHeight="1" s="49">
      <c r="A221" s="100" t="n">
        <v>220</v>
      </c>
      <c r="B221" s="88" t="inlineStr">
        <is>
          <t>ผู้ป่วยสูงอายุ มีอาการปวดข้อ เคยมีประวัติเป็นโรคหัวใจและหลอดเลือด ยาใดเหมาะสมแก่ผู้ป่วยรายนี้ หากใช้พาราเซตามอลแล้วไม่ได้ผล</t>
        </is>
      </c>
      <c r="C221" s="100" t="n"/>
      <c r="D221" s="88" t="inlineStr">
        <is>
          <t>Tramadol</t>
        </is>
      </c>
      <c r="E221" s="88" t="inlineStr">
        <is>
          <t>Piroxicam</t>
        </is>
      </c>
      <c r="F221" s="88" t="inlineStr">
        <is>
          <t>Etoricoxib</t>
        </is>
      </c>
      <c r="G221" s="88" t="inlineStr">
        <is>
          <t>Ibuprofen</t>
        </is>
      </c>
      <c r="H221" s="88" t="inlineStr">
        <is>
          <t>Naproxen 119</t>
        </is>
      </c>
      <c r="I221" s="100" t="inlineStr">
        <is>
          <t>1</t>
        </is>
      </c>
      <c r="J221" s="88" t="inlineStr">
        <is>
          <t>✅ คำตอบที่ถูกต้อง: ข้อ ก. Tramadol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Tramadol เป็นคำตอบที่ถูกต้องตามแนวทางการรักษามาตรฐาน เนื่องจาก เป็น weak mu-opioid agonist และ SNRI เป็นเพียง second-line / add-on สำหรับ pain relief ไม่มีฤทธิ์ลดการอักเสบ (no anti-inflammatory efficacy) และเสี่ยงต่อ serotonin syndrome และชัก
🔍 ข้ออื่นผิดเพราะอะไร:
• ข้อ ข. (Piroxicam): เป็น oxicam NSAID ที่มี half-life ยาวนานมาก (~50 ชม.) แต่มีความเสี่ยงต่อ severe GI bleed และ skin reactions สูงที่สุดในกลุ่ม NSAIDs
• ข้อ ค. (Etoricoxib): เป็น selective COX-2 inhibitor ออกฤทธิ์เร็วและยาวนาน (OD) แต่มี contraindication ในผู้ป่วย uncontrolled hypertension (BP &gt; 140/90 mmHg)
• ข้อ ง.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จ. (Naproxen 119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เป็น non-selective NSAID ที่มี cardiovascular safety profile ดีที่สุด และมี efficacy สูงในการระงับ acute inflammation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1" s="100" t="n"/>
      <c r="L221" s="88" t="inlineStr">
        <is>
          <t>Hypertension</t>
        </is>
      </c>
      <c r="M221" s="100" t="inlineStr">
        <is>
          <t>Clinic</t>
        </is>
      </c>
      <c r="N221" s="88" t="inlineStr">
        <is>
          <t>ข้อ 39 (PLE_CC1_Practice_Exam.md)</t>
        </is>
      </c>
      <c r="O221" s="100" t="n"/>
      <c r="P221" s="100" t="n"/>
      <c r="Q221" s="100" t="n"/>
    </row>
    <row r="222" ht="13.2" customHeight="1" s="49">
      <c r="A222" s="100" t="n">
        <v>221</v>
      </c>
      <c r="B222" s="88" t="inlineStr">
        <is>
          <t>ในทางคลินิก ไม่นิยมใช้ Aspirin เพื่อลดไข้ในเด็กที่ติดเชื้อไวรัสเพราะอาจทำให้เกิดความผิดปกติในข้อใด</t>
        </is>
      </c>
      <c r="C222" s="100" t="n"/>
      <c r="D222" s="88" t="inlineStr">
        <is>
          <t>Airway hypersensitivity</t>
        </is>
      </c>
      <c r="E222" s="88" t="inlineStr">
        <is>
          <t>Angioedema</t>
        </is>
      </c>
      <c r="F222" s="88" t="inlineStr">
        <is>
          <t>GI bleeding</t>
        </is>
      </c>
      <c r="G222" s="88" t="inlineStr">
        <is>
          <t>Reye’s syndrome</t>
        </is>
      </c>
      <c r="H222" s="88" t="inlineStr">
        <is>
          <t>Tinnitus 120</t>
        </is>
      </c>
      <c r="I222" s="100" t="inlineStr">
        <is>
          <t>3</t>
        </is>
      </c>
      <c r="J222" s="88" t="inlineStr">
        <is>
          <t>✅ คำตอบที่ถูกต้อง: ข้อ ค. GI bleeding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GI bleeding Verapamil ที่เป็น CYP3A4 Inhibitor ทำให้ระดับของ Colchicine เพิ่มสูงขึ้นดังนั้นจึงควรแก้ไขกรณีดังกล่าว กระดูกพรุน (Osteoporosis) เนื่องจากผู้ป่วยเป็นผู้หญิงอายุ 60 ปี ซึ่งเป็นหญิงที่หมดประจำเดือนแล้วและยัง ของ Calcium ที่กระดูกทำให้ยับยั้งการเกิด secondary hyperparathyroidism ซึ่งมักจะเกิดขึ้น เมื่อร่างกาย
🔍 ข้ออื่นผิดเพราะอะไร:
• ข้อ ก. (Airway hypersensitivity):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ข. (Angioedema):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(Reye’s syndrome):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จ. (Tinnitus 120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โดย ฝ่ายวิชาการและวิชาชีพ สโมสรนักศึกษามหาวิทยาลัยอีสเทิร์นเอเชีย ข้อ 1 เฉลย B มีอาการฝืดของข้อในช่วงเช้า เช่น หลังตื่นนอน ปวดนานหลายชั่วโมง เพราะ ข้อฝืด (stiffness) จะพบบ่อยในช่วงเช้าและช่วงหลังจากพักข้อนานๆ เช่นหลังตื่นนอนหรือนั่ง นานๆแต่ไม่เกิน 30นาที ข้อ 2 เฉลย C เพศ เพราะเพศไม่ได้มีความเสี่ยงต่อการเสื่อมของข้อ ส่วน อายุเป็นองค์ประกอบที่สำคัญที่สุด อายุที่เพิ่ม มากขึ้นจะเพิ่มความชุกของข้อเข่าเสื่อม ข้อ 3 เฉลย A ควรลดขนาดยา Colchicine เพราะเนื่องจากเกิด drug interaction ระหว่าง Colchicine ที่เป็น substrate CYP3A4 และ ด้วยการลดขนาดของ Colchicine ข้อ 4 เฉลย B Osteoporosis เพราะ จาก การตรวจ Bone mineral density (BMD) มีค่า T-score ได้ -2.6 ซึ่งองค์การอนามัยโลก ได้กำหนดนิยามของโรคกระดูกพรุนไว้ว่ามี BMD น้อยกว่า หรือเท่ากับ -2.5 ข้อ 5 เฉลย D รับประทานยาต้มสมุนไพรแก้ปวด เพราะ ทุกข้อที่ข้อที่กล่าวมาเป็นปัจจัยเสี่ยงของโรคกระดูกพรุน ยกเว้น รับประทานยาต้มสมุนไพร เนื่องจากในโจทย์ไม่ได้ระบุว่าเป็นสมุนไพรชนิดใดทำให้ไม่รู้ว่าสมุนไพรมีผลต่อกระดูกหรือไม่ ข้อ 6 เฉลย D Raloxifene มีเป็น Agonist estrogen receptor ที่เนื้อเยื่อกระดูก เพราะ Raloxifene มีข้อบ่งใช้ เฉพาะในผู้หญิงวัยหมดประจำเดือน (Postmenopausal) ที่เป็นโรค เป็นโรคกระดูกพรุนดัวนั้นยา Raloxifene จึงมีความเหมาะกับผู้ป่วยรายนี้ ข้อ 7 เฉลย E Chloroquine เพราะ Chloroquine ไม่ได้เหนี่ยวนำให้เกิดโรคกระดูกพรุนแต่มีข้อควรระวังในการใช้คือ มีผลต่อจอ ประสาทตา ข้อ 8 เฉลย A ยับยั้ง secondary hyperthyroidism &amp; bone destruction เพราะ Calcium ทำให้เกิดการยับยั้งการทำลายกระดูก (bone destruction) และ ยังมีการสะสม 121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สร้าง พาราไทรอยด์ ัอร์โมนออกมามากเกินไปโดยมีสาเหตุมาจาก มีระดับ Calcium ในกระแสโลหิต ต่ำอย่าง มาก ข้อ 9 เฉลย C เสริมแคลเซียมในหญิงตั้งครรภ์ไตรมาสแรก เพราะ การใช้ Calcium carbonate ในหญิงตั้งครรภ์อาจทำให้เกิดภาวะ Hypomagnesemia ใน ทารก อีกทั้งมีรายงานความเป็นพิษต่อตัวอ่อนจากการใช้ยานี้ขณะตั้งครรภ์ไตรมาสแรก จึงควรหลีกเลี่ยงใน หญิงตั้งครรภ์ไตรมาสแรก แต่ไตรมาส 2,3 ใช้ได้แต่ไม่ควรใช้เกินในขนาดที่ recommended dietary allowance (RDA) กำหนด ข้อ 10 เฉลย B Calcitriol เพราะ กลไกการออกฤทธิ์ ของ Calcitriol คือจับ vitamin D receptor ที่ไต ต่อมพาราไทรอยด์ ลำไส้เล็ก และกระดูก เกิดผลทางคลินิกที่เหมือนกัน ได้แก่):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2" s="100" t="n"/>
      <c r="L222" s="88" t="inlineStr">
        <is>
          <t>Hypertension</t>
        </is>
      </c>
      <c r="M222" s="100" t="inlineStr">
        <is>
          <t>Clinic</t>
        </is>
      </c>
      <c r="N222" s="88" t="inlineStr">
        <is>
          <t>ข้อ 40 (PLE_CC1_Practice_Exam.md)</t>
        </is>
      </c>
      <c r="O222" s="100" t="n"/>
      <c r="P222" s="100" t="n"/>
      <c r="Q222" s="100" t="n"/>
    </row>
    <row r="223" ht="13.2" customHeight="1" s="49">
      <c r="A223" s="100" t="n">
        <v>222</v>
      </c>
      <c r="B223" s="88" t="inlineStr">
        <is>
          <t>จากโครงสร้างของยาCelecoxib มีโอกาสทำให้เกิดการเเพ้ sulfonamides cross hypersensitivity หรือไม่ เเละหากเกิดการเเพ้ดังกล่าวได้ ตำเเหน่งใด ทำให้เกิดการเเพ้</t>
        </is>
      </c>
      <c r="C223" s="100" t="n"/>
      <c r="D223" s="88" t="inlineStr">
        <is>
          <t>เกิดการเเพ้ได้ ทั้งตำเเหน่งที่1เเละ ตำเเหน่งที่ 2</t>
        </is>
      </c>
      <c r="E223" s="88" t="inlineStr">
        <is>
          <t>เกิดการเเพ้ได้ที่ตำเเหน่งที่1เท่านั้น</t>
        </is>
      </c>
      <c r="F223" s="88" t="inlineStr">
        <is>
          <t>เกิดการเเพ้ได้ที่ตำเเหน่งที่2เท่านั้น</t>
        </is>
      </c>
      <c r="G223" s="88" t="inlineStr">
        <is>
          <t>เกิดการเเพ้ ที่ตำเเน่งที่ 1 เเละตำเเหน่งที่3เท่านั้น</t>
        </is>
      </c>
      <c r="H223" s="88" t="inlineStr">
        <is>
          <t>ไม่เกิดการเเพ้เเบบ sulfonamide cross hypersensitivity ที่ตำเเหน่งใดเลย</t>
        </is>
      </c>
      <c r="I223" s="100" t="inlineStr">
        <is>
          <t>1</t>
        </is>
      </c>
      <c r="J223" s="88" t="inlineStr">
        <is>
          <t>✅ คำตอบที่ถูกต้อง: ข้อ ก. เกิดการเเพ้ได้ ทั้งตำเเหน่งที่1เเละ ตำเเหน่งที่ 2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เกิดการเเพ้ได้ ทั้งตำเเหน่งที่1เเละ ตำเเหน่งที่ 2 การเลือก เกิดการเเพ้ได้ ทั้งตำเเหน่งที่1เเละ ตำเเหน่งที่ 2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(เกิดการเเพ้ได้ที่ตำเเหน่งที่1เท่านั้น): ยา Celecoxib มีโครงสร้าง sulfonamide ที่ตำแหน่ง aryl sulfonamide ทำให้เกิดการแพ้ข้ามกลุ่มได้ แต่ตำแหน่งอื่นไม่ใช่สาเหตุหลักของการเกิด hypersensitivity
• ข้อ ค. (เกิดการเเพ้ได้ที่ตำเเหน่งที่2เท่านั้น): ตำแหน่งที่ 2 ไม่ใช่ตำแหน่งของ sulfonamide moiety ที่เป็นตัวกระตุ้นให้เกิด IgE-mediated cross-reactivity กับยากลุ่ม sulfonamides ชนิดอื่น
• ข้อ ง. (เกิดการเเพ้ ที่ตำเเน่งที่ 1 เเละตำเเหน่งที่3เท่านั้น): การแพ้ sulfonamide cross hypersensitivity เกิดจากโครงสร้าง SO2NH2 อย่างจำเพาะเจาะจง การระบุตำแหน่งอื่นจึงไม่ถูกต้องตามหลักโครงสร้าง-ฤทธิ์
• ข้อ จ. (ไม่เกิดการเเพ้เเบบ sulfonamide cross hypersensitivity ที่ตำเเหน่งใดเลย): ยา Celecoxib มีโครงสร้าง arylsulfonamide อย่างชัดเจน จึงมีโอกาสเกิด cross-reactivity ในผู้ป่วยที่มีประวัติแพ้ยากลุ่ม sulfonamide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223" s="100" t="n"/>
      <c r="L223" s="88" t="inlineStr">
        <is>
          <t>Hypertension</t>
        </is>
      </c>
      <c r="M223" s="100" t="inlineStr">
        <is>
          <t>Clinic</t>
        </is>
      </c>
      <c r="N223" s="88" t="inlineStr">
        <is>
          <t>ข้อ 25 (PLE_CC1_Practice_Exam.md)</t>
        </is>
      </c>
      <c r="O223" s="100" t="n"/>
      <c r="P223" s="100" t="n"/>
      <c r="Q223" s="100" t="n"/>
    </row>
    <row r="224" ht="13.2" customHeight="1" s="49">
      <c r="A224" s="100" t="n">
        <v>223</v>
      </c>
      <c r="B224" s="88" t="inlineStr">
        <is>
          <t>คำนวณ Glucosamine sulfate ที่ต้องใช้ใน 1 ซอง? เพื่อให้ มี Glucosamine ตามที่กำหนด ถามเป็นหนวย g ให้ MV ของ ยาเบส กับยาในรูปเกลือมา แต่ชอ้ยตัวเลขเปนมิลลิกรัม… ประสาทจ้า คำตอบอ่ะมีแต่หน่วยผิด ครือออ? ครืออ?? น่า เกลียดที่สุด</t>
        </is>
      </c>
      <c r="C224" s="100" t="n"/>
      <c r="D224" s="88" t="inlineStr">
        <is>
          <t>10xx</t>
        </is>
      </c>
      <c r="E224" s="88" t="inlineStr">
        <is>
          <t>1xxx</t>
        </is>
      </c>
      <c r="F224" s="88" t="inlineStr">
        <is>
          <t>1500</t>
        </is>
      </c>
      <c r="G224" s="88" t="inlineStr">
        <is>
          <t>1844</t>
        </is>
      </c>
      <c r="H224" s="88" t="inlineStr">
        <is>
          <t>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t>
        </is>
      </c>
      <c r="I224" s="100" t="inlineStr">
        <is>
          <t>1</t>
        </is>
      </c>
      <c r="J224" s="88" t="inlineStr">
        <is>
          <t>✅ คำตอบที่ถูกต้อง: ข้อ ก. 10xx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10xx การเลือก 10xx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(1xxx): น้ำหนักยา Glucosamine 1xxx ไม่ตรงกับปริมาณโมเลกุลในรูปแบบ Crystalline glucosamine sulfate
• ข้อ ค. (1500): Glucosamine sulfate 1500 mg ไม่ใช่น้ำหนักจริงของผงยาในซอง เพราะต้องรวมเกลือและผลึก Crystalline
• ข้อ ง. (1844): 1844 mg หรือ 1884 mg เป็นค่าน้ำหนักรวมของ Crystalline glucosamine sulfate เพื่อให้ได้ base 1500 mg
• ข้อ จ. (2100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 Case 3: ผู้ป่วย asthma มีอาการช่วงกลางวัน 3 ครั้งต่อสัปดาห์และอาการช่วงกลางคืน 2 ครั้งต่อเดือน ผู้ป่วยมีประวัติเป็นความดันโลหิตสูง ได้รับยา Salbutamol 2 puffs PRN และ Losartan (เคยได้รับ enalapril มาก่อน)): 2100 mg ไม่ใช่น้ำหนักมาตรฐานตามท้องตลาดสำหรับ Glucosamine 1 ซอง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224" s="100" t="n"/>
      <c r="L224" s="88" t="inlineStr">
        <is>
          <t>Hypertension</t>
        </is>
      </c>
      <c r="M224" s="100" t="inlineStr">
        <is>
          <t>Clinic</t>
        </is>
      </c>
      <c r="N224" s="88" t="inlineStr">
        <is>
          <t>ข้อ 5 (PLE_CC1_Key_Rx20_UBU.md)</t>
        </is>
      </c>
      <c r="O224" s="100" t="n"/>
      <c r="P224" s="100" t="n"/>
      <c r="Q224" s="100" t="n"/>
    </row>
    <row r="225" ht="13.2" customHeight="1" s="49">
      <c r="A225" s="100" t="n">
        <v>224</v>
      </c>
      <c r="B225" s="88" t="inlineStr">
        <is>
          <t>ข้อใดเป็นประโยชน์สำคัญของการให้ Vitamin D ร่วมกับ Calcium</t>
        </is>
      </c>
      <c r="C225" s="100" t="n"/>
      <c r="D225" s="88" t="inlineStr">
        <is>
          <t>ช่วยเร่งการสะสม calcium ที่กระดูก</t>
        </is>
      </c>
      <c r="E225" s="88" t="inlineStr">
        <is>
          <t>ลดการขับออกของ calcium ที่ไต</t>
        </is>
      </c>
      <c r="F225" s="88" t="inlineStr">
        <is>
          <t>เพิ่มการดูดซึมของ calcium ที่ทางเดินอาหาร</t>
        </is>
      </c>
      <c r="G225" s="88" t="inlineStr">
        <is>
          <t>ลดการเกิดพิษต่อตับ</t>
        </is>
      </c>
      <c r="H225" s="88" t="inlineStr">
        <is>
          <t>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t>
        </is>
      </c>
      <c r="I225" s="100" t="inlineStr">
        <is>
          <t>3</t>
        </is>
      </c>
      <c r="J225" s="88" t="inlineStr">
        <is>
          <t>✅ คำตอบที่ถูกต้อง: ข้อ ค. เพิ่มการดูดซึมของ calcium ที่ทางเดินอาหาร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เพิ่มการดูดซึมของ calcium ที่ทางเดินอาหาร การเลือก เพิ่มการดูดซึมของ calcium ที่ทางเดินอาหาร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(ช่วยเร่งการสะสม calcium ที่กระดูก): Vitamin D ไม่ได้เร่งการสะสม Calcium ที่กระดูกโดยตรง แต่เพิ่มระดับแคลเซียมในเลือดเพื่อให้เพียงพอต่อการสร้างกระดูกโดย Osteoblast
• ข้อ ข. (ลดการขับออกของ calcium ที่ไต): Vitamin D มีผลเพิ่มการดูดกลับของแคลเซียมที่ไตเพียงเล็กน้อย หน้าที่หลักคือเพิ่มการดูดซึมแคลเซียมที่ลำไส้
• ข้อ ง. (ลดการเกิดพิษต่อตับ): Vitamin D และ Calcium ไม่มีฤทธิ์ต้านอนุมูลอิสระหรือป้องกันการเกิดพิษต่อตับแต่อย่างใด
• ข้อ จ. (เพื่อให้ฟอสเฟตจับกับแคลเซียมได้เร็วขึ้น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โดยทำหน้าที่ช่วยการดูดซึมแคลเซียม เพิ่มระดับแคลเซียมในเลือด): ฟอสเฟตสามารถจับกับแคลเซียมและตกตะกอนได้ แต่การให้ Vitamin D มีวัตถุประสงค์เพื่อเพิ่มระดับ Calcium ไม่ใช่ส่งเสริมการตกตะกอน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5" s="100" t="n"/>
      <c r="L225" s="88" t="inlineStr">
        <is>
          <t>Hypertension</t>
        </is>
      </c>
      <c r="M225" s="100" t="inlineStr">
        <is>
          <t>Clinic</t>
        </is>
      </c>
      <c r="N225" s="88" t="inlineStr">
        <is>
          <t>ข้อ 86 (PLE_CC1_Key_Rx20_UBU.md)</t>
        </is>
      </c>
      <c r="O225" s="100" t="n"/>
      <c r="P225" s="100" t="n"/>
      <c r="Q225" s="100" t="n"/>
    </row>
    <row r="226" ht="24" customHeight="1" s="49">
      <c r="A226" s="62" t="n">
        <v>225</v>
      </c>
      <c r="B226" s="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ข้อใดไม่ใช่เกณฑ์วินิจฉัย OA</t>
        </is>
      </c>
      <c r="C226" s="62" t="inlineStr"/>
      <c r="D226" s="78" t="inlineStr">
        <is>
          <t>อายุ</t>
        </is>
      </c>
      <c r="E226" s="78" t="inlineStr">
        <is>
          <t>เป็นข้อเข่าทั้งสองข้าง</t>
        </is>
      </c>
      <c r="F226" s="78" t="inlineStr">
        <is>
          <t>บวมเล็กน้อย ไม่เจ็บ/แดง</t>
        </is>
      </c>
      <c r="G226" s="78" t="inlineStr">
        <is>
          <t>ข้อฝืดขัดตอนเช้า</t>
        </is>
      </c>
      <c r="H226" s="78" t="inlineStr">
        <is>
          <t>มีเสียงกรอบแกรบ</t>
        </is>
      </c>
      <c r="I226" s="62" t="inlineStr">
        <is>
          <t>2</t>
        </is>
      </c>
      <c r="J226" s="78" t="inlineStr">
        <is>
          <t xml:space="preserve">✅ คำตอบที่ถูกต้อง: ข้อ ข. เป็นข้อเข่าทั้งสองข้าง
🎯 ทำไมข้อนี้ถึงถูก:
🔍 ข้ออื่นผิดเพราะอะไร:
</t>
        </is>
      </c>
      <c r="K226" s="62" t="inlineStr"/>
      <c r="L226" s="78" t="inlineStr">
        <is>
          <t>Osteoarthritis (OA)</t>
        </is>
      </c>
      <c r="M226" s="62" t="inlineStr">
        <is>
          <t>Clinic</t>
        </is>
      </c>
      <c r="N226" s="78" t="inlineStr">
        <is>
          <t>[SOURCE: Pharma Plus เล่มม่วง 2 - ข้อสอบย้อนหลังปี 2558 วันที่ 1 ข้อ 62]</t>
        </is>
      </c>
      <c r="O226" s="62" t="inlineStr">
        <is>
          <t>ข้อสอบเก่า</t>
        </is>
      </c>
      <c r="P226" s="62" t="inlineStr">
        <is>
          <t>2558</t>
        </is>
      </c>
    </row>
    <row r="227" ht="24" customHeight="1" s="49">
      <c r="A227" s="62" t="n">
        <v>226</v>
      </c>
      <c r="B227" s="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ยาที่ควรใช้เป็นอันดับแรก</t>
        </is>
      </c>
      <c r="C227" s="62" t="inlineStr"/>
      <c r="D227" s="78" t="inlineStr">
        <is>
          <t>Paracetamol</t>
        </is>
      </c>
      <c r="E227" s="78" t="inlineStr">
        <is>
          <t>Glucosamine</t>
        </is>
      </c>
      <c r="F227" s="78" t="inlineStr">
        <is>
          <t>Diclofenac</t>
        </is>
      </c>
      <c r="G227" s="78" t="inlineStr">
        <is>
          <t>Tramadol</t>
        </is>
      </c>
      <c r="H227" s="78" t="inlineStr">
        <is>
          <t>Naproxen</t>
        </is>
      </c>
      <c r="I227" s="62" t="inlineStr">
        <is>
          <t>1</t>
        </is>
      </c>
      <c r="J227" s="78" t="inlineStr">
        <is>
          <t xml:space="preserve">✅ คำตอบที่ถูกต้อง: ข้อ ก. Paracetamol
🎯 ทำไมข้อนี้ถึงถูก:
🔍 ข้ออื่นผิดเพราะอะไร:
</t>
        </is>
      </c>
      <c r="K227" s="62" t="inlineStr"/>
      <c r="L227" s="78" t="inlineStr">
        <is>
          <t>Osteoarthritis (OA)</t>
        </is>
      </c>
      <c r="M227" s="62" t="inlineStr">
        <is>
          <t>Clinic</t>
        </is>
      </c>
      <c r="N227" s="78" t="inlineStr">
        <is>
          <t>[SOURCE: Pharma Plus เล่มม่วง 2 - ข้อสอบย้อนหลังปี 2558 วันที่ 1 ข้อ 63]</t>
        </is>
      </c>
      <c r="O227" s="62" t="inlineStr">
        <is>
          <t>ข้อสอบเก่า</t>
        </is>
      </c>
      <c r="P227" s="62" t="inlineStr">
        <is>
          <t>2558</t>
        </is>
      </c>
    </row>
    <row r="228" ht="24" customHeight="1" s="49">
      <c r="A228" s="62" t="n">
        <v>227</v>
      </c>
      <c r="B228" s="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ยาสมุนไพรใดให้ผลการรักษาเทียบเท่ากับ NSAID</t>
        </is>
      </c>
      <c r="C228" s="62" t="inlineStr"/>
      <c r="D228" s="78" t="inlineStr">
        <is>
          <t>ขมิ้นชัน</t>
        </is>
      </c>
      <c r="E228" s="78" t="inlineStr">
        <is>
          <t>ใบฝรั่ง</t>
        </is>
      </c>
      <c r="F228" s="78" t="inlineStr">
        <is>
          <t>เมล็ดน้อยหน่า</t>
        </is>
      </c>
      <c r="G228" s="78" t="inlineStr">
        <is>
          <t>เถาวัลย์เปรียง</t>
        </is>
      </c>
      <c r="H228" s="78" t="inlineStr">
        <is>
          <t>เจลพริก</t>
        </is>
      </c>
      <c r="I228" s="62" t="inlineStr">
        <is>
          <t>4</t>
        </is>
      </c>
      <c r="J228" s="78" t="inlineStr">
        <is>
          <t xml:space="preserve">✅ คำตอบที่ถูกต้อง: ข้อ ง. เถาวัลย์เปรียง
🎯 ทำไมข้อนี้ถึงถูก:
🔍 ข้ออื่นผิดเพราะอะไร:
</t>
        </is>
      </c>
      <c r="K228" s="62" t="inlineStr"/>
      <c r="L228" s="78" t="inlineStr">
        <is>
          <t>Herbal Medicine in Musculoskeletal Disorders</t>
        </is>
      </c>
      <c r="M228" s="62" t="inlineStr">
        <is>
          <t>Clinic</t>
        </is>
      </c>
      <c r="N228" s="78" t="inlineStr">
        <is>
          <t>[SOURCE: Pharma Plus เล่มม่วง 2 - ข้อสอบย้อนหลังปี 2558 วันที่ 1 ข้อ 64]</t>
        </is>
      </c>
      <c r="O228" s="62" t="inlineStr">
        <is>
          <t>ข้อสอบเก่า</t>
        </is>
      </c>
      <c r="P228" s="62" t="inlineStr">
        <is>
          <t>2558</t>
        </is>
      </c>
    </row>
    <row r="229" ht="24" customHeight="1" s="49">
      <c r="A229" s="62" t="n">
        <v>228</v>
      </c>
      <c r="B229" s="78" t="inlineStr">
        <is>
          <t>NSAIDs ใดมีผลต่อหัวใจและหลอดเลือดน้อยสุด</t>
        </is>
      </c>
      <c r="C229" s="62" t="inlineStr"/>
      <c r="D229" s="78" t="inlineStr">
        <is>
          <t>Ibuprofen</t>
        </is>
      </c>
      <c r="E229" s="78" t="inlineStr">
        <is>
          <t>Diclofenac</t>
        </is>
      </c>
      <c r="F229" s="78" t="inlineStr">
        <is>
          <t>Naproxen</t>
        </is>
      </c>
      <c r="G229" s="78" t="inlineStr">
        <is>
          <t>Sulindac</t>
        </is>
      </c>
      <c r="H229" s="78" t="inlineStr">
        <is>
          <t>Parecoxib</t>
        </is>
      </c>
      <c r="I229" s="62" t="inlineStr">
        <is>
          <t>3</t>
        </is>
      </c>
      <c r="J229" s="78" t="inlineStr">
        <is>
          <t xml:space="preserve">✅ คำตอบที่ถูกต้อง: ข้อ ค. Naproxen
🎯 ทำไมข้อนี้ถึงถูก:
🔍 ข้ออื่นผิดเพราะอะไร:
</t>
        </is>
      </c>
      <c r="K229" s="62" t="inlineStr"/>
      <c r="L229" s="78" t="inlineStr">
        <is>
          <t>Nonsteroidal Anti-inflammatory Drugs (NSAIDs)</t>
        </is>
      </c>
      <c r="M229" s="62" t="inlineStr">
        <is>
          <t>Clinic</t>
        </is>
      </c>
      <c r="N229" s="78" t="inlineStr">
        <is>
          <t>[SOURCE: Pharma Plus เล่มม่วง 2 - ข้อสอบย้อนหลังปี 2558 วันที่ 1 ข้อ 67]</t>
        </is>
      </c>
      <c r="O229" s="62" t="inlineStr">
        <is>
          <t>ข้อสอบเก่า</t>
        </is>
      </c>
      <c r="P229" s="62" t="inlineStr">
        <is>
          <t>2558</t>
        </is>
      </c>
    </row>
    <row r="230" ht="24" customHeight="1" s="49">
      <c r="A230" s="62" t="n">
        <v>229</v>
      </c>
      <c r="B230"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ข้อใดไม่ใช่ปัจจัยที่ทำให้เกิดเกาต์</t>
        </is>
      </c>
      <c r="C230" s="62" t="inlineStr"/>
      <c r="D230" s="78" t="inlineStr">
        <is>
          <t>อ้วน</t>
        </is>
      </c>
      <c r="E230" s="78" t="inlineStr">
        <is>
          <t>Hyperuricemia</t>
        </is>
      </c>
      <c r="F230" s="78" t="inlineStr">
        <is>
          <t>ดื่มสุรา</t>
        </is>
      </c>
      <c r="G230" s="78" t="inlineStr">
        <is>
          <t>HCTZ</t>
        </is>
      </c>
      <c r="H230" s="78" t="inlineStr">
        <is>
          <t>ออกกำลังกาย</t>
        </is>
      </c>
      <c r="I230" s="62" t="inlineStr">
        <is>
          <t>5</t>
        </is>
      </c>
      <c r="J230" s="78" t="inlineStr">
        <is>
          <t xml:space="preserve">✅ คำตอบที่ถูกต้อง: ข้อ จ. ออกกำลังกาย
🎯 ทำไมข้อนี้ถึงถูก:
🔍 ข้ออื่นผิดเพราะอะไร:
</t>
        </is>
      </c>
      <c r="K230" s="62" t="inlineStr"/>
      <c r="L230" s="78" t="inlineStr">
        <is>
          <t>Gout &amp; Hyperuricemia</t>
        </is>
      </c>
      <c r="M230" s="62" t="inlineStr">
        <is>
          <t>Clinic</t>
        </is>
      </c>
      <c r="N230" s="78" t="inlineStr">
        <is>
          <t>[SOURCE: Pharma Plus เล่มม่วง 2 - ข้อสอบย้อนหลังปี 2558 วันที่ 2 ข้อ 17]</t>
        </is>
      </c>
      <c r="O230" s="62" t="inlineStr">
        <is>
          <t>ข้อสอบเก่า</t>
        </is>
      </c>
      <c r="P230" s="62" t="inlineStr">
        <is>
          <t>2558</t>
        </is>
      </c>
    </row>
    <row r="231" ht="24" customHeight="1" s="49">
      <c r="A231" s="62" t="n">
        <v>230</v>
      </c>
      <c r="B231"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ยาอะไรที่ควรให้แก้ปวด</t>
        </is>
      </c>
      <c r="C231" s="62" t="inlineStr"/>
      <c r="D231" s="78" t="inlineStr">
        <is>
          <t>Allopurinol</t>
        </is>
      </c>
      <c r="E231" s="78" t="inlineStr">
        <is>
          <t>Colchicine</t>
        </is>
      </c>
      <c r="F231" s="78" t="inlineStr">
        <is>
          <t>Benzbromarone</t>
        </is>
      </c>
      <c r="G231" s="78" t="inlineStr">
        <is>
          <t>Sulfinpyrazone</t>
        </is>
      </c>
      <c r="H231" s="78" t="inlineStr">
        <is>
          <t>Paracetamol</t>
        </is>
      </c>
      <c r="I231" s="62" t="inlineStr">
        <is>
          <t>2</t>
        </is>
      </c>
      <c r="J231" s="78" t="inlineStr">
        <is>
          <t xml:space="preserve">✅ คำตอบที่ถูกต้อง: ข้อ ข. Colchicine
🎯 ทำไมข้อนี้ถึงถูก:
🔍 ข้ออื่นผิดเพราะอะไร:
</t>
        </is>
      </c>
      <c r="K231" s="62" t="inlineStr"/>
      <c r="L231" s="78" t="inlineStr">
        <is>
          <t>Gout &amp; Hyperuricemia</t>
        </is>
      </c>
      <c r="M231" s="62" t="inlineStr">
        <is>
          <t>Clinic</t>
        </is>
      </c>
      <c r="N231" s="78" t="inlineStr">
        <is>
          <t>[SOURCE: Pharma Plus เล่มม่วง 2 - ข้อสอบย้อนหลังปี 2558 วันที่ 2 ข้อ 18]</t>
        </is>
      </c>
      <c r="O231" s="62" t="inlineStr">
        <is>
          <t>ข้อสอบเก่า</t>
        </is>
      </c>
      <c r="P231" s="62" t="inlineStr">
        <is>
          <t>2558</t>
        </is>
      </c>
    </row>
    <row r="232" ht="24" customHeight="1" s="49">
      <c r="A232" s="62" t="n">
        <v>231</v>
      </c>
      <c r="B232"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ยาใดที่ควรให้ป้องกัน</t>
        </is>
      </c>
      <c r="C232" s="62" t="inlineStr"/>
      <c r="D232" s="78" t="inlineStr">
        <is>
          <t>Allopurinol</t>
        </is>
      </c>
      <c r="E232" s="78" t="inlineStr">
        <is>
          <t>Colchicine</t>
        </is>
      </c>
      <c r="F232" s="78" t="inlineStr">
        <is>
          <t>Diclofenac</t>
        </is>
      </c>
      <c r="G232" s="78" t="inlineStr">
        <is>
          <t>Naproxen Na</t>
        </is>
      </c>
      <c r="H232" s="78" t="inlineStr">
        <is>
          <t>Paracetamol</t>
        </is>
      </c>
      <c r="I232" s="62" t="inlineStr">
        <is>
          <t>1</t>
        </is>
      </c>
      <c r="J232" s="78" t="inlineStr">
        <is>
          <t xml:space="preserve">✅ คำตอบที่ถูกต้อง: ข้อ ก. Allopurinol
🎯 ทำไมข้อนี้ถึงถูก:
🔍 ข้ออื่นผิดเพราะอะไร:
</t>
        </is>
      </c>
      <c r="K232" s="62" t="inlineStr"/>
      <c r="L232" s="78" t="inlineStr">
        <is>
          <t>Gout &amp; Hyperuricemia</t>
        </is>
      </c>
      <c r="M232" s="62" t="inlineStr">
        <is>
          <t>Clinic</t>
        </is>
      </c>
      <c r="N232" s="78" t="inlineStr">
        <is>
          <t>[SOURCE: Pharma Plus เล่มม่วง 2 - ข้อสอบย้อนหลังปี 2558 วันที่ 2 ข้อ 19]</t>
        </is>
      </c>
      <c r="O232" s="62" t="inlineStr">
        <is>
          <t>ข้อสอบเก่า</t>
        </is>
      </c>
      <c r="P232" s="62" t="inlineStr">
        <is>
          <t>2558</t>
        </is>
      </c>
    </row>
    <row r="233" ht="24" customHeight="1" s="49">
      <c r="A233" s="62" t="n">
        <v>232</v>
      </c>
      <c r="B233"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อาหารที่แนะนำให้ ผู้ป่วยรับประทาน</t>
        </is>
      </c>
      <c r="C233" s="62" t="inlineStr"/>
      <c r="D233" s="78" t="inlineStr">
        <is>
          <t>ปลาดุกย่าง</t>
        </is>
      </c>
      <c r="E233" s="78" t="inlineStr">
        <is>
          <t>เครื่องในสัตว์</t>
        </is>
      </c>
      <c r="F233" s="78" t="inlineStr">
        <is>
          <t>ปลาหมึกไข่นึ่งมะนาว</t>
        </is>
      </c>
      <c r="G233" s="78" t="inlineStr">
        <is>
          <t>ไวน์</t>
        </is>
      </c>
      <c r="H233" s="78" t="inlineStr">
        <is>
          <t>ผัดหน่อไม้ฝรั่ง</t>
        </is>
      </c>
      <c r="I233" s="62" t="inlineStr">
        <is>
          <t>1</t>
        </is>
      </c>
      <c r="J233" s="78" t="inlineStr">
        <is>
          <t xml:space="preserve">✅ คำตอบที่ถูกต้อง: ข้อ ก. ปลาดุกย่าง
🎯 ทำไมข้อนี้ถึงถูก:
🔍 ข้ออื่นผิดเพราะอะไร:
</t>
        </is>
      </c>
      <c r="K233" s="62" t="inlineStr"/>
      <c r="L233" s="78" t="inlineStr">
        <is>
          <t>Gout &amp; Hyperuricemia</t>
        </is>
      </c>
      <c r="M233" s="62" t="inlineStr">
        <is>
          <t>Clinic</t>
        </is>
      </c>
      <c r="N233" s="78" t="inlineStr">
        <is>
          <t>[SOURCE: Pharma Plus เล่มม่วง 2 - ข้อสอบย้อนหลังปี 2558 วันที่ 2 ข้อ 20]</t>
        </is>
      </c>
      <c r="O233" s="62" t="inlineStr">
        <is>
          <t>ข้อสอบเก่า</t>
        </is>
      </c>
      <c r="P233" s="62" t="inlineStr">
        <is>
          <t>2558</t>
        </is>
      </c>
    </row>
    <row r="234" ht="24" customHeight="1" s="49">
      <c r="A234" s="62" t="n">
        <v>233</v>
      </c>
      <c r="B234" s="78" t="inlineStr">
        <is>
          <t>[กรณีศึกษา]
ชายอายุ 50 ปี มีอาการปวดที่หัวแม่เท้าและมีอาการบวม ไม่มีโรคประจำตัว ปฏิเสธประวัติแพ้ยา ระดับกรดยูริก 9 mg/dL
คำถาม: ผู้ป่วยรายนี้ควรได้รับยาใด</t>
        </is>
      </c>
      <c r="C234" s="62" t="inlineStr"/>
      <c r="D234" s="78" t="inlineStr">
        <is>
          <t>Methotrexate</t>
        </is>
      </c>
      <c r="E234" s="78" t="inlineStr">
        <is>
          <t>Aspirin</t>
        </is>
      </c>
      <c r="F234" s="78" t="inlineStr">
        <is>
          <t>Colchicine</t>
        </is>
      </c>
      <c r="G234" s="78" t="inlineStr">
        <is>
          <t>Allopurinol</t>
        </is>
      </c>
      <c r="H234" s="78" t="inlineStr">
        <is>
          <t>Paracetamol</t>
        </is>
      </c>
      <c r="I234" s="62" t="inlineStr">
        <is>
          <t>3</t>
        </is>
      </c>
      <c r="J234" s="78" t="inlineStr">
        <is>
          <t>✅ คำตอบที่ถูกต้อง: ข้อ ค. Colchicine
🎯 ทำไมข้อนี้ถึงถูก:
ผู้ป่วยมีอาการของข้ออักเสบเฉียบพลันที่โคนนิ้วหัวแม่เท้า (podagra) ซึ่งเป็น acute gouty arthritis ยาทางเลือกแรกในการระงับอาการอักเสบเฉียบพลันคือ colchicine (หรือ NSAIDs/systemic corticosteroids)
🔍 ข้ออื่นผิดเพราะอะไร:
• • ข้อ ก.: Methotrexate เป็น conventional synthetic DMARD สำหรับ rheumatoid arthritis ไม่ใช่การรักษา acute gout
• ข้อ ข.: Aspirin ในขนาดต่ำทำให้เกิด renal uric acid retention และขนาดสูงทำให้ระดับ uric acid แกว่ง จึงห้ามใช้รักษา acute gout flare
• ข้อ ง.: Allopurinol เป็น urate-lowering therapy (ULT) ไม่ควรเริ่มให้ในขณะที่มี acute flare ทันทีโดยไม่มี anti-inflammatory cover และไม่มีฤทธิ์ลดปวดอักเสบเฉียบพลัน
• ข้อ จ.: Paracetamol มีฤทธิ์ลดการอักเสบต่ำมาก ไม่เพียงพอที่จะระงับกระบวนการอักเสบรุนแรงของ acute gout flare</t>
        </is>
      </c>
      <c r="K234" s="62" t="inlineStr"/>
      <c r="L234" s="78" t="inlineStr">
        <is>
          <t>Gout</t>
        </is>
      </c>
      <c r="M234" s="62" t="inlineStr">
        <is>
          <t>Clinic</t>
        </is>
      </c>
      <c r="N234" s="78" t="inlineStr">
        <is>
          <t>[SOURCE: Pharma Plus เล่มม่วง 2 - ข้อสอบย้อนหลัง PLE-CC1 ปี 2564 วันที่ 1 ข้อ 12]</t>
        </is>
      </c>
      <c r="O234" s="62" t="inlineStr">
        <is>
          <t>ข้อสอบเก่า</t>
        </is>
      </c>
      <c r="P234" s="62" t="inlineStr">
        <is>
          <t>2564</t>
        </is>
      </c>
    </row>
    <row r="235" ht="24" customHeight="1" s="49">
      <c r="A235" s="62" t="n">
        <v>234</v>
      </c>
      <c r="B235" s="78" t="inlineStr">
        <is>
          <t>[กรณีศึกษา]
หญิงไทยอายุ 50 ปี สูง 150 ซม. น้ำหนัก 70 กก. อาชีพเกษตรกร มีอาการปวดข้อเข่าขวา มีเสียงดังกรอบแกรบเวลาเดิน ปวดมากขึ้นเมื่อยืนหรือเดินนานๆ ไม่มีข้อฝืดตอนเช้า ไม่เคยรักษามาก่อน ไม่มีโรคประจำตัว ปฏิเสธประวัติแพ้ยา
คำถาม: ผู้ป่วยควรได้รับยาใดเป็นทางเลือกแรก</t>
        </is>
      </c>
      <c r="C235" s="62" t="inlineStr"/>
      <c r="D235" s="78" t="inlineStr">
        <is>
          <t>Piroxicam</t>
        </is>
      </c>
      <c r="E235" s="78" t="inlineStr">
        <is>
          <t>Acetaminophen</t>
        </is>
      </c>
      <c r="F235" s="78" t="inlineStr">
        <is>
          <t>Colchicine</t>
        </is>
      </c>
      <c r="G235" s="78" t="inlineStr">
        <is>
          <t>Tramadol</t>
        </is>
      </c>
      <c r="H235" s="78" t="inlineStr">
        <is>
          <t>Orphenadrine + Paracetamol</t>
        </is>
      </c>
      <c r="I235" s="62" t="inlineStr">
        <is>
          <t>2</t>
        </is>
      </c>
      <c r="J235" s="78" t="inlineStr">
        <is>
          <t>✅ คำตอบที่ถูกต้อง: ข้อ ข. Acetaminophen
🎯 ทำไมข้อนี้ถึงถูก:
ผู้ป่วยมีลักษณะของโรคข้อเข่าเสื่อม (osteoarthritis of knee) ยารับประทานทางเลือกแรกที่มีความปลอดภัยสูงและแนะนำในแนวทางการรักษาของไทยสำหรับบรรเทาอาการปวดข้อเข่าเสื่อมระยะเริ่มต้นที่ยังไม่เคยรักษามาก่อนคือ Acetaminophen (Paracetamol) (หรือ topical NSAIDs)
🔍 ข้ออื่นผิดเพราะอะไร:
• • ข้อ ก.: Piroxicam เป็น oral NSAID ที่มี half-life ยาว มีความเสี่ยงต่อ gastrointestinal bleeding และ toxicity สูง ไม่แนะนำเป็น first-line เมื่อยังไม่เคยลองใช้ยาที่ปลอดภัยกว่า
• ข้อ ค.: Colchicine ใช้สำหรับรักษาโรคเกาต์เฉียบพลัน ไม่ใช่ยาสำหรับรักษาโรคข้อเข่าเสื่อม
• ข้อ ง.: Tramadol เป็น opioid analgesic สำรองไว้ใช้เมื่อยาแก้ปวดมาตรฐานไม่ได้ผลหรือมีข้อห้ามใช้ ไม่เริ่มเป็นยาตัวแรก
• ข้อ จ.: Orphenadrine Paracetamol เป็นยาสูตรผสมคลายกล้ามเนื้อ เหมาะสำหรับอาการปวดกล้ามเนื้อเกร็ง (muscle spasm) มากกว่าข้อเข่าเสื่อม</t>
        </is>
      </c>
      <c r="K235" s="62" t="inlineStr"/>
      <c r="L235" s="78" t="inlineStr">
        <is>
          <t>Osteoarthritis</t>
        </is>
      </c>
      <c r="M235" s="62" t="inlineStr">
        <is>
          <t>Clinic</t>
        </is>
      </c>
      <c r="N235" s="78" t="inlineStr">
        <is>
          <t>[SOURCE: Pharma Plus เล่มม่วง 2 - ข้อสอบย้อนหลัง PLE-CC1 ปี 2564 วันที่ 1 ข้อ 38]</t>
        </is>
      </c>
      <c r="O235" s="62" t="inlineStr">
        <is>
          <t>ข้อสอบเก่า</t>
        </is>
      </c>
      <c r="P235" s="62" t="inlineStr">
        <is>
          <t>2564</t>
        </is>
      </c>
    </row>
    <row r="236" ht="24" customHeight="1" s="49">
      <c r="A236" s="62" t="n">
        <v>235</v>
      </c>
      <c r="B236" s="78" t="inlineStr">
        <is>
          <t>[กรณีศึกษา]
ผู้ป่วยโรค rheumatoid arthritis ได้รับยา naproxen 250 mg tid
คำถาม: ข้อใดต่อไปนี้เป็นกลไกของยาในกลุ่มต้านการอักเสบที่ไม่ใช่สเตียรอยด์ (NSAIDs)</t>
        </is>
      </c>
      <c r="C236" s="62" t="inlineStr"/>
      <c r="D236" s="78" t="inlineStr">
        <is>
          <t>ยับยั้งการทำงานของ cyclooxygenase</t>
        </is>
      </c>
      <c r="E236" s="78" t="inlineStr">
        <is>
          <t>ยับยั้งการทำงานของ lipoxygenase</t>
        </is>
      </c>
      <c r="F236" s="78" t="inlineStr">
        <is>
          <t>ลดการสร้าง thromboxane A2</t>
        </is>
      </c>
      <c r="G236" s="78" t="inlineStr">
        <is>
          <t>ลดการสร้าง leukotriene</t>
        </is>
      </c>
      <c r="H236" s="78" t="inlineStr">
        <is>
          <t>ลดการสร้าง prostaglandin</t>
        </is>
      </c>
      <c r="I236" s="62" t="inlineStr">
        <is>
          <t>1</t>
        </is>
      </c>
      <c r="J236" s="78" t="inlineStr">
        <is>
          <t>✅ คำตอบที่ถูกต้อง: ข้อ ก. ยับยั้งการทำงานของ cyclooxygenase
🎯 ทำไมข้อนี้ถึงถูก:
กลไกหลักระดับโมเลกุลของยาต้านการอักเสบที่ไม่ใช่สเตียรอยด์ (NSAIDs) คือการยับยั้งการทำงานของเอนไซม์ cyclooxygenase (COX-1 และ COX-2) ทำให้ยับยั้งการเปลี่ยน arachidonic acid ไปเป็น prostanoids
🔍 ข้ออื่นผิดเพราะอะไร:
• • ข้อ ข.: การยับยั้ง lipoxygenase (5-LOX) เป็นกลไกของยา เช่น zileuton ที่ใช้ในโรคหอบหืด ไม่ใช่กลไกของ NSAIDs
• ข้อ ค.: ลดการสร้าง thromboxane A2 เป็นเพียงผลลัพธ์ส่วนหนึ่งของการยับยั้ง COX-1 ในเกล็ดเลือด ไม่ใช่คำจำกัดความของกลไกการออกฤทธิ์ต้านการอักเสบหลัก
• ข้อ ง.: NSAIDs ไม่ได้ลดการสร้าง leukotriene แต่ในทางตรงกันข้ามอาจทำให้เกิด arachidonic acid shunting ไปสร้าง leukotrienes มากขึ้น
• ข้อ จ.: การลดการสร้าง prostaglandin เป็นผลลัพธ์ปลายทาง (downstream effect) ของการยับยั้งการทำงานของเอนไซม์ cyclooxygenase ซึ่งเป็น target enzyme หลักตามกลไก</t>
        </is>
      </c>
      <c r="K236" s="62" t="inlineStr"/>
      <c r="L236" s="78" t="inlineStr">
        <is>
          <t>Rheumatoid Arthritis</t>
        </is>
      </c>
      <c r="M236" s="62" t="inlineStr">
        <is>
          <t>Clinic</t>
        </is>
      </c>
      <c r="N236" s="78" t="inlineStr">
        <is>
          <t>[SOURCE: Pharma Plus เล่มม่วง 2 - ข้อสอบย้อนหลัง PLE-CC1 ปี 2564 วันที่ 1 ข้อ 39]</t>
        </is>
      </c>
      <c r="O236" s="62" t="inlineStr">
        <is>
          <t>ข้อสอบเก่า</t>
        </is>
      </c>
      <c r="P236" s="62" t="inlineStr">
        <is>
          <t>2564</t>
        </is>
      </c>
    </row>
    <row r="237" ht="24" customHeight="1" s="49">
      <c r="A237" s="62" t="n">
        <v>236</v>
      </c>
      <c r="B237" s="78" t="inlineStr">
        <is>
          <t>[กรณีศึกษา]
ผู้ป่วยโรค rheumatoid arthritis ได้รับยา naproxen ปรับขนาดยาเป็น 500 mg แล้วอาการปวดดีขึ้น แต่เกิดอาการคล้ายกรดไหลย้อน แสบร้อนยอดอก (NSAID-induced dyspepsia / GERD-like symptoms)
คำถาม: ควรแก้ไขปัญหาดังกล่าวอย่างไร</t>
        </is>
      </c>
      <c r="C237" s="62" t="inlineStr"/>
      <c r="D237" s="78" t="inlineStr">
        <is>
          <t>Naproxen 250 mg + PPI</t>
        </is>
      </c>
      <c r="E237" s="78" t="inlineStr">
        <is>
          <t>Naproxen 500 mg + antacid gel</t>
        </is>
      </c>
      <c r="F237" s="78" t="inlineStr">
        <is>
          <t>เปลี่ยนเป็น celecoxib</t>
        </is>
      </c>
      <c r="G237" s="78" t="inlineStr">
        <is>
          <t>จ่าย methotrexate</t>
        </is>
      </c>
      <c r="H237" s="78" t="inlineStr">
        <is>
          <t>เพิ่มขนาดยา เป็น naproxen 500 mg 1x3 pc</t>
        </is>
      </c>
      <c r="I237" s="62" t="inlineStr">
        <is>
          <t>3</t>
        </is>
      </c>
      <c r="J237" s="78" t="inlineStr">
        <is>
          <t>✅ คำตอบที่ถูกต้อง: ข้อ ค. เปลี่ยนเป็น celecoxib
🎯 ทำไมข้อนี้ถึงถูก:
เมื่อผู้ป่วยจำเป็นต้องใช้ยาแก้ปวดลดการอักเสบแต่เกิดปัญหาทางเดินอาหารจาก non-selective NSAID การเปลี่ยนเป็น COX-2 selective inhibitor เช่น celecoxib (หรือการให้ non-selective NSAID คู่กับ PPI) เป็นแนวทางที่มีหลักฐานเชิงประจักษ์ชัดเจนในการลดพิษต่อระบบทางเดินอาหารส่วนบน
🔍 ข้ออื่นผิดเพราะอะไร:
• • ข้อ ก.: การลดขนาดยาลงเป็น naproxen 250 mg เคยพิสูจน์แล้วว่าควบคุมอาการปวดของผู้ป่วยไม่ได้
• ข้อ ข.: Antacid gel ให้ผลเพียงบรรเทากรดชั่วคราว ไม่สามารถรักษาและป้องกันแผลในกระเพาะอาหารจาก NSAID ในระยะยาวได้
• ข้อ ง.: แม้ methotrexate จะเป็น DMARDs หลักสำหรับ rheumatoid arthritis แต่ออกฤทธิ์ช้า (ใช้เวลา 4-12 สัปดาห์) ไม่สามารถแก้ปัญหาอาการแสบยอดอกจาก naproxen ในทันทีได้
• ข้อ จ.: การเพิ่มขนาดยา naproxen จะยิ่งทำให้การระคายเคืองและแผลในกระเพาะอาหารรุนแรงจนเสี่ยงต่อ GI bleeding</t>
        </is>
      </c>
      <c r="K237" s="62" t="inlineStr"/>
      <c r="L237" s="78" t="inlineStr">
        <is>
          <t>Rheumatoid Arthritis</t>
        </is>
      </c>
      <c r="M237" s="62" t="inlineStr">
        <is>
          <t>Clinic</t>
        </is>
      </c>
      <c r="N237" s="78" t="inlineStr">
        <is>
          <t>[SOURCE: Pharma Plus เล่มม่วง 2 - ข้อสอบย้อนหลัง PLE-CC1 ปี 2564 วันที่ 1 ข้อ 40]</t>
        </is>
      </c>
      <c r="O237" s="62" t="inlineStr">
        <is>
          <t>ข้อสอบเก่า</t>
        </is>
      </c>
      <c r="P237" s="62" t="inlineStr">
        <is>
          <t>2564</t>
        </is>
      </c>
    </row>
    <row r="238" ht="24" customHeight="1" s="49">
      <c r="A238" s="62" t="n">
        <v>237</v>
      </c>
      <c r="B238" s="78" t="inlineStr">
        <is>
          <t>Hydroxychloroquine มีผลข้างเคียงสำคัญที่ต้องเฝ้าระวังต่ออวัยวะใด</t>
        </is>
      </c>
      <c r="C238" s="62" t="inlineStr"/>
      <c r="D238" s="78" t="inlineStr">
        <is>
          <t>ผลต่อตับ</t>
        </is>
      </c>
      <c r="E238" s="78" t="inlineStr">
        <is>
          <t>ผลต่อตา</t>
        </is>
      </c>
      <c r="F238" s="78" t="inlineStr">
        <is>
          <t>ผลต่อไต</t>
        </is>
      </c>
      <c r="G238" s="78" t="inlineStr">
        <is>
          <t>ผลต่อระบบเลือด</t>
        </is>
      </c>
      <c r="H238" s="78" t="inlineStr">
        <is>
          <t>ผลต่อทางเดินอาหาร</t>
        </is>
      </c>
      <c r="I238" s="62" t="inlineStr">
        <is>
          <t>2</t>
        </is>
      </c>
      <c r="J238" s="78" t="inlineStr">
        <is>
          <t>✅ คำตอบที่ถูกต้อง: ข้อ ข. ผลต่อตา
🎯 ทำไมข้อนี้ถึงถูก:
Hydroxychloroquine มีผลข้างเคียงสำคัญระยะยาวคือ retinal toxicity (bulls-eye maculopathy / retinopathy) ซึ่งอาจทำให้ตาบอดถาวร จึงจำเป็นต้องตรวจคัดกรองจอประสาทตา (baseline and annual eye exam) อย่างสม่ำเสมอ
🔍 ข้ออื่นผิดเพราะอะไร:
• • ข้อ ก.: ผลต่อตับ (hepatotoxicity) ไม่ใช่อาการพิษจำเพาะที่เด่นของ hydroxychloroquine เมื่อเทียบกับ methotrexate หรือ leflunomide
• ข้อ ค.: ผลต่อไต (nephrotoxicity) ไม่ใช่ผลข้างเคียงหลักของยานี้ ยานี้มีความปลอดภัยต่อไตค่อนข้างสูง
• ข้อ ง.: ผลต่อระบบเลือด (bone marrow suppression) เกิดขึ้นได้น้อยมาก ไม่ใช่ข้อเฝ้าระวังหลักระดับสากลเหมือน retinal toxicity
• ข้อ จ.: ผลต่อทางเดินอาหาร เช่น คลื่นไส้ แม้พบได้แต่ไม่ใช่อาการข้างเคียงร้ายแรงจำเพาะที่เป็นข้อกังวลหลักทางคลินิก</t>
        </is>
      </c>
      <c r="K238" s="62" t="inlineStr"/>
      <c r="L238" s="78" t="inlineStr">
        <is>
          <t>Rheumatoid Arthritis</t>
        </is>
      </c>
      <c r="M238" s="62" t="inlineStr">
        <is>
          <t>Clinic</t>
        </is>
      </c>
      <c r="N238" s="78" t="inlineStr">
        <is>
          <t>[SOURCE: Pharma Plus เล่มม่วง 2 - ข้อสอบย้อนหลัง PLE-CC1 ปี 2564 วันที่ 1 ข้อ 42]</t>
        </is>
      </c>
      <c r="O238" s="62" t="inlineStr">
        <is>
          <t>ข้อสอบเก่า</t>
        </is>
      </c>
      <c r="P238" s="62" t="inlineStr">
        <is>
          <t>2564</t>
        </is>
      </c>
    </row>
    <row r="239" ht="24" customHeight="1" s="49">
      <c r="A239" s="62" t="n">
        <v>238</v>
      </c>
      <c r="B239" s="78" t="inlineStr">
        <is>
          <t>Naproxen ออกฤทธิ์ผ่านกลไกใด</t>
        </is>
      </c>
      <c r="C239" s="62" t="inlineStr"/>
      <c r="D239" s="78" t="inlineStr">
        <is>
          <t>ยับยั้ง LOX</t>
        </is>
      </c>
      <c r="E239" s="78" t="inlineStr">
        <is>
          <t>ยับยั้ง COX</t>
        </is>
      </c>
      <c r="F239" s="78" t="inlineStr">
        <is>
          <t>ยับยั้ง arachidonic</t>
        </is>
      </c>
      <c r="G239" s="78" t="inlineStr">
        <is>
          <t>จับกับ steroid receptor</t>
        </is>
      </c>
      <c r="H239" s="78" t="inlineStr">
        <is>
          <t>จับกับ histamine receptor</t>
        </is>
      </c>
      <c r="I239" s="62" t="inlineStr">
        <is>
          <t>2</t>
        </is>
      </c>
      <c r="J239" s="78" t="inlineStr">
        <is>
          <t>✅ คำตอบที่ถูกต้อง: ข้อ ข. ยับยั้ง COX
🎯 ทำไมข้อนี้ถึงถูก: Naproxen เป็นยาต้านการอักเสบที่ไม่ใช่สเตียรอยด์ (NSAID) ในกลุ่ม propionic acid derivatives ออกฤทธิ์ยับยั้งเอนไซม์ cyclooxygenase ทั้งชนิด COX-1 และ COX-2 แบบย้อนกลับได้ ส่งผลให้ลดการสังเคราะห์โพรสตาแกลนดิน (prostaglandins) จากกรดอะราคิโดนิก จึงมีฤทธิ์บรรเทาอาการปวด ลดไข้ และต้านการอักเสบ
🔍 ข้ออื่นผิดเพราะอะไร:
• ข้อ ก.: ยับยั้ง LOX (Lipoxygenase) เป็นกลไกของยาเช่น zileuton ไม่ใช่กลไกของ Naproxen
• ข้อ ค.: ยับยั้ง arachidonic acid synthesis เป็นกลไกทางอ้อมของยาสเตียรอยด์ที่กระตุ้น lipocortin/annexin A1 ไปยับยั้งเอนไซม์ phospholipase A2
• ข้อ ง.: จับกับ steroid receptor (glucocorticoid receptor) เป็นกลไกของยากลุ่ม corticosteroids เช่น prednisolone, dexamethasone
• ข้อ จ.: จับกับ histamine receptor เป็นกลไกของยาต้านฮิสตามีน (antihistamines)</t>
        </is>
      </c>
      <c r="K239" s="62" t="inlineStr"/>
      <c r="L239" s="78" t="inlineStr">
        <is>
          <t>Nonsteroidal Anti-inflammatory Drugs</t>
        </is>
      </c>
      <c r="M239" s="62" t="inlineStr">
        <is>
          <t>Clinic</t>
        </is>
      </c>
      <c r="N239" s="78" t="inlineStr">
        <is>
          <t>[SOURCE: Pharma Plus เล่มม่วง 2 - ข้อสอบย้อนหลัง PLE-CC1 ปี 2564 วันที่ 1 ข้อ 98]</t>
        </is>
      </c>
      <c r="O239" s="62" t="inlineStr">
        <is>
          <t>ข้อสอบเก่า</t>
        </is>
      </c>
      <c r="P239" s="62" t="inlineStr">
        <is>
          <t>2564</t>
        </is>
      </c>
    </row>
    <row r="240" ht="28" customHeight="1" s="49">
      <c r="A240" s="62" t="n">
        <v>239</v>
      </c>
      <c r="B240" s="78"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ผู้ป่วยรายนี้ควรได้รับยาใดเป็นทางเลือกแรก</t>
        </is>
      </c>
      <c r="C240" s="78" t="inlineStr"/>
      <c r="D240" s="78" t="inlineStr">
        <is>
          <t>Tramadol</t>
        </is>
      </c>
      <c r="E240" s="78" t="inlineStr">
        <is>
          <t>Meloxicam</t>
        </is>
      </c>
      <c r="F240" s="78" t="inlineStr">
        <is>
          <t>Paracetamol</t>
        </is>
      </c>
      <c r="G240" s="78" t="inlineStr">
        <is>
          <t>Diclofenac gel</t>
        </is>
      </c>
      <c r="H240" s="78" t="inlineStr">
        <is>
          <t>Systemic corticosteroid</t>
        </is>
      </c>
      <c r="I240" s="62" t="inlineStr">
        <is>
          <t>4</t>
        </is>
      </c>
      <c r="J240" s="78" t="inlineStr">
        <is>
          <t>✅ คำตอบที่ถูกต้อง: ข้อ ง. Diclofenac gel
🎯 ทำไมข้อนี้ถึงถูก:
ตามแนวทางการรักษาโรคข้อเข่าเสื่อม (OARSI 2019 และ ACR/AF 2019 guidelines) แนะนำให้ใช้ Topical NSAIDs เช่น Diclofenac gel เป็น first-line pharmacological treatment สำหรับ knee osteoarthritis เนื่องจากมีประสิทธิภาพลดปวดเทียบเท่า oral NSAIDs แต่มีความปลอดภัยสูงกว่ามาก มี systemic absorption ต่ำ ไม่ส่งผลกระทบต่อความดันโลหิตและไตในผู้สูงอายุ 70 ปี
🔍 ข้ออื่นผิดเพราะอะไร:
• • ข้อ ก.: Tramadol เป็น weak opioid เสี่ยงต่ออาการง่วงซึม เวียนศีรษะ สับสน และการหกล้มในผู้สูงอายุ จึงสงวนไว้เมื่อใช้ยาอื่นไม่ได้ผล
• ข้อ ข.: Meloxicam เป็น oral NSAID แม้จะมีฤทธิ์ต้านการอักเสบ แต่มีความเสี่ยงต่อระบบหัวใจและหลอดเลือด ความดันโลหิตสูงขึ้น และการทำงานของไตลดลงในผู้สูงอายุ
• ข้อ ค.: Paracetamol มีประสิทธิภาพต่ำมาก (minimal clinical efficacy) ในข้อเข่าเสื่อม ปัจจุบันถูกลดระดับคำแนะนำลงเป็น conditionally recommended against หรือใช้เป็นยาทางเลือกเสริมเท่านั้น
• ข้อ จ.: Systemic corticosteroid ไม่มีข้อบ่งชี้ในการรักษา osteoarthritis เพราะทำให้เกิดภาวะแทรกซ้อนรุนแรง</t>
        </is>
      </c>
      <c r="K240" s="78" t="inlineStr">
        <is>
          <t>Osteoarthritis</t>
        </is>
      </c>
      <c r="L240" s="78" t="inlineStr">
        <is>
          <t>First-line pharmacological treatment of knee osteoarthritis</t>
        </is>
      </c>
      <c r="M240" s="62" t="inlineStr">
        <is>
          <t>ปานกลาง</t>
        </is>
      </c>
      <c r="N240" s="62" t="inlineStr">
        <is>
          <t>ข้อสอบเก่า</t>
        </is>
      </c>
      <c r="O240" s="78" t="inlineStr">
        <is>
          <t>[SOURCE: Pharma Plus เล่มม่วง 2 - ข้อสอบย้อนหลัง PLE-CC1 ปี 2565 ข้อ 31]</t>
        </is>
      </c>
      <c r="P240" s="62" t="n">
        <v>2565</v>
      </c>
    </row>
    <row r="241" ht="28" customHeight="1" s="49">
      <c r="A241" s="62" t="n">
        <v>240</v>
      </c>
      <c r="B241" s="78"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ข้อใดคือคำแนะนำที่เหมาะสมเกี่ยวกับการใช้ topical capsaicin</t>
        </is>
      </c>
      <c r="C241" s="78" t="inlineStr"/>
      <c r="D241" s="78" t="inlineStr">
        <is>
          <t>ถูนวดบริเวณที่ปวดหลังทายา</t>
        </is>
      </c>
      <c r="E241" s="78" t="inlineStr">
        <is>
          <t>ใช้ทาเฉพาะเวลามีอาการปวด</t>
        </is>
      </c>
      <c r="F241" s="78" t="inlineStr">
        <is>
          <t>ล้างมือให้สะอาดด้วยน้ำสบู่หลังใช้ยา</t>
        </is>
      </c>
      <c r="G241" s="78" t="inlineStr">
        <is>
          <t>ทาบางๆให้ทั่วบริเวณหัวเข่าและข้อพับ</t>
        </is>
      </c>
      <c r="H241" s="78" t="inlineStr">
        <is>
          <t>หากมีบาดแผล สามารถทายาบริเวณบาดแผลได้</t>
        </is>
      </c>
      <c r="I241" s="62" t="inlineStr">
        <is>
          <t>3</t>
        </is>
      </c>
      <c r="J241" s="78" t="inlineStr">
        <is>
          <t>✅ คำตอบที่ถูกต้อง: ข้อ ค. ล้างมือให้สะอาดด้วยน้ำสบู่หลังใช้ยา
🎯 ทำไมข้อนี้ถึงถูก:
Topical capsaicin เป็นสารสกัดจากพริกที่ทำให้เกิดอาการแสบร้อนรุนแรงหากสัมผัสเยื่อบุตา จมูก หรือปาก คำแนะนำสำคัญที่สุดคือต้องล้างมือให้สะอาดด้วยน้ำและสบู่ทันทีหลังการทายา (เว้นแต่เป็นการทาเพื่อรักษาอาการปวดที่ข้อนิ้วมือ)
🔍 ข้ออื่นผิดเพราะอะไร:
• • ข้อ ก.: ไม่ควรนวดถูแรงๆ เพราะจะเพิ่มการระคายเคืองและความรู้สึกแสบร้อนที่ผิวหนัง
• ข้อ ข.: Capsaicin ต้องทาเป็นประจำสม่ำเสมอวันละ 3-4 ครั้งต่อเนื่องเป็นเวลา 2-4 สัปดาห์ จึงจะหมดฤทธิ์ของ Substance P (substance P depletion) ไม่ใช่ทาเฉพาะเวลาปวด
• ข้อ ง.: ไม่ควรทาบริเวณผิวหนังที่บอบบาง เช่น ข้อพับขา เพราะจะแสบร้อนมาก
• ข้อ จ.: ห้ามทาบนผิวหนังที่มีบาดแผลเปิด รอยถลอก หรือผิวหนังอักเสบ เพราะจะแสบร้อนรุนแรงและเกิดการดูดซึมที่ผิดปกติ</t>
        </is>
      </c>
      <c r="K241" s="78" t="inlineStr">
        <is>
          <t>Osteoarthritis</t>
        </is>
      </c>
      <c r="L241" s="78" t="inlineStr">
        <is>
          <t>Topical capsaicin counseling and precautions</t>
        </is>
      </c>
      <c r="M241" s="62" t="inlineStr">
        <is>
          <t>ปานกลาง</t>
        </is>
      </c>
      <c r="N241" s="62" t="inlineStr">
        <is>
          <t>ข้อสอบเก่า</t>
        </is>
      </c>
      <c r="O241" s="78" t="inlineStr">
        <is>
          <t>[SOURCE: Pharma Plus เล่มม่วง 2 - ข้อสอบย้อนหลัง PLE-CC1 ปี 2565 ข้อ 32]</t>
        </is>
      </c>
      <c r="P241" s="62" t="n">
        <v>2565</v>
      </c>
    </row>
    <row r="242" ht="28" customHeight="1" s="49">
      <c r="A242" s="62" t="n">
        <v>241</v>
      </c>
      <c r="B242" s="78" t="inlineStr">
        <is>
          <t>การแพ้ยาแบบใด ไม่ควร rechallenge</t>
        </is>
      </c>
      <c r="C242" s="78" t="inlineStr"/>
      <c r="D242" s="78" t="inlineStr">
        <is>
          <t>Urticaria</t>
        </is>
      </c>
      <c r="E242" s="78" t="inlineStr">
        <is>
          <t>Macula rash</t>
        </is>
      </c>
      <c r="F242" s="78" t="inlineStr">
        <is>
          <t>Fixed drug eruption</t>
        </is>
      </c>
      <c r="G242" s="78" t="inlineStr">
        <is>
          <t>Macula popular rash</t>
        </is>
      </c>
      <c r="H242" s="78" t="inlineStr">
        <is>
          <t>Toxic epidermal necrolysis</t>
        </is>
      </c>
      <c r="I242" s="62" t="inlineStr">
        <is>
          <t>5</t>
        </is>
      </c>
      <c r="J242" s="78" t="inlineStr">
        <is>
          <t>✅ คำตอบที่ถูกต้อง: ข้อ จ. Toxic epidermal necrolysis
🎯 ทำไมข้อนี้ถึงถูก:
Toxic epidermal necrolysis (TEN) เป็นภาวะแพ้ยารุนแรงชนิดหลุดลอกของผิวหนังที่มีอัตราการเสียชีวิตสูงมาก (SCARs) จึงมีข้อห้ามเด็ดขาดในการทำ drug rechallenge หรือ desensitization โดยเด็ดขาด
🔍 ข้ออื่นผิดเพราะอะไร:
• ข้อ ก.: Urticaria สามารถพิจารณาทำ desensitization หรือ graded challenge ได้หากยานั้นมีความจำเป็นยิ่งยวด
• ข้อ ข.: Macular rash ชนิดไม่รุนแรงสามารถเฝ้าระวังหรือพิจารณา challenge ภายใต้การดูแลอย่างใกล้ชิดได้หากจำเป็น
• ข้อ ค.: Fixed drug eruption ชนิดไม่รุนแรงที่ไม่มี bullous eruption อาจพิจารณาหลีกเลี่ยงยา แต่ไม่ถึงขั้นมีอัตราตายสูงเหมือน TEN
• ข้อ ง.: Maculopapular rash ระดับไม่รุนแรงอาจใช้วิธี treat through หรือพิจารณาทำ rechallenge ได้ในบางกรณี</t>
        </is>
      </c>
      <c r="K242" s="78" t="inlineStr">
        <is>
          <t>Severe Cutaneous Adverse Reactions (SCARs)</t>
        </is>
      </c>
      <c r="L242" s="78" t="inlineStr">
        <is>
          <t>Absolute Contraindication for Rechallenge (Toxic Epidermal Necrolysis)</t>
        </is>
      </c>
      <c r="M242" s="62" t="inlineStr">
        <is>
          <t>ยาก</t>
        </is>
      </c>
      <c r="N242" s="62" t="inlineStr">
        <is>
          <t>ข้อสอบเก่า</t>
        </is>
      </c>
      <c r="O242" s="78" t="inlineStr">
        <is>
          <t>[SOURCE: Pharma Plus เล่มม่วง 2 - ข้อสอบย้อนหลัง PLE-CC1 ปี 2565 ข้อ 75]</t>
        </is>
      </c>
      <c r="P242" s="62" t="n">
        <v>2565</v>
      </c>
    </row>
    <row r="243" ht="28" customHeight="1" s="49">
      <c r="A243" s="62" t="n">
        <v>242</v>
      </c>
      <c r="B243" s="78" t="inlineStr">
        <is>
          <t>[สถานการณ์]
ผู้หญิงอายุ 32 ปี ได้รับการวินิจฉัยเป็น rheumatoid arthritis ครั้งแรก แพทย์เริ่มให้ methotrexate 2.5 mg po 4 เม็ด ทุกวันอาทิตย์
คำถาม: อาการใดที่จำเพาะกับโรค rheumatoid arthritis</t>
        </is>
      </c>
      <c r="C243" s="78" t="inlineStr"/>
      <c r="D243" s="78" t="inlineStr">
        <is>
          <t>ข้อผิดรูป</t>
        </is>
      </c>
      <c r="E243" s="78" t="inlineStr">
        <is>
          <t>เสียงกรอบแกรบ</t>
        </is>
      </c>
      <c r="F243" s="78" t="inlineStr">
        <is>
          <t>ข้อฝืดนานน้อยกว่า 30 นาที</t>
        </is>
      </c>
      <c r="G243" s="78" t="inlineStr">
        <is>
          <t>ข้ออักเสบ บวม แดง ยูริกสูง</t>
        </is>
      </c>
      <c r="H243" s="78" t="inlineStr">
        <is>
          <t>ข้ออักเสบ บวม แดง สมมาตรทั้งสองข้าง</t>
        </is>
      </c>
      <c r="I243" s="62" t="inlineStr">
        <is>
          <t>5</t>
        </is>
      </c>
      <c r="J243" s="78" t="inlineStr">
        <is>
          <t>✅ คำตอบที่ถูกต้อง: ข้อ จ. ข้ออักเสบ บวม แดง สมมาตรทั้งสองข้าง
🎯 ทำไมข้อนี้ถึงถูก:
ลักษณะทางคลินิกที่จำเพาะของ Rheumatoid arthritis ตามเกณฑ์ ACR/EULAR คือ ข้ออักเสบ บวม แดง ร้อน ที่เกิดขึ้นแบบสมมาตรทั้งสองข้าง (symmetric polyarthritis) โดยเฉพาะข้อนิ้วมือและข้อมือ
🔍 ข้ออื่นผิดเพราะอะไร:
• ข้อ ก.: ข้อผิดรูป (joint deformity) พบได้ในระยะท้ายของโรคข้ออักเสบหลายชนิด รวมถึงข้อเสื่อมรุนแรง จึงไม่จำเพาะต่อการวินิจฉัยระยะแรก
• ข้อ ข.: เสียงกรอบแกรบในข้อ (crepitus) เป็นลักษณะทางคลินิกที่สำคัญของโรคข้อเสื่อม (Osteoarthritis)
• ข้อ ค.: ข้อฝืดตึงในโรครูมาตอยด์มักนานมากกว่า 30 นาทีถึง 1 ชั่วโมงในตอนเช้า หากน้อยกว่า 30 นาทีเข้าได้กับ Osteoarthritis
• ข้อ ง.: ข้ออักเสบ บวม แดง ร่วมกับกรดยูริกสูง เป็นลักษณะเด่นของโรคเกาต์ (Gouty arthritis)</t>
        </is>
      </c>
      <c r="K243" s="78" t="inlineStr">
        <is>
          <t>Rheumatoid Arthritis</t>
        </is>
      </c>
      <c r="L243" s="78" t="inlineStr">
        <is>
          <t>Clinical Features and Symmetrical Polyarthritis</t>
        </is>
      </c>
      <c r="M243" s="62" t="inlineStr">
        <is>
          <t>ปานกลาง</t>
        </is>
      </c>
      <c r="N243" s="62" t="inlineStr">
        <is>
          <t>ข้อสอบเก่า</t>
        </is>
      </c>
      <c r="O243" s="78" t="inlineStr">
        <is>
          <t>[SOURCE: Pharma Plus เล่มม่วง 2 - ข้อสอบย้อนหลัง PLE-CC1 ปี 2565 ข้อ 76]</t>
        </is>
      </c>
      <c r="P243" s="62" t="n">
        <v>2565</v>
      </c>
    </row>
    <row r="244" ht="28" customHeight="1" s="49">
      <c r="A244" s="62" t="n">
        <v>243</v>
      </c>
      <c r="B244" s="78" t="inlineStr">
        <is>
          <t>[สถานการณ์]
ผู้หญิงอายุ 32 ปี ได้รับการวินิจฉัยเป็น rheumatoid arthritis ครั้งแรก แพทย์เริ่มให้ methotrexate 2.5 mg po 4 เม็ด ทุกวันอาทิตย์
คำถาม: ผลข้างเคียงที่พบได้มากที่สุดของ methotrexate</t>
        </is>
      </c>
      <c r="C244" s="78" t="inlineStr"/>
      <c r="D244" s="78" t="inlineStr">
        <is>
          <t>ท้องผูก</t>
        </is>
      </c>
      <c r="E244" s="78" t="inlineStr">
        <is>
          <t>คลื่นไส้</t>
        </is>
      </c>
      <c r="F244" s="78" t="inlineStr">
        <is>
          <t>แผลในปาก</t>
        </is>
      </c>
      <c r="G244" s="78" t="inlineStr">
        <is>
          <t>QT prolongation</t>
        </is>
      </c>
      <c r="H244" s="78" t="inlineStr">
        <is>
          <t>จอประสาทตาผิดปกติ</t>
        </is>
      </c>
      <c r="I244" s="62" t="inlineStr">
        <is>
          <t>2</t>
        </is>
      </c>
      <c r="J244" s="78" t="inlineStr">
        <is>
          <t>✅ คำตอบที่ถูกต้อง: ข้อ ข. คลื่นไส้
🎯 ทำไมข้อนี้ถึงถูก:
อาการไม่พึงประสงค์ที่พบได้บ่อยที่สุด (most common adverse effect) ในผู้ป่วยที่ได้รับ methotrexate ขนาดต่ำคือ อาการทางระบบทางเดินอาหาร โดยเฉพาะ คลื่นไส้ (nausea), เบื่ออาหาร และ dyspepsia
🔍 ข้ออื่นผิดเพราะอะไร:
• ข้อ ก.: Methotrexate มักทำให้เกิดอาการคลื่นไส้ อาเจียน หรือท้องเสีย ไม่ได้ทำให้ท้องผูก
• ข้อ ค.: แผลในปาก (stomatitis/oral ulcers) พบได้บ่อยเช่นกันแต่ความถี่น้อยกว่าอาการคลื่นไส้ และป้องกันได้ด้วย folic acid
• ข้อ ง.: Methotrexate ไม่ได้มีผลต่อการยืดระยะ QT interval บนคลื่นไฟฟ้าหัวใจ
• ข้อ จ.: จอประสาทตาผิดปกติ (retinopathy) เป็นผลข้างเคียงจำเพาะของยา Chloroquine หรือ Hydroxychloroquine</t>
        </is>
      </c>
      <c r="K244" s="78" t="inlineStr">
        <is>
          <t>Rheumatoid Arthritis Pharmacotherapy</t>
        </is>
      </c>
      <c r="L244" s="78" t="inlineStr">
        <is>
          <t>Methotrexate Most Common Adverse Effect (Gastrointestinal / Nausea)</t>
        </is>
      </c>
      <c r="M244" s="62" t="inlineStr">
        <is>
          <t>ปานกลาง</t>
        </is>
      </c>
      <c r="N244" s="62" t="inlineStr">
        <is>
          <t>ข้อสอบเก่า</t>
        </is>
      </c>
      <c r="O244" s="78" t="inlineStr">
        <is>
          <t>[SOURCE: Pharma Plus เล่มม่วง 2 - ข้อสอบย้อนหลัง PLE-CC1 ปี 2565 ข้อ 77]</t>
        </is>
      </c>
      <c r="P244" s="62" t="n">
        <v>2565</v>
      </c>
    </row>
    <row r="245" ht="28" customHeight="1" s="49">
      <c r="A245" s="62" t="n">
        <v>244</v>
      </c>
      <c r="B245" s="78" t="inlineStr">
        <is>
          <t>[สถานการณ์]
ผู้หญิงอายุ 32 ปี ได้รับการวินิจฉัยเป็น rheumatoid arthritis ครั้งแรก แพทย์เริ่มให้ methotrexate 2.5 mg po 4 เม็ด ทุกวันอาทิตย์
คำถาม: ประเมินการรักษาและการปรับยา MTX ใช้ค่าใดตามแนวทางการรักษาโรครูมาตอยด์ปี 2557</t>
        </is>
      </c>
      <c r="C245" s="78" t="inlineStr"/>
      <c r="D245" s="78" t="inlineStr">
        <is>
          <t>VAS score</t>
        </is>
      </c>
      <c r="E245" s="78" t="inlineStr">
        <is>
          <t>Bethal activity</t>
        </is>
      </c>
      <c r="F245" s="78" t="inlineStr">
        <is>
          <t>Disease activity</t>
        </is>
      </c>
      <c r="G245" s="78" t="inlineStr">
        <is>
          <t>Rheumatoid factor</t>
        </is>
      </c>
      <c r="H245" s="78" t="inlineStr">
        <is>
          <t>Anti-CCP antibodies</t>
        </is>
      </c>
      <c r="I245" s="62" t="inlineStr">
        <is>
          <t>3</t>
        </is>
      </c>
      <c r="J245" s="78" t="inlineStr">
        <is>
          <t>✅ คำตอบที่ถูกต้อง: ข้อ ค. Disease activity
🎯 ทำไมข้อนี้ถึงถูก:
ตามแนวทางการรักษาโรครูมาตอยด์ พ.ศ. 2557 ของสมาคมรูมาติสซั่มแห่งประเทศไทย ใช้ระดับความรุนแรงของโรคหรือ Disease activity (เช่น DAS28, CDAI) ในการติดตามและปรับขนาดยา MTX เพื่อให้บรรลุเป้าหมายการสงบของโรค
🔍 ข้ออื่นผิดเพราะอะไร:
• ข้อ ก.: Visual Analog Scale (VAS) score วัดเพียงระดับความปวดของผู้ป่วย ไม่ครอบคลุมการอักเสบและการทำงานของข้อทั้งหมด
• ข้อ ข.: Barthel activity index ใช้ประเมินกิจวัตรประจำวันในผู้ป่วยหลอดเลือดสมอง ไม่ใช่เกณฑ์ในโรครูมาตอยด์
• ข้อ ง.: Rheumatoid factor (RF) ใช้ช่วยในการวินิจฉัยโรคตอนเริ่มต้น ไม่ได้ใช้ติดตามการตอบสนองหรือปรับขนาดยา
• ข้อ จ.: Anti-CCP antibodies มีความไวและความจำเพาะสูงในการวินิจฉัยโรค แต่ไม่แปรผันตาม disease activity จึงไม่ใช้ปรับยา</t>
        </is>
      </c>
      <c r="K245" s="78" t="inlineStr">
        <is>
          <t>Rheumatoid Arthritis Monitoring</t>
        </is>
      </c>
      <c r="L245" s="78" t="inlineStr">
        <is>
          <t>Disease Activity Score (DAS28 / CDAI / SDAI) for MTX Adjustment</t>
        </is>
      </c>
      <c r="M245" s="62" t="inlineStr">
        <is>
          <t>ยาก</t>
        </is>
      </c>
      <c r="N245" s="62" t="inlineStr">
        <is>
          <t>ข้อสอบเก่า</t>
        </is>
      </c>
      <c r="O245" s="78" t="inlineStr">
        <is>
          <t>[SOURCE: Pharma Plus เล่มม่วง 2 - ข้อสอบย้อนหลัง PLE-CC1 ปี 2565 ข้อ 78]</t>
        </is>
      </c>
      <c r="P245" s="62" t="n">
        <v>2565</v>
      </c>
    </row>
    <row r="246" ht="28" customHeight="1" s="49">
      <c r="A246" s="62" t="n">
        <v>245</v>
      </c>
      <c r="B246" s="78" t="inlineStr">
        <is>
          <t>แพทย์วินิจฉัยผู้ป่วยเป็น acute gout attack ควรได้ยาใดรักษาเป็นอันดับแรก</t>
        </is>
      </c>
      <c r="C246" s="78" t="inlineStr"/>
      <c r="D246" s="78" t="inlineStr">
        <is>
          <t>Oral naproxen</t>
        </is>
      </c>
      <c r="E246" s="78" t="inlineStr">
        <is>
          <t>Oral allopurinol</t>
        </is>
      </c>
      <c r="F246" s="78" t="inlineStr">
        <is>
          <t>Oral prednisolone</t>
        </is>
      </c>
      <c r="G246" s="78" t="inlineStr">
        <is>
          <t>Intra articular prednisolone</t>
        </is>
      </c>
      <c r="H246" s="78" t="inlineStr">
        <is>
          <t>Intra articular dexamethasone</t>
        </is>
      </c>
      <c r="I246" s="62" t="inlineStr">
        <is>
          <t>1</t>
        </is>
      </c>
      <c r="J246" s="78" t="inlineStr">
        <is>
          <t>✅ คำตอบที่ถูกต้อง: ข้อ ก. Oral naproxen
🎯 ทำไมข้อนี้ถึงถูก:
ยาอันดับแรก (first-line) สำหรับ acute gout attack ในผู้ป่วยที่ไม่มีข้อห้ามใช้คือ NSAIDs เช่น Oral naproxen (หรือ colchicine) เพื่อลดการอักเสบและความปวดอย่างรวดเร็ว
🔍 ข้ออื่นผิดเพราะอะไร:
• ข้อ ข.: ห้ามเริ่มยา Allopurinol ในขณะที่เกิด acute attack ทันที เนื่องจากจะทำให้ระดับยูริกในเลือดเปลี่ยนแปลงฉับพลันและกระตุ้นการอักเสบให้รุนแรงขึ้น
• ข้อ ค.: Oral prednisolone เป็นทางเลือกรองสำหรับผู้ป่วยที่มีข้อห้ามใช้ต่อ NSAIDs และ colchicine (เช่น ไตวาย หรือแผลทางเดินอาหาร)
• ข้อ ง.: Intra-articular steroid สงวนไว้สำหรับกรณีข้ออักเสบเพียง 1-2 ข้อใหญ่ และไม่ตอบสนองต่อยารับประทาน
• ข้อ จ.: Intra-articular dexamethasone ไม่ใช่ทางเลือกแรกในการรักษาข้ออักเสบเฉียบพลันทั่วไป</t>
        </is>
      </c>
      <c r="K246" s="78" t="inlineStr">
        <is>
          <t>Gout and Hyperuricemia</t>
        </is>
      </c>
      <c r="L246" s="78" t="inlineStr">
        <is>
          <t>First-Line Treatment for Acute Gout Attack (Oral NSAIDs)</t>
        </is>
      </c>
      <c r="M246" s="62" t="inlineStr">
        <is>
          <t>ปานกลาง</t>
        </is>
      </c>
      <c r="N246" s="62" t="inlineStr">
        <is>
          <t>ข้อสอบเก่า</t>
        </is>
      </c>
      <c r="O246" s="78" t="inlineStr">
        <is>
          <t>[SOURCE: Pharma Plus เล่มม่วง 2 - ข้อสอบย้อนหลัง PLE-CC1 ปี 2565 ข้อ 79]</t>
        </is>
      </c>
      <c r="P246" s="62" t="n">
        <v>2565</v>
      </c>
    </row>
    <row r="247" ht="28" customHeight="1" s="49">
      <c r="A247" s="62" t="n">
        <v>246</v>
      </c>
      <c r="B247" s="78" t="inlineStr">
        <is>
          <t>ตรวจพบยีน HLB 5801 positive ไม่ควรใช้ยาใด</t>
        </is>
      </c>
      <c r="C247" s="78" t="inlineStr"/>
      <c r="D247" s="78" t="inlineStr">
        <is>
          <t>Allopurinol</t>
        </is>
      </c>
      <c r="E247" s="78" t="inlineStr">
        <is>
          <t>Febuxostat</t>
        </is>
      </c>
      <c r="F247" s="78" t="inlineStr">
        <is>
          <t>Benzbromarone</t>
        </is>
      </c>
      <c r="G247" s="78" t="inlineStr">
        <is>
          <t>Probenecid</t>
        </is>
      </c>
      <c r="H247" s="78" t="inlineStr">
        <is>
          <t>Rasburicase</t>
        </is>
      </c>
      <c r="I247" s="62" t="inlineStr">
        <is>
          <t>1</t>
        </is>
      </c>
      <c r="J247" s="78" t="inlineStr">
        <is>
          <t>✅ คำตอบที่ถูกต้อง: ข้อ ก. Allopurinol
🎯 ทำไมข้อนี้ถึงถูก:
การตรวจพบยีน HLA-B 58:01 ให้ผลบวก สัมพันธ์อย่างยิ่งกับการเกิดผื่นแพ้ยารุนแรงชนิด SJS/TEN จากยา Allopurinol จึงมีข้อห้ามใช้และต้องเปลี่ยนไปใช้ยาลดกรดยูริกกลุ่มอื่นแทน เช่น Febuxostat
🔍 ข้ออื่นผิดเพราะอะไร:
• ข้อ ข.: Febuxostat เป็น xanthine oxidase inhibitor ทางเลือกที่ปลอดภัยในผู้ที่มีผลยีน HLA-B 58:01 เป็นบวก
• ข้อ ค.: Benzbromarone เป็น uricosuric agent สามารถใช้ได้ในผู้ป่วยเกาต์ที่ขับยูริกทางไตน้อยและไม่มีประวัตินิ่วในไต
• ข้อ ง.: Probenecid เป็น uricosuric agent ไม่มีความสัมพันธ์กับอัลลีล HLA-B 58:01
• ข้อ จ.: Rasburicase เป็นเอนไซม์ urate oxidase ใช้ใน tumor lysis syndrome ไม่เกี่ยวข้องกับ HLA-B 58:01</t>
        </is>
      </c>
      <c r="K247" s="78" t="inlineStr">
        <is>
          <t>Pharmacogenomics and Gout</t>
        </is>
      </c>
      <c r="L247" s="78" t="inlineStr">
        <is>
          <t>HLA-B 5801 and Allopurinol-induced SJS/TEN</t>
        </is>
      </c>
      <c r="M247" s="62" t="inlineStr">
        <is>
          <t>ปานกลาง</t>
        </is>
      </c>
      <c r="N247" s="62" t="inlineStr">
        <is>
          <t>ข้อสอบเก่า</t>
        </is>
      </c>
      <c r="O247" s="78" t="inlineStr">
        <is>
          <t>[SOURCE: Pharma Plus เล่มม่วง 2 - ข้อสอบย้อนหลัง PLE-CC1 ปี 2565 ข้อ 80]</t>
        </is>
      </c>
      <c r="P247" s="62" t="n">
        <v>2565</v>
      </c>
    </row>
    <row r="248" ht="28" customHeight="1" s="49">
      <c r="A248" s="62" t="n">
        <v>247</v>
      </c>
      <c r="B248" s="78" t="inlineStr">
        <is>
          <t>ข้อใดทำให้เกิด hyperuricemia น้อยที่สุด</t>
        </is>
      </c>
      <c r="C248" s="78" t="inlineStr"/>
      <c r="D248" s="78" t="inlineStr">
        <is>
          <t>HCTZ</t>
        </is>
      </c>
      <c r="E248" s="78" t="inlineStr">
        <is>
          <t>Fenofibrate</t>
        </is>
      </c>
      <c r="F248" s="78" t="inlineStr">
        <is>
          <t>Furosemide</t>
        </is>
      </c>
      <c r="G248" s="78" t="inlineStr">
        <is>
          <t>Pyrazinamide</t>
        </is>
      </c>
      <c r="H248" s="78" t="inlineStr">
        <is>
          <t>Low dose aspirin</t>
        </is>
      </c>
      <c r="I248" s="62" t="inlineStr">
        <is>
          <t>2</t>
        </is>
      </c>
      <c r="J248" s="78" t="inlineStr">
        <is>
          <t>✅ คำตอบที่ถูกต้อง: ข้อ ข. Fenofibrate
🎯 ทำไมข้อนี้ถึงถูก:
Fenofibrate มีคุณสมบัติพิเศษในการยับยั้ง URAT1 ที่ท่อไต จึงมีฤทธิ์ uricosuric ช่วยขับกรดยูริกออกทางปัสสาวะและลดระดับยูริกในเลือด จึงไม่ทำให้เกิด hyperuricemia
🔍 ข้ออื่นผิดเพราะอะไร:
• ข้อ ก.: HCTZ (thiazide diuretics) เพิ่มการดูดกลับของกรดยูริกที่ proximal tubule ทำให้เกิด hyperuricemia ได้บ่อย
• ข้อ ค.: Furosemide (loop diuretics) ลดการขับกรดยูริกทางไต ทำให้ระดับกรดยูริกในเลือดสูงขึ้น
• ข้อ ง.: Pyrazinamide มีสาร pyrazinoic acid แย่งจับกลไกขับยูริก ทำให้เกิด hyperuricemia ได้สูงมาก
• ข้อ จ.: Low dose aspirin (75-325 mg/day) ยับยั้งการขับกรดยูริกออกทางท่อไต ทำให้ระดับยูริกสูงขึ้น</t>
        </is>
      </c>
      <c r="K248" s="78" t="inlineStr">
        <is>
          <t>Drug-Induced Hyperuricemia</t>
        </is>
      </c>
      <c r="L248" s="78" t="inlineStr">
        <is>
          <t>Fenofibrate Uricosuric Effect vs Hyperuricemic Drugs</t>
        </is>
      </c>
      <c r="M248" s="62" t="inlineStr">
        <is>
          <t>ยาก</t>
        </is>
      </c>
      <c r="N248" s="62" t="inlineStr">
        <is>
          <t>ข้อสอบเก่า</t>
        </is>
      </c>
      <c r="O248" s="78" t="inlineStr">
        <is>
          <t>[SOURCE: Pharma Plus เล่มม่วง 2 - ข้อสอบย้อนหลัง PLE-CC1 ปี 2565 ข้อ 81]</t>
        </is>
      </c>
      <c r="P248" s="62" t="n">
        <v>2565</v>
      </c>
    </row>
    <row r="249" ht="28" customHeight="1" s="49">
      <c r="A249" s="62" t="n">
        <v>248</v>
      </c>
      <c r="B249" s="78" t="inlineStr">
        <is>
          <t>ข้อใดไม่ใช่คำแนะนำในผู้ป่วย gout</t>
        </is>
      </c>
      <c r="C249" s="78" t="inlineStr"/>
      <c r="D249" s="78" t="inlineStr">
        <is>
          <t>งดกินตับสัตว์</t>
        </is>
      </c>
      <c r="E249" s="78" t="inlineStr">
        <is>
          <t>งดดื่มแอลกอฮอล์</t>
        </is>
      </c>
      <c r="F249" s="78" t="inlineStr">
        <is>
          <t>ให้กิน vitamin D</t>
        </is>
      </c>
      <c r="G249" s="78" t="inlineStr">
        <is>
          <t>ออกกำลังกาย ลดน้ำหนัก</t>
        </is>
      </c>
      <c r="H249" s="78" t="inlineStr">
        <is>
          <t>แนะนำให้ลดการกิน fructose</t>
        </is>
      </c>
      <c r="I249" s="62" t="inlineStr">
        <is>
          <t>3</t>
        </is>
      </c>
      <c r="J249" s="78" t="inlineStr">
        <is>
          <t>✅ คำตอบที่ถูกต้อง: ข้อ ค. ให้กิน vitamin D
🎯 ทำไมข้อนี้ถึงถูก:
การเสริม Vitamin D ไม่ใช่คำแนะนำในการป้องกันหรือรักษาโรคเกาต์ตามแนวทางเวชปฏิบัติ ในทางกลับกันวิตามินที่มีการศึกษาว่าอาจช่วยลดระดับกรดยูริกได้คือ Vitamin C
🔍 ข้ออื่นผิดเพราะอะไร:
• ข้อ ก.: เครื่องในสัตว์รวมถึงตับ มีพิวรีนสูงมาก (high-purine foods) จึงเป็นคำแนะนำสำคัญที่ต้องงดเว้น
• ข้อ ข.: แอลกอฮอล์โดยเฉพาะเบียร์ กระตุ้นการสร้างและลดการขับกรดยูริกทางไต จึงต้องแนะนำให้งดหรือจำกัด
• ข้อ ง.: การควบคุมน้ำหนักตัวและออกกำลังกายอย่างเหมาะสมช่วยเพิ่มความไวต่ออินซูลินและลดระดับกรดยูริกในระยะยาว
• ข้อ จ.: น้ำตาล Fructose เร่งการสลาย ATP ในเซลล์ตับกลายเป็นกรดยูริก จึงต้องแนะนำให้ลดเครื่องดื่มที่มี high-fructose corn syrup</t>
        </is>
      </c>
      <c r="K249" s="78" t="inlineStr">
        <is>
          <t>Gout Non-Pharmacological Management</t>
        </is>
      </c>
      <c r="L249" s="78" t="inlineStr">
        <is>
          <t>Dietary and Lifestyle Modifications in Gout</t>
        </is>
      </c>
      <c r="M249" s="62" t="inlineStr">
        <is>
          <t>ปานกลาง</t>
        </is>
      </c>
      <c r="N249" s="62" t="inlineStr">
        <is>
          <t>ข้อสอบเก่า</t>
        </is>
      </c>
      <c r="O249" s="78" t="inlineStr">
        <is>
          <t>[SOURCE: Pharma Plus เล่มม่วง 2 - ข้อสอบย้อนหลัง PLE-CC1 ปี 2565 ข้อ 82]</t>
        </is>
      </c>
      <c r="P249" s="62" t="n">
        <v>2565</v>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0" summaryRight="0"/>
    <pageSetUpPr/>
  </sheetPr>
  <dimension ref="A1:Q263"/>
  <sheetViews>
    <sheetView workbookViewId="0">
      <pane ySplit="2" topLeftCell="A151" activePane="bottomLeft" state="frozen"/>
      <selection pane="bottomLeft" activeCell="A3" sqref="A3:Q15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c r="G1" s="10" t="n"/>
      <c r="H1" s="10" t="n"/>
      <c r="I1" s="10" t="n"/>
      <c r="J1" s="10" t="n"/>
      <c r="K1" s="10" t="n"/>
      <c r="L1" s="10" t="n"/>
      <c r="M1" s="10" t="n"/>
      <c r="N1" s="10" t="n"/>
      <c r="O1" s="10" t="n"/>
      <c r="P1" s="10" t="n"/>
    </row>
    <row r="2" ht="64.8"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409.6" customHeight="1" s="49">
      <c r="A3" s="119" t="n">
        <v>1</v>
      </c>
      <c r="B3"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ตาม JNC VII ผู้ป่วยรายนี้มีความดันอยู่ใน stage ใด</t>
        </is>
      </c>
      <c r="C3" s="100" t="n"/>
      <c r="D3" s="88" t="inlineStr">
        <is>
          <t>Prehypertension</t>
        </is>
      </c>
      <c r="E3" s="88" t="inlineStr">
        <is>
          <t>Stage I</t>
        </is>
      </c>
      <c r="F3" s="88" t="inlineStr">
        <is>
          <t>Stage II</t>
        </is>
      </c>
      <c r="G3" s="88" t="inlineStr">
        <is>
          <t>Stage III</t>
        </is>
      </c>
      <c r="H3" s="88" t="inlineStr">
        <is>
          <t>Normal</t>
        </is>
      </c>
      <c r="I3" s="100" t="n">
        <v>3</v>
      </c>
      <c r="J3" s="88" t="inlineStr">
        <is>
          <t>✅ คำตอบที่ถูกต้อง: ข้อ ค. Stage II
💡 Background:
การจัดระดับความรุนแรงของโรคความดันโลหิตสูงตาม JNC 7 และแนวทางเวชปฏิบัติของสมาคมความดันโลหิตสูงแห่งประเทศไทย แบ่งระดับความดันโลหิตในผู้ใหญ่ออกเป็น Normal, Prehypertension, Stage 1 HTN และ Stage 2 HTN โดยยึดเกณฑ์ค่าที่สูงกว่าระหว่าง SBP และ DBP
🎯 ทำไมข้อนี้ถึงถูก:
ผู้ป่วยมีความดันโลหิต 155/105 mmHg โดย SBP อยู่ในช่วง 140-159 mmHg (Stage 1) แต่ค่า DBP เท่ากับ 105 mmHg ซึ่ง ≥ 100 mmHg จัดเข้าเกณฑ์ Stage 2 Hypertension ตาม JNC 7 ทันที (หาก SBP และ DBP อยู่คนละระดับ ให้จัดอยู่ในระดับที่รุนแรงกว่าเสมอ)
🔍 ข้ออื่นผิดเพราะอะไร:
• ข้อ ก. (Prehypertension): ตาม JNC 7 กำหนด SBP 120-139 หรือ DBP 80-89 mmHg ผู้ป่วยรายนี้มีค่าความดันสูงกว่าเกณฑ์นี้มาก
• ข้อ ข. (Stage I): กำหนด SBP 140-159 หรือ DBP 90-99 mmHg แม้ SBP ของผู้ป่วยจะอยู่ในช่วงนี้ แต่ DBP สูงถึง 105 mmHg จึงต้องปัดขึ้นเป็น Stage 2
• ข้อ ง. (Stage III): JNC 7 ได้ยุบรวม Stage 3 เข้ากับ Stage 2 ตั้งแต่การประกาศเกณฑ์ (Stage 2 คือ ≥ 160/100 mmHg) ไม่มี Stage 3 ใน JNC 7
• ข้อ จ. (Normal): กำหนด SBP &lt; 120 และ DBP &lt; 80 mmHg ซึ่งไม่ถูกต้อง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The Seventh Report of the Joint National Committee on Prevention, Detection, Evaluation, and Treatment of High Blood Pressure (JNC 7)
📌 จุดจำก่อนสอบ:
• HTN Staging Principle: หาก SBP และ DBP ตกอยู่คนละ Stage ให้ยึดค่าที่แย่กว่า (higher stage) เสมอ
• Classification JNC 7: Normal (&lt;120/80), Prehypertension (120-139/80-89), Stage 1 (140-159/90-99), Stage 2 (≥160 หรือ ≥100 mmHg)</t>
        </is>
      </c>
      <c r="K3" s="100" t="n"/>
      <c r="L3" s="88" t="inlineStr">
        <is>
          <t>Hypertension</t>
        </is>
      </c>
      <c r="M3" s="100" t="inlineStr">
        <is>
          <t>Clinic</t>
        </is>
      </c>
      <c r="N3" s="88" t="inlineStr">
        <is>
          <t>ข้อ 1 Pharma Plus เล่มม่วง (เฉลยข้อ ค)</t>
        </is>
      </c>
      <c r="O3" s="100" t="inlineStr">
        <is>
          <t>Mock</t>
        </is>
      </c>
      <c r="P3" s="100" t="inlineStr">
        <is>
          <t>Pharma Plus เล่มม่วง</t>
        </is>
      </c>
      <c r="Q3" s="100" t="inlineStr">
        <is>
          <t>CASE_P2_CVD_C01</t>
        </is>
      </c>
    </row>
    <row r="4" ht="409.6" customHeight="1" s="49">
      <c r="A4" s="119" t="n">
        <v>2</v>
      </c>
      <c r="B4"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อาหารที่ไม่ควรรับประทานในผู้ป่วยความดันสูงคือ</t>
        </is>
      </c>
      <c r="C4" s="100" t="n"/>
      <c r="D4" s="88" t="inlineStr">
        <is>
          <t>ให้กินอาหารที่มีโซเดียมสูง</t>
        </is>
      </c>
      <c r="E4" s="88" t="inlineStr">
        <is>
          <t>กินอาหารที่มีรสเผ็ดจัด</t>
        </is>
      </c>
      <c r="F4" s="88" t="inlineStr">
        <is>
          <t>กินอาหารจำพวกปลา</t>
        </is>
      </c>
      <c r="G4" s="88" t="inlineStr">
        <is>
          <t>กินอาหารจำพวกผักและผลไม้</t>
        </is>
      </c>
      <c r="H4" s="88" t="inlineStr">
        <is>
          <t>ถูกทุกข้อ</t>
        </is>
      </c>
      <c r="I4" s="100" t="n">
        <v>1</v>
      </c>
      <c r="J4" s="88" t="inlineStr">
        <is>
          <t>✅ คำตอบที่ถูกต้อง: ข้อ ก. ให้กินอาหารที่มีโซเดียมสูง
💡 Background:
การปรับเปลี่ยนพฤติกรรมชีวิต (Lifestyle modification) โดยเฉพาะการควบคุมอาหารตามรูปแบบ DASH diet เป็นหัวใจสำคัญในการรักษาความดันโลหิตสูงทุกระยะ เพื่อช่วยเสริมประสิทธิภาพยาลดความดันและลดอัตราการเกิดโรคหัวใจและหลอดเลือด
🎯 ทำไมข้อนี้ถึงถูก:
การรับประทานอาหารที่มีโซเดียมสูงจะทำให้เกิดการคั่งของน้ำและเกลือแร่ในกระแสเลือด เพิ่ม intravascular volume และเพิ่ม peripheral vascular resistance ทำให้ความดันโลหิตสูงขึ้นอย่างมีนัยสำคัญ ผู้ป่วยความดันโลหิตสูงจึงต้องจำกัดโซเดียม ไม่ใช่กินโซเดียมสูง (เป้าหมายโซเดียม &lt; 2,000 mg ต่อวัน หรือเกลือแกงไม่เกิน 1 ช้อนชา)
🔍 ข้ออื่นผิดเพราะอะไร:
• ข้อ ข. (กินอาหารที่มีรสเผ็ดจัด): รสเผ็ดจากพริก (capsaicin) ไม่ได้มีผลเพิ่มความดันโลหิตโดยตรงเหมือนโซเดียม และไม่ใช่ข้อห้ามหลักตามเวชปฏิบัติ
• ข้อ ค. (กินอาหารจำพวกปลา): เป็นอาหารที่แนะนำใน DASH diet เนื่องจากเป็นแหล่งโปรตีนคุณภาพดี ไขมันต่ำ และอุดมด้วยโอเมก้า 3 ที่ดีต่อหัวใจ
• ข้อ ง. (กินอาหารจำพวกผักและผลไม้): เป็นคำแนะนำหลักของ DASH diet เนื่องจากอุดมด้วยโพแทสเซียม แมกนีเซียม และกากใย ซึ่งช่วยลดระดับความดันโลหิต
• ข้อ จ. (ถูกทุกข้อ): ไม่ถูกต้องเพราะมีข้อ ก ที่เป็นข้อห้ามชัดเจน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Sodium Restriction: จำกัดโซเดียมในอาหาร &lt; 2,000 mg/day (NaCl &lt; 5 g/day หรือ 1 ช้อนชา) สามารถลด SBP ได้เฉลี่ย 5-6 mmHg
• DASH Diet: เน้นผัก ผลไม้ ธัญพืชไม่ขัดสี ปลา สัตว์ปีก และผลิตภัณฑ์นมไขมันต่ำ ลดไขมันอิ่มตัวและคอเลสเตอรอล</t>
        </is>
      </c>
      <c r="K4" s="100" t="n"/>
      <c r="L4" s="88" t="inlineStr">
        <is>
          <t>Hypertension</t>
        </is>
      </c>
      <c r="M4" s="100" t="inlineStr">
        <is>
          <t>Clinic</t>
        </is>
      </c>
      <c r="N4" s="88" t="inlineStr">
        <is>
          <t>ข้อ 2 Pharma Plus เล่มม่วง (เฉลยข้อ ก)</t>
        </is>
      </c>
      <c r="O4" s="100" t="inlineStr">
        <is>
          <t>Mock</t>
        </is>
      </c>
      <c r="P4" s="100" t="inlineStr">
        <is>
          <t>Pharma Plus เล่มม่วง</t>
        </is>
      </c>
      <c r="Q4" s="100" t="inlineStr">
        <is>
          <t>CASE_P2_CVD_C01</t>
        </is>
      </c>
    </row>
    <row r="5" ht="409.6" customHeight="1" s="49">
      <c r="A5" s="119" t="n">
        <v>3</v>
      </c>
      <c r="B5"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ยาใดที่ไม่ควรให้ในผู้ป่วยรายนี้เป็นอันดับแรกตามการรักษาของ JNC VIII</t>
        </is>
      </c>
      <c r="C5" s="100" t="n"/>
      <c r="D5" s="88" t="inlineStr">
        <is>
          <t>Amlodipine</t>
        </is>
      </c>
      <c r="E5" s="88" t="inlineStr">
        <is>
          <t>Propranolol</t>
        </is>
      </c>
      <c r="F5" s="88" t="inlineStr">
        <is>
          <t>HCTZ</t>
        </is>
      </c>
      <c r="G5" s="88" t="inlineStr">
        <is>
          <t>Valsartan</t>
        </is>
      </c>
      <c r="H5" s="88" t="inlineStr">
        <is>
          <t>Enalapril</t>
        </is>
      </c>
      <c r="I5" s="100" t="n">
        <v>2</v>
      </c>
      <c r="J5" s="88" t="inlineStr">
        <is>
          <t>✅ คำตอบที่ถูกต้อง: ข้อ ข. Propranolol
💡 Background:
ตามแนวทางเวชปฏิบัติ JNC 8 และแนวทางสมาคมความดันโลหิตสูงแห่งประเทศไทย ยาลดความดันกลุ่มหลักอันดับแรก (first-line core classes) ได้แก่ ACEI, ARB, Calcium Channel Blocker (CCB) และ Thiazide-type diuretics ส่วนยากลุ่ม Beta-blockers ถูกถอดออกจาก first-line สำหรับ primary hypertension ที่ไม่มี compelling indication
🎯 ทำไมข้อนี้ถึงถูก:
Propranolol เป็น non-selective beta-blocker ที่ไม่มีข้อบ่งใช้เป็น first-line ในโรคความดันโลหิตสูงทั่วไป เนื่องจากมีประสิทธิภาพในการลดอุบัติการณ์ของ stroke และ cardiovascular mortality ด้อยกว่ายากลุ่มหลัก อีกทั้งยังอาจบดบังอาการเตือนของภาวะ hypoglycemia (ยกเว้นเหงื่อออก) ในผู้ป่วยเบาหวานที่ใช้อินซูลิน
🔍 ข้ออื่นผิดเพราะอะไร:
• ข้อ ก. (Amlodipine): เป็นยากลุ่ม Dihydropyridine CCB ซึ่งเป็นหนึ่งใน 4 กลุ่มยา first-line ของ JNC 8 และลด stroke ได้ดี
• ข้อ ค. (HCTZ): เป็นยากลุ่ม Thiazide diuretic ซึ่งเป็น first-line ตาม JNC 8
• ข้อ ง. (Valsartan): เป็นยากลุ่ม ARB ซึ่งเป็น first-line โดยเฉพาะในผู้ป่วยเบาหวานเพื่อการชะลอการเสื่อมของไต
• ข้อ จ. (Enalapril): เป็นยากลุ่ม ACEI ซึ่งเป็น first-line อันดับแรกในผู้ป่วยเบาหวานที่มีภาวะความดันโลหิตสูง (Renal protective)
📖 Guideline อ้างอิง:
แนวทางการรักษาโรคความดันโลหิตสูง ในเวชปฏิบัติทั่วไป พ.ศ. 2562 (สมาคมความดันโลหิตสูงแห่งประเทศไทย) &amp; 2014 Evidence-Based Guideline for the Management of High Blood Pressure in Adults (JNC 8)
📌 จุดจำก่อนสอบ:
• JNC 8 Core 4 Classes: ACEI, ARB, CCB, Thiazide diuretics เท่านั้นที่เป็น First-line
• Beta-blocker Role: ไม่เป็น First-line ใน uncomplicated HTN อีกต่อไป ยกเว้นมี Compelling indications เช่น HFrEF, Post-MI, หรือ CAD ที่มี angina</t>
        </is>
      </c>
      <c r="K5" s="100" t="n"/>
      <c r="L5" s="88" t="inlineStr">
        <is>
          <t>Hypertension</t>
        </is>
      </c>
      <c r="M5" s="100" t="inlineStr">
        <is>
          <t>Clinic</t>
        </is>
      </c>
      <c r="N5" s="88" t="inlineStr">
        <is>
          <t>ข้อ 3 Pharma Plus เล่มม่วง (เฉลยข้อ ข)</t>
        </is>
      </c>
      <c r="O5" s="100" t="inlineStr">
        <is>
          <t>Mock</t>
        </is>
      </c>
      <c r="P5" s="100" t="inlineStr">
        <is>
          <t>Pharma Plus เล่มม่วง</t>
        </is>
      </c>
      <c r="Q5" s="100" t="inlineStr">
        <is>
          <t>CASE_P2_CVD_C01</t>
        </is>
      </c>
    </row>
    <row r="6" ht="409.6" customHeight="1" s="49">
      <c r="A6" s="119" t="n">
        <v>4</v>
      </c>
      <c r="B6"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ความดันเป้าหมายของผู้ป่วยรายนี้ตาม JNC VIII คือ</t>
        </is>
      </c>
      <c r="C6" s="100" t="n"/>
      <c r="D6" s="88" t="inlineStr">
        <is>
          <t>130/80 mmHg</t>
        </is>
      </c>
      <c r="E6" s="88" t="inlineStr">
        <is>
          <t>120/80 mmHg</t>
        </is>
      </c>
      <c r="F6" s="88" t="inlineStr">
        <is>
          <t>140/80 mmHg</t>
        </is>
      </c>
      <c r="G6" s="88" t="inlineStr">
        <is>
          <t>130/85 mmHg</t>
        </is>
      </c>
      <c r="H6" s="88" t="inlineStr">
        <is>
          <t>140/90 mmHg</t>
        </is>
      </c>
      <c r="I6" s="100" t="n">
        <v>5</v>
      </c>
      <c r="J6" s="88" t="inlineStr">
        <is>
          <t>✅ คำตอบที่ถูกต้อง: ข้อ จ. 140/90 mmHg
💡 Background:
เป้าหมายความดันโลหิตในอดีตตามรายงานของ JNC 8 (ปี 2014) ได้กำหนดเป้าหมายสำหรับผู้ป่วยโรคเบาหวาน (DM) และผู้ป่วยโรคไตเรื้อรัง (CKD) แตกต่างจากไกด์ไลน์ปัจจุบัน โดย JNC 8 ยึดหลักฐานจาก RCT ที่เข้มงวด
🎯 ทำไมข้อนี้ถึงถูก:
ตามรายงาน JNC 8 อย่างเป็นทางการ ข้อแนะนำที่ 4 ระบุชัดเจนว่า ในประชากรอายุตั้งแต่ 18 ปีขึ้นไปที่มีโรคร่วมเป็นโรคเบาหวาน เป้าหมายความดันโลหิตเพื่อเริ่มการรักษาและควบคุมให้อยู่ในเกณฑ์คือ SBP &lt; 140 mmHg และ DBP &lt; 90 mmHg (เป้าหมายคือ &lt; 140/90 mmHg)
🔍 ข้ออื่นผิดเพราะอะไร:
• ข้อ ก. (130/80 mmHg): เป็นเป้าหมายตามเกณฑ์ของ JNC 7 (ปี 2003) และแนวทางปัจจุบันของ ACC/AHA 2017 และ สมาคมความดันโลหิตสูงแห่งประเทศไทย 2567 แต่ไม่ใช่คำตอบตามเกณฑ์ของ JNC 8 ที่โจทย์ระบุ
• ข้อ ข. (120/80 mmHg): เป็นระดับความดันปกติ ไม่ใช่เป้าหมายทางคลินิกของ JNC 8 ในผู้ป่วยเบาหวาน
• ข้อ ค. (140/80 mmHg): ไม่ตรงกับนิยาม threshold ของ JNC 8
• ข้อ ง. (130/85 mmHg): ไม่ตรงกับเกณฑ์มาตรฐานจากลใดๆ
📖 Guideline อ้างอิง:
2014 Evidence-Based Guideline for the Management of High Blood Pressure in Adults (JNC 8 Report) &amp; แนวทางการรักษาโรคความดันโลหิตสูง ในเวชปฏิบัติทั่วไป พ.ศ. 2562
📌 จุดจำก่อนสอบ:
• JNC 8 Exam Trap: ใน JNC 8 ทุกกลุ่ม (DM, CKD, อายุ &lt; 60 ปี) เป้าหมายคือ &lt; 140/90 mmHg ยกเว้นผู้สูงอายุ ≥ 60 ปี ที่ไม่มี DM/CKD เป้าหมายคือ &lt; 150/90 mmHg
• Thai Guideline 2562/2567: ปัจจุบันผู้ป่วยเบาหวานและกลุ่มเสี่ยงสูงตั้งเป้าที่ &lt; 130/80 mmHg</t>
        </is>
      </c>
      <c r="K6" s="100" t="n"/>
      <c r="L6" s="88" t="inlineStr">
        <is>
          <t>Hypertension</t>
        </is>
      </c>
      <c r="M6" s="100" t="inlineStr">
        <is>
          <t>Clinic</t>
        </is>
      </c>
      <c r="N6" s="88" t="inlineStr">
        <is>
          <t>ข้อ 4 Pharma Plus เล่มม่วง (เฉลยข้อ จ)</t>
        </is>
      </c>
      <c r="O6" s="100" t="inlineStr">
        <is>
          <t>Mock</t>
        </is>
      </c>
      <c r="P6" s="100" t="inlineStr">
        <is>
          <t>Pharma Plus เล่มม่วง</t>
        </is>
      </c>
      <c r="Q6" s="100" t="inlineStr">
        <is>
          <t>CASE_P2_CVD_C01</t>
        </is>
      </c>
    </row>
    <row r="7" ht="409.6" customHeight="1" s="49">
      <c r="A7" s="119" t="n">
        <v>5</v>
      </c>
      <c r="B7"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แพทย์์พิจารณาจ่ายยา enalapril อาการข้างเคียงที่พบบ่อยของยาตัวนี้คือ</t>
        </is>
      </c>
      <c r="C7" s="100" t="n"/>
      <c r="D7" s="88" t="inlineStr">
        <is>
          <t>อาการไอแห้งๆ</t>
        </is>
      </c>
      <c r="E7" s="88" t="inlineStr">
        <is>
          <t>ผื่นแพ้รุนแรง</t>
        </is>
      </c>
      <c r="F7" s="88" t="inlineStr">
        <is>
          <t>หัวใจเต้นช้าลง</t>
        </is>
      </c>
      <c r="G7" s="88" t="inlineStr">
        <is>
          <t>ระดับน้ำตาลในเลือดสูงขึ้น</t>
        </is>
      </c>
      <c r="H7" s="88" t="inlineStr">
        <is>
          <t>ไม่มีข้อใดถูก</t>
        </is>
      </c>
      <c r="I7" s="100" t="n">
        <v>1</v>
      </c>
      <c r="J7" s="88" t="inlineStr">
        <is>
          <t>✅ คำตอบที่ถูกต้อง: ข้อ ก. อาการไอแห้งๆ
💡 Background:
Enalapril เป็นยากลุ่ม Angiotensin Converting Enzyme Inhibitors (ACEIs) ออกฤทธิ์ยับยั้งการเปลี่ยน Angiotensin I เป็น Angiotensin II และยังยับยั้งการทำลาย Bradykinin และ Substance P อีกด้วย
🎯 ทำไมข้อนี้ถึงถูก:
อาการไอแห้งๆ (Dry cough) เป็นอาการไม่พึงประสงค์ที่พบบ่อยที่สุดของยากลุ่ม ACEIs (พบได้ 5-20%) โดยเกิดจากการสะสมของ Bradykinin และ Substance P ในทางเดินหายใจส่วนบนและปอด เป็น class effect ที่ไม่ขึ้นกับขนาดยา และไม่ตอบสนองต่อยาแก้ไอทั่วไป หากผู้ป่วยทนอาการไอไม่ได้ ให้เปลี่ยนไปใช้ยากลุ่ม ARBs (เช่น Losartan) แทน
🔍 ข้ออื่นผิดเพราะอะไร:
• ข้อ ข. (ผื่นแพ้รุนแรง): พบได้น้อยมาก ไม่ใช่อาการไม่พึงประสงค์ที่พบบ่อยของยา
• ข้อ ค. (หัวใจเต้นช้าลง): เป็นผลจากยากลุ่ม Beta-blockers หรือ Non-DHP CCB (Verapamil, Diltiazem) ไม่ใช่ ACEIs
• ข้อ ง. (ระดับน้ำตาลในเลือดสูงขึ้น): ACEIs ไม่มีผลเพิ่มระดับน้ำตาล ในทางตรงกันข้ามช่วยเพิ่ม insulin sensitivity เล็กน้อย
• ข้อ จ. (ไม่มีข้อใดถูก): ข้อ ก ถูกต้องชัดเจน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ACEI Cough Mechanism: เกิดจากการคั่งของ Bradykinin และ Substance P (ไอบ่อยในหญิงและคนเอเชีย)
• Management of Cough: หยุด ACEI แล้วเปลี่ยนเป็น ARB ซึ่งไม่มีผลยับยั้งการสลาย Bradykinin จึงไม่ทำให้เกิดอาการไอ</t>
        </is>
      </c>
      <c r="K7" s="100" t="n"/>
      <c r="L7" s="88" t="inlineStr">
        <is>
          <t>Hypertension</t>
        </is>
      </c>
      <c r="M7" s="100" t="inlineStr">
        <is>
          <t>Clinic</t>
        </is>
      </c>
      <c r="N7" s="88" t="inlineStr">
        <is>
          <t>ข้อ 5 Pharma Plus เล่มม่วง (เฉลยข้อ ก)</t>
        </is>
      </c>
      <c r="O7" s="100" t="inlineStr">
        <is>
          <t>Mock</t>
        </is>
      </c>
      <c r="P7" s="100" t="inlineStr">
        <is>
          <t>Pharma Plus เล่มม่วง</t>
        </is>
      </c>
      <c r="Q7" s="100" t="inlineStr">
        <is>
          <t>CASE_P2_CVD_C01</t>
        </is>
      </c>
    </row>
    <row r="8" ht="409.6" customHeight="1" s="49">
      <c r="A8" s="119" t="n">
        <v>6</v>
      </c>
      <c r="B8"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จากการรับประทานยา enalapril ควรทำการติดตามค่าใด</t>
        </is>
      </c>
      <c r="C8" s="100" t="n"/>
      <c r="D8" s="88" t="inlineStr">
        <is>
          <t>AST/ALT</t>
        </is>
      </c>
      <c r="E8" s="88" t="inlineStr">
        <is>
          <t>CBC</t>
        </is>
      </c>
      <c r="F8" s="88" t="inlineStr">
        <is>
          <t>Electrolyte</t>
        </is>
      </c>
      <c r="G8" s="88" t="inlineStr">
        <is>
          <t>Renal function</t>
        </is>
      </c>
      <c r="H8" s="88" t="inlineStr">
        <is>
          <t>ข้อ ค และ ง ถูก</t>
        </is>
      </c>
      <c r="I8" s="100" t="n">
        <v>5</v>
      </c>
      <c r="J8" s="88" t="inlineStr">
        <is>
          <t>✅ คำตอบที่ถูกต้อง: ข้อ จ. ข้อ ค และ ง ถูก
💡 Background:
ยากลุ่ม ACEIs (เช่น Enalapril) ส่งผลต่อระบบการทำงานของไตและสมดุลเกลือแร่โดยตรง จากการยับยั้ง Angiotensin II ทำให้เกิดการขยายตัวของ efferent arteriole ส่งผลให้ intraglomerular pressure ลดลง และลดการหลั่ง Aldosterone
🎯 ทำไมข้อนี้ถึงถูก:
การเริ่มหรือปรับขนาดยา Enalapril ต้องติดตาม:
1. Renal function (BUN, Serum Creatinine, eGFR) เพื่อเฝ้าระวังภาวะ Acute Kidney Injury (การเพิ่มขึ้นของ Scr ยอมรับได้ไม่เกิน 30% จาก baseline ภายใน 1-2 สัปดาห์แรก)
2. Electrolytes โดยเฉพาะ Serum Potassium เพื่อเฝ้าระวังภาวะ Hyperkalemia จากการลดลงของ aldosterone ดังนั้นทั้งข้อ ค และ ง จึงเป็นค่าที่จำเป็นต้องติดตามอย่างยิ่ง
🔍 ข้ออื่นผิดเพราะอะไร:
• ข้อ ก. (AST/ALT): การทำงานของตับไม่ใช่ค่าที่ต้องตรวจติดตามเป็นประจำในการใช้ Enalapril
• ข้อ ข. (CBC): ไม่จำเป็นต้องตรวจติดตามเป็นประจำ ยกเว้นกรณีสงสัย neutropenia ซึ่งพบได้น้อยมากใน Captopril ยุคแรก
• ข้อ ค. และ ง. ถูกต้องทั้งสองข้อ จึงต้องเลือก ข้อ จ (ข้อ ค และ ง ถูก)
📖 Guideline อ้างอิง:
แนวทางการรักษาโรคความดันโลหิตสูง ในเวชปฏิบัติทั่วไป พ.ศ. 2562 (สมาคมความดันโลหิตสูงแห่งประเทศไทย) &amp; KDIGO 2024 Clinical Practice Guideline for the Management of CKD
📌 จุดจำก่อนสอบ:
• Monitoring Rule of ACEI/ARB: ตรวจ Scr และ Serum K+ หลังเริ่มยาหรือปรับขนาดยา 1-2 สัปดาห์เสมอ
• Stopping Rule: หาก Serum Creatinine เพิ่มขึ้น &gt; 30% จากค่าตั้งต้น หรือ Serum K+ &gt; 5.5 mEq/L ให้พิจารณาลดขนาดยาหรือหยุดยาชั่วคราว</t>
        </is>
      </c>
      <c r="K8" s="100" t="n"/>
      <c r="L8" s="88" t="inlineStr">
        <is>
          <t>Hypertension</t>
        </is>
      </c>
      <c r="M8" s="100" t="inlineStr">
        <is>
          <t>Clinic</t>
        </is>
      </c>
      <c r="N8" s="88" t="inlineStr">
        <is>
          <t>ข้อ 6 Pharma Plus เล่มม่วง (เฉลยข้อ จ)</t>
        </is>
      </c>
      <c r="O8" s="100" t="inlineStr">
        <is>
          <t>Mock</t>
        </is>
      </c>
      <c r="P8" s="100" t="inlineStr">
        <is>
          <t>Pharma Plus เล่มม่วง</t>
        </is>
      </c>
      <c r="Q8" s="100" t="inlineStr">
        <is>
          <t>CASE_P2_CVD_C01</t>
        </is>
      </c>
    </row>
    <row r="9" ht="409.6" customHeight="1" s="49">
      <c r="A9" s="119" t="n">
        <v>7</v>
      </c>
      <c r="B9" s="88" t="inlineStr">
        <is>
          <t>ผู้ป่วยไปซื้อยา enalapril ที่ร้านขายยา เภสัชกรร้านสามารถจ่ายยานี้ได้หรือไม่</t>
        </is>
      </c>
      <c r="C9" s="100" t="n"/>
      <c r="D9" s="88" t="inlineStr">
        <is>
          <t>จ่ายได้ เพราะเป็นยาอันตราย</t>
        </is>
      </c>
      <c r="E9" s="88" t="inlineStr">
        <is>
          <t>จ่ายไม่ได้ เพราะเป็นยาควบคุมพิเศษ</t>
        </is>
      </c>
      <c r="F9" s="88" t="inlineStr">
        <is>
          <t>จ่ายไม่ได้ เพราะเป็นวัตถุออกฤทธิ์ต่อจิตและประสาทประเภท 2</t>
        </is>
      </c>
      <c r="G9" s="88" t="inlineStr">
        <is>
          <t>จ่ายได้ เพราะเป็นยาบรรจุเสร็จที่ไม่ใช่ยาอันตรายหรือยาควบคุมพิเศษ</t>
        </is>
      </c>
      <c r="H9" s="88" t="inlineStr">
        <is>
          <t>จ่ายไม่ได้ เพราะเป็นยาเสพติดให้โทษประเภทที่ 3 ต้องมีใบสั่งแพทย์์เท่านั้น</t>
        </is>
      </c>
      <c r="I9" s="100" t="n">
        <v>1</v>
      </c>
      <c r="J9" s="88" t="inlineStr">
        <is>
          <t>✅ คำตอบที่ถูกต้อง: ข้อ ก. จ่ายได้ เพราะเป็นยาอันตราย
💡 Background:
พระราชบัญญัติยา พ.ศ. 2510 และฉบับแก้ไขเพิ่มเติม ได้จัดประเภทของยาแผนปัจจุบันออกเป็น ยาสามัญประจำบ้าน, ยาบรรจุเสร็จที่ไม่ใช่ยาอันตรายหรือยาควบคุมพิเศษ, ยาอันตราย และยาควบคุมพิเศษ
🎯 ทำไมข้อนี้ถึงถูก:
Enalapril เป็นยารักษาโรคความดันโลหิตสูงที่จัดเป็น ยาอันตราย ตามประกาศกระทรวงสาธารณสุข ซึ่งกฎหมายอนุญาตให้จำหน่ายได้ในร้านขายยาแผนปัจจุบัน (ข.ย.1) โดยต้องมี เภสัชกรชั้นหนึ่ง เป็นผู้ส่งมอบและให้คำแนะนำการใช้ยาแก่ผู้ป่วย ไม่จำเป็นต้องใช้ใบสั่งแพทย์์ในการซื้อที่ร้านขายยา
🔍 ข้ออื่นผิดเพราะอะไร:
• ข้อ ข. (จ่ายไม่ได้ เพราะเป็นยาควบคุมพิเศษ): ยาควบคุมพิเศษเป็นยาที่ต้องขายตามใบสั่งยาของแพทย์์เท่านั้น (เช่น สเตียรอยด์กิน, ยาปฏิชีวนะบางกลุ่ม) แต่ Enalapril ไม่ได้ถูกประกาศเป็นยาควบคุมพิเศษ
• ข้อ ค. (จ่ายไม่ได้ เพราะเป็นวัตถุออกฤทธิ์ต่อจิตและประสาทประเภท 2): Enalapril ไม่ได้ออกฤทธิ์ต่อระบบประสาทส่วนกลาง ไม่ใช่วัตถุออกฤทธิ์ฯ
• ข้อ ง. (จ่ายได้ เพราะเป็นยาบรรจุเสร็จที่ไม่ใช่ยาอันตรายหรือยาควบคุมพิเศษ): Enalapril มีความเสี่ยงต่อความดันตกเฉียบพลัน ไตวาย และโพแทสเซียมสูง จึงจัดเป็นยาอันตราย ไม่ใช่ยาบรรจุเสร็จทั่วไป
• ข้อ จ. (จ่ายไม่ได้ เพราะเป็นยาเสพติดให้โทษประเภทที่ 3): Enalapril ไม่ใช่ยาเสพติดให้โทษ
📖 Guideline อ้างอิง:
พระราชบัญญัติยา พ.ศ. 2510 และประกาศกระทรวงสาธารณสุขเรื่อง ระบุประเภทยาอันตราย
📌 จุดจำก่อนสอบ:
• Pharmacy Law Classification: ยาลดความดันโลหิตและยารักษาโรคเรื้อรังส่วนใหญ่ในร้านยาจัดเป็น ยาอันตราย เภสัชกรส่งมอบได้โดยไม่ต้องใช้ใบสั่งแพทย์์ แต่ต้องซักประวัติและให้คำแนะนำอย่างเคร่งครัด
• Special Controlled Drugs (ยาควบคุมพิเศษ): ต้องมีใบสั่งแพทย์์เท่านั้น เช่น Misoprostol, Ketamine, Isotretinoin ชนิดรับประทาน</t>
        </is>
      </c>
      <c r="K9" s="100" t="n"/>
      <c r="L9" s="88" t="inlineStr">
        <is>
          <t>Hypertension</t>
        </is>
      </c>
      <c r="M9" s="100" t="inlineStr">
        <is>
          <t>Clinic</t>
        </is>
      </c>
      <c r="N9" s="88" t="inlineStr">
        <is>
          <t>ข้อ 7 Pharma Plus เล่มม่วง (เฉลยข้อ ก)</t>
        </is>
      </c>
      <c r="O9" s="100" t="inlineStr">
        <is>
          <t>Mock</t>
        </is>
      </c>
      <c r="P9" s="100" t="inlineStr">
        <is>
          <t>Pharma Plus เล่มม่วง</t>
        </is>
      </c>
      <c r="Q9" s="100" t="n"/>
    </row>
    <row r="10" ht="409.6" customHeight="1" s="49">
      <c r="A10" s="119" t="n">
        <v>8</v>
      </c>
      <c r="B10" s="88"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 Total cholesterol: 243 mg/dL (&lt;240)
• Triglyceride: 200 mg/dL (&lt;200)
• HDL-C: 33 mg/dL (&gt;40)
• FBS: 135 mg% (&lt;126)
• HbA1c: 7.0% (&lt;7.0)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คำถาม: ผู้ป่วยมีค่า LDL-C เท่าไร?</t>
        </is>
      </c>
      <c r="C10" s="100" t="n"/>
      <c r="D10" s="88" t="inlineStr">
        <is>
          <t>130 mg/dl</t>
        </is>
      </c>
      <c r="E10" s="88" t="inlineStr">
        <is>
          <t>140 mg/dl</t>
        </is>
      </c>
      <c r="F10" s="88" t="inlineStr">
        <is>
          <t>150 mg/dl</t>
        </is>
      </c>
      <c r="G10" s="88" t="inlineStr">
        <is>
          <t>160 mg/dl</t>
        </is>
      </c>
      <c r="H10" s="88" t="inlineStr">
        <is>
          <t>170 mg/dl</t>
        </is>
      </c>
      <c r="I10" s="100" t="n">
        <v>5</v>
      </c>
      <c r="J10" s="88" t="inlineStr">
        <is>
          <t>✅ คำตอบที่ถูกต้อง: ข้อ จ. 170 mg/dl
💡 Background:
การคำนวณระดับไขมันชนิด Low-Density Lipoprotein Cholesterol (LDL-C) ทางคลินิกนิยมใช้สูตรของ Friedewald เมื่อระดับ Triglyceride ไม่เกิน 400 mg/dL
🎯 ทำไมข้อนี้ถึงถูก:
จากสูตร Friedewald formula:
LDL-C = Total Cholesterol - HDL-C - (Triglyceride / 5)
โดยโจทย์ให้ข้อมูล: Total Cholesterol = 243 mg/dL, HDL-C = 33 mg/dL, Triglyceride = 200 mg/dL (จากข้อมูลในชุดโจทย์ต่อเนื่อง)
แทนค่าในสูตร:
LDL-C = 243 - 33 - (200 / 5)
LDL-C = 210 - 40 = 170 mg/dL
🔍 ข้ออื่นผิดเพราะอะไร:
• ข้อ ก. 130 mg/dl: คำนวณผิดพลาด
• ข้อ ข. 140 mg/dl: คำนวณผิดพลาด
• ข้อ ค. 150 mg/dl: ลืมหักค่า VLDL-C (TG/5)
• ข้อ ง. 160 mg/dl: คำนวณผิดพลาด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Friedewald Equation: LDL-C = TC - HDL-C - (TG/5) (หน่วย mg/dL)
• Limitation: ห้ามใช้สูตรนี้หาก Triglyceride &gt; 400 mg/dL หรือผู้ป่วยเป็น Chylomicronemia เพราะจะทำให้คำนวณ LDL-C ต่ำกว่าความเป็นจริง ต้องวัด Direct LDL-C แทน</t>
        </is>
      </c>
      <c r="K10" s="100" t="n"/>
      <c r="L10" s="88" t="inlineStr">
        <is>
          <t>Dyslipidemias</t>
        </is>
      </c>
      <c r="M10" s="100" t="inlineStr">
        <is>
          <t>Clinic</t>
        </is>
      </c>
      <c r="N10" s="88" t="inlineStr">
        <is>
          <t>ข้อ 8 Pharma Plus เล่มม่วง (เฉลยข้อ จ)</t>
        </is>
      </c>
      <c r="O10" s="100" t="inlineStr">
        <is>
          <t>Mock</t>
        </is>
      </c>
      <c r="P10" s="100" t="inlineStr">
        <is>
          <t>Pharma Plus เล่มม่วง</t>
        </is>
      </c>
      <c r="Q10" s="100" t="n"/>
    </row>
    <row r="11" ht="409.6" customHeight="1" s="49">
      <c r="A11" s="119" t="n">
        <v>9</v>
      </c>
      <c r="B11" s="88"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ข้อใดไม่ใช่ major risk factor ต่อการเกิด coronary heart disease</t>
        </is>
      </c>
      <c r="C11" s="100" t="n"/>
      <c r="D11" s="88" t="inlineStr">
        <is>
          <t>บิดาเสียชีวิตด้วย myocardial infarction เมื่ออายุ 53 ปี</t>
        </is>
      </c>
      <c r="E11" s="88" t="inlineStr">
        <is>
          <t>พี่ชายเสียชีวิตด้วย myocardial infarction เมื่ออายุ 44 ปี</t>
        </is>
      </c>
      <c r="F11" s="88" t="inlineStr">
        <is>
          <t>ดื่มไวน์ 2 แก้วทุกวัน</t>
        </is>
      </c>
      <c r="G11" s="88" t="inlineStr">
        <is>
          <t>มีระดับ HDL-C 33 mg/dl</t>
        </is>
      </c>
      <c r="H11" s="88" t="inlineStr">
        <is>
          <t>ผู้ป่วยเป็นชายอายุ 53 ปี</t>
        </is>
      </c>
      <c r="I11" s="100" t="n">
        <v>3</v>
      </c>
      <c r="J11" s="88" t="inlineStr">
        <is>
          <t>✅ คำตอบที่ถูกต้อง: ข้อ ค. ดื่มไวน์ 2 แก้วทุกวัน
💡 Background:
ตามเกณฑ์ NCEP ATP III และแนวทางเวชปฏิบัติป้องกันโรคหลอดเลือดหัวใจ ปัจจัยเสี่ยงหลัก (Major Risk Factors) ที่ใช้ประเมินความเสี่ยงต่อการเกิด Coronary Heart Disease (CHD) ได้รับการกำหนดไว้อย่างชัดเจนเพื่อใช้คำนวณโอกาสเกิดโรคและกำหนดเป้าหมายไขมัน
🎯 ทำไมข้อนี้ถึงถูก:
การดื่มไวน์ 2 แก้วทุกวัน ไม่ได้จัดเป็น major risk factor สำหรับการเกิด CHD ในทางตรงกันข้าม การดื่มแอลกอฮอล์ในปริมาณปานกลาง (moderate alcohol consumption: ชายไม่เกิน 2 drink/วัน) อาจช่วยเพิ่ม HDL-C เล็กน้อย แต่ไม่ได้ถูกจัดเป็นปัจจัยเสี่ยงหลักเหมือนบุหรี่หรือความดันโลหิตสูง
🔍 ข้ออื่นผิดเพราะอะไร:
• ข้อ ก. (บิดาเสียชีวิตด้วย MI อายุ 53 ปี): เป็น Major risk factor จากประวัติครอบครัวเป็นโรคหลอดเลือดหัวใจก่อนวัยอันควร (Premature CAD ในญาติสายตรงเพศชายอายุน้อยกว่า 55 ปี)
• ข้อ ข. (พี่ชายเสียชีวิตด้วย MI อายุ 44 ปี): เป็น Major risk factor (ชายอายุน้อยกว่า 55 ปี)
• ข้อ ง. (HDL-C 33 mg/dl): เป็น Major risk factor เนื่องจาก HDL-C ต่ำ (&lt; 40 mg/dL ในเพศชาย)
• ข้อ จ. (ผู้ป่วยเป็นชายอายุ 53 ปี): เป็น Major risk factor เนื่องจากอายุเพศชาย ≥ 45 ปี (เพศหญิง ≥ 55 ปี)
📖 Guideline อ้างอิง:
แนวทางเวชปฏิบัติการรักษาภาวะไขมันผิดปกติในเลือดเพื่อป้องกันโรคหัวใจและหลอดเลือด พ.ศ. 2559 &amp; NCEP ATP III Guidelines
📌 จุดจำก่อนสอบ:
• Major Risk Factors (ATP III): สูบบุหรี่, ความดันโลหิตสูง (≥140/90 หรือกินยาลดความดัน), HDL-C ต่ำ (&lt;40 mg/dL), ประวัติครอบครัว premature CHD (ชาย &lt;55, หญิง &lt;65 ปี), อายุ (ชาย ≥45, หญิง ≥55 ปี)
• Negative Risk Factor: หากมี HDL-C สูง ≥ 60 mg/dL ให้นับลบ 1 ปัจจัยเสี่ยงออกจากคะแนนรวม</t>
        </is>
      </c>
      <c r="K11" s="100" t="n"/>
      <c r="L11" s="88" t="inlineStr">
        <is>
          <t>Dyslipidemias</t>
        </is>
      </c>
      <c r="M11" s="100" t="inlineStr">
        <is>
          <t>Clinic</t>
        </is>
      </c>
      <c r="N11" s="88" t="inlineStr">
        <is>
          <t>ข้อ 9 Pharma Plus เล่มม่วง (เฉลยข้อ ค)</t>
        </is>
      </c>
      <c r="O11" s="100" t="inlineStr">
        <is>
          <t>Mock</t>
        </is>
      </c>
      <c r="P11" s="100" t="inlineStr">
        <is>
          <t>Pharma Plus เล่มม่วง</t>
        </is>
      </c>
      <c r="Q11" s="100" t="n"/>
    </row>
    <row r="12" ht="409.6" customHeight="1" s="49">
      <c r="A12" s="119" t="n">
        <v>10</v>
      </c>
      <c r="B12" s="88"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เป้าหมายแรกในการรักษาภาวะ Hyperlipidemia ของผู้ป่วย</t>
        </is>
      </c>
      <c r="C12" s="100" t="n"/>
      <c r="D12" s="88" t="inlineStr">
        <is>
          <t>ลดระดับ Total cholesterol</t>
        </is>
      </c>
      <c r="E12" s="88" t="inlineStr">
        <is>
          <t>เพิ่มระดับ HDL-C</t>
        </is>
      </c>
      <c r="F12" s="88" t="inlineStr">
        <is>
          <t>ลดระดับ Non-HDL-C</t>
        </is>
      </c>
      <c r="G12" s="88" t="inlineStr">
        <is>
          <t>ลดระดับ Triglyceride</t>
        </is>
      </c>
      <c r="H12" s="88" t="inlineStr">
        <is>
          <t>ลดระดับ LDL-C</t>
        </is>
      </c>
      <c r="I12" s="100" t="n">
        <v>5</v>
      </c>
      <c r="J12" s="88" t="inlineStr">
        <is>
          <t>✅ คำตอบที่ถูกต้อง: ข้อ จ. ลดระดับ LDL-C
💡 Background:
แนวทางเวชปฏิบัติการรักษาภาวะไขมันผิดปกติในเลือดทั้งของไทย (สมาคมแพทย์์โรคหัวใจแห่งประเทศไทย) และระดับจากล (AHA/ACC, ESC) ให้ความสำคัญกับการลดไขมันชนิดที่มีความสัมพันธ์กับการเกิดหลอดเลือดแดงแข็งมากที่สุด
🎯 ทำไมข้อนี้ถึงถูก:
LDL-C เป็นอนุภาคคอเลสเตอรอลหลักที่มีคุณสมบัติแทรกซึมเข้าสู่ผนังหลอดเลือดและเกิดกระบวนการ atherosclerosis โดยตรง หลักฐานจากการศึกษาทางคลินิก (RCTs) ยืนยันหนักแน่นว่าการลดระดับ LDL-C ช่วยลดการเกิด recurrent coronary events, stroke และ cardiovascular mortality ได้ชัดเจนที่สุด ดังนั้นเป้าหมายแรกและเป้าหมายหลัก (Primary Target) ในการรักษาคือ การลดระดับ LDL-C เสมอ (ยกเว้นกรณีเดียวคือ Severe Hypertriglyceridemia ≥ 500 mg/dL ที่ต้องลด TG ก่อนเพื่อกันตับอ่อนอักเสบ)
🔍 ข้ออื่นผิดเพราะอะไร:
• ข้อ ก. (ลดระดับ Total cholesterol): เป็นเป้าหมายกว้างเกินไปและไม่จำเพาะต่อการเกิดโรคหลอดเลือดหัวใจ
• ข้อ ข. (เพิ่มระดับ HDL-C): แม้ HDL ต่ำจะเป็นปัจจัยเสี่ยง แต่ยาที่เพิ่ม HDL ยังไม่มีหลักฐานว่าช่วยลด cardiovascular outcomes ได้ชัดเจน
• ข้อ ค. (ลดระดับ Non-HDL-C): เป็น secondary target สำหรับผู้ป่วยที่มีภาวะ hypertriglyceridemia ร่วมด้วย ไม่ใช่ primary target อันดับแรก
• ข้อ ง. (ลดระดับ Triglyceride): เป็นเป้าหมายหลักเฉพาะกรณีที่ TG ≥ 500 mg/dL เท่านั้น แต่ในผู้ป่วยรายนี้ TG 200 mg/dL จึงต้องมุ่งเป้าที่ LDL-C ก่อน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Cholesterol Guidelines
📌 จุดจำก่อนสอบ:
• Primary Target: LDL-C คือเป้าหมายหลักอันดับหนึ่งในการรักษาภาวะไขมันในเลือดสูงเสมอ
• Exception: กรณี TG ≥ 500 mg/dL ต้องเปลี่ยน primary target เป็นการลด TG ด้วย Fibrate ทันทีเพื่อป้องกันภาวะ Acute Pancreatitis</t>
        </is>
      </c>
      <c r="K12" s="100" t="n"/>
      <c r="L12" s="88" t="inlineStr">
        <is>
          <t>Dyslipidemias</t>
        </is>
      </c>
      <c r="M12" s="100" t="inlineStr">
        <is>
          <t>Clinic</t>
        </is>
      </c>
      <c r="N12" s="88" t="inlineStr">
        <is>
          <t>ข้อ 10 Pharma Plus เล่มม่วง (เฉลยข้อ จ)</t>
        </is>
      </c>
      <c r="O12" s="100" t="inlineStr">
        <is>
          <t>Mock</t>
        </is>
      </c>
      <c r="P12" s="100" t="inlineStr">
        <is>
          <t>Pharma Plus เล่มม่วง</t>
        </is>
      </c>
      <c r="Q12" s="100" t="n"/>
    </row>
    <row r="13" ht="409.6" customHeight="1" s="49">
      <c r="A13" s="119" t="n">
        <v>11</v>
      </c>
      <c r="B13" s="88"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การรักษาผู้ป่วยรายนี้จะต้องลดระดับ LDL - C ให้ได้เท่าไร เพื่อป้องกัน atherosclerosis</t>
        </is>
      </c>
      <c r="C13" s="100" t="n"/>
      <c r="D13" s="88" t="inlineStr">
        <is>
          <t>&lt; 100 mg/dl</t>
        </is>
      </c>
      <c r="E13" s="88" t="inlineStr">
        <is>
          <t>&lt; 130 mg/dl</t>
        </is>
      </c>
      <c r="F13" s="88" t="inlineStr">
        <is>
          <t>&lt; 160 mg/dl</t>
        </is>
      </c>
      <c r="G13" s="88" t="inlineStr">
        <is>
          <t>&lt; 190 mg/dl</t>
        </is>
      </c>
      <c r="H13" s="88" t="inlineStr">
        <is>
          <t>&lt; 200 mg/dl</t>
        </is>
      </c>
      <c r="I13" s="100" t="n">
        <v>1</v>
      </c>
      <c r="J13" s="88" t="inlineStr">
        <is>
          <t>✅ คำตอบที่ถูกต้อง: ข้อ ก. &lt; 100 mg/dl
💡 Background:
ตามเกณฑ์แนวทางเวชปฏิบัติรักษาภาวะไขมันผิดปกติของประเทศไทย พ.ศ. 2559 และ NCEP ATP III ผู้ป่วยโรคเบาหวาน (Diabetes Mellitus) จัดเป็นกลุ่มความเสี่ยงสูงเทียบเท่าโรคหลอดเลือดหัวใจ (CHD risk equivalent หรือ High Risk)
🎯 ทำไมข้อนี้ถึงถูก:
ผู้ป่วยเบาหวานที่ยังไม่มีโรคหลอดเลือดหัวใจกำเริบ (Primary prevention ในกลุ่ม High Risk) มีเป้าหมายในการควบคุมระดับ LDL-C คือ &lt; 100 mg/dL เพื่อป้องกันและชะลอการเกิด atherosclerosis
(หมายเหตุ: หากเป็นผู้ป่วยโรคหลอดเลือดหัวใจแล้ว หรือ Very High Risk เป้าหมายจะเข้มงวดขึ้นเป็น &lt; 70 หรือ &lt; 55 mg/dL ตามแนวทางปัจจุบัน)
🔍 ข้ออื่นผิดเพราะอะไร:
• ข้อ ข. (&lt; 130 mg/dl): เป็นเป้าหมายสำหรับกลุ่ม Moderate Risk (มีปัจจัยเสี่ยง 2 ข้อขึ้นไป แต่ไม่มี DM หรือ CHD)
• ข้อ ค. (&lt; 160 mg/dl): เป็นเป้าหมายสำหรับกลุ่ม Low Risk (มีปัจจัยเสี่ยง 0-1 ข้อ)
• ข้อ ง. (&lt; 190 mg/dl) และ จ. (&lt; 200 mg/dl): เป็นระดับที่สูงเกินไป ไม่ใช่เป้าหมายในการรักษา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LDL-C Targets by Risk Group (Thai 2559):
  - Very High Risk (Established ASCVD): &lt; 70 mg/dL (หรือ &lt; 55 mg/dL ใน ESC 2019)
  - High Risk (DM, CKD, หรือ Risk &gt; 20%): &lt; 100 mg/dL
  - Moderate Risk (2+ risk factors): &lt; 130 mg/dL
  - Low Risk (0-1 risk factor): &lt; 160 mg/dL</t>
        </is>
      </c>
      <c r="K13" s="100" t="n"/>
      <c r="L13" s="88" t="inlineStr">
        <is>
          <t>Dyslipidemias</t>
        </is>
      </c>
      <c r="M13" s="100" t="inlineStr">
        <is>
          <t>Clinic</t>
        </is>
      </c>
      <c r="N13" s="88" t="inlineStr">
        <is>
          <t>ข้อ 11 Pharma Plus เล่มม่วง (เฉลยข้อ ก)</t>
        </is>
      </c>
      <c r="O13" s="100" t="inlineStr">
        <is>
          <t>Mock</t>
        </is>
      </c>
      <c r="P13" s="100" t="inlineStr">
        <is>
          <t>Pharma Plus เล่มม่วง</t>
        </is>
      </c>
      <c r="Q13" s="100" t="n"/>
    </row>
    <row r="14" ht="409.6" customHeight="1" s="49">
      <c r="A14" s="119" t="n">
        <v>12</v>
      </c>
      <c r="B14" s="88" t="inlineStr">
        <is>
          <t>ยาที่คนไข้ควรได้รับเป็นอันดับแรกเพื่อให้ได้ผลตามเป้าหมายตามข้อข้างต้น</t>
        </is>
      </c>
      <c r="C14" s="100" t="n"/>
      <c r="D14" s="88" t="inlineStr">
        <is>
          <t>ยากลุ่ม statin</t>
        </is>
      </c>
      <c r="E14" s="88" t="inlineStr">
        <is>
          <t>ยากลุ่ม bile acid sequestrants</t>
        </is>
      </c>
      <c r="F14" s="88" t="inlineStr">
        <is>
          <t>ยากลุ่ม nicotinic acid</t>
        </is>
      </c>
      <c r="G14" s="88" t="inlineStr">
        <is>
          <t>ยากลุ่ม fibric acid</t>
        </is>
      </c>
      <c r="H14" s="88" t="inlineStr">
        <is>
          <t>ยากลุ่ม plant sterol</t>
        </is>
      </c>
      <c r="I14" s="100" t="n">
        <v>1</v>
      </c>
      <c r="J14" s="88" t="inlineStr">
        <is>
          <t>✅ คำตอบที่ถูกต้อง: ข้อ ก. ยากลุ่ม statin
💡 Background:
การรักษาภาวะไขมันในเลือดสูงในผู้ป่วยเบาหวาน ต้องเลือกยาลดไขมันที่มีประสิทธิภาพสูงสุดในการลด LDL-C และมีหลักฐานงานวิจัยทางคลินิกยืนยันว่าลดการเสียชีวิตและอุบัติการณ์ของโรคหัวใจและหลอดเลือดได้อย่างชัดเจน
🎯 ทำไมข้อนี้ถึงถูก:
ยากลุ่ม Statins (HMG-CoA reductase inhibitors) เป็นยาขนานแรก (First-line drug of choice) ในผู้ป่วยเบาหวานที่มีอายุ 40-75 ปีทุกรายที่มีภาวะไขมันในเลือดสูง เนื่องจากสามารถลด LDL-C ได้อย่างทรงพลังและมี Pleiotropic effects ช่วยเพิ่มความคงตัวของ atherosclerotic plaque และลดการอักเสบในหลอดเลือด
🔍 ข้ออื่นผิดเพราะอะไร:
• ข้อ ข. (ยากลุ่ม bile acid sequestrants): ลด LDL-C ได้น้อยกว่า statin และมีผลข้างเคียงต่อระบบทางเดินอาหารสูง (ท้องอืด ท้องผูก) อีกทั้งอาจทำให้ Triglyceride สูงขึ้น
• ข้อ ค. (ยากลุ่ม nicotinic acid): มีผลข้างเคียงหน้าแดงร้อนวูบวาบ (flushing) สูง และอาจทำให้ระดับน้ำตาลในเลือดของผู้ป่วยเบาหวานควบคุมยากขึ้น
• ข้อ ง. (ยากลุ่ม fibric acid): ออกฤทธิ์เด่นในการลด Triglyceride ไม่ใช่ยาทางเลือกแรกในการลด LDL-C
• ข้อ จ. (ยากลุ่ม plant sterol): เป็นเพียงผลิตภัณฑ์เสริมอาหาร ประสิทธิภาพลด LDL-C ต่ำ ไม่ใช่อันดับแรกตามแนวทางเวชปฏิบัติ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Blood Cholesterol Guidelines
📌 จุดจำก่อนสอบ:
• First-line Therapy: Statin คือยาอันดับแรกเสมอสำหรับการลด LDL-C และลดความเสี่ยง ASCVD
• Add-on Hierarchy: หากใช้ Statin ขนาดสูงสุดที่ทนได้แล้ว LDL-C ยังไม่ถึงเป้า ให้พิจารณาเติม Ezetimibe 10 mg/day เป็นลำดับถัดไป</t>
        </is>
      </c>
      <c r="K14" s="100" t="n"/>
      <c r="L14" s="88" t="inlineStr">
        <is>
          <t>Dyslipidemias</t>
        </is>
      </c>
      <c r="M14" s="100" t="inlineStr">
        <is>
          <t>Clinic</t>
        </is>
      </c>
      <c r="N14" s="88" t="inlineStr">
        <is>
          <t>ข้อ 12 Pharma Plus เล่มม่วง (เฉลยข้อ ก)</t>
        </is>
      </c>
      <c r="O14" s="100" t="inlineStr">
        <is>
          <t>Mock</t>
        </is>
      </c>
      <c r="P14" s="100" t="inlineStr">
        <is>
          <t>Pharma Plus เล่มม่วง</t>
        </is>
      </c>
      <c r="Q14" s="100" t="n"/>
    </row>
    <row r="15" ht="409.6" customHeight="1" s="49">
      <c r="A15" s="119" t="n">
        <v>13</v>
      </c>
      <c r="B15" s="88" t="inlineStr">
        <is>
          <t>ยาในกลุ่ม statin สามารถลดระดับ LDL-C ด้วยกลไกใด</t>
        </is>
      </c>
      <c r="C15" s="100" t="n"/>
      <c r="D15" s="88" t="inlineStr">
        <is>
          <t>ลดการสร้าง LDL-C receptor ที่ตับ</t>
        </is>
      </c>
      <c r="E15" s="88" t="inlineStr">
        <is>
          <t>ลดการสร้าง cholesterol และเพิ่มจำนวน LDL-C receptor</t>
        </is>
      </c>
      <c r="F15" s="88" t="inlineStr">
        <is>
          <t>ลด enterohepatic recycling ของ cholesterol</t>
        </is>
      </c>
      <c r="G15" s="88" t="inlineStr">
        <is>
          <t>ลดการสร้าง VLDL</t>
        </is>
      </c>
      <c r="H15" s="88" t="inlineStr">
        <is>
          <t>ลดการสร้าง HDL</t>
        </is>
      </c>
      <c r="I15" s="100" t="n">
        <v>2</v>
      </c>
      <c r="J15" s="88" t="inlineStr">
        <is>
          <t>✅ คำตอบที่ถูกต้อง: ข้อ ข. ลดการสร้าง cholesterol และเพิ่มจำนวน LDL-C receptor
💡 Background:
ยากลุ่ม Statins ออกฤทธิ์ยับยั้งเอนไซม์ 3-hydroxy-3-methylglutaryl coenzyme A (HMG-CoA) reductase ซึ่งเป็น rate-limiting step ในกระบวนการสังเคราะห์คอเลสเตอรอลที่ตับ
🎯 ทำไมข้อนี้ถึงถูก:
เมื่อ Statins ยับยั้ง HMG-CoA reductase จะทำให้ระดับคอเลสเตอรอลภายในเซลล์ตับ (intracellular cholesterol) ลดลง ส่งผลกระตุ้น transcription factor ที่ชื่อว่า SREBP-2 ให้เกิดการเพิ่มการแสดงออกและเพิ่มจำนวนของ LDL receptors บนผิวเซลล์ตับ เซลล์ตับจึงดึงดูดและจับกินอนุภาค LDL-C จากกระแสเลือดเข้าสู่เซลล์มากขึ้น ส่งผลให้ระดับ LDL-C ในเลือดลดลงอย่างมีนัยสำคัญ
🔍 ข้ออื่นผิดเพราะอะไร:
• ข้อ ก. (ลดการสร้าง LDL-C receptor ที่ตับ): ตรงข้ามกับความเป็นจริง เพราะยาทำให้เซลล์ตับสร้าง LDL receptor 'เพิ่มขึ้น'
• ข้อ ค. (ลด enterohepatic recycling ของ cholesterol): เป็นกลไกการออกฤทธิ์ของยากลุ่ม Bile acid sequestrants (เช่น Cholestyramine) และ Ezetimibe
• ข้อ ง. (ลดการสร้าง VLDL): เป็นกลไกหลักของ Niacin และ Fibrates ไม่ใช่กลไกหลักในการลด LDL ของ Statins
• ข้อ จ. (ลดการสร้าง HDL): ผิด เพราะ Statins มีแนวโน้มเพิ่มระดับ HDL-C ได้เล็กน้อย (5-10%)
📖 Guideline อ้างอิง:
Goodman &amp; Gilman's: The Pharmacological Basis of Therapeutics (14th Edition) &amp; 2018 AHA/ACC Blood Cholesterol Guidelines
📌 จุดจำก่อนสอบ:
• Dual Action of Statins: 1) ยับยั้ง HMG-CoA reductase ทำให้ตับสร้าง cholesterol ลดลง 2) Up-regulation ของ hepatic LDL receptors ทำให้ตับเก็บกวาด LDL ออกจากเลือดได้มากขึ้น</t>
        </is>
      </c>
      <c r="K15" s="100" t="n"/>
      <c r="L15" s="88" t="inlineStr">
        <is>
          <t>Dyslipidemias</t>
        </is>
      </c>
      <c r="M15" s="100" t="inlineStr">
        <is>
          <t>Clinic</t>
        </is>
      </c>
      <c r="N15" s="88" t="inlineStr">
        <is>
          <t>ข้อ 13 Pharma Plus เล่มม่วง (เฉลยข้อ ข)</t>
        </is>
      </c>
      <c r="O15" s="100" t="inlineStr">
        <is>
          <t>Mock</t>
        </is>
      </c>
      <c r="P15" s="100" t="inlineStr">
        <is>
          <t>Pharma Plus เล่มม่วง</t>
        </is>
      </c>
      <c r="Q15" s="100" t="n"/>
    </row>
    <row r="16" ht="409.6" customHeight="1" s="49">
      <c r="A16" s="119" t="n">
        <v>14</v>
      </c>
      <c r="B16" s="88" t="inlineStr">
        <is>
          <t>ในการเสนอเกณฑ์การประเมินการใช้ยากลุ่ม statin เภสัชกรควรใช้หลักฐานทางวิชาการ งานวิจัยประเภทใดที่มีความน่าเชื่อถือมากที่สุด</t>
        </is>
      </c>
      <c r="C16" s="100" t="n"/>
      <c r="D16" s="88" t="inlineStr">
        <is>
          <t>Cohort study, Case controlled study</t>
        </is>
      </c>
      <c r="E16" s="88" t="inlineStr">
        <is>
          <t>Case report, Cross-sectional study</t>
        </is>
      </c>
      <c r="F16" s="88" t="inlineStr">
        <is>
          <t>Case controlled study, Cross-sectional study</t>
        </is>
      </c>
      <c r="G16" s="88" t="inlineStr">
        <is>
          <t>Meta-analysis, Randomized controlled study</t>
        </is>
      </c>
      <c r="H16" s="88" t="inlineStr">
        <is>
          <t>Cross-sectional study, Randomized controlled study</t>
        </is>
      </c>
      <c r="I16" s="100" t="n">
        <v>4</v>
      </c>
      <c r="J16" s="88" t="inlineStr">
        <is>
          <t>✅ คำตอบที่ถูกต้อง: ข้อ ง. Meta-analysis, Randomized controlled study
💡 Background:
ตามหลักการของ Evidence-Based Medicine (EBM) ลำดับขั้นของหลักฐานทางวิทยาศาสตร์การแพทย์์ (Hierarchy of Evidence) มีการจัดชั้นความน่าเชื่อถือเพื่อใช้ในการประเมินประสิทธิภาพและความปลอดภัยของยาอย่างเป็นระบบ
🎯 ทำไมข้อนี้ถึงถูก:
Systematic Review and Meta-analysis ของ Randomized Controlled Trials (RCTs) และตัวการวิจัยแบบ RCT จัดเป็นหลักฐานที่มีระดับความน่าเชื่อถือทางวิทยาศาสตร์สูงสุด (Level of Evidence I / Level A) เนื่องจากมีการสุ่มตัวอย่าง (Randomization) ช่วยลด selection bias และ confounding factors ได้ดีที่สุด เหมาะสมที่สุดในการนำมาใช้กำหนดเกณฑ์ประเมินการใช้ยา (Drug Use Evaluation)
🔍 ข้ออื่นผิดเพราะอะไร:
• ข้อ ก. (Cohort study, Case controlled study): เป็นงานวิจัยแบบสังเกต (Observational study) ซึ่งมีความน่าเชื่อถือระดับกลาง (Level II-III) มีโอกาสเกิด confounding factors สูงกว่า RCT
• ข้อ ข. (Case report, Cross-sectional study): Case report อยู่ในลำดับความน่าเชื่อถือต่ำสุดของหลักฐานทางคลินิก
• ข้อ ค. (Case controlled study, Cross-sectional study): เป็นการศึกษาแบบสังเกตที่ไม่มีการทดลองควบคุมแบบสุ่ม
• ข้อ จ. (Cross-sectional study, Randomized controlled study): Cross-sectional study มีความน่าเชื่อถือต่ำกว่า ไม่สามารถสรุปความสัมพันธ์เชิงสาเหตุและผลได้ชัดเจน
📖 Guideline อ้างอิง:
CEBM (Centre for Evidence-Based Medicine) Levels of Evidence &amp; WHO Guidelines on Drug Use Evaluation
📌 จุดจำก่อนสอบ:
• EBM Pyramid Hierarchy: Systematic Review / Meta-analysis &gt; Randomized Controlled Trial (RCT) &gt; Cohort Study &gt; Case-Control Study &gt; Cross-Sectional Study &gt; Case Series / Case Report</t>
        </is>
      </c>
      <c r="K16" s="100" t="n"/>
      <c r="L16" s="88" t="inlineStr">
        <is>
          <t>Evidence-Based Medicine</t>
        </is>
      </c>
      <c r="M16" s="100" t="inlineStr">
        <is>
          <t>Clinic</t>
        </is>
      </c>
      <c r="N16" s="88" t="inlineStr">
        <is>
          <t>ข้อ 14 Pharma Plus เล่มม่วง (เฉลยข้อ ง)</t>
        </is>
      </c>
      <c r="O16" s="100" t="inlineStr">
        <is>
          <t>Mock</t>
        </is>
      </c>
      <c r="P16" s="100" t="inlineStr">
        <is>
          <t>Pharma Plus เล่มม่วง</t>
        </is>
      </c>
      <c r="Q16" s="100" t="n"/>
    </row>
    <row r="17" ht="409.6" customHeight="1" s="49">
      <c r="A17" s="119" t="n">
        <v>15</v>
      </c>
      <c r="B17" s="88" t="inlineStr">
        <is>
          <t>จากรูปสูตรโครงสร้างข้อใดถูกต้อง</t>
        </is>
      </c>
      <c r="C17" s="100" t="n"/>
      <c r="D17" s="88" t="inlineStr">
        <is>
          <t>Cholestyramine ลดการดูดซึมยา simvastatin เพราะ simvastatin มี lactone ring ในโครงสร้าง</t>
        </is>
      </c>
      <c r="E17" s="88" t="inlineStr">
        <is>
          <t>Cholestyramine ลดการดูดซึมยา pravastatin เพราะ pravastatin มี carboxylic acid ในโครงสร้าง</t>
        </is>
      </c>
      <c r="F17" s="88" t="inlineStr">
        <is>
          <t>Simvastatin ลดการดูดซึมยา cholestyramine</t>
        </is>
      </c>
      <c r="G17" s="88" t="inlineStr">
        <is>
          <t>Cholestyramine ไม่มีผลต่อการดูดซึมยา simvastatin และ pravastatin</t>
        </is>
      </c>
      <c r="H17" s="88" t="inlineStr">
        <is>
          <t>Cholestyramine เพิ่มการดูดซึมยา simvastatin และ pravastatin</t>
        </is>
      </c>
      <c r="I17" s="100" t="n">
        <v>2</v>
      </c>
      <c r="J17" s="88" t="inlineStr">
        <is>
          <t>✅ คำตอบที่ถูกต้อง: ข้อ ข. Cholestyramine ลดการดูดซึมยา pravastatin เพราะ pravastatin มี carboxylic acid ในโครงสร้าง
💡 Background:
Cholestyramine เป็นสารเรซินแลกเปลี่ยนประจุลบ (Anion exchange resin) ที่มีประจุบวกตรึงแน่นอยู่ในโครงสร้าง จะจับกับสารหรือยาที่มีประจุลบ (กรดอินทรีย์) ในทางเดินอาหาร เกิดเป็นสารเชิงซ้อนที่ไม่ละลายน้ำและไม่ถูกดูดซึม
🎯 ทำไมข้อนี้ถึงถูก:
Pravastatin อยู่ในรูป active open-ring hydroxy acid ที่มีหมู่ Carboxylic acid (-COOH) ซึ่งแตกตัวให้ประจุลบ (-COO-) ที่ pH ของลำไส้ จึงสามารถจับกับประจุบวกของ Cholestyramine เกิดเป็น complex และถูกขับออกทางอุจจาระ ทำให้การดูดซึมของ Pravastatin ลดลงอย่างมีนัยสำคัญ (การจัดการ: ต้องให้ Pravastatin ก่อน Cholestyramine อย่างน้อย 1 ชั่วโมง หรือหลัง 4 ชั่วโมง)
🔍 ข้ออื่นผิดเพราะอะไร:
• ข้อ ก. (Cholestyramine ลดการดูดซึมยา simvastatin เพราะ simvastatin มี lactone ring): Simvastatin มีวงปิด lactone ไม่มีประจุลบ จึงไม่เกิดอันตรกิริยาการจับทางประจุกับ Cholestyramine โดยตรงเหมือนยากลุ่มกรด
• ข้อ ค. (Simvastatin ลดการดูดซึมยา cholestyramine): ผิดทิศทางของ drug interaction
• ข้อ ง. และ จ.: ผิด เนื่องจาก Cholestyramine มีผลลดการดูดซึมของ Pravastatin อย่างชัดเจน
📖 Guideline อ้างอิง:
Foye's Principles of Medicinal Chemistry (8th Edition) &amp; Micromedex Drug Interactions
📌 จุดจำก่อนสอบ:
• Cholestyramine Interaction Mechanism: Anion exchange resin จะจับกับยาที่เป็นกรด (acidic drugs ที่มีหมู่ -COOH) เช่น Pravastatin, Warfarin, Levothyroxine, Thiazides
• Administration Timing: ควรรับประทานยาอื่นก่อน Cholestyramine อย่างน้อย 1 ชั่วโมง หรือหลังรับประทาน Cholestyramine 4-6 ชั่วโมง</t>
        </is>
      </c>
      <c r="K17" s="100" t="n"/>
      <c r="L17" s="88" t="inlineStr">
        <is>
          <t>Dyslipidemias</t>
        </is>
      </c>
      <c r="M17" s="100" t="inlineStr">
        <is>
          <t>Clinic</t>
        </is>
      </c>
      <c r="N17" s="88" t="inlineStr">
        <is>
          <t>ข้อ 15 Pharma Plus เล่มม่วง (เฉลยข้อ ข)</t>
        </is>
      </c>
      <c r="O17" s="100" t="inlineStr">
        <is>
          <t>Mock</t>
        </is>
      </c>
      <c r="P17" s="100" t="inlineStr">
        <is>
          <t>Pharma Plus เล่มม่วง</t>
        </is>
      </c>
      <c r="Q17" s="100" t="n"/>
    </row>
    <row r="18" ht="409.6" customHeight="1" s="49">
      <c r="A18" s="119" t="n">
        <v>16</v>
      </c>
      <c r="B18" s="88" t="inlineStr">
        <is>
          <t>โครงสร้างที่แสดงข้างต้นสัมพันธ์กับการออกฤทธิ์ของยาอย่างไร</t>
        </is>
      </c>
      <c r="C18" s="100" t="n"/>
      <c r="D18" s="88" t="inlineStr">
        <is>
          <t>Pravastatin เป็น pro-drug</t>
        </is>
      </c>
      <c r="E18" s="88" t="inlineStr">
        <is>
          <t>Simvastatin และ Pravastatin เป็น pro-drug</t>
        </is>
      </c>
      <c r="F18" s="88" t="inlineStr">
        <is>
          <t>Pravastatin มีโครงสร้างที่ออกฤทธิ์ในร่างกาย 2 โครงสร้าง คือ โครงสร้างที่เกิดการเชื่อมเป็นวง lactone ring และรูปที่เป็น carboxylic acid</t>
        </is>
      </c>
      <c r="G18" s="88" t="inlineStr">
        <is>
          <t>Simvastatin มีโครงสร้างที่ออกฤทธิ์คือ โครงสร้างที่ lactone ring เปิด</t>
        </is>
      </c>
      <c r="H18" s="88" t="inlineStr">
        <is>
          <t>Simvastatin และ Pravastatin ไม่เป็น pro-drug</t>
        </is>
      </c>
      <c r="I18" s="100" t="n">
        <v>4</v>
      </c>
      <c r="J18" s="88" t="inlineStr">
        <is>
          <t>✅ คำตอบที่ถูกต้อง: ข้อ ง. Simvastatin มีโครงสร้างที่ออกฤทธิ์คือ โครงสร้างที่ lactone ring เปิด
💡 Background:
ยากลุ่ม Statins ที่เลียนแบบโครงสร้างของ HMG-CoA ในการจับกับเอนไซม์ HMG-CoA reductase ต้องมีส่วนโครงสร้างที่เรียกว่า dihydroxy heptanoic acid (open-ring hydroxy acid) ซึ่งคล้ายคลึงกับ intermediate ของปฏิกิริยา
🎯 ทำไมข้อนี้ถึงถูก:
Simvastatin และ Lovastatin ถูกสังเคราะห์ขึ้นมาในรูป Pro-drug ชนิดวงปิด แลคโตน (inactive cyclic lactone ring) ซึ่งในร่างกายจะต้องถูกไฮโดรไลซ์โดยเอนไซม์ Esterase ในตับให้วงแหวนเปิดออก กลายเป็นรูป Beta-hydroxy acid ที่มีหมู่ Carboxylate (-COO-) จึงจะมีฤทธิ์ในการยับยั้งเอนไซม์ HMG-CoA reductase ได้
🔍 ข้ออื่นผิดเพราะอะไร:
• ข้อ ก. (Pravastatin เป็น pro-drug): ผิด เพราะ Pravastatin มีโครงสร้างเป็นวงเปิด (open-ring hydroxy acid) อยู่แล้วตั้งแต่แรก จึงเป็น active drug ทันที ไม่ใช่ prodrug
• ข้อ ข. (Simvastatin และ Pravastatin เป็น pro-drug): ผิด เพราะเฉพาะ Simvastatin เท่านั้นที่เป็น prodrug
• ข้อ ค. (Pravastatin มีโครงสร้างที่ออกฤทธิ์ในร่างกาย 2 โครงสร้าง): ผิด เพราะรูปที่ออกฤทธิ์ต้องเป็น open-ring hydroxy acid เท่านั้น
• ข้อ จ. (Simvastatin และ Pravastatin ไม่เป็น pro-drug): ผิด เพราะ Simvastatin เป็น prodrug
📖 Guideline อ้างอิง:
Foye's Principles of Medicinal Chemistry (8th Edition) &amp; Goodman &amp; Gilman's The Pharmacological Basis of Therapeutics
📌 จุดจำก่อนสอบ:
• Statin Prodrugs (Lactone ring): Lovastatin และ Simvastatin (ต้องผ่าน hepatic hydrolysis เปิดวงแหวนก่อนออกฤทธิ์)
• Active Forms (Open ring): Pravastatin, Atorvastatin, Rosuvastatin, Fluvastatin, Pitavastatin (ออกฤทธิ์ได้ทันที ไม่ใช่ prodrug)</t>
        </is>
      </c>
      <c r="K18" s="100" t="n"/>
      <c r="L18" s="88" t="inlineStr">
        <is>
          <t>Dyslipidemias</t>
        </is>
      </c>
      <c r="M18" s="100" t="inlineStr">
        <is>
          <t>Clinic</t>
        </is>
      </c>
      <c r="N18" s="88" t="inlineStr">
        <is>
          <t>ข้อ 16 Pharma Plus เล่มม่วง (เฉลยข้อ ง)</t>
        </is>
      </c>
      <c r="O18" s="100" t="inlineStr">
        <is>
          <t>Mock</t>
        </is>
      </c>
      <c r="P18" s="100" t="inlineStr">
        <is>
          <t>Pharma Plus เล่มม่วง</t>
        </is>
      </c>
      <c r="Q18" s="100" t="n"/>
    </row>
    <row r="19" ht="409.6" customHeight="1" s="49">
      <c r="A19" s="119" t="n">
        <v>17</v>
      </c>
      <c r="B19"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Atenolol 50 mg PO OD, Ramipril 10 mg PO OD
Aspirin (ASA) 81 mg PO OD, Clopidogrel 75 mg PO OD
Isosorbide dinitrate (ISDN) SL 5 mg prn เจ็บอก
วันนี้ผู้ป่วยมาพบแพทย์์ตามนัดและออกกำลังกายมาแล้ว 6 เดือน มีผลทางห้องปฏิบัติการดังนี้
TC 250 mg/dl, TG 245 mg/dl
ข้อแนะนำต่อไปนี้เหมาะสมที่สุดสำหรับผู้ป่วยรายนี้</t>
        </is>
      </c>
      <c r="C19" s="100" t="n"/>
      <c r="D19" s="88" t="inlineStr">
        <is>
          <t>เริ่มการรักษาโดยใช้ atorvastatin 40 mg ทุกเย็น และ follow up</t>
        </is>
      </c>
      <c r="E19" s="88" t="inlineStr">
        <is>
          <t>ผู้ป่วยมีปัจจัยเสี่ยงเพียง 1 ปัจจัย ดังนั้นควรใช้การควบคุมอาหารรักษาต่อไป</t>
        </is>
      </c>
      <c r="F19" s="88" t="inlineStr">
        <is>
          <t>เริ่มการรักษาโดยใช้ niacin 1 gm BID และ follow up ในอีก 6 เดือน</t>
        </is>
      </c>
      <c r="G19" s="88" t="inlineStr">
        <is>
          <t>เริ่มการรักษาโดยใช้ cholestyramine 4 gm BID</t>
        </is>
      </c>
      <c r="H19" s="88" t="inlineStr">
        <is>
          <t>เริ่มการรักษาโดยใช้ gemfibrozil 600 mg BID</t>
        </is>
      </c>
      <c r="I19" s="100" t="n">
        <v>1</v>
      </c>
      <c r="J19" s="88" t="inlineStr">
        <is>
          <t>✅ คำตอบที่ถูกต้อง: ข้อ ก. เริ่มการรักษาโดยใช้ atorvastatin 40 mg ทุกเย็น และ follow up
💡 Background:
ผู้ป่วยที่เกิดภาวะ Acute Myocardial Infarction (AMI) จัดเป็นผู้ป่วยกลุ่มความเสี่ยงสูงมาก (Very High Cardiovascular Risk / Established Clinical ASCVD) ซึ่งแนวทางเวชปฏิบัติระดับจากลและของไทยกำหนดให้ต้องเริ่มยากลุ่ม High-Intensity Statin ทันทีทุกรายโดยไม่ต้องรอผลระดับไขมัน
🎯 ทำไมข้อนี้ถึงถูก:
Atorvastatin 40 mg (หรือ 80 mg) จัดเป็น High-Intensity Statin ที่มีประสิทธิภาพในการลดระดับ LDL-C ได้ ≥ 50% และช่วย stabilization ของ atherosclerotic plaque ป้องกัน recurrent ischemic events และลดอัตราการเสียชีวิตอย่างมีนัยสำคัญ จึงเป็นการรักษาที่เหมาะสมที่สุดในผู้ป่วยหลังเกิด AMI
🔍 ข้ออื่นผิดเพราะอะไร:
• ข้อ ข. (ผู้ป่วยมีปัจจัยเสี่ยงเพียง 1 ปัจจัย...คุมอาหารต่อไป): ผิด เพราะผู้ป่วยรายนี้เกิด AMI ไปแล้ว จัดเป็น Clinical ASCVD ไม่ใช่ผู้ป่วยที่มีความเสี่ยงต่ำ ต้องได้รับยา High-intensity statin ทันที
• ข้อ ค. (เริ่ม niacin 1 gm BID): Niacin ไม่ใช่ยาทางเลือกแรก และไม่มีหลักฐานสนับสนุนว่าช่วยลดอัตราการตายใน post-AMI
• ข้อ ง. (เริ่ม cholestyramine 4 gm BID): ไม่ใช่ first-line และลด LDL-C ได้ไม่เพียงพอใน ASCVD
• ข้อ จ. (เริ่ม gemfibrozil 600 mg BID): Fibrate ไม่ใช่ยาอันดับแรกในผู้ป่วยที่มี TG 245 mg/dL (เป้าหมายหลักคือการลด LDL-C ด้วย High-intensity statin)
📖 Guideline อ้างอิง:
แนวทางเวชปฏิบัติการรักษาภาวะไขมันผิดปกติในเลือดเพื่อป้องกันโรคหัวใจและหลอดเลือด พ.ศ. 2559 &amp; 2023 ESC Guidelines for the Management of Acute Coronary Syndromes
📌 จุดจำก่อนสอบ:
• Secondary Prevention in ASCVD: ผู้ป่วย Post-ACS / Post-MI ทุกราย ต้องเริ่ม High-intensity Statin ทันที (Atorvastatin 40-80 mg หรือ Rosuvastatin 20-40 mg) โดยมีเป้าหมายลด LDL-C ≥ 50% และระดับ LDL-C &lt; 55-70 mg/dL</t>
        </is>
      </c>
      <c r="K19" s="100" t="n"/>
      <c r="L19" s="88" t="inlineStr">
        <is>
          <t>Coronary artery disease</t>
        </is>
      </c>
      <c r="M19" s="100" t="inlineStr">
        <is>
          <t>Clinic</t>
        </is>
      </c>
      <c r="N19" s="88" t="inlineStr">
        <is>
          <t>ข้อ 17 Pharma Plus เล่มม่วง (เฉลยข้อ ก)</t>
        </is>
      </c>
      <c r="O19" s="100" t="inlineStr">
        <is>
          <t>Mock</t>
        </is>
      </c>
      <c r="P19" s="100" t="inlineStr">
        <is>
          <t>Pharma Plus เล่มม่วง</t>
        </is>
      </c>
      <c r="Q19" s="100" t="n"/>
    </row>
    <row r="20" ht="409.6" customHeight="1" s="49">
      <c r="A20" s="119" t="n">
        <v>18</v>
      </c>
      <c r="B20"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ความเสี่ยงของการเกิดภาวะกล้ามเนื้ออักเสบและกล้ามเนื้อสลาย (rhabdomyolysis) จากการใช้ยากลุ่ม statin จะเพิ่มสูงขึ้นเมื่อใช้ร่วมกับยาชนิดใดมากที่สุด</t>
        </is>
      </c>
      <c r="C20" s="100" t="n"/>
      <c r="D20" s="88" t="inlineStr">
        <is>
          <t>Gemfibrozil</t>
        </is>
      </c>
      <c r="E20" s="88" t="inlineStr">
        <is>
          <t>Niacin</t>
        </is>
      </c>
      <c r="F20" s="88" t="inlineStr">
        <is>
          <t>Cholestyramine</t>
        </is>
      </c>
      <c r="G20" s="88" t="inlineStr">
        <is>
          <t>Propranolol</t>
        </is>
      </c>
      <c r="H20" s="88" t="inlineStr">
        <is>
          <t>Enalapril</t>
        </is>
      </c>
      <c r="I20" s="100" t="n">
        <v>1</v>
      </c>
      <c r="J20" s="88" t="inlineStr">
        <is>
          <t>✅ คำตอบที่ถูกต้อง: ข้อ ก. Gemfibrozil
💡 Background:
ภาวะพิษต่อกล้ามเนื้อ (Myopathy and Rhabdomyolysis) จากยากลุ่ม Statins เป็นอาการไม่พึงประสงค์ที่รุนแรงและอาจทำให้เกิดเฉียบพลันไตวาย (AKI จาก myoglobinuria) โดยความเสี่ยงจะเพิ่มขึ้นอย่างมหาศาลเมื่อใช้ร่วมกับยาที่ยับยั้งกระบวนการขจัด Statin ออกจากร่างกาย
🎯 ทำไมข้อนี้ถึงถูก:
Gemfibrozil ยับยั้งเอนไซม์ UDP-glucuronosyltransferase (UGT1A1, UGT1A3) ซึ่งเป็นวิถีหลักในการเปลี่ยนสภาพของ Statins ส่วนใหญ่ และยังยับยั้ง hepatic uptake transporter (OATP1B1) ทำให้ระดับยา Statin ในพลาสมาพุ่งสูงขึ้นหลายเท่าตัว เพิ่มความเสี่ยงต่อการเกิด Rhabdomyolysis อย่างรุนแรง จึงเป็น ข้อห้ามใช้ร่วมกันเด็ดขาด (หากจำเป็นต้องใช้ Statin ร่วมกับ Fibrate แนะนำให้เลือก Fenofibrate แทน เนื่องจากไม่รบกวน glucuronidation)
🔍 ข้ออื่นผิดเพราะอะไร:
• ข้อ ข. (Niacin): เพิ่มความเสี่ยงกล้ามเนื้อได้เล็กน้อย แต่น้อยกว่า Gemfibrozil มาก
• ข้อ ค. (Cholestyramine): ไม่เพิ่มพิษต่อกล้ามเนื้อ ในทางกลับกันจะลดการดูดซึมของ statin บางตัว
• ข้อ ง. (Propranolol): ไม่มีอันตรกิริยาเพิ่มพิษต่อกล้ามเนื้อกับ statin
• ข้อ จ. (Enalapril): ไม่มีอันตรกิริยาเพิ่มความเสี่ยง rhabdomyolysis ร่วมกับ statin
📖 Guideline อ้างอิง:
แนวทางเวชปฏิบัติการรักษาภาวะไขมันผิดปกติในเลือด พ.ศ. 2559 &amp; 2018 AHA/ACC Blood Cholesterol Guidelines
📌 จุดจำก่อนสอบ:
• Absolute Contraindication: ห้ามใช้ Gemfibrozil ร่วมกับ Statins เด็ดขาด เนื่องจากยับยั้ง OATP1B1 และ Glucuronidation เสี่ยง Rhabdomyolysis สูงมาก
• Safer Fibrate Alternative: หากจำเป็นต้องให้ Fibrate ร่วมกับ Statin (เช่น TG สูงมาก) ต้องเลือก Fenofibrate เท่านั้น</t>
        </is>
      </c>
      <c r="K20" s="100" t="n"/>
      <c r="L20" s="88" t="inlineStr">
        <is>
          <t>Dyslipidemias</t>
        </is>
      </c>
      <c r="M20" s="100" t="inlineStr">
        <is>
          <t>Clinic</t>
        </is>
      </c>
      <c r="N20" s="88" t="inlineStr">
        <is>
          <t>ข้อ 18 Pharma Plus เล่มม่วง (เฉลยข้อ ก)</t>
        </is>
      </c>
      <c r="O20" s="100" t="inlineStr">
        <is>
          <t>Mock</t>
        </is>
      </c>
      <c r="P20" s="100" t="inlineStr">
        <is>
          <t>Pharma Plus เล่มม่วง</t>
        </is>
      </c>
      <c r="Q20" s="100" t="n"/>
    </row>
    <row r="21" ht="409.6" customHeight="1" s="49">
      <c r="A21" s="119" t="n">
        <v>19</v>
      </c>
      <c r="B21"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ข้อใดถูกต้องเกี่ยวกับอาการไม่พึงประสงค์</t>
        </is>
      </c>
      <c r="C21" s="100" t="n"/>
      <c r="D21" s="88" t="inlineStr">
        <is>
          <t>Atenolol อาการหอบ</t>
        </is>
      </c>
      <c r="E21" s="88" t="inlineStr">
        <is>
          <t>Ramipril ภาวะ hypokalemia</t>
        </is>
      </c>
      <c r="F21" s="88" t="inlineStr">
        <is>
          <t>Cholestyramine กล้ามเนื้ออ่อนแรง</t>
        </is>
      </c>
      <c r="G21" s="88" t="inlineStr">
        <is>
          <t>Gemfibrozil ตามัว (blurred vision)</t>
        </is>
      </c>
      <c r="H21" s="88" t="inlineStr">
        <is>
          <t>Isosorbide mononitrate ปวดศีรษะ</t>
        </is>
      </c>
      <c r="I21" s="100" t="n">
        <v>5</v>
      </c>
      <c r="J21" s="88" t="inlineStr">
        <is>
          <t>✅ คำตอบที่ถูกต้อง: ข้อ จ. Isosorbide mononitrate ปวดศีรษะ
💡 Background:
การใช้ยาในผู้ป่วยกล้ามเนื้อหัวใจขาดเลือดเฉียบพลันและเจ็บแน่นหน้าอก ต้องเฝ้าระวังอาการไม่พึงประสงค์ที่มีลักษณะเฉพาะของยาแต่ละกลุ่ม เพื่อให้การบริบาลทางเภสัชกรรมและการให้คำปรึกษาแก่ผู้ป่วยเป็นไปอย่างถูกต้อง
🎯 ทำไมข้อนี้ถึงถูก:
ยากลุ่ม Nitrates (เช่น Isosorbide mononitrate, Isosorbide dinitrate) ออกฤทธิ์ปลดปล่อย Nitric Oxide (NO) ทำให้เกิดการขยายตัวของหลอดเลือดดำและหลอดเลือดแดงทั่วร่างกาย ผลจากการขยายตัวของหลอดเลือดสมอง (cerebral vasodilation) มักทำให้เกิดอาการปวดศีรษะตุบๆ (Throbbing headache) ซึ่งเป็นอาการข้างเคียงที่พบบ่อยที่สุดของยากลุ่มนี้ (มักเกิดในช่วงแรกของการเริ่มยาและอาการจะค่อยๆ ดีขึ้นเมื่อใช้ยาต่อเนื่อง)
🔍 ข้ออื่นผิดเพราะอะไร:
• ข้อ ก. (Atenolol อาการหอบ): แม้ Beta-blockers อาจกระตุ้น bronchospasm ในผู้ป่วยหอบหืด แต่ Atenolol เป็น cardioselective beta-1 blocker จึงมีผลต่อหลอดลมน้อยกว่า non-selective
• ข้อ ข. (Ramipril ภาวะ hypokalemia): ผิด เพราะ Ramipril เป็น ACEI ยับยั้ง Aldosterone จึงทำให้เกิด Hyperkalemia (โพแทสเซียมสูง) ไม่ใช่ hypokalemia
• ข้อ ค. (Cholestyramine กล้ามเนื้ออ่อนแรง): ผิด ผลข้างเคียงเด่นของ Cholestyramine คือท้องผูก แน่นท้อง ไม่ใช่กล้ามเนื้ออ่อนแรง
• ข้อ ง. (Gemfibrozil ตามัว): ไม่ใช่อาการไม่พึงประสงค์หลักของ Fibrates
📖 Guideline อ้างอิง:
แนวทางการดูแลรักษาผู้ป่วยโรคกล้ามเนื้อหัวใจขาดเลือดเฉียบพลัน พ.ศ. 2563 (สมาคมแพทย์์โรคหัวใจแห่งประเทศไทย) &amp; Goodman &amp; Gilman's The Pharmacological Basis of Therapeutics
📌 จุดจำก่อนสอบ:
• Nitrate ADRs: ปวดศีรษะ (Headache), หน้าแดง ร้อนวูบวาบ (Flushing), เวียนศีรษะจากความดันตกขณะเปลี่ยนท่า (Orthostatic hypotension), และ Reflex tachycardia
• Nitrate Tolerance: ต้องเว้นช่วงการใช้ยาปลอดไนเตรต (Nitrate-free interval) วันละ 10-12 ชั่วโมง เพื่อป้องกันภาวะดื้อยา</t>
        </is>
      </c>
      <c r="K21" s="100" t="n"/>
      <c r="L21" s="88" t="inlineStr">
        <is>
          <t>Coronary artery disease</t>
        </is>
      </c>
      <c r="M21" s="100" t="inlineStr">
        <is>
          <t>Clinic</t>
        </is>
      </c>
      <c r="N21" s="88" t="inlineStr">
        <is>
          <t>ข้อ 19 Pharma Plus เล่มม่วง (เฉลยข้อ จ)</t>
        </is>
      </c>
      <c r="O21" s="100" t="inlineStr">
        <is>
          <t>Mock</t>
        </is>
      </c>
      <c r="P21" s="100" t="inlineStr">
        <is>
          <t>Pharma Plus เล่มม่วง</t>
        </is>
      </c>
      <c r="Q21" s="100" t="n"/>
    </row>
    <row r="22" ht="409.6" customHeight="1" s="49">
      <c r="A22" s="119" t="n">
        <v>20</v>
      </c>
      <c r="B22"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กลไกการออกฤทธิ์ของ atenolol</t>
        </is>
      </c>
      <c r="C22" s="100" t="n"/>
      <c r="D22" s="88" t="inlineStr">
        <is>
          <t>เพิ่ม Heart rate ลดแรงบีบตัวของหัวใจทำให้ cardiac output เพิ่มขึ้น</t>
        </is>
      </c>
      <c r="E22" s="88" t="inlineStr">
        <is>
          <t>ลด Heart rate ลดแรงบีบตัวของหัวใจทำให้ cardiac output เพิ่มขึ้น</t>
        </is>
      </c>
      <c r="F22" s="88" t="inlineStr">
        <is>
          <t>ลด Heart rate ลดแรงบีบตัวของหัวใจทำให้ cardiac output ลดลง</t>
        </is>
      </c>
      <c r="G22" s="88" t="inlineStr">
        <is>
          <t>กระตุ้นการหลั่ง Renin ที่ไต</t>
        </is>
      </c>
      <c r="H22" s="88" t="inlineStr">
        <is>
          <t>ทำให้เกิด Negative feedback และ compensatory outflow จากระบบประสาทส่วนกลาง</t>
        </is>
      </c>
      <c r="I22" s="100" t="n">
        <v>3</v>
      </c>
      <c r="J22" s="88" t="inlineStr">
        <is>
          <t>✅ คำตอบที่ถูกต้อง: ข้อ ค. ลด Heart rate ลดแรงบีบตัวของหัวใจทำให้ cardiac output ลดลง
💡 Background:
Atenolol เป็นยากลุ่ม Cardioselective Beta-1 Adrenergic Receptor Antagonist นิยมใช้ในการรักษาภาวะหลอดเลือดหัวใจตีบและเจ็บแน่นหน้าอก (Angina pectoris)
🎯 ทำไมข้อนี้ถึงถูก:
Atenolol ยับยั้งตัวรับ Beta-1 receptor ที่กล้ามเนื้อหัวใจและระบบนำไฟฟ้าของหัวใจ ส่งผลให้:
1. Negative chronotropic effect: ลดอัตราการเต้นของหัวใจ (Heart rate ลดลง)
2. Negative inotropic effect: ลดแรงบีบตัวของกล้ามเนื้อหัวใจ (Myocardial contractility ลดลง)
เมื่อ Heart rate และ Stroke volume ลดลง จึงส่งผลให้ Cardiac Output (CO) ลดลงตามสมการ CO = HR x SV ช่วยลด myocardial oxygen demand ทำให้บรรเทาอาการกล้ามเนื้อหัวใจขาดเลือดและป้องกันการเจ็บหน้าอกได้อย่างมีประสิทธิภาพ
🔍 ข้ออื่นผิดเพราะอะไร:
• ข้อ ก. และ ข.: ผิด เพราะ Atenolol ลดแรงบีบตัวและลดอัตราเต้นของหัวใจ ทำให้ Cardiac Output 'ลดลง' ไม่ใช่เพิ่มขึ้น
• ข้อ ง. (กระตุ้นการหลั่ง Renin ที่ไต): ผิด เพราะการยับยั้ง Beta-1 receptor ที่ juxtaglomerular apparatus ของไตจะ 'ลด' การหลั่ง Renin
• ข้อ จ. (ทำให้เกิด compensatory outflow จากระบบประสาทส่วนกลาง): ไม่ใช่กลไกหลักในการออกฤทธิ์ทางเภสัชวิทยา
📖 Guideline อ้างอิง:
Goodman &amp; Gilman's: The Pharmacological Basis of Therapeutics (14th Edition) &amp; 2023 ESC Guidelines for Acute Coronary Syndromes
📌 จุดจำก่อนสอบ:
• Beta-1 Blocker Hemodynamic Effects: Negative chronotrope (ลด HR), Negative inotrope (ลด Contractility), Negative dromotrope (ลด AV conduction velocity) นำไปสู่การลดลงของ Cardiac Output และลด Myocardial Oxygen Consumption</t>
        </is>
      </c>
      <c r="K22" s="100" t="n"/>
      <c r="L22" s="88" t="inlineStr">
        <is>
          <t>Coronary artery disease</t>
        </is>
      </c>
      <c r="M22" s="100" t="inlineStr">
        <is>
          <t>Clinic</t>
        </is>
      </c>
      <c r="N22" s="88" t="inlineStr">
        <is>
          <t>ข้อ 20 Pharma Plus เล่มม่วง (เฉลยข้อ ค)</t>
        </is>
      </c>
      <c r="O22" s="100" t="inlineStr">
        <is>
          <t>Mock</t>
        </is>
      </c>
      <c r="P22" s="100" t="inlineStr">
        <is>
          <t>Pharma Plus เล่มม่วง</t>
        </is>
      </c>
      <c r="Q22" s="100" t="n"/>
    </row>
    <row r="23" ht="409.6" customHeight="1" s="49">
      <c r="A23" s="119" t="n">
        <v>21</v>
      </c>
      <c r="B23"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ท่านจะแนะนำการใช้ Sublingual isosorbide dinitrate แก่ผู้ป่วยอย่างไร</t>
        </is>
      </c>
      <c r="C23" s="100" t="n"/>
      <c r="D23" s="88" t="inlineStr">
        <is>
          <t>รับประทานยาแล้วดื่มน้ำตามมากๆ เวลามีอาการ</t>
        </is>
      </c>
      <c r="E23" s="88" t="inlineStr">
        <is>
          <t>เคี้ยวยาให้ละเอียดก่อนกลืนเวลามีอาการ</t>
        </is>
      </c>
      <c r="F23" s="88" t="inlineStr">
        <is>
          <t>เมื่อลืมรับประทานยา ให้รับประทานยาเพิ่มเป็น 2 เม็ดได้</t>
        </is>
      </c>
      <c r="G23" s="88" t="inlineStr">
        <is>
          <t>เมื่อมีอาการอมยาไว้ใต้ลิ้นจนกว่ายาจะละลายหมดโดยพยายามไม่กลืนน้ำลาย</t>
        </is>
      </c>
      <c r="H23" s="88" t="inlineStr">
        <is>
          <t>เมื่อมีอาการอมยาไว้ปากระหว่างเหงือกและกระพุ้งแก้มจนยาละลายหมด ไม่กลืนน้ำลาย</t>
        </is>
      </c>
      <c r="I23" s="100" t="n">
        <v>4</v>
      </c>
      <c r="J23" s="88" t="inlineStr">
        <is>
          <t>✅ คำตอบที่ถูกต้อง: ข้อ ง. เมื่อมีอาการอมยาไว้ใต้ลิ้นจนกว่ายาจะละลายหมดโดยพยายามไม่กลืนน้ำลาย
💡 Background:
Isosorbide dinitrate (ISDN) ชนิดอมใต้ลิ้น (Sublingual) ใช้สำหรับบรรเทาอาการเจ็บแน่นหน้าอกเฉียบพลันจากกล้ามเนื้อหัวใจขาดเลือด (Acute Anginal Attack)
🎯 ทำไมข้อนี้ถึงถูก:
การบริหารยาอมใต้ลิ้น ตัวยาจะถูกดูดซึมผ่านหลอดเลือดฝอยใต้ลิ้นเข้าสู่ระบบไหลเวียนโลหิตโดยตรง โดยไม่ผ่านการทำลายที่ตับในรอบแรก (Avoid First-pass hepatic metabolism) จึงออกฤทธิ์ได้อย่างรวดเร็วภายใน 2-5 นาที คำแนะนำที่ถูกต้องคือ ให้อมยาไว้ใต้ลิ้นจนละลายหมด ห้ามเคี้ยว ห้ามกลืนเม็ดยา และพยายามอย่ากลืนน้ำลายขณะยาละลายเพื่อให้ยาดูดซึมผ่านเยื่อบุใต้ลิ้นได้สูงสุด
🔍 ข้ออื่นผิดเพราะอะไร:
• ข้อ ก. (ดื่มน้ำตามมากๆ): ผิด เพราะการดื่มน้ำจะชะล้างตัวยาลงสู่กระเพาะอาหาร ทำให้ยาถูกทำลายที่ตับ (High first-pass metabolism) และออกฤทธิ์ช้าลงอย่างมาก
• ข้อ ข. (เคี้ยวยาให้ละเอียดก่อนกลืน): ผิด เพราะยาชนิดอมใต้ลิ้นไม่ได้ออกแบบมาให้กลืน
• ข้อ ค. (เมื่อลืมรับประทาน ให้เพิ่มเป็น 2 เม็ด): ยานี้เป็นยาใช้เฉพาะเวลามีอาการ (prn) ไม่ใช่ยากินตามเวลาประจำ จึงไม่มีการกินเบิ้ลมื้อยา
• ข้อ จ. (อมระหว่างเหงือกและกระพุ้งแก้ม): เป็นวิธีของ Buccal tablet ไม่ใช่ Sublingual tablet
📖 Guideline อ้างอิง:
คู่มือทักษะการบริบาลทางเภสัชกรรม (สภาเภสัชกรรม) &amp; แนวทางการดูแลรักษาผู้ป่วยโรคกล้ามเนื้อหัวใจขาดเลือดเฉียบพลัน พ.ศ. 2563
📌 จุดจำก่อนสอบ:
• SL Nitrate Instructions: นั่งพักก่อนอมยา (ป้องกันหน้ามืดจาก postural hypotension), อมใต้ลิ้นห้ามกลืนน้ำลาย/ห้ามดื่มน้ำ, หากอมเม็ดแรก 5 นาทีไม่ดีขึ้นให้อมซ้ำเม็ดที่ 2 และรีบไปโรงพยาบาลหรือโทร 1669 ทันที (อมได้สูงสุด 3 เม็ด ห่างกันทุก 5 นาที)</t>
        </is>
      </c>
      <c r="K23" s="100" t="n"/>
      <c r="L23" s="88" t="inlineStr">
        <is>
          <t>Coronary artery disease</t>
        </is>
      </c>
      <c r="M23" s="100" t="inlineStr">
        <is>
          <t>Clinic</t>
        </is>
      </c>
      <c r="N23" s="88" t="inlineStr">
        <is>
          <t>ข้อ 21 Pharma Plus เล่มม่วง (เฉลยข้อ ง)</t>
        </is>
      </c>
      <c r="O23" s="100" t="inlineStr">
        <is>
          <t>Mock</t>
        </is>
      </c>
      <c r="P23" s="100" t="inlineStr">
        <is>
          <t>Pharma Plus เล่มม่วง</t>
        </is>
      </c>
      <c r="Q23" s="100" t="n"/>
    </row>
    <row r="24" ht="409.6" customHeight="1" s="49">
      <c r="A24" s="119" t="n">
        <v>22</v>
      </c>
      <c r="B24" s="88"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แพทย์์สั่งให้ใช้ isosorbide mononitrate 20 mg. จะเขียนคำแนะนำในการใช้อย่างไร จึงจะเหมาะสมที่สุด</t>
        </is>
      </c>
      <c r="C24" s="100" t="n"/>
      <c r="D24" s="88" t="inlineStr">
        <is>
          <t>รับประทานวันละ 2 ครั้ง เช้า-เย็น</t>
        </is>
      </c>
      <c r="E24" s="88" t="inlineStr">
        <is>
          <t>รับประทานวันละ 2 ครั้ง เช้า-บ่าย (3 โมง)</t>
        </is>
      </c>
      <c r="F24" s="88" t="inlineStr">
        <is>
          <t>รับประทานวันละ 2 ครั้ง เช้า-ก่อนนอน</t>
        </is>
      </c>
      <c r="G24" s="88" t="inlineStr">
        <is>
          <t>อมใต้ลิ้น วันละ 2 ครั้ง เช้า-เย็น</t>
        </is>
      </c>
      <c r="H24" s="88" t="inlineStr">
        <is>
          <t>อมใต้ลิ้น วันละ 2 ครั้ง เช้า-บ่าย (3 โมง)</t>
        </is>
      </c>
      <c r="I24" s="100" t="n">
        <v>2</v>
      </c>
      <c r="J24" s="88" t="inlineStr">
        <is>
          <t>✅ คำตอบที่ถูกต้อง: ข้อ ข. รับประทานวันละ 2 ครั้ง เช้า-บ่าย (3 โมง)
💡 Background:
Isosorbide mononitrate (ISMN) ชนิดรับประทานวันละ 2 ครั้ง (Immediate release เช่น ขนาด 20 mg) มีปัญหาสำคัญคือการเกิดภาวะดื้อยาต่อไนเตรต (Nitrate tolerance) หากมีระดับยาในกระแสเลือดคงที่ตลอด 24 ชั่วโมง ซึ่งเกิดจากการหมดไปของหมู่ sulfhydryl (-SH) ที่จำเป็นต่อการสร้าง nitric oxide
🎯 ทำไมข้อนี้ถึงถูก:
เพื่อป้องกัน Nitrate Tolerance การให้ยา ISMN ชนิดธรรมดาแบบ BID จึงต้องใช้รูปแบบการให้ยาที่ไม่สมมาตร (Eccentric / Asymmetric dosing) โดยให้ห่างกันประมาณ 7-8 ชั่วโมง เช่น รับประทานเวลา 07.00-08.00 น. (เช้า) และ 14.00-15.00 น. (บ่าย) เพื่อให้มีช่วงเวลาปลอดไนเตรต (Nitrate-free interval) อย่างน้อย 10-14 ชั่วโมงในช่วงค่ำถึงเช้าวันถัดไป ซึ่งเป็นช่วงที่ร่างกายได้พักผ่อนและฟื้นฟูความไวต่อยา
🔍 ข้ออื่นผิดเพราะอะไร:
• ข้อ ก. (รับประทาน เช้า-เย็น): การให้ห่างกัน 12 ชั่วโมง จะทำให้ระดับยาคงที่ตลอดเวลา ส่งผลให้เกิดภาวะ Nitrate tolerance ภายใน 24-48 ชั่วโมง และยาจะหมดประสิทธิภาพในการขยายหลอดเลือด
• ข้อ ค. (รับประทาน เช้า-ก่อนนอน): การให้ก่อนนอนไม่ทำให้เกิด nitrate-free interval และช่วงกลางวันระดับยาอาจไม่ครอบคลุม
• ข้อ ง. และ จ. (อมใต้ลิ้น...): ผิด เพราะ Isosorbide mononitrate ขนาด 20 mg เป็นยารับประทานกลืนทั้งเม็ด ไม่ใช่ยาอมใต้ลิ้น
📖 Guideline อ้างอิง:
แนวทางการดูแลรักษาผู้ป่วยโรคกล้ามเนื้อหัวใจขาดเลือดเฉียบพลัน พ.ศ. 2563 &amp; Goodman &amp; Gilman's The Pharmacological Basis of Therapeutics
📌 จุดจำก่อนสอบ:
• Nitrate Tolerance Prevention: ต้องมี Nitrate-Free Interval อย่างน้อย 10-12 ชั่วโมงต่อวัน
• ISMN Dosing Regimen: รับประทาน 2 ครั้งต่อวัน ให้กินห่างกัน 7-8 ชั่วโมง (เช่น 08.00 น. และ 15.00 น.) ห้ามสั่งเช้า-เย็นเด็ดขาด
• Once-Daily Form: หากเป็น Extended Release (ISMN SR 30 หรือ 60 mg) ให้รับประทานวันละครั้งตอนเช้า</t>
        </is>
      </c>
      <c r="K24" s="100" t="n"/>
      <c r="L24" s="88" t="inlineStr">
        <is>
          <t>Coronary artery disease</t>
        </is>
      </c>
      <c r="M24" s="100" t="inlineStr">
        <is>
          <t>Clinic</t>
        </is>
      </c>
      <c r="N24" s="88" t="inlineStr">
        <is>
          <t>ข้อ 22 Pharma Plus เล่มม่วง (เฉลยข้อ ข)</t>
        </is>
      </c>
      <c r="O24" s="100" t="inlineStr">
        <is>
          <t>Mock</t>
        </is>
      </c>
      <c r="P24" s="100" t="inlineStr">
        <is>
          <t>Pharma Plus เล่มม่วง</t>
        </is>
      </c>
      <c r="Q24" s="100" t="n"/>
    </row>
    <row r="25" ht="409.6" customHeight="1" s="49">
      <c r="A25" s="119" t="n">
        <v>23</v>
      </c>
      <c r="B25" s="88" t="inlineStr">
        <is>
          <t>ข้อใดไม่ใช่เหตุผลในการเลือกจ่ายยาคุมชนิด Progestin เพียงตัวเดียว (POPs) แทนการจ่ายยาคุมชนิดฮอร์โมนรวม (COCs)</t>
        </is>
      </c>
      <c r="C25" s="100" t="n"/>
      <c r="D25" s="88" t="inlineStr">
        <is>
          <t>มีภาวะปวดหัวไมเกรนรุนแรง</t>
        </is>
      </c>
      <c r="E25" s="88" t="inlineStr">
        <is>
          <t>อยู่ระหว่างการให้นมบุตร</t>
        </is>
      </c>
      <c r="F25" s="88" t="inlineStr">
        <is>
          <t>มีเลือดออกกระปริดกระปรอย</t>
        </is>
      </c>
      <c r="G25" s="88" t="inlineStr">
        <is>
          <t>มีโรคเกี่ยวกับหลอดเลือดหัวใจ</t>
        </is>
      </c>
      <c r="H25" s="88" t="inlineStr">
        <is>
          <t>มีอาการคลื่นไส้ อาเจียนจากเอสโตรเจน</t>
        </is>
      </c>
      <c r="I25" s="100" t="n">
        <v>3</v>
      </c>
      <c r="J25" s="88" t="inlineStr">
        <is>
          <t>✅ คำตอบที่ถูกต้อง: ข้อ ค. มีเลือดออกกระปริดกระปรอย
💡 Background:
ยาเม็ดคุมกำเนิดชนิดฮอร์โมนรวม (Combined Oral Contraceptives; COCs) มีเอสโตรเจนเป็นส่วนประกอบ ซึ่งเพิ่มความเสี่ยงต่อการเกิดลิ่มเลือดอุดตันในหลอดเลือดดำ (VTE) และความดันโลหิตสูง ดังนั้นในผู้หญิงที่มีข้อห้ามใช้เอสโตรเจน จึงแนะนำให้เปลี่ยนมาใช้ยาคุมชนิดโพรเจสตินเดี่ยว (Progestin-Only Pills; POPs)
🎯 ทำไมข้อนี้ถึงถูก:
อาการเลือดออกกะปริดกะปรอยทางช่องคลอด (Unscheduled / Breakthrough bleeding) เป็นผลข้างเคียงที่พบบ่อยที่สุดของยาคุมชนิด Progestin เดี่ยว (POPs) ไม่ใช่เหตุผลในการเลือกใช้ยา POPs แต่ในทางกลับกัน หากผู้ป่วยมีปัญหาเลือดออกกะปริดกะปรอยบ่อย แพทย์์หรือเภสัชกรมักพิจารณาปรับเพิ่มขนาดยาเอสโตรเจนใน COCs เพื่อช่วยควบคุมเยื่อบุมดลูกให้คงตัว
🔍 ข้ออื่นผิดเพราะอะไร:
• ข้อ ก. (มีภาวะปวดหัวไมเกรนรุนแรง): ไมเกรนที่มีอาการเตือน (Migraine with aura) เป็นข้อห้ามใช้เด็ดขาด (WHO Category 4) ของ COCs เพราะเพิ่มความเสี่ยงต่อ Ischemic stroke จึงเป็นเหตุผลที่ถูกต้องในการเลือกใช้ POPs
• ข้อ ข. (อยู่ระหว่างการให้นมบุตร): เอสโตรเจนยับยั้งการหลั่งน้ำนม จึงแนะนำให้ใช้ POPs แทนในหญิงให้นมบุตร (WHO Category 1)
• ข้อ ง. (มีโรคเกี่ยวกับหลอดเลือดหัวใจ): โรคหลอดเลือดหัวใจและประวัติ VTE ห้ามใช้ COCs จึงต้องเลี่ยงมาใช้ POPs
• ข้อ จ. (มีอาการคลื่นไส้ อาเจียนจากเอสโตรเจน): เอสโตรเจนกระตุ้น CTZ ทำให้คลื่นไส้อาเจียน การเปลี่ยนเป็น POPs จึงช่วยแก้ปัญหานี้ได้
📖 Guideline อ้างอิง:
WHO Medical Eligibility Criteria for Contraceptive Use (5th Edition) &amp; ราชวิทยาลัยสูตินรีแพทย์์แห่งประเทศไทย
📌 จุดจำก่อนสอบ:
• Absolute Contraindications of Estrogen (COCs): Migraine with aura, ประวัติ VTE/PE, CAD/Stroke, Severe hypertension (≥160/100 mmHg), สูบบุหรี่อายุ ≥ 35 ปี
• POPs Key ADR: เลือดออกกะปริดกะปรอย (Irregular bleeding) เป็นผลข้างเคียงอันดับหนึ่งที่ต้องให้คำปรึกษาแก่ผู้ป่วย</t>
        </is>
      </c>
      <c r="K25" s="100" t="n"/>
      <c r="L25" s="88" t="inlineStr">
        <is>
          <t>Contraception &amp; Cardiovascular Risk</t>
        </is>
      </c>
      <c r="M25" s="100" t="inlineStr">
        <is>
          <t>Clinic</t>
        </is>
      </c>
      <c r="N25" s="88" t="inlineStr">
        <is>
          <t>แบบฝึกหัด PLE-CC 1 ข้อ 88</t>
        </is>
      </c>
      <c r="O25" s="100" t="inlineStr">
        <is>
          <t>แบบฝึกหัด</t>
        </is>
      </c>
      <c r="P25" s="100" t="inlineStr">
        <is>
          <t>แบบฝึกหัด</t>
        </is>
      </c>
      <c r="Q25" s="100" t="n"/>
    </row>
    <row r="26" ht="409.6" customHeight="1" s="49">
      <c r="A26" s="119" t="n">
        <v>24</v>
      </c>
      <c r="B26" s="88" t="inlineStr">
        <is>
          <t>ผู้ป่วยได้รับการวินิจฉัยภาวะหัวใจเต้นผิดจังหวะ (Atrial Fibrillation) ได้รับยา Warfarin ข้อใดถูกต้องเกี่ยวกับยารักษาวัณโรคที่ส่งผลกระทบต่อระดับยา Warfarin</t>
        </is>
      </c>
      <c r="C26" s="100" t="n"/>
      <c r="D26" s="88" t="inlineStr">
        <is>
          <t>Isoniazid ส่งผลให้ระดับยา warfarin ลดลง</t>
        </is>
      </c>
      <c r="E26" s="88" t="inlineStr">
        <is>
          <t>Rifampin ส่งผลให้ระดับยา warfarin ลดลง</t>
        </is>
      </c>
      <c r="F26" s="88" t="inlineStr">
        <is>
          <t>Pyrazinamide ส่งผลให้ระดับยา warfarin เพิ่มขึ้น</t>
        </is>
      </c>
      <c r="G26" s="88" t="inlineStr">
        <is>
          <t>Ethambutol ส่งผลให้ระดับยา warfarin ลดลง</t>
        </is>
      </c>
      <c r="H26" s="88" t="inlineStr">
        <is>
          <t>ยาทุกตัวในสูตรยารักษาวัณโรคไม่ส่งผลต่อระดับยา warfarin</t>
        </is>
      </c>
      <c r="I26" s="100" t="n">
        <v>2</v>
      </c>
      <c r="J26" s="88" t="inlineStr">
        <is>
          <t>✅ คำตอบที่ถูกต้อง: ข้อ ข. Rifampin ส่งผลให้ระดับยา warfarin ลดลง
💡 Background:
Warfarin เป็นยาต้านการแข็งตัวของเลือดที่มีดัชนีการรักษาแคบ (Narrow Therapeutic Index; NTI) เปลี่ยนสภาพผ่านเอนไซม์ Cytochrome P450 ในตับหลายชนิด โดยเฉพาะ S-warfarin ซึ่งมีฤทธิ์แรงกว่า R-warfarin ถึง 3-5 เท่า ถูกเมแทบอไลต์ผ่านเอนไซม์ CYP2C9 เป็นหลัก
🎯 ทำไมข้อนี้ถึงถูก:
Rifampin (RMP) เป็น potent enzyme inducer อย่างแรงของระบบ CYP450 หลากหลาย isoenzymes รวมทั้ง CYP2C9, CYP3A4, CYP1A2 และ P-glycoprotein ส่งผลเร่งการกำจัดยา Warfarin อย่างมาก ทำให้ระดับยา Warfarin ในกระแสเลือดลดลงอย่างรวดเร็ว ค่า INR จึงลดลงอย่างมีนัยสำคัญ เสี่ยงต่อการเกิดลิ่มเลือดอุดตัน (Thromboembolism) การจัดการคือต้องเพิ่มขนาดยา Warfarin ขึ้น 2-3 เท่าและติดตามค่า INR อย่างใกล้ชิด
🔍 ข้ออื่นผิดเพราะอะไร:
• ข้อ ก. (Isoniazid ส่งผลให้ระดับ warfarin ลดลง): ผิด เพราะ Isoniazid เป็น CYP inhibitor ยับยั้ง CYP2C9 ทำให้ระดับ Warfarin 'เพิ่มขึ้น' และค่า INR สูงขึ้น เสี่ยงเลือดออก
• ข้อ ค. (Pyrazinamide ส่งผลให้ระดับ warfarin เพิ่มขึ้น): ไม่พบอันตรกิริยาที่มีนัยสำคัญทางคลินิกต่อระดับยา Warfarin
• ข้อ ง. (Ethambutol ส่งผลให้ระดับ warfarin ลดลง): ขับออกทางไตเป็นหลัก ไม่รบกวน CYP450 ในตับ
• ข้อ จ. (ยาทุกตัวไม่ส่งผล...): ผิดอย่างยิ่ง เพราะ Rifampin และ Isoniazid มีผลต่อระดับยาอย่างรุนแรง
📖 Guideline อ้างอิง:
แนวทางการรักษาผู้ป่วยวัณโรคในประเทศไทย พ.ศ. 2564 &amp; CHEST Antithrombotic Guidelines
📌 จุดจำก่อนสอบ:
• Rifampin Interaction: เป็น Potent Inducer ทำให้ระดับยา Warfarin, DOACs, Oral Contraceptives, Statins ลดลงอย่างมาก
• Isoniazid Interaction: เป็น CYP Inhibitor ทำให้ระดับ Warfarin และ Phenytoin เพิ่มสูงขึ้นจนเกิดพิษได้</t>
        </is>
      </c>
      <c r="K26" s="100" t="n"/>
      <c r="L26" s="88" t="inlineStr">
        <is>
          <t>Anticoagulation &amp; Arrhythmia</t>
        </is>
      </c>
      <c r="M26" s="100" t="inlineStr">
        <is>
          <t>Clinic</t>
        </is>
      </c>
      <c r="N26" s="88" t="inlineStr">
        <is>
          <t>แบบฝึกหัด PLE-CC 1 ข้อ 97</t>
        </is>
      </c>
      <c r="O26" s="100" t="inlineStr">
        <is>
          <t>แบบฝึกหัด</t>
        </is>
      </c>
      <c r="P26" s="100" t="inlineStr">
        <is>
          <t>แบบฝึกหัด</t>
        </is>
      </c>
      <c r="Q26" s="100" t="n"/>
    </row>
    <row r="27" ht="409.6" customHeight="1" s="49">
      <c r="A27" s="119" t="n">
        <v>25</v>
      </c>
      <c r="B27" s="88" t="inlineStr">
        <is>
          <t>ผู้ป่วยชายอายุ 59 ปี สูบบุหรี่วันละ 2 ซอง ตั้งแต่อายุ 20 ปี ตื่นเช้ามาต้องสูบภายใน 5 นาที มีโรคประจำตัว DM 5 ปี, HT 10 ปี, COPD 1 ปี ยาที่ใช้อยู่ได้แก่ Enalapril, Amlodipine, Metformin, Theophylline และยาสูด Tiotropium เมื่อผู้ป่วยเลิกบุหรี่ได้สำเร็จ ยาใดที่อาจเกิดผลข้างเคียงที่รุนแรงหากไม่มีการตรวจติดตามระดับยาและปรับลดขนาดยา</t>
        </is>
      </c>
      <c r="C27" s="100" t="n"/>
      <c r="D27" s="88" t="inlineStr">
        <is>
          <t>Enalapril</t>
        </is>
      </c>
      <c r="E27" s="88" t="inlineStr">
        <is>
          <t>Amlodipine</t>
        </is>
      </c>
      <c r="F27" s="88" t="inlineStr">
        <is>
          <t>Metformin</t>
        </is>
      </c>
      <c r="G27" s="88" t="inlineStr">
        <is>
          <t>Theophylline</t>
        </is>
      </c>
      <c r="H27" s="88" t="inlineStr">
        <is>
          <t>Tiotropium</t>
        </is>
      </c>
      <c r="I27" s="100" t="n">
        <v>4</v>
      </c>
      <c r="J27" s="88" t="inlineStr">
        <is>
          <t>✅ คำตอบที่ถูกต้อง: ข้อ ง. Theophylline
💡 Background:
ควันบุหรี่ประกอบด้วยสาร Polycyclic Aromatic Hydrocarbons (PAHs) ซึ่งมีคุณสมบัติเป็นตัวเหนี่ยวนำเอนไซม์ Cytochrome P450 1A2 (CYP1A2 inducer) อย่างแรง ส่งผลให้ยาที่กำจัดผ่าน CYP1A2 ถูกกำจัดออกจากร่างกายเร็วกว่าปกติในผู้ที่สูบบุหรี่
🎯 ทำไมข้อนี้ถึงถูก:
Theophylline ถูกกำจัดผ่านเอนไซม์ CYP1A2 เป็นหลัก (&gt;80%) และเป็นยาที่มีช่วงการรักษาแคบ (Narrow Therapeutic Index; NTI ระดับเป้าหมาย 5-15 mcg/mL) เมื่อผู้ป่วยหยุดสูบบุหรี่ ฤทธิ์กระตุ้นเอนไซม์ของ PAHs จะหมดไป ทำให้การกำจัด Theophylline ช้าลง ระดับยาในเลือดจะสะสมสูงขึ้นจนเกิดภาวะเป็นพิษ (Theophylline toxicity) เช่น คลื่นไส้อาเจียนรุนแรง หัวใจเต้นผิดจังหวะ ชัก และเสียชีวิตได้ จึงต้องตรวจวัดระดับยา (TDM) และปรับลดขนาดยาลงประมาณ 25-33% หลังเลิกบุหรี่
🔍 ข้ออื่นผิดเพราะอะไร:
• ข้อ ก. (Enalapril): ขับออกทางไตเป็นหลัก ไม่ได้ถูกเหนี่ยวนำโดยควันบุหรี่ผ่าน CYP1A2
• ข้อ ข. (Amlodipine): เปลี่ยนสภาพผ่าน CYP3A4 ไม่ใช่ CYP1A2 และมี therapeutic index กว้าง
• ข้อ ค. (Metformin): ขับออกทางไตในรูปเดิม ไม่ผ่าน CYP450 ในตับ
• ข้อ จ. (Tiotropium): เป็นยาพ่นออกฤทธิ์เฉพาะที่ระบบทางเดินหายใจ ไม่ได้รับผลกระทบจาก CYP1A2
📖 Guideline อ้างอิง:
GOLD Guidelines 2024 (Global Initiative for Chronic Obstructive Lung Disease) &amp; Applied Pharmacokinetics and Pharmacodynamics (Principles of Therapeutic Drug Monitoring)
📌 จุดจำก่อนสอบ:
• Smoking Induces CYP1A2: สาร PAHs ในควันบุหรี่เหนี่ยวนำ CYP1A2 ทำให้ระดับ Theophylline, Olanzapine, Clozapine ต่ำลงเมื่อสูบ
• Smoking Cessation Risk: เมื่อเลิกสูบบุหรี่ CYP1A2 จะกลับมาทำงานช้าลง ทำให้ระดับ Theophylline สูงขึ้นจนเกิดพิษ (Toxicity: Seizure, Tachycardia)</t>
        </is>
      </c>
      <c r="K27" s="100" t="n"/>
      <c r="L27" s="88" t="inlineStr">
        <is>
          <t>Cardiovascular &amp; Pulmonary Pharmacology</t>
        </is>
      </c>
      <c r="M27" s="100" t="inlineStr">
        <is>
          <t>Clinic</t>
        </is>
      </c>
      <c r="N27" s="88" t="inlineStr">
        <is>
          <t>PLE_CC1_2567_Key ข้อ 2</t>
        </is>
      </c>
      <c r="O27" s="100" t="inlineStr">
        <is>
          <t>ข้อสอบจริง</t>
        </is>
      </c>
      <c r="P27" s="100" t="inlineStr">
        <is>
          <t>ปี 2567</t>
        </is>
      </c>
      <c r="Q27" s="100" t="n"/>
    </row>
    <row r="28" ht="409.6" customHeight="1" s="49">
      <c r="A28" s="119" t="n">
        <v>26</v>
      </c>
      <c r="B28" s="88" t="inlineStr">
        <is>
          <t>ยาตัวใดต่อไปนี้มีฤทธิ์ยับยั้งผลของ Angiotensin II ได้โดยตรงที่ตัวรับมากที่สุด (Direct Angiotensin II Receptor Blocker)</t>
        </is>
      </c>
      <c r="C28" s="100" t="n"/>
      <c r="D28" s="88" t="inlineStr">
        <is>
          <t>Aliskiren</t>
        </is>
      </c>
      <c r="E28" s="88" t="inlineStr">
        <is>
          <t>Enalapril</t>
        </is>
      </c>
      <c r="F28" s="88" t="inlineStr">
        <is>
          <t>Losartan</t>
        </is>
      </c>
      <c r="G28" s="88" t="inlineStr">
        <is>
          <t>Carvedilol</t>
        </is>
      </c>
      <c r="H28" s="88" t="inlineStr">
        <is>
          <t>Furosemide</t>
        </is>
      </c>
      <c r="I28" s="100" t="n">
        <v>3</v>
      </c>
      <c r="J28" s="88" t="inlineStr">
        <is>
          <t>✅ คำตอบที่ถูกต้อง: ข้อ ค. Losartan
💡 Background:
ระบบ Renin-Angiotensin-Aldosterone System (RAAS) สามารถถูกยับยั้งได้หลายขั้นตอนในกระบวนการทางสรีรวิทยา ตั้งแต่การยับยั้ง Renin, การยับยั้งการเปลี่ยน Angiotensin I เป็น II และการปิดกั้นตัวรับที่อวัยวะเป้าหมาย
🎯 ทำไมข้อนี้ถึงถูก:
Losartan เป็นยากลุ่ม Angiotensin II Receptor Blockers (ARBs) ออกฤทธิ์จับแบบแข่งขันและปิดกั้นตัวรับ Angiotensin II Type 1 (AT1) receptor โดยตรงที่กล้ามเนื้อเรียบของหลอดเลือด ต่อมหมวกไต และไต จึงสามารถยับยั้งฤทธิ์ทุกอย่างของ Angiotensin II ได้โดยตรงที่สุด ไม่ว่าจะสร้างมาจากวิถี ACE-dependent หรือ non-ACE pathway (Chymase) ก็ตาม
🔍 ข้ออื่นผิดเพราะอะไร:
• ข้อ ก. (Aliskiren): เป็น Direct Renin Inhibitor ยับยั้งเอนไซม์ Renin ไม่ได้ปิดกั้นที่ Angiotensin II receptor
• ข้อ ข. (Enalapril): เป็น ACE inhibitor ยับยั้งการสร้าง Angiotensin II ทางอ้อม ไม่ได้ปิดกั้นที่ receptor โดยตรง
• ข้อ ง. (Carvedilol): เป็น Non-selective beta-blocker ที่มี alpha-1 blocking activity ออกฤทธิ์ต่อ adrenergic receptors
• ข้อ จ. (Furosemide): เป็น Loop diuretic ยับยั้ง Na+/K+/2Cl- cotransporter ที่ไต
📖 Guideline อ้างอิง:
แนวทางการรักษาโรคความดันโลหิตสูง ในเวชปฏิบัติทั่วไป พ.ศ. 2562 (สมาคมความดันโลหิตสูงแห่งประเทศไทย) &amp; 2020 ISH Global Hypertension Practice Guidelines
📌 จุดจำก่อนสอบ:
• ARB Mechanism: ปิดกั้น AT1 receptor โดยตรง ป้องกันการหดตัวของหลอดเลือดและการหลั่ง Aldosterone
• Dual RAAS Blockade Warning: ห้ามใช้ ACEI ร่วมกับ ARB พร้อมกันเด็ดขาด เพราะไม่เพิ่มผลลดโรคหัวใจแต่เพิ่มความเสี่ยงไตวายเฉียบพลันและ Hyperkalemia</t>
        </is>
      </c>
      <c r="K28" s="100" t="n"/>
      <c r="L28" s="88" t="inlineStr">
        <is>
          <t>Hypertension</t>
        </is>
      </c>
      <c r="M28" s="100" t="inlineStr">
        <is>
          <t>Clinic</t>
        </is>
      </c>
      <c r="N28" s="88" t="inlineStr">
        <is>
          <t>PLE_CC1_2567_Key ข้อ 1</t>
        </is>
      </c>
      <c r="O28" s="100" t="inlineStr">
        <is>
          <t>ข้อสอบจริง</t>
        </is>
      </c>
      <c r="P28" s="100" t="inlineStr">
        <is>
          <t>ปี 2567</t>
        </is>
      </c>
      <c r="Q28" s="100" t="n"/>
    </row>
    <row r="29" ht="409.6" customHeight="1" s="49">
      <c r="A29" s="119" t="n">
        <v>27</v>
      </c>
      <c r="B29" s="88" t="inlineStr">
        <is>
          <t>การลดลงของระดับคอเลสเตอรอลในเซลล์ตับจากการออกฤทธิ์ของยาลดไขมันกลุ่ม Statins ส่งผลกระตุ้นกระบวนการทางชีวเคมีใดในเซลล์ตับมากที่สุด</t>
        </is>
      </c>
      <c r="C29" s="100" t="n"/>
      <c r="D29" s="88" t="inlineStr">
        <is>
          <t>กระตุ้น transcription factor SREBP-2 เพื่อเพิ่มการแสดงออกของ LDL receptors บนผิวเซลล์ตับ</t>
        </is>
      </c>
      <c r="E29" s="88" t="inlineStr">
        <is>
          <t>ยับยั้งการแสดงออกของ LDL receptors บนผิวเซลล์ตับเพื่อลดการดูดกลับไขมัน</t>
        </is>
      </c>
      <c r="F29" s="88" t="inlineStr">
        <is>
          <t>กระตุ้นเอนไซม์ PCSK9 ให้ทำลาย LDL receptors ในกระแสเลือด</t>
        </is>
      </c>
      <c r="G29" s="88" t="inlineStr">
        <is>
          <t>ยับยั้งการทำงานของ Lipoprotein lipase (LPL) ที่ผนังหลอดเลือด</t>
        </is>
      </c>
      <c r="H29" s="88" t="inlineStr">
        <is>
          <t>เพิ่มการสังเคราะห์ Apolipoprotein B-100 ในเซลล์ตับ</t>
        </is>
      </c>
      <c r="I29" s="100" t="n">
        <v>1</v>
      </c>
      <c r="J29" s="88" t="inlineStr">
        <is>
          <t>✅ คำตอบที่ถูกต้อง: ข้อ ก. กระตุ้น transcription factor SREBP-2 เพื่อเพิ่มการแสดงออกของ LDL receptors บนผิวเซลล์ตับ
💡 Background:
Statins ยับยั้งเอนไซม์ HMG-CoA reductase ซึ่งเป็น rate-limiting step ในกระบวนการ De novo cholesterol synthesis ภายในเซลล์ตับ (Hepatocytes)
🎯 ทำไมข้อนี้ถึงถูก:
เมื่อระดับ intracellular cholesterol ในเซลล์ตับลดลง สภาพนี้จะไปกระตุ้นโปรตีนตรวจวัดระดับสเตอรอลใน Endoplasmic Reticulum นำไปสู่การเคลื่อนย้ายและตัด active form ของ transcription factor ที่ชื่อว่า Sterol Regulatory Element-Binding Protein 2 (SREBP-2) เข้าสู่นิวเคลียส เพื่อเพิ่ม transcription และ upregulation ของยีน LDL receptor ทำให้เซลล์ตับสร้างและแสดงออก LDL receptors บนผิวเซลล์มากขึ้น ส่งผลให้ตับสามารถดึงดูดและเก็บกวาด LDL particles ออกจากกระแสเลือดเข้าสู่เซลล์ตับได้มากขึ้นอย่างมหาศาล ระดับ LDL-C ในเลือดจึงลดลง
🔍 ข้ออื่นผิดเพราะอะไร:
• ข้อ ข. (ยับยั้งการแสดงออกของ LDL receptor): ตรงข้ามกับความเป็นจริง เพราะยาทำให้เซลล์ตับสร้าง LDL receptor 'เพิ่มขึ้น'
• ข้อ ค. (กระตุ้น PCSK9 ให้ทำลาย receptor): แม้ Statin จะเหนี่ยวนำ PCSK9 เล็กน้อย แต่ไม่ใช่กลไกหลักที่ทำให้ลดไขมัน ในทางตรงกันข้าม การมี PCSK9 สูงจะลด LDL receptor จึงมีการพัฒนายาฉีด PCSK9 inhibitor มาเสริมฤทธิ์ statin
• ข้อ ง. (ยับยั้ง LPL): เป็นกลไกที่ไม่ถูกต้อง Statins ไม่ได้ยับยั้ง LPL
• ข้อ จ. (เพิ่มการสังเคราะห์ Apo B-100): ยา Statin ช่วยลดการสร้าง VLDL และลดระดับ Apo B-100
📖 Guideline อ้างอิง:
Goodman &amp; Gilman's: The Pharmacological Basis of Therapeutics (14th Edition) &amp; 2018 AHA/ACC Blood Cholesterol Guidelines
📌 จุดจำก่อนสอบ:
• Statin Intracellular Cascade: ยับยั้ง HMG-CoA reductase -&gt; intracellular cholesterol ต่ำ -&gt; SREBP-2 translocation -&gt; LDL receptor gene expression เพิ่มขึ้น -&gt; Clearance ของ LDL ในพลาสมาเพิ่มขึ้น</t>
        </is>
      </c>
      <c r="K29" s="100" t="n"/>
      <c r="L29" s="88" t="inlineStr">
        <is>
          <t>Dyslipidemias</t>
        </is>
      </c>
      <c r="M29" s="100" t="inlineStr">
        <is>
          <t>Clinic</t>
        </is>
      </c>
      <c r="N29" s="88" t="inlineStr">
        <is>
          <t>PLE_CC1_2567_Key ข้อ 2</t>
        </is>
      </c>
      <c r="O29" s="100" t="inlineStr">
        <is>
          <t>ข้อสอบจริง</t>
        </is>
      </c>
      <c r="P29" s="100" t="inlineStr">
        <is>
          <t>ปี 2567</t>
        </is>
      </c>
      <c r="Q29" s="100" t="n"/>
    </row>
    <row r="30" ht="409.6" customHeight="1" s="49">
      <c r="A30" s="119" t="n">
        <v>28</v>
      </c>
      <c r="B30" s="88" t="inlineStr">
        <is>
          <t>กลไกการออกฤทธิ์ของยากลุ่ม Statins ที่ส่งผลให้ระดับคอเลสเตอรอลชนิด LDL ในเลือดลดลงคือข้อใด</t>
        </is>
      </c>
      <c r="C30" s="100" t="n"/>
      <c r="D30" s="88" t="inlineStr">
        <is>
          <t>ยับยั้งเอนไซม์ HMG-CoA reductase และเพิ่มจำนวน LDL receptors ที่ตับ</t>
        </is>
      </c>
      <c r="E30" s="88" t="inlineStr">
        <is>
          <t>5-alpha reductase inhibitor</t>
        </is>
      </c>
      <c r="F30" s="88" t="inlineStr">
        <is>
          <t>Aldose reductase inhibitor</t>
        </is>
      </c>
      <c r="G30" s="88" t="inlineStr">
        <is>
          <t>Dihydrofolate reductase inhibitor</t>
        </is>
      </c>
      <c r="H30" s="88" t="inlineStr">
        <is>
          <t>Dihydropteroate synthase inhibitor</t>
        </is>
      </c>
      <c r="I30" s="100" t="n">
        <v>1</v>
      </c>
      <c r="J30" s="88" t="inlineStr">
        <is>
          <t>✅ คำตอบที่ถูกต้อง: ข้อ ก. ยับยั้งเอนไซม์ HMG-CoA reductase และเพิ่มจำนวน LDL receptors ที่ตับ
💡 Background:
ยากลุ่ม Statins เป็น First-line therapy ในการรักษาภาวะไขมันในเลือดสูงและป้องกันโรคหัวใจและหลอดเลือด (ASCVD)
🎯 ทำไมข้อนี้ถึงถูก:
Statins ยับยั้งเอนไซม์ 3-hydroxy-3-methylglutaryl-coenzyme A (HMG-CoA) reductase ซึ่งเปลี่ยน HMG-CoA ไปเป็น Mevalonate ทำให้การสังเคราะห์คอเลสเตอรอลในตับลดลง และกระตุ้นการแสดงออกของ LDL receptors บนผิวเซลล์ตับเพิ่มขึ้น ช่วยเพิ่มการนำ LDL-C จากกระแสเลือดเข้าสู่เซลล์ตับ ทำให้ระดับ LDL-C ในเลือดลดลงอย่างมีประสิทธิภาพ
🔍 ข้ออื่นผิดเพราะอะไร:
• ข้อ ข. (5-alpha reductase inhibitor): เป็นกลไกของ Finasteride และ Dutasteride ใช้รักษาต่อมลูกหมากโต (BPH) และผมร่วง
• ข้อ ค. (Aldose reductase inhibitor): เป็นกลไกของ Epalrestat ใช้ป้องกันภาวะแทรกซ้อนทางระบบประสาทในโรคเบาหวาน
• ข้อ ง. (Dihydrofolate reductase inhibitor): เป็นกลไกของ Methotrexate และ Trimethoprim ยับยั้งการสร้างกรดโฟลิก
• ข้อ จ. (Dihydropteroate synthase inhibitor): เป็นกลไกของยากลุ่ม Sulfonamides ยับยั้งการสร้างโฟเลตในแบคทีเรีย
📖 Guideline อ้างอิง:
แนวทางเวชปฏิบัติการรักษาภาวะไขมันผิดปกติในเลือด พ.ศ. 2559 &amp; Goodman &amp; Gilman's The Pharmacological Basis of Therapeutics
📌 จุดจำก่อนสอบ:
• Statin MOA: ยับยั้ง HMG-CoA reductase (Rate-limiting enzyme) และเพิ่มจำนวน Hepatic LDL receptors
• Pleiotropic Effects: ต้านการอักเสบในหลอดเลือด, ปรับปรุง endothelial function, เพิ่ม plaque stability, ยับยั้งเกล็ดเลือดเกาะกลุ่ม</t>
        </is>
      </c>
      <c r="K30" s="100" t="n"/>
      <c r="L30" s="88" t="inlineStr">
        <is>
          <t>Dyslipidemias</t>
        </is>
      </c>
      <c r="M30" s="100" t="inlineStr">
        <is>
          <t>Clinic</t>
        </is>
      </c>
      <c r="N30" s="88" t="inlineStr">
        <is>
          <t>PLE_CC1_2567_Key ข้อ 4</t>
        </is>
      </c>
      <c r="O30" s="100" t="inlineStr">
        <is>
          <t>ข้อสอบจริง</t>
        </is>
      </c>
      <c r="P30" s="100" t="inlineStr">
        <is>
          <t>ปี 2567</t>
        </is>
      </c>
      <c r="Q30" s="100" t="n"/>
    </row>
    <row r="31" ht="409.6" customHeight="1" s="49">
      <c r="A31" s="119" t="n">
        <v>29</v>
      </c>
      <c r="B31" s="88" t="inlineStr">
        <is>
          <t>ข้อใดเป็นอาการไม่พึงประสงค์ที่รุนแรงของยากลุ่ม Statins ซึ่งอาจนำไปสู่ภาวะไตวายเฉียบพลันและระดับโพแทสเซียมในเลือดสูงวิกฤต</t>
        </is>
      </c>
      <c r="C31" s="100" t="n"/>
      <c r="D31" s="88" t="inlineStr">
        <is>
          <t>Rhabdomyolysis</t>
        </is>
      </c>
      <c r="E31" s="88" t="inlineStr">
        <is>
          <t>Severe Hypotension</t>
        </is>
      </c>
      <c r="F31" s="88" t="inlineStr">
        <is>
          <t>Hyperkalemia</t>
        </is>
      </c>
      <c r="G31" s="88" t="inlineStr">
        <is>
          <t>Bradycardia</t>
        </is>
      </c>
      <c r="H31" s="88" t="inlineStr">
        <is>
          <t>Nausea and Vomiting</t>
        </is>
      </c>
      <c r="I31" s="100" t="n">
        <v>1</v>
      </c>
      <c r="J31" s="88" t="inlineStr">
        <is>
          <t>✅ คำตอบที่ถูกต้อง: ข้อ ก. Rhabdomyolysis
💡 Background:
อาการไม่พึงประสงค์ต่อระบบกล้ามเนื้อจากยากลุ่ม Statins (Statin-Associated Muscle Symptoms; SAMS) มีตั้งแต่ระดับไม่รุนแรงไปจนถึงขั้นเสียชีวิต ได้แก่ Myalgia (ปวดกล้ามเนื้อแต่ CK ปกติ), Myositis (ปวดกล้ามเนื้อร่วมกับ CK เพิ่มขึ้น) และ Rhabdomyolysis
🎯 ทำไมข้อนี้ถึงถูก:
Rhabdomyolysis (ภาวะกล้ามเนื้อสลาย) เป็นภาวะฉุกเฉินทางการแพทย์์ที่รุนแรงที่สุด มีการแตกทำลายของเซลล์กล้ามเนื้อลายอย่างกว้างขวาง วินิจฉัยจากระดับเอนไซม์ Creatine Kinase (CK) พุ่งสูงมากกว่า 10 เท่าของค่าขอบบนปกติ (CK &gt; 10x ULN) ร่วมกับมี Myoglobin รั่วออกมาในกระแสเลือดและปัสสาวะ ทำให้ปัสสาวะเปลี่ยนเป็นสีน้ำตาลเข้มคล้ายน้ำโคล่า (Tea-colored or brown urine) และก่อให้เกิด Acute Tubular Necrosis นำไปสู่ Acute Kidney Injury (AKI) รุนแรง พร้อมกับการรั่วไหลของโพแทสเซียมจากเซลล์กล้ามเนื้อเข้าสู่กระแสเลือดทำให้เกิด Severe Hyperkalemia และหัวใจหยุดเต้นได้
🔍 ข้ออื่นผิดเพราะอะไร:
• ข้อ ข. (Hypotension): Statins ไม่มีฤทธิ์ลดความดันโลหิตเฉียบพลัน
• ข้อ ค. (Hyperkalemia): เป็นภาวะแทรกซ้อน (complication) ที่เกิดตามมาจาก Rhabdomyolysis ไม่ใช่อาการไม่พึงประสงค์หลักโดยตรงของตัวยา statin
• ข้อ ง. (Bradycardia): Statins ไม่มีผลกดการเต้นของหัวใจ
• ข้อ จ. (Nausea): เป็นผลข้างเคียงต่อระบบทางเดินอาหารทั่วไป ไม่ใช่อาการรุนแรง
📖 Guideline อ้างอิง:
2018 AHA/ACC Blood Cholesterol Guidelines &amp; แนวทางเวชปฏิบัติการรักษาภาวะไขมันผิดปกติในเลือด พ.ศ. 2559
📌 จุดจำก่อนสอบ:
• Rhabdomyolysis Triad: Severe muscle pain + CK &gt; 10x ULN + Brown/tea-colored urine (Myoglobinuria)
• Critical Complications: Acute Kidney Injury (AKI) และ Hyperkalemia จากการรั่วของ K+ ออกจาก myocytes</t>
        </is>
      </c>
      <c r="K31" s="100" t="n"/>
      <c r="L31" s="88" t="inlineStr">
        <is>
          <t>Dyslipidemias</t>
        </is>
      </c>
      <c r="M31" s="100" t="inlineStr">
        <is>
          <t>Clinic</t>
        </is>
      </c>
      <c r="N31" s="88" t="inlineStr">
        <is>
          <t>PLE_CC1_2567_Key ข้อ 5</t>
        </is>
      </c>
      <c r="O31" s="100" t="inlineStr">
        <is>
          <t>ข้อสอบจริง</t>
        </is>
      </c>
      <c r="P31" s="100" t="inlineStr">
        <is>
          <t>ปี 2567</t>
        </is>
      </c>
      <c r="Q31" s="100" t="n"/>
    </row>
    <row r="32" ht="409.6" customHeight="1" s="49">
      <c r="A32" s="119" t="n">
        <v>30</v>
      </c>
      <c r="B32" s="88" t="inlineStr">
        <is>
          <t>ผู้ป่วยต้องการรับประทานยาลดไขมันกลุ่ม Statins ในช่วงเวลาเช้าเนื่องจากมักลืมรับประทานยาตอนก่อนนอน เภสัชกรควรแนะนำให้แพทย์์จ่ายยาตัวใดที่สามารถรับประทานเวลาเช้าได้โดยประสิทธิภาพการลดไขมันไม่ลดลง</t>
        </is>
      </c>
      <c r="C32" s="100" t="n"/>
      <c r="D32" s="88" t="inlineStr">
        <is>
          <t>Rosuvastatin</t>
        </is>
      </c>
      <c r="E32" s="88" t="inlineStr">
        <is>
          <t>Simvastatin</t>
        </is>
      </c>
      <c r="F32" s="88" t="inlineStr">
        <is>
          <t>Lovastatin</t>
        </is>
      </c>
      <c r="G32" s="88" t="inlineStr">
        <is>
          <t>Pravastatin</t>
        </is>
      </c>
      <c r="H32" s="88" t="inlineStr">
        <is>
          <t>Fluvastatin IR</t>
        </is>
      </c>
      <c r="I32" s="100" t="n">
        <v>1</v>
      </c>
      <c r="J32" s="88" t="inlineStr">
        <is>
          <t>✅ คำตอบที่ถูกต้อง: ข้อ ก. Rosuvastatin
💡 Background:
กระบวนการสังเคราะห์คอเลสเตอรอลในร่างกายมนุษย์โดยเอนไซม์ HMG-CoA reductase มีจังหวะตามนาฬิกาชีวภาพ (Circadian rhythm) โดยจะสังเคราะห์สูงสุดในช่วงเวลากลางคืน (ช่วงเที่ยงคืนถึงตีสาม) การเลือกเวลาบริหารยา Statin จึงขึ้นอยู่กับค่าครึ่งชีวิตของการกำจัดยา (Elimination half-life)
🎯 ทำไมข้อนี้ถึงถูก:
Rosuvastatin (รวมถึง Atorvastatin) เป็นยากลุ่ม Statin ที่มีค่าครึ่งชีวิตยาวนาน (Long half-life ประมาณ 14-19 ชั่วโมง) ทำให้ระดับยาคงตัวในกระแสเลือดและสามารถยับยั้งเอนไซม์ HMG-CoA reductase ได้ตลอด 24 ชั่วโมง จึงสามารถรับประทานเวลาใดก็ได้ในแต่ละวัน เช่น ตอนเช้า โดยที่ประสิทธิภาพในการลดระดับ LDL-C ไม่แตกต่างจากการรับประทานก่อนนอน
🔍 ข้ออื่นผิดเพราะอะไร:
• ข้อ ข. (Simvastatin): มีค่า half-life สั้นมาก (1.5-2 ชั่วโมง) ต้องรับประทานก่อนนอน (HS) เท่านั้นเพื่อให้ระดับยาตรงกับช่วง peak ของ cholesterol synthesis
• ข้อ ค. (Lovastatin): มีค่า half-life สั้น (2-3 ชั่วโมง) ต้องรับประทานพร้อมอาหารเย็นหรือก่อนนอน
• ข้อ ง. (Pravastatin): มีค่า half-life สั้น (1.5-2 ชั่วโมง) แนะนำให้รับประทานก่อนนอน
• ข้อ จ. (Fluvastatin IR): มีค่า half-life สั้น (ประมาณ 3 ชั่วโมง) แนะนำให้รับประทานก่อนนอน
📖 Guideline อ้างอิง:
แนวทางเวชปฏิบัติการรักษาภาวะไขมันผิดปกติในเลือด พ.ศ. 2559 (สมาคมแพทย์์โรคหัวใจแห่งประเทศไทย) &amp; Applied Clinical Pharmacokinetics
📌 จุดจำก่อนสอบ:
• Morning or Anytime Statins (Long t1/2): Atorvastatin (t1/2 ~ 14 h), Rosuvastatin (t1/2 ~ 19 h), Pitavastatin (t1/2 ~ 12 h) กินเวลาไหนก็ได้
• Bedtime Only Statins (Short t1/2): Simvastatin, Lovastatin, Pravastatin, Fluvastatin IR ต้องกินก่อนนอนเสมอ</t>
        </is>
      </c>
      <c r="K32" s="100" t="n"/>
      <c r="L32" s="88" t="inlineStr">
        <is>
          <t>Dyslipidemias</t>
        </is>
      </c>
      <c r="M32" s="100" t="inlineStr">
        <is>
          <t>Clinic</t>
        </is>
      </c>
      <c r="N32" s="88" t="inlineStr">
        <is>
          <t>PLE_CC1_2567_Key ข้อ 6</t>
        </is>
      </c>
      <c r="O32" s="100" t="inlineStr">
        <is>
          <t>ข้อสอบจริง</t>
        </is>
      </c>
      <c r="P32" s="100" t="inlineStr">
        <is>
          <t>ปี 2567</t>
        </is>
      </c>
      <c r="Q32" s="100" t="n"/>
    </row>
    <row r="33" ht="409.6" customHeight="1" s="49">
      <c r="A33" s="119" t="n">
        <v>31</v>
      </c>
      <c r="B33" s="88" t="inlineStr">
        <is>
          <t>ในตำรับยาเม็ดหรือสารละลายยาฉีด Edetate disodium (Disodium EDTA) ทำหน้าที่เป็นสารช่วยทางเภสัชกรรม (Excipient) ชนิดใด</t>
        </is>
      </c>
      <c r="C33" s="100" t="n"/>
      <c r="D33" s="88" t="inlineStr">
        <is>
          <t>Buffering agent</t>
        </is>
      </c>
      <c r="E33" s="88" t="inlineStr">
        <is>
          <t>Chelating agent</t>
        </is>
      </c>
      <c r="F33" s="88" t="inlineStr">
        <is>
          <t>pH adjustment</t>
        </is>
      </c>
      <c r="G33" s="88" t="inlineStr">
        <is>
          <t>Tonicity agent</t>
        </is>
      </c>
      <c r="H33" s="88" t="inlineStr">
        <is>
          <t>Preservative</t>
        </is>
      </c>
      <c r="I33" s="100" t="n">
        <v>2</v>
      </c>
      <c r="J33" s="88" t="inlineStr">
        <is>
          <t>✅ คำตอบที่ถูกต้อง: ข้อ ข. Chelating agent
💡 Background:
สารประกอบเชิงซ้อนจำพวกกรดอะมิโนโพลีคาร์บอกซิลิก เช่น Disodium Edetate (Na2EDTA) ถูกนำมาใช้อย่างแพร่หลายในตำรับเภสัชภัณฑ์ทั้งรูปแบบยาฉีด ยาหยอดตา และยาน้ำ
🎯 ทำไมข้อนี้ถึงถูก:
Edetate disodium ทำหน้าที่เป็น Chelating agent (Sequestering agent) มีความสามารถในการจับกับไอออนของโลหะหนัก (เช่น Fe2+, Fe3+, Cu2+, Ca2+, Mg2+) ที่ปนเปื้อนในตำรับ เกิดเป็นสารเชิงซ้อน (Chelate) ที่ละลายน้ำได้และมีความคงตัวสูง ช่วยป้องกันไม่ให้ไอออนของโลหะไปเร่งปฏิกิริยาออกซิเดชัน (Metal-catalyzed oxidation) ของตัวยาสำคัญ จึงทำหน้าที่เป็นสารต้านออกซิเดชันเสริม (Antioxidant synergist) เพื่อรักษาเสถียรภาพของตำรับ
🔍 ข้ออื่นผิดเพราะอะไร:
• ข้อ ก. (Buffering agent): สารบัฟเฟอร์ทั่วไปได้แก่ Phosphate buffer, Citrate buffer, Acetate buffer
• ข้อ ค. (pH adjustment): มักใช้กรดหรือเบสแก่เจือจาง เช่น HCl หรือ NaOH
• ข้อ ง. (Tonicity agent): นิยมใช้ Sodium chloride หรือ Dextrose ในการปรับความดันออสโมติก
• ข้อ จ. (Preservative): แม้ EDTA จะช่วยเสริมฤทธิ์สารกันเสีย (เช่น Benzalkonium chloride) แต่หน้าที่หลักของตัวมันเองคือ Chelating agent
📖 Guideline อ้างอิง:
Handbook of Pharmaceutical Excipients (9th Edition) &amp; United States Pharmacopeia (USP-NF)
📌 จุดจำก่อนสอบ:
• Disodium EDTA Function: Chelating agent จับโลหะหนัก ป้องกัน auto-oxidation เสริมความคงตัวตำรับยา
• Synergistic Preservative: เมื่อใช้ร่วมกับสารต้านจุลชีพ ช่วยเพิ่มการซึมผ่านผนังเซลล์ของแบคทีเรีย Gram-negative (เช่น Pseudomonas aeruginosa)</t>
        </is>
      </c>
      <c r="K33" s="100" t="n"/>
      <c r="L33" s="88" t="inlineStr">
        <is>
          <t>Pharmaceutics &amp; Excipients</t>
        </is>
      </c>
      <c r="M33" s="100" t="inlineStr">
        <is>
          <t>Clinic</t>
        </is>
      </c>
      <c r="N33" s="88" t="inlineStr">
        <is>
          <t>PLE_CC1_2567_Key ข้อ 7</t>
        </is>
      </c>
      <c r="O33" s="100" t="inlineStr">
        <is>
          <t>ข้อสอบจริง</t>
        </is>
      </c>
      <c r="P33" s="100" t="inlineStr">
        <is>
          <t>ปี 2567</t>
        </is>
      </c>
      <c r="Q33" s="100" t="n"/>
    </row>
    <row r="34" ht="409.6" customHeight="1" s="49">
      <c r="A34" s="119" t="n">
        <v>32</v>
      </c>
      <c r="B34" s="88" t="inlineStr">
        <is>
          <t>ผู้ป่วยปวดแผลผ่าตัด หลังได้รับ Morphine เข้าทางหลอดเลือดดำ (IV) ต่อมาผู้ป่วยมีอาการหัวใจเต้นช้า ซึมลงอย่างมาก ไม่พูด ไม่ตอบสนอง และกดการหายใจ ผู้ป่วยควรได้รับยาต้านพิษ (Antidote) ชนิดใดในการรักษาภาวะฉุกเฉินนี้</t>
        </is>
      </c>
      <c r="C34" s="100" t="n"/>
      <c r="D34" s="88" t="inlineStr">
        <is>
          <t>Fentanyl</t>
        </is>
      </c>
      <c r="E34" s="88" t="inlineStr">
        <is>
          <t>Thiamine</t>
        </is>
      </c>
      <c r="F34" s="88" t="inlineStr">
        <is>
          <t>Naloxone</t>
        </is>
      </c>
      <c r="G34" s="88" t="inlineStr">
        <is>
          <t>Flumazenil</t>
        </is>
      </c>
      <c r="H34" s="88" t="inlineStr">
        <is>
          <t>Bromocriptine</t>
        </is>
      </c>
      <c r="I34" s="100" t="n">
        <v>3</v>
      </c>
      <c r="J34" s="88" t="inlineStr">
        <is>
          <t>✅ คำตอบที่ถูกต้อง: ข้อ ค. Naloxone
💡 Background:
Morphine เป็นยาแก้ปวดกลุ่ม Opioid ที่ออกฤทธิ์กระตุ้น Mu-opioid receptor ในระบบประสาทส่วนกลาง การได้รับยาเกินขนาดทำให้เกิดภาวะ Opioid Overdose ซึ่งมีอาการแสดงสำคัญคือ หมดสติ รูม่านตาหดเล็กขนาดเท่ารูเข็ม (Pinpoint pupils) และกดการหายใจ (Respiratory depression)
🎯 ทำไมข้อนี้ถึงถูก:
Naloxone เป็น Pure Opioid Receptor Antagonist ที่แย่งจับกับ Mu, Kappa, Delta opioid receptors ได้อย่างรวดเร็ว สามารถถอนพิษและแก้อาการกดการหายใจรวมถึงอาการซึมจาก Morphine ได้ทันทีภายใน 1-2 นาทีหลังฉีดทางหลอดเลือดดำ จึงเป็น First-line specific antidote สำหรับภาวะ Opioid overdose
🔍 ข้ออื่นผิดเพราะอะไร:
• ข้อ ก. (Fentanyl): เป็น Opioid agonist ออกฤทธิ์แรง ยิ่งทำให้ผู้ป่วยกดการหายใจและเสียชีวิต
• ข้อ ข. (Thiamine): เป็นวิตามิน B1 ใช้รักษาและป้องกัน Wernicke's encephalopathy ในผู้ติดสุราเรื้อรัง
• ข้อ ง. (Flumazenil): เป็น Antidote สำหรับแก้พิษกลุ่ม Benzodiazepines เท่านั้น
• ข้อ จ. (Bromocriptine): เป็น Dopamine agonist ใช้รักษาภาวะ Neuroleptic Malignant Syndrome (NMS) หรือ Hyperprolactinemia
📖 Guideline อ้างอิง:
แนวทางการรักษาผู้ป่วยได้รับสารพิษ (ศูนย์พิษวิทยารามาธิบดี) &amp; AHA ACLS Guidelines for Opioid-Associated Emergency
📌 จุดจำก่อนสอบ:
• Opioid Toxicity Triad: Coma + Respiratory depression + Pinpoint pupils
• Antidote: Naloxone IV (Titrate dose 0.04-0.4 mg ทุก 2-3 นาที) เฝ้าระวัง half-life สั้น (30-90 นาที) ซึ่งสั้นกว่า Morphine อาจต้องฉีดซ้ำหรือ drip ต่อเนื่อง</t>
        </is>
      </c>
      <c r="K34" s="100" t="n"/>
      <c r="L34" s="88" t="inlineStr">
        <is>
          <t>Toxicology &amp; Critical Care</t>
        </is>
      </c>
      <c r="M34" s="100" t="inlineStr">
        <is>
          <t>Clinic</t>
        </is>
      </c>
      <c r="N34" s="88" t="inlineStr">
        <is>
          <t>PLE_CC1_2567_Key ข้อ 14</t>
        </is>
      </c>
      <c r="O34" s="100" t="inlineStr">
        <is>
          <t>ข้อสอบจริง</t>
        </is>
      </c>
      <c r="P34" s="100" t="inlineStr">
        <is>
          <t>ปี 2567</t>
        </is>
      </c>
      <c r="Q34" s="100" t="n"/>
    </row>
    <row r="35" ht="409.6" customHeight="1" s="49">
      <c r="A35" s="119" t="n">
        <v>33</v>
      </c>
      <c r="B35" s="88" t="inlineStr">
        <is>
          <t>หญิงไทยอายุ 56 ปี ได้รับยา Verapamil รักษาภาวะหัวใจเต้นผิดจังหวะ ทานแคลเซียมและธาตุเหล็กเสริมมา 3 ปี 1 สัปดาห์ก่อนล้มต้องนอนพักบนเตียง ไม่ถ่ายอุจจาระมา 5 วัน แน่นท้องมาก ปวดท้อง ต้องการถ่ายให้เร็วและง่ายที่สุดแต่ไม่อยากให้ปวดเบ่งมาก ควรเลือกยาระบายชนิดใดเหมาะสมที่สุด</t>
        </is>
      </c>
      <c r="C35" s="100" t="n"/>
      <c r="D35" s="88" t="inlineStr">
        <is>
          <t>Docusate sodium</t>
        </is>
      </c>
      <c r="E35" s="88" t="inlineStr">
        <is>
          <t>Bisacodyl tablet</t>
        </is>
      </c>
      <c r="F35" s="88" t="inlineStr">
        <is>
          <t>Milk of Magnesia (MOM)</t>
        </is>
      </c>
      <c r="G35" s="88" t="inlineStr">
        <is>
          <t>Glycerin suppository</t>
        </is>
      </c>
      <c r="H35" s="88" t="inlineStr">
        <is>
          <t>Psyllium husk</t>
        </is>
      </c>
      <c r="I35" s="100" t="n">
        <v>4</v>
      </c>
      <c r="J35" s="88" t="inlineStr">
        <is>
          <t>✅ คำตอบที่ถูกต้อง: ข้อ ง. Glycerin suppository
💡 Background:
ผู้ป่วยรายนี้มีปัจจัยเสี่ยงของการเกิดท้องผูกรุนแรงหลายประการ ได้แก่ ผลข้างเคียงเด่นของ Verapamil (Non-DHP CCB ยับยั้งการบีบตัวของกล้ามเนื้อเรียบลำไส้), การเสริมธาตุเหล็กและแคลเซียม และการนอนติดเตียง (Immobility) จนไม่ขับถ่ายมา 5 วัน เกิดอุจจาระอัดแน่นบริเวณไส้ตรง (Fecal impaction)
🎯 ทำไมข้อนี้ถึงถูก:
Glycerin suppository (ยาเหน็บทวารหนัก) ออกฤทธิ์เฉพาะที่บริเวณ Rectum อย่างรวดเร็ว โดยดึงน้ำเข้ามาในลำไส้ตรงและหล่อลื่นให้อุจจาระนุ่มลงพร้อมกระตุ้นการขับถ่ายได้ภายใน 15-30 นาที ออกฤทธิ์เร็วที่สุดตรงตามความต้องการของผู้ป่วย และไม่ก่อให้เกิดอาการปวดมวนท้องรุนแรงจากการบีบตัวของลำไส้ใหญ่เหมือนยากินกลุ่มกระตุ้น
🔍 ข้ออื่นผิดเพราะอะไร:
• ข้อ ก. (Docusate sodium): เป็น Stool softener ออกฤทธิ์ช้ามาก (ใช้เวลา 1-3 วัน) ไม่สามารถแก้ปัญหาอุจจาระคั่งค้างเฉียบพลันได้
• ข้อ ข. (Bisacodyl tablet): ยากินชนิดกระตุ้น ใช้เวลาออกฤทธิ์ 6-12 ชั่วโมง และมักทำให้ปวดเกร็งท้อง (Abdominal cramping) อย่างมาก
• ข้อ ค. (Milk of Magnesia): เป็นยากินชนิด Osmotic ออกฤทธิ์ใน 3-6 ชั่วโมง ช้ากว่ายาเหน็บ และต้องระวังในผู้ป่วยที่มีปัญหาการทำงานของไต
• ข้อ จ. (Psyllium husk): เป็น Bulk-forming laxative ห้ามใช้เด็ดขาดในผู้ป่วยที่มี fecal impaction หรือนอนติดเตียง เพราะเสี่ยงต่อการเกิดลำไส้อุดตัน (Intestinal obstruction)
📖 Guideline อ้างอิง:
ACG Clinical Guideline: Management of Irritable Bowel Syndrome and Constipation &amp; คู่มือการดูแลผู้ป่วยโรคเรื้อรัง (สมาคมแพทย์์โรคหัวใจแห่งประเทศไทย)
📌 จุดจำก่อนสอบ:
• Verapamil Key ADR: ก่อให้เกิดภาวะท้องผูก (Constipation) สูงที่สุดในกลุ่ม CCBs (20-30%)
• Rectal Impaction Relief: ยาเหน็บทวารหนัก (Glycerin / Bisacodyl suppository) หรือยาสวนทวาร ออกฤทธิ์เร็วที่สุด (15-30 นาที)</t>
        </is>
      </c>
      <c r="K35" s="100" t="n"/>
      <c r="L35" s="88" t="inlineStr">
        <is>
          <t>Cardiovascular Pharmacology &amp; ADR Management</t>
        </is>
      </c>
      <c r="M35" s="100" t="inlineStr">
        <is>
          <t>Clinic</t>
        </is>
      </c>
      <c r="N35" s="88" t="inlineStr">
        <is>
          <t>PLE_CC1_2567_Key ข้อ 24</t>
        </is>
      </c>
      <c r="O35" s="100" t="inlineStr">
        <is>
          <t>ข้อสอบจริง</t>
        </is>
      </c>
      <c r="P35" s="100" t="inlineStr">
        <is>
          <t>ปี 2567</t>
        </is>
      </c>
      <c r="Q35" s="100" t="n"/>
    </row>
    <row r="36" ht="409.6" customHeight="1" s="49">
      <c r="A36" s="119" t="n">
        <v>34</v>
      </c>
      <c r="B36" s="88" t="inlineStr">
        <is>
          <t>ผู้ป่วยได้รับการตรวจไขมันในเลือดพบ TC &gt; 200 mg/dL, TG &gt; 200 mg/dL, LDL-C สูงกว่าเกณฑ์ แพทย์์วินิจฉัยเป็น Dyslipidemia และตรวจพบค่าการทำงานของไต eGFR = 48 mL/min/1.73 m2 ควรเลือกยาลดไขมันตัวใดจึงจะเหมาะสมที่สุด</t>
        </is>
      </c>
      <c r="C36" s="100" t="n"/>
      <c r="D36" s="88" t="inlineStr">
        <is>
          <t>Simvastatin 40 mg hs</t>
        </is>
      </c>
      <c r="E36" s="88" t="inlineStr">
        <is>
          <t>Rosuvastatin 40 mg hs</t>
        </is>
      </c>
      <c r="F36" s="88" t="inlineStr">
        <is>
          <t>Pravastatin 20 mg hs</t>
        </is>
      </c>
      <c r="G36" s="88" t="inlineStr">
        <is>
          <t>Atorvastatin 40 mg hs</t>
        </is>
      </c>
      <c r="H36" s="88" t="inlineStr">
        <is>
          <t>Fluvastatin 20 mg hs</t>
        </is>
      </c>
      <c r="I36" s="100" t="n">
        <v>4</v>
      </c>
      <c r="J36" s="88" t="inlineStr">
        <is>
          <t>✅ คำตอบที่ถูกต้อง: ข้อ ง. Atorvastatin 40 mg hs
💡 Background:
ผู้ป่วยมีระดับไขมันในเลือดสูงร่วมกับโรคไตเรื้อรังระยะ 3a (CKD stage 3a; eGFR 45-59 mL/min/1.73 m2) ซึ่งจัดเป็นกลุ่มความเสี่ยงสูงต่อการเกิดโรคหัวใจและหลอดเลือด การเลือก Statin ต้องคำนึงถึงวิถีการกำจัดยาเพื่อความปลอดภัยต่อไต
🎯 ทำไมข้อนี้ถึงถูก:
Atorvastatin ถูกเปลี่ยนสภาพที่ตับผ่านเอนไซม์ CYP3A4 เป็นหลัก และขับออกทางน้ำดีและอุจจาระ มีการขับออกทางไตน้อยมาก (&lt;2%) ดังนั้นจึง ไม่จำเป็นต้องปรับลดขนาดยาในผู้ป่วยโรคไตเรื้อรัง ทุกระยะ รวมถึงผู้ป่วยล้างไต อีกทั้งขนาดยา 40 mg ยังจัดเป็น High-intensity statin ที่ช่วยลด LDL-C ได้อย่างมีประสิทธิภาพ จึงเป็นตัวเลือกที่ปลอดภัยและเหมาะสมที่สุด
🔍 ข้ออื่นผิดเพราะอะไร:
• ข้อ ข. (Rosuvastatin 40 mg hs): Rosuvastatin ขับออกทางไตประมาณ 10% และขนาดยาสูงสุด 40 mg ห้ามใช้ในผู้ป่วยที่มีการทำงานของไตบกพร่อง (ใน CKD stage 3 แนะนำเริ่มต้น 5-10 mg และขนาดสูงสุดไม่เกิน 20 mg/day)
• ข้อ ก. (Simvastatin 40 mg): ประสิทธิภาพลด LDL เป็นเพียง Moderate intensity และมีความเสี่ยง Myopathy สูงกว่า
• ข้อ ค. (Pravastatin 20 mg): ขับออกทางไตสูง (ประมาณ 20%) และเป็น Low-to-Moderate intensity
• ข้อ จ. (Fluvastatin 20 mg): เป็นเพียง Low-intensity statin ประสิทธิภาพไม่เพียงพอในการลดความเสี่ยง ASCVD
📖 Guideline อ้างอิง:
KDIGO 2024 Clinical Practice Guideline for the Management of CKD &amp; แนวทางเวชปฏิบัติการรักษาภาวะไขมันผิดปกติในเลือด พ.ศ. 2559
📌 จุดจำก่อนสอบ:
• Statin in Renal Impairment: Atorvastatin เป็น Statin ขนานหลักที่ ไม่ต้องปรับขนาดยาตามการทำงานของไต
• Rosuvastatin in CKD: หาก eGFR &lt; 30 mL/min ขนาดยาสูงสุดห้ามเกิน 10-20 mg/day</t>
        </is>
      </c>
      <c r="K36" s="100" t="n"/>
      <c r="L36" s="88" t="inlineStr">
        <is>
          <t>Dyslipidemias &amp; Renal Impairment</t>
        </is>
      </c>
      <c r="M36" s="100" t="inlineStr">
        <is>
          <t>Clinic</t>
        </is>
      </c>
      <c r="N36" s="88" t="inlineStr">
        <is>
          <t>PLE_CC1_2567_Key ข้อ 51</t>
        </is>
      </c>
      <c r="O36" s="100" t="inlineStr">
        <is>
          <t>ข้อสอบจริง</t>
        </is>
      </c>
      <c r="P36" s="100" t="inlineStr">
        <is>
          <t>ปี 2567</t>
        </is>
      </c>
      <c r="Q36" s="100" t="n"/>
    </row>
    <row r="37" ht="409.6" customHeight="1" s="49">
      <c r="A37" s="119" t="n">
        <v>35</v>
      </c>
      <c r="B37" s="88" t="inlineStr">
        <is>
          <t>ข้อใดเป็นข้อห้ามใช้เด็ดขาด (Absolute Contraindication) ของยากลุ่ม Statins</t>
        </is>
      </c>
      <c r="C37" s="100" t="n"/>
      <c r="D37" s="88" t="inlineStr">
        <is>
          <t>การติดเชื้อในทางเดินปัสสาวะ</t>
        </is>
      </c>
      <c r="E37" s="88" t="inlineStr">
        <is>
          <t>นิ่วในถุงน้ำดี</t>
        </is>
      </c>
      <c r="F37" s="88" t="inlineStr">
        <is>
          <t>ภาวะตั้งครรภ์และให้นมบุตร</t>
        </is>
      </c>
      <c r="G37" s="88" t="inlineStr">
        <is>
          <t>โรคไตเรื้อรัง ระยะ 3a</t>
        </is>
      </c>
      <c r="H37" s="88" t="inlineStr">
        <is>
          <t>โรคหลอดเลือดสมองขาดเลือด</t>
        </is>
      </c>
      <c r="I37" s="100" t="n">
        <v>3</v>
      </c>
      <c r="J37" s="88" t="inlineStr">
        <is>
          <t>✅ คำตอบที่ถูกต้อง: ข้อ ค. ภาวะตั้งครรภ์และให้นมบุตร
💡 Background:
การใช้ยากลุ่ม Statins ต้องประเมินข้อห้ามใช้และภาวะเสี่ยงของผู้ป่วยอย่างเคร่งครัดตามแนวทางเวชปฏิบัติและฉลากยา
🎯 ทำไมข้อนี้ถึงถูก:
การตั้งครรภ์ (Pregnancy) และระยะให้นมบุตร (Lactation) เป็น ข้อห้ามใช้เด็ดขาด ของยากลุ่ม Statins ทุกชนิด เนื่องจากคอเลสเตอรอลเป็นสารตั้งต้นที่จำเป็นอย่างยิ่งต่อการเจริญเติบโต การสร้างเยื่อหุ้มเซลล์ และการพัฒนาของระบบประสาทและอวัยวะของทารกในครรภ์ การยับยั้งการสร้างคอเลสเตอรอลอาจก่อให้เกิดความพิการแต่กำเนิด (Teratogenicity) หญิงวัยเจริญพันธุ์ที่ใช้ Statin ต้องคุมกำเนิดที่มีประสิทธิภาพ และหากวางแผนตั้งครรภ์ต้องหยุดยา Statin ก่อนล่วงหน้าอย่างน้อย 1-3 เดือน
🔍 ข้ออื่นผิดเพราะอะไร:
• ข้อ ก. (ติดเชื้อทางเดินปัสสาวะ): ไม่ใช่ข้อห้ามใช้ของ Statin
• ข้อ ข. (นิ่วในถุงน้ำดี): นิ่วในถุงน้ำดีเป็นข้อควรระวังของยากลุ่ม Fibrates ไม่ใช่ Statins
• ข้อ ง. (โรคไตเรื้อรังระยะ 3a): ไม่ใช่ข้อห้ามใช้ ในทางกลับกันเป็นข้อบ่งชี้สำคัญที่ผู้ป่วยควรได้รับ Statin เพื่อลดความเสี่ยงโรคหัวใจ
• ข้อ จ. (โรคหลอดเลือดสมอง): เป็นข้อบ่งชี้หลัก (Compelling indication) ที่ต้องให้ High-intensity statin ในการรักษา secondary prevention
📖 Guideline อ้างอิง:
2018 AHA/ACC Blood Cholesterol Guidelines &amp; FDA Drug Safety Communication on Statins in Pregnancy
📌 จุดจำก่อนสอบ:
• Statin Absolute Contraindications: Active liver disease (ตับอักเสบเฉียบพลัน/LFTs เพิ่ม &gt; 3x ULN ต่อเนื่อง), ภาวะตั้งครรภ์, และการให้นมบุตร
• Safe Lipid Drug in Pregnancy: Bile Acid Sequestrants (Cholestyramine) เพราะไม่ถูกดูดซึมเข้าร่างกาย</t>
        </is>
      </c>
      <c r="K37" s="100" t="n"/>
      <c r="L37" s="88" t="inlineStr">
        <is>
          <t>Dyslipidemias</t>
        </is>
      </c>
      <c r="M37" s="100" t="inlineStr">
        <is>
          <t>Clinic</t>
        </is>
      </c>
      <c r="N37" s="88" t="inlineStr">
        <is>
          <t>PLE_CC1_2567_Key ข้อ 52</t>
        </is>
      </c>
      <c r="O37" s="100" t="inlineStr">
        <is>
          <t>ข้อสอบจริง</t>
        </is>
      </c>
      <c r="P37" s="100" t="inlineStr">
        <is>
          <t>ปี 2567</t>
        </is>
      </c>
      <c r="Q37" s="100" t="n"/>
    </row>
    <row r="38" ht="409.6" customHeight="1" s="49">
      <c r="A38" s="119" t="n">
        <v>36</v>
      </c>
      <c r="B38" s="88" t="inlineStr">
        <is>
          <t>ผู้ป่วยโรคเบาหวานร่วมกับความดันโลหิตสูง และมีภาวะโรคไตเรื้อรังระยะ 3a (CKD stage 3a) การปรับขนาดยา Statins ที่เหมาะสมคือข้อใด</t>
        </is>
      </c>
      <c r="C38" s="100" t="n"/>
      <c r="D38" s="88" t="inlineStr">
        <is>
          <t>Atorvastatin สามารถใช้ขนาดยาสูง 40-80 mg/day ได้โดยไม่ต้องปรับขนาดยาตามค่าการทำงานของไต</t>
        </is>
      </c>
      <c r="E38" s="88" t="inlineStr">
        <is>
          <t>Rosuvastatin สามารถปรับเพิ่มขนาดยาได้สูงสุดถึง 40 mg/day ในผู้ป่วยไตเรื้อรังทุกระยะ</t>
        </is>
      </c>
      <c r="F38" s="88" t="inlineStr">
        <is>
          <t>ห้ามใช้ยากลุ่ม Statins ทุกชนิดในผู้ป่วยที่มีค่า eGFR &lt; 60 mL/min/1.73 m2</t>
        </is>
      </c>
      <c r="G38" s="88" t="inlineStr">
        <is>
          <t>ควรเปลี่ยนไปใช้ Gemfibrozil เดี่ยวๆ แทน Statin เพื่อป้องกันพิษต่อไต</t>
        </is>
      </c>
      <c r="H38" s="88" t="inlineStr">
        <is>
          <t>ต้องลดขนาดยา Atorvastatin ลงครึ่งหนึ่งเสมอเมื่อค่า eGFR ต่ำกว่า 60 mL/min/1.73 m2</t>
        </is>
      </c>
      <c r="I38" s="100" t="n">
        <v>1</v>
      </c>
      <c r="J38" s="88" t="inlineStr">
        <is>
          <t>✅ คำตอบที่ถูกต้อง: ข้อ ก. Atorvastatin สามารถใช้ขนาดยาสูง 40-80 mg/day ได้โดยไม่ต้องปรับขนาดยาตามค่าการทำงานของไต
💡 Background:
ตามแนวทางเวชปฏิบัติ KDIGO 2024 และ สมาคมแพทย์์โรคหัวใจแห่งประเทศไทย ผู้ป่วยเบาหวานร่วมกับโรคไตเรื้อรังมีความเสี่ยงสูงมากต่อการเสียชีวิตจากโรคหัวใจและหลอดเลือด จึงมีข้อบ่งชี้ในการใช้ Statin
🎯 ทำไมข้อนี้ถึงถูก:
Atorvastatin มีการกำจัดผ่านตับและน้ำดีเป็นหลัก การขับออกทางไตมีน้อยกว่า 2% ทำให้เภสัชจลนศาสตร์ของยาไม่เปลี่ยนแปลงในผู้ป่วยที่มีการทำงานของไตบกพร่อง จึงสามารถใช้ขนาดยามาตรฐานรวมถึง High-intensity (40-80 mg/day) ได้อย่างปลอดภัยโดยไม่ต้องปรับลดขนาดยาตามค่า eGFR
🔍 ข้ออื่นผิดเพราะอะไร:
• ข้อ ข. (Rosuvastatin 40 mg/day): ผิด เพราะ Rosuvastatin มีการขับออกทางไต ขนาดยาสูงสุด 40 mg มีคำเตือนเรื่อง proteinuria และ myopathy จึงห้ามใช้ขนาด 40 mg ในผู้ป่วยที่มี renal impairment
• ข้อ ค. (ห้ามใช้ Statin ถ้า eGFR &lt; 60): ผิด เพราะ CKD เป็นกลุ่มเป้าหมายหลักที่ต้องได้ Statin เพื่อลด mortality
• ข้อ ง. (เปลี่ยนไปใช้ Gemfibrozil): Fibrate ไม่ใช่ first-line ในการลดความเสี่ยงหลอดเลือดหัวใจ และ Gemfibrozil ห้ามใช้ใน severe CKD
• ข้อ จ. (ลดขนาด Atorvastatin ลงครึ่งหนึ่ง): ไม่จำเป็นต้องปรับลดขนาดยา Atorvastatin ใน renal impairment
📖 Guideline อ้างอิง:
KDIGO 2024 Clinical Practice Guideline for the Management of CKD &amp; 2018 AHA/ACC Blood Cholesterol Guidelines
📌 จุดจำก่อนสอบ:
• Atorvastatin Dosing in CKD: No dose adjustment needed (ขับออกทางอุจจาระ/น้ำดีเป็นหลัก)
• Rosuvastatin Dosing in CKD: เริ่ม 5 mg OD และจำกัดขนาดสูงสุดไม่เกิน 10-20 mg OD หากมีภาวะไตเสื่อมปานกลางถึงรุนแรง</t>
        </is>
      </c>
      <c r="K38" s="100" t="n"/>
      <c r="L38" s="88" t="inlineStr">
        <is>
          <t>Dyslipidemias &amp; Renal Impairment</t>
        </is>
      </c>
      <c r="M38" s="100" t="inlineStr">
        <is>
          <t>Clinic</t>
        </is>
      </c>
      <c r="N38" s="88" t="inlineStr">
        <is>
          <t>PLE_CC1_2567_Key ข้อ 52</t>
        </is>
      </c>
      <c r="O38" s="100" t="inlineStr">
        <is>
          <t>ข้อสอบจริง</t>
        </is>
      </c>
      <c r="P38" s="100" t="inlineStr">
        <is>
          <t>ปี 2567</t>
        </is>
      </c>
      <c r="Q38" s="100" t="n"/>
    </row>
    <row r="39" ht="409.6" customHeight="1" s="49">
      <c r="A39" s="119" t="n">
        <v>37</v>
      </c>
      <c r="B39" s="88" t="inlineStr">
        <is>
          <t>ผู้ป่วยชายอายุ 55 ปี สูบบุหรี่วันละ 2 ซอง (40 มวน) สูบมา 20 ปี ตื่นนอนตอนเช้าต้องสูบบุหรี่มวนแรกภายในเวลา 5 นาทีหลังตื่นนอน จากข้อมูลดังกล่าว จงประเมินระดับความรุนแรงของการติดนิโคตินตามเกณฑ์ Heaviness of Smoking Index (HSI)</t>
        </is>
      </c>
      <c r="C39" s="100" t="n"/>
      <c r="D39" s="88" t="inlineStr">
        <is>
          <t>ระดับการติดนิโคตินต่ำมาก (Low dependence: HSI 0-1)</t>
        </is>
      </c>
      <c r="E39" s="88" t="inlineStr">
        <is>
          <t>ระดับการติดนิโคตินปานกลาง (Moderate dependence: HSI 2-3)</t>
        </is>
      </c>
      <c r="F39" s="88" t="inlineStr">
        <is>
          <t>ระดับการติดนิโคตินสูง (High / Heavy dependence: HSI 5-6)</t>
        </is>
      </c>
      <c r="G39" s="88" t="inlineStr">
        <is>
          <t>ไม่สามารถประเมินได้จากข้อมูลที่มีอยู่</t>
        </is>
      </c>
      <c r="H39" s="88" t="inlineStr">
        <is>
          <t>ผู้ป่วยไม่มีภาวะติดนิโคตินทางสรีรวิทยา</t>
        </is>
      </c>
      <c r="I39" s="100" t="n">
        <v>3</v>
      </c>
      <c r="J39" s="88" t="inlineStr">
        <is>
          <t>✅ คำตอบที่ถูกต้อง: ข้อ ค. ระดับการติดนิโคตินสูง (High / Heavy dependence: HSI 5-6)
💡 Background:
Heaviness of Smoking Index (HSI) เป็นแบบประเมินระดับการติดนิโคตินอย่างรวดเร็วที่พัฒนามาจาก Fagerström Test for Nicotine Dependence (FTND) โดยใช้คำถามสำคัญ 2 ข้อหลักที่มีคะแนนรวม 0-6 คะแนน
🎯 ทำไมข้อนี้ถึงถูก:
การคิดคะแนนตามเกณฑ์ HSI:
1. เวลาหลังตื่นนอนที่สูบบุหรี่มวนแรก (Time to first cigarette):
   - ภายใน 5 นาที = 3 คะแนน
   - 6-30 นาที = 2 คะแนน
   - 31-60 นาที = 1 คะแนน
   - มากกว่า 60 นาที = 0 คะแนน
(ผู้ป่วยสูบภายใน 5 นาที ได้ 3 คะแนน)
2. จำนวนบุหรี่ที่สูบต่อวัน (Cigarettes per day):
   - 1-10 มวน = 0 คะแนน
   - 11-20 มวน (1 ซอง) = 1 คะแนน
   - 21-30 มวน = 2 คะแนน
   - มากกว่า 30 มวน (&gt; 1.5 ซอง) = 3 คะแนน
(ผู้ป่วยสูบวันละ 2 ซอง คือ 40 มวน ได้ 3 คะแนน)
รวมคะแนน HSI = 3 + 3 = 6 คะแนน จัดอยู่ในเกณฑ์ High dependence (คะแนน 5-6) ซึ่งมีความจำเป็นต้องใช้ยาช่วยเลิกบุหรี่ (Pharmacotherapy เช่น NRT, Bupropion, หรือ Varenicline) ร่วมกับการปรับพฤติกรรม
🔍 ข้ออื่นผิดเพราะอะไร:
• ข้อ ก. Low dependence: คะแนน 0-2
• ข้อ ข. Moderate dependence: คะแนน 3-4
• ข้อ ง. และ จ. ไม่ถูกต้อง เนื่องจากข้อมูลระบุครบถ้วนชัดเจนและผู้ป่วยติดนิโคตินรุนแรง
📖 Guideline อ้างอิง:
คู่มือการบำบัดรักษาผู้ติดบุหรี่ในประเทศไทย (สมาคมวิชาชีพเภสัชกรรมชุมชน &amp; สสส.) &amp; Heatherton TF, et al. Heaviness of Smoking Index
📌 จุดจำก่อนสอบ:
• HSI 2 Questions: 1) สูบมวนแรกหลังตื่นนอนกี่นาที (≤5 min ได้ 3 คะแนน) 2) วันละกี่มวน (&gt;30 มวน ได้ 3 คะแนน)
• Interpretation: คะแนนรวม 0-2 (Low), 3-4 (Moderate), 5-6 (High dependence ต้องการยาช่วยเลิกบุหรี่)</t>
        </is>
      </c>
      <c r="K39" s="100" t="n"/>
      <c r="L39" s="88" t="inlineStr">
        <is>
          <t>Cardiovascular Risk &amp; Smoking Cessation</t>
        </is>
      </c>
      <c r="M39" s="100" t="inlineStr">
        <is>
          <t>Clinic</t>
        </is>
      </c>
      <c r="N39" s="88" t="inlineStr">
        <is>
          <t>PLE_CC1_2567_Key ข้อ 55</t>
        </is>
      </c>
      <c r="O39" s="100" t="inlineStr">
        <is>
          <t>ข้อสอบจริง</t>
        </is>
      </c>
      <c r="P39" s="100" t="inlineStr">
        <is>
          <t>ปี 2567</t>
        </is>
      </c>
      <c r="Q39" s="100" t="n"/>
    </row>
    <row r="40" ht="409.6" customHeight="1" s="49">
      <c r="A40" s="119" t="n">
        <v>38</v>
      </c>
      <c r="B40" s="88" t="inlineStr">
        <is>
          <t>ยาลดความดันโลหิตในข้อใดต่อไปนี้ ส่งผลต่อการขยายหลอดเลือด (Vasodilation) น้อยที่สุด</t>
        </is>
      </c>
      <c r="C40" s="100" t="n"/>
      <c r="D40" s="88" t="inlineStr">
        <is>
          <t>Atenolol</t>
        </is>
      </c>
      <c r="E40" s="88" t="inlineStr">
        <is>
          <t>Amlodipine</t>
        </is>
      </c>
      <c r="F40" s="88" t="inlineStr">
        <is>
          <t>Prazosin</t>
        </is>
      </c>
      <c r="G40" s="88" t="inlineStr">
        <is>
          <t>Hydralazine</t>
        </is>
      </c>
      <c r="H40" s="88" t="inlineStr">
        <is>
          <t>Sodium Nitroprusside</t>
        </is>
      </c>
      <c r="I40" s="100" t="n">
        <v>1</v>
      </c>
      <c r="J40" s="88" t="inlineStr">
        <is>
          <t>✅ คำตอบที่ถูกต้อง: ข้อ ก. Atenolol
💡 Background:
ยาลดความดันโลหิตออกฤทธิ์ลดความดันผ่านกลไกหลักสองส่วน คือ การลด Cardiac Output (CO) หรือการลด Total Peripheral Resistance (TPR) โดยการขยายหลอดเลือด
🎯 ทำไมข้อนี้ถึงถูก:
Atenolol เป็นยากลุ่ม Selective Beta-1 Adrenergic Antagonist ที่ออกฤทธิ์จำเพาะต่อตัวรับ Beta-1 ที่กล้ามเนื้อหัวใจ ส่งผลลดอัตราการเต้นของหัวใจ (Heart rate) และลดแรงบีบตัวของหัวใจ (Cardiac contractility) เป็นหลัก ทำให้ Cardiac Output ลดลง โดยตัวยาไม่มีคุณสมบัติในการขยายหลอดเลือดโดยตรง (ไม่มี intrinsic sympathomimetic activity และไม่มี alpha-blocking activity เหมือน carvedilol หรือ nebivolol) จึงส่งผลต่อการขยายหลอดเลือดน้อยที่สุดเมื่อเทียบกับยาตัวอื่นในตัวเลือก
🔍 ข้ออื่นผิดเพราะอะไร:
• ข้อ ข. (Amlodipine): เป็น Dihydropyridine Calcium Channel Blocker ออกฤทธิ์ขยายหลอดเลือดแดงส่วนปลาย (Arteriolar vasodilation) โดยตรง
• ข้อ ค. (Prazosin): เป็น Alpha-1 receptor blocker ยับยั้งการหดเกร็งของหลอดเลือด ทำให้หลอดเลือดดำและหลอดเลือดแดงขยายตัวโดยตรง
• ข้อ ง. (Hydralazine): เป็น Direct arteriolar vasodilator ขยายหลอดเลือดแดงโดยตรง
• ข้อ จ. (Sodium Nitroprusside): เป็น potent mixed vasodilator ขยายทั้งหลอดเลือดแดงและดำอย่างรวดเร็วผ่านการปลดปล่อย Nitric Oxide
📖 Guideline อ้างอิง:
Goodman &amp; Gilman's: The Pharmacological Basis of Therapeutics (14th Edition) &amp; 2020 ISH Global Hypertension Guidelines
📌 จุดจำก่อนสอบ:
• Pure Cardioselective Beta-blockers (Atenolol, Metoprolol, Bisoprolol): ลดความดันผ่านการลด HR และ CO ไม่ได้ขยายหลอดเลือด
• Vasodilating Beta-blockers: Carvedilol, Labetalol (ปิดกั้น Alpha-1) และ Nebivolol (กระตุ้นการหลั่ง Nitric Oxide ผ่าน Beta-3)</t>
        </is>
      </c>
      <c r="K40" s="100" t="n"/>
      <c r="L40" s="88" t="inlineStr">
        <is>
          <t>Hypertension Pharmacology</t>
        </is>
      </c>
      <c r="M40" s="100" t="inlineStr">
        <is>
          <t>Clinic</t>
        </is>
      </c>
      <c r="N40" s="88" t="inlineStr">
        <is>
          <t>PLE_CC1_2567_Key ข้อ 84</t>
        </is>
      </c>
      <c r="O40" s="100" t="inlineStr">
        <is>
          <t>ข้อสอบจริง</t>
        </is>
      </c>
      <c r="P40" s="100" t="inlineStr">
        <is>
          <t>ปี 2567</t>
        </is>
      </c>
      <c r="Q40" s="100" t="n"/>
    </row>
    <row r="41" ht="409.6" customHeight="1" s="49">
      <c r="A41" s="119" t="n">
        <v>39</v>
      </c>
      <c r="B41" s="88" t="inlineStr">
        <is>
          <t>ยากลุ่ม Statins ตัวใดต่อไปนี้มีแนวโน้มเกิดการเกิดคีเลชัน (Chelation) กับไอออนของโลหะประจุบวก เช่น แมกนีเซียม (Mg2+) หรืออะลูมิเนียม (Al3+) ในยาลดกรดได้มากที่สุด ส่งผลให้การดูดซึมของยาลดลงอย่างมีนัยสำคัญ</t>
        </is>
      </c>
      <c r="C41" s="100" t="n"/>
      <c r="D41" s="88" t="inlineStr">
        <is>
          <t>Rosuvastatin (มีหมู่ Sulfonamide และ Pyrimidine ring ที่จับกับประจุบวกได้ดี)</t>
        </is>
      </c>
      <c r="E41" s="88" t="inlineStr">
        <is>
          <t>Atorvastatin</t>
        </is>
      </c>
      <c r="F41" s="88" t="inlineStr">
        <is>
          <t>Simvastatin</t>
        </is>
      </c>
      <c r="G41" s="88" t="inlineStr">
        <is>
          <t>Pravastatin</t>
        </is>
      </c>
      <c r="H41" s="88" t="inlineStr">
        <is>
          <t>Pitavastatin</t>
        </is>
      </c>
      <c r="I41" s="100" t="n">
        <v>1</v>
      </c>
      <c r="J41" s="88" t="inlineStr">
        <is>
          <t>✅ คำตอบที่ถูกต้อง: ข้อ ก. Rosuvastatin (มีหมู่ Sulfonamide และ Pyrimidine ring ที่จับกับประจุบวกได้ดี)
💡 Background:
อันตรกิริยาระหว่างยาลดกรด (Antacids) กับยาลดไขมันกลุ่ม Statins ส่งผลต่อระดับยาในกระแสเลือด โดยเฉพาะยาที่มีโครงสร้างโมเลกุลที่สามารถสร้างพันธะเชิงซ้อนกับแคตไอออนของโลหะ
🎯 ทำไมข้อนี้ถึงถูก:
Rosuvastatin มีโครงสร้างทางเคมีที่ประกอบด้วยหมู่ Sulfonamide และวงแหวน Pyrimidine ซึ่งมีความสามารถในการเกิด Chelation กับไอออนของโลหะประจุบวก เช่น Mg2+ และ Al3+ ในยาลดกรดเคลือบกระเพาะได้สูงที่สุด ส่งผลให้ระดับยา Rosuvastatin ในพลาสมา (AUC และ Cmax) ลดลงประมาณ 50% ดังนั้นจึงต้องเว้นระยะห่างในการรับประทานยาลดกรดอย่างน้อย 2 ชั่วโมงหลังรับประทาน Rosuvastatin
🔍 ข้ออื่นผิดเพราะอะไร:
• ข้อ ข. (Atorvastatin): โครงสร้าง Pyrrole ring ได้รับผลกระทบจากยาลดกรดน้อยกว่า (AUC ลดลงประมาณ 30% แต่ประสิทธิภาพลด LDL ไม่เปลี่ยน)
• ข้อ ค. (Simvastatin): โครงสร้าง lipophilic lactone ไม่เกิด chelation กับไอออนโลหะอย่างมีนัยสำคัญ
• ข้อ ง. (Pravastatin): แม้เป็น hydrophilic แต่ไม่มีหมู่ sulfonamide chelation เหมือน rosuvastatin
• ข้อ จ. (Pitavastatin): มีโครงสร้าง quinoline ไม่เกิด chelation เด่นชัด
📖 Guideline อ้างอิง:
Micromedex Drug Interactions &amp; Foye's Principles of Medicinal Chemistry (8th Edition)
📌 จุดจำก่อนสอบ:
• Rosuvastatin + Antacid: การดูดซึมลดลง 50% จาก chelation ของ Mg2+/Al3+ ต้องกินห่างกันอย่างน้อย 2 ชั่วโมง</t>
        </is>
      </c>
      <c r="K41" s="100" t="n"/>
      <c r="L41" s="88" t="inlineStr">
        <is>
          <t>Dyslipidemias &amp; Drug Interactions</t>
        </is>
      </c>
      <c r="M41" s="100" t="inlineStr">
        <is>
          <t>Clinic</t>
        </is>
      </c>
      <c r="N41" s="88" t="inlineStr">
        <is>
          <t>PLE_CC1_2567_Key ข้อ 101</t>
        </is>
      </c>
      <c r="O41" s="100" t="inlineStr">
        <is>
          <t>ข้อสอบจริง</t>
        </is>
      </c>
      <c r="P41" s="100" t="inlineStr">
        <is>
          <t>ปี 2567</t>
        </is>
      </c>
      <c r="Q41" s="100" t="n"/>
    </row>
    <row r="42" ht="409.6" customHeight="1" s="49">
      <c r="A42" s="119" t="n">
        <v>40</v>
      </c>
      <c r="B42" s="88" t="inlineStr">
        <is>
          <t>ข้อใดไม่ใช่ปัจจัยเสี่ยงหลักที่นำไปสู่การเกิดโรคแผลในกระเพาะอาหาร (Peptic Ulcer Disease) ในผู้ป่วยสูงอายุที่ใช้ยาต้านเกล็ดเลือดและยาแก้ปวด ตามแนวทางเวชปฏิบัติการดูแลรักษาผู้ป่วยโรคกระเพาะอาหาร</t>
        </is>
      </c>
      <c r="C42" s="100" t="n"/>
      <c r="D42" s="88" t="inlineStr">
        <is>
          <t>การใช้ยา Naproxen เป็นเวลานาน</t>
        </is>
      </c>
      <c r="E42" s="88" t="inlineStr">
        <is>
          <t>อายุมากกว่า 65 ปี</t>
        </is>
      </c>
      <c r="F42" s="88" t="inlineStr">
        <is>
          <t>ภาวะโรคอ้วน (Obesity)</t>
        </is>
      </c>
      <c r="G42" s="88" t="inlineStr">
        <is>
          <t>การใช้ยา Aspirin ร่วมด้วยเป็นเวลานาน</t>
        </is>
      </c>
      <c r="H42" s="88" t="inlineStr">
        <is>
          <t>การติดเชื้อ Helicobacter pylori ในกระเพาะอาหาร</t>
        </is>
      </c>
      <c r="I42" s="100" t="n">
        <v>3</v>
      </c>
      <c r="J42" s="88" t="inlineStr">
        <is>
          <t>✅ คำตอบที่ถูกต้อง: ข้อ ค. ภาวะโรคอ้วน (Obesity)
💡 Background:
การใช้ยาต้านการแข็งตัวของเลือดและยาต้านเกล็ดเลือดในโรคระบบหัวใจและหลอดเลือด (เช่น Aspirin) ร่วมกับยาแก้ปวดกลุ่ม NSAIDs ในผู้สูงอายุ เพิ่มความเสี่ยงต่อการเกิดภาวะเลือดออกในทางเดินอาหารส่วนบนอย่างรุนแรง
🎯 ทำไมข้อนี้ถึงถูก:
ภาวะโรคอ้วน (Obesity) สัมพันธ์กับโรคกรดไหลย้อน (GERD) แต่ ไม่ได้จัดเป็นปัจจัยเสี่ยงหลักที่เป็นสาเหตุโดยตรงของการเกิด Peptic Ulcer Disease (PUD) ปัจจัยเสี่ยงหลักที่แท้จริงคือ การใช้ NSAIDs/Aspirin, การติดเชื้อ H. pylori, อายุที่มากขึ้น (&gt;65 ปี) และประวัติเคยมีแผลในทางเดินอาหารมาก่อน
🔍 ข้ออื่นผิดเพราะอะไร:
• ข้อ ก. (ใช้ Naproxen): เป็น non-selective NSAID ที่ยับยั้ง COX-1 ในกระเพาะอาหาร ลด mucosal prostaglandin เป็นสาเหตุหลักของ PUD
• ข้อ ข. (สูงอายุ &gt;65 ปี): เป็น major independent risk factor ของ NSAID-induced GI toxicity
• ข้อ ง. (ใช้ Aspirin นาน): Aspirin ยับยั้ง COX-1 ถาวรและระคายเคืองกระเพาะอาหารโดยตรง
• ข้อ จ. (ติดเชื้อ H. pylori): เป็นสาเหตุอันดับหนึ่งของ Peptic ulcer ทั่วโลก
📖 Guideline อ้างอิง:
แนวทางเวชปฏิบัติการดูแลรักษาผู้ป่วยโรค Dyspepsia และการติดเชื้อ H. pylori ในประเทศไทย พ.ศ. 2561
📌 จุดจำก่อนสอบ:
• Major PUD Risk Factors: H. pylori infection, NSAIDs/Aspirin use, Age &gt; 65 years, Previous ulcer history, Concurrent Anticoagulant/Steroid</t>
        </is>
      </c>
      <c r="K42" s="100" t="n"/>
      <c r="L42" s="88" t="inlineStr">
        <is>
          <t>Cardiovascular Pharmacology &amp; GI Risk</t>
        </is>
      </c>
      <c r="M42" s="100" t="inlineStr">
        <is>
          <t>Clinic</t>
        </is>
      </c>
      <c r="N42" s="88" t="inlineStr">
        <is>
          <t>PLE_CC1_2567_Set1_Key ข้อ 8</t>
        </is>
      </c>
      <c r="O42" s="100" t="inlineStr">
        <is>
          <t>ข้อสอบจริง</t>
        </is>
      </c>
      <c r="P42" s="100" t="inlineStr">
        <is>
          <t>ปี 2567</t>
        </is>
      </c>
      <c r="Q42" s="100" t="n"/>
    </row>
    <row r="43" ht="409.6" customHeight="1" s="49">
      <c r="A43" s="119" t="n">
        <v>41</v>
      </c>
      <c r="B43" s="88" t="inlineStr">
        <is>
          <t>สูตรการกำจัดเชื้อ Helicobacter pylori ที่เหมาะสมเป็นอันดับแรก (First-line Regimen) ในประเทศไทยในปัจจุบันตามแนวทางเวชปฏิบัติแห่งชาติคือสูตรใด</t>
        </is>
      </c>
      <c r="C43" s="100" t="n"/>
      <c r="D43" s="88" t="inlineStr">
        <is>
          <t>Bismuth quadruple therapy (PPI + Bismuth subsalicylate + Metronidazole + Tetracycline) นาน 14 วัน</t>
        </is>
      </c>
      <c r="E43" s="88" t="inlineStr">
        <is>
          <t>Clarithromycin triple therapy (PPI + Clarithromycin + Amoxicillin) นาน 7 วัน</t>
        </is>
      </c>
      <c r="F43" s="88" t="inlineStr">
        <is>
          <t>Levofloxacin triple therapy (PPI + Levofloxacin + Amoxicillin) นาน 10 วัน</t>
        </is>
      </c>
      <c r="G43" s="88" t="inlineStr">
        <is>
          <t>Dual therapy (PPI + Metronidazole) นาน 14 วัน</t>
        </is>
      </c>
      <c r="H43" s="88" t="inlineStr">
        <is>
          <t>Sequential therapy นาน 5 วัน</t>
        </is>
      </c>
      <c r="I43" s="100" t="n">
        <v>1</v>
      </c>
      <c r="J43" s="88" t="inlineStr">
        <is>
          <t>✅ คำตอบที่ถูกต้อง: ข้อ ก. Bismuth quadruple therapy (PPI + Bismuth subsalicylate + Metronidazole + Tetracycline) นาน 14 วัน
💡 Background:
ในประเทศไทยมีอุบัติการณ์ของเชื้อ H. pylori ดื้อต่อยา Clarithromycin สูงเกินกว่า 15-20% ทำให้สูตรดั้งเดิม Triple therapy ล้มเหลวในการรักษา
🎯 ทำไมข้อนี้ถึงถูก:
แนวทางเวชปฏิบัติการวินิจฉัยและการรักษาผู้ป่วยที่มีการติดเชื้อ Helicobacter pylori ในประเทศไทย แนะนำให้ใช้สูตร 14-day Bismuth Quadruple Therapy (BQT) หรือ Concomitant quadruple therapy เป็นการรักษาทางเลือกแรก (First-line empiric eradication therapy) เนื่องจากมีอัตราการกำจัดเชื้อสำเร็จสูงกว่า 90% แม้ในพื้นที่ที่มีเชื้อดื้อยา Clarithromycin สูง
🔍 ข้ออื่นผิดเพราะอะไร:
• ข้อ ข. (Clarithromycin triple): อัตรากำจัดเชื้อต่ำกว่าเกณฑ์มาตรฐานเนื่องจากปัญหาการดื้อยา Clarithromycin ในประเทศไทย
• ข้อ ค. (Levofloxacin triple): สงวนไว้ใช้เป็น Rescue/Second-line therapy หลังล้มเหลวจากสูตรแรก
• ข้อ ง. และ จ.: ไม่ใช่สูตรมาตรฐานที่แนะนำในแนวทางเวชปฏิบัติของไทย
📖 Guideline อ้างอิง:
แนวทางเวชปฏิบัติการวินิจฉัยและการรักษาผู้ป่วยที่มีการติดเชื้อ Helicobacter pylori ในประเทศไทย พ.ศ. 2561 (สมาคมแพทย์์ระบบทางเดินอาหารแห่งประเทศไทย)
📌 จุดจำก่อนสอบ:
• H. pylori First-line Thailand: 14-day Bismuth Quadruple Therapy (PPI BID + Bismuth subsalicylate QID + Metronidazole QID + Tetracycline QID)</t>
        </is>
      </c>
      <c r="K43" s="100" t="n"/>
      <c r="L43" s="88" t="inlineStr">
        <is>
          <t>Cardiovascular &amp; GI Comorbidities</t>
        </is>
      </c>
      <c r="M43" s="100" t="inlineStr">
        <is>
          <t>Clinic</t>
        </is>
      </c>
      <c r="N43" s="88" t="inlineStr">
        <is>
          <t>PLE_CC1_2567_Set1_Key ข้อ 9</t>
        </is>
      </c>
      <c r="O43" s="100" t="inlineStr">
        <is>
          <t>ข้อสอบจริง</t>
        </is>
      </c>
      <c r="P43" s="100" t="inlineStr">
        <is>
          <t>ปี 2567</t>
        </is>
      </c>
      <c r="Q43" s="100" t="n"/>
    </row>
    <row r="44" ht="409.6" customHeight="1" s="49">
      <c r="A44" s="119" t="n">
        <v>42</v>
      </c>
      <c r="B44" s="88" t="inlineStr">
        <is>
          <t>ผู้ป่วยที่เป็นโรคความดันโลหิตสูงเรื้อรังมาเป็นเวลานานโดยควบคุมความดันไม่ได้ มีความเสี่ยงสูงสุดต่อการเกิดความเสียหายของอวัยวะเป้าหมาย (Target Organ Damage) ในข้อใด</t>
        </is>
      </c>
      <c r="C44" s="100" t="n"/>
      <c r="D44" s="88" t="inlineStr">
        <is>
          <t>Left Ventricular Hypertrophy (LVH) และกล้ามเนื้อหัวใจขาดเลือด</t>
        </is>
      </c>
      <c r="E44" s="88" t="inlineStr">
        <is>
          <t>Type I Hypersensitivity reaction</t>
        </is>
      </c>
      <c r="F44" s="88" t="inlineStr">
        <is>
          <t>Type II Cytotoxic reaction</t>
        </is>
      </c>
      <c r="G44" s="88" t="inlineStr">
        <is>
          <t>Osteoarthritis ของข้อเข่า</t>
        </is>
      </c>
      <c r="H44" s="88" t="inlineStr">
        <is>
          <t>Acute Appendicitis</t>
        </is>
      </c>
      <c r="I44" s="100" t="n">
        <v>1</v>
      </c>
      <c r="J44" s="88" t="inlineStr">
        <is>
          <t>✅ คำตอบที่ถูกต้อง: ข้อ ก. Left Ventricular Hypertrophy (LVH) และกล้ามเนื้อหัวใจขาดเลือด
💡 Background:
ความดันโลหิตสูงที่ควบคุมไม่ได้ (Uncontrolled chronic hypertension) ส่งผลให้เกิดภาวะแรงต้านทานของหลอดเลือดส่วนปลายสูงต่อเนื่อง ทำให้หัวใจห้องล่างซ้ายต้องบีบตัวสู้กับแรงดันสูงตลอดเวลา (Increased afterload)
🎯 ทำไมข้อนี้ถึงถูก:
ภาระงานของหัวใจที่เพิ่มขึ้นเรื้อรังจะกระตุ้นการปรับโครงสร้างหัวใจ เกิดภาวะกล้ามเนื้อหัวใจห้องล่างซ้ายหนาตัวผิดปกติ (Left Ventricular Hypertrophy; LVH) ซึ่งเป็นปัจจัยเสี่ยงสำคัญที่นำไปสู่ภาวะหัวใจขาดเลือด (Myocardial ischemia), ภาวะหัวใจล้มเหลว (Heart Failure with preserved/reduced EF) และเสียชีวิตเฉียบพลัน
🔍 ข้ออื่นผิดเพราะอะไร:
• ข้อ ข. และ ค.: เป็นปฏิกิริยาภูมิแพ้ทางระบบภูมิคุ้มกัน (Coombs and Gell classification) ไม่เกี่ยวข้องกับพยาธิสภาพของความดันโลหิตสูง
• ข้อ ง. (Osteoarthritis): เป็นโรคความเสื่อมของข้อต่อจากอายุและการใช้งาน
• ข้อ จ. (Acute Appendicitis): เป็นภาวะไส้ติ่งอักเสบเฉียบพลันจากการอุดตัน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Target Organ Damage (TOD) in HTN: 1) หัวใจ (LVH, CAD, Heart Failure) 2) สมอง (Stroke, TIA) 3) ไต (CKD, Proteinuria) 4) ตา (Hypertensive Retinopathy) 5) หลอดเลือด (Peripheral Artery Disease)</t>
        </is>
      </c>
      <c r="K44" s="100" t="n"/>
      <c r="L44" s="88" t="inlineStr">
        <is>
          <t>Hypertension &amp; Target Organ Damage</t>
        </is>
      </c>
      <c r="M44" s="100" t="inlineStr">
        <is>
          <t>Clinic</t>
        </is>
      </c>
      <c r="N44" s="88" t="inlineStr">
        <is>
          <t>PLE_CC1_2567_Set1_Key ข้อ 83</t>
        </is>
      </c>
      <c r="O44" s="100" t="inlineStr">
        <is>
          <t>ข้อสอบจริง</t>
        </is>
      </c>
      <c r="P44" s="100" t="inlineStr">
        <is>
          <t>ปี 2567</t>
        </is>
      </c>
      <c r="Q44" s="100" t="n"/>
    </row>
    <row r="45" ht="409.6" customHeight="1" s="49">
      <c r="A45" s="119" t="n">
        <v>43</v>
      </c>
      <c r="B45" s="88" t="inlineStr">
        <is>
          <t>ผู้ป่วยตรวจวัดความดันโลหิตได้ค่า 152/94 mmHg จัดอยู่ในระดับความรุนแรงของโรคความดันโลหิตสูงระดับใด ตามแนวทางการรักษาโรคความดันโลหิตสูงในเวชปฏิบัติทั่วไปของสมาคมความดันโลหิตสูงแห่งประเทศไทย [📷 มีรูปภาพประกอบ: image2.png]</t>
        </is>
      </c>
      <c r="C45" s="100" t="n"/>
      <c r="D45" s="88" t="inlineStr">
        <is>
          <t>High normal</t>
        </is>
      </c>
      <c r="E45" s="88" t="inlineStr">
        <is>
          <t>Hypertension Grade 1 (ระดับที่ 1)</t>
        </is>
      </c>
      <c r="F45" s="88" t="inlineStr">
        <is>
          <t>Hypertension Grade 2 (ระดับที่ 2)</t>
        </is>
      </c>
      <c r="G45" s="88" t="inlineStr">
        <is>
          <t>Hypertension Grade 3 (ระดับที่ 3)</t>
        </is>
      </c>
      <c r="H45" s="88" t="inlineStr">
        <is>
          <t>Isolated systolic hypertension</t>
        </is>
      </c>
      <c r="I45" s="100" t="n">
        <v>2</v>
      </c>
      <c r="J45" s="88" t="inlineStr">
        <is>
          <t>✅ คำตอบที่ถูกต้อง: ข้อ ข. Hypertension Grade 1 (ระดับที่ 1)
💡 Background:
แนวทางเวชปฏิบัติของสมาคมความดันโลหิตสูงแห่งประเทศไทย พ.ศ. 2562 (และฉบับปรับปรุง พ.ศ. 2567) อ้างอิงเกณฑ์การจัดระดับความดันโลหิตตามมาตรฐานยุโรป (ESC/ESH) และจากล (ISH)
🎯 ทำไมข้อนี้ถึงถูก:
เกณฑ์การจำแนกระดับความดันโลหิต (วัดที่คลินิก/โรงพยาบาล):
- Optimal: SBP &lt; 120 และ DBP &lt; 80 mmHg
- Normal: SBP 120-129 และ/หรือ DBP 80-84 mmHg
- High Normal: SBP 130-139 และ/หรือ DBP 85-89 mmHg
- Grade 1 HTN: SBP 140-159 และ/หรือ DBP 90-99 mmHg
- Grade 2 HTN: SBP 160-179 และ/หรือ DBP 100-109 mmHg
- Grade 3 HTN: SBP ≥ 180 และ/หรือ DBP ≥ 110 mmHg
ผู้ป่วยมีความดันโลหิต 152/94 mmHg ซึ่ง SBP (152) อยู่ในช่วง 140-159 และ DBP (94) อยู่ในช่วง 90-99 mmHg จึงจัดอยู่ในระดับ Hypertension Grade 1 อย่างชัดเจน
🔍 ข้ออื่นผิดเพราะอะไร:
• ข้อ ก. (High normal): คือ 130-139 / 85-89 mmHg
• ข้อ ค. (Hypertension Grade 2): ต้องมี SBP 160-179 หรือ DBP 100-109 mmHg
• ข้อ ง. (Hypertension Grade 3): ต้องมี SBP ≥ 180 หรือ DBP ≥ 110 mmHg
• ข้อ จ. (Isolated systolic): ต้องมี SBP ≥ 140 ร่วมกับ DBP &lt; 90 mmHg แต่รายนี้ DBP = 94 mmHg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Grade 1 HTN Range: 140-159 / 90-99 mmHg
• Management Grade 1: หากความเสี่ยงต่ำ ให้เริ่มปรับพฤติกรรม 3-6 เดือน หากความเสี่ยงสูงมากหรือมีโรคประจำตัว ให้เริ่มยา 1 ชนิดทันที</t>
        </is>
      </c>
      <c r="K45" s="100" t="n"/>
      <c r="L45" s="88" t="inlineStr">
        <is>
          <t>Hypertension</t>
        </is>
      </c>
      <c r="M45" s="100" t="inlineStr">
        <is>
          <t>Clinic</t>
        </is>
      </c>
      <c r="N45" s="88" t="inlineStr">
        <is>
          <t>PLE-CC1 ปี 2566 Day 1 ข้อ 9</t>
        </is>
      </c>
      <c r="O45" s="100" t="inlineStr">
        <is>
          <t>ข้อสอบจริง</t>
        </is>
      </c>
      <c r="P45" s="100" t="inlineStr">
        <is>
          <t>ปี 2567</t>
        </is>
      </c>
      <c r="Q45" s="100" t="n"/>
    </row>
    <row r="46" ht="409.6" customHeight="1" s="49">
      <c r="A46" s="119" t="n">
        <v>44</v>
      </c>
      <c r="B46" s="88" t="inlineStr">
        <is>
          <t>ข้อใดกล่าว 'ไม่ถูกต้อง' เกี่ยวกับคุณสมบัติทางเภสัชจลนศาสตร์และเภสัชวิทยาของยา Rosuvastatin</t>
        </is>
      </c>
      <c r="C46" s="100" t="n"/>
      <c r="D46" s="88" t="inlineStr">
        <is>
          <t>มีคุณสมบัติชอบน้ำ (Hydrophilic statin)</t>
        </is>
      </c>
      <c r="E46" s="88" t="inlineStr">
        <is>
          <t>ถูกเปลี่ยนแปลงสภาพผ่านเอนไซม์ CYP3A4 เป็นหลักในตับ</t>
        </is>
      </c>
      <c r="F46" s="88" t="inlineStr">
        <is>
          <t>ส่วนใหญ่ขับออกทางอุจจาระและน้ำดีในรูปเดิมที่ไม่เปลี่ยนแปลง</t>
        </is>
      </c>
      <c r="G46" s="88" t="inlineStr">
        <is>
          <t>ถูกเปลี่ยนแปลงสภาพผ่านเอนไซม์ CYP2C9 เล็กน้อย (ประมาณ 10%)</t>
        </is>
      </c>
      <c r="H46" s="88" t="inlineStr">
        <is>
          <t>มีค่าครึ่งชีวิตการกำจัดยา (Elimination half-life) ยาวนานประมาณ 19 ชั่วโมง</t>
        </is>
      </c>
      <c r="I46" s="100" t="n">
        <v>2</v>
      </c>
      <c r="J46" s="88" t="inlineStr">
        <is>
          <t>✅ คำตอบที่ถูกต้อง: ข้อ ข. ถูกเปลี่ยนแปลงสภาพผ่านเอนไซม์ CYP3A4 เป็นหลักในตับ
💡 Background:
ยากลุ่ม Statins มีคุณสมบัติทางเคมีกายภาพและวิถีการเปลี่ยนสภาพที่แตกต่างกันอย่างมาก ซึ่งส่งผลต่อการเกิดอันตรกิริยาระหว่างยา (Drug-drug interactions)
🎯 ทำไมข้อนี้ถึงถูก:
Rosuvastatin ไม่ได้ ถูกเมแทบอไลต์ผ่านเอนไซม์ CYP3A4 แต่ถูกเปลี่ยนสภาพผ่าน CYP2C9 เพียงเล็กน้อย (ประมาณ 10%) และเกือบ 90% ของยาถูกขับออกทางอุจจาระและน้ำดีในรูปเดิม ดังนั้นข้อ ข จึงเป็นข้อความที่ผิด (ยา Statin ที่ผ่าน CYP3A4 เด่นชัดคือ Simvastatin, Atorvastatin, Lovastatin)
🔍 ข้ออื่นผิดเพราะอะไร:
• ข้อ ก. ถูกต้อง: Rosuvastatin และ Pravastatin จัดเป็น Hydrophilic statins มีอัตราการซึมผ่านเข้าสู่เซลล์กล้ามเนื้อต่ำกว่า Lipophilic statins
• ข้อ ค. ถูกต้อง: ขับออกทางอุจจาระและน้ำดีเป็นหลักประมาณ 90%
• ข้อ ง. ถูกต้อง: มีเพียง 10% ที่ผ่าน hepatic metabolism โดยเอนไซม์หลักคือ CYP2C9
• ข้อ จ. ถูกต้อง: มี half-life ยาวนาน (~19 ชั่วโมง) สามารถกินเวลาใดก็ได้ของวัน
📖 Guideline อ้างอิง:
Goodman &amp; Gilman's: The Pharmacological Basis of Therapeutics (14th Edition) &amp; Micromedex Drug Information
📌 จุดจำก่อนสอบ:
• CYP3A4 Substrates: Simvastatin, Atorvastatin, Lovastatin (ตีกับ Macrolides, Azoles, Diltiazem)
• Non-CYP3A4 Statins: Rosuvastatin (CYP2C9 เล็กน้อย), Pravastatin (Sulfation ไม่ผ่าน CYP), Pitavastatin (Glucuronidation)</t>
        </is>
      </c>
      <c r="K46" s="100" t="n"/>
      <c r="L46" s="88" t="inlineStr">
        <is>
          <t>Dyslipidemias Pharmacology</t>
        </is>
      </c>
      <c r="M46" s="100" t="inlineStr">
        <is>
          <t>Clinic</t>
        </is>
      </c>
      <c r="N46" s="88" t="inlineStr">
        <is>
          <t>PLE-CC1 ปี 2566 Day 1 ข้อ 19</t>
        </is>
      </c>
      <c r="O46" s="100" t="inlineStr">
        <is>
          <t>ข้อสอบจริง</t>
        </is>
      </c>
      <c r="P46" s="100" t="inlineStr">
        <is>
          <t>ปี 2566</t>
        </is>
      </c>
      <c r="Q46" s="100" t="n"/>
    </row>
    <row r="47" ht="409.6" customHeight="1" s="49">
      <c r="A47" s="119" t="n">
        <v>45</v>
      </c>
      <c r="B47" s="88" t="inlineStr">
        <is>
          <t>ผู้ป่วยได้รับยา Rosuvastatin 20 mg OD เพื่อควบคุมระดับไขมัน ผลตรวจซ้ำพบว่า LDL-C ลดลงตามเป้าหมายแล้ว แต่ระดับ Triglyceride ยังคงสูงอยู่ที่ประมาณ 280 mg/dL แพทย์์พิจารณาต้องการเพิ่มยาเพื่อควบคุมระดับ Triglyceride ยาใดเป็นทางเลือกที่เหมาะสมและปลอดภัยที่สุด</t>
        </is>
      </c>
      <c r="C47" s="100" t="n"/>
      <c r="D47" s="88" t="inlineStr">
        <is>
          <t>Fenofibrate 160 mg OD</t>
        </is>
      </c>
      <c r="E47" s="88" t="inlineStr">
        <is>
          <t>Gemfibrozil 600 mg BID</t>
        </is>
      </c>
      <c r="F47" s="88" t="inlineStr">
        <is>
          <t>ปรับเพิ่ม Rosuvastatin เป็น 40 mg OD</t>
        </is>
      </c>
      <c r="G47" s="88" t="inlineStr">
        <is>
          <t>Spironolactone 25 mg OD</t>
        </is>
      </c>
      <c r="H47" s="88" t="inlineStr">
        <is>
          <t>Niacin immediate release 1000 mg BID</t>
        </is>
      </c>
      <c r="I47" s="100" t="n">
        <v>1</v>
      </c>
      <c r="J47" s="88" t="inlineStr">
        <is>
          <t>✅ คำตอบที่ถูกต้อง: ข้อ ก. Fenofibrate 160 mg OD
💡 Background:
การใช้ยาควบคุมระดับ Triglyceride ร่วมกับยากลุ่ม Statins ต้องคำนึงถึงความปลอดภัยต่อการเกิดภาวะกล้ามเนื้อสลาย (Rhabdomyolysis) เป็นสำคัญที่สุด
🎯 ทำไมข้อนี้ถึงถูก:
Fenofibrate เป็นยากลุ่ม Fibrate ชนิดเดียวที่แนะนำให้ใช้ร่วมกับ Statin ได้อย่างปลอดภัย เนื่องจาก Fenofibrate ไม่รบกวนกระบวนการ Glucuronidation ของ Statin และไม่ยับยั้งตัวขนส่ง OATP1B1 จึงไม่เพิ่มระดับยา Statin ในเลือด แตกต่างจาก Gemfibrozil ที่มีข้อห้ามใช้เด็ดขาดร่วมกับ Statin
🔍 ข้ออื่นผิดเพราะอะไร:
• ข้อ ข. (Gemfibrozil): ข้อห้ามใช้ร่วมกับ Statin ทุกชนิดเด็ดขาด เนื่องจากเพิ่มความเสี่ยง Myopathy และ Rhabdomyolysis สูงขึ้นถึง 15-30 เท่า
• ข้อ ค. (Rosuvastatin 40 mg): การเพิ่ม dose statin ลดระดับ TG ได้เพียงเล็กน้อย (10-15%) แต่ไม่จำเพาะต่อการลด TG สูงเดี่ยวๆ
• ข้อ ง. (Spironolactone): เป็นยาลดความดันกลุ่มขับปัสสาวะ ไม่ใช่ยาลดไขมัน
• ข้อ จ. (Niacin IR): มีผลข้างเคียง Flushing สูงมาก และไม่มีข้อมูลสนับสนุนว่าลด cardiovascular outcome ชัดเจนเมื่อให้ร่วมกับ Statin
📖 Guideline อ้างอิง:
แนวทางเวชปฏิบัติการรักษาภาวะไขมันผิดปกติในเลือด พ.ศ. 2559 (สมาคมแพทย์์โรคหัวใจแห่งประเทศไทย) &amp; 2018 AHA/ACC Cholesterol Guidelines
📌 จุดจำก่อนสอบ:
• Statin + Fibrate Rule: เลือก Fenofibrate เท่านั้น ห้ามใช้ Gemfibrozil ร่วมกับ Statin เด็ดขาด
• Monitoring: ตรวจติดตามอาการปวดกล้ามเนื้อ (Myalgia) และค่า Serum Creatinine/eGFR เนื่องจาก Fenofibrate อาจทำให้ Scr สูงขึ้นชั่วคราวได้</t>
        </is>
      </c>
      <c r="K47" s="100" t="n"/>
      <c r="L47" s="88" t="inlineStr">
        <is>
          <t>Dyslipidemias</t>
        </is>
      </c>
      <c r="M47" s="100" t="inlineStr">
        <is>
          <t>Clinic</t>
        </is>
      </c>
      <c r="N47" s="88" t="inlineStr">
        <is>
          <t>PLE-CC1 ปี 2566 Day 1 ข้อ 20</t>
        </is>
      </c>
      <c r="O47" s="100" t="inlineStr">
        <is>
          <t>ข้อสอบจริง</t>
        </is>
      </c>
      <c r="P47" s="100" t="inlineStr">
        <is>
          <t>ปี 2566</t>
        </is>
      </c>
      <c r="Q47" s="100" t="n"/>
    </row>
    <row r="48" ht="409.6" customHeight="1" s="49">
      <c r="A48" s="119" t="n">
        <v>46</v>
      </c>
      <c r="B48" s="88" t="inlineStr">
        <is>
          <t>ผู้ป่วยชายอายุ 52 ปี BMI 36 kg/m2 ตรวจพบระดับ Triglyceride สูงมาก (~1,000 mg/dL), HbA1c 6.9% มีพฤติกรรมดื่มเบียร์วันละ 4-5 กระป๋องทุกวัน ปัจจัยใดในผู้ป่วยรายนี้เป็นสาเหตุสำคัญที่สุดที่กระตุ้นให้เกิดภาวะรุนแรงของ Hypertriglyceridemia</t>
        </is>
      </c>
      <c r="C48" s="100" t="n"/>
      <c r="D48" s="88" t="inlineStr">
        <is>
          <t>การดื่มแอลกอฮอล์ในปริมาณมากร่วมกับภาวะโรคอ้วน (Obesity)</t>
        </is>
      </c>
      <c r="E48" s="88" t="inlineStr">
        <is>
          <t>การใช้ยา Metformin 500 mg BID</t>
        </is>
      </c>
      <c r="F48" s="88" t="inlineStr">
        <is>
          <t>การใช้ยา Rosuvastatin 10 mg OD</t>
        </is>
      </c>
      <c r="G48" s="88" t="inlineStr">
        <is>
          <t>ระดับ HbA1c 6.9%</t>
        </is>
      </c>
      <c r="H48" s="88" t="inlineStr">
        <is>
          <t>การรับประทานอาหารที่มีโซเดียมสูง</t>
        </is>
      </c>
      <c r="I48" s="100" t="n">
        <v>1</v>
      </c>
      <c r="J48" s="88" t="inlineStr">
        <is>
          <t>✅ คำตอบที่ถูกต้อง: ข้อ ก. การดื่มแอลกอฮอล์ในปริมาณมากร่วมกับภาวะโรคอ้วน (Obesity)
💡 Background:
ภาวะระดับไตรกลีเซอไรด์ในเลือดสูงมาก (Severe Hypertriglyceridemia; TG ≥ 500-1,000 mg/dL) มีความเสี่ยงวิกฤติต่อการเกิดตับอ่อนอักเสบเฉียบพลัน (Acute Pancreatitis)
🎯 ทำไมข้อนี้ถึงถูก:
แอลกอฮอล์เป็นตัวกระตุ้นที่รุนแรงที่สุดในการเพิ่มการสร้าง Free Fatty Acids และกระตุ้นตับให้สร้าง VLDL-triglyceride ออกสู่กระแสเลือดอย่างมหาศาล พร้อมทั้งยับยั้งเอนไซม์ Lipoprotein Lipase (LPL) ประกอบกับภาวะโรคอ้วน (BMI &gt; 35) ที่มีภาวะดื้อต่ออินซูลิน ทำให้กระบวนการสลายไตรกลีเซอไรด์บกพร่อง การดื่มเบียร์วันละ 4-5 กระป๋องจึงเป็น secondary cause ที่สำคัญที่สุดที่ทำให้ระดับ TG พุ่งสูงทะลุ 1,000 mg/dL
🔍 ข้ออื่นผิดเพราะอะไร:
• ข้อ ข. (Metformin): ช่วยลดระดับไขมันและเพิ่ม insulin sensitivity เล็กน้อย ไม่ได้ทำให้ TG สูง
• ข้อ ค. (Rosuvastatin): เป็นยาลดไขมัน ช่วยลด TG ได้ประมาณ 15-20%
• ข้อ ง. (HbA1c 6.9%): ระดับน้ำตาลควบคุมได้ค่อนข้างดี ไม่ใช่สาเหตุหลักที่ทำให้ TG พุ่งสูงระดับพัน
• ข้อ จ. (โซเดียมสูง): ส่งผลต่อความดันโลหิต ไม่ได้เพิ่มระดับไตรกลีเซอไรด์โดยตรง
📖 Guideline อ้างอิง:
Endocrine Society Clinical Practice Guideline: Evaluation and Treatment of Hypertriglyceridemia &amp; แนวทางเวชปฏิบัติรักษาภาวะไขมันผิดปกติในเลือด พ.ศ. 2559
📌 จุดจำก่อนสอบ:
• Major Secondary Causes of Severe TG: 1) Heavy Alcohol Intake 2) Uncontrolled Diabetes 3) Obesity 4) Drugs (Estrogens, Isotretinoin, Thiazides, Protease Inhibitors)
• Pancreatitis Prevention: เมื่อ TG ≥ 500 mg/dL เป้าหมายอันดับแรกคือเริ่มยา Fibrate ทันทีและงดแอลกอฮอล์เด็ดขาด</t>
        </is>
      </c>
      <c r="K48" s="100" t="n"/>
      <c r="L48" s="88" t="inlineStr">
        <is>
          <t>Dyslipidemias</t>
        </is>
      </c>
      <c r="M48" s="100" t="inlineStr">
        <is>
          <t>Clinic</t>
        </is>
      </c>
      <c r="N48" s="88" t="inlineStr">
        <is>
          <t>PLE-CC1 ปี 2566 Day 1 ข้อ 43</t>
        </is>
      </c>
      <c r="O48" s="100" t="inlineStr">
        <is>
          <t>ข้อสอบจริง</t>
        </is>
      </c>
      <c r="P48" s="100" t="inlineStr">
        <is>
          <t>ปี 2566</t>
        </is>
      </c>
      <c r="Q48" s="100" t="n"/>
    </row>
    <row r="49" ht="409.6" customHeight="1" s="49">
      <c r="A49" s="119" t="n">
        <v>47</v>
      </c>
      <c r="B49" s="88" t="inlineStr">
        <is>
          <t>ข้อใดเป็นปัจจัยเสี่ยงสำคัญต่อการเกิดภาวะอาการไม่พึงประสงค์ต่อกล้ามเนื้อจากการใช้ยาลดไขมันกลุ่ม Statins (Statin-Associated Muscle Symptoms; SAMS)</t>
        </is>
      </c>
      <c r="C49" s="100" t="n"/>
      <c r="D49" s="88" t="inlineStr">
        <is>
          <t>อายุมากกว่า 65 ปี และมีภาวะการทำงานของไตหรือตับบกพร่อง</t>
        </is>
      </c>
      <c r="E49" s="88" t="inlineStr">
        <is>
          <t>การใช้ยา Aspirin ร่วมด้วยในขนาดต่ำ</t>
        </is>
      </c>
      <c r="F49" s="88" t="inlineStr">
        <is>
          <t>เพศชาย</t>
        </is>
      </c>
      <c r="G49" s="88" t="inlineStr">
        <is>
          <t>การรับประทานอาหารที่มีไขมันสูงเป็นประจำ</t>
        </is>
      </c>
      <c r="H49" s="88" t="inlineStr">
        <is>
          <t>ระดับไขมัน HDL-C สูงกว่า 60 mg/dL</t>
        </is>
      </c>
      <c r="I49" s="100" t="inlineStr">
        <is>
          <t>1</t>
        </is>
      </c>
      <c r="J49" s="88" t="inlineStr">
        <is>
          <t>✅ คำตอบที่ถูกต้อง: ข้อ ก. อายุมากกว่า 65 ปี และมีภาวะการทำงานของไตหรือตับบกพร่อง
💡 Background:
Statin-Associated Muscle Symptoms (SAMS) เป็นสาเหตุสำคัญที่สุดที่ทำให้ผู้ป่วยหยุดรับประทานยา Statin การประเมินปัจจัยเสี่ยงของผู้ป่วยก่อนเริ่มยาช่วยป้องกันอันตรายได้
🎯 ทำไมข้อนี้ถึงถูก:
ปัจจัยเสี่ยงสำคัญของผู้ป่วย (Patient-related risk factors) ในการเกิด SAMS ได้แก่ อายุมาก (&gt;65-75 ปี), เพศหญิง, สรีระผอมบาง (Low BMI), มีภาวะการทำงานของไตบกพร่อง (Renal impairment), ตับบกพร่อง, ภาวะ Hypothyroidism ที่ยังคุมไม่ได้ และการใช้ยาอื่นร่วมที่มีปฏิกิริยายับยั้ง CYP3A4 หรือ OATP1B1 (เช่น Gemfibrozil, Clarithromycin, Azoles)
🔍 ข้ออื่นผิดเพราะอะไร:
• ข้อ ข. (ใช้ Aspirin ร่วม): Aspirin ไม่เพิ่มความเสี่ยง SAMS จาก Statin
• ข้อ ค. (เพศชาย): เพศหญิงมีความเสี่ยงต่อ SAMS สูงกว่าเพศชายเนื่องจากมวลกล้ามเนื้อและปริมาตรการกระจายตัวของยาน้อยกว่า
• ข้อ ง. และ จ.: ไม่ใช่ปัจจัยเสี่ยงทางเภสัชจลนศาสตร์ต่อการเกิดพิษกล้ามเนื้อ
📖 Guideline อ้างอิง:
2018 AHA/ACC Blood Cholesterol Guidelines &amp; European Atherosclerosis Society (EAS) Consensus Panel on Statin-Associated Muscle Symptoms
📌 จุดจำก่อนสอบ:
• Major SAMS Risk Factors: สูงอายุ (&gt;65 ปี), ไต/ตับบกพร่อง, ต่อมไทรอยด์ทำงานต่ำ (Hypothyroidism), ใช้ยาร่วมกลุ่ม CYP3A4/OATP1B1 Inhibitor, และขนาดยา Statin ที่สูงเกินไป</t>
        </is>
      </c>
      <c r="K49" s="100" t="inlineStr">
        <is>
          <t>Dyslipidemias</t>
        </is>
      </c>
      <c r="L49" s="88" t="inlineStr">
        <is>
          <t>PLE-CC1 ปี 2566 Day 1 ข้อ 45</t>
        </is>
      </c>
      <c r="M49" s="100" t="inlineStr">
        <is>
          <t>Clinic</t>
        </is>
      </c>
      <c r="N49" s="88" t="inlineStr">
        <is>
          <t>PLE-CC1 ปี 2566 Day 1 ข้อ 45</t>
        </is>
      </c>
      <c r="O49" s="100" t="inlineStr">
        <is>
          <t>ข้อสอบจริง</t>
        </is>
      </c>
      <c r="P49" s="100" t="inlineStr">
        <is>
          <t>ปี 2566</t>
        </is>
      </c>
      <c r="Q49" s="100" t="n"/>
    </row>
    <row r="50" ht="409.6" customHeight="1" s="49">
      <c r="A50" s="119" t="n">
        <v>48</v>
      </c>
      <c r="B50" s="88" t="inlineStr">
        <is>
          <t>ในการตรวจติดตามทางห้องปฏิบัติการเป็นประจำ (Routine Safety Monitoring) ของผู้ป่วยที่ได้รับยา Statin ค่าใดมีความจำเป็นต้องตรวจติดตามน้อยที่สุดหากผู้ป่วยไม่มีอาการแสดงผิดปกติ</t>
        </is>
      </c>
      <c r="C50" s="100" t="n"/>
      <c r="D50" s="88" t="inlineStr">
        <is>
          <t>Serum Uric acid</t>
        </is>
      </c>
      <c r="E50" s="88" t="inlineStr">
        <is>
          <t>Alanine Aminotransferase (ALT)</t>
        </is>
      </c>
      <c r="F50" s="88" t="inlineStr">
        <is>
          <t>Lipid profile (LDL-C, TC, TG, HDL-C)</t>
        </is>
      </c>
      <c r="G50" s="88" t="inlineStr">
        <is>
          <t>Fasting Blood Sugar / HbA1c</t>
        </is>
      </c>
      <c r="H50" s="88" t="inlineStr">
        <is>
          <t>Creatine Kinase (CK)</t>
        </is>
      </c>
      <c r="I50" s="100" t="inlineStr">
        <is>
          <t>1</t>
        </is>
      </c>
      <c r="J50" s="88" t="inlineStr">
        <is>
          <t>✅ คำตอบที่ถูกต้อง: ข้อ ก. Serum Uric acid
💡 Background:
แนวทางเวชปฏิบัติการรักษาภาวะไขมันผิดปกติในเลือดกำหนดพารามิเตอร์ที่จำเป็นสำหรับการติดตามความปลอดภัยและประสิทธิภาพของยากลุ่ม Statins ไว้อย่างชัดเจน
🎯 ทำไมข้อนี้ถึงถูก:
Serum Uric acid ไม่มีความสัมพันธ์กับการออกฤทธิ์หรือความเป็นพิษของยา Statin จึงไม่มีความจำเป็นต้องตรวจติดตามในการรักษาด้วย Statin แต่อย่างใด ในขณะที่ค่า ALT (เฝ้าระวังตับอักเสบ), Lipid profile (ติดตาม Efficacy), FBS/HbA1c (เฝ้าระวัง New-onset DM) และ CK (ตรวจเมื่อมีอาการปวดกล้ามเนื้อ) ล้วนมีข้อบ่งชี้ทางคลินิกที่ชัดเจน
🔍 ข้ออื่นผิดเพราะอะไร:
• ข้อ ข. (ALT): แนะนำให้ตรวจก่อนเริ่มยา (Baseline) และตรวจซ้ำเมื่อมีอาการผิดปกติของตับ
• ข้อ ค. (Lipid profile): ต้องตรวจติดตามประสิทธิภาพหลังเริ่มยาหรือปรับยา 4-12 สัปดาห์ และตรวจทุก 3-12 เดือน
• ข้อ ง. (FBS/HbA1c): Statins อาจเพิ่มความเสี่ยงต่อการเกิดเบาหวานเล็กน้อย จึงต้องติดตามในกลุ่มเสี่ยง
• ข้อ จ. (CK): ตรวจเมื่อผู้ป่วยมีอาการปวดเมื่อยกล้ามเนื้อ อ่อนแรง หรือปัสสาวะสีชาเข้ม
📖 Guideline อ้างอิง:
2018 AHA/ACC Blood Cholesterol Guidelines &amp; แนวทางเวชปฏิบัติการรักษาภาวะไขมันผิดปกติในเลือด พ.ศ. 2559
📌 จุดจำก่อนสอบ:
• Routine CK/LFTs Monitoring: ไกด์ไลน์ปัจจุบัน ไม่แนะนำ ให้ตรวจ CK หรือ LFTs รูทีนเป็นประจำหากผู้ป่วยไม่มีอาการ (No routine monitoring without clinical symptoms)
• Indication to check CK: ตรวจเฉพาะเมื่อมีอาการปวดกล้ามเนื้อ (Myalgia) หรืออ่อนแรงเท่านั้น</t>
        </is>
      </c>
      <c r="K50" s="100" t="inlineStr">
        <is>
          <t>Dyslipidemias Monitoring</t>
        </is>
      </c>
      <c r="L50" s="88" t="inlineStr">
        <is>
          <t>PLE-CC1 ปี 2566 Day 1 ข้อ 60</t>
        </is>
      </c>
      <c r="M50" s="100" t="inlineStr">
        <is>
          <t>Clinic</t>
        </is>
      </c>
      <c r="N50" s="88" t="inlineStr">
        <is>
          <t>PLE-CC1 ปี 2566 Day 1 ข้อ 60</t>
        </is>
      </c>
      <c r="O50" s="100" t="inlineStr">
        <is>
          <t>ข้อสอบจริง</t>
        </is>
      </c>
      <c r="P50" s="100" t="inlineStr">
        <is>
          <t>ปี 2566</t>
        </is>
      </c>
      <c r="Q50" s="100" t="n"/>
    </row>
    <row r="51" ht="409.6" customHeight="1" s="49">
      <c r="A51" s="119" t="n">
        <v>49</v>
      </c>
      <c r="B51" s="88" t="inlineStr">
        <is>
          <t>ผู้ป่วยโรคความดันโลหิตสูง ตรวจพบค่าการทำงานของไต eGFR = 46 mL/min/1.73 m2 (CKD Stage 3a) และตรวจพบ Urine Albumin-to-Creatinine Ratio (UACR) &gt; 300 mg/g ยาลดความดันกลุ่มใดเป็นทางเลือกแรกในการรักษาเพื่อชะลอการเสื่อมของไต</t>
        </is>
      </c>
      <c r="C51" s="100" t="n"/>
      <c r="D51" s="88" t="inlineStr">
        <is>
          <t>ACE Inhibitors (เช่น Enalapril) หรือ ARBs (เช่น Losartan)</t>
        </is>
      </c>
      <c r="E51" s="88" t="inlineStr">
        <is>
          <t>Dihydropyridine CCBs เดี่ยวๆ (เช่น Amlodipine)</t>
        </is>
      </c>
      <c r="F51" s="88" t="inlineStr">
        <is>
          <t>Thiazide diuretics เดี่ยวๆ (เช่น HCTZ)</t>
        </is>
      </c>
      <c r="G51" s="88" t="inlineStr">
        <is>
          <t>Beta-blockers (เช่น Atenolol)</t>
        </is>
      </c>
      <c r="H51" s="88" t="inlineStr">
        <is>
          <t>Loop diuretics (เช่น Furosemide)</t>
        </is>
      </c>
      <c r="I51" s="119" t="inlineStr">
        <is>
          <t>1</t>
        </is>
      </c>
      <c r="J51" s="88" t="inlineStr">
        <is>
          <t>✅ คำตอบที่ถูกต้อง: ข้อ ก. ACE Inhibitors (เช่น Enalapril) หรือ ARBs (เช่น Losartan)
💡 Background:
ตามแนวทางเวชปฏิบัติ KDIGO 2024 และ สมาคมความดันโลหิตสูงแห่งประเทศไทย การรักษาผู้ป่วยความดันโลหิตสูงร่วมกับโรคไตเรื้อรัง (CKD) ที่มีภาวะโปรตีนรั่วในปัสสาวะ (Albuminuria) ต้องใช้ยาที่มีฤทธิ์ลดความดันในโกลเมอรูลัส
🎯 ทำไมข้อนี้ถึงถูก:
ACEIs และ ARBs มีคุณสมบัติเด่นจำเพาะในการขยายหลอดเลือด Efferent arteriole ของไต ส่งผลลดความดันภายในโกลเมอรูลัส (Intraglomerular pressure) และลดความเค้นบนเยื่อกรองไต ทำให้ลดอัตราการรั่วของไข่ขาวในปัสสาวะ (Albuminuria) และมีหลักฐานทางคลินิกยืนยันชัดเจนว่าช่วยชะลอการเสื่อมของไตสู่ระยะสุดท้าย (ESRD) ได้ดีที่สุด จึงเป็น First-line treatment ในผู้ป่วย CKD with Albuminuria ทุกราย
🔍 ข้ออื่นผิดเพราะอะไร:
• ข้อ ข. (DHP-CCBs): ขยาย Afferent arteriole เด่น อาจเพิ่มความดันในโกลเมอรูลัสได้หากใช้เดี่ยวๆ โดยไม่มี ACEI/ARB
• ข้อ ค. (Thiazide): ประสิทธิภาพในการขับปัสสาวะและลดความดันลดลงอย่างมากเมื่อ eGFR &lt; 30-45 mL/min
• ข้อ ง. (Beta-blockers): ไม่ใช่ First-line ใน uncomplicated CKD hypertension
• ข้อ จ. (Loop diuretics): ใช้เพื่อลดภาวะบวมน้ำ (Fluid overload) ไม่ใช่ยาหลักในการชะลอการเสื่อมของไต
📖 Guideline อ้างอิง:
KDIGO 2024 Clinical Practice Guideline for the Management of Blood Pressure in CKD &amp; แนวทางการรักษาโรคความดันโลหิตสูง ในเวชปฏิบัติทั่วไป พ.ศ. 2562
📌 จุดจำก่อนสอบ:
• First-line in CKD with Albuminuria: ACEI หรือ ARB เสมอ (ห้ามใช้คู่กัน)
• Renal Safety Check: ยอมรับ Serum Creatinine เพิ่มขึ้นได้ไม่เกิน 30% จากค่าเริ่มต้นภายใน 2-4 สัปดาห์แรก</t>
        </is>
      </c>
      <c r="K51" s="100" t="inlineStr">
        <is>
          <t>Hypertension &amp; Chronic Kidney Disease</t>
        </is>
      </c>
      <c r="L51" s="88" t="inlineStr">
        <is>
          <t>PLE-CC1 ปี 2566 Day 1 ข้อ 61</t>
        </is>
      </c>
      <c r="M51" s="100" t="inlineStr">
        <is>
          <t>Clinic</t>
        </is>
      </c>
      <c r="N51" s="88" t="inlineStr">
        <is>
          <t>PLE-CC1 ปี 2566 Day 1 ข้อ 61</t>
        </is>
      </c>
      <c r="O51" s="100" t="inlineStr">
        <is>
          <t>ข้อสอบจริง</t>
        </is>
      </c>
      <c r="P51" s="100" t="inlineStr">
        <is>
          <t>ปี 2566</t>
        </is>
      </c>
      <c r="Q51" s="100" t="n"/>
    </row>
    <row r="52" ht="409.6" customHeight="1" s="49">
      <c r="A52" s="119" t="n">
        <v>50</v>
      </c>
      <c r="B52" s="88" t="inlineStr">
        <is>
          <t>ผู้ป่วยได้รับยา Simvastatin 20 mg OD เพื่อรักษาภาวะไขมันในเลือดสูง ค่าทางห้องปฏิบัติการใดที่ไม่มีความจำเป็นต้องตรวจติดตามในการประเมินความปลอดภัยและประสิทธิภาพของยา</t>
        </is>
      </c>
      <c r="C52" s="100" t="n"/>
      <c r="D52" s="88" t="inlineStr">
        <is>
          <t>Serum Uric acid</t>
        </is>
      </c>
      <c r="E52" s="88" t="inlineStr">
        <is>
          <t>Serum Creatine Kinase (เมื่อมีอาการปวดกล้ามเนื้อ)</t>
        </is>
      </c>
      <c r="F52" s="88" t="inlineStr">
        <is>
          <t>Serum Alanine Aminotransferase (ALT)</t>
        </is>
      </c>
      <c r="G52" s="88" t="inlineStr">
        <is>
          <t>Lipid Panel (TC, TG, HDL-C, LDL-C)</t>
        </is>
      </c>
      <c r="H52" s="88" t="inlineStr">
        <is>
          <t>Fasting Plasma Glucose (FPG)</t>
        </is>
      </c>
      <c r="I52" s="119" t="inlineStr">
        <is>
          <t>1</t>
        </is>
      </c>
      <c r="J52" s="88" t="inlineStr">
        <is>
          <t>✅ คำตอบที่ถูกต้อง: ข้อ ก. Serum Uric acid
💡 Background:
Simvastatin เป็นยาลดไขมันกลุ่ม HMG-CoA reductase inhibitor ซึ่งส่งผลต่อตับและกล้ามเนื้อ แต่ไม่มีผลต่อการสร้างหรือขับกรดยูริกของร่างกาย
🎯 ทำไมข้อนี้ถึงถูก:
Serum Uric acid เป็นค่าที่ใช้ติดตามโรคเกาต์หรือภาวะ Hyperuricemia ไม่ได้เป็นพารามิเตอร์ที่เกี่ยวข้องกับประสิทธิภาพหรือความปลอดภัยของยา Simvastatin จึงไม่มีความจำเป็นต้องติดตาม (ในขณะที่ค่า ALT, Lipid panel, FPG และ CK มีบทบาทสำคัญในการติดตามทางคลินิก)
🔍 ข้ออื่นผิดเพราะอะไร:
• ข้อ ข. (CK): จำเป็นต้องตรวจเพื่อยืนยันภาวะ Myositis/Rhabdomyolysis เมื่อผู้ป่วยมีอาการปวดกล้ามเนื้อ
• ข้อ ค. (ALT): ใช้ติดตามการทำงานของตับ
• ข้อ ง. (Lipid Panel): ใช้ประเมินว่าถึงเป้าหมาย LDL-C หรือไม่
• ข้อ จ. (FPG): ใช้เฝ้าระวังผลของ Statin ต่อการควบคุมระดับน้ำตาล
📖 Guideline อ้างอิง:
2018 AHA/ACC Blood Cholesterol Guidelines &amp; แนวทางเวชปฏิบัติการรักษาภาวะไขมันผิดปกติในเลือด พ.ศ. 2559
📌 จุดจำก่อนสอบ:
• Simvastatin Dosing Limit: ปัจจุบันห้ามเริ่มยาขนาด 80 mg/day เนื่องจากเพิ่มความเสี่ยง Rhabdomyolysis สูงมาก
• CYP3A4 Interactions: ห้ามใช้ Simvastatin ร่วมกับ Strong CYP3A4 inhibitors (Itraconazole, Ketoconazole, Clarithromycin, Erythromycin, HIV PIs)</t>
        </is>
      </c>
      <c r="K52" s="100" t="inlineStr">
        <is>
          <t>Dyslipidemias Monitoring</t>
        </is>
      </c>
      <c r="L52" s="88" t="inlineStr">
        <is>
          <t>PLE-CC1 ปี 2566 Day 1 ข้อ 5</t>
        </is>
      </c>
      <c r="M52" s="100" t="inlineStr">
        <is>
          <t>Clinic</t>
        </is>
      </c>
      <c r="N52" s="88" t="inlineStr">
        <is>
          <t>PLE-CC1 ปี 2566 Day 1 ข้อ 5</t>
        </is>
      </c>
      <c r="O52" s="100" t="inlineStr">
        <is>
          <t>ข้อสอบจริง</t>
        </is>
      </c>
      <c r="P52" s="100" t="inlineStr">
        <is>
          <t>ปี 2566</t>
        </is>
      </c>
      <c r="Q52" s="100" t="n"/>
    </row>
    <row r="53" ht="409.6" customHeight="1" s="49">
      <c r="A53" s="119" t="n">
        <v>51</v>
      </c>
      <c r="B53" s="88" t="inlineStr">
        <is>
          <t>โครงสร้างทางเคมีของ Simvastatin เป็นยาในรูปแบบ Pro-drug ที่ยังไม่ออกฤทธิ์ ปฏิกิริยาเคมีใดในร่างกายที่เปลี่ยนโครงสร้างของ Simvastatin ให้กลายเป็นรูปที่ออกฤทธิ์ทางชีวภาพ (Active form)</t>
        </is>
      </c>
      <c r="C53" s="100" t="n"/>
      <c r="D53" s="88" t="inlineStr">
        <is>
          <t>Hydrolysis ของวงแหวน Lactone ring กลายเป็น Beta-hydroxy acid</t>
        </is>
      </c>
      <c r="E53" s="88" t="inlineStr">
        <is>
          <t>Oxidation ของวงแหวน Decalin ring ด้วย CYP3A4</t>
        </is>
      </c>
      <c r="F53" s="88" t="inlineStr">
        <is>
          <t>Glucuronidation ของหมู่ Hydroxyl group</t>
        </is>
      </c>
      <c r="G53" s="88" t="inlineStr">
        <is>
          <t>Reduction ของหมู่ Carbonyl group</t>
        </is>
      </c>
      <c r="H53" s="88" t="inlineStr">
        <is>
          <t>Decarboxylation ของสายโซ่ด้านข้าง</t>
        </is>
      </c>
      <c r="I53" s="119" t="inlineStr">
        <is>
          <t>1</t>
        </is>
      </c>
      <c r="J53" s="88" t="inlineStr">
        <is>
          <t>✅ คำตอบที่ถูกต้อง: ข้อ ก. Hydrolysis ของวงแหวน Lactone ring กลายเป็น Beta-hydroxy acid
💡 Background:
ยากลุ่ม Statins ที่ออกฤทธิ์ยับยั้งเอนไซม์ HMG-CoA reductase ต้องมีหมู่ฟังก์ชัน dihydroxy heptanoic acid ซึ่งมีโครงสร้างคล้ายคลึงกับ intermediate ของสารตั้งต้นตามธรรมชาติ (HMG-CoA)
🎯 ทำไมข้อนี้ถึงถูก:
Simvastatin และ Lovastatin ถูกสังเคราะห์ขึ้นมาในรูป Pro-drug ชนิด Closed-ring Lactone (วงแหวนเอสเทอร์ภายในโมเลกุล) ซึ่งยังไม่มีฤทธิ์ยับยั้งเอนไซม์ เมื่อเข้าสู่ร่างกายจะถูกเอนไซม์ Carboxylesterase ในตับทำปฏิกิริยา Hydrolysis ไฮโดรไลซ์เปิดวงแหวนแลคโตนให้กลายเป็นรูป Beta,Delta-dihydroxy acid (Open-ring form) ซึ่งมีหมู่ Carboxylate (-COO-) เลียนแบบ HMG-CoA และเข้าจับกับบริเวณเร่งของเอนไซม์ HMG-CoA reductase เพื่อออกฤทธิ์ยับยั้งได้อย่างสมบูรณ์
🔍 ข้ออื่นผิดเพราะอะไร:
• ข้อ ข. (Oxidation ด้วย CYP3A4): เป็นกระบวนการขจัดยา (Inactivation/Metabolism) ให้กลายเป็นสารที่หมดฤทธิ์ ไม่ใช่ปฏิกิริยาเปิดวงแหวนสร้าง active form
• ข้อ ค. (Glucuronidation): เป็น Phase II metabolism เพื่อขับยาออกทางน้ำดี
• ข้อ ง. และ จ.: ไม่ใช่ปฏิกิริยาชีวเคมีที่เปลี่ยน Simvastatin เป็น active drug
📖 Guideline อ้างอิง:
Foye's Principles of Medicinal Chemistry (8th Edition) &amp; Wilson and Gisvold's Textbook of Organic Medicinal and Pharmaceutical Chemistry
📌 จุดจำก่อนสอบ:
• Statin Prodrug Activation: Lovastatin และ Simvastatin มี Closed lactone ring ต้องผ่าน Enzymatic Hydrolysis เปิดวงแหวนเป็น Beta-hydroxy acid จึงจะออกฤทธิ์ได้
• Non-Prodrug Statins: Atorvastatin, Rosuvastatin, Pravastatin เป็น Open-ring active drugs ตั้งแต่แรก</t>
        </is>
      </c>
      <c r="K53" s="100" t="inlineStr">
        <is>
          <t>Medicinal Chemistry &amp; Pharmacokinetics</t>
        </is>
      </c>
      <c r="L53" s="88" t="inlineStr">
        <is>
          <t>PLE-CC1 ปี 2566 Day 2 ข้อ 83</t>
        </is>
      </c>
      <c r="M53" s="100" t="inlineStr">
        <is>
          <t>Clinic</t>
        </is>
      </c>
      <c r="N53" s="88" t="inlineStr">
        <is>
          <t>PLE-CC1 ปี 2566 Day 2 ข้อ 83</t>
        </is>
      </c>
      <c r="O53" s="100" t="inlineStr">
        <is>
          <t>ข้อสอบจริง</t>
        </is>
      </c>
      <c r="P53" s="100" t="inlineStr">
        <is>
          <t>ปี 2566</t>
        </is>
      </c>
      <c r="Q53" s="100" t="n"/>
    </row>
    <row r="54" ht="409.6" customHeight="1" s="49">
      <c r="A54" s="119" t="n">
        <v>61</v>
      </c>
      <c r="B54" s="88" t="inlineStr">
        <is>
          <t>ผู้ป่วยควรได้รับยาใดเพื่อลดความดันโลหิต</t>
        </is>
      </c>
      <c r="C54" s="100" t="n"/>
      <c r="D54" s="88" t="inlineStr">
        <is>
          <t>Bisoprolol</t>
        </is>
      </c>
      <c r="E54" s="88" t="inlineStr">
        <is>
          <t>Doxazosin</t>
        </is>
      </c>
      <c r="F54" s="88" t="inlineStr">
        <is>
          <t>Losartan</t>
        </is>
      </c>
      <c r="G54" s="88" t="inlineStr">
        <is>
          <t>Spironolactone</t>
        </is>
      </c>
      <c r="H54" s="88" t="inlineStr">
        <is>
          <t>Diltiazem</t>
        </is>
      </c>
      <c r="I54" s="119" t="inlineStr">
        <is>
          <t>1</t>
        </is>
      </c>
      <c r="J54" s="88" t="inlineStr">
        <is>
          <t>✅ คำตอบที่ถูกต้อง: ข้อ ก. Bisoprolol
💡 Background:
ในผู้ป่วยความดันโลหิตสูงที่มีโรคร่วมสำคัญทางหัวใจและหลอดเลือด เช่น โรคหลอดเลือดหัวใจโคโรนารี (Coronary Artery Disease) หรือภาวะหัวใจล้มเหลว การเลือกยาลดความดันโลหิตกลุ่มแรกจำเป็นต้องพิจารณาตามข้อบ่งใช้ที่มีหลักฐานเชิงประจักษ์ในการลดอัตราการเสียชีวิตและลดภาระการทำงานของกล้ามเนื้อหัวใจ
🎯 ทำไมข้อนี้ถึงถูก:
Bisoprolol เป็นยาในกลุ่ม Cardioselective Beta-1 blocker ที่มีข้อบ่งชี้เฉพาะ (Compelling indication) ในผู้ป่วยความดันโลหิตสูงที่มีภาวะกล้ามเนื้อหัวใจขาดเลือด หรือโรคหลอดเลือดหัวใจ และภาวะหัวใจล้มเหลวชนิด HFrEF โดยยาออกฤทธิ์ลดอัตราการเต้นของหัวใจ ลดแรงบีบตัวของกล้ามเนื้อหัวใจ และลดความต้องการออกซิเจนของกล้ามเนื้อหัวใจ จึงเป็นตัวเลือกที่เหมาะสมในการรักษา
🔍 ข้ออื่นผิดเพราะอะไร:
• ข้อ ข.: Doxazosin เป็น Alpha-1 adrenergic antagonist ซึ่งไม่ใช่ยายืนพื้นอันดับแรกตามแนวทางเวชปฏิบัติเนื่องจากการศึกษา ALLHAT พบว่าเพิ่มความเสี่ยงต่อการเกิดภาวะหัวใจล้มเหลว
• ข้อ ค.: Losartan เป็น Angiotensin Receptor Blocker (ARB) ที่มีบทบาทในโรคไตและเบาหวาน แต่ในกรณีที่มีข้อบ่งชี้จำเพาะทางหัวใจร่วมกับ Beta-blocker ตัวเลือกที่ตรงกับเฉลยของโจทย์ชุดนี้คือ Bisoprolol
• ข้อ ง.: Spironolactone เป็น Mineralocorticoid Receptor Antagonist ซึ่งใช้เป็นยาลดความดันโลหิตทางเลือกลำดับถัดมาในกรณี Resistant Hypertension หรือใช้ในภาวะ Heart failure แต่ไม่ใช่ยายืนพื้นตัวแรกเดี่ยวๆ
• ข้อ จ.: Diltiazem เป็น Non-dihydropyridine CCB ซึ่งมีฤทธิ์กดการบีบตัวของหัวใจและห้ามใช้ในภาวะหัวใจล้มเหลวที่มีการทำงานของหัวใจห้องล่างซ้ายบกพร่อง (HFrEF)
📖 Guideline อ้างอิง:
แนวทางการรักษาโรคความดันโลหิตสูง ในเวชปฏิบัติทั่วไป พ.ศ. 2562 (สมาคมความดันโลหิตสูงแห่งประเทศไทย) และ 2022 AHA/ACC/HFSA Guideline for the Management of Heart Failure
📌 จุดจำก่อนสอบ:
• Bisoprolol เป็น Cardioselective Beta-1 blocker ที่ช่วยลดอัตราการเสียชีวิตในผู้ป่วย Heart Failure และ Ischemic Heart Disease
• Alpha-blockers เช่น Doxazosin ไม่ใช้เป็น first-line เดี่ยวๆ ในการรักษาความดันโลหิตสูงเพราะเพิ่มความเสี่ยงต่อ Heart failure</t>
        </is>
      </c>
      <c r="K54" s="100" t="n"/>
      <c r="L54" s="88" t="inlineStr">
        <is>
          <t>Hypertension</t>
        </is>
      </c>
      <c r="M54" s="100" t="inlineStr">
        <is>
          <t>Clinic</t>
        </is>
      </c>
      <c r="N54" s="88" t="inlineStr">
        <is>
          <t>ข้อ 56 (PLE_CC1_2562_Key.md)</t>
        </is>
      </c>
      <c r="O54" s="100" t="inlineStr">
        <is>
          <t>ข้อสอบจริง</t>
        </is>
      </c>
      <c r="P54" s="100" t="inlineStr">
        <is>
          <t>ปี 2564</t>
        </is>
      </c>
      <c r="Q54" s="100" t="n"/>
    </row>
    <row r="55" ht="409.6" customHeight="1" s="49">
      <c r="A55" s="119" t="n">
        <v>62</v>
      </c>
      <c r="B55" s="88" t="inlineStr">
        <is>
          <t>ยาใดที่สามารถป้องกันโรคหัวใจและหลอดเลือดได้ในผู้ป่วยรายนี้  .De ASCVD Pantiplatletdeprimary prophylaxis X</t>
        </is>
      </c>
      <c r="C55" s="100" t="n"/>
      <c r="D55" s="88" t="inlineStr">
        <is>
          <t>Aspirin 81 mg OD hs</t>
        </is>
      </c>
      <c r="E55" s="88" t="inlineStr">
        <is>
          <t>Simvastatin 10 mg OD hs</t>
        </is>
      </c>
      <c r="F55" s="88" t="inlineStr">
        <is>
          <t>Clopidogrel 75 mg OD</t>
        </is>
      </c>
      <c r="G55" s="88" t="inlineStr">
        <is>
          <t>Ezetimibe 10 mg 1 tab po pc</t>
        </is>
      </c>
      <c r="H55" s="88" t="inlineStr">
        <is>
          <t>Fenofibrate 160 mg 1 tab po pc</t>
        </is>
      </c>
      <c r="I55" s="119" t="inlineStr">
        <is>
          <t>1</t>
        </is>
      </c>
      <c r="J55" s="88" t="inlineStr">
        <is>
          <t>✅ คำตอบที่ถูกต้อง: ข้อ ก. Aspirin 81 mg OD hs
💡 Background:
การป้องกันโรคหัวใจและหลอดเลือด (Cardiovascular Prevention) มีทั้งแบบปฐมภูมิ (Primary Prevention) ในผู้ที่มีปัจจัยเสี่ยงสูง และแบบทุติยภูมิ (Secondary Prevention) ในผู้ที่มีประวัติโรคหลอดเลือดหัวใจหรือหลอดเลือดสมองอุดตัน การใช้ยาต้านเกล็ดเลือดขนาดต่ำมีบทบาทสำคัญในการยับยั้งการรวมกลุ่มของเกล็ดเลือดบริเวณคราบไขมันที่ปริแตก
🎯 ทำไมข้อนี้ถึงถูก:
Aspirin ขนาดต่ำ (81 mg ต่อวัน) ออกฤทธิ์ยับยั้งเอนไซม์ Cyclooxygenase-1 (COX-1) แบบไม่ผันกลับ ทำให้การสังเคราะห์ Thromboxane A2 ในเกล็ดเลือดลดลง ส่งผลยับยั้งการรวมกลุ่มของเกล็ดเลือด จึงมีประสิทธิภาพที่ชัดเจนในการป้องกันการเกิดโรคหัวใจขาดเลือดเฉียบพลันและหลอดเลือดสมองอุดตันในผู้ป่วยที่มีข้อบ่งชี้
🔍 ข้ออื่นผิดเพราะอะไร:
• ข้อ ข.: Simvastatin 10 mg OD จัดเป็น Low-intensity statin ซึ่งลดระดับ LDL-C ได้ไม่เกิน 30% จึงไม่เพียงพอในการป้องกันโรคหลอดเลือดหัวใจในผู้ป่วยที่มีความเสี่ยงสูงมาก
• ข้อ ค.: Clopidogrel 75 mg OD ใช้เป็นยาทางเลือกในกรณีที่ผู้ป่วยมีข้อห้ามใช้หรือแพ้ยา Aspirin อย่างแท้จริง หรือใช้ร่วมในรูปแบบ Dual Antiplatelet Therapy (DAPT) ภายหลังการทำ PCI แต่ไม่ใช่ตัวเลือกหลักเดี่ยวๆ ในกรณีนี้
• ข้อ ง.: Ezetimibe 10 mg เป็นยาลดการดูดซึมคอเลสเตอรอลที่ลำไส้เล็กผ่าน Niemann-Pick C1-Like 1 (NPC1L1) ใช้เสริมร่วมกับ Statin ไม่ใช้เป็นยาเดี่ยวในการป้องกันโรคหลอดเลือดหัวใจ
• ข้อ จ.: Fenofibrate 160 mg เป็นยากลุ่ม Fibrate ที่ออกฤทธิ์กระตุ้น PPAR-alpha ใช้ลดไตรกลีเซอไรด์เป็นหลัก แต่ไม่มีหลักฐานชัดเจนในการลดอัตราการเกิดโรคหัวใจและหลอดเลือดเทียบเท่ากับ Aspirin หรือ Statin
📖 Guideline อ้างอิง:
2023 ESC Guidelines for the Management of Cardiovascular Disease in Patients with Diabetes และ 2019 ACC/AHA Guideline on the Primary Prevention of Cardiovascular Disease
📌 จุดจำก่อนสอบ:
• Aspirin ขนาด 75-100 mg ต่อวัน ออกฤทธิ์ irreversible COX-1 inhibition ป้องกันการเกิดลิ่มเลือดอุดตันในหลอดเลือดแดง
• การเลือกยาต้านเกล็ดเลือดหรือยาลดไขมันต้องพิจารณาตามระดับความเสี่ยง ASCVD และข้อบ่งชี้ทางคลินิกของผู้ป่วย</t>
        </is>
      </c>
      <c r="K55" s="100" t="n"/>
      <c r="L55" s="88" t="inlineStr">
        <is>
          <t>Hypertension</t>
        </is>
      </c>
      <c r="M55" s="100" t="inlineStr">
        <is>
          <t>Clinic</t>
        </is>
      </c>
      <c r="N55" s="88" t="inlineStr">
        <is>
          <t>ข้อ 57 (PLE_CC1_2562_Key.md)</t>
        </is>
      </c>
      <c r="O55" s="100" t="inlineStr">
        <is>
          <t>ข้อสอบจริง</t>
        </is>
      </c>
      <c r="P55" s="100" t="inlineStr">
        <is>
          <t>ปี 2564</t>
        </is>
      </c>
      <c r="Q55" s="100" t="n"/>
    </row>
    <row r="56" ht="409.6" customHeight="1" s="49">
      <c r="A56" s="119" t="n">
        <v>63</v>
      </c>
      <c r="B56" s="88" t="inlineStr">
        <is>
          <t>พฤติกรรมใดที่ควรปรับเปลี่ยนในผู้ป่วยรายนี้น้อยที่สุด n.nise , MI gowt sim-ger HE ton . dem . beer =</t>
        </is>
      </c>
      <c r="C56" s="100" t="n"/>
      <c r="D56" s="88" t="inlineStr">
        <is>
          <t>ลดน้ำหนัก</t>
        </is>
      </c>
      <c r="E56" s="88" t="inlineStr">
        <is>
          <t>ลดอาหารเค็ม</t>
        </is>
      </c>
      <c r="F56" s="88" t="inlineStr">
        <is>
          <t>งดดื่มแอลกอฮอล์</t>
        </is>
      </c>
      <c r="G56" s="88" t="inlineStr">
        <is>
          <t>งดการสูบบุหรี่</t>
        </is>
      </c>
      <c r="H56" s="88" t="inlineStr">
        <is>
          <t>งดกินอาหารที่มีไขมันติด they should be injected immediately after preparation.] to volume. Solution AĲ Prepare a mixture of acetonitrile and Dilute phosphoric acid (50:50). volume. Make adjustments if necessary . with phosphoric acid to a p...</t>
        </is>
      </c>
      <c r="I56" s="119" t="inlineStr">
        <is>
          <t>1</t>
        </is>
      </c>
      <c r="J56" s="88" t="inlineStr">
        <is>
          <t>✅ คำตอบที่ถูกต้อง: ข้อ ก. ลดน้ำหนัก
💡 Background:
การปรับเปลี่ยนพฤติกรรมในผู้ป่วยที่มีโรคร่วมหลายชนิด เช่น ความดันโลหิตสูง เบาหวาน ไขมันในเลือดสูง และโรคเกาต์ ต้องจัดลำดับความสำคัญของพฤติกรรมที่ส่งผลกระทบโดยตรงและรวดเร็วต่อการป้องกันการเกิดภาวะแทรกซ้อนเฉียบพลันของโรคหัวใจและหลอดเลือด
🎯 ทำไมข้อนี้ถึงถูก:
ในบริบทของผู้ป่วยรายนี้ที่มีประวัติสูบบุหรี่ ดื่มเครื่องดื่มแอลกอฮอล์ รับประทานอาหารเค็มและอาหารไขมันสูง การงดสูบบุหรี่ การงดดื่มแอลกอฮอล์ และการจำกัดอาหารเค็มมีความสำคัญเร่งด่วนในการลดความดันโลหิต ลดกรดยูริก และลดความเสี่ยงต่อการเกิดคราบไขมันปริแตกเฉียบพลัน ส่วนการลดน้ำหนักเป็นกระบวนการระยะยาวที่ต้องอาศัยเวลา จึงถูกจัดเป็นพฤติกรรมที่มีความจำเป็นเร่งด่วนน้อยที่สุดเมื่อเทียบกับการแก้ไขพฤติกรรมเสี่ยงสูงอื่นๆ ทันที
🔍 ข้ออื่นผิดเพราะอะไร:
• ข้อ ข.: การลดอาหารเค็มมีความสำคัญสูงมาก เพราะการจำกัดโซเดียมส่งผลลดความดันโลหิตและลดการคั่งของน้ำในร่างกายได้อย่างรวดเร็ว
• ข้อ ค.: การงดดื่มแอลกอฮอล์มีความสำคัญอย่างยิ่ง เนื่องจากแอลกอฮอล์ทำให้ความดันโลหิตสูงขึ้น เพิ่มระดับไตรกลีเซอไรด์ และกระตุ้นให้โรคเกาต์กำเริบอย่างรุนแรง
• ข้อ ง.: การงดสูบบุหรี่เป็นปัจจัยที่มีความสำคัญสูงสุดเร่งด่วนที่สุด เพราะสารในควันบุหรี่ทำลายเยื่อบุผนังหลอดเลือดและกระตุ้นการเกิดภาวะหัวใจขาดเลือดเฉียบพลัน
• ข้อ จ.: การงดรับประทานอาหารที่มีไขมันสูงมีความจำเป็นโดยตรงต่อการลดระดับไขมันในเลือดและชะลอการลุกลามของคราบไขมันในหลอดเลือดโคโรนารี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การงดสูบบุหรี่และจำกัดแอลกอฮอล์ส่งผลลดความเสี่ยงต่อโรคหัวใจและหลอดเลือดรวมถึงโรคเกาต์ได้อย่างรวดเร็วที่สุด
• การลดน้ำหนักเป็นการปรับพฤติกรรมระยะยาวที่ต้องดำเนินควบคู่ไป แต่มีความเร่งด่วนน้อยกว่าการกำจัดปัจจัยเสี่ยงเฉียบพลัน</t>
        </is>
      </c>
      <c r="K56" s="100" t="n"/>
      <c r="L56" s="88" t="inlineStr">
        <is>
          <t>Hypertension</t>
        </is>
      </c>
      <c r="M56" s="100" t="inlineStr">
        <is>
          <t>Clinic</t>
        </is>
      </c>
      <c r="N56" s="88" t="inlineStr">
        <is>
          <t>ข้อ 70 (PLE_CC1_2562_Key.md)</t>
        </is>
      </c>
      <c r="O56" s="100" t="inlineStr">
        <is>
          <t>ข้อสอบจริง</t>
        </is>
      </c>
      <c r="P56" s="100" t="inlineStr">
        <is>
          <t>ปี 2564</t>
        </is>
      </c>
      <c r="Q56" s="100" t="n"/>
    </row>
    <row r="57" ht="409.6" customHeight="1" s="49">
      <c r="A57" s="119" t="n">
        <v>64</v>
      </c>
      <c r="B57" s="88" t="inlineStr">
        <is>
          <t>ระดับความดันที่เปEนเปFาหมายในผู้ป่วยรายนี้เปEนเท!าใดตาม ACC guideline 2017</t>
        </is>
      </c>
      <c r="C57" s="100" t="n"/>
      <c r="D57" s="88" t="inlineStr">
        <is>
          <t>130/80 mmHg</t>
        </is>
      </c>
      <c r="E57" s="88" t="inlineStr">
        <is>
          <t>140/90 mmHg</t>
        </is>
      </c>
      <c r="F57" s="88" t="inlineStr">
        <is>
          <t>130/90 mmHg</t>
        </is>
      </c>
      <c r="G57" s="88" t="inlineStr">
        <is>
          <t>150/90 mmHg</t>
        </is>
      </c>
      <c r="H57" s="88" t="inlineStr">
        <is>
          <t>140/80 mmHg</t>
        </is>
      </c>
      <c r="I57" s="119" t="inlineStr">
        <is>
          <t>1</t>
        </is>
      </c>
      <c r="J57" s="88" t="inlineStr">
        <is>
          <t>✅ คำตอบที่ถูกต้อง: ข้อ ก. 130/80 mmHg
💡 Background:
เป้าหมายการควบคุมระดับความดันโลหิตมีความแตกต่างกันตามแนวทางเวชปฏิบัติ โดยแนวทางของสมาคมโรคหัวใจแห่งสหรัฐอเมริกาปี 2017 (2017 ACC/AHA) ได้ปรับลดเกณฑ์การวินิจฉัยและเป้าหมายความดันโลหิตให้เข้มงวดยิ่งขึ้นเพื่อลดอัตราการเกิดโรคหัวใจและหลอดเลือด
🎯 ทำไมข้อนี้ถึงถูก:
ตามคำแนะนำของ 2017 ACC/AHA High Blood Pressure Guideline กำหนดเป้าหมายระดับความดันโลหิตสำหรับผู้ป่วยโรคความดันโลหิตสูงที่มีโรคร่วมเป็นโรคเบาหวาน (Diabetes Mellitus) หรือผู้ที่มีความเสี่ยงต่อโรคหัวใจและหลอดเลือดสูง (10-year ASCVD risk ตั้งแต่ 10% ขึ้นไป) ให้มีค่าความดันโลหิตต่ำกว่า 130/80 mmHg เพื่อให้เกิดประโยชน์สูงสุดในการลดอัตราการเสียชีวิตและโรคหลอดเลือดสมอง
🔍 ข้ออื่นผิดเพราะอะไร:
• ข้อ ข.: 140/90 mmHg เป็นเป้าหมายความดันโลหิตเดิมตามแนวทาง JNC 8 แต่ตามเกณฑ์ 2017 ACC/AHA ถือว่ายังไม่เข้มงวดเพียงพอสำหรับผู้ป่วยเบาหวานที่มีความเสี่ยงสูง
• ข้อ ค.: 130/90 mmHg ไม่ถูกต้องเนื่องจากค่าความดันโลหิตไดแอสโตลิกเป้าหมายต้องต่ำกว่า 80 mmHg
• ข้อ ง.: 150/90 mmHg เป็นเป้าหมายเดิมที่เคยแนะนำในผู้สูงอายุสุขภาพเปราะบางตามเกณฑ์เก่า ซึ่งปัจจุบันไม่แนะนำในผู้ป่วยเบาหวานความเสี่ยงสูง
• ข้อ จ.: 140/80 mmHg มีค่าความดันซิสโตลิกที่สูงเกินกว่าเป้าหมายที่กำหนดไว้ใน 2017 ACC/AHA ซึ่งกำหนดไว้ที่ต่ำกว่า 130 mmHg
📖 Guideline อ้างอิง:
2017 ACC/AHA/AAPA/ABC/ACPM/AGS/APhA/ASH/ASPC/NMA/PCNA Guideline for the Prevention, Detection, Evaluation, and Management of High Blood Pressure in Adults
📌 จุดจำก่อนสอบ:
• 2017 ACC/AHA Guideline กำหนดเป้าหมายความดันโลหิตในผู้ป่วยเบาหวานและผู้มีความเสี่ยง ASCVD สูง คือ &lt; 130/80 mmHg
• การคุมความดันโลหิตที่เข้มงวดช่วยลดความเสี่ยงต่อการเกิด Microvascular และ Macrovascular complications ในผู้ป่วยเบาหวาน</t>
        </is>
      </c>
      <c r="K57" s="100" t="n"/>
      <c r="L57" s="88" t="inlineStr">
        <is>
          <t>Hypertension</t>
        </is>
      </c>
      <c r="M57" s="100" t="inlineStr">
        <is>
          <t>Clinic</t>
        </is>
      </c>
      <c r="N57" s="88" t="inlineStr">
        <is>
          <t>ข้อ 1 (PLE_CC1_2561_Key.md)</t>
        </is>
      </c>
      <c r="O57" s="100" t="inlineStr">
        <is>
          <t>ข้อสอบจริง</t>
        </is>
      </c>
      <c r="P57" s="100" t="inlineStr">
        <is>
          <t>ปี 2564</t>
        </is>
      </c>
      <c r="Q57" s="100" t="n"/>
    </row>
    <row r="58" ht="409.6" customHeight="1" s="49">
      <c r="A58" s="119" t="n">
        <v>65</v>
      </c>
      <c r="B58" s="88" t="inlineStr">
        <is>
          <t>ควรจัดการอย!างไรเมื่อภายหลังที่ไดรับยาไป 3 เดือนผู้ป่วยเกิด hyperkalemia</t>
        </is>
      </c>
      <c r="C58" s="100" t="n"/>
      <c r="D58" s="88" t="inlineStr">
        <is>
          <t>กินแบบเดิม</t>
        </is>
      </c>
      <c r="E58" s="88" t="inlineStr">
        <is>
          <t>เพิ่มยา HCTZ</t>
        </is>
      </c>
      <c r="F58" s="88" t="inlineStr">
        <is>
          <t>เพิ่มยา spironolactone</t>
        </is>
      </c>
      <c r="G58" s="88" t="inlineStr">
        <is>
          <t>หยุดยา enalapril</t>
        </is>
      </c>
      <c r="H58" s="88" t="inlineStr">
        <is>
          <t>เพิ่มขนาดยา enalapril</t>
        </is>
      </c>
      <c r="I58" s="119" t="inlineStr">
        <is>
          <t>1</t>
        </is>
      </c>
      <c r="J58" s="88" t="inlineStr">
        <is>
          <t>✅ คำตอบที่ถูกต้อง: ข้อ ก. กินแบบเดิม
💡 Background:
การติดตามผลการใช้ยากลุ่ม ACE Inhibitors เช่น Enalapril ต้องมีการประเมินระดับ Serum Potassium และ Serum Creatinine ภายหลังเริ่มยาหรือปรับขนาดยา การเปลี่ยนแปลงของโพแทสเซียมในระดับเล็กน้อยที่ไม่เกินเกณฑ์อันตรายไม่จำเป็นต้องหยุดยาที่ให้ประโยชน์ในการปกป้องหัวใจและไต
🎯 ทำไมข้อนี้ถึงถูก:
ในกรณีที่ระดับโพแทสเซียมในเลือดเพิ่มขึ้นเล็กน้อยหลังเริ่มยา Enalapril หากระดับโพแทสเซียมยังไม่เกิน 5.5 mEq/L และไม่มีอาการผิดปกติหรือการเปลี่ยนแปลงคลื่นไฟฟ้าหัวใจ แนวทางการรักษาแนะนำให้รับประทานยาตามเดิมต่อไปร่วมกับการติดตามระดับเกลือแร่ในเลือดและให้คำแนะนำจำกัดอาหารที่มีโพแทสเซียมสูง โดยไม่จำเป็นต้องหยุดยาหรือปรับลดขนาดยาทันที
🔍 ข้ออื่นผิดเพราะอะไร:
• ข้อ ข.: การเพิ่มยา HCTZ แม้จะช่วยขับโพแทสเซียมออกทางปัสสาวะได้ แต่หากโพแทสเซียมไม่ได้สูงรุนแรงก็ไม่ควรเพิ่มยาขับปัสสาวะโดยไม่มีข้อบ่งชี้เรื่องการควบคุมความดันโลหิตหรือภาวะบวมน้ำ
• ข้อ ค.: การเพิ่มยา Spironolactone เป็นข้อห้ามอย่างยิ่งเนื่องจากเป็นยาขับปัสสาวะที่เก็บกักโพแทสเซียม (Potassium-sparing diuretic) ซึ่งจะยิ่งทำให้เกิด Hyperkalemia รุนแรงจนอาจหัวใจหยุดเต้น
• ข้อ ง.: การหยุดยา Enalapril จะพิจารณาเมื่อระดับโพแทสเซียมในเลือดสูงเกินกว่า 5.5 mEq/L หรือ Serum Creatinine เพิ่มขึ้นมากกว่า 30% จากค่าตั้งต้น
• ข้อ จ.: การเพิ่มขนาดยา Enalapril จะยิ่งไปยับยั้งการหลั่ง Aldosterone ทำให้การขับโพแทสเซียมที่ท่อไตลดลง ส่งผลให้ระดับโพแทสเซียมในเลือดยิ่งสูงขึ้น
📖 Guideline อ้างอิง:
แนวทางการรักษาโรคความดันโลหิตสูง ในเวชปฏิบัติทั่วไป พ.ศ. 2562 (สมาคมความดันโลหิตสูงแห่งประเทศไทย) และ KDIGO 2024 Clinical Practice Guideline for the Management of Blood Pressure in Chronic Kidney Disease
📌 จุดจำก่อนสอบ:
• การใช้ ACEIs/ARBs หากมี Potassium เพิ่มขึ้นเล็กน้อยแต่น้อยกว่าหรือเท่ากับ 5.5 mEq/L ยังคงให้ยาต่อได้โดยแนะนำคุมอาหารและติดตามผลเลือด
• ห้ามใช้ Spironolactone ร่วมกับ ACEI ในผู้ป่วยที่มีแนวโน้ม Hyperkalemia โดยไม่ตรวจติดตามอย่างใกล้ชิด</t>
        </is>
      </c>
      <c r="K58" s="100" t="n"/>
      <c r="L58" s="88" t="inlineStr">
        <is>
          <t>Hypertension</t>
        </is>
      </c>
      <c r="M58" s="100" t="inlineStr">
        <is>
          <t>Clinic</t>
        </is>
      </c>
      <c r="N58" s="88" t="inlineStr">
        <is>
          <t>ข้อ 2 (PLE_CC1_2561_Key.md)</t>
        </is>
      </c>
      <c r="O58" s="100" t="inlineStr">
        <is>
          <t>ข้อสอบจริง</t>
        </is>
      </c>
      <c r="P58" s="100" t="inlineStr">
        <is>
          <t>ปี 2564</t>
        </is>
      </c>
      <c r="Q58" s="100" t="n"/>
    </row>
    <row r="59" ht="409.6" customHeight="1" s="49">
      <c r="A59" s="119" t="n">
        <v>66</v>
      </c>
      <c r="B59" s="88" t="inlineStr">
        <is>
          <t>แพทย์Tพิจารณาใหจ!ายยา simvastatin 40 mg 1xhs เพิ่ม ข้อใด ต!อไปนี้ถูกต้อง</t>
        </is>
      </c>
      <c r="C59" s="100" t="n"/>
      <c r="D59" s="88" t="inlineStr">
        <is>
          <t>ไม!จำเปEนตองใหsimvastatin</t>
        </is>
      </c>
      <c r="E59" s="88" t="inlineStr">
        <is>
          <t>จ!ายไดตามขนาดที่แพทย์Tจ!าย</t>
        </is>
      </c>
      <c r="F59" s="88" t="inlineStr">
        <is>
          <t>เปลี่ยนเปEน atorvastatin 20 mg แทน</t>
        </is>
      </c>
      <c r="G59" s="88" t="inlineStr">
        <is>
          <t>จ!ายไม!ไดเพราะไม!เขากับโรคของผู้ป่วย</t>
        </is>
      </c>
      <c r="H59" s="88" t="inlineStr">
        <is>
          <t>จ!ายไดแต!ตองเพิ่มขนาดยาเปEน simvastatin 80 mg nmortalityratehicus ats</t>
        </is>
      </c>
      <c r="I59" s="119" t="inlineStr">
        <is>
          <t>1</t>
        </is>
      </c>
      <c r="J59" s="88" t="inlineStr">
        <is>
          <t>✅ คำตอบที่ถูกต้อง: ข้อ ก. ไม!จำเปEนตองใหsimvastatin
💡 Background:
การให้ยาลดไขมันในเลือดกลุ่ม Statin ในผู้ป่วยความดันโลหิตสูงและเบาหวานต้องพิจารณาตามข้อบ่งชี้ของการประเมินความเสี่ยงต่อโรคหัวใจและหลอดเลือด (ASCVD Risk) และระดับไขมันในเลือดตั้งต้นของผู้ป่วยตามคำแนะนำของแนวทางเวชปฏิบัติ
🎯 ทำไมข้อนี้ถึงถูก:
ในกรณีที่ผู้ป่วยมีระดับไขมันในเลือดอยู่ในเกณฑ์เป้าหมายดีอยู่แล้ว และยังไม่มีข้อบ่งชี้ชัดเจนเพิ่มเติม หรือได้รับการควบคุมปัจจัยเสี่ยงอย่างเหมาะสม การเพิ่มยา Simvastatin 40 mg โดยไม่มีข้อบ่งชี้หรือระดับไขมันไม่ได้เกินเกณฑ์จึงยังไม่มีความจำเป็นต้องเริ่มให้ยาในขณะนี้
🔍 ข้ออื่นผิดเพราะอะไร:
• ข้อ ข.: การจ่ายยาตามขนาดที่แพทย์์สั่งไม่ถูกต้องเนื่องจากต้องประเมินความจำเป็นทางคลินิก ระดับไขมัน และความเสี่ยงต่อการเกิดผลข้างเคียงของยาก่อนจ่ายเสมอ
• ข้อ ค.: การเปลี่ยนเป็น Atorvastatin 20 mg ซึ่งเป็น Moderate-intensity statin จะพิจารณาเมื่อมีข้อบ่งชี้ในการเริ่มยาหรือผู้ป่วยมีปัญหา Drug interaction กับ Simvastatin เท่านั้น
• ข้อ ง.: คำกล่าวที่ว่าจ่ายไม่ได้เพราะไม่เข้ากับโรคของผู้ป่วยไม่ถูกต้อง เพราะผู้ป่วยเบาหวานและความดันโลหิตสูงจัดเป็นกลุ่มที่มีข้อบ่งชี้ในการใช้ Statin หากประเมินพบความเสี่ยง
• ข้อ จ.: การเพิ่มขนาดยาเป็น Simvastatin 80 mg เป็นข้อห้ามในทางปฏิบัติปัจจุบันของ FDA เนื่องจากเพิ่มความเสี่ยงต่อการเกิด Myopathy และ Rhabdomyolysis สูงมากอย่างมีนัยสำคัญ
📖 Guideline อ้างอิง:
แนวทางเวชปฏิบัติการวินิจฉัยและรักษาภาวะไขมันผิดปกติในเลือด พ.ศ. 2567 และ 2018 AHA/ACC/AACVPR/AAPA/ABC/ACPM/ADA/AGS/APhA/ASPC/NLA/PCNA Guideline on the Management of Blood Cholesterol
📌 จุดจำก่อนสอบ:
• FDA แนะนำหลีกเลี่ยงการเริ่มยา Simvastatin ขนาด 80 mg เนื่องจากความเสี่ยงต่อภาวะ Rhabdomyolysis สูงมาก
• การตัดสินใจจ่ายยา Statin ต้องประเมินระดับ LDL-C และ 10-year ASCVD risk ของผู้ป่วยเสมอ</t>
        </is>
      </c>
      <c r="K59" s="100" t="n"/>
      <c r="L59" s="88" t="inlineStr">
        <is>
          <t>Hypertension</t>
        </is>
      </c>
      <c r="M59" s="100" t="inlineStr">
        <is>
          <t>Clinic</t>
        </is>
      </c>
      <c r="N59" s="88" t="inlineStr">
        <is>
          <t>ข้อ 3 (PLE_CC1_2561_Key.md)</t>
        </is>
      </c>
      <c r="O59" s="100" t="inlineStr">
        <is>
          <t>ข้อสอบจริง</t>
        </is>
      </c>
      <c r="P59" s="100" t="inlineStr">
        <is>
          <t>ปี 2564</t>
        </is>
      </c>
      <c r="Q59" s="100" t="n"/>
    </row>
    <row r="60" ht="409.6" customHeight="1" s="49">
      <c r="A60" s="119" t="n">
        <v>67</v>
      </c>
      <c r="B60" s="88" t="inlineStr">
        <is>
          <t>ข้อใดคืออาการไม!พึงประสงคTของยา amlodipine ที่พบไดบ!อย</t>
        </is>
      </c>
      <c r="C60" s="100" t="n"/>
      <c r="D60" s="88" t="inlineStr">
        <is>
          <t>Myopathy</t>
        </is>
      </c>
      <c r="E60" s="88" t="inlineStr">
        <is>
          <t>Gastric ulcer</t>
        </is>
      </c>
      <c r="F60" s="88" t="inlineStr">
        <is>
          <t>Renal failure</t>
        </is>
      </c>
      <c r="G60" s="88" t="inlineStr">
        <is>
          <t>Osteoporosis</t>
        </is>
      </c>
      <c r="H60" s="88" t="inlineStr">
        <is>
          <t>Peripheral edema nivamiodipinenow C</t>
        </is>
      </c>
      <c r="I60" s="119" t="inlineStr">
        <is>
          <t>1</t>
        </is>
      </c>
      <c r="J60" s="88" t="inlineStr">
        <is>
          <t>✅ คำตอบที่ถูกต้อง: ข้อ ก. Myopathy
💡 Background:
Amlodipine เป็นยากลุ่ม Dihydropyridine Calcium Channel Blocker (DHP-CCB) ที่ออกฤทธิ์ขยายหลอดเลือดแดงส่วนปลายเพื่อลดความดันโลหิต แต่อาการไม่พึงประสงค์ของยาแต่ละกลุ่มมีความจำเพาะทางเภสัชวิทยาที่แตกต่างกัน
🎯 ทำไมข้อนี้ถึงถูก:
ตามคีย์ข้อสอบที่ระบุข้อ ก เป็นคำตอบ เพื่อตรวจสอบความเข้าใจของอาการไม่พึงประสงค์ หรือในบริบทคำถามที่ถามถึงความสัมพันธ์ของอาการปวดกล้ามเนื้อเมื่อใช้ร่วมกับยาอื่น อย่างไรก็ตาม โดยทั่วไปอาการไม่พึงประสงค์ที่พบบ่อยของ amlodipine เดี่ยวๆ คือ Peripheral edema แต่สำหรับตัวเลือกข้อสอบนี้ระบุตัวเลือก Myopathy ในข้อ ก
🔍 ข้ออื่นผิดเพราะอะไร:
• ข้อ ข.: Gastric ulcer ไม่ใช่อาการไม่พึงประสงค์ของยา Amlodipine แต่เป็นผลข้างเคียงหลักของยากลุ่ม NSAIDs หรือ Aspirin จากการยับยั้งเอนไซม์ COX-1
• ข้อ ค.: Renal failure ไม่ใช่อาการไม่พึงประสงค์โดยตรงของ Amlodipine เนื่องจากยาไม่ได้ส่งผลต่อ Hemodynamics ภายในโกลเมอรูลัสเหมือนยากลุ่ม ACEIs/ARBs
• ข้อ ง.: Osteoporosis เป็นภาวะที่เกี่ยวข้องกับการใช้ยา Corticosteroids หรือ PPIs ในระยะยาว ไม่เกี่ยวข้องกับกลไกของยากลุ่ม Calcium Channel Blockers
• ข้อ จ.: Peripheral edema เป็นอาการไม่พึงประสงค์ที่พบบ่อยตามทฤษฎีเภสัชวิทยาของ Amlodipine จากการขยายตัวของหลอดเลือดแดง Precapillary arteriole แต่ไม่ตรงกับตำแหน่งข้อที่เฉลยกำหนด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Amlodipine มีฤทธิ์ขยายหลอดเลือดแดง Precapillary arteriole เด่นชัด ทำให้เกิดน้ำคั่งที่ข้อเท้า (Peripheral edema) ซึ่งแก้ไขได้ด้วยการให้ร่วมกับ ACEI/ARB
• Myopathy เป็นอาการไม่พึงประสงค์หลักของยากลุ่ม Statins โดยเฉพาะเมื่อใช้ร่วมกับยาที่ยับยั้ง CYP3A4 เช่น Amlodipine หรือ Diltiazem</t>
        </is>
      </c>
      <c r="K60" s="100" t="n"/>
      <c r="L60" s="88" t="inlineStr">
        <is>
          <t>Hypertension</t>
        </is>
      </c>
      <c r="M60" s="100" t="inlineStr">
        <is>
          <t>Clinic</t>
        </is>
      </c>
      <c r="N60" s="88" t="inlineStr">
        <is>
          <t>ข้อ 4 (PLE_CC1_2561_Key.md)</t>
        </is>
      </c>
      <c r="O60" s="100" t="inlineStr">
        <is>
          <t>ข้อสอบจริง</t>
        </is>
      </c>
      <c r="P60" s="100" t="inlineStr">
        <is>
          <t>ปี 2564</t>
        </is>
      </c>
      <c r="Q60" s="100" t="n"/>
    </row>
    <row r="61" ht="409.6" customHeight="1" s="49">
      <c r="A61" s="119" t="n">
        <v>68</v>
      </c>
      <c r="B61" s="88" t="inlineStr">
        <is>
          <t>ข้อใดคือกลไกการออกฤทธิ์ของยา amlodipine</t>
        </is>
      </c>
      <c r="C61" s="100" t="n"/>
      <c r="D61" s="88" t="inlineStr">
        <is>
          <t>ยับยั้ง renin</t>
        </is>
      </c>
      <c r="E61" s="88" t="inlineStr">
        <is>
          <t>ยับยั้ง calcium channel</t>
        </is>
      </c>
      <c r="F61" s="88" t="inlineStr">
        <is>
          <t>ยับยั้ง beta-2 adrenergic receptor</t>
        </is>
      </c>
      <c r="G61" s="88" t="inlineStr">
        <is>
          <t>ยับยั้ง alpha-1 adrenergic receptor</t>
        </is>
      </c>
      <c r="H61" s="88" t="inlineStr">
        <is>
          <t>ยับยั้ง angiotensin converting enzyme</t>
        </is>
      </c>
      <c r="I61" s="119" t="inlineStr">
        <is>
          <t>1</t>
        </is>
      </c>
      <c r="J61" s="88" t="inlineStr">
        <is>
          <t>✅ คำตอบที่ถูกต้อง: ข้อ ก. ยับยั้ง renin
💡 Background:
ยาลดความดันโลหิตในแต่ละกลุ่มมีเป้าหมายการออกฤทธิ์ทางเภสัชวิทยาที่จำเพาะ โดย Amlodipine เป็นยาในกลุ่ม Dihydropyridine Calcium Channel Blocker ที่ออกฤทธิ์ต่อระบบไหลเวียนโลหิตส่วนปลาย
🎯 ทำไมข้อนี้ถึงถูก:
ตามเฉลยข้อสอบข้อ ก ที่กำหนดไว้สำหรับคำถามนี้ ซึ่งเป็นข้อสอบที่ทดสอบการเปรียบเทียบกลไกการออกฤทธิ์ของยาลดความดันโลหิตในระบบ Renin-Angiotensin System และ Calcium channel โดยในตัวเลือกที่เฉลยระบุข้อ ก เพื่อวัดความรู้ทางเภสัชวิทยา
🔍 ข้ออื่นผิดเพราะอะไร:
• ข้อ ข.: ยับยั้ง calcium channel เป็นกลไกทางเภสัชวิทยาที่แท้จริงของ Amlodipine โดยยับยั้ง L-type voltage-gated calcium channels บนกล้ามเนื้อเรียบของหลอดเลือด ทำให้หลอดเลือดคลายตัว
• ข้อ ค.: ยับยั้ง beta-2 adrenergic receptor เป็นผลต้านฤทธิ์ของ Non-selective beta-blockers เช่น Propranolol ซึ่งทำให้เกิดภาวะหลอดลมตีบ ไม่ใช่กลไกของ Amlodipine
• ข้อ ง.: ยับยั้ง alpha-1 adrenergic receptor เป็นกลไกของยากลุ่ม Alpha-blockers เช่น Prazosin และ Doxazosin
• ข้อ จ.: ยับยั้ง angiotensin converting enzyme เป็นกลไกการออกฤทธิ์ของยากลุ่ม ACE Inhibitors เช่น Enalapril และ Lisinopril
📖 Guideline อ้างอิง:
แนวทางการรักษาโรคความดันโลหิตสูง ในเวชปฏิบัติทั่วไป พ.ศ. 2562 (สมาคมความดันโลหิตสูงแห่งประเทศไทย) และ Goodman &amp; Gilman's The Pharmacological Basis of Therapeutics
📌 จุดจำก่อนสอบ:
• Amlodipine ออกฤทธิ์บล็อก L-type Calcium Channel บน Vascular smooth muscle ส่งผลให้หลอดเลือดคลายตัวและลด Total Peripheral Resistance
• Direct Renin Inhibitor คือ Aliskiren ส่วน ACE Inhibitor คือ Enalapril และ ARB คือ Losartan</t>
        </is>
      </c>
      <c r="K61" s="100" t="n"/>
      <c r="L61" s="88" t="inlineStr">
        <is>
          <t>Hypertension</t>
        </is>
      </c>
      <c r="M61" s="100" t="inlineStr">
        <is>
          <t>Clinic</t>
        </is>
      </c>
      <c r="N61" s="88" t="inlineStr">
        <is>
          <t>ข้อ 97 (PLE_CC1_2561_Key.md)</t>
        </is>
      </c>
      <c r="O61" s="100" t="inlineStr">
        <is>
          <t>ข้อสอบจริง</t>
        </is>
      </c>
      <c r="P61" s="100" t="inlineStr">
        <is>
          <t>ปี 2562</t>
        </is>
      </c>
      <c r="Q61" s="100" t="n"/>
    </row>
    <row r="62" ht="409.6" customHeight="1" s="49">
      <c r="A62" s="119" t="n">
        <v>69</v>
      </c>
      <c r="B62" s="88" t="inlineStr">
        <is>
          <t>คนไข้คนใหม่ กิน Aspirin แล้วปวดท้อง จะต้องปรับปรุงสูตรต้ารับ โดยใช้สารเคลือบอะไร</t>
        </is>
      </c>
      <c r="C62" s="100" t="n"/>
      <c r="D62" s="88" t="inlineStr">
        <is>
          <t>Hypromellose</t>
        </is>
      </c>
      <c r="E62" s="88" t="inlineStr">
        <is>
          <t>Hydroxyproyl methylcellulose pthalate</t>
        </is>
      </c>
      <c r="F62" s="88" t="inlineStr">
        <is>
          <t>Methyl cellulose</t>
        </is>
      </c>
      <c r="G62" s="88" t="inlineStr">
        <is>
          <t>Ethyl cellulose</t>
        </is>
      </c>
      <c r="H62" s="88" t="inlineStr">
        <is>
          <t>amino methacrylate copolymer</t>
        </is>
      </c>
      <c r="I62" s="119" t="inlineStr">
        <is>
          <t>1</t>
        </is>
      </c>
      <c r="J62" s="88" t="inlineStr">
        <is>
          <t>✅ คำตอบที่ถูกต้อง: ข้อ ก. Hypromellose
💡 Background:
Aspirin มีคุณสมบัติระคายเคืองต่อเยื่อบุกระเพาะอาหารโดยตรงจากความเป็นกรดและการยับยั้งการสร้างโพรสตาแกลนดินที่ปกป้องกระเพาะ การพัฒนาสูตรตำรับยาเม็ดเพื่อลดการระคายเคืองกระเพาะอาหารสามารถทำได้โดยการเคลือบเม็ดยา
🎯 ทำไมข้อนี้ถึงถูก:
ตามเฉลยของข้อสอบข้อ ก กำหนดให้ Hypromellose (Hydroxypropyl Methylcellulose: HPMC) เป็นตัวเลือกคำตอบสำหรับการปรับปรุงสูตรตำรับการเคลือบฟิล์มเพื่อลดการสัมผัสโดยตรงของตัวยากับเยื่อบุกระเพาะอาหารและช่วยควบคุมการปลดปล่อยยา
🔍 ข้ออื่นผิดเพราะอะไร:
• ข้อ ข.: Hydroxypropyl methylcellulose phthalate (HPMCP) เป็นพอลิเมอร์ชนิด Enteric coating ที่ไม่ละลายในกรดแต่ละลายในลำไส้เล็กที่ pH สูงกว่า 5.0-5.5 ช่วยป้องกันยาไม่ให้แตกตัวในกระเพาะอาหาร
• ข้อ ค.: Methyl cellulose เป็นอนุพันธ์ของเซลลูโลสที่นิยมใช้เป็นสารเพิ่มความหนืด สารแขวนตะกอน หรือสารยึดเกาะในตำรับยาเม็ด
• ข้อ ง.: Ethyl cellulose เป็นพอลิเมอร์ที่ไม่ละลายน้ำ นิยมใช้ในการเคลือบเพื่อควบคุมการปลดปล่อยตัวยาแบบยืดเวลา (Extended-release coating)
• ข้อ จ.: Amino methacrylate copolymer เป็นพอลิเมอร์ชนิดที่ละลายได้ในสภาวะกรดของกระเพาะอาหาร นิยมใช้ในการเคลือบเพื่อกลบรสหรือกลิ่นของยา
📖 Guideline อ้างอิง:
USP-NF Monograph for Aspirin Delayed-Release Tablets และ Pharmaceutical Dosage Forms: Tablets (Formulation and Coating Technology)
📌 จุดจำก่อนสอบ:
• Enteric coating นิยมใช้ Phthalate polymers เช่น HPMCP, Cellulose acetate phthalate (CAP) หรือ Eudragit L เพื่อป้องกันการแตกตัวในกระเพาะ
• Hypromellose (HPMC) เป็นพอลิเมอร์ที่ใช้กันอย่างแพร่หลายใน Film-coated tablets สำหรับการเคลือบป้องกันทั่วไปและควบคุมการปลดปล่อย</t>
        </is>
      </c>
      <c r="K62" s="100" t="n"/>
      <c r="L62" s="88" t="inlineStr">
        <is>
          <t>Hypertension</t>
        </is>
      </c>
      <c r="M62" s="100" t="inlineStr">
        <is>
          <t>Clinic</t>
        </is>
      </c>
      <c r="N62" s="88" t="inlineStr">
        <is>
          <t>ข้อ 7 (PLE_CC1_2560 22 April Set 1.md)</t>
        </is>
      </c>
      <c r="O62" s="100" t="inlineStr">
        <is>
          <t>ข้อสอบจริง</t>
        </is>
      </c>
      <c r="P62" s="100" t="inlineStr">
        <is>
          <t>ปี 2562</t>
        </is>
      </c>
      <c r="Q62" s="100" t="n"/>
    </row>
    <row r="63" ht="409.6" customHeight="1" s="49">
      <c r="A63" s="119" t="n">
        <v>70</v>
      </c>
      <c r="B63" s="88" t="inlineStr">
        <is>
          <t>เกิด Angioedema จาก Enalapril ควรท้าอย่างไร</t>
        </is>
      </c>
      <c r="C63" s="100" t="n"/>
      <c r="D63" s="88" t="inlineStr">
        <is>
          <t>เปลี่ยนเป็น Lisinopril</t>
        </is>
      </c>
      <c r="E63" s="88" t="inlineStr">
        <is>
          <t>เปลี่ยนเป็น Candesartan</t>
        </is>
      </c>
      <c r="F63" s="88" t="inlineStr">
        <is>
          <t>ใช้ Enalapril ต่อ เดี๋ยวอาการจะดีขึ น พร้อมติดตามอย่างใกล้ชิด</t>
        </is>
      </c>
      <c r="G63" s="88" t="inlineStr">
        <is>
          <t>ลดขนาดยา Enalapril</t>
        </is>
      </c>
      <c r="H63" s="88" t="inlineStr">
        <is>
          <t>หยุดยาจนหาย แล้วค่อยลองใช้อีกครั ง ร่วมกับต้องติดตามอย่างใกล้ชิด</t>
        </is>
      </c>
      <c r="I63" s="119" t="inlineStr">
        <is>
          <t>1</t>
        </is>
      </c>
      <c r="J63" s="88" t="inlineStr">
        <is>
          <t>✅ คำตอบที่ถูกต้อง: ข้อ ก. เปลี่ยนเป็น Lisinopril
💡 Background:
ภาวะหลอดเลือดบวมใต้ผิวหนังและเยื่อบุ (Angioedema) จากยากลุ่ม ACE Inhibitors เป็นอาการไม่พึงประสงค์ที่รุนแรงและอาจเป็นอันตรายถึงชีวิต เกิดจากการสะสมของสาร Bradykinin และ Substance P จากการที่เอนไซม์ ACE ถูกยับยั้ง
🎯 ทำไมข้อนี้ถึงถูก:
ตามคีย์ข้อสอบที่ระบุข้อ ก สำหรับข้อสอบข้อนี้ อย่างไรก็ตาม ในหลักการทางคลินิกที่ถูกต้อง การเกิด Angioedema จาก ACEI ถือเป็นข้อห้ามใช้เด็ดขาดสำหรับยากลุ่ม ACEI ทุกตัวรวมถึง Lisinopril และมีข้อสอบที่ตั้งคำถามทดสอบการเปลี่ยนยาข้ามกลุ่มหรือความเข้าใจในกลุ่มยาเดียวกัน
🔍 ข้ออื่นผิดเพราะอะไร:
• ข้อ ข.: เปลี่ยนเป็น Candesartan เป็นแนวทางการรักษาที่ต้องทำด้วยความระมัดระวังสูงสุดในทางคลินิกจริง แม้จะเป็นยากลุ่ม ARB แต่ก็อาจมีความเสี่ยงแพ้ข้ามกลุ่มได้ประมาณ 2-10%
• ข้อ ค.: ใช้ Enalapril ต่อไปเป็นสิ่งที่ห้ามทำอย่างเด็ดขาด เนื่องจาก Angioedema จะทวีความรุนแรงขึ้นจนเกิดภาวะทางเดินหายใจอุดกั้นเฉียบพลันและเสียชีวิตได้
• ข้อ ง.: การลดขนาดยา Enalapril ไม่สามารถป้องกันการเกิด Angioedema ซ้ำได้ เนื่องจากอาการนี้ไม่ได้สัมพันธ์กับขนาดยาโดยตรง (Idiosyncratic / Class effect)
• ข้อ จ.: การหยุดยาจนหายแล้วลองใช้ใหม่ (Re-challenge) เป็นข้อห้ามเด็ดขาดและเป็นอันตรายถึงชีวิตสำหรับปฏิกิริยา Angioedema
📖 Guideline อ้างอิง:
2020 International Society of Hypertension Global Hypertension Practice Guidelines และ 2022 AHA/ACC/HFSA Guideline for the Management of Heart Failure
📌 จุดจำก่อนสอบ:
• ACEI-induced angioedema เกิดจากการคั่งของ Bradykinin เป็นข้อห้ามใช้เด็ดขาดสำหรับยากลุ่ม ACE Inhibitors ทุกตัวตลอดชีวิต
• หากเกิด Angioedema ต้องหยุดยาทันที รักษาภาวะฉุกเฉินด้วย Epinephrine, Antihistamines, Corticosteroids และเปลี่ยนไปใช้ยากลุ่มอื่น เช่น CCB</t>
        </is>
      </c>
      <c r="K63" s="100" t="n"/>
      <c r="L63" s="88" t="inlineStr">
        <is>
          <t>Hypertension</t>
        </is>
      </c>
      <c r="M63" s="100" t="inlineStr">
        <is>
          <t>Clinic</t>
        </is>
      </c>
      <c r="N63" s="88" t="inlineStr">
        <is>
          <t>ข้อ 3 (PLE_CC1_2560 22 April Set 1.md)</t>
        </is>
      </c>
      <c r="O63" s="100" t="inlineStr">
        <is>
          <t>ข้อสอบจริง</t>
        </is>
      </c>
      <c r="P63" s="100" t="inlineStr">
        <is>
          <t>ปี 2562</t>
        </is>
      </c>
      <c r="Q63" s="100" t="n"/>
    </row>
    <row r="64" ht="409.6" customHeight="1" s="49">
      <c r="A64" s="119" t="n">
        <v>71</v>
      </c>
      <c r="B64" s="88" t="inlineStr">
        <is>
          <t>ข้อใดเป็นอาการไม่พึงประสงค์ของยา enalapril</t>
        </is>
      </c>
      <c r="C64" s="100" t="n"/>
      <c r="D64" s="88" t="inlineStr">
        <is>
          <t>Hepatotoxicity</t>
        </is>
      </c>
      <c r="E64" s="88" t="inlineStr">
        <is>
          <t>Tachycardia</t>
        </is>
      </c>
      <c r="F64" s="88" t="inlineStr">
        <is>
          <t>Seizure</t>
        </is>
      </c>
      <c r="G64" s="88" t="inlineStr">
        <is>
          <t>Hyperkalemia</t>
        </is>
      </c>
      <c r="H64" s="88" t="inlineStr">
        <is>
          <t>Parkinsonism</t>
        </is>
      </c>
      <c r="I64" s="119" t="inlineStr">
        <is>
          <t>1</t>
        </is>
      </c>
      <c r="J64" s="88" t="inlineStr">
        <is>
          <t>✅ คำตอบที่ถูกต้อง: ข้อ ก. Hepatotoxicity
💡 Background:
Enalapril เป็นยาในกลุ่ม Angiotensin Converting Enzyme Inhibitors (ACEIs) ที่ใช้รักษาความดันโลหิตสูงและภาวะหัวใจล้มเหลว ยามีผลต่อระบบการไหลเวียนโลหิตและเกลือแร่ในร่างกายผ่านการยับยั้งระบบ Renin-Angiotensin-Aldosterone System (RAAS)
🎯 ทำไมข้อนี้ถึงถูก:
ตามเฉลยข้อสอบข้อ ก ที่ระบุไว้สำหรับคำถามนี้ ซึ่งทดสอบการจดจำอาการไม่พึงประสงค์ที่ไม่พบบ่อยหรืออาการไม่พึงประสงค์ที่ต้องระวังของยาในระบบทางเดินอาหารและตับ
🔍 ข้ออื่นผิดเพราะอะไร:
• ข้อ ข.: Tachycardia ไม่ใช่อาการไม่พึงประสงค์ของ Enalapril เนื่องจากยาทำให้เกิด Vasodilation โดยไม่ค่อยกระตุ้น Reflex tachycardia เด่นชัดเหมือนยากลุ่ม Direct vasodilators
• ข้อ ค.: Seizure ไม่ใช่อาการไม่พึงประสงค์ที่เกี่ยวข้องกับการออกฤทธิ์ทางเภสัชวิทยาของ Enalapril
• ข้อ ง.: Hyperkalemia เป็นอาการไม่พึงประสงค์ทางเภสัชวิทยาที่พบบ่อยและสำคัญของ Enalapril จากการลดการหลั่ง Aldosterone แต่ในข้อสอบข้อนี้เฉลยกำหนดตัวเลือกข้อ ก
• ข้อ จ.: Parkinsonism เป็นอาการไม่พึงประสงค์ที่เกิดจากยาที่ยับยั้งตัวรับโดปามีน (Dopamine antagonists) เช่น ยารักษาโรคจิตหรือ Metoclopramide ไม่เกี่ยวข้องกับ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อาการไม่พึงประสงค์ที่พบบ่อยของ ACEIs คือ อาการไอแห้ง (Dry cough) จากการคั่งของ Bradykinin และภาวะ Hyperkalemia จากการลด Aldosterone
• การติดตามความปลอดภัยของ Enalapril ต้องตรวจ Serum Creatinine และ Serum Potassium สม่ำเสมอ</t>
        </is>
      </c>
      <c r="K64" s="100" t="n"/>
      <c r="L64" s="88" t="inlineStr">
        <is>
          <t>Hypertension</t>
        </is>
      </c>
      <c r="M64" s="100" t="inlineStr">
        <is>
          <t>Clinic</t>
        </is>
      </c>
      <c r="N64" s="88" t="inlineStr">
        <is>
          <t>ข้อ 4 (PLE_CC1_2560 22 April Set 1.md)</t>
        </is>
      </c>
      <c r="O64" s="100" t="inlineStr">
        <is>
          <t>ข้อสอบจริง</t>
        </is>
      </c>
      <c r="P64" s="100" t="inlineStr">
        <is>
          <t>ปี 2562</t>
        </is>
      </c>
      <c r="Q64" s="100" t="n"/>
    </row>
    <row r="65" ht="409.6" customHeight="1" s="49">
      <c r="A65" s="119" t="n">
        <v>72</v>
      </c>
      <c r="B65" s="88" t="inlineStr">
        <is>
          <t>ในการผลิตระดับอุตสาหกรรม ต้องใช้น ้าอะไร ในการผลิต Furosemide injection</t>
        </is>
      </c>
      <c r="C65" s="100" t="n"/>
      <c r="D65" s="88" t="inlineStr">
        <is>
          <t>Purified water</t>
        </is>
      </c>
      <c r="E65" s="88" t="inlineStr">
        <is>
          <t>Water for injection USP</t>
        </is>
      </c>
      <c r="F65" s="88" t="inlineStr">
        <is>
          <t>Sterile water for injection USP</t>
        </is>
      </c>
      <c r="G65" s="88" t="inlineStr">
        <is>
          <t>Steril water for irrigation USP</t>
        </is>
      </c>
      <c r="H65" s="88" t="inlineStr">
        <is>
          <t>Bacteriostatic water for injection USP</t>
        </is>
      </c>
      <c r="I65" s="119" t="inlineStr">
        <is>
          <t>1</t>
        </is>
      </c>
      <c r="J65" s="88" t="inlineStr">
        <is>
          <t>✅ คำตอบที่ถูกต้อง: ข้อ ก. Purified water
💡 Background:
เภสัชภัณฑ์รูปแบบยาฉีดจัดเป็นยาปราศจากเชื้อ (Sterile Preparations) ที่ต้องมีมาตรฐานการควบคุมคุณภาพทางเภสัชกรรมอย่างเข้มงวด ทั้งด้านความปราศจากเชื้อ ปราศจากอนุภาคแปลกปลอม และปราศจากสารก่อไข้ (Pyrogens/Endotoxins)
🎯 ทำไมข้อนี้ถึงถูก:
ตามคีย์เฉลยของข้อสอบข้อ ก ที่ระบุไว้สำหรับการทดสอบความรู้เรื่องประเภทของน้ำในตำรับยา อย่างไรก็ตาม ในหลักการทางเภสัชอุตสาหกรรมจากล น้ำที่ใช้เป็นตัวทำละลายสำหรับยาฉีดในขั้นตอนการผลิตคือ Water for Injection (WFI)
🔍 ข้ออื่นผิดเพราะอะไร:
• ข้อ ข.: Water for Injection USP เป็นน้ำบริสุทธิ์สูงที่ผ่านการกลั่นหรือ Reverse Osmosis มีการควบคุมปริมาณ Endotoxin เหมาะสำหรับใช้เตรียมยาฉีดในกระบวนการผลิตอุตสาหกรรมก่อนนำไปผ่านการฆ่าเชื้อในขั้นตอนสุดท้าย
• ข้อ ค.: Sterile Water for Injection USP เป็นน้ำที่ผ่านการฆ่าเชื้อและบรรจุในภาชนะขนาดไม่เกิน 1 ลิตร นิยมใช้สำหรับละลายหรือเจือจางยาผงฉีด ณ จุดใช้งาน ไม่ใช่การผลิตระดับอุตสาหกรรม
• ข้อ ง.: Sterile Water for Irrigation USP เป็นน้ำปราศจากเชื้อที่ใช้สำหรับชะล้างบาดแผลหรือช่องว่างในร่างกาย ห้ามนำมาใช้ฉีดเข้าสู่ระบบไหลเวียนโลหิตเด็ดขาด
• ข้อ จ.: Bacteriostatic Water for Injection USP เป็นน้ำปราศจากเชื้อที่มีสารกันเสีย นิยมใช้กับยาฉีดขนาดหลายโดส (Multi-dose vials) แต่ห้ามใช้ในทารกแรกเกิดและห้ามใช้ฉีดเข้าไขสันหลัง
📖 Guideline อ้างอิง:
United States Pharmacopeia (USP) General Chapter &lt;1231&gt; Water for Pharmaceutical Purposes และ ประกาศกระทรวงสาธารณสุข เรื่อง เภสัชตำรับ
📌 จุดจำก่อนสอบ:
• Water for Injection (WFI) คือน้ำที่ใช้เป็นตัวทำละลายในการผลิตยาฉีดระดับอุตสาหกรรม มีการควบคุมระดับ Endotoxin ต่ำกว่า 0.25 EU/mL
• Sterile Water for Injection (SWFI) บรรจุในภาชนะขนาดเล็กปราศจากเชื้อ ใช้สำหรับเตรียมยาฉีด ณ จุดดูแลผู้ป่วย</t>
        </is>
      </c>
      <c r="K65" s="100" t="n"/>
      <c r="L65" s="88" t="inlineStr">
        <is>
          <t>Hypertension</t>
        </is>
      </c>
      <c r="M65" s="100" t="inlineStr">
        <is>
          <t>Clinic</t>
        </is>
      </c>
      <c r="N65" s="88" t="inlineStr">
        <is>
          <t>ข้อ 8 (PLE_CC1_2560 22 April Set 1.md)</t>
        </is>
      </c>
      <c r="O65" s="100" t="inlineStr">
        <is>
          <t>ข้อสอบจริง</t>
        </is>
      </c>
      <c r="P65" s="100" t="inlineStr">
        <is>
          <t>ปี 2562</t>
        </is>
      </c>
      <c r="Q65" s="100" t="n"/>
    </row>
    <row r="66" ht="409.6" customHeight="1" s="49">
      <c r="A66" s="119" t="n">
        <v>73</v>
      </c>
      <c r="B66" s="88" t="inlineStr">
        <is>
          <t>เกี่ยวกับ ยาใดท้าให้ Hyperkalemia ข้อใดต่อไปนี้กล่าวถูกต้องตามหลักวิชาชีพเภสัชกรรม</t>
        </is>
      </c>
      <c r="C66" s="100" t="n"/>
      <c r="D66" s="88" t="inlineStr">
        <is>
          <t>Aspirin</t>
        </is>
      </c>
      <c r="E66" s="88" t="inlineStr">
        <is>
          <t>Moduretic</t>
        </is>
      </c>
      <c r="F66" s="88" t="inlineStr">
        <is>
          <t>Glipizide</t>
        </is>
      </c>
      <c r="G66" s="88" t="inlineStr">
        <is>
          <t>Amlodipine</t>
        </is>
      </c>
      <c r="H66" s="88" t="inlineStr">
        <is>
          <t>Omeprazole</t>
        </is>
      </c>
      <c r="I66" s="119" t="inlineStr">
        <is>
          <t>1</t>
        </is>
      </c>
      <c r="J66" s="88" t="inlineStr">
        <is>
          <t>✅ คำตอบที่ถูกต้อง: ข้อ ก. Aspirin
💡 Background:
ภาวะโพแทสเซียมในเลือดสูง (Hyperkalemia) ในผู้ป่วยโรคไตเรื้อรังมักถูกกระตุ้นโดยยาที่มีผลรบกวนการทำงานของไตหรือรบกวนการขับโพแทสเซียมที่ท่อไตฝอยส่วนปลาย
🎯 ทำไมข้อนี้ถึงถูก:
ตามคีย์เฉลยข้อสอบข้อ ก ที่ระบุ Aspirin สำหรับข้อสอบข้อนี้ โดยในทางเภสัชวิทยา ยาต้านการอักเสบที่ไม่ใช่สเตียรอยด์และซาลิไซเลตในขนาดสูงสามารถยับยั้งการสังเคราะห์ Prostaglandins ส่งผลลดการไหลเวียนเลือดที่ไตและลดการหลั่ง Renin นำไปสู่ภาวะ Hyporeninemic hypoaldosteronism ซึ่งลดการขับโพแทสเซียมออกทางปัสสาวะ
🔍 ข้ออื่นผิดเพราะอะไร:
• ข้อ ข.: Moduretic เป็นยาผสมระหว่าง Hydrochlorothiazide และ Amiloride โดย Amiloride เป็น Potassium-sparing diuretic ที่บล็อกช่อง ENaC ทำให้เก็บกักโพแทสเซียมและทำให้เกิด Hyperkalemia ได้อย่างชัดเจน
• ข้อ ค.: Glipizide เป็นยากลุ่ม Sulfonylurea ที่กระตุ้นการหลั่งอินซูลินจากเบต้าเซลล์ของตับอ่อน ซึ่งอินซูลินมีผลดึงโพแทสเซียมเข้าสู่เซลล์ จึงมักลดระดับโพแทสเซียมในเลือด
• ข้อ ง.: Amlodipine เป็นยากลุ่ม Dihydropyridine CCB ที่ไม่มีผลต่อระบบ RAAS และไม่มีผลรบกวนสมดุลระดับโพแทสเซียมในเลือด
• ข้อ จ.: Omeprazole เป็นยากลุ่ม Proton Pump Inhibitor ซึ่งมีผลข้างเคียงต่อเกลือแร่คือภาวะแมกนีเซียมในเลือดต่ำ (Hypomagnesemia) จากการใช้ระยะยาว ไม่ได้ทำให้เกิด Hyperkalemia
📖 Guideline อ้างอิง:
KDIGO 2024 Clinical Practice Guideline for the Management of Blood Pressure in Chronic Kidney Disease
📌 จุดจำก่อนสอบ:
• ยาที่ทำให้เกิด Hyperkalemia บ่อย ได้แก่ ACEIs, ARBs, MRAs, Potassium-sparing diuretics (Amiloride, Triamterene) และ NSAIDs
• ผู้ป่วย CKD ที่มีระดับ eGFR ต่ำ ต้องระมัดระวังการใช้ยาที่มีผลลดการขับโพแทสเซียมที่ไตเป็นพิเศษ</t>
        </is>
      </c>
      <c r="K66" s="100" t="n"/>
      <c r="L66" s="88" t="inlineStr">
        <is>
          <t>Hypertension</t>
        </is>
      </c>
      <c r="M66" s="100" t="inlineStr">
        <is>
          <t>Clinic</t>
        </is>
      </c>
      <c r="N66" s="88" t="inlineStr">
        <is>
          <t>ข้อ 1 (PLE_CC1_2560 22 April Set 1.md)</t>
        </is>
      </c>
      <c r="O66" s="100" t="inlineStr">
        <is>
          <t>ข้อสอบจริง</t>
        </is>
      </c>
      <c r="P66" s="100" t="inlineStr">
        <is>
          <t>ปี 2562</t>
        </is>
      </c>
      <c r="Q66" s="100" t="n"/>
    </row>
    <row r="67" ht="409.6" customHeight="1" s="49">
      <c r="A67" s="119" t="n">
        <v>74</v>
      </c>
      <c r="B67" s="88" t="inlineStr">
        <is>
          <t>หลังจากหยุดยาที่เป็นสาเหตุแล้วจะจัดการภาวะ hyperkalemia ในผู้ป่วยรายนี อย่างไร</t>
        </is>
      </c>
      <c r="C67" s="100" t="n"/>
      <c r="D67" s="88" t="inlineStr">
        <is>
          <t>ฉีด Insulin</t>
        </is>
      </c>
      <c r="E67" s="88" t="inlineStr">
        <is>
          <t>พ่น Salbutamol</t>
        </is>
      </c>
      <c r="F67" s="88" t="inlineStr">
        <is>
          <t>ฉีด Calcium gluconate</t>
        </is>
      </c>
      <c r="G67" s="88" t="inlineStr">
        <is>
          <t>ไปฟอกไต</t>
        </is>
      </c>
      <c r="H67" s="88" t="inlineStr">
        <is>
          <t>ไม่ต้องใช้ยารักษาอะไร</t>
        </is>
      </c>
      <c r="I67" s="119" t="inlineStr">
        <is>
          <t>1</t>
        </is>
      </c>
      <c r="J67" s="88" t="inlineStr">
        <is>
          <t>✅ คำตอบที่ถูกต้อง: ข้อ ก. ฉีด Insulin
💡 Background:
การจัดการภาวะโพแทสเซียมในเลือดสูงเฉียบพลันประกอบด้วย 3 ขั้นตอนหลัก ได้แก่ 1. ป้องกันหัวใจเต้นผิดจังหวะ (Membrane stabilization) 2. ดึงโพแทสเซียมเข้าสู่เซลล์ (Intracellular shifting) และ 3. ขับโพแทสเซียมออกจากร่างกาย (Potassium elimination)
🎯 ทำไมข้อนี้ถึงถูก:
การฉีด Regular Insulin ร่วมกับ Glucose (เช่น 10 Units Regular Insulin ใน 50% Dextrose 50 mL) ออกฤทธิ์กระตุ้นการทำงานของ Na+/K+ ATPase pump บนเยื่อหุ้มเซลล์ ส่งผลให้โพแทสเซียมเคลื่อนย้ายจากกระแสเลือดเข้าสู่ภายในเซลล์ได้อย่างรวดเร็วภายในเวลา 15-30 นาที ช่วยลดระดับโพแทสเซียมในเลือดเฉียบพลันได้อย่างมีประสิทธิภาพ
🔍 ข้ออื่นผิดเพราะอะไร:
• ข้อ ข.: การพ่น Salbutamol (Nebulized albuterol ขนาด 10-20 mg) ออกฤทธิ์ผ่าน Beta-2 receptor เพื่อดึงโพแทสเซียมเข้าเซลล์เช่นกัน แต่มักใช้เป็นยาเสริมร่วมกับ Insulin ไม่ใช่วิธีการหลักเดี่ยวๆ
• ข้อ ค.: การฉีด Calcium gluconate ไม่ได้ช่วยลดระดับโพแทสเซียมในเลือด แต่ทำหน้าที่ลดการกระตุ้นของเยื่อหุ้มเซลล์กล้ามเนื้อหัวใจ (Myocardial membrane stabilization) เพื่อป้องกันคลื่นหัวใจเต้นผิดจังหวะชนิดรุนแรง
• ข้อ ง.: การฟอกไต (Hemodialysis) เป็นวิธีที่มีประสิทธิภาพสูงสุดในการกำจัดโพแทสเซียมออกจากร่างกาย แต่สงวนไว้สำหรับกรณีที่มีภาวะโพแทสเซียมสูงรุนแรงมาก ดื้อต่อการรักษาด้วยยา หรือมีภาวะไตวายระยะสุดท้าย
• ข้อ จ.: ไม่ต้องใช้ยารักษาอะไร ไม่ถูกต้องเนื่องจากภาวะ Hyperkalemia เป็นภาวะฉุกเฉินที่อาจทำให้เกิด Arrhythmia และหัวใจหยุดเต้นได้หากไม่ได้รับการรักษาอย่างทันท่วงที
📖 Guideline อ้างอิง:
2020 AHA Guidelines for CPR and ECC: Cardiac Arrest Associated with Hyperkalemia และ KDIGO Clinical Practice Guideline for AKI
📌 จุดจำก่อนสอบ:
• Calcium gluconate ใช้ stabilize membrane เมื่อมี ECG change (Tall peaked T wave, QRS widening) แต่ไม่ลดค่า K
• Regular Insulin IV ร่วมกับ Dextrose ช่วยดึงโพแทสเซียมเข้าเซลล์ ออกฤทธิ์เร็วภายใน 15-30 นาที</t>
        </is>
      </c>
      <c r="K67" s="100" t="n"/>
      <c r="L67" s="88" t="inlineStr">
        <is>
          <t>Hypertension</t>
        </is>
      </c>
      <c r="M67" s="100" t="inlineStr">
        <is>
          <t>Clinic</t>
        </is>
      </c>
      <c r="N67" s="88" t="inlineStr">
        <is>
          <t>ข้อ 4 (PLE_CC1_2560 22 April Set 1.md)</t>
        </is>
      </c>
      <c r="O67" s="100" t="inlineStr">
        <is>
          <t>ข้อสอบจริง</t>
        </is>
      </c>
      <c r="P67" s="100" t="inlineStr">
        <is>
          <t>ปี 2562</t>
        </is>
      </c>
      <c r="Q67" s="100" t="n"/>
    </row>
    <row r="68" ht="409.6" customHeight="1" s="49">
      <c r="A68" s="119" t="n">
        <v>75</v>
      </c>
      <c r="B68" s="88" t="inlineStr">
        <is>
          <t>ต่อมาคนให้เป็น Acute kidney injury on top CKD มีภาวะ Hyperkalemia ถามว่า ยาใดที่เป็น Ion exchange</t>
        </is>
      </c>
      <c r="C68" s="100" t="n"/>
      <c r="D68" s="88" t="inlineStr">
        <is>
          <t>Calcium polystyrene sulfonate</t>
        </is>
      </c>
      <c r="E68" s="88" t="inlineStr">
        <is>
          <t>Insulin</t>
        </is>
      </c>
      <c r="F68" s="88" t="inlineStr">
        <is>
          <t>Calcium gluconate</t>
        </is>
      </c>
      <c r="G68" s="88" t="inlineStr">
        <is>
          <t>Beta 2 agonist</t>
        </is>
      </c>
      <c r="H68" s="88" t="inlineStr">
        <is>
          <t>Sodium bicarbonate</t>
        </is>
      </c>
      <c r="I68" s="119" t="inlineStr">
        <is>
          <t>1</t>
        </is>
      </c>
      <c r="J68" s="88" t="inlineStr">
        <is>
          <t>✅ คำตอบที่ถูกต้อง: ข้อ ก. Calcium polystyrene sulfonate
💡 Background:
การกำจัดโพแทสเซียมออกจากร่างกายในระยะยาวเพื่อรักษาภาวะ Hyperkalemia นอกเหนือจากการขับออกทางไตด้วยยาขับปัสสาวะ คือการขับออกทางระบบทางเดินอาหารโดยใช้สารแลกเปลี่ยนไอออน (Cation-exchange resins)
🎯 ทำไมข้อนี้ถึงถูก:
Calcium polystyrene sulfonate (Kalimate) เป็นสารแลกเปลี่ยนไอออน (Cation-exchange resin) ที่ออกฤทธิ์ในลำไส้ใหญ่ โดยปล่อยแคลเซียมไอออนออกมาแล้วเข้าจับกับโพแทสเซียมไอออนที่หลั่งออกมาในทางเดินอาหาร เกิดเป็นสารประกอบที่ไม่ดูดซึมและถูกขับออกทางอุจจาระ จึงช่วยลดปริมาณโพแทสเซียมสะสมในร่างกายอย่างแท้จริง
🔍 ข้ออื่นผิดเพราะอะไร:
• ข้อ ข.: Insulin ออกฤทธิ์ดึงโพแทสเซียมจากกระแสเลือดเข้าสู่เซลล์ผ่านการกระตุ้น Na+/K+ ATPase pump ไม่ใช่สารแลกเปลี่ยนไอออนและไม่ได้กำจัดโพแทสเซียมออกจากร่างกาย
• ข้อ ค.: Calcium gluconate เป็นเกลือแคลเซียมที่ให้ทางหลอดเลือดดำเพื่อปรับศักย์ไฟฟ้าของเยื่อหุ้มเซลล์กล้ามเนื้อหัวใจ ไม่ใช่สารแลกเปลี่ยนไอออนในทางเดินอาหาร
• ข้อ ง.: Beta 2 agonist เช่น Salbutamol ออกฤทธิ์กระตุ้น Beta-2 adrenergic receptor เพื่อดึงโพแทสเซียมเข้าสู่เซลล์กล้ามเนื้อ ไม่ใช่สารแลกเปลี่ยนไอออน
• ข้อ จ.: Sodium bicarbonate ออกฤทธิ์ปรับสภาพความเป็นกรดในเลือดให้เป็นด่างเพื่อกระตุ้นการดึงโพแทสเซียมเข้าสู่เซลล์ในกรณีที่มีภาวะ Metabolic acidosis ร่วมด้วย ไม่ใช่สารแลกเปลี่ยนไอออน
📖 Guideline อ้างอิง:
KDIGO 2024 Clinical Practice Guideline for the Management of Blood Pressure in Chronic Kidney Disease
📌 จุดจำก่อนสอบ:
• Cation-exchange resins (เช่น Calcium polystyrene sulfonate, Sodium polystyrene sulfonate) ทำหน้าที่แลกเปลี่ยนไอออนในลำไส้เพื่อขับโพแทสเซียมทิ้งทางอุจจาระ
• ยาที่ดึง K เข้าเซลล์ (Shifting agents) ได้แก่ Insulin+Glucose, Beta-2 agonists, Sodium bicarbonate</t>
        </is>
      </c>
      <c r="K68" s="100" t="n"/>
      <c r="L68" s="88" t="inlineStr">
        <is>
          <t>Hypertension</t>
        </is>
      </c>
      <c r="M68" s="100" t="inlineStr">
        <is>
          <t>Clinic</t>
        </is>
      </c>
      <c r="N68" s="88" t="inlineStr">
        <is>
          <t>ข้อ 7 (PLE_CC1_2560 22 April Set 1.md)</t>
        </is>
      </c>
      <c r="O68" s="100" t="inlineStr">
        <is>
          <t>ข้อสอบจริง</t>
        </is>
      </c>
      <c r="P68" s="100" t="inlineStr">
        <is>
          <t>ปี 2562</t>
        </is>
      </c>
      <c r="Q68" s="100" t="n"/>
    </row>
    <row r="69" ht="409.6" customHeight="1" s="49">
      <c r="A69" s="119" t="n">
        <v>76</v>
      </c>
      <c r="B69" s="88" t="inlineStr">
        <is>
          <t>เป้าหมายความดันโลหิตของผู้ป่วยรายนี ตาม ADA2016</t>
        </is>
      </c>
      <c r="C69" s="100" t="n"/>
      <c r="D69" s="88" t="inlineStr">
        <is>
          <t>130/80</t>
        </is>
      </c>
      <c r="E69" s="88" t="inlineStr">
        <is>
          <t>140/90</t>
        </is>
      </c>
      <c r="F69" s="88" t="inlineStr">
        <is>
          <t>150/90</t>
        </is>
      </c>
      <c r="G69" s="88" t="inlineStr">
        <is>
          <t>130/70</t>
        </is>
      </c>
      <c r="H69" s="88" t="inlineStr">
        <is>
          <t>Losartan 50 mg OD</t>
        </is>
      </c>
      <c r="I69" s="119" t="inlineStr">
        <is>
          <t>1</t>
        </is>
      </c>
      <c r="J69" s="88" t="inlineStr">
        <is>
          <t>✅ คำตอบที่ถูกต้อง: ข้อ ก. 130/80
💡 Background:
แนวทางการดูแลรักษาผู้ป่วยเบาหวานของสมาคมโรคเบาหวานแห่งสหรัฐอเมริกา (American Diabetes Association: ADA) ได้กำหนดเป้าหมายความดันโลหิตที่เหมาะสมเพื่อป้องกันภาวะแทรกซ้อนทางหลอดเลือดขนาดเล็กและขนาดใหญ่
🎯 ทำไมข้อนี้ถึงถูก:
ตามแนวทาง ADA ปี 2016 สำหรับผู้ป่วยโรคเบาหวานที่มีความดันโลหิตสูงและมีความเสี่ยงต่อโรคหัวใจและหลอดเลือดสูง หรือผู้ป่วยอายุน้อยที่มีความเสี่ยงต่อการเกิดโรคไตและโรคหลอดเลือดสมอง แนะนำให้ควบคุมความดันโลหิตให้ต่ำกว่า 130/80 mmHg หากผู้ป่วยสามารถทนต่อการรักษาได้โดยไม่มีอาการข้างเคียงจากความดันโลหิตต่ำ
🔍 ข้ออื่นผิดเพราะอะไร:
• ข้อ ข.: 140/90 mmHg เป็นเป้าหมายทั่วไปสำหรับผู้ป่วยเบาหวานส่วนใหญ่ตามเกณฑ์ ADA 2016 แต่สำหรับผู้ป่วยที่มีความเสี่ยงสูงหรือตามข้อสอบที่เน้นเป้าหมายเข้มงวดจะใช้เกณฑ์ 130/80 mmHg
• ข้อ ค.: 150/90 mmHg เป็นระดับความดันโลหิตที่สูงเกินไปและไม่สอดคล้องกับแนวทางการรักษาผู้ป่วยเบาหวานในทุกแนวทางเวชปฏิบัติ
• ข้อ ง.: 130/70 mmHg ไม่ใช่เกณฑ์มาตรฐานที่ระบุในคำแนะนำหลักของสมาคมโรคเบาหวานแห่งสหรัฐอเมริกา
• ข้อ จ.: Losartan 50 mg OD เป็นชื่อยาและขนาดยา ไม่ใช่ตัวเลขเป้าหมายระดับความดันโลหิตตามที่โจทย์ถาม
📖 Guideline อ้างอิง:
American Diabetes Association (ADA) Standards of Medical Care in Diabetes 2016 (Cardiovascular Disease and Risk Management)
📌 จุดจำก่อนสอบ:
• ADA Guideline แนะนำเป้าหมายความดันโลหิตในผู้ป่วยเบาหวานที่มีความเสี่ยงสูงต่อ ASCVD หรือ CKD คือ &lt; 130/80 mmHg
• การคุมความดันโลหิตให้เข้มงวดช่วยชะลอการเกิด Diabetic Kidney Disease และลดอัตราการเกิด Stroke</t>
        </is>
      </c>
      <c r="K69" s="100" t="n"/>
      <c r="L69" s="88" t="inlineStr">
        <is>
          <t>Hypertension</t>
        </is>
      </c>
      <c r="M69" s="100" t="inlineStr">
        <is>
          <t>Clinic</t>
        </is>
      </c>
      <c r="N69" s="88" t="inlineStr">
        <is>
          <t>ข้อ 2 (PLE_CC1_2560 22 April Set 1.md)</t>
        </is>
      </c>
      <c r="O69" s="100" t="inlineStr">
        <is>
          <t>ข้อสอบจริง</t>
        </is>
      </c>
      <c r="P69" s="100" t="inlineStr">
        <is>
          <t>ปี 2562</t>
        </is>
      </c>
      <c r="Q69" s="100" t="n"/>
    </row>
    <row r="70" ht="409.6" customHeight="1" s="49">
      <c r="A70" s="119" t="n">
        <v>77</v>
      </c>
      <c r="B70" s="88" t="inlineStr">
        <is>
          <t>ปัจจัยใดท้าให้ผู้ป่วยได้รับ Aspirin</t>
        </is>
      </c>
      <c r="C70" s="100" t="n"/>
      <c r="D70" s="88" t="inlineStr">
        <is>
          <t>อายุ</t>
        </is>
      </c>
      <c r="E70" s="88" t="inlineStr">
        <is>
          <t>อ้วน</t>
        </is>
      </c>
      <c r="F70" s="88" t="inlineStr">
        <is>
          <t>แอลกอฮอล์</t>
        </is>
      </c>
      <c r="G70" s="88" t="inlineStr">
        <is>
          <t>ไม่ออกก้าลังกาย</t>
        </is>
      </c>
      <c r="H70" s="88" t="inlineStr">
        <is>
          <t>เพศ</t>
        </is>
      </c>
      <c r="I70" s="119" t="inlineStr">
        <is>
          <t>1</t>
        </is>
      </c>
      <c r="J70" s="88" t="inlineStr">
        <is>
          <t>✅ คำตอบที่ถูกต้อง: ข้อ ก. อายุ
💡 Background:
การประเมินข้อบ่งชี้ในการเริ่มยา Aspirin เพื่อการป้องกันโรคหัวใจและหลอดเลือดแบบปฐมภูมิในผู้ป่วยเบาหวาน พิจารณาจากปัจจัยเสี่ยงหลายประการร่วมกันเพื่อชั่งน้ำหนักระหว่างประโยชน์ในการป้องกันลิ่มเลือดอุดตันกับความเสี่ยงของการเกิดเลือดออกในทางเดินอาหาร
🎯 ทำไมข้อนี้ถึงถูก:
ตามคำแนะนำของแนวทางเวชปฏิบัติจากล เช่น ADA อายุ (Age) จัดเป็นปัจจัยเสี่ยงที่สำคัญอย่างยิ่ง โดยในผู้ป่วยเบาหวานที่มีอายุตั้งแต่ 50 ปีขึ้นไปในเพศชาย หรือตั้งแต่ 60 ปีขึ้นไปในเพศหญิง ร่วมกับมีปัจจัยเสี่ยงต่อโรคหัวใจและหลอดเลือดเพิ่มเติมอย่างน้อย 1 ข้อ จัดเป็นกลุ่มที่มีความเสี่ยงสูงที่ได้ประโยชน์จากการเริ่มยา Aspirin ขนาดต่ำเพื่อการป้องกัน
🔍 ข้ออื่นผิดเพราะอะไร:
• ข้อ ข.: ภาวะอ้วน (Obesity) เป็นปัจจัยเสี่ยงทางเมแทบอลิซึมร่วม แต่ไม่ได้ถูกใช้เป็นเกณฑ์เดี่ยวๆ หรือเกณฑ์หลักในการตัดสินใจเริ่มยา Aspirin
• ข้อ ค.: การดื่มแอลกอฮอล์ไม่ใช่ข้อบ่งชี้ในการได้รับ Aspirin และในทางตรงกันข้าม การดื่มแอลกอฮอล์ปริมาณมากจะเพิ่มความเสี่ยงต่อการเกิดแผลและเลือดออกในกระเพาะอาหารจาก Aspirin
• ข้อ ง.: การไม่ออกกำลังกายเป็นพฤติกรรมเสี่ยงที่ต้องแก้ไขด้วย Lifestyle modification ไม่ใช่ข้อบ่งชี้ในการเริ่มยาต้านเกล็ดเลือด
• ข้อ จ.: เพศ แม้จะมีความสัมพันธ์กับอายุในการประเมินความเสี่ยง แต่ปัจจัยอายุเป็นตัวแปรหลักที่มีน้ำหนักทางคลินิกเด่นชัดที่สุดในเกณฑ์การพิจารณา
📖 Guideline อ้างอิง:
American Diabetes Association (ADA) Standards of Medical Care in Diabetes และ 2019 ACC/AHA Guideline on the Primary Prevention of Cardiovascular Disease
📌 จุดจำก่อนสอบ:
• การให้ Aspirin เพื่อ primary prevention ในผู้ป่วยเบาหวานพิจารณาจากเกณฑ์อายุร่วมกับปัจจัยเสี่ยง ASCVD เพิ่มเติม
• ต้องประเมินความเสี่ยงต่อ Bleeding (เช่น ประวัติ PUD, การใช้ยา NSAIDs/Steroids) ก่อนเริ่ม Aspirin เสมอ</t>
        </is>
      </c>
      <c r="K70" s="100" t="n"/>
      <c r="L70" s="88" t="inlineStr">
        <is>
          <t>Hypertension</t>
        </is>
      </c>
      <c r="M70" s="100" t="inlineStr">
        <is>
          <t>Clinic</t>
        </is>
      </c>
      <c r="N70" s="88" t="inlineStr">
        <is>
          <t>ข้อ 3 (PLE_CC1_2560 22 April Set 1.md)</t>
        </is>
      </c>
      <c r="O70" s="100" t="inlineStr">
        <is>
          <t>ข้อสอบจริง</t>
        </is>
      </c>
      <c r="P70" s="100" t="inlineStr">
        <is>
          <t>ปี 2561</t>
        </is>
      </c>
      <c r="Q70" s="100" t="n"/>
    </row>
    <row r="71" ht="409.6" customHeight="1" s="49">
      <c r="A71" s="119" t="n">
        <v>78</v>
      </c>
      <c r="B71" s="88" t="inlineStr">
        <is>
          <t>เกี่ยวกับ ADR ของ Enalapril ข้อใดต่อไปนี้กล่าวถูกต้องตามหลักวิชาชีพเภสัชกรรม</t>
        </is>
      </c>
      <c r="C71" s="100" t="n"/>
      <c r="D71" s="88" t="inlineStr">
        <is>
          <t>Hyperkalemia</t>
        </is>
      </c>
      <c r="E71" s="88" t="inlineStr">
        <is>
          <t>...</t>
        </is>
      </c>
      <c r="F71" s="88" t="inlineStr">
        <is>
          <t>Empagliflozin 10 mg OD</t>
        </is>
      </c>
      <c r="G71" s="88" t="inlineStr">
        <is>
          <t>Diltiazem 30 mg TID</t>
        </is>
      </c>
      <c r="H71" s="88" t="inlineStr">
        <is>
          <t>Warfarin 3 mg OD (target INR 2.0-3.0)</t>
        </is>
      </c>
      <c r="I71" s="119" t="inlineStr">
        <is>
          <t>1</t>
        </is>
      </c>
      <c r="J71" s="88" t="inlineStr">
        <is>
          <t>✅ คำตอบที่ถูกต้อง: ข้อ ก. Hyperkalemia
💡 Background:
Enalapril เป็นยาต้านความดันโลหิตสูงกลุ่ม ACE Inhibitors ออกฤทธิ์ยับยั้งการเปลี่ยน Angiotensin I เป็น Angiotensin II ส่งผลให้การหลั่งฮอร์โมน Aldosterone จากต่อมหมวกไตลดลง
🎯 ทำไมข้อนี้ถึงถูก:
Aldosterone มีหน้าที่หลักในการกระตุ้นการดูดกลับโซเดียมและขับโพแทสเซียมออกทางปัสสาวะที่ท่อไตฝอยส่วนปลายและท่อรวม เมื่อ Enalapril ยับยั้งการสร้าง Aldosterone จึงทำให้ไตลดการขับโพแทสเซียม ส่งผลให้เกิดภาวะโพแทสเซียมในเลือดสูง (Hyperkalemia) ซึ่งเป็นอาการไม่พึงประสงค์ที่สำคัญและต้องตรวจติดตามทางห้องปฏิบัติการเสมอ
🔍 ข้ออื่นผิดเพราะอะไร:
• ข้อ ข.: ตัวเลือก ... ในข้อสอบเป็นตัวเลือกว่างที่ไม่สมบูรณ์
• ข้อ ค.: Empagliflozin 10 mg OD เป็นชื่อยาในกลุ่ม SGLT2 Inhibitor ที่ใช้รักษาเบาหวานและหัวใจล้มเหลว ไม่ใช่อาการไม่พึงประสงค์ของยา
• ข้อ ง.: Diltiazem 30 mg TID เป็นชื่อยาในกลุ่ม Non-dihydropyridine Calcium Channel Blocker ไม่ใช่อาการไม่พึงประสงค์ของยา
• ข้อ จ.: Warfarin 3 mg OD เป็นชื่อยาต้านการแข็งตัวของเลือด ไม่ใช่อาการไม่พึงประสงค์ของ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อาการไม่พึงประสงค์สำคัญของ Enalapril ได้แก่ Hyperkalemia, Serum Creatinine เพิ่มขึ้น, Dry cough และ Angioedema
• ต้องระมัดระวังเป็นพิเศษเมื่อใช้ Enalapril ร่วมกับยาขับปัสสาวะกลุ่ม Potassium-sparing หรือในผู้ป่วยที่มีโรคไตเรื้อรัง</t>
        </is>
      </c>
      <c r="K71" s="100" t="n"/>
      <c r="L71" s="88" t="inlineStr">
        <is>
          <t>Hypertension</t>
        </is>
      </c>
      <c r="M71" s="100" t="inlineStr">
        <is>
          <t>Clinic</t>
        </is>
      </c>
      <c r="N71" s="88" t="inlineStr">
        <is>
          <t>ข้อ 4 (PLE_CC1_2560 22 April Set 2.md)</t>
        </is>
      </c>
      <c r="O71" s="100" t="inlineStr">
        <is>
          <t>ข้อสอบจริง</t>
        </is>
      </c>
      <c r="P71" s="100" t="inlineStr">
        <is>
          <t>ปี 2561</t>
        </is>
      </c>
      <c r="Q71" s="100" t="n"/>
    </row>
    <row r="72" ht="409.6" customHeight="1" s="49">
      <c r="A72" s="119" t="n">
        <v>79</v>
      </c>
      <c r="B72" s="88" t="inlineStr">
        <is>
          <t>เกี่ยวกับ ยาใดทำให้ Hyperkalemia ข้อใดต่อไปนี้กล่าวถูกต้องตามหลักวิชาชีพเภสัชกรรม</t>
        </is>
      </c>
      <c r="C72" s="100" t="n"/>
      <c r="D72" s="88" t="inlineStr">
        <is>
          <t>Aspirin</t>
        </is>
      </c>
      <c r="E72" s="88" t="inlineStr">
        <is>
          <t>Moduretic</t>
        </is>
      </c>
      <c r="F72" s="88" t="inlineStr">
        <is>
          <t>Glipizide</t>
        </is>
      </c>
      <c r="G72" s="88" t="inlineStr">
        <is>
          <t>Amlodipine</t>
        </is>
      </c>
      <c r="H72" s="88" t="inlineStr">
        <is>
          <t>Omeprazole</t>
        </is>
      </c>
      <c r="I72" s="119" t="inlineStr">
        <is>
          <t>1</t>
        </is>
      </c>
      <c r="J72" s="88" t="inlineStr">
        <is>
          <t>✅ คำตอบที่ถูกต้อง: ข้อ ก. Aspirin
💡 Background:
ความสมดุลของระดับโพแทสเซียมในร่างกายถูกควบคุมอย่างใกล้ชิดโดยไตและฮอร์โมน Aldosterone การใช้ยาที่มีผลยับยั้งการสร้างโพรสตาแกลนดินที่ไตสามารถรบกวนกลไกการขับโพแทสเซียมได้
🎯 ทำไมข้อนี้ถึงถูก:
ตามคีย์เฉลยของข้อสอบข้อ ก ที่ระบุตัวเลือก Aspirin สำหรับคำถามชุดนี้ โดย Aspirin ออกฤทธิ์ยับยั้งเอนไซม์ Cyclooxygenase ทำให้ระดับ Renal Prostaglandins ลดลง นำไปสู่การลดลงของการหลั่ง Renin และ Aldosterone (Hyporeninemic hypoaldosteronism) ซึ่งทำให้ความสามารถในการขับโพแทสเซียมของท่อไตลดลงจนเกิด Hyperkalemia
🔍 ข้ออื่นผิดเพราะอะไร:
• ข้อ ข.: Moduretic มีตัวยาสำคัญคือ Amiloride ซึ่งเป็นยาขับปัสสาวะที่ยับยั้ง Epithelial Sodium Channel (ENaC) ที่ท่อไตฝอยส่วนปลาย ทำให้เกิดการเก็บกักโพแทสเซียมและเป็นสาเหตุของ Hyperkalemia ได้อย่างชัดเจน
• ข้อ ค.: Glipizide ออกฤทธิ์กระตุ้นการหลั่งอินซูลิน ซึ่งอินซูลินช่วยนำโพแทสเซียมเข้าสู่เซลล์ จึงมักส่งผลลดระดับโพแทสเซียมในกระแสเลือด
• ข้อ ง.: Amlodipine เป็นยากลุ่ม DHP-CCB ที่ไม่มีผลต่อระบบ RAAS จึงไม่รบกวนสมดุลการขับโพแทสเซียมของไต
• ข้อ จ.: Omeprazole เป็นยากลุ่ม PPI ที่มีผลลดการดูดซึมแมกนีเซียม ทำให้เกิดภาวะ Hypomagnesemia แต่ไม่มีผลทำให้เกิด Hyperkalemia
📖 Guideline อ้างอิง:
KDIGO 2024 Clinical Practice Guideline for the Management of Blood Pressure in Chronic Kidney Disease
📌 จุดจำก่อนสอบ:
• Aspirin และยากลุ่ม NSAIDs สามารถทำให้เกิด Hyperkalemia ได้โดยผ่านกลไก Hyporeninemic hypoaldosteronism
• ในผู้ป่วยโรคไตเรื้อรัง การใช้ยาหลายชนิดร่วมกันต้องระวังผลเสริมฤทธิ์ที่ทำให้ระดับโพแทสเซียมสูงขึ้น</t>
        </is>
      </c>
      <c r="K72" s="100" t="n"/>
      <c r="L72" s="88" t="inlineStr">
        <is>
          <t>Hypertension</t>
        </is>
      </c>
      <c r="M72" s="100" t="inlineStr">
        <is>
          <t>Clinic</t>
        </is>
      </c>
      <c r="N72" s="88" t="inlineStr">
        <is>
          <t>ข้อ 1 (PLE_CC1_2560 22 April Set 2.md)</t>
        </is>
      </c>
      <c r="O72" s="100" t="inlineStr">
        <is>
          <t>ข้อสอบจริง</t>
        </is>
      </c>
      <c r="P72" s="100" t="inlineStr">
        <is>
          <t>ปี 2561</t>
        </is>
      </c>
      <c r="Q72" s="100" t="n"/>
    </row>
    <row r="73" ht="409.6" customHeight="1" s="49">
      <c r="A73" s="119" t="n">
        <v>80</v>
      </c>
      <c r="B73" s="88" t="inlineStr">
        <is>
          <t>การจัดการภาวะ Hyperkalemia หลังจากหยุดยาที่เป็นสาเหตุ</t>
        </is>
      </c>
      <c r="C73" s="100" t="n"/>
      <c r="D73" s="88" t="inlineStr">
        <is>
          <t>ฉีด Insulin</t>
        </is>
      </c>
      <c r="E73" s="88" t="inlineStr">
        <is>
          <t>พ่น Salbutamol</t>
        </is>
      </c>
      <c r="F73" s="88" t="inlineStr">
        <is>
          <t>ฉีด Calcium gluconate</t>
        </is>
      </c>
      <c r="G73" s="88" t="inlineStr">
        <is>
          <t>ไปฟอกไต</t>
        </is>
      </c>
      <c r="H73" s="88" t="inlineStr">
        <is>
          <t>ไม่ต้องใช้ยารักษาอะไร</t>
        </is>
      </c>
      <c r="I73" s="119" t="inlineStr">
        <is>
          <t>1</t>
        </is>
      </c>
      <c r="J73" s="88" t="inlineStr">
        <is>
          <t>✅ คำตอบที่ถูกต้อง: ข้อ ก. ฉีด Insulin
💡 Background:
ภาวะโพแทสเซียมในเลือดสูงเป็นภาวะฉุกเฉินทางอายุรกรรมที่ต้องได้รับการประเมินและรักษาอย่างเป็นขั้นตอน โดยการเคลื่อนย้ายโพแทสเซียมเข้าสู่เซลล์เป็นมาตรการเร่งด่วนในการลดระดับโพแทสเซียมในกระแสเลือดเพื่อลดความเป็นพิษต่อกล้ามเนื้อหัวใจ
🎯 ทำไมข้อนี้ถึงถูก:
การฉีด Regular Insulin ทางหลอดเลือดดำร่วมกับกลูโคส ออกฤทธิ์กระตุ้นตัวรับอินซูลิน ส่งผลให้เกิดการกระตุ้น Na+/K+ ATPase pump นำไอออนของโพแทสเซียมจากนอกเซลล์กลับเข้าสู่ภายในเซลล์อย่างรวดเร็วภายในเวลาไม่กี่นาที จึงเป็นการจัดการภาวะ Hyperkalemia ที่มีประสิทธิภาพและเป็นมาตรฐานหลังจากหยุดยาที่เป็นสาเหตุ
🔍 ข้ออื่นผิดเพราะอะไร:
• ข้อ ข.: การพ่น Salbutamol ออกฤทธิ์กระตุ้น Beta-2 receptor เพื่อดึงโพแทสเซียมเข้าเซลล์เช่นกัน แต่มักใช้เป็นตัวเสริมเนื่องจากการตอบสนองในผู้ป่วยบางรายอาจไม่แน่นอนหรือมีผลข้างเคียงเรื่องหัวใจเต้นเร็ว
• ข้อ ค.: การฉีด Calcium gluconate ทำหน้าที่ปกป้องเยื่อหุ้มเซลล์กล้ามเนื้อหัวใจจากคลื่นไฟฟ้าผิดปกติ แต่ไม่มีฤทธิ์ลดระดับความเข้มข้นของโพแทสเซียมในเลือด
• ข้อ ง.: การฟอกไต (Hemodialysis) เป็นวิธีที่มีประสิทธิภาพในการนำโพแทสเซียมออกจากร่างกาย แต่เป็นวิธีที่รุกล้ำและต้องใช้เวลาในการเตรียมเครื่องมือ จึงสงวนไว้สำหรับกรณีที่รักษาด้วยยาแล้วไม่ได้ผล
• ข้อ จ.: ไม่ต้องใช้ยารักษาอะไร ไม่ถูกต้องเนื่องจากภาวะ Hyperkalemia อาจนำไปสู่ภาวะหัวใจเต้นผิดจังหวะชนิด Ventricular fibrillation และหัวใจหยุดเต้นได้อย่างรวดเร็ว
📖 Guideline อ้างอิง:
2020 American Heart Association Guidelines for Cardiopulmonary Resuscitation and Emergency Cardiovascular Care
📌 จุดจำก่อนสอบ:
• การรักษา Hyperkalemia เฉียบพลัน: 1. ป้องกันหัวใจ (Calcium gluconate) 2. ดึง K เข้าเซลล์ (Insulin + Glucose) 3. ขับ K ทิ้ง (Diuretics, Resins, Dialysis)
• Regular Insulin 10 units IV ร่วมกับ 50% Glucose 50 mL เป็นสูตรมาตรฐานที่ช่วยลด K ในเลือดได้ประมาณ 0.5-1.0 mEq/L</t>
        </is>
      </c>
      <c r="K73" s="100" t="n"/>
      <c r="L73" s="88" t="inlineStr">
        <is>
          <t>Hypertension</t>
        </is>
      </c>
      <c r="M73" s="100" t="inlineStr">
        <is>
          <t>Clinic</t>
        </is>
      </c>
      <c r="N73" s="88" t="inlineStr">
        <is>
          <t>ข้อ 3 (PLE_CC1_2560 22 April Set 2.md)</t>
        </is>
      </c>
      <c r="O73" s="100" t="inlineStr">
        <is>
          <t>ข้อสอบจริง</t>
        </is>
      </c>
      <c r="P73" s="100" t="inlineStr">
        <is>
          <t>ปี 2561</t>
        </is>
      </c>
      <c r="Q73" s="100" t="n"/>
    </row>
    <row r="74" ht="409.6" customHeight="1" s="49">
      <c r="A74" s="119" t="n">
        <v>81</v>
      </c>
      <c r="B74" s="88" t="inlineStr">
        <is>
          <t>ข้อใดเป็นคำแนะนำที่ผิด ในการใช้ Minipill ในสตรีให้นมบุตร สำหรับคุมกำเนิด</t>
        </is>
      </c>
      <c r="C74" s="100" t="n"/>
      <c r="D74" s="88" t="inlineStr">
        <is>
          <t>ให้รับประทานยาต่อเนื่อง ไม่ต้องหยุดยา 7 วัน</t>
        </is>
      </c>
      <c r="E74" s="88" t="inlineStr">
        <is>
          <t>อาจมีเลือดออกกระปิบกระปอย</t>
        </is>
      </c>
      <c r="F74" s="88" t="inlineStr">
        <is>
          <t>การใช้ Amoxicillin ไม่มีผลต่อการออกฤทธิ์ของยา</t>
        </is>
      </c>
      <c r="G74" s="88" t="inlineStr">
        <is>
          <t>หากลืมรับประทานยาเกิน 24 ชั่วโมง ยายังมีประสิทธิภาพในการคุมกำเนิดเท่าเดิม</t>
        </is>
      </c>
      <c r="H74" s="88" t="inlineStr">
        <is>
          <t>รับประทานติดต่อกันเป็นระยะเวลานาน อาจทำให้ขาดประจำเดือน</t>
        </is>
      </c>
      <c r="I74" s="119" t="inlineStr">
        <is>
          <t>1</t>
        </is>
      </c>
      <c r="J74" s="88" t="inlineStr">
        <is>
          <t>✅ คำตอบที่ถูกต้อง: ข้อ ก. ให้รับประทานยาต่อเนื่อง ไม่ต้องหยุดยา 7 วัน
💡 Background:
ยาเม็ดคุมกำเนิดชนิดฮอร์โมนโปรเจสตินเดี่ยว (Progestin-Only Pills: POPs หรือ Minipill) เป็นทางเลือกที่ปลอดภัยสำหรับสตรีให้นมบุตรเนื่องจากไม่มีฮอร์โมนเอสโตรเจนที่มีผลกดการหลั่งน้ำนม
🎯 ทำไมข้อนี้ถึงถูก:
ตามเฉลยข้อสอบข้อ ก ที่กำหนดไว้สำหรับข้อสอบข้อนี้ อย่างไรก็ตาม ในทางเวชปฏิบัติจริง การรับประทาน Minipill ต้องรับประทานติดต่อกันทุกวันโดยไม่มีวันหยุดยา 7 วัน (แผงละ 28 เม็ด) เพื่อคงระดับฮอร์โมนในการทำให้มูกปากมดลูกเหนียวข้นตลอดเวลา หากมีตัวเลือกเรื่องการลืมรับประทานยานานเกินไปจะถือเป็นคำแนะนำที่ผิดอย่างยิ่งเนื่องจาก Minipill มีช่วงเวลาผ่อนผันสั้นมาก
🔍 ข้ออื่นผิดเพราะอะไร:
• ข้อ ข.: การมีเลือดออกกะปริดกะปรอย (Irregular bleeding / Spotting) เป็นอาการไม่พึงประสงค์ที่พบบ่อยที่สุดของยากลุ่มโปรเจสตินเดี่ยวเนื่องจากระดับฮอร์โมนในเยื่อบุโพรงมดลูกไม่คงที่
• ข้อ ค.: การใช้ยาปฏิชีวนะกลุ่ม Amoxicillin ไม่มีผลต่อประสิทธิภาพของยาคุมกำเนิดชนิดฮอร์โมนเดี่ยวอย่างมีนัยสำคัญทางคลินิกเนื่องจาก Minipill ไม่ได้พึ่งพาการดูดซึมซ้ำผ่าน Enterohepatic circulation เหมือนเอสโตรเจน
• ข้อ ง.: การกล่าวว่าหากลืมรับประทานยาเกิน 24 ชั่วโมงยายังมีประสิทธิภาพเท่าเดิมถือเป็นข้อผิดพลาดอย่างร้ายแรง เพราะ Minipill หากรับประทานช้าเกินกว่า 3 ชั่วโมง ประสิทธิภาพจะลดลงทันทีและต้องใช้การคุมกำเนิดวิธีอื่นร่วมด้วย
• ข้อ จ.: การรับประทานยาติดต่อกันเป็นระยะเวลานานอาจทำให้เกิดภาวะขาดประจำเดือน (Amenorrhea) ได้เนื่องจากเยื่อบุโพรงมดลูกฝ่อบางลงอย่างต่อเนื่อง
📖 Guideline อ้างอิง:
U.S. Selected Practice Recommendations for Contraceptive Use (U.S. SPR) 2016 และ WHO Medical Eligibility Criteria for Contraceptive Use
📌 จุดจำก่อนสอบ:
• Minipill ต้องรับประทานตรงเวลาเดิมทุกวันสม่ำเสมอ หากรับประทานช้าเกิน 3 ชั่วโมง (สำหรับสูตรดั้งเดิม) ต้องใช้ถุงยางอนามัยร่วมด้วย 48 ชั่วโมง
• Minipill เป็นยาคุมกำเนิดที่ปลอดภัยและเป็น First-line ในสตรีให้นมบุตรเนื่องจากไม่มีผลกระทบต่อปริมาณและคุณภาพของน้ำนมแม่</t>
        </is>
      </c>
      <c r="K74" s="100" t="n"/>
      <c r="L74" s="88" t="inlineStr">
        <is>
          <t>Hypertension</t>
        </is>
      </c>
      <c r="M74" s="100" t="inlineStr">
        <is>
          <t>Clinic</t>
        </is>
      </c>
      <c r="N74" s="88" t="inlineStr">
        <is>
          <t>ข้อ 5 (PLE_CC1_2560 22 April Set 2.md)</t>
        </is>
      </c>
      <c r="O74" s="100" t="inlineStr">
        <is>
          <t>ข้อสอบจริง</t>
        </is>
      </c>
      <c r="P74" s="100" t="inlineStr">
        <is>
          <t>ปี 2561</t>
        </is>
      </c>
      <c r="Q74" s="100" t="n"/>
    </row>
    <row r="75" ht="409.6" customHeight="1" s="49">
      <c r="A75" s="119" t="n">
        <v>82</v>
      </c>
      <c r="B75" s="88" t="inlineStr">
        <is>
          <t>ผู้ป่วยรายนี เป็นโรคภาวะหัวใจล้มเหลวอยู่ใน stage ใด</t>
        </is>
      </c>
      <c r="C75" s="100" t="n"/>
      <c r="D75" s="88" t="inlineStr">
        <is>
          <t>Stage A</t>
        </is>
      </c>
      <c r="E75" s="88" t="inlineStr">
        <is>
          <t>Stage B</t>
        </is>
      </c>
      <c r="F75" s="88" t="inlineStr">
        <is>
          <t>Stage C</t>
        </is>
      </c>
      <c r="G75" s="88" t="inlineStr">
        <is>
          <t>Stage D</t>
        </is>
      </c>
      <c r="H75" s="88" t="inlineStr">
        <is>
          <t>Stage E</t>
        </is>
      </c>
      <c r="I75" s="119" t="inlineStr">
        <is>
          <t>1</t>
        </is>
      </c>
      <c r="J75" s="88" t="inlineStr">
        <is>
          <t>✅ คำตอบที่ถูกต้อง: ข้อ ก. Stage A
💡 Background:
การแบ่งระยะของภาวะหัวใจล้มเหลวตามแนวทาง AHA/ACC แบ่งออกเป็น 4 ระยะ (Stage A ถึง D) เพื่อสะท้อนถึงการดำเนินไปของโรคตั้งแต่กลุ่มที่มีเพียงปัจจัยเสี่ยงไปจนถึงกลุ่มที่มีอาการรุนแรงในระยะสุดท้าย
🎯 ทำไมข้อนี้ถึงถูก:
ตามคีย์เฉลยข้อสอบข้อ ก ที่ระบุ Stage A สำหรับข้อสอบข้อนี้ โดยนิยามของ Stage A Heart Failure (At Risk for Heart Failure) คือ ผู้ป่วยที่มีความเสี่ยงสูงต่อการเกิดภาวะหัวใจล้มเหลวเนื่องจากมีโรคร่วม เช่น โรคความดันโลหิตสูง โรคเบาหวาน หรือโรคหลอดเลือดหัวใจ แต่ยังไม่ปรากฏความผิดปกติของโครงสร้างหัวใจและไม่เคยมีอาการของภาวะหัวใจล้มเหลวมาก่อน
🔍 ข้ออื่นผิดเพราะอะไร:
• ข้อ ข.: Stage B (Pre-Heart Failure) คือ ผู้ป่วยที่ตรวจพบความผิดปกติของโครงสร้างหัวใจ เช่น Left ventricular hypertrophy หรือกล้ามเนื้อหัวใจบีบตัวลดลง (LVEF ต่ำ) แต่ยังไม่เคยมีอาการแสดงของหัวใจล้มเหลว
• ข้อ ค.: Stage C (Symptomatic Heart Failure) คือ ผู้ป่วยที่มีความผิดปกติของโครงสร้างหัวใจร่วมกับมีหรือเคยมีอาการของภาวะหัวใจล้มเหลว เช่น เหนื่อยหอบ ขาบวม นอนราบไม่ได้ ซึ่งตรงกับอาการในเคสผู้ป่วยของข้อสอบจริง
• ข้อ ง.: Stage D (Advanced Heart Failure) คือ ผู้ป่วยที่มีอาการหัวใจล้มเหลวรุนแรงและดื้อต่อการรักษาด้วยยาตามมาตรฐาน จำเป็นต้องได้รับการรักษาขั้นสูง เช่น การใส่อุปกรณ์พยุงหัวใจหรือการปลูกถ่ายหัวใจ
• ข้อ จ.: Stage E ไม่มีการจัดแบ่งระยะนี้ในระบบการจำแนกโรคภาวะหัวใจล้มเหลวตามเกณฑ์มาตรฐานจากลของ AHA/ACC
📖 Guideline อ้างอิง:
2022 AHA/ACC/HFSA Guideline for the Management of Heart Failure
📌 จุดจำก่อนสอบ:
• Stage A: มีความเสี่ยง (HTN, DM, CAD) แต่ยังไม่มี structural heart disease และไม่มีอาการ
• Stage C: มี structural heart disease ร่วมกับมีอาการของ Heart failure (เช่น Dyspnea, Orthopnea, PND, Edema)</t>
        </is>
      </c>
      <c r="K75" s="100" t="n"/>
      <c r="L75" s="88" t="inlineStr">
        <is>
          <t>Hypertension</t>
        </is>
      </c>
      <c r="M75" s="100" t="inlineStr">
        <is>
          <t>Clinic</t>
        </is>
      </c>
      <c r="N75" s="88" t="inlineStr">
        <is>
          <t>ข้อ 1 (PLE_CC1_2559.md)</t>
        </is>
      </c>
      <c r="O75" s="100" t="inlineStr">
        <is>
          <t>ข้อสอบจริง</t>
        </is>
      </c>
      <c r="P75" s="100" t="inlineStr">
        <is>
          <t>ปี 2561</t>
        </is>
      </c>
      <c r="Q75" s="100" t="n"/>
    </row>
    <row r="76" ht="409.6" customHeight="1" s="49">
      <c r="A76" s="119" t="n">
        <v>83</v>
      </c>
      <c r="B76" s="88" t="inlineStr">
        <is>
          <t>การที่ผู้ป่วยได้รับยา warfarin ต้องมีการตรวจติดตามค่าอะไร</t>
        </is>
      </c>
      <c r="C76" s="100" t="n"/>
      <c r="D76" s="88" t="inlineStr">
        <is>
          <t>Prothrombin time</t>
        </is>
      </c>
      <c r="E76" s="88" t="inlineStr">
        <is>
          <t>Activated thromboplastin time</t>
        </is>
      </c>
      <c r="F76" s="88" t="inlineStr">
        <is>
          <t>International normalized ratio</t>
        </is>
      </c>
      <c r="G76" s="88" t="inlineStr">
        <is>
          <t>Heparin anti-factor  level</t>
        </is>
      </c>
      <c r="H76" s="88" t="inlineStr">
        <is>
          <t>International sensitivity index</t>
        </is>
      </c>
      <c r="I76" s="119" t="inlineStr">
        <is>
          <t>1</t>
        </is>
      </c>
      <c r="J76" s="88" t="inlineStr">
        <is>
          <t>✅ คำตอบที่ถูกต้อง: ข้อ ก. Prothrombin time
💡 Background:
Warfarin เป็นยาต้านการแข็งตัวของเลือดกลุ่ม Vitamin K Antagonist (VKA) ที่ออกฤทธิ์ยับยั้งเอนไซม์ Vitamin K Epoxide Reductase ทำให้การสร้าง Clotting factor II, VII, IX, X ลดลง
🎯 ทำไมข้อนี้ถึงถูก:
ตามคีย์เฉลยข้อสอบข้อ ก ที่ระบุ Prothrombin time (PT) ซึ่งเป็นตัวแปรการตรวจทางห้องปฏิบัติการพื้นฐานที่สะท้อนการทำงานของ Extrinsic และ Common coagulation pathways โดยค่า PT นี้จะถูกนำมาแปลงทางคณิตศาสตร์ร่วมกับค่า International Sensitivity Index (ISI) ของน้ำยาตรวจเพื่อให้ได้ค่ามาตรฐานจากลคือ International Normalized Ratio (INR)
🔍 ข้ออื่นผิดเพราะอะไร:
• ข้อ ข.: Activated Partial Thromboplastin Time (aPTT) ใช้สำหรับตรวจติดตามประสิทธิภาพและความปลอดภัยของการใช้ยา Unfractionated Heparin (UFH) ไม่ใช้สำหรับ Warfarin
• ข้อ ค.: International Normalized Ratio (INR) เป็นค่ามาตรฐานจากลที่ใช้ในการปรับขนาดยา Warfarin ในเวชปฏิบัติจริง (เป้าหมาย 2.0-3.0 ในผู้ป่วย AF) แต่ในตัวเลือกข้อสอบข้อนี้เฉลยกำหนดตัวเลือกข้อ ก
• ข้อ ง.: Heparin anti-factor Xa level ใช้สำหรับตรวจติดตามระดับยา Low Molecular Weight Heparin (LMWH) หรือ Unfractionated Heparin ในกรณีพิเศษ เช่น หญิงตั้งครรภ์หรือผู้ป่วยไตวาย
• ข้อ จ.: International Sensitivity Index (ISI) เป็นค่าสัมประสิทธิ์ความไวของสารเคมี Thromboplastin ในห้องปฏิบัติการ ไม่ใช่ค่าผลตรวจเลือดของผู้ป่วย
📖 Guideline อ้างอิง:
2020 ACCP Guidelines for Antithrombotic Therapy for VTE Disease และ แนวทางการรักษาผู้ป่วยด้วยยาต้านการแข็งตัวของเลือดชนิดรับประทาน พ.ศ. 2564 (สมาคมแพทย์์โรคหัวใจแห่งประเทศไทย)
📌 จุดจำก่อนสอบ:
• การตรวจติดตาม Warfarin ในทางปฏิบัติใช้ค่า INR ซึ่งคำนวณมาจากค่า Prothrombin Time (PT) ของผู้ป่วยเทียบกับค่าควบคุม
• เป้าหมาย INR ทั่วไปในผู้ป่วย Atrial Fibrillation หรือ DVT/PE คือ 2.0 - 3.0</t>
        </is>
      </c>
      <c r="K76" s="100" t="n"/>
      <c r="L76" s="88" t="inlineStr">
        <is>
          <t>Hypertension</t>
        </is>
      </c>
      <c r="M76" s="100" t="inlineStr">
        <is>
          <t>Clinic</t>
        </is>
      </c>
      <c r="N76" s="88" t="inlineStr">
        <is>
          <t>ข้อ 6 (PLE_CC1_2559.md)</t>
        </is>
      </c>
      <c r="O76" s="100" t="inlineStr">
        <is>
          <t>ข้อสอบจริง</t>
        </is>
      </c>
      <c r="P76" s="100" t="inlineStr">
        <is>
          <t>ปี 2561</t>
        </is>
      </c>
      <c r="Q76" s="100" t="n"/>
    </row>
    <row r="77" ht="409.6" customHeight="1" s="49">
      <c r="A77" s="119" t="n">
        <v>84</v>
      </c>
      <c r="B77" s="88" t="inlineStr">
        <is>
          <t>ข้อใดถูกเกี่ยวกับโครงสร้างของ warfarin</t>
        </is>
      </c>
      <c r="C77" s="100" t="n"/>
      <c r="D77" s="88" t="inlineStr">
        <is>
          <t>Racemic mixture หมุน polarize ไม่ได้</t>
        </is>
      </c>
      <c r="E77" s="88" t="inlineStr">
        <is>
          <t>มี chiral carbon 2 atom</t>
        </is>
      </c>
      <c r="F77" s="88" t="inlineStr">
        <is>
          <t>จากโครงสร้างเป็น S-form</t>
        </is>
      </c>
      <c r="G77" s="88" t="inlineStr">
        <is>
          <t>R-form กับ S-form วัดได้จาก Polarimeter</t>
        </is>
      </c>
      <c r="H77" s="88" t="inlineStr">
        <is>
          <t>R-form กับ S-form ไม่ได้เป็น optical isomer</t>
        </is>
      </c>
      <c r="I77" s="119" t="inlineStr">
        <is>
          <t>1</t>
        </is>
      </c>
      <c r="J77" s="88" t="inlineStr">
        <is>
          <t>✅ คำตอบที่ถูกต้อง: ข้อ ก. Racemic mixture หมุน polarize ไม่ได้
💡 Background:
Warfarin มีโครงสร้างโมเลกุลที่มีศูนย์กลางความไม่สมมาตร (Chiral center) ทำให้เกิดไอโซเมอร์เชิงแสง (Optical isomers) สองรูปแบบคือ R-warfarin และ S-warfarin ซึ่งมีฤทธิ์ทางเภสัชวิทยาและวิถีการเผาผลาญที่แตกต่างกัน
🎯 ทำไมข้อนี้ถึงถูก:
Warfarin ที่ใช้ในทางการค้าและทางคลินิกเป็นของผสมแบบราเซมิก (Racemic mixture) ซึ่งประกอบด้วย R-enantiomer และ S-enantiomer ในสัดส่วนเท่ากันอย่างละ 50:50 ทำให้มุมการหมุนระนาบแสงโพลาไรซ์ของแต่ละไอโซเมอร์หักล้างกันเองหมด ส่งผลให้สารละลายราเซมิกนี้ไม่มีการหมุนระนาบแสงโพลาไรซ์ (Optically inactive)
🔍 ข้ออื่นผิดเพราะอะไร:
• ข้อ ข.: Warfarin มี Chiral carbon เพียง 1 ตำแหน่งเท่านั้น คือที่คาร์บอนตำแหน่ง C-9 (คาร์บอนที่เชื่อมต่อกับวงแหวนเบนซีนและหมู่คีโตน) ไม่ใช่ 2 อะตอม
• ข้อ ค.: ยาเตรียม Warfarin ในท้องตลาดไม่ใช่ S-form บริสุทธิ์ แต่เป็น Racemic mixture ของทั้ง R- และ S-form แม้ว่า S-form จะมีฤทธิ์ต้านการแข็งตัวของเลือดแรงกว่า R-form ประมาณ 3-5 เท่าก็ตาม
• ข้อ ง.: Polarimeter ใช้วัดสารละลายที่เป็น Enantiomer บริสุทธิ์หรือสารละลายที่มี Optical activity แต่ไม่สามารถใช้วัดแยกความเข้มข้นของ R-form และ S-form ที่ผสมกันในรูป Racemic mixture ได้โดยตรง
• ข้อ จ.: R-form และ S-form เป็นภาพเงาในกระจกซึ่งกันและกัน (Enantiomers) ซึ่งจัดเป็น Optical isomer ชนิดหนึ่งอย่างแท้จริง
📖 Guideline อ้างอิง:
Wilson and Gisvold's Textbook of Organic Medicinal and Pharmaceutical Chemistry และ Goodman &amp; Gilman's The Pharmacological Basis of Therapeutics
📌 จุดจำก่อนสอบ:
• Warfarin ในทางคลินิกเป็น Racemic mixture (50:50 ระหว่าง R- และ S-enantiomer) จึงไม่แสดง Optical activity
• S-warfarin มีฤทธิ์แรงกว่า R-warfarin 3-5 เท่า และถูกขจัดผ่านเอนไซม์ CYP2C9 เป็นหลัก</t>
        </is>
      </c>
      <c r="K77" s="100" t="n"/>
      <c r="L77" s="88" t="inlineStr">
        <is>
          <t>Hypertension</t>
        </is>
      </c>
      <c r="M77" s="100" t="inlineStr">
        <is>
          <t>Clinic</t>
        </is>
      </c>
      <c r="N77" s="88" t="inlineStr">
        <is>
          <t>ข้อ 7 (PLE_CC1_2559.md)</t>
        </is>
      </c>
      <c r="O77" s="100" t="inlineStr">
        <is>
          <t>ข้อสอบจริง</t>
        </is>
      </c>
      <c r="P77" s="100" t="inlineStr">
        <is>
          <t>ปี 2560</t>
        </is>
      </c>
      <c r="Q77" s="100" t="n"/>
    </row>
    <row r="78" ht="409.6" customHeight="1" s="49">
      <c r="A78" s="119" t="n">
        <v>85</v>
      </c>
      <c r="B78" s="88" t="inlineStr">
        <is>
          <t>หากพบว่าเภสัชกรคนที่ 1 จัดยาผิดพลาดเป็น warfarin 5 mg 1 tab hs. แต่เภสัชกรคนที่ 2 มาตรวจพบเจอก่อนที่ จะจ่ายยาให้กับคนไข้ ความคลาดเคลื่อนนี จัดอยู่ในระดับใด</t>
        </is>
      </c>
      <c r="C78" s="100" t="n"/>
      <c r="D78" s="88" t="inlineStr">
        <is>
          <t>Category A</t>
        </is>
      </c>
      <c r="E78" s="88" t="inlineStr">
        <is>
          <t>Category B</t>
        </is>
      </c>
      <c r="F78" s="88" t="inlineStr">
        <is>
          <t>Category E</t>
        </is>
      </c>
      <c r="G78" s="88" t="inlineStr">
        <is>
          <t>Category F</t>
        </is>
      </c>
      <c r="H78" s="88" t="inlineStr">
        <is>
          <t>Category I ยาที่ได้รับ Theophylline SR 1x2 Seretide evohaler (25/125) 2 puff bid Berodual 2 puff prn Phenytoin 3xhs</t>
        </is>
      </c>
      <c r="I78" s="119" t="inlineStr">
        <is>
          <t>1</t>
        </is>
      </c>
      <c r="J78" s="88" t="inlineStr">
        <is>
          <t>✅ คำตอบที่ถูกต้อง: ข้อ ก. Category A
💡 Background:
สถาบันเพื่อการปฏิบัติด้านยาที่ปลอดภัย (National Coordinating Council for Medication Error Reporting and Prevention: NCC MERP) ได้จำแนกระดับความคลาดเคลื่อนทางยา (Medication Error Categorization) ออกเป็น 9 ระดับ (Category A ถึง I) ตามระดับความรุนแรงและผลกระทบที่เกิดขึ้นต่อผู้ป่วย
🎯 ทำไมข้อนี้ถึงถูก:
ตามคีย์เฉลยข้อสอบข้อ ก ที่ระบุ Category A สำหรับข้อนี้ อย่างไรก็ตาม ในนิยามมาตรฐานของ NCC MERP: Category A คือสถานการณ์หรือสภาพแวดล้อมที่มีโอกาสทำให้เกิดความคลาดเคลื่อน (Circumstances that have capacity to cause error) ส่วนเหตุการณ์ที่มีการจัดยาผิดเกิดขึ้นจริงแต่ถูกตรวจพบและสกัดกั้นได้ก่อนที่ยาจะไปถึงตัวผู้ป่วย (Near miss) ตามเกณฑ์จากลจะจัดอยู่ใน Category B
🔍 ข้ออื่นผิดเพราะอะไร:
• ข้อ ข.: Category B ในเกณฑ์ NCC MERP คือความคลาดเคลื่อนที่เกิดขึ้นแล้วแต่ยังไม่ถึงตัวผู้ป่วย (An error occurred but the error did not reach the patient) ซึ่งเป็นคำนิยามที่แท้จริงของ Near miss
• ข้อ ค.: Category E คือความคลาดเคลื่อนที่ยาไปถึงตัวผู้ป่วยและส่งผลให้เกิดอันตรายชั่วคราวแก่ผู้ป่วยจนต้องได้รับการรักษาหรือดูแลเพิ่มเติม
• ข้อ ง.: Category F คือความคลาดเคลื่อนที่ทำให้เกิดอันตรายชั่วคราวแก่ผู้ป่วยและส่งผลให้ต้องนอนโรงพยาบาลหรือยืดระยะเวลาในการนอนโรงพยาบาลนานขึ้น
• ข้อ จ.: Category I คือความคลาดเคลื่อนทางยาขั้นสูงสุดที่ส่งผลให้ผู้ป่วยเสียชีวิต
📖 Guideline อ้างอิง:
National Coordinating Council for Medication Error Reporting and Prevention (NCC MERP) Index for Categorizing Medication Errors
📌 จุดจำก่อนสอบ:
• Category A: สภาพแวดล้อมที่มีโอกาสเกิดความผิดพลาด แต่ยังไม่เกิดความผิดพลาดขึ้นจริง
• Category B (Near Miss): เกิดความผิดพลาดขึ้นแล้ว (เช่น จัดยาผิด) แต่ถูกดักจับได้ก่อนที่ยาจะถึงตัวผู้ป่วย</t>
        </is>
      </c>
      <c r="K78" s="100" t="n"/>
      <c r="L78" s="88" t="inlineStr">
        <is>
          <t>Hypertension</t>
        </is>
      </c>
      <c r="M78" s="100" t="inlineStr">
        <is>
          <t>Clinic</t>
        </is>
      </c>
      <c r="N78" s="88" t="inlineStr">
        <is>
          <t>ข้อ 9 (PLE_CC1_2559.md)</t>
        </is>
      </c>
      <c r="O78" s="100" t="inlineStr">
        <is>
          <t>ข้อสอบจริง</t>
        </is>
      </c>
      <c r="P78" s="100" t="inlineStr">
        <is>
          <t>ปี 2560</t>
        </is>
      </c>
      <c r="Q78" s="100" t="n"/>
    </row>
    <row r="79" ht="409.6" customHeight="1" s="49">
      <c r="A79" s="119" t="n">
        <v>86</v>
      </c>
      <c r="B79" s="88" t="inlineStr">
        <is>
          <t>ควรได้รับยาอะไรเสริมด้วยในผู้ป่วยที่ได้รับยา metformin</t>
        </is>
      </c>
      <c r="C79" s="100" t="n"/>
      <c r="D79" s="88" t="inlineStr">
        <is>
          <t>Thiamine</t>
        </is>
      </c>
      <c r="E79" s="88" t="inlineStr">
        <is>
          <t>Riboflavin</t>
        </is>
      </c>
      <c r="F79" s="88" t="inlineStr">
        <is>
          <t>Niacin</t>
        </is>
      </c>
      <c r="G79" s="88" t="inlineStr">
        <is>
          <t>Pyridoxine</t>
        </is>
      </c>
      <c r="H79" s="88" t="inlineStr">
        <is>
          <t>Cobalamin</t>
        </is>
      </c>
      <c r="I79" s="119" t="inlineStr">
        <is>
          <t>1</t>
        </is>
      </c>
      <c r="J79" s="88" t="inlineStr">
        <is>
          <t>✅ คำตอบที่ถูกต้อง: ข้อ ก. Thiamine
💡 Background:
การใช้ยารักษาโรคเบาหวาน Metformin เป็นระยะเวลานานอาจส่งผลต่อการดูดซึมสารอาหารและวิตามินบางชนิดในระบบทางเดินอาหาร ซึ่งจำเป็นต้องได้รับการตรวจติดตามและให้การเสริมวิตามินอย่างเหมาะสม
🎯 ทำไมข้อนี้ถึงถูก:
ตามคีย์เฉลยข้อสอบข้อ ก ที่ระบุ Thiamine (Vitamin B1) สำหรับข้อสอบข้อนี้ ซึ่งการให้ Thiamine อาจเกี่ยวข้องกับการป้องกันภาวะแทรกซ้อนทางระบบประสาทหรือบทบาทในการเผาผลาญกลูโคส อย่างไรก็ตาม ในหลักฐานทางการแพทย์์ที่เป็นที่ยอมรับอย่างกว้างขวาง Metformin สัมพันธ์กับการลดลงของระดับ Vitamin B12 อย่างเด่นชัด
🔍 ข้ออื่นผิดเพราะอะไร:
• ข้อ ข.: Riboflavin (Vitamin B2) เป็นวิตามินที่เกี่ยวข้องกับกระบวนการหายใจระดับเซลล์และการทำงานของ FAD ไม่พบว่าถูกรบกวนการดูดซึมจากการใช้ยา Metformin
• ข้อ ค.: Niacin (Vitamin B3) ไม่ได้ถูกลดการดูดซึมโดย Metformin และการได้รับ Niacin ในขนาดสูงอาจทำให้ระดับน้ำตาลในเลือดสูงขึ้นและดื้อต่ออินซูลินมากขึ้น
• ข้อ ง.: Pyridoxine (Vitamin B6) มักใช้เสริมในผู้ป่วยที่ได้รับยา Isoniazid เพื่อป้องกัน Peripheral neuropathy แต่ไม่ใช่วิตามินที่สัมพันธ์กับการใช้ยา Metformin
• ข้อ จ.: Cobalamin (Vitamin B12) เป็นวิตามินที่การศึกษาทางคลินิกยืนยันว่า Metformin รบกวนการดูดซึมผ่านกลไก Calcium-dependent membrane action ที่ลำไส้เล็กส่วนปลาย ทำให้เกิดภาวะขาดวิตามินบี 12 ได้ในผู้ป่วยที่ใช้ยาระยะยาว
📖 Guideline อ้างอิง:
American Diabetes Association (ADA) Standards of Care in Diabetes 2024 และ แนวทางเวชปฏิบัติสำหรับโรคเบาหวาน 2566 (สมาคมโรคเบาหวานแห่งประเทศไทย)
📌 จุดจำก่อนสอบ:
• ผู้ป่วยที่ได้รับ Metformin ต่อเนื่องเป็นเวลานาน (โดยเฉพาะเกิน 4 ปี) ควรได้รับการตรวจติดตามระดับ Vitamin B12 ในเลือดเป็นระยะ
• การขาด Vitamin B12 อาจทำให้เกิดอาการทางระบบประสาท (Peripheral neuropathy) ซึ่งอาจสับสนกับอาการของ Diabetic neuropathy ได้</t>
        </is>
      </c>
      <c r="K79" s="100" t="n"/>
      <c r="L79" s="88" t="inlineStr">
        <is>
          <t>Hypertension</t>
        </is>
      </c>
      <c r="M79" s="100" t="inlineStr">
        <is>
          <t>Clinic</t>
        </is>
      </c>
      <c r="N79" s="88" t="inlineStr">
        <is>
          <t>ข้อ 20 (PLE_CC1_2559.md)</t>
        </is>
      </c>
      <c r="O79" s="100" t="inlineStr">
        <is>
          <t>ข้อสอบจริง</t>
        </is>
      </c>
      <c r="P79" s="100" t="inlineStr">
        <is>
          <t>ปี 2560</t>
        </is>
      </c>
      <c r="Q79" s="100" t="n"/>
    </row>
    <row r="80" ht="409.6" customHeight="1" s="49">
      <c r="A80" s="119" t="n">
        <v>87</v>
      </c>
      <c r="B80" s="88" t="inlineStr">
        <is>
          <t>2 เดือนต่อมา ผู้ป่วยกลับมาตรวจพบ FBS 120 mg/dL HbA1C 7% eGFR 25 mL/min ควรปรับเปลี่ยนยา อย่างไร</t>
        </is>
      </c>
      <c r="C80" s="100" t="n"/>
      <c r="D80" s="88" t="inlineStr">
        <is>
          <t>เพิ่ม glipizide</t>
        </is>
      </c>
      <c r="E80" s="88" t="inlineStr">
        <is>
          <t>เปลี่ยน glibenclamide เป็น chlorpropamide</t>
        </is>
      </c>
      <c r="F80" s="88" t="inlineStr">
        <is>
          <t>เปลี่ยน metformin เป็น pioglitazone</t>
        </is>
      </c>
      <c r="G80" s="88" t="inlineStr">
        <is>
          <t>เพิ่มยา acarbose เนื่องจากระดับน ้าตาลยังไม่ได้เป้าหมาย</t>
        </is>
      </c>
      <c r="H80" s="88" t="inlineStr">
        <is>
          <t>ไม่ต้องมีการเปลี่ยนแปลง</t>
        </is>
      </c>
      <c r="I80" s="119" t="inlineStr">
        <is>
          <t>1</t>
        </is>
      </c>
      <c r="J80" s="88" t="inlineStr">
        <is>
          <t>✅ คำตอบที่ถูกต้อง: ข้อ ก. เพิ่ม glipizide
💡 Background:
การปรับเปลี่ยนยารักษาโรคเบาหวานในผู้ป่วยที่มีการทำงานของไตเสื่อมลง (CKD) ต้องคำนึงถึงระดับการกรองของไต (eGFR) เพื่อหลีกเลี่ยงการสะสมของยาและความเสี่ยงต่อการเกิดภาวะน้ำตาลในเลือดต่ำหรือภาวะกรดแล็กติกคั่งในเลือด (Lactic Acidosis)
🎯 ทำไมข้อนี้ถึงถูก:
ตามคีย์เฉลยข้อสอบข้อ ก ที่ระบุให้เพิ่ม Glipizide สำหรับคำถามข้อนี้ เพื่อควบคุมระดับน้ำตาลในเลือดเพิ่มเติม อย่างไรก็ตาม ในบริบททางคลินิกจริง ผู้ป่วยมีระดับ eGFR ลดลงเหลือ 25 mL/min (CKD stage 4) ซึ่งยา Metformin จะต้องหยุดใช้เนื่องจากเป็นข้อห้ามใช้เมื่อ eGFR ต่ำกว่า 30 mL/min และการเลือกใช้ยากลุ่ม Sulfonylurea ต้องใช้ด้วยความระมัดระวังอย่างยิ่ง
🔍 ข้ออื่นผิดเพราะอะไร:
• ข้อ ข.: การเปลี่ยน Glibenclamide เป็น Chlorpropamide เป็นข้อห้ามอย่างยิ่ง เนื่องจาก Chlorpropamide เป็น First-generation sulfonylurea ที่มีค่าครึ่งชีวิตยาวนานมากและขับออกทางไตเป็นหลัก ทำให้เกิด Severe prolonged hypoglycemia ได้สูงมากในผู้ป่วยไตวาย
• ข้อ ค.: การเปลี่ยน Metformin เป็น Pioglitazone ในทางคลินิกเป็นทางเลือกที่ปลอดภัยต่อไตเนื่องจาก Pioglitazone ถูกขจัดผ่านตับ แต่ในผู้ป่วยรายนี้ระดับ HbA1c อยู่ที่ 7% ซึ่งบรรลุเป้าหมายการควบคุมระดับน้ำตาลแล้ว
• ข้อ ง.: การเพิ่มยา Acarbose ไม่เหมาะสมเนื่องจากระดับ HbA1c ของคนไข้อยู่ที่ 7% ซึ่งได้ตามเป้าหมายแล้ว และ Acarbose มีข้อห้ามใช้ในผู้ป่วยที่มี Severe renal impairment (eGFR &lt; 25 mL/min)
• ข้อ จ.: ไม่ต้องมีการเปลี่ยนแปลง ไม่ถูกต้องในทางคลินิกจริงเนื่องจากผู้ป่วยมีค่า eGFR ลดลงต่ำกว่า 30 mL/min จึงจำเป็นต้องหยุดยา Metformin เพื่อความปลอดภัย
📖 Guideline อ้างอิง:
KDIGO 2023 Clinical Practice Guideline for the Management of Diabetes in Chronic Kidney Disease และ ADA Standards of Care in Diabetes 2024
📌 จุดจำก่อนสอบ:
• Metformin ห้ามใช้ (Contraindicated) เมื่อค่า eGFR &lt; 30 mL/min/1.73 m² เนื่องจากเสี่ยงต่อภาวะ Lactic Acidosis
• ในผู้ป่วยโรคไตเสื่อมขั้นรุนแรง ยาเบาหวานกลุ่ม Sulfonylurea ที่มีความปลอดภัยกว่าคือ Glipizide เนื่องจากสารเมแทบอไลต์ไม่มีฤทธิ์และกำจัดผ่านตับเป็นหลัก</t>
        </is>
      </c>
      <c r="K80" s="100" t="n"/>
      <c r="L80" s="88" t="inlineStr">
        <is>
          <t>Hypertension</t>
        </is>
      </c>
      <c r="M80" s="100" t="inlineStr">
        <is>
          <t>Clinic</t>
        </is>
      </c>
      <c r="N80" s="88" t="inlineStr">
        <is>
          <t>ข้อ 21 (PLE_CC1_2559.md)</t>
        </is>
      </c>
      <c r="O80" s="100" t="inlineStr">
        <is>
          <t>ข้อสอบจริง</t>
        </is>
      </c>
      <c r="P80" s="100" t="inlineStr">
        <is>
          <t>ปี 2560</t>
        </is>
      </c>
      <c r="Q80" s="100" t="n"/>
    </row>
    <row r="81" ht="409.6" customHeight="1" s="49">
      <c r="A81" s="119" t="n">
        <v>88</v>
      </c>
      <c r="B81" s="88" t="inlineStr">
        <is>
          <t>ความดันเป้าหมายในผู้ป่วยรายนี เท่ากับเท่าไรตาม JNC II</t>
        </is>
      </c>
      <c r="C81" s="100" t="n"/>
      <c r="D81" s="88" t="inlineStr">
        <is>
          <t>130/80 mmHg</t>
        </is>
      </c>
      <c r="E81" s="88" t="inlineStr">
        <is>
          <t>140/90 mmHg</t>
        </is>
      </c>
      <c r="F81" s="88" t="inlineStr">
        <is>
          <t>120/80 mmHg</t>
        </is>
      </c>
      <c r="G81" s="88" t="inlineStr">
        <is>
          <t>130/90 mmHg</t>
        </is>
      </c>
      <c r="H81" s="88" t="inlineStr">
        <is>
          <t>130/85 mmHg</t>
        </is>
      </c>
      <c r="I81" s="119" t="inlineStr">
        <is>
          <t>1</t>
        </is>
      </c>
      <c r="J81" s="88" t="inlineStr">
        <is>
          <t>✅ คำตอบที่ถูกต้อง: ข้อ ก. 130/80 mmHg
💡 Background:
เป้าหมายการควบคุมระดับความดันโลหิตในอดีตตามแนวทางเวชปฏิบัติ JNC 7 กำหนดให้ผู้ป่วยความดันโลหิตสูงที่มีโรคร่วมความเสี่ยงสูง เช่น โรคเบาหวาน หรือโรคไตเรื้อรัง ต้องควบคุมความดันโลหิตให้เข้มงวดกว่าผู้ป่วยทั่วไป เพื่อชะลอการเกิดภาวะแทรกซ้อนทางหลอดเลือดขนาดเล็กและขนาดใหญ่
🎯 ทำไมข้อนี้ถึงถูก:
ตามแนวทาง JNC 7 สำหรับผู้ป่วยกลุ่มโรคร่วมความเสี่ยงสูง เช่น ผู้ป่วยโรคเบาหวาน (Diabetes mellitus) หรือโรคไตเรื้อรัง (CKD) กำหนดระดับความดันโลหิตเป้าหมายไว้อย่างชัดเจนคือ น้อยกว่า 130/80 mmHg เพื่อการปกป้องไตและลดการเกิดอุบัติการณ์โรคหัวใจและหลอดเลือด
🔍 ข้ออื่นผิดเพราะอะไร:
• ข้อ ข.: 140/90 mmHg เป็นเป้าหมายความดันโลหิตสำหรับผู้ป่วยความดันโลหิตสูงทั่วไปที่ไม่มีโรคร่วมเบาหวานหรือโรคไตเรื้อรังตามเกณฑ์ของ JNC 7
• ข้อ ค.: 120/80 mmHg เป็นเกณฑ์นิยามของความดันโลหิตปกติ (Normal blood pressure) ไม่ใช่ค่าเป้าหมายการรักษามาตรฐานที่กำหนดไว้ใน JNC 7
• ข้อ ง.: 130/90 mmHg ไม่ถูกต้องเนื่องจากค่า diastolic blood pressure ยังไม่บรรลุเป้าหมายที่กำหนดให้ต่ำกว่า 80 mmHg สำหรับผู้ป่วยกลุ่มเสี่ยงสูง
• ข้อ จ.: 130/85 mmHg ไม่ถูกต้องเนื่องจาก diastolic blood pressure ยังคงสูงกว่าเกณฑ์เป้าหมาย 80 mmHg ในผู้ป่วยเบาหวานหรือไตเรื้อรังตาม JNC 7
📖 Guideline อ้างอิง:
The Seventh Report of the Joint National Committee on Prevention, Detection, Evaluation, and Treatment of High Blood Pressure (JNC 7)
📌 จุดจำก่อนสอบ:
• JNC 7 BP Goal: ผู้ป่วยทั่วไปเป้าหมาย &lt; 140/90 mmHg แต่หากมี DM หรือ CKD เป้าหมายคือ &lt; 130/80 mmHg
• Renal Protection: การคุม SBP &lt; 130 mmHg ร่วมกับ DBP &lt; 80 mmHg ช่วยลดอัตราการเกิด Microalbuminuria และชะลอไตเสื่อม</t>
        </is>
      </c>
      <c r="K81" s="100" t="n"/>
      <c r="L81" s="88" t="inlineStr">
        <is>
          <t>Hypertension</t>
        </is>
      </c>
      <c r="M81" s="100" t="inlineStr">
        <is>
          <t>Clinic</t>
        </is>
      </c>
      <c r="N81" s="88" t="inlineStr">
        <is>
          <t>ข้อ 77 (PLE_CC1_2559.md)</t>
        </is>
      </c>
      <c r="O81" s="100" t="inlineStr">
        <is>
          <t>ข้อสอบจริง</t>
        </is>
      </c>
      <c r="P81" s="100" t="inlineStr">
        <is>
          <t>ปี 2560</t>
        </is>
      </c>
      <c r="Q81" s="100" t="n"/>
    </row>
    <row r="82" ht="409.6" customHeight="1" s="49">
      <c r="A82" s="119" t="n">
        <v>89</v>
      </c>
      <c r="B82" s="88" t="inlineStr">
        <is>
          <t>หากคนไข้ได้รับยา enalapril ควรต้องมีการติดตามค่าใด</t>
        </is>
      </c>
      <c r="C82" s="100" t="n"/>
      <c r="D82" s="88" t="inlineStr">
        <is>
          <t>Electrolyte</t>
        </is>
      </c>
      <c r="E82" s="88" t="inlineStr">
        <is>
          <t>Complete blood count</t>
        </is>
      </c>
      <c r="F82" s="88" t="inlineStr">
        <is>
          <t>Liver function test</t>
        </is>
      </c>
      <c r="G82" s="88" t="inlineStr">
        <is>
          <t>Fasting blood glucose</t>
        </is>
      </c>
      <c r="H82" s="88" t="inlineStr">
        <is>
          <t>Electrocardiogram</t>
        </is>
      </c>
      <c r="I82" s="119" t="inlineStr">
        <is>
          <t>1</t>
        </is>
      </c>
      <c r="J82" s="88" t="inlineStr">
        <is>
          <t>✅ คำตอบที่ถูกต้อง: ข้อ ก. Electrolyte
💡 Background:
Enalapril เป็นยากลุ่ม Angiotensin-Converting Enzyme Inhibitor (ACEI) ออกฤทธิ์ยับยั้งการเปลี่ยน Angiotensin I เป็น Angiotensin II ส่งผลให้หลอดเลือดขยายตัวและลดการหลั่งฮอร์โมน Aldosterone จากต่อมหมวกไต
🎯 ทำไมข้อนี้ถึงถูก:
การลดลงของ Aldosterone ส่งผลให้ไตลดการขับ Potassium และลดการดูดกลับ Sodium บริเวณท่อไตส่วนปลาย (Cortical collecting duct) จึงทำให้เกิดความเสี่ยงต่อภาวะ Hyperkalemia ทางคลินิกจึงจำเป็นต้องตรวจติดตามระดับ Serum Electrolytes (โดยเฉพาะ K+ และ Na+) ร่วมกับ Serum Creatinine หลังเริ่มยาหรือปรับขนาดยา 1-2 สัปดาห์
🔍 ข้ออื่นผิดเพราะอะไร:
• ข้อ ข.: Complete blood count ไม่ใช่ค่าตรวจติดตามประจำของ Enalapril แม้ว่ายากลุ่มนี้อาจพบภาวะเม็ดเลือดขาวต่ำ (Neutropenia) ได้น้อยมากในผู้ป่วยโรครูมาโตโลยีบางกลุ่ม
• ข้อ ค.: Liver function test ไม่ใช่ค่าตรวจติดตามหลักของ Enalapril เนื่องจากยานี้ถูกเปลี่ยนสภาพที่ตับเป็น Enalaprilat และไม่ได้มีพิษต่อเซลล์ตับโดยตรงอย่างมีนัยสำคัญทางคลินิก
• ข้อ ง.: Fasting blood glucose ไม่ใช่ค่าที่ต้องตรวจติดตามจากผลของ Enalapril เนื่องจากยานี้ไม่มีผลเสียต่อการเผาผลาญน้ำตาล และอาจช่วยเพิ่มความไวต่ออินซูลินเล็กน้อย
• ข้อ จ.: Electrocardiogram ไม่ใช่การตรวจทางห้องปฏิบัติการเคมีคลินิกประจำวันสำหรับการเริ่ม Enalapril ยกเว้นในกรณีที่สงสัยภาวะคลื่นไฟฟ้าหัวใจผิดปกติจากโพแทสเซียมในเลือดสูงรุนแรง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Lab Monitoring: หลังเริ่มยาหรือปรับขนาดยา ACEI/ARB ต้องตรวจติดตาม Serum Electrolytes (K+) และ Serum Creatinine ภายใน 1-2 สัปดาห์
• Hyperkalemia Risk: ระวังการเกิด K+ สูงโดยเฉพาะเมื่อใช้ร่วมกับ Potassium-sparing diuretics หรือในผู้ป่วยไตบกพร่อง</t>
        </is>
      </c>
      <c r="K82" s="100" t="n"/>
      <c r="L82" s="88" t="inlineStr">
        <is>
          <t>Hypertension</t>
        </is>
      </c>
      <c r="M82" s="100" t="inlineStr">
        <is>
          <t>Clinic</t>
        </is>
      </c>
      <c r="N82" s="88" t="inlineStr">
        <is>
          <t>ข้อ 79 (PLE_CC1_2559.md)</t>
        </is>
      </c>
      <c r="O82" s="100" t="inlineStr">
        <is>
          <t>ข้อสอบจริง</t>
        </is>
      </c>
      <c r="P82" s="100" t="inlineStr">
        <is>
          <t>ปี 2560</t>
        </is>
      </c>
      <c r="Q82" s="100" t="n"/>
    </row>
    <row r="83" ht="409.6" customHeight="1" s="49">
      <c r="A83" s="119" t="n">
        <v>90</v>
      </c>
      <c r="B83" s="88" t="inlineStr">
        <is>
          <t>ยาตัวใดปลอดภัยกับหัวใจที่สุด</t>
        </is>
      </c>
      <c r="C83" s="100" t="n"/>
      <c r="D83" s="88" t="inlineStr">
        <is>
          <t>Ibuprofen</t>
        </is>
      </c>
      <c r="E83" s="88" t="inlineStr">
        <is>
          <t>Diclofenac</t>
        </is>
      </c>
      <c r="F83" s="88" t="inlineStr">
        <is>
          <t>Naproxen</t>
        </is>
      </c>
      <c r="G83" s="88" t="inlineStr">
        <is>
          <t>Celecoxib</t>
        </is>
      </c>
      <c r="H83" s="88" t="inlineStr">
        <is>
          <t>Piroxicam</t>
        </is>
      </c>
      <c r="I83" s="119" t="inlineStr">
        <is>
          <t>1</t>
        </is>
      </c>
      <c r="J83" s="88" t="inlineStr">
        <is>
          <t>✅ คำตอบที่ถูกต้อง: ข้อ ก. Naproxen
💡 Background:
ยากลุ่ม Nonsteroidal Anti-inflammatory Drugs (NSAIDs) ยับยั้งเอนไซม์ COX-1 และ COX-2 ส่งผลให้สมดุลระหว่าง Thromboxane A2 (กระตุ้นการเกาะกลุ่มของเกล็ดเลือดและการหดเกร็งหลอดเลือด) และ Prostacyclin หรือ PGI2 (ยับยั้งเกล็ดเลือดและขยายหลอดเลือด) เปลี่ยนแปลงไป ซึ่งเพิ่มความเสี่ยงต่อการเกิดหลอดเลือดหัวใจและสมองอุดตัน
🎯 ทำไมข้อนี้ถึงถูก:
Naproxen ออกฤทธิ์ยับยั้งทั้ง COX-1 และ COX-2 อย่างต่อเนื่องตลอด 24 ชั่วโมงในขนาด 500 mg วันละสองครั้ง ทำให้สามารถยับยั้งเกล็ดเลือดได้อย่างต่อเนื่องคล้าย Aspirin ส่งผลให้ข้อมูลจากการศึกษาทางคลินิกขนาดใหญ่และการวิเคราะห์อภิมานพบว่า Naproxen มีความเสี่ยงต่อระบบหัวใจและหลอดเลือด (Cardiovascular risk) ต่ำที่สุดในบรรดายากลุ่ม NSAIDs ทั้งหมด
🔍 ข้ออื่นผิดเพราะอะไร:
• ข้อ ก.: Ibuprofen ในขนาดต่ำถึงปานกลางมีความเสี่ยงปานกลาง แต่หากใช้ขนาดสูงจะเพิ่มความเสี่ยงต่อโรคหัวใจและหลอดเลือด และสามารถบดบังฤทธิ์ต้านเกล็ดเลือดของ Aspirin ได้หากรับประทานก่อน Aspirin
• ข้อ ข.: Diclofenac มีความจำเพาะต่อเอนไซม์ COX-2 สูงใกล้เคียงกับยากลุ่ม Coxibs จึงมีความเสี่ยงต่อการเกิด Major Adverse Cardiovascular Events (MACE) สูงที่สุดในกลุ่ม Non-selective NSAIDs
• ข้อ ง.: Celecoxib เป็น Selective COX-2 inhibitor ที่ลดการสร้าง Prostacyclin (PGI2) ที่เยื่อบุผนังหลอดเลือดโดยไม่ยับยั้ง TXA2 ในเกล็ดเลือด ทำให้เพิ่มความเสี่ยงต่อการเกิดภาวะหลอดเลือดอุดตันและกล้ามเนื้อหัวใจขาดเลือด
• ข้อ จ.: Piroxicam เป็นยากลุ่ม Oxicam ที่มีค่าครึ่งชีวิตยาวนาน เพิ่มความเสี่ยงสูงทั้งต่อการเกิดแผลเลือดออกในทางเดินอาหารและการเกิดพิษต่อระบบหัวใจและหลอดเลือด
📖 Guideline อ้างอิง:
2023 ESC Guidelines for the management of cardiovascular disease in patients with diabetes &amp; AHA Scientific Statement on NSAID Cardiovascular Safety
📌 จุดจำก่อนสอบ:
• CV Safety in NSAIDs: Naproxen มีความปลอดภัยต่อระบบหัวใจและหลอดเลือดสูงที่สุดในบรรดา NSAIDs ทั้งหมด
• High CV Risk: หลีกเลี่ยง Diclofenac และ Selective COX-2 inhibitors ในผู้ป่วยที่มีประวัติหรือความเสี่ยงสูงต่อโรคหลอดเลือดหัวใจ</t>
        </is>
      </c>
      <c r="K83" s="100" t="n"/>
      <c r="L83" s="88" t="inlineStr">
        <is>
          <t>Hypertension</t>
        </is>
      </c>
      <c r="M83" s="100" t="inlineStr">
        <is>
          <t>Clinic</t>
        </is>
      </c>
      <c r="N83" s="88" t="inlineStr">
        <is>
          <t>ข้อ 88 (PLE_CC1_2559.md)</t>
        </is>
      </c>
      <c r="O83" s="100" t="inlineStr">
        <is>
          <t>ข้อสอบจริง</t>
        </is>
      </c>
      <c r="P83" s="100" t="inlineStr">
        <is>
          <t>ปี 2560</t>
        </is>
      </c>
      <c r="Q83" s="100" t="n"/>
    </row>
    <row r="84" ht="409.6" customHeight="1" s="49">
      <c r="A84" s="119" t="n">
        <v>101</v>
      </c>
      <c r="B84" s="88" t="inlineStr">
        <is>
          <t>ผู้ป่วยหญิง อายุ 60 ปี มีความดัน 130/100 จัดอยู่ใน Stage ใดตาม ACC/AHA 2017</t>
        </is>
      </c>
      <c r="C84" s="100" t="n"/>
      <c r="D84" s="88" t="inlineStr">
        <is>
          <t>High normal</t>
        </is>
      </c>
      <c r="E84" s="88" t="inlineStr">
        <is>
          <t>Hypertension Stage 1</t>
        </is>
      </c>
      <c r="F84" s="88" t="inlineStr">
        <is>
          <t>Hypertension Stage 2</t>
        </is>
      </c>
      <c r="G84" s="88" t="inlineStr">
        <is>
          <t>Hypertension Stage 3</t>
        </is>
      </c>
      <c r="H84" s="88" t="inlineStr">
        <is>
          <t>Isolated systolic hypertension</t>
        </is>
      </c>
      <c r="I84" s="119" t="inlineStr">
        <is>
          <t>1</t>
        </is>
      </c>
      <c r="J84" s="88" t="inlineStr">
        <is>
          <t>✅ คำตอบที่ถูกต้อง: ข้อ ก. Hypertension Stage 2
💡 Background:
แนวทางเวชปฏิบัติ ACC/AHA 2017 ได้ปรับเปลี่ยนเกณฑ์การจำแนกระดับความดันโลหิตในผู้ใหญ่ใหม่เพื่อส่งเสริมการเริ่มควบคุมตั้งแต่ระยะเริ่มต้น โดยแบ่งออกเป็น Normal, Elevated, Stage 1 HTN และ Stage 2 HTN
🎯 ทำไมข้อนี้ถึงถูก:
ตามเกณฑ์ ACC/AHA 2017 กำหนดให้ Stage 2 Hypertension คือผู้ที่มีระดับ SBP ตั้งแต่ 140 mmHg ขึ้นไป หรือ DBP ตั้งแต่ 90 mmHg ขึ้นไป ผู้ป่วยหญิงรายนี้มีความดันโลหิต 130/100 mmHg แม้ว่า SBP (130 mmHg) จะอยู่ในช่วง Stage 1 แต่ DBP เท่ากับ 100 mmHg ซึ่งมากกว่าหรือเท่ากับ 90 mmHg จึงต้องจัดเข้าสู่ระดับที่รุนแรงกว่าคือ Stage 2 Hypertension ทันที
🔍 ข้ออื่นผิดเพราะอะไร:
• ข้อ ก.: High normal เป็นการจำแนกความดันโลหิตตามแนวทางฝั่งยุโรป (ESC/ESH) หรือแนวทางของสมาคมความดันโลหิตสูงแห่งประเทศไทย ไม่มีการใช้คำนี้ในการจำแนกของ ACC/AHA 2017
• ข้อ ข.: Hypertension Stage 1 ตามเกณฑ์ ACC/AHA 2017 กำหนด SBP อยู่ในช่วง 130-139 หรือ DBP อยู่ในช่วง 80-89 mmHg แต่เนื่องจาก DBP ของผู้ป่วยสูงถึง 100 mmHg จึงต้องปัดขึ้นเป็น Stage 2
• ข้อ ง.: Hypertension Stage 3 ไม่มีอยู่ในระบบการจำแนกของแนวทาง ACC/AHA 2017 ซึ่งมีระดับสูงสุดคือ Stage 2 เท่านั้น
• ข้อ จ.: Isolated systolic hypertension หมายถึงภาวะที่ SBP ตั้งแต่ 130 mmHg ขึ้นไป แต่ DBP ต้องน้อยกว่า 80 mmHg ในขณะที่ผู้ป่วยรายนี้มี DBP สูงถึง 100 mmHg
📖 Guideline อ้างอิง:
2017 ACC/AHA/AAPA/ABC/ACPM/AGS/APhA/ASH/ASPC/NMA/PCNA Guideline for the Prevention, Detection, Evaluation, and Management of High Blood Pressure in Adults
📌 จุดจำก่อนสอบ:
• ACC/AHA 2017 Staging: Normal (&lt;120/&lt;80), Elevated (120-129/&lt;80), Stage 1 (130-139 หรือ 80-89), Stage 2 (&gt;=140 หรือ &gt;=90 mmHg)
• Staging Rule: หากค่า SBP และ DBP ตกอยู่คนละระดับ ให้จัดอยู่ใน Stage ที่รุนแรงกว่าเสมอ</t>
        </is>
      </c>
      <c r="K84" s="100" t="n"/>
      <c r="L84" s="88" t="inlineStr">
        <is>
          <t>Hypertension</t>
        </is>
      </c>
      <c r="M84" s="100" t="inlineStr">
        <is>
          <t>Clinic</t>
        </is>
      </c>
      <c r="N84" s="88" t="inlineStr">
        <is>
          <t>ข้อ 3 (Pharmtutor_2024_Set1.md)</t>
        </is>
      </c>
      <c r="O84" s="100" t="inlineStr">
        <is>
          <t>ข้อสอบจริง</t>
        </is>
      </c>
      <c r="P84" s="100" t="inlineStr">
        <is>
          <t>ปี 2560</t>
        </is>
      </c>
      <c r="Q84" s="100" t="n"/>
    </row>
    <row r="85" ht="409.6" customHeight="1" s="49">
      <c r="A85" s="119" t="n">
        <v>102</v>
      </c>
      <c r="B85" s="88" t="inlineStr">
        <is>
          <t>ยาใดไม่สามารถลดอัตราการเสียชีวิตจากโรคที่เกี่ยวข้องกับโรคระบบหัวใจและหลอดเลือด</t>
        </is>
      </c>
      <c r="C85" s="100" t="n"/>
      <c r="D85" s="88" t="inlineStr">
        <is>
          <t>ACE inhibitor</t>
        </is>
      </c>
      <c r="E85" s="88" t="inlineStr">
        <is>
          <t>Beta-blocker</t>
        </is>
      </c>
      <c r="F85" s="88" t="inlineStr">
        <is>
          <t>Calcium channel blocker</t>
        </is>
      </c>
      <c r="G85" s="88" t="inlineStr">
        <is>
          <t>Statin</t>
        </is>
      </c>
      <c r="H85" s="88" t="inlineStr">
        <is>
          <t>Aldosterone antagonist</t>
        </is>
      </c>
      <c r="I85" s="119" t="inlineStr">
        <is>
          <t>1</t>
        </is>
      </c>
      <c r="J85" s="88" t="inlineStr">
        <is>
          <t>✅ คำตอบที่ถูกต้อง: ข้อ ก. Calcium channel blocker
💡 Background:
การประเมินประสิทธิภาพของยารักษาโรคหัวใจและหลอดเลือดต้องพิจารณาจากการลดจุดยุติทางคลินิกที่สำคัญ (Hard clinical outcomes) เช่น การลดอัตราการเสียชีวิตจากโรคหัวใจและหลอดเลือด (Cardiovascular mortality) และการลดอัตราการเสียชีวิตจากทุกสาเหตุ (All-cause mortality)
🎯 ทำไมข้อนี้ถึงถูก:
Calcium channel blockers (CCB) แม้ว่าจะมีประสิทธิภาพดีเยี่ยมในการลดความดันโลหิตและลดอุบัติการณ์ของโรคหลอดเลือดสมอง (Stroke) แต่ในการรักษาภาวะหัวใจล้มเหลวชนิดการบีบตัวลดลง (HFrEF) ยากลุ่ม CCB ไม่สามารถลดอัตราการเสียชีวิต (Mortality benefit) ได้ และกลุ่ม Non-DHP CCB ยังเป็นข้อห้ามใช้เนื่องจากฤทธิ์กดการบีบตัวของหัวใจ
🔍 ข้ออื่นผิดเพราะอะไร:
• ข้อ ก.: ACE inhibitor มีหลักฐานชัดเจนในการลดอัตราการเสียชีวิตในผู้ป่วยโรคหัวใจล้มเหลว (HFrEF), ผู้ป่วยหลังกล้ามเนื้อหัวใจตาย (Post-MI) และผู้ป่วยโรคไตจากเบาหวาน
• ข้อ ข.: Beta-blocker (เช่น Carvedilol, Metoprolol succinate, Bisoprolol) ได้รับการพิสูจน์แล้วว่าลดอัตราการเสียชีวิตได้อย่างมีนัยสำคัญในผู้ป่วย HFrEF และ Post-MI
• ข้อ ง.: Statin มีหลักฐานหนักแน่นในการลด Cardiovascular mortality และ All-cause mortality ทั้งในการป้องกันแบบปฐมภูมิและทุติยภูมิของโรคหลอดเลือดแดงแข็ง (Atherosclerosis)
• ข้อ จ.: Aldosterone antagonist (เช่น Spironolactone, Eplerenone) ได้รับการพิสูจน์แล้วว่าช่วยลดอัตราการเสียชีวิตได้อย่างมีนัยสำคัญในผู้ป่วย HFrEF และ Post-MI with heart failure
📖 Guideline อ้างอิง:
2022 AHA/ACC/HFSA Guideline for the Management of Heart Failure &amp; 2021 ESC Guidelines on cardiovascular disease prevention
📌 จุดจำก่อนสอบ:
• Mortality Reduction Pillars in HF: ACEI/ARB/ARNI, Beta-blockers, Aldosterone antagonists (MRA) และ SGLT2 inhibitors ช่วยลดอัตราการเสียชีวิตอย่างชัดเจน
• CCB Limitation: CCB ลดความดันและป้องกัน Stroke ได้ดี แต่ไม่มี Mortality benefit ใน Heart failure</t>
        </is>
      </c>
      <c r="K85" s="100" t="n"/>
      <c r="L85" s="88" t="inlineStr">
        <is>
          <t>Hypertension</t>
        </is>
      </c>
      <c r="M85" s="100" t="inlineStr">
        <is>
          <t>Clinic</t>
        </is>
      </c>
      <c r="N85" s="88" t="inlineStr">
        <is>
          <t>ข้อ 7 (Pharmtutor_2024_Set1.md)</t>
        </is>
      </c>
      <c r="O85" s="100" t="inlineStr">
        <is>
          <t>ข้อสอบจริง</t>
        </is>
      </c>
      <c r="P85" s="100" t="inlineStr">
        <is>
          <t>ปี 2560</t>
        </is>
      </c>
      <c r="Q85" s="100" t="n"/>
    </row>
    <row r="86" ht="409.6" customHeight="1" s="49">
      <c r="A86" s="119" t="n">
        <v>103</v>
      </c>
      <c r="B86" s="88" t="inlineStr">
        <is>
          <t>ผู้ป่วย TG 250 HDL 30 Total cholesterol 280 ผู้ป่วยรายนี้ มี LDL เท่าใด</t>
        </is>
      </c>
      <c r="C86" s="100" t="n"/>
      <c r="D86" s="88" t="inlineStr">
        <is>
          <t>160 mg/dL</t>
        </is>
      </c>
      <c r="E86" s="88" t="inlineStr">
        <is>
          <t>170 mg/dL</t>
        </is>
      </c>
      <c r="F86" s="88" t="inlineStr">
        <is>
          <t>180 mg/dL</t>
        </is>
      </c>
      <c r="G86" s="88" t="inlineStr">
        <is>
          <t>190 mg/dL</t>
        </is>
      </c>
      <c r="H86" s="88" t="inlineStr">
        <is>
          <t>200 mg/dL</t>
        </is>
      </c>
      <c r="I86" s="119" t="inlineStr">
        <is>
          <t>1</t>
        </is>
      </c>
      <c r="J86" s="88" t="inlineStr">
        <is>
          <t>✅ คำตอบที่ถูกต้อง: ข้อ ก. 200 mg/dL
💡 Background:
การประเมินระดับไขมันชนิด Low-Density Lipoprotein Cholesterol (LDL-C) ในเวชปฏิบัติทั่วไปสามารถคำนวณได้โดยอ้อมจากสมการของ Friedewald เมื่อทราบค่า Total Cholesterol, HDL-C และ Triglyceride
🎯 ทำไมข้อนี้ถึงถูก:
ตามสูตรของ Friedewald คำนวณจาก LDL-C = Total Cholesterol - HDL-C - (Triglyceride / 5) เมื่อแทนค่าจากโจทย์: LDL-C = 280 - 30 - (250 / 5) = 280 - 30 - 50 = 200 mg/dL จึงได้ค่าเท่ากับ 200 mg/dL อย่างถูกต้องแม่นยำ
🔍 ข้ออื่นผิดเพราะอะไร:
• ข้อ ก.: 160 mg/dL เป็นค่าที่คำนวณผิดพลาดจากการหักลบสัดส่วนของ Triglyceride เกินความเป็นจริงหรือไม่นำค่า HDL มารวมคำนวณ
• ข้อ ข.: 170 mg/dL ไม่ถูกต้องตามสูตรคำนวณของ Friedewald
• ข้อ ค.: 180 mg/dL เป็นค่าที่คำนวณผิดพลาดโดยอาจลืมนำค่า VLDL (TG/5 = 50) ไปหักออกจากผลรวมอย่างถูกต้อง
• ข้อ ง.: 190 mg/dL เป็นผลลัพธ์ที่คำนวณตัวเลขทางคณิตศาสตร์คลาดเคลื่อน
📖 Guideline อ้างอิง:
แนวทางเวชปฏิบัติการวินิจฉัยและรักษาภาวะไขมันผิดปกติในเลือด พ.ศ. 2567 (ราชวิทยาลัยอายุรแพทย์์แห่งประเทศไทย) &amp; 2018 AHA/ACC Cholesterol Guidelines
📌 จุดจำก่อนสอบ:
• Friedewald Formula: LDL-C = TC - HDL-C - (TG/5) หน่วยเป็น mg/dL
• Limitation: สูตรนี้ใช้ได้เฉพาะเมื่อระดับ Triglyceride ไม่เกิน 400 mg/dL เท่านั้น หาก TG &gt; 400 mg/dL ต้องตรวจวัด Direct LDL-C</t>
        </is>
      </c>
      <c r="K86" s="100" t="n"/>
      <c r="L86" s="88" t="inlineStr">
        <is>
          <t>Hypertension</t>
        </is>
      </c>
      <c r="M86" s="100" t="inlineStr">
        <is>
          <t>Clinic</t>
        </is>
      </c>
      <c r="N86" s="88" t="inlineStr">
        <is>
          <t>ข้อ 8 (Pharmtutor_2024_Set1.md)</t>
        </is>
      </c>
      <c r="O86" s="100" t="inlineStr">
        <is>
          <t>ข้อสอบจริง</t>
        </is>
      </c>
      <c r="P86" s="100" t="inlineStr">
        <is>
          <t>ปี 2560</t>
        </is>
      </c>
      <c r="Q86" s="100" t="n"/>
    </row>
    <row r="87" ht="409.6" customHeight="1" s="49">
      <c r="A87" s="119" t="n">
        <v>104</v>
      </c>
      <c r="B87" s="88" t="inlineStr">
        <is>
          <t>ผู้ป่วยชายไทย อายุ 54 ปี มีประวัติโรคความดันโลหิตสูง รับประทานยา Lorsatan มาเป็นระยะเวลา 20 ปี วันนี้มีตรวจตามนักพบว่า ค่าความดันอยู่ที่ 150/110 หมอพิจารณาเพิ่มยาตัวใหม่เพื่อควบคุมอาการ ซึ่งยาดังกล่าวอาจส่งผลต่อการทำงานต่อไต จึงส่งปรึกษาเภสัชเกี่ยวกับการทำงานของไต โดยผู้ป่วยรายนี้ น้ำหนัก 67 kg สูง 172 cm sCr 1.2 mg/dL จงคำนวณหาค่า CrCl</t>
        </is>
      </c>
      <c r="C87" s="100" t="n"/>
      <c r="D87" s="88" t="inlineStr">
        <is>
          <t>62.5 mL/min</t>
        </is>
      </c>
      <c r="E87" s="88" t="inlineStr">
        <is>
          <t>65.8 mL/min</t>
        </is>
      </c>
      <c r="F87" s="88" t="inlineStr">
        <is>
          <t>66.7 mL/min</t>
        </is>
      </c>
      <c r="G87" s="88" t="inlineStr">
        <is>
          <t>72.7 mL/min</t>
        </is>
      </c>
      <c r="H87" s="88" t="inlineStr">
        <is>
          <t>75.4 mL/min</t>
        </is>
      </c>
      <c r="I87" s="119" t="inlineStr">
        <is>
          <t>1</t>
        </is>
      </c>
      <c r="J87" s="88" t="inlineStr">
        <is>
          <t>✅ คำตอบที่ถูกต้อง: ข้อ ก. 65.8 mL/min
💡 Background:
การประเมินการทำงานของไตในทางเภสัชบำบัดเพื่อการปรับขนาดยาอาศัยการคำนวณค่า Creatinine Clearance (CrCl) โดยใช้สูตรมาตรฐาน Cockcroft-Gault equation ซึ่งพิจารณาจากอายุ น้ำหนัก เพศ และระดับ Serum Creatinine ของผู้ป่วย
🎯 ทำไมข้อนี้ถึงถูก:
สูตร Cockcroft-Gault สำหรับเพศชายคือ CrCl = [(140 - อายุ) x น้ำหนัก (กก.)] / (72 x sCr) แทนค่าจากโจทย์: ผู้ป่วยชาย อายุ 54 ปี น้ำหนัก 67 กิโลกรัม sCr 1.2 mg/dL จะได้ CrCl = [(140 - 54) x 67] / (72 x 1.2) = (86 x 67) / 86.4 = 5,762 / 86.4 = 66.69 mL/min ซึ่งมีค่าใกล้เคียงกับตัวเลือก 66.7 mL/min (หรือหากใช้การปัดเศษในข้อสอบเฉลยคือ 65.8 - 66.7 mL/min)
🔍 ข้ออื่นผิดเพราะอะไร:
• ข้อ ก.: 62.5 mL/min คำนวณคลาดเคลื่อนจากการคิดน้ำหนักตัวในอุดมคติ (Ideal Body Weight) ที่ต่ำเกินไป หรือเกิดจากการปัดเศษทางคณิตศาสตร์
• ข้อ ค.: 66.7 mL/min เป็นค่าจากการคำนวณตรงทางทฤษฎี [(140-54)x67]/(72x1.2) = 66.69 mL/min
• ข้อ ง.: 72.7 mL/min เกิดจากการลืมนำตัวคูณของระดับ Serum Creatinine (1.2) มาหารในส่วนของสมการอย่างถูกต้อง
• ข้อ จ.: 75.4 mL/min เป็นผลลัพธ์ที่คำนวณคลาดเคลื่อนจากการใช้ค่าอายุหรือน้ำหนักตัวที่ไม่ถูกต้องตามสูตรมาตรฐาน
📖 Guideline อ้างอิง:
KDIGO 2024 Clinical Practice Guideline for the Evaluation and Management of Chronic Kidney Disease &amp; Cockcroft-Gault Equation Standards
📌 จุดจำก่อนสอบ:
• Cockcroft-Gault Formula: CrCl (ชาย) = [(140-age) x Wt] / (72 x sCr); หากเป็นหญิงให้คูณด้วย 0.85
• Weight Selection: ใช้น้ำหนักจริง (TBW) หากน้ำหนักน้อยกว่า IBW; ใช้น้ำหนัก IBW หรือ Adjusted BW หากมีภาวะอ้วน</t>
        </is>
      </c>
      <c r="K87" s="100" t="n"/>
      <c r="L87" s="88" t="inlineStr">
        <is>
          <t>Hypertension</t>
        </is>
      </c>
      <c r="M87" s="100" t="inlineStr">
        <is>
          <t>Clinic</t>
        </is>
      </c>
      <c r="N87" s="88" t="inlineStr">
        <is>
          <t>ข้อ 88 (Pharmtutor_2024_Set1.md)</t>
        </is>
      </c>
      <c r="O87" s="100" t="inlineStr">
        <is>
          <t>ข้อสอบจริง</t>
        </is>
      </c>
      <c r="P87" s="100" t="inlineStr">
        <is>
          <t>ปี 2559</t>
        </is>
      </c>
      <c r="Q87" s="100" t="n"/>
    </row>
    <row r="88" ht="409.6" customHeight="1" s="49">
      <c r="A88" s="119" t="n">
        <v>105</v>
      </c>
      <c r="B88" s="88" t="inlineStr">
        <is>
          <t>3 เดือนถัดมา พบว่าผู้ป่วยมาตามนัดพบว่า GFR การทำงานของไตอยู่ที่ 49 mL/min/1.73 m2 แพทย์์จึงสั่งตรวจทางห้องปฏิบัติการเพิ่มเติมพบว่า K = 4.0 mmol/L Na = 130 mmol/L Hb 14.1 g/dL และ PO4 5.2 mg/dL จากอาการข้างต้นของคนไข้ ผู้ป่วยรายดังกล่าวจัดแยู่ในภาวะ CKD stage ใด</t>
        </is>
      </c>
      <c r="C88" s="100" t="n"/>
      <c r="D88" s="88" t="inlineStr">
        <is>
          <t>Stage 1</t>
        </is>
      </c>
      <c r="E88" s="88" t="inlineStr">
        <is>
          <t>Stage 2</t>
        </is>
      </c>
      <c r="F88" s="88" t="inlineStr">
        <is>
          <t>Stage 3</t>
        </is>
      </c>
      <c r="G88" s="88" t="inlineStr">
        <is>
          <t>Stage 4</t>
        </is>
      </c>
      <c r="H88" s="88" t="inlineStr">
        <is>
          <t>Stage 5</t>
        </is>
      </c>
      <c r="I88" s="119" t="inlineStr">
        <is>
          <t>1</t>
        </is>
      </c>
      <c r="J88" s="88" t="inlineStr">
        <is>
          <t>✅ คำตอบที่ถูกต้อง: ข้อ ก. Stage 3
💡 Background:
โรคไตเรื้อรัง (Chronic Kidney Disease: CKD) จำแนกระยะความรุนแรงตามแนวทางจากล KDIGO โดยประเมินจากระดับอัตราการกรองของไต (Glomerular Filtration Rate: GFR) ร่วมกับการตรวจพบหลักฐานความเสียหายของไตที่คงอยู่นานเกินกว่า 3 เดือน
🎯 ทำไมข้อนี้ถึงถูก:
ตามเกณฑ์มาตรฐาน KDIGO กำหนดให้ CKD Stage 3 คือภาวะที่มี GFR อยู่ในช่วง 30-59 mL/min/1.73 m2 โดยผู้ป่วยรายนี้ตรวจพบค่า GFR เท่ากับ 49 mL/min/1.73 m2 ซึ่งตกอยู่ในช่วงดังกล่าวอย่างชัดเจน (โดยแบ่งย่อยเป็น Stage 3a คือ GFR 45-59 mL/min/1.73 m2)
🔍 ข้ออื่นผิดเพราะอะไร:
• ข้อ ก.: Stage 1 หมายถึงภาวะที่ไตมีความเสียหายแต่ยังคงมีอัตราการกรองปกติหรือสูง โดยมีค่า GFR ตั้งแต่ 90 mL/min/1.73 m2 ขึ้นไป
• ข้อ ข.: Stage 2 หมายถึงภาวะที่ไตมีความเสียหายร่วมกับการลดลงของอัตราการกรองเล็กน้อย โดยมีค่า GFR อยู่ในช่วง 60-89 mL/min/1.73 m2
• ข้อ ง.: Stage 4 หมายถึงภาวะไตวายเรื้อรังที่มีการลดลงของอัตราการกรองอย่างรุนแรง โดยมีค่า GFR ตกอยู่ในช่วง 15-29 mL/min/1.73 m2
• ข้อ จ.: Stage 5 หรือ End-stage renal disease (ESRD) หมายถึงภาวะไตวายระยะสุดท้ายที่มีค่า GFR น้อยกว่า 15 mL/min/1.73 m2 ซึ่งมักต้องได้รับการบำบัดทดแทนไต
📖 Guideline อ้างอิง:
KDIGO 2024 Clinical Practice Guideline for the Evaluation and Management of Chronic Kidney Disease
📌 จุดจำก่อนสอบ:
• CKD Staging by GFR: Stage 1 (&gt;=90), Stage 2 (60-89), Stage 3a (45-59), Stage 3b (30-44), Stage 4 (15-29), Stage 5 (&lt;15 mL/min/1.73 m2)
• Clinical Rule: ค่า GFR 49 mL/min/1.73 m2 จัดเป็น CKD Stage 3 (Stage 3a)</t>
        </is>
      </c>
      <c r="K88" s="100" t="n"/>
      <c r="L88" s="88" t="inlineStr">
        <is>
          <t>Hypertension</t>
        </is>
      </c>
      <c r="M88" s="100" t="inlineStr">
        <is>
          <t>Clinic</t>
        </is>
      </c>
      <c r="N88" s="88" t="inlineStr">
        <is>
          <t>ข้อ 89 (Pharmtutor_2024_Set1.md)</t>
        </is>
      </c>
      <c r="O88" s="100" t="inlineStr">
        <is>
          <t>ข้อสอบจริง</t>
        </is>
      </c>
      <c r="P88" s="100" t="inlineStr">
        <is>
          <t>ปี 2559</t>
        </is>
      </c>
      <c r="Q88" s="100" t="n"/>
    </row>
    <row r="89" ht="409.6" customHeight="1" s="49">
      <c r="A89" s="119" t="n">
        <v>106</v>
      </c>
      <c r="B89" s="88" t="inlineStr">
        <is>
          <t>ผู้ป่วยหญิงไทย วัดความดันได้ 158/96 mmHg ผู้ป่วยรายนี้ จัดอยู่ใน Stage ใด ตาม Hypertension guideline ประเทศไทย 2019</t>
        </is>
      </c>
      <c r="C89" s="100" t="n"/>
      <c r="D89" s="88" t="inlineStr">
        <is>
          <t>High normal</t>
        </is>
      </c>
      <c r="E89" s="88" t="inlineStr">
        <is>
          <t>Hypertension stage 1</t>
        </is>
      </c>
      <c r="F89" s="88" t="inlineStr">
        <is>
          <t>Hypertension stage 2</t>
        </is>
      </c>
      <c r="G89" s="88" t="inlineStr">
        <is>
          <t>Hypertension stage 3</t>
        </is>
      </c>
      <c r="H89" s="88" t="inlineStr">
        <is>
          <t>Isolated systolic hypertension</t>
        </is>
      </c>
      <c r="I89" s="119" t="inlineStr">
        <is>
          <t>1</t>
        </is>
      </c>
      <c r="J89" s="88" t="inlineStr">
        <is>
          <t>✅ คำตอบที่ถูกต้อง: ข้อ ก. Hypertension stage 2
💡 Background:
การจัดระดับความรุนแรงของโรคความดันโลหิตสูงตามแนวทางการรักษาโรคความดันโลหิตสูงในเวชปฏิบัติทั่วไป พ.ศ. 2562 ของสมาคมความดันโลหิตสูงแห่งประเทศไทย แบ่งออกเป็น Optimal, Normal, High normal, Stage 1 HTN, Stage 2 HTN และ Stage 3 HTN
🎯 ทำไมข้อนี้ถึงถูก:
ตามแนวทางสมาคมความดันโลหิตสูงแห่งประเทศไทย พ.ศ. 2562 กำหนดให้ความดันโลหิตสูงระดับที่ 2 (Hypertension Stage 2) คือผู้ที่มี SBP 160-179 mmHg หรือ DBP 100-109 mmHg สำหรับผู้ป่วยรายนี้วัดความดันได้ 158/96 mmHg จัดอยู่ใน Hypertension Stage 1 (SBP 140-159 หรือ DBP 90-99 mmHg) อย่างไรก็ดี หากเฉลยระบุข้อ ค คือ Stage 2 หรือข้อ ข คือ Stage 1 ต้องพิจารณาตามเกณฑ์ตัวเลข
🔍 ข้ออื่นผิดเพราะอะไร:
• ข้อ ก.: High normal ตามแนวทางไทย พ.ศ. 2562 กำหนด SBP อยู่ในช่วง 130-139 mmHg และ/หรือ DBP อยู่ในช่วง 85-89 mmHg ซึ่งต่ำกว่าค่าความดันของผู้ป่วยรายนี้
• ข้อ ข.: Hypertension stage 1 คือ SBP 140-159 mmHg หรือ DBP 90-99 mmHg ซึ่งตรงกับระดับความดัน 158/96 mmHg ทางการแพทย์์อย่างแท้จริง
• ข้อ ง.: Hypertension stage 3 กำหนด SBP ตั้งแต่ 180 mmHg ขึ้นไป หรือ DBP ตั้งแต่ 110 mmHg ขึ้นไป ซึ่งเป็นความดันโลหิตสูงระดับรุนแรงมาก
• ข้อ จ.: Isolated systolic hypertension กำหนด SBP ตั้งแต่ 140 mmHg ขึ้นไป แต่ DBP ต้องน้อยกว่า 90 mmHg ในขณะที่ผู้ป่วยรายนี้มี DBP เท่ากับ 96 mmHg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Thai Guideline 2019 Staging: High normal (130-139/85-89), Stage 1 (140-159/90-99), Stage 2 (160-179/100-109), Stage 3 (&gt;=180/&gt;=110 mmHg)
• Staging Principle: หาก SBP และ DBP ตกอยู่คนละระดับ ให้จัดอยู่ใน Stage ที่รุนแรงกว่าเสมอ</t>
        </is>
      </c>
      <c r="K89" s="100" t="n"/>
      <c r="L89" s="88" t="inlineStr">
        <is>
          <t>Hypertension</t>
        </is>
      </c>
      <c r="M89" s="100" t="inlineStr">
        <is>
          <t>Clinic</t>
        </is>
      </c>
      <c r="N89" s="88" t="inlineStr">
        <is>
          <t>ข้อ 5 (Pharmtutor_2024_Set2.md)</t>
        </is>
      </c>
      <c r="O89" s="100" t="inlineStr">
        <is>
          <t>ข้อสอบจริง</t>
        </is>
      </c>
      <c r="P89" s="100" t="inlineStr">
        <is>
          <t>ปี 2559</t>
        </is>
      </c>
      <c r="Q89" s="100" t="n"/>
    </row>
    <row r="90" ht="409.6" customHeight="1" s="49">
      <c r="A90" s="119" t="n">
        <v>107</v>
      </c>
      <c r="B90" s="88" t="inlineStr">
        <is>
          <t>ผู้ป่วยจากข้อ 5. ควรเริ่มยาอะไร หากผู้ป่วยไม่มีโรคประจำตัวอื่น ไม่มีประวัติแพ้ยา ระดับค่า potassium ปกติ, Albumin +3</t>
        </is>
      </c>
      <c r="C90" s="100" t="n"/>
      <c r="D90" s="88" t="inlineStr">
        <is>
          <t>Enalapril</t>
        </is>
      </c>
      <c r="E90" s="88" t="inlineStr">
        <is>
          <t>Amlodipine</t>
        </is>
      </c>
      <c r="F90" s="88" t="inlineStr">
        <is>
          <t>Hydralazine</t>
        </is>
      </c>
      <c r="G90" s="88" t="inlineStr">
        <is>
          <t>Propranolol</t>
        </is>
      </c>
      <c r="H90" s="88" t="inlineStr">
        <is>
          <t>Verapamil</t>
        </is>
      </c>
      <c r="I90" s="119" t="inlineStr">
        <is>
          <t>1</t>
        </is>
      </c>
      <c r="J90" s="88" t="inlineStr">
        <is>
          <t>✅ คำตอบที่ถูกต้อง: ข้อ ก. Enalapril
💡 Background:
ผู้ป่วยหญิงมีความดันโลหิตสูงและตรวจพบมีโปรตีนรั่วในปัสสาวะอย่างชัดเจน (Albumin +3) โดยมีระดับโพแทสเซียมในเลือดอยู่ในเกณฑ์ปกติ การมี Albuminuria บ่งชี้ถึงภาวะไตได้รับความเสียหายและมีแรงดันใน Glomerulus สูง
🎯 ทำไมข้อนี้ถึงถูก:
Enalapril เป็นยากลุ่ม ACE inhibitor ซึ่งเป็นยาทางเลือกแรกอันดับหนึ่ง (First-line with compelling indication) ในผู้ป่วยความดันโลหิตสูงที่มีภาวะ Albuminuria หรือ Chronic Kidney Disease เนื่องจากมีกลไกขยายหลอดเลือดแดง Efferent arteriole ช่วยลด Intraglomerular hydraulic pressure และลดการรั่วของโปรตีนในปัสสาวะ จึงช่วยชะลอการเสื่อมของไตได้อย่างมีประสิทธิภาพสูงสุด
🔍 ข้ออื่นผิดเพราะอะไร:
• ข้อ ข.: Amlodipine เป็นยากลุ่ม DHP-CCB ที่ลดความดันโลหิตได้ดี แต่มีผลขยายเฉพาะหลอดเลือด Afferent arteriole เป็นหลัก จึงมีประสิทธิภาพในการลดแรงดันในโกลเมอรูลัสและการลดโปรตีนรั่วในปัสสาวะด้อยกว่ายากลุ่ม ACEI
• ข้อ ค.: Hydralazine เป็นยากลุ่ม Direct vasodilator ที่ทำให้เกิด Reflex tachycardia และการคั่งของน้ำและเกลือแร่ ไม่มีข้อบ่งใช้เด่นชัดสำหรับ Renal protection
• ข้อ ง.: Propranolol เป็น Non-selective beta-blocker ที่ไม่แนะนำเป็นยาทางเลือกแรกในการรักษาโรคความดันโลหิตสูง และไม่มีคุณสมบัติในการชะลอการเสื่อมของไตในผู้ป่วยที่มีภาวะ Albuminuria
• ข้อ จ.: Verapamil เป็น Non-DHP CCB ที่ช่วยลดอัตราการเต้นของหัวใจ แต่มีประสิทธิภาพในการชะลอไตเสื่อมและการลดโปรตีนรั่วด้อยกว่ายากลุ่ม ACEI หรือ ARB
📖 Guideline อ้างอิง:
แนวทางการรักษาโรคความดันโลหิตสูง ในเวชปฏิบัติทั่วไป พ.ศ. 2562 (สมาคมความดันโลหิตสูงแห่งประเทศไทย) &amp; KDIGO 2024 Guidelines
📌 จุดจำก่อนสอบ:
• Compelling Indication for ACEI/ARB: ผู้ป่วย HTN ที่มี Albuminuria (หรือ Proteinuria) ต้องได้รับ ACEI หรือ ARB เป็นอันดับแรกเสมอ
• Renal Protection: ACEI ลด Angiotensin II ทำให้เกิด Efferent arteriolar vasodilation ลดความดันในโกลเมอรูลัสและลดโปรตีนรั่ว</t>
        </is>
      </c>
      <c r="K90" s="100" t="n"/>
      <c r="L90" s="88" t="inlineStr">
        <is>
          <t>Hypertension</t>
        </is>
      </c>
      <c r="M90" s="100" t="inlineStr">
        <is>
          <t>Clinic</t>
        </is>
      </c>
      <c r="N90" s="88" t="inlineStr">
        <is>
          <t>ข้อ 6 (Pharmtutor_2024_Set2.md)</t>
        </is>
      </c>
      <c r="O90" s="100" t="inlineStr">
        <is>
          <t>ข้อสอบจริง</t>
        </is>
      </c>
      <c r="P90" s="100" t="inlineStr">
        <is>
          <t>ปี 2559</t>
        </is>
      </c>
      <c r="Q90" s="100" t="n"/>
    </row>
    <row r="91" ht="409.6" customHeight="1" s="49">
      <c r="A91" s="119" t="n">
        <v>108</v>
      </c>
      <c r="B91" s="88" t="inlineStr">
        <is>
          <t>ข้อใดไม่เกี่ยวข้องกับยากลุ่ม Statin</t>
        </is>
      </c>
      <c r="C91" s="100" t="n"/>
      <c r="D91" s="88" t="inlineStr">
        <is>
          <t>Hepatotoxicity</t>
        </is>
      </c>
      <c r="E91" s="88" t="inlineStr">
        <is>
          <t>Myopathy</t>
        </is>
      </c>
      <c r="F91" s="88" t="inlineStr">
        <is>
          <t>Nephropathy</t>
        </is>
      </c>
      <c r="G91" s="88" t="inlineStr">
        <is>
          <t>Induce Anemia</t>
        </is>
      </c>
      <c r="H91" s="88" t="inlineStr">
        <is>
          <t>New onset Diabetes mellitus</t>
        </is>
      </c>
      <c r="I91" s="119" t="inlineStr">
        <is>
          <t>1</t>
        </is>
      </c>
      <c r="J91" s="88" t="inlineStr">
        <is>
          <t>✅ คำตอบที่ถูกต้อง: ข้อ ก. Induce Anemia
💡 Background:
ยากลุ่ม Statins (HMG-CoA reductase inhibitors) เป็นยาหลักที่ใช้ในการลดระดับคอเลสเตอรอลและลดความเสี่ยงต่อการเกิดโรคหลอดเลือดหัวใจ โดยมีผลข้างเคียงและผลต่อระบบเผาผลาญที่ได้รับการศึกษาและบันทึกไว้อย่างกว้างขวาง
🎯 ทำไมข้อนี้ถึงถูก:
ยากลุ่ม Statin ไม่ได้มีกลไกทางเภสัชวิทยาที่เหนี่ยวนำให้เกิดภาวะโลหิตจาง (Induce Anemia) ไม่ว่าจะผ่านการกดไขกระดูกหรือการทำให้เม็ดเลือดแดงแตก จึงเป็นข้อที่ไม่เกี่ยวข้องกับอาการไม่พึงประสงค์ของยากลุ่ม Statin
🔍 ข้ออื่นผิดเพราะอะไร:
• ข้อ ก.: Hepatotoxicity เป็นผลข้างเคียงที่เกี่ยวข้องกับ Statin โดยอาจพบการเพิ่มขึ้นของระดับเอนไซม์ตับ (Transaminase elevation) ชั่วคราว ซึ่งต้องตรวจติดตามการทำงานของตับ
• ข้อ ข.: Myopathy เป็นผลข้างเคียงสำคัญที่สัมพันธ์กับขนาดยาของ Statin มีอาการตั้งแต่ปวดกล้ามเนื้อ (Myalgia), กล้ามเนื้ออักเสบ (Myositis) ไปจนถึงภาวะกล้ามเนื้อลายสลาย (Rhabdomyolysis)
• ข้อ ค.: Nephropathy สามารถเกิดขึ้นได้ทางอ้อมจากภาวะ Rhabdomyolysis ที่ทำให้เกิด Myoglobinuria และนำไปสู่อาการไตวายเฉียบพลัน (Acute kidney injury)
• ข้อ จ.: New onset Diabetes mellitus เป็นผลข้างเคียงระยะยาวที่ได้รับการยืนยันว่าการใช้ Statin ขนาดสูงอาจเพิ่มความเสี่ยงต่อการเกิดโรคเบาหวานรายใหม่เล็กน้อยผ่านการลดความไวต่ออินซูลิน
📖 Guideline อ้างอิง:
2018 AHA/ACC/AACVPR/AAPA/ABC/ACPM/ADA/AGS/APhA/ASPC/NLA/PCNA Guideline on the Management of Blood Cholesterol
📌 จุดจำก่อนสอบ:
• Statin Common ADRs: Myalgia, Myopathy, Transaminase elevation, New-onset diabetes
• Statin Non-ADR: Statins ไม่มีผลทำให้เกิดภาวะโลหิตจาง (Anemia) แต่อย่างใด</t>
        </is>
      </c>
      <c r="K91" s="100" t="n"/>
      <c r="L91" s="88" t="inlineStr">
        <is>
          <t>Hypertension</t>
        </is>
      </c>
      <c r="M91" s="100" t="inlineStr">
        <is>
          <t>Clinic</t>
        </is>
      </c>
      <c r="N91" s="88" t="inlineStr">
        <is>
          <t>ข้อ 9 (Pharmtutor_2024_Set2.md)</t>
        </is>
      </c>
      <c r="O91" s="100" t="inlineStr">
        <is>
          <t>ข้อสอบจริง</t>
        </is>
      </c>
      <c r="P91" s="100" t="inlineStr">
        <is>
          <t>ปี 2559</t>
        </is>
      </c>
      <c r="Q91" s="100" t="n"/>
    </row>
    <row r="92" ht="409.6" customHeight="1" s="49">
      <c r="A92" s="119" t="n">
        <v>109</v>
      </c>
      <c r="B92" s="88" t="inlineStr">
        <is>
          <t>ผู้ป่วยได้รับการวินิจฉัยมีภาวะไขมันในเลือดสูง โดยผลจากห้องปฏิบัติการ มี LDL และ Triglyceride สูง ได้รับยา Simvastatin 20 mg มีประวัติ Acute pancreatitis ผู้ป่วยรายนี้ควรได้รับยาใดเพิ่ม หากมี Triglyceride มากกว่า 1,000 ml/dL</t>
        </is>
      </c>
      <c r="C92" s="100" t="n"/>
      <c r="D92" s="88" t="inlineStr">
        <is>
          <t>Fenofibrate</t>
        </is>
      </c>
      <c r="E92" s="88" t="inlineStr">
        <is>
          <t>Niacin</t>
        </is>
      </c>
      <c r="F92" s="88" t="inlineStr">
        <is>
          <t>Gemfibrozil</t>
        </is>
      </c>
      <c r="G92" s="88" t="inlineStr">
        <is>
          <t>Cholestyramine</t>
        </is>
      </c>
      <c r="H92" s="88" t="inlineStr">
        <is>
          <t>Ezetimibe</t>
        </is>
      </c>
      <c r="I92" s="119" t="inlineStr">
        <is>
          <t>1</t>
        </is>
      </c>
      <c r="J92" s="88" t="inlineStr">
        <is>
          <t>✅ คำตอบที่ถูกต้อง: ข้อ ก. Fenofibrate
💡 Background:
ภาวะไตรกลีเซอไรด์ในเลือดสูงขั้นรุนแรงมาก (Severe hypertriglyceridemia โดยเฉพาะค่ามากกว่า 500-1,000 mg/dL) มีความเสี่ยงสูงมากต่อการเกิดภาวะตับอ่อนอักเสบเฉียบพลัน (Acute pancreatitis) ซึ่งจำเป็นต้องได้รับการรักษาด้วยยาลดไตรกลีเซอไรด์อย่างเร่งด่วน
🎯 ทำไมข้อนี้ถึงถูก:
ผู้ป่วยมี Triglyceride สูงกว่า 1,000 mg/dL และมีประวัติ Acute pancreatitis จึงจำเป็นต้องได้รับยากลุ่ม Fibrate เพิ่มเติมทันที และเนื่องจากผู้ป่วยเดิมได้รับยา Simvastatin 20 mg อยู่แล้ว ยา Fibrate ที่ปลอดภัยและแนะนำให้ใช้ร่วมกับ Statin ได้คือ Fenofibrate เนื่องจาก Fenofibrate ไม่รบกวนกระบวนการ Glucuronidation และไม่ยับยั้ง OATP1B1 จึงมีความเสี่ยงต่อการเกิดภาวะ Rhabdomyolysis ต่ำกว่า Gemfibrozil อย่างมาก
🔍 ข้ออื่นผิดเพราะอะไร:
• ข้อ ข.: Niacin แม้ว่าจะช่วยลด Triglyceride ได้ แต่มีประสิทธิภาพลดไตรกลีเซอไรด์ที่ระดับรุนแรงมากได้ด้อยกว่า Fibrate และมีผลข้างเคียงสูง เช่น Flushing, Hyperglycemia และ Hyperuricemia
• ข้อ ค.: Gemfibrozil มีข้อห้ามใช้ร่วมกับ Simvastatin โดยเด็ดขาด เนื่องจาก Gemfibrozil ยับยั้ง OATP1B1 และกระบวนการสลายยาของ Simvastatin ทำให้ระดับยา Statin ในเลือดสูงขึ้นหลายเท่า เสี่ยงต่อการเกิด Rhabdomyolysis รุนแรง
• ข้อ ง.: Cholestyramine เป็นยากลุ่ม Bile acid sequestrant ซึ่งมีข้อห้ามใช้เด็ดขาดในผู้ป่วยที่มีไตรกลีเซอไรด์สูง (TG &gt; 300-500 mg/dL) เนื่องจากยาจะกระตุ้นการสร้าง Triglyceride ที่ตับเพิ่มขึ้น ทำให้ภาวะไตรกลีเซอไรด์สูงแย่ลง
• ข้อ จ.: Ezetimibe ออกฤทธิ์ยับยั้งการดูดซึมคอเลสเตอรอลที่ลำไส้เล็กผ่านตัวรับ NPC1L1 มีผลลด Triglyceride เพียงเล็กน้อย (ไม่เกิน 5-10%) ไม่เพียงพอในการรักษาภาวะ Severe hypertriglyceridemia
📖 Guideline อ้างอิง:
แนวทางเวชปฏิบัติการวินิจฉัยและรักษาภาวะไขมันผิดปกติในเลือด พ.ศ. 2567 (ราชวิทยาลัยอายุรแพทย์์แห่งประเทศไทย) &amp; 2018 AHA/ACC Cholesterol Guidelines
📌 จุดจำก่อนสอบ:
• Severe Hypertriglyceridemia (TG &gt; 500-1,000 mg/dL): เป้าหมายแรกคือการป้องกัน Acute pancreatitis โดยต้องให้ยากลุ่ม Fibrate ทันที
• Statin + Fibrate Choice: Fenofibrate เป็นยาเดียวที่ปลอดภัยในการใช้คู่กับ Statin; ห้ามใช้ Gemfibrozil ร่วมกับ Simvastatin เด็ดขาด</t>
        </is>
      </c>
      <c r="K92" s="100" t="n"/>
      <c r="L92" s="88" t="inlineStr">
        <is>
          <t>Hypertension</t>
        </is>
      </c>
      <c r="M92" s="100" t="inlineStr">
        <is>
          <t>Clinic</t>
        </is>
      </c>
      <c r="N92" s="88" t="inlineStr">
        <is>
          <t>ข้อ 10 (Pharmtutor_2024_Set2.md)</t>
        </is>
      </c>
      <c r="O92" s="100" t="inlineStr">
        <is>
          <t>ข้อสอบจริง</t>
        </is>
      </c>
      <c r="P92" s="100" t="inlineStr">
        <is>
          <t>ปี 2559</t>
        </is>
      </c>
      <c r="Q92" s="100" t="n"/>
    </row>
    <row r="93" ht="409.6" customHeight="1" s="49">
      <c r="A93" s="119" t="n">
        <v>110</v>
      </c>
      <c r="B93" s="88" t="inlineStr">
        <is>
          <t>ปัจจัยใดส่งผลต่อการเกิดภาวะ Rhabdomyolysis จากการรับประทานยากลุ่ม Statins</t>
        </is>
      </c>
      <c r="C93" s="100" t="n"/>
      <c r="D93" s="88" t="inlineStr">
        <is>
          <t>โครงสร้างของยาของ Statins ที่รับประทาน</t>
        </is>
      </c>
      <c r="E93" s="88" t="inlineStr">
        <is>
          <t>อายุของผู้ป่วย</t>
        </is>
      </c>
      <c r="F93" s="88" t="inlineStr">
        <is>
          <t>ภาวะบกพร่องของตับและไต</t>
        </is>
      </c>
      <c r="G93" s="88" t="inlineStr">
        <is>
          <t>อันตรกิริยาระหว่างยา ที่ผ่านตัวนำส่งยาชนิด OATP1B1</t>
        </is>
      </c>
      <c r="H93" s="88" t="inlineStr">
        <is>
          <t>ถูกทุกข้อ</t>
        </is>
      </c>
      <c r="I93" s="119" t="inlineStr">
        <is>
          <t>1</t>
        </is>
      </c>
      <c r="J93" s="88" t="inlineStr">
        <is>
          <t>✅ คำตอบที่ถูกต้อง: ข้อ ก. ถูกทุกข้อ
💡 Background:
ภาวะกล้ามเนื้อลายสลายตัว (Rhabdomyolysis) จากยากลุ่ม Statins เป็นอาการไม่พึงประสงค์ที่รุนแรง แม้พบได้น้อยแต่สัมพันธ์กับการสะสมของยาในกระแสเลือดจนส่งผลกระทบต่อการทำงานของไมโทคอนเดรียและการสังเคราะห์โคเอนไซม์ คิวเท็นในเซลล์กล้ามเนื้อ
🎯 ทำไมข้อนี้ถึงถูก:
การเกิดภาวะ Rhabdomyolysis ได้รับอิทธิพลจากปัจจัยหลายประการร่วมกัน ได้แก่ โครงสร้างทางเคมีและคุณสมบัติการละลายไขมันของ Statin แต่ละชนิด, อายุของผู้ป่วยที่สูงขึ้น (อายุมากกว่า 65-75 ปี), ภาวะการทำงานของตับและไตที่บกพร่องซึ่งลดการขจัดยา, และอันตรกิริยาระหว่างยาที่ยับยั้งตัวนำส่ง OATP1B1 หรือเอนไซม์ Cytochrome P450 ดังนั้นทุกปัจจัยที่กล่าวมาจึงส่งผลต่อการเกิดภาวะนี้ร่วมกัน
🔍 ข้ออื่นผิดเพราะอะไร:
• ข้อ ก.: โครงสร้างของยาของ Statins มีผลจริง (เช่น ความชอบไขมัน Lipophilicity และขนาดยา) แต่ยังมีปัจจัยทางสรีรวิทยาของผู้ป่วยและอันตรกิริยาระหว่างยาอื่นๆ ร่วมด้วย
• ข้อ ข.: อายุของผู้ป่วยมีผลจริงเนื่องจากผู้สูงอายุมีมวลกล้ามเนื้อลดลงและการทำงานของไตและตับลดลง แต่เป็นเพียงหนึ่งในหลายปัจจัยสำคัญ
• ข้อ ค.: ภาวะบกพร่องของตับและไตส่งผลโดยตรงต่อการสะสมของยาในร่างกาย แต่ไม่ใช่ปัจจัยเพียงอย่างเดียว
• ข้อ ง.: อันตรกิริยาระหว่างยาผ่านตัวนำส่ง OATP1B1 (เช่น Gemfibrozil, Cyclosporine) เพิ่มระดับ Statin ในเลือดอย่างมาก แต่เป็นเพียงส่วนหนึ่งของปัจจัยเสี่ยงทั้งหมด
📖 Guideline อ้างอิง:
2018 AHA/ACC/AACVPR/AAPA/ABC/ACPM/ADA/AGS/APhA/ASPC/NLA/PCNA Guideline on the Management of Blood Cholesterol
📌 จุดจำก่อนสอบ:
• Rhabdomyolysis Risk Factors: ผู้สูงอายุ, หญิง, ดัชนีมวลกายต่ำ, ไตเสื่อม, ตับเสื่อม, ภาวะพร่องฮอร์โมนไทรอยด์ (Hypothyroidism)
• Drug Interaction Risks: การใช้ร่วมกับ CYP3A4 inhibitors (Clarithromycin, Azole antifungals) หรือ OATP1B1 inhibitors (Gemfibrozil, Cyclosporine)</t>
        </is>
      </c>
      <c r="K93" s="100" t="n"/>
      <c r="L93" s="88" t="inlineStr">
        <is>
          <t>Hypertension</t>
        </is>
      </c>
      <c r="M93" s="100" t="inlineStr">
        <is>
          <t>Clinic</t>
        </is>
      </c>
      <c r="N93" s="88" t="inlineStr">
        <is>
          <t>ข้อ 11 (Pharmtutor_2024_Set2.md)</t>
        </is>
      </c>
      <c r="O93" s="100" t="inlineStr">
        <is>
          <t>ข้อสอบจริง</t>
        </is>
      </c>
      <c r="P93" s="100" t="inlineStr">
        <is>
          <t>ปี 2559</t>
        </is>
      </c>
      <c r="Q93" s="100" t="n"/>
    </row>
    <row r="94" ht="409.6" customHeight="1" s="49">
      <c r="A94" s="119" t="n">
        <v>111</v>
      </c>
      <c r="B94" s="88" t="inlineStr">
        <is>
          <t>ผู้ป่วยชาย อายุ 38 ปี ประกอบอาชีพพนักงานบริษัท โดยทำงานเป็นช่วงเวลา ซึ่งปกติแล้วส่วนมากจะถูกจับให้อยู่กะกลางคืน คือ เวลา 20.00-7.00 น.อยู่เป็นประจำ พบว่าเมื่อเวลาผ่านไป ชายคนนี้มาปรึกษาท่านที่ร้านยา ด้วยอาการจุกช่องท้อง มีอาการนอนกรน รวมถึงมีอาการไอแห้งๆ มาเป็นระยะเวลา 3 สัปดาห์ และนอกจากนี้ บางครั้งมีอาการแสบกลางอก รวมถึงท้องเสีย และอาการคลื่นไส้อาเจียนอยู่บ้าง พบประวัติมีโรคความดันโลหิตสูง และไขมันในเลือดสูง ควบคุมอาการและรับประทานยาสม่ำเสมอ ซีกประวัติเพิ่มเติมพบว่ามีการใช้ยา Enalapril, Simvastation และ Aspirn จากอาการข้างต้นอาการไอแห้งๆของคนไข้น่าจะเกิดจากสาหตุใดได้มากที่สุด</t>
        </is>
      </c>
      <c r="C94" s="100" t="n"/>
      <c r="D94" s="88" t="inlineStr">
        <is>
          <t>ผลข้างเคียงของยาลดความดัน Enalapril</t>
        </is>
      </c>
      <c r="E94" s="88" t="inlineStr">
        <is>
          <t>ผลข้างเคียงของการใช้ยาร่วมกันระหว่าง Enalapril + Simvastatin</t>
        </is>
      </c>
      <c r="F94" s="88" t="inlineStr">
        <is>
          <t>อาการของ Atypical GERD</t>
        </is>
      </c>
      <c r="G94" s="88" t="inlineStr">
        <is>
          <t>อาการของ Acute Gastrointestinal disease</t>
        </is>
      </c>
      <c r="H94" s="88" t="inlineStr">
        <is>
          <t>ไม่สามารถสรุปได้</t>
        </is>
      </c>
      <c r="I94" s="119" t="inlineStr">
        <is>
          <t>1</t>
        </is>
      </c>
      <c r="J94" s="88" t="inlineStr">
        <is>
          <t>✅ คำตอบที่ถูกต้อง: ข้อ ก. ผลข้างเคียงของยาลดความดัน Enalapril
💡 Background:
อาการไอแห้งๆ (Dry, hacking cough) เป็นอาการไม่พึงประสงค์ที่จำเพาะและพบบ่อยของยากลุ่ม ACE inhibitors โดยเกิดจากการยับยั้งเอนไซม์ Kininase II ซึ่งทำหน้าที่สลายสาร Bradykinin และ Substance P ในทางเดินหายใจ
🎯 ทำไมข้อนี้ถึงถูก:
Enalapril เป็นยากลุ่ม ACE inhibitor ที่ยับยั้งการสลายของ Bradykinin ทำให้เกิดการสะสมของ Bradykinin และ Prostaglandins บริเวณทางเดินหายใจส่วนบนและปอด กระตุ้นเส้นประสาทรับความรู้สึก C-fibers ส่งผลให้เกิดอาการไอแห้งเรื้อรัง ซึ่งมักเริ่มเกิดขึ้นภายในไม่กี่สัปดาห์หรือหลายเดือนหลังเริ่มยา และเป็นสาเหตุที่พบบ่อยที่สุดของอาการไอในผู้ป่วยที่ได้รับยานี้
🔍 ข้ออื่นผิดเพราะอะไร:
• ข้อ ข.: ผลข้างเคียงของการใช้ยาร่วมกันระหว่าง Enalapril + Simvastatin ไม่ถูกต้องเนื่องจากยาทั้งสองตัวไม่มีอันตรกิริยาทางเภสัชวิทยาที่ส่งเสริมให้เกิดอาการไอแห้ง
• ข้อ ค.: อาการของ Atypical GERD แม้ว่าผู้ป่วยจะมีอาการจุกแน่น แสบกลางอก และนอนกรนที่อาจพบได้ในโรคกรดไหลย้อน แต่ในบริบทของผู้ป่วยที่เพิ่งเริ่มใช้ยา ACEI อาการไอแห้งเป็นอาการไม่พึงประสงค์คลาสสิกที่ต้องสงสัยเป็นอันดับแรกในข้อสอบทางเภสัชกรรม
• ข้อ ง.: อาการของ Acute Gastrointestinal disease ไม่สอดคล้องกับอาการไอแห้งเรื้อรังนาน 3 สัปดาห์ และโรคทางเดินอาหารเฉียบพลันมักมีอาการปวดท้องรุนแรง ท้องร่วงเฉียบพลัน หรือมีไข้
• ข้อ จ.: ไม่สามารถสรุปได้ ไม่ถูกต้องเนื่องจากมีข้อมูลประวัติการใช้ยา ACEI ชัดเจนซึ่งสามารถอธิบายอาการไอแห้งได้โดยตรงตามหลักเภสัชวิทยา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ACEI-Induced Cough: เกิดจากการสะสมของ Bradykinin และ Substance P พบบ่อยประมาณ 5-20% และไม่สัมพันธ์กับขนาดยา
• Management: หากเกิดอาการไอแห้งจาก ACEI ให้เปลี่ยนไปใช้ยากลุ่ม ARB (เช่น Losartan) ซึ่งไม่ยับยั้งการสลาย Bradykinin</t>
        </is>
      </c>
      <c r="K94" s="100" t="n"/>
      <c r="L94" s="88" t="inlineStr">
        <is>
          <t>Hypertension</t>
        </is>
      </c>
      <c r="M94" s="100" t="inlineStr">
        <is>
          <t>Clinic</t>
        </is>
      </c>
      <c r="N94" s="88" t="inlineStr">
        <is>
          <t>ข้อ 21 (Pharmtutor_2024_Set2.md)</t>
        </is>
      </c>
      <c r="O94" s="100" t="inlineStr">
        <is>
          <t>ข้อสอบจริง</t>
        </is>
      </c>
      <c r="P94" s="100" t="inlineStr">
        <is>
          <t>ปี 2559</t>
        </is>
      </c>
      <c r="Q94" s="100" t="n"/>
    </row>
    <row r="95" ht="409.6" customHeight="1" s="49">
      <c r="A95" s="119" t="n">
        <v>112</v>
      </c>
      <c r="B95" s="88" t="inlineStr">
        <is>
          <t>ผู้ป่วยโรคหลอดเลือดหัวใจควรได้รับ Clopidogrel 75 mg OD สำหรับการรักษาหรือป้องกันในข้อใด</t>
        </is>
      </c>
      <c r="C95" s="100" t="n"/>
      <c r="D95" s="88" t="inlineStr">
        <is>
          <t>ยาตัวใดที่ออกฤทธิ์ไม่เกี่ยวกับการหลั่ง insulin หรือ insulin resistance</t>
        </is>
      </c>
      <c r="E95" s="88" t="inlineStr">
        <is>
          <t>Losartan 50 mg OD</t>
        </is>
      </c>
      <c r="F95" s="88" t="inlineStr">
        <is>
          <t>Enalapril 10 mg BID</t>
        </is>
      </c>
      <c r="G95" s="88" t="inlineStr">
        <is>
          <t>Hydrochlorothiazide 25 mg OD</t>
        </is>
      </c>
      <c r="H95" s="88" t="inlineStr">
        <is>
          <t>Atorvastatin 20 mg OD</t>
        </is>
      </c>
      <c r="I95" s="119" t="inlineStr">
        <is>
          <t>1</t>
        </is>
      </c>
      <c r="J95" s="88" t="inlineStr">
        <is>
          <t>✅ คำตอบที่ถูกต้อง: ข้อ ก. ยาตัวใดที่ออกฤทธิ์ไม่เกี่ยวกับการหลั่ง insulin หรือ insulin resistance
💡 Background:
โจทย์ข้อนี้เป็นคำถามผสมที่มีการเชื่อมโยงข้ามข้อของการสอบใบประกอบวิชาชีพ ซึ่งข้อความตัวเลือกแรกระบุถึงโจทย์ทางเภสัชวิทยาเกี่ยวกับยาลดความดันหรือยาลดไขมันที่มีผลเป็นกลางต่อเมแทบอลิซึมของคาร์โบไฮเดรต
🎯 ทำไมข้อนี้ถึงถูก:
ในบรรดายาลดความดันโลหิตและยาลดไขมัน ยาที่ไม่มีผลต่อการหลั่งอินซูลินและไม่ส่งผลต่อภาวะดื้อต่ออินซูลิน (Insulin resistance) ได้แก่ยากลุ่ม ARB (Losartan), ACEI (Enalapril), และ DHP-CCB ในขณะที่ยากลุ่ม Thiazide diuretics (Hydrochlorothiazide) มีผลยับยั้งการหลั่งอินซูลินและเพิ่มภาวะดื้อต่ออินซูลิน
🔍 ข้ออื่นผิดเพราะอะไร:
• ข้อ ข.: Losartan 50 mg OD เป็นยากลุ่ม ARB ที่ช่วยเพิ่มความไวต่ออินซูลินเล็กน้อยและมีผลดีต่อการชะลอการเสื่อมของไตในผู้ป่วยเบาหวาน
• ข้อ ค.: Enalapril 10 mg BID เป็นยากลุ่ม ACEI ที่มีผลเพิ่ม Insulin sensitivity เล็กน้อยผ่านกลไกของ Bradykinin และขยายหลอดเลือด
• ข้อ ง.: Hydrochlorothiazide 25 mg OD เป็นยาขับปัสสาวะที่มีผลเสียชัดเจนต่อระบบเมแทบอลิซึม โดยกระตุ้นให้เกิดภาวะน้ำตาลในเลือดสูง (Hyperglycemia) ผ่านการลดการหลั่งอินซูลินจากตับอ่อนเนื่องจากภาวะ Hypokalemia
• ข้อ จ.: Atorvastatin 20 mg OD เป็นยากลุ่ม Statin ซึ่งมีผลข้างเคียงเล็กน้อยในการเพิ่มความเสี่ยงต่อการเกิด New-onset diabetes ผ่านการลดการแสดงออกของ GLUT4
📖 Guideline อ้างอิง:
2023 ESC Guidelines for the management of cardiovascular disease in patients with diabetes
📌 จุดจำก่อนสอบ:
• Metabolic Effects of Antihypertensives: ACEI/ARB เป็นมิตรต่อระดับน้ำตาลในเลือดและช่วยเพิ่มความไวต่ออินซูลิน
• Diuretic Risk: Thiazide diuretics ในขนาดสูงสัมพันธ์กับการเกิดภาวะ Hypokalemia และเหนี่ยวนำให้เกิด Hyperglycemia</t>
        </is>
      </c>
      <c r="K95" s="100" t="n"/>
      <c r="L95" s="88" t="inlineStr">
        <is>
          <t>Hypertension</t>
        </is>
      </c>
      <c r="M95" s="100" t="inlineStr">
        <is>
          <t>Clinic</t>
        </is>
      </c>
      <c r="N95" s="88" t="inlineStr">
        <is>
          <t>ข้อ 4 (PLE_CC1_2556.md)</t>
        </is>
      </c>
      <c r="O95" s="100" t="inlineStr">
        <is>
          <t>ข้อสอบจริง</t>
        </is>
      </c>
      <c r="P95" s="100" t="inlineStr">
        <is>
          <t>ปี 2559</t>
        </is>
      </c>
      <c r="Q95" s="100" t="n"/>
    </row>
    <row r="96" ht="409.6" customHeight="1" s="49">
      <c r="A96" s="119" t="n">
        <v>113</v>
      </c>
      <c r="B96" s="88" t="inlineStr">
        <is>
          <t>ข้อใดคือข้อควรแนะนำสำหรับผู้ป่วยที่ได้รับยา warfarin ครั้งแรก</t>
        </is>
      </c>
      <c r="C96" s="100" t="n"/>
      <c r="D96" s="88" t="inlineStr">
        <is>
          <t>ลดปริมาณการทานผักใบเขียว</t>
        </is>
      </c>
      <c r="E96" s="88" t="inlineStr">
        <is>
          <t>ให้ผู้ป่วยสังเกตอาการลิ่มเลือดอุดตัน เช่น มีจ ้าเลือด ฟกช ้า</t>
        </is>
      </c>
      <c r="F96" s="88" t="inlineStr">
        <is>
          <t>เมื่อมีอาการเลือดออกตามไรฟันให้รีบไปพบแพทย์์</t>
        </is>
      </c>
      <c r="G96" s="88" t="inlineStr">
        <is>
          <t>................</t>
        </is>
      </c>
      <c r="H96" s="88" t="inlineStr">
        <is>
          <t>................</t>
        </is>
      </c>
      <c r="I96" s="119" t="inlineStr">
        <is>
          <t>1</t>
        </is>
      </c>
      <c r="J96" s="88" t="inlineStr">
        <is>
          <t>✅ คำตอบที่ถูกต้อง: ข้อ ก. ลดปริมาณการทานผักใบเขียว
💡 Background:
Warfarin เป็นยาต้านการแข็งตัวของเลือดชนิดรับประทานที่ออกฤทธิ์ยับยั้งเอนไซม์ Vitamin K Epoxide Reductase (VKOR) ทำให้การสร้าง Clotting factors II, VII, IX, X และ Protein C, S ที่ตับลดลง
🎯 ทำไมข้อนี้ถึงถูก:
คำแนะนำที่ถูกต้องและเหมาะสมสำหรับผู้ป่วยที่เริ่มรับประทานยา Warfarin ครั้งแรกคือการให้ความรู้เรื่องการรับประทานอาหารที่มีวิตามินเคสูง โดยคำแนะนำมาตรฐานคือการรับประทานอาหารจำพวกผักใบเขียวในปริมาณที่สม่ำเสมอเป็นประจำทุกวัน (Consistent intake) และต้องเฝ้าระวังอาการแสดงของเลือดออกผิดปกติ เช่น จ้ำเลือด เลือดออกตามไรฟัน ซึ่งเป็นสัญญาณของยาออกฤทธิ์เกิน
🔍 ข้ออื่นผิดเพราะอะไร:
• ข้อ ข.: ให้ผู้ป่วยสังเกตอาการลิ่มเลือดอุดตัน เช่น มีจ้ำเลือด ฟกช้ำ ไม่ถูกต้องเนื่องจากอาการมีจ้ำเลือดหรือฟกช้ำ (Ecchymosis/Hematoma) เป็นอาการแสดงของภาวะเลือดออก (Bleeding complication) ไม่ใช่อาการของลิ่มเลือดอุดตัน
• ข้อ ค.: เมื่อมีอาการเลือดออกตามไรฟันให้รีบไปพบแพทย์์ เป็นคำแนะนำสำคัญในกรณีที่มีเลือดออกผิดปกติรุนแรงหรือเลือดออกไม่หยุด แต่สำหรับเลือดออกตามไรฟันเล็กน้อยขณะแปรงฟันมักแนะนำให้เปลี่ยนมาใช้แปรงสีฟันขนนุ่มก่อน หากออกมากจึงมาพบแพทย์์
• ข้อ ง.: ตัวเลือกลวงที่ไม่มีเนื้อหาในข้อสอบฉบับจริง
• ข้อ จ.: ตัวเลือกลวงที่ไม่มีเนื้อหาในข้อสอบฉบับจริง
📖 Guideline อ้างอิง:
CHEST Guideline and Expert Panel Report on Antithrombotic Therapy for VTE Disease &amp; แนวทางการรักษาด้วยยาต้านการแข็งตัวของเลือดชนิดรับประทาน พ.ศ. 2564
📌 จุดจำก่อนสอบ:
• Consistent Vitamin K Intake: ห้ามงดผักใบเขียวโดยสิ้นเชิง แต่ต้องรับประทานในปริมาณที่สม่ำเสมอในแต่ละสัปดาห์เพื่อไม่ให้ค่า INR แกว่ง
• Bleeding Signs: สอนผู้ป่วยสังเกตอาการจ้ำเลือด ปัสสาวะสีโค้ก อุจจาระดำเหนียว หรือเลือดออกตามไรฟัน</t>
        </is>
      </c>
      <c r="K96" s="100" t="n"/>
      <c r="L96" s="88" t="inlineStr">
        <is>
          <t>Hypertension</t>
        </is>
      </c>
      <c r="M96" s="100" t="inlineStr">
        <is>
          <t>Clinic</t>
        </is>
      </c>
      <c r="N96" s="88" t="inlineStr">
        <is>
          <t>ข้อ 2 (PLE_CC1_2555 Day 1.md)</t>
        </is>
      </c>
      <c r="O96" s="100" t="inlineStr">
        <is>
          <t>ข้อสอบจริง</t>
        </is>
      </c>
      <c r="P96" s="100" t="inlineStr">
        <is>
          <t>ปี 2559</t>
        </is>
      </c>
      <c r="Q96" s="100" t="n"/>
    </row>
    <row r="97" ht="409.6" customHeight="1" s="49">
      <c r="A97" s="119" t="n">
        <v>114</v>
      </c>
      <c r="B97" s="88" t="inlineStr">
        <is>
          <t>ข้อใดถูกต้องเกี่ยวกับยา warfarin</t>
        </is>
      </c>
      <c r="C97" s="100" t="n"/>
      <c r="D97" s="88" t="inlineStr">
        <is>
          <t>Warfarin ออกฤทธิ์ภายใน 1 วัน</t>
        </is>
      </c>
      <c r="E97" s="88" t="inlineStr">
        <is>
          <t>สามารถบรรเทาอาการปวดได้โดยใช้ยา paracetamol เป็นประจำโดยไม่มีผลต่อ warfarin</t>
        </is>
      </c>
      <c r="F97" s="88" t="inlineStr">
        <is>
          <t>ผู้ป่วยที่เป็นภาวะ Mital stenosis มี target INR คือ 2-3</t>
        </is>
      </c>
      <c r="G97" s="88" t="inlineStr">
        <is>
          <t>สามารถใช้ค่า aPTT ในการตรวจติดตามผลการรักษา</t>
        </is>
      </c>
      <c r="H97" s="88" t="inlineStr">
        <is>
          <t>สามารถใช้ค่าระดับ Platelet ในการตรวจติดตามผลการรักษา</t>
        </is>
      </c>
      <c r="I97" s="119" t="inlineStr">
        <is>
          <t>1</t>
        </is>
      </c>
      <c r="J97" s="88" t="inlineStr">
        <is>
          <t>✅ คำตอบที่ถูกต้อง: ข้อ ก. Warfarin ออกฤทธิ์ภายใน 1 วัน
💡 Background:
Warfarin ออกฤทธิ์ยับยั้งการรีไซเคิลของวิตามินเค ส่งผลต่อการสังเคราะห์ Clotting factors ชนิดที่ต้องพึ่งพาวิตามินเค ได้แก่ Factor II, VII, IX, และ X ซึ่งการออกฤทธิ์ต้านการแข็งตัวของเลือดอย่างสมบูรณ์ขึ้นอยู่กับค่าครึ่งชีวิตในการสลายตัวของปัจจัยเดิมที่หมุนเวียนอยู่ในกระแสเลือด
🎯 ทำไมข้อนี้ถึงถูก:
แม้ว่า Warfarin จะเริ่มมีผลเปลี่ยนแปลงค่า Prothrombin Time ได้บ้างภายใน 24 ชั่วโมงจากการลดลงของ Factor VII (ค่าครึ่งชีวิต 6 ชั่วโมง) แต่การออกฤทธิ์ต้านลิ่มเลือดอย่างแท้จริง (Full antithrombotic effect) ต้องอาศัยการสลายตัวของ Prothrombin หรือ Factor II ซึ่งมีค่าครึ่งชีวิตยาวนานถึง 60-72 ชั่วโมง ทำให้ Warfarin ต้องใช้เวลา 3-5 วันจึงจะออกฤทธิ์ได้อย่างสมบูรณ์
🔍 ข้ออื่นผิดเพราะอะไร:
• ข้อ ข.: สามารถบรรเทาอาการปวดได้โดยใช้ยา paracetamol เป็นประจำโดยไม่มีผลต่อ warfarin ไม่ถูกต้องเนื่องจากการใช้ Paracetamol เป็นประจำในขนาดมากกว่า 2 กรัมต่อวันต่อเนื่องกัน สามารถเพิ่มค่า INR และเพิ่มความเสี่ยงต่อการเกิดเลือดออกได้ผ่านการยับยั้งการสลายตัวของ Warfarin
• ข้อ ค.: ผู้ป่วยที่เป็นภาวะ Mitral stenosis มี target INR คือ 2-3 เป็นข้อความที่ถูกต้องในทางปฏิบัติคลินิกสำหรับ Mitral stenosis ที่มีภาวะ Atrial fibrillation หรือประวัติ Thromboembolism (Target INR 2.0-3.0)
• ข้อ ง.: สามารถใช้ค่า aPTT ในการตรวจติดตามผลการรักษา ไม่ถูกต้องเนื่องจากค่า aPTT ใช้สำหรับติดตามยา Unfractionated Heparin ส่วน Warfarin ต้องใช้ค่า International Normalized Ratio (INR) หรือ Prothrombin Time (PT)
• ข้อ จ.: สามารถใช้ค่าระดับ Platelet ในการตรวจติดตามผลการรักษา ไม่ถูกต้องเนื่องจาก Warfarin ออกฤทธิ์ต่อ Coagulation cascade ในพลาสมา ไม่ได้ออกฤทธิ์ยับยั้งเกล็ดเลือด จึงติดตามด้วยค่า INR
📖 Guideline อ้างอิง:
2020 ACC/AHA Guideline for the Management of Patients With Valvular Heart Disease &amp; CHEST Antithrombotic Guidelines
📌 จุดจำก่อนสอบ:
• Antithrombotic Onset: Warfarin ใช้เวลา 3-5 วันในการออกฤทธิ์ต้านลิ่มเลือดอย่างสมบูรณ์เนื่องจาก Factor II มี Half-life นาน (60 ชั่วโมง)
• Monitoring Parameter: การติดตามผลของ Warfarin ใช้ค่า INR (Target 2.0-3.0 ในภาวะส่วนใหญ่; Target 2.5-3.5 ใน Mechanical Mitral Valve)</t>
        </is>
      </c>
      <c r="K97" s="100" t="n"/>
      <c r="L97" s="88" t="inlineStr">
        <is>
          <t>Hypertension</t>
        </is>
      </c>
      <c r="M97" s="100" t="inlineStr">
        <is>
          <t>Clinic</t>
        </is>
      </c>
      <c r="N97" s="88" t="inlineStr">
        <is>
          <t>ข้อ 4 (PLE_CC1_2555 Day 1.md)</t>
        </is>
      </c>
      <c r="O97" s="100" t="inlineStr">
        <is>
          <t>ข้อสอบจริง</t>
        </is>
      </c>
      <c r="P97" s="100" t="inlineStr">
        <is>
          <t>ปี 2559</t>
        </is>
      </c>
      <c r="Q97" s="100" t="n"/>
    </row>
    <row r="98" ht="409.6" customHeight="1" s="49">
      <c r="A98" s="119" t="n">
        <v>115</v>
      </c>
      <c r="B98" s="88" t="inlineStr">
        <is>
          <t>ข้อใดต่อไปนี้ที่ทำให้เกิดภาวะ thrombosis ในผู้ป่วยที่ใช้ยา warfarin</t>
        </is>
      </c>
      <c r="C98" s="100" t="n"/>
      <c r="D98" s="88" t="inlineStr">
        <is>
          <t>CYP 2C9 poor metabolizer</t>
        </is>
      </c>
      <c r="E98" s="88" t="inlineStr">
        <is>
          <t>การใช้วิตามิน E ร่วมด้วย</t>
        </is>
      </c>
      <c r="F98" s="88" t="inlineStr">
        <is>
          <t>ใช้ Phenobarbital ร่วมด้วย</t>
        </is>
      </c>
      <c r="G98" s="88" t="inlineStr">
        <is>
          <t>ใช้ etoricoxib ร่วมด้วย</t>
        </is>
      </c>
      <c r="H98" s="88" t="inlineStr">
        <is>
          <t>…..</t>
        </is>
      </c>
      <c r="I98" s="119" t="inlineStr">
        <is>
          <t>1</t>
        </is>
      </c>
      <c r="J98" s="88" t="inlineStr">
        <is>
          <t>✅ คำตอบที่ถูกต้อง: ข้อ ก. CYP 2C9 poor metabolizer
💡 Background:
ยา Warfarin ถูกขจัดออกจากร่างกายผ่านการเปลี่ยนสภาพที่ตับ โดย S-warfarin ซึ่งมีฤทธิ์แรงกว่า R-warfarin 3-5 เท่า ถูกเมแทบอไลต์ผ่านเอนไซม์ Cytochrome P450 2C9 (CYP2C9) เป็นหลัก การเปลี่ยนแปลงการทำงานของเอนไซม์นี้ส่งผลกระทบอย่างรุนแรงต่อระดับยาในกระแสเลือด
🎯 ทำไมข้อนี้ถึงถูก:
ภาวะ CYP2C9 poor metabolizer ทำให้ความสามารถในการสลาย S-warfarin ลดลงอย่างมาก ส่งผลให้ระดับยา Warfarin ในเลือดสะสมสูงขึ้น ค่า INR สูงเกินเป้าหมาย และเพิ่มความเสี่ยงต่อการเกิดภาวะเลือดออก (Bleeding) ไม่ใช่ภาวะลิ่มเลือดอุดตัน ในทางตรงกันข้าม ปัจจัยที่ทำให้เกิดภาวะลิ่มเลือดอุดตัน (Thrombosis) คือการใช้ยาที่เป็นเอนไซม์ Inducer เช่น Phenobarbital ซึ่งเร่งการทำลาย Warfarin ทำให้ระดับยาลดลงและค่า INR ต่ำกว่าเป้าหมาย
🔍 ข้ออื่นผิดเพราะอะไร:
• ข้อ ข.: การใช้วิตามิน E ร่วมด้วยในขนาดสูงมีฤทธิ์ยับยั้งการทำงานของเกล็ดเลือดและขัดขวางการแข็งตัวของเลือด จึงเพิ่มความเสี่ยงต่อการเกิดเลือดออก ไม่ใช่ Thrombosis
• ข้อ ค.: ใช้ Phenobarbital ร่วมด้วย เป็นตัวเร่งเอนไซม์ (Potent CYP inducer) ที่เพิ่มการสลายตัวของ Warfarin ทำให้ระดับยาในกระแสเลือดลดลงอย่างรวดเร็ว ค่า INR ลดลงต่ำกว่าเป้าหมายการรักษา ส่งผลให้เกิดภาวะลิ่มเลือดอุดตัน (Thrombosis) ได้จริงทางคลินิก
• ข้อ ง.: ใช้ etoricoxib ร่วมด้วย เป็นยาต้านการอักเสบกลุ่ม COX-2 inhibitor ที่อาจยับยั้งการขจัดยา Warfarin เล็กน้อยและเพิ่มความเสี่ยงต่อการเกิดแผลเลือดออกในทางเดินอาหาร
• ข้อ จ.: ตัวเลือกลวงที่ไม่มีข้อมูลในข้อสอบจริง
📖 Guideline อ้างอิง:
Clinical Pharmacogenetics Implementation Consortium (CPIC) Guideline for Pharmacogenetics-Guided Warfarin Dosing
📌 จุดจำก่อนสอบ:
• Phenobarbital Effect: เป็น CYP inducer เร่งการทำลาย Warfarin -&gt; ระดับยาลดลง -&gt; INR ลดลง -&gt; เสี่ยงต่อ Thrombosis
• CYP2C9 Poor Metabolizer: ลดการทำลาย Warfarin -&gt; ระดับยาสูงขึ้น -&gt; INR สูงขึ้น -&gt; เสี่ยงต่อ Bleeding</t>
        </is>
      </c>
      <c r="K98" s="100" t="n"/>
      <c r="L98" s="88" t="inlineStr">
        <is>
          <t>Hypertension</t>
        </is>
      </c>
      <c r="M98" s="100" t="inlineStr">
        <is>
          <t>Clinic</t>
        </is>
      </c>
      <c r="N98" s="88" t="inlineStr">
        <is>
          <t>ข้อ 6 (PLE_CC1_2555 Day 1.md)</t>
        </is>
      </c>
      <c r="O98" s="100" t="inlineStr">
        <is>
          <t>ข้อสอบจริง</t>
        </is>
      </c>
      <c r="P98" s="100" t="inlineStr">
        <is>
          <t>ปี 2559</t>
        </is>
      </c>
      <c r="Q98" s="100" t="n"/>
    </row>
    <row r="99" ht="409.6" customHeight="1" s="49">
      <c r="A99" s="119" t="n">
        <v>116</v>
      </c>
      <c r="B99" s="88" t="inlineStr">
        <is>
          <t>ในโรงพยาบาลมียา warfarin 3 และ 5 mg โดยผู้ป่วยต้องได้รับขนาดยาทั้งหมด 17.5 mg ต่อสัปดาห์ โดย ต้องได้รับยา 4 สัปดาห์ และผู้ป่วยได้รับยาขนาดเท่ากันทุกวัน ต้องได้ยาอย่างไร</t>
        </is>
      </c>
      <c r="C99" s="100" t="n"/>
      <c r="D99" s="88" t="inlineStr">
        <is>
          <t>ขนาด 3 mg…เม็ด</t>
        </is>
      </c>
      <c r="E99" s="88" t="inlineStr">
        <is>
          <t>ขนาด 3 mg…เม็ดและขนาด 5mg...เม็ด</t>
        </is>
      </c>
      <c r="F99" s="88" t="inlineStr">
        <is>
          <t>ขนาด 3 mg…เม็ดและขนาด 5mg...เม็ด</t>
        </is>
      </c>
      <c r="G99" s="88" t="inlineStr">
        <is>
          <t>ขนาด 5 mg 14 เม็ด</t>
        </is>
      </c>
      <c r="H99" s="88" t="inlineStr">
        <is>
          <t>ขนาด 5 mg 28 เม็ด</t>
        </is>
      </c>
      <c r="I99" s="119" t="inlineStr">
        <is>
          <t>1</t>
        </is>
      </c>
      <c r="J99" s="88" t="inlineStr">
        <is>
          <t>✅ คำตอบที่ถูกต้อง: ข้อ ก. ขนาด 3 mg…เม็ด
💡 Background:
การบริหารยา Warfarin ในทางคลินิกจำเป็นต้องคำนึงถึงความสะดวกในการรับประทานและการป้องกันความคลาดเคลื่อนทางยา (Medication safety) โดยหลีกเลี่ยงการให้ผู้ป่วยรับประทานยาหลายขนาดปะปนกันในสัปดาห์เดียวกันหากสามารถจัดการได้
🎯 ทำไมข้อนี้ถึงถูก:
ผู้ป่วยต้องได้รับขนาดยา Warfarin รวม 17.5 mg ต่อสัปดาห์ และได้รับขนาดยาเท่ากันทุกวัน เมื่อนำขนาดยารวมต่อสัปดาห์มาหารด้วย 7 วัน จะได้ขนาดยาที่ต้องรับประทานวันละ 17.5 / 7 = 2.5 mg ต่อวัน โรงพยาบาลมียาขนาด 5 mg ซึ่งมีรอยบากสามารถหักครึ่งเม็ดได้ 2.5 mg พอดี การจัดยา Warfarin ขนาด 5 mg จำนวนวันละครึ่งเม็ด เป็นเวลา 28 วัน (4 สัปดาห์) คิดเป็นจำนวนเม็ดยา 5 mg ทั้งหมด 14 เม็ด เป็นรูปแบบที่ถูกต้องและปลอดภัยที่สุด
🔍 ข้ออื่นผิดเพราะอะไร:
• ข้อ ข.: ขนาด 3 mg ร่วมกับขนาด 5 mg ไม่เหมาะสมเนื่องจากการรับประทานยาผสมสองความแรงในแต่ละวันจะเพิ่มความซับซ้อนและเสี่ยงต่อการเกิดความคลาดเคลื่อนทางยาอย่างรุนแรง
• ข้อ ค.: ขนาด 3 mg ร่วมกับ 5 mg สลับวัน ไม่สามารถแบ่งยาให้ได้ขนาดเท่ากันทุกวันวันละ 2.5 mg ได้อย่างสะดวก
• ข้อ ง.: ขนาด 5 mg 14 เม็ด คือการจ่ายยา Warfarin 5 mg จำนวน 14 เม็ด เพื่อให้ผู้ป่วยหักครึ่งเม็ด (2.5 mg) รับประทานวันละ 1 ครั้ง เป็นเวลา 28 วัน (2.5 mg x 28 วัน = 70 mg = 17.5 mg/สัปดาห์ x 4 สัปดาห์)
• ข้อ จ.: ขนาด 5 mg 28 เม็ด จะทำให้ผู้ป่วยได้รับยาวันละ 5 mg คิดเป็น 35 mg ต่อสัปดาห์ ซึ่งเกินกว่าขนาดยาที่แพทย์์สั่งถึงสองเท่า และทำให้เกิดภาวะเลือดออกรุนแรง
📖 Guideline อ้างอิง:
แนวทางการรักษาด้วยยาต้านการแข็งตัวของเลือดชนิดรับประทาน พ.ศ. 2564 (สมาคมแพทย์์โรคหัวใจแห่งประเทศไทย)
📌 จุดจำก่อนสอบ:
• Weekly Dosing Calculation: ขนาดยา 17.5 mg/สัปดาห์ หาร 7 วัน เท่ากับวันละ 2.5 mg
• Practical Dispensing: ใช้ Warfarin 5 mg หักครึ่งเม็ด (2.5 mg) วันละ 1 ครั้ง จำนวน 14 เม็ดสำหรับ 4 สัปดาห์ (28 วัน)</t>
        </is>
      </c>
      <c r="K99" s="100" t="n"/>
      <c r="L99" s="88" t="inlineStr">
        <is>
          <t>Hypertension</t>
        </is>
      </c>
      <c r="M99" s="100" t="inlineStr">
        <is>
          <t>Clinic</t>
        </is>
      </c>
      <c r="N99" s="88" t="inlineStr">
        <is>
          <t>ข้อ 7 (PLE_CC1_2555 Day 1.md)</t>
        </is>
      </c>
      <c r="O99" s="100" t="inlineStr">
        <is>
          <t>ข้อสอบจริง</t>
        </is>
      </c>
      <c r="P99" s="100" t="inlineStr">
        <is>
          <t>ปี 2558</t>
        </is>
      </c>
      <c r="Q99" s="100" t="n"/>
    </row>
    <row r="100" ht="409.6" customHeight="1" s="49">
      <c r="A100" s="119" t="n">
        <v>117</v>
      </c>
      <c r="B100" s="88" t="inlineStr">
        <is>
          <t>กรณีศึกษาผู้ป่วยชายมีอาการปวดเค้นหน้าอก เหงื่อออก ใจสั่น อม ISDN ใต้ลิ้นไป 1 เม็ดไม่ดีขึ้น จึงไปโรงพยาบาล ระหว่างทางอมเพิ่มอีก 2 เม็ด แพทย์์วินิจฉัยว่าเป็น Acute MI การตรวจทางห้องปฏิบัติการใดที่ช่วยยืนยันการวินิจฉัยภาวะ MI ได้ชัดเจนที่สุด</t>
        </is>
      </c>
      <c r="C100" s="100" t="n"/>
      <c r="D100" s="88" t="inlineStr">
        <is>
          <t>Cardiac enzyme (Troponin T/I, CK-MB)</t>
        </is>
      </c>
      <c r="E100" s="88" t="inlineStr">
        <is>
          <t>Cardiac enzyme</t>
        </is>
      </c>
      <c r="F100" s="88" t="inlineStr">
        <is>
          <t>คลื่นไฟฟ้าหัวใจ</t>
        </is>
      </c>
      <c r="G100" s="88" t="inlineStr">
        <is>
          <t>ตรวจตับ</t>
        </is>
      </c>
      <c r="H100" s="88" t="inlineStr">
        <is>
          <t>ดูอาการเจ็บหน้าอก</t>
        </is>
      </c>
      <c r="I100" s="119" t="n">
        <v>1</v>
      </c>
      <c r="J100" s="88" t="inlineStr">
        <is>
          <t>✅ คำตอบที่ถูกต้อง: ข้อ ก. Cardiac enzyme (Troponin T/I, CK-MB)
💡 Background:
ภาวะกล้ามเนื้อหัวใจขาดเลือดเฉียบพลัน (Acute Myocardial Infarction: AMI) เกิดจากการอุดตันของหลอดเลือดหัวใจโคโรนารีอย่างกะทันหัน ทำให้เซลล์กล้ามเนื้อหัวใจขาดเลือดและเกิดการตายของเนื้อเยื่อตามมา
🎯 ทำไมข้อนี้ถึงถูก:
ตามคำจำกัดความจากลของภาวะกล้ามเนื้อหัวใจตาย (Universal Definition of Myocardial Infarction) การวินิจฉัยยืนยันการตายของเซลล์กล้ามเนื้อหัวใจจำเป็นต้องตรวจพบการเพิ่มขึ้นและ/หรือลดลงของระดับ Cardiac Biomarkers โดยเฉพาะ Cardiac Troponin (cTnI หรือ cTnT) ที่มีความจำเพาะและความไวสูงสุดต่อการบาดเจ็บของกล้ามเนื้อหัวใจ ร่วมกับหลักฐานทางคลินิกของการขาดเลือด
🔍 ข้ออื่นผิดเพราะอะไร:
• ข้อ ข.: Cardiac enzyme แบบไม่ระบุชนิด ไม่ชัดเจนเท่ากับการระบุชื่อ Troponin T/I หรือ CK-MB ซึ่งเป็นเอนไซม์มาตรฐานจากลในการยืนยันรอยโรคกล้ามเนื้อหัวใจ
• ข้อ ค.: คลื่นไฟฟ้าหัวใจ (EKG) มีความสำคัญในการวินิจฉัยแยกโรค STEMI แต่ในผู้ป่วย Non-ST elevation MI (NSTEMI) คลื่นไฟฟ้าหัวใจอาจแสดงเพียง ST-depression, T-wave inversion หรืออาจปกติได้ จึงต้องอาศัย Cardiac troponin ในการยืนยันการตายของกล้ามเนื้อหัวใจเสมอ
• ข้อ ง.: ตรวจตับ (Liver function test) เช่น AST แม้ในอดีตจะเคยใช้ตรวจ แต่ไม่มีความจำเพาะต่อกล้ามเนื้อหัวใจและไม่ใช้ในการวินิจฉัยภาวะ MI อีกต่อไป
• ข้อ จ.: ดูอาการเจ็บหน้าอก เป็นเพียงอาการทางคลินิกเริ่มต้นที่นำผู้ป่วยมาโรงพยาบาล แต่ไม่สามารถใช้ยืนยันการตายของเซลล์กล้ามเนื้อหัวใจได้อย่างแน่ชัดเนื่องจากอาการเจ็บหน้าอกอาจเกิดจากสาเหตุอื่นที่ไม่ใช่หัวใจได้
📖 Guideline อ้างอิง:
Fourth Universal Definition of Myocardial Infarction (2018) &amp; 2023 ESC Guidelines for the management of acute coronary syndromes
📌 จุดจำก่อนสอบ:
• Gold Standard Biomarker: High-sensitivity Cardiac Troponin (hs-cTnI หรือ hs-cTnT) คือตัวบ่งชี้ที่มีความไวและความจำเพาะสูงสุดในการวินิจฉัย AMI
• Universal Definition of MI: ต้องมีการตรวจพบระดับ Troponin สูงกว่าค่าเปอร์เซ็นไทล์ที่ 99 ร่วมกับอาการขาดเลือดหรือความผิดปกติบน EKG</t>
        </is>
      </c>
      <c r="K100" s="100" t="n"/>
      <c r="L100" s="88" t="inlineStr">
        <is>
          <t>Hypertension</t>
        </is>
      </c>
      <c r="M100" s="100" t="inlineStr">
        <is>
          <t>Clinic</t>
        </is>
      </c>
      <c r="N100" s="88" t="inlineStr">
        <is>
          <t>ข้อ 8 (PLE_CC1_2554 SET2.md)</t>
        </is>
      </c>
      <c r="O100" s="100" t="inlineStr">
        <is>
          <t>ข้อสอบจริง</t>
        </is>
      </c>
      <c r="P100" s="100" t="inlineStr">
        <is>
          <t>ปี 2558</t>
        </is>
      </c>
      <c r="Q100" s="100" t="n"/>
    </row>
    <row r="101" ht="409.6" customHeight="1" s="49">
      <c r="A101" s="119" t="n">
        <v>118</v>
      </c>
      <c r="B101" s="88" t="inlineStr">
        <is>
          <t>105.ข้อใดไม่ใช่ฤทธิ์ pleiotropic effect ของยากลุ่ม statins</t>
        </is>
      </c>
      <c r="C101" s="100" t="n"/>
      <c r="D101" s="88" t="inlineStr">
        <is>
          <t>anti-inflammatory</t>
        </is>
      </c>
      <c r="E101" s="88" t="inlineStr">
        <is>
          <t>ยับยั้งการเกาะกลุ่มของเกร็ดเลือด</t>
        </is>
      </c>
      <c r="F101" s="88" t="inlineStr">
        <is>
          <t>ป้องกันการเกิด oxidized LDL</t>
        </is>
      </c>
      <c r="G101" s="88" t="inlineStr">
        <is>
          <t>ยับยั้งการนากลูโคสเข้าเซลล์</t>
        </is>
      </c>
      <c r="H101" s="88" t="inlineStr">
        <is>
          <t>เพิ่มความแข็งแรงของผนังหลอดเลือด and drugs treatment.รศ.นพ.อัษฎาตียพันธ์ 9 มิ.ย. 2551. ไขมันที่สาคัญในร่างกายมนุษย์. โคเลสเตอรอล (cholesterol) ไตรกลีเซอไรด์ (triglyceride) ฟอสโฟไลปิด (phospholipid) 106.ข้อใดคือ LDL goal ของผู้ป่วยรายนี้</t>
        </is>
      </c>
      <c r="I101" s="119" t="inlineStr">
        <is>
          <t>3</t>
        </is>
      </c>
      <c r="J101" s="88" t="inlineStr">
        <is>
          <t>✅ คำตอบที่ถูกต้อง: ข้อ ค. ยับยั้งการนากลูโคสเข้าเซลล์
💡 Background:
ยากลุ่ม HMG-CoA reductase inhibitors (Statins) นอกจากมีฤทธิ์หลักในการลดระดับ LDL-Cholesterol ผ่านการยับยั้งเอนไซม์ HMG-CoA reductase แล้ว ยังมีคุณสมบัติที่เป็นอิสระจากการลดระดับไขมัน เรียกว่า Pleiotropic effects ซึ่งส่งผลดีต่อระบบหัวใจและหลอดเลือดหลายประการ
🎯 ทำไมข้อนี้ถึงถูก:
การยับยั้งการนำกลูโคสเข้าเซลล์ไม่ใช่ผลดีหรือ pleiotropic effect ของ statins ในทางตรงกันข้าม ยากลุ่ม statins อาจมีผลข้างเคียงเล็กน้อยทำให้ระดับน้ำตาลในเลือดสูงขึ้นหรือเพิ่มความเสี่ยงเบาหวานชนิดที่ 2 จากการลดการหลั่งอินซูลินและลดความไวต่ออินซูลิน ไม่ใช่ฤทธิ์ทางบวกที่มุ่งหวังในการปกป้องหลอดเลือด
🔍 ข้ออื่นผิดเพราะอะไร:
• ข้อ ก.: anti-inflammatory เป็น pleiotropic effect ที่สำคัญอย่างยิ่งของ statins โดยช่วยลดการสร้างสารก่อการอักเสบและลดระดับ high-sensitivity C-reactive protein (hs-CRP) ทำให้ atherosclerotic plaque มีความเสถียร
• ข้อ ข.: ยับยั้งการเกาะกลุ่มของเกร็ดเลือด เป็นหนึ่งใน pleiotropic effects ที่ได้รับการยอมรับ โดย statins ช่วยปรับสมดุลการหลั่ง nitric oxide และลด thromboxane A2 ส่งผลให้ลด platelet activation และ platelet aggregation
• ข้อ ค.: ป้องกันการเกิด oxidized LDL จัดเป็น pleiotropic effect โดย statins มีฤทธิ์ antioxidant ช่วยยับยั้งการเกิด reactive oxygen species (ROS) จึงลดการเกิด oxidation ของอนุภาค LDL ซึ่งเป็นต้นเหตุสำคัญของ macrophage foam cell formation
• ข้อ จ.: เพิ่มความแข็งแรงของผนังหลอดเลือด เป็น pleiotropic effect ผ่านการฟื้นฟูการทำงานของเยื่อบุหลอดเลือด (endothelial function) เพิ่ม endothelial nitric oxide synthase (eNOS) และยับยั้ง matrix metalloproteinases (MMPs) ทำให้ fibrous cap ของ plaque แข็งแรงขึ้น
📖 Guideline อ้างอิง:
แนวทางเวชปฏิบัติการวินิจฉัยและรักษาภาวะไขมันผิดปกติในเลือด พ.ศ. 2567 (Atherosclerosis and Dyslipidemia Association of Thailand)
📌 จุดจำก่อนสอบ:
• Pleiotropic effects ของ Statins ประกอบด้วย การลดการอักเสบ (ลด hs-CRP), ฟื้นฟู endothelial function, ต้านอนุมูลอิสระ (ลด oxidized LDL) และลดการเกาะกลุ่มของเกล็ดเลือด ทำให้ plaque มีความคงตัว (plaque stabilization)
• Statins ไม่ได้มีฤทธิ์ยับยั้งการนำกลูโคสเข้าเซลล์เป็น pleiotropic effect แต่มีข้อควรระวังเรื่องการเพิ่มระดับน้ำตาลสะสม (HbA1c) เพียงเล็กน้อย ซึ่งประโยชน์ทางระบบหัวใจมีมากกว่าความเสี่ยงอย่างมหาศาล</t>
        </is>
      </c>
      <c r="K101" s="100" t="n"/>
      <c r="L101" s="88" t="inlineStr">
        <is>
          <t>Hypertension</t>
        </is>
      </c>
      <c r="M101" s="100" t="inlineStr">
        <is>
          <t>Clinic</t>
        </is>
      </c>
      <c r="N101" s="88" t="inlineStr">
        <is>
          <t>ข้อ 2002 (PLE_CC1_2554 SET2.md)</t>
        </is>
      </c>
      <c r="O101" s="100" t="inlineStr">
        <is>
          <t>ข้อสอบจริง</t>
        </is>
      </c>
      <c r="P101" s="100" t="inlineStr">
        <is>
          <t>ปี 2558</t>
        </is>
      </c>
      <c r="Q101" s="100" t="n"/>
    </row>
    <row r="102" ht="409.6" customHeight="1" s="49">
      <c r="A102" s="119" t="n">
        <v>119</v>
      </c>
      <c r="B102" s="88" t="inlineStr">
        <is>
          <t>ข้อใดคือป็จจัยเสี่ยงในการเกิดโรคความดันโลหิตสูงของผู้ป่วยรายนี้</t>
        </is>
      </c>
      <c r="C102" s="100" t="n"/>
      <c r="D102" s="88" t="inlineStr">
        <is>
          <t>โรคประจำตัว</t>
        </is>
      </c>
      <c r="E102" s="88" t="inlineStr">
        <is>
          <t>ยาที่ใช้ประจำ</t>
        </is>
      </c>
      <c r="F102" s="88" t="inlineStr">
        <is>
          <t>สูบบุหรี่</t>
        </is>
      </c>
      <c r="G102" s="88" t="inlineStr">
        <is>
          <t>อายุ</t>
        </is>
      </c>
      <c r="H102" s="88" t="inlineStr">
        <is>
          <t>ทุกข้อที่กล่าวมาล้วนเป็นป็จจัยเสี่ยง</t>
        </is>
      </c>
      <c r="I102" s="119" t="inlineStr">
        <is>
          <t>1</t>
        </is>
      </c>
      <c r="J102" s="88" t="inlineStr">
        <is>
          <t>✅ คำตอบที่ถูกต้อง: ข้อ ก. ทุกข้อที่กล่าวมาล้วนเป็นป็จจัยเสี่ยง
💡 Background:
ความดันโลหิตสูง (Hypertension) เป็นโรคไม่ติดต่อเรื้อรังที่เกิดจากปฏิสัมพันธ์ระหว่างปัจจัยทางพันธุกรรม ปัจจัยด้านสิ่งแวดล้อม และพฤติกรรมการดำเนินชีวิต การประเมินผู้ป่วยจึงต้องครอบคลุมทั้งประวัติส่วนตัว โรคประจำตัว ยาที่ใช้ และพฤติกรรมเสี่ยง
🎯 ทำไมข้อนี้ถึงถูก:
ทุกปัจจัยที่ระบุล้วนเป็นปัจจัยเสี่ยงต่อการเกิดความดันโลหิตสูง ได้แก่ อายุที่มากขึ้นทำให้หลอดเลือดแดงแข็งตัวและสูญเสียความยืดหยุ่น การสูบบุหรี่ที่มีสารนิโคตินกระตุ้นระบบประสาทซิมพาเทติก โรคประจำตัวเช่น เบาหวาน โรคไตเรื้อรัง หรือภาวะหยุดหายใจขณะหลับ และยาประจำตัวหลายชนิดที่ทำให้ความดันโลหิตสูงขึ้น
🔍 ข้ออื่นผิดเพราะอะไร:
• ข้อ ก.: โรคประจำตัว เช่น โรคเบาหวาน โรคไตเรื้อรัง ภาวะอ้วนลงพุง หรือ Primary Aldosteronism ล้วนกระตุ้นกลไก renin-angiotensin-aldosterone system และ vascular remodeling ก่อให้เกิดความดันโลหิตสูง แต่ยังมีปัจจัยอื่นในตัวเลือกที่ถูกต้องร่วมด้วย
• ข้อ ข.: ยาที่ใช้ประจำ เช่น ยากลุ่ม NSAIDs, Corticosteroids, ยาคุมกำเนิดฮอร์โมนรวม, ยาลดน้ำมูกกลุ่ม Sympathomimetics สามารถเหนี่ยวนำให้เกิด Secondary hypertension ได้ชัดเจน แต่ไม่ใช่ปัจจัยเสี่ยงเพียงข้อเดียว
• ข้อ ค.: การสูบบุหรี่ มีสารนิโคตินที่กระตุ้นการหลั่ง Catecholamines ทำให้หลอดเลือดหดเกร็งเฉียบพลันและทำลายเยื่อบุหลอดเลือดเรื้อรัง แต่ข้ออื่นก็เป็นปัจจัยเสี่ยงเช่นกัน
• ข้อ ง.: อายุที่เพิ่มขึ้น สัมพันธ์กับ arterial stiffness หรือการแข็งตัวของหลอดเลือดแดงใหญ่ตามวัย ทำให้เกิด Isolated Systolic Hypertension อย่างไรก็ตามทุกตัวเลือกล้วนเป็นปัจจัยเสี่ยง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ปัจจัยเสี่ยงของโรคความดันโลหิตสูงแบ่งเป็น ปัจจัยที่ปรับเปลี่ยนไม่ได้ (อายุ เพศ พันธุกรรม) และปัจจัยที่ปรับเปลี่ยนได้ (ความอ้วน โซเดียม บุหรี่ แอลกอฮอล์ ขาดการออกกำลังกาย)
• ต้องซักประวัติยาประจำตัวเสมอ (drug-induced hypertension) โดยเฉพาะ NSAIDs, Steroids และ Sympathomimetics</t>
        </is>
      </c>
      <c r="K102" s="100" t="n"/>
      <c r="L102" s="88" t="inlineStr">
        <is>
          <t>Hypertension</t>
        </is>
      </c>
      <c r="M102" s="100" t="inlineStr">
        <is>
          <t>Clinic</t>
        </is>
      </c>
      <c r="N102" s="88" t="inlineStr">
        <is>
          <t>ข้อ 1 (PLE_CC1_Practice_Exam.md)</t>
        </is>
      </c>
      <c r="O102" s="100" t="inlineStr">
        <is>
          <t>ข้อสอบจริง</t>
        </is>
      </c>
      <c r="P102" s="100" t="inlineStr">
        <is>
          <t>ปี 2558</t>
        </is>
      </c>
      <c r="Q102" s="100" t="n"/>
    </row>
    <row r="103" ht="409.6" customHeight="1" s="49">
      <c r="A103" s="119" t="n">
        <v>120</v>
      </c>
      <c r="B103" s="88" t="inlineStr">
        <is>
          <t>ระดับความดันโลหิตเป้าหมายของผู้ป่วยรายนี้คือเท่าไหร่</t>
        </is>
      </c>
      <c r="C103" s="100" t="n"/>
      <c r="D103" s="88" t="inlineStr">
        <is>
          <t>120/80 mmHg</t>
        </is>
      </c>
      <c r="E103" s="88" t="inlineStr">
        <is>
          <t>130/80 mmHg</t>
        </is>
      </c>
      <c r="F103" s="88" t="inlineStr">
        <is>
          <t>130/90 mmHg</t>
        </is>
      </c>
      <c r="G103" s="88" t="inlineStr">
        <is>
          <t>140/80 mmHg</t>
        </is>
      </c>
      <c r="H103" s="88" t="inlineStr">
        <is>
          <t>140/90 mmHg</t>
        </is>
      </c>
      <c r="I103" s="119" t="inlineStr">
        <is>
          <t>1</t>
        </is>
      </c>
      <c r="J103" s="88" t="inlineStr">
        <is>
          <t>✅ คำตอบที่ถูกต้อง: ข้อ ก. 130/80 mmHg
💡 Background:
เป้าหมายการควบคุมความดันโลหิตในปัจจุบันตามแนวทางเวชปฏิบัติจากลและของประเทศไทย มุ่งเน้นการควบคุมอย่างเข้มงวดเพื่อลดความเสี่ยงต่อการเกิดโรคหัวใจและหลอดเลือด (Major Adverse Cardiovascular Events: MACE) โดยเฉพาะในผู้ป่วยที่มีความเสี่ยงสูงหรือมีโรคร่วม
🎯 ทำไมข้อนี้ถึงถูก:
ตามแนวทางเวชปฏิบัติ 2017 ACC/AHA Hypertension Guideline และแนวทางการรักษาโรคความดันโลหิตสูงแห่งประเทศไทย พ.ศ. 2562 ระดับความดันโลหิตเป้าหมายสำหรับผู้ป่วยความดันโลหิตสูงทั่วไปที่มีความเสี่ยงต่อโรคหลอดเลือดหัวใจ หรือมีโรคร่วม เช่น เบาหวาน หรือโรคไต คือน้อยกว่า 130/80 mmHg เพื่อการป้องกันหลอดเลือดหัวใจและสมองอย่างมีประสิทธิภาพ
🔍 ข้ออื่นผิดเพราะอะไร:
• ข้อ ก.: 120/80 mmHg เป็นระดับความดันโลหิตปกติ (Normal BP) ในเกณฑ์วินิจฉัย แต่ไม่ใช่เป้าหมายมาตรฐานจากลทั่วไปเนื่องจากการลดความดันต่ำเกินไปอาจเพิ่มความเสี่ยงต่อภาวะความดันตกขณะเปลี่ยนท่า (orthostatic hypotension) หรือไตขาดเลือด
• ข้อ ค.: 130/90 mmHg ไม่ใช่เป้าหมายที่ถูกต้อง เนื่องจากค่า Diastolic Blood Pressure (DBP) ยังสูงเกินเกณฑ์เป้าหมายมาตรฐานที่กำหนดไว้ไม่เกิน 80 mmHg
• ข้อ ง.: 140/80 mmHg เป็นเป้าหมายที่ยังยอมรับได้ในผู้สูงอายุกลุ่มเปราะบาง (frail elderly) แต่ไม่ใช่เป้าหมายมาตรฐานที่ทันสมัยสำหรับผู้ป่วยทั่วไปตามเกณฑ์ 130/80 mmHg
• ข้อ จ.: 140/90 mmHg เป็นเป้าหมายแบบดั้งเดิมตามแนวทาง JNC 7/8 ในอดีต แต่แนวทางเวชปฏิบัติยุคปัจจุบันได้ปรับเป้าหมายลดลงมาที่น้อยกว่า 130/80 mmHg เพื่อประโยชน์สูงสุดในการลดอุบัติการณ์อัมพฤกษ์อัมพาตและกล้ามเนื้อหัวใจขาดเลือด
📖 Guideline อ้างอิง:
แนวทางการรักษาโรคความดันโลหิตสูง ในเวชปฏิบัติทั่วไป พ.ศ. 2562 (สมาคมความดันโลหิตสูงแห่งประเทศไทย) และ 2017 ACC/AHA High Blood Pressure Guideline
📌 จุดจำก่อนสอบ:
• เป้าหมายความดันโลหิตตาม ACC/AHA 2017 และ Thai HT Guideline 2019 ในกลุ่มเสี่ยงสูงหรือทั่วไปคือ น้อยกว่า 130/80 mmHg
• ในผู้สูงอายุมากกว่า 65-80 ปี หรือกลุ่มเปราะบาง อนุโลมให้เป้าหมาย SBP อยู่ในช่วง 130-139 mmHg ได้เพื่อความปลอดภัย</t>
        </is>
      </c>
      <c r="K103" s="100" t="n"/>
      <c r="L103" s="88" t="inlineStr">
        <is>
          <t>Hypertension</t>
        </is>
      </c>
      <c r="M103" s="100" t="inlineStr">
        <is>
          <t>Clinic</t>
        </is>
      </c>
      <c r="N103" s="88" t="inlineStr">
        <is>
          <t>ข้อ 5 (PLE_CC1_Practice_Exam.md)</t>
        </is>
      </c>
      <c r="O103" s="100" t="inlineStr">
        <is>
          <t>ข้อสอบจริง</t>
        </is>
      </c>
      <c r="P103" s="100" t="inlineStr">
        <is>
          <t>ปี 2558</t>
        </is>
      </c>
      <c r="Q103" s="100" t="n"/>
    </row>
    <row r="104" ht="409.6" customHeight="1" s="49">
      <c r="A104" s="119" t="n">
        <v>121</v>
      </c>
      <c r="B104" s="88" t="inlineStr">
        <is>
          <t>จากโครงสร้างทางเคมีต่อไปนี้ จัดเป็นยาลดความดันโลหิตในกลุ่มใด</t>
        </is>
      </c>
      <c r="C104" s="100" t="n"/>
      <c r="D104" s="88" t="inlineStr">
        <is>
          <t>Calcium channel blockers</t>
        </is>
      </c>
      <c r="E104" s="88" t="inlineStr">
        <is>
          <t>ACEIs</t>
        </is>
      </c>
      <c r="F104" s="88" t="inlineStr">
        <is>
          <t>Alpha-adrenergic antagonists</t>
        </is>
      </c>
      <c r="G104" s="88" t="inlineStr">
        <is>
          <t>Beta-adrenergic antagonists</t>
        </is>
      </c>
      <c r="H104" s="88" t="inlineStr">
        <is>
          <t>Direct vasodilators</t>
        </is>
      </c>
      <c r="I104" s="119" t="inlineStr">
        <is>
          <t>1</t>
        </is>
      </c>
      <c r="J104" s="88" t="inlineStr">
        <is>
          <t>✅ คำตอบที่ถูกต้อง: ข้อ ก. Calcium channel blockers
💡 Background:
ยาลดความดันโลหิตแต่ละกลุ่มมีแกนโครงสร้างโมเลกุล (pharmacophore) ที่จำเพาะต่อเป้าหมายชีวโมเลกุล เช่น 1,4-dihydropyridine ring สำหรับยากลุ่ม CCB หรือ dipeptide analog/carboxylalkyl carboxylate สำหรับยากลุ่ม ACEIs
🎯 ทำไมข้อนี้ถึงถูก:
โครงสร้างแกนกลางที่เป็น 1,4-dihydropyridine ring (เช่น Amlodipine, Nifedipine) มีวงแหวน pyridine ที่มีหมู่ alkyl ester ที่ตำแหน่ง C3 และ C5 ร่วมกับวงแหวน phenyl ที่ตำแหน่ง C4 จัดเป็นลักษณะเฉพาะของยากลุ่ม Calcium Channel Blockers (Dihydropyridine CCBs) ซึ่งออกฤทธิ์ปิดกั้น L-type calcium channels ในกล้ามเนื้อเรียบหลอดเลือด
🔍 ข้ออื่นผิดเพราะอะไร:
• ข้อ ข.: ACEIs มีโครงสร้างหลักเลียนแบบ C-terminal peptide sequence ประกอบด้วย carboxyl group, zinc-binding ligand (carboxyl, sulfhydryl ใน captopril, หรือ phosphinyl ใน fosinopril) และ proline ring หรือ heterocyclic amino acid
• ข้อ ค.: Alpha-adrenergic antagonists (เช่น Prazosin, Doxazosin) มีโครงสร้างหลักเป็น Quinazoline ring เชื่อมต่อกับ Piperazine moiety และ Furan/Acyl derivatives
• ข้อ ง.: Beta-adrenergic antagonists (Beta-blockers) มีโครงสร้างแกนกลางเป็น Aryloxypropanolamine (เช่น Propranolol, Atenolol) หรือ Arylethanolamine
• ข้อ จ.: Direct vasodilators (เช่น Hydralazine) มีโครงสร้างเป็น Phthalazine ring ที่มีหมู่ Hydrazine เกาะโดยตรง ไม่ใช่วงแหวน dihydropyridine
📖 Guideline อ้างอิง:
Foye's Principles of Medicinal Chemistry, 8th Edition (Cardiovascular Drugs: Calcium Channel Blockers)
📌 จุดจำก่อนสอบ:
• แกนหลัก 1,4-Dihydropyridine ring ที่มีหมู่แทนที่ C4-aryl และ C3, C5-esters บ่งชี้ความเป็น DHP Calcium Channel Blockers ชัดเจน
• DHP CCBs มีความจำเพาะสูงต่อหลอดเลือดแดงส่วนปลาย (arteriolar selective vasodilation) ไม่กดการทำงานของหัวใจเหมือน Verapamil และ Diltiazem</t>
        </is>
      </c>
      <c r="K104" s="100" t="n"/>
      <c r="L104" s="88" t="inlineStr">
        <is>
          <t>Hypertension</t>
        </is>
      </c>
      <c r="M104" s="100" t="inlineStr">
        <is>
          <t>Clinic</t>
        </is>
      </c>
      <c r="N104" s="88" t="inlineStr">
        <is>
          <t>ข้อ 7 (PLE_CC1_Practice_Exam.md)</t>
        </is>
      </c>
      <c r="O104" s="100" t="inlineStr">
        <is>
          <t>ข้อสอบจริง</t>
        </is>
      </c>
      <c r="P104" s="100" t="inlineStr">
        <is>
          <t>ปี 2558</t>
        </is>
      </c>
      <c r="Q104" s="100" t="n"/>
    </row>
    <row r="105" ht="409.6" customHeight="1" s="49">
      <c r="A105" s="119" t="n">
        <v>122</v>
      </c>
      <c r="B105" s="88" t="inlineStr">
        <is>
          <t>การปรับเปลี่ยนพฤติกรรมในการรักษาโรคความดันโลหิตสูงในข้อใดสามารถช่วยลด SBP ได้มากที่สุด</t>
        </is>
      </c>
      <c r="C105" s="100" t="n"/>
      <c r="D105" s="88" t="inlineStr">
        <is>
          <t>การจำกัดปริมาณโซเดียมในอาหารให้น้อยกว่า 2,300 มก. ต่อวัน</t>
        </is>
      </c>
      <c r="E105" s="88" t="inlineStr">
        <is>
          <t>การรับประทานอาหารแบบ DASH (Dietary Approaches to Stop Hypertension)</t>
        </is>
      </c>
      <c r="F105" s="88" t="inlineStr">
        <is>
          <t>การออกกำลังกายอย่างสม่ำเสมอ</t>
        </is>
      </c>
      <c r="G105" s="88" t="inlineStr">
        <is>
          <t>การจำกัดปริมาณแอลกอัอล์ (ผู้หญิงไม่เกิน 1 ดื่มมาตรฐาน/วัน ผู้ชายไม่เกิน 2 ดื่มมาตรฐาน/วัน)</t>
        </is>
      </c>
      <c r="H105" s="88" t="inlineStr">
        <is>
          <t>การหยุดบุหรี่</t>
        </is>
      </c>
      <c r="I105" s="119" t="inlineStr">
        <is>
          <t>1</t>
        </is>
      </c>
      <c r="J105" s="88" t="inlineStr">
        <is>
          <t>✅ คำตอบที่ถูกต้อง: ข้อ ก. การรับประทานอาหารแบบ DASH (Dietary Approaches to Stop Hypertension)
💡 Background:
การปรับเปลี่ยนพฤติกรรมการดำเนินชีวิต (Non-pharmacological treatment / Lifestyle modifications) เป็นเสาหลักสำคัญในการรักษาโรคความดันโลหิตสูง โดยแต่ละวิธีสามารถลดระดับ SBP ได้ในระดับที่แตกต่างกันอย่างมีนัยสำคัญ
🎯 ทำไมข้อนี้ถึงถูก:
การรับประทานอาหารแบบ DASH diet (เน้นผัก ผลไม้ ธัญพืชไม่ขัดสี พืชตระกูลถั่ว ผลิตภัณฑ์นมไขมันต่ำ ลดไขมันอิ่มตัว) มีหลักฐานเชิงประจักษ์ว่าสามารถลดระดับความดันโลหิตตัวบน (SBP) ได้มากที่สุดถึงประมาณ 8-14 mmHg ในผู้ป่วยความดันโลหิตสูง ซึ่งสูงกว่าการจำกัดโซเดียมเดี่ยวๆ หรือการออกกำลังกายเดี่ยวๆ
🔍 ข้ออื่นผิดเพราะอะไร:
• ข้อ ก.: การจำกัดปริมาณโซเดียมในอาหารให้น้อยกว่า 2,300 มก. หรือ 1,500 มก. ต่อวัน สามารถช่วยลด SBP ได้เฉลี่ยประมาณ 5-8 mmHg ซึ่งมีประสิทธิภาพน้อยกว่าการรับประทานอาหารแบบ DASH เต็มรูปแบบ
• ข้อ ค.: การออกกำลังกายแบบแอโรบิกอย่างสม่ำเสมอ (Aerobic exercise 90-150 นาทีต่อสัปดาห์) ช่วยลด SBP ได้ประมาณ 5-8 mmHg แต่ยังน้อยกว่าผลของ DASH diet
• ข้อ ง.: การจำกัดปริมาณเครื่องดื่มแอลกอฮอล์ ช่วยลด SBP ได้ประมาณ 4 mmHg ในผู้ที่ดื่มหนักเป็นประจำ
• ข้อ จ.: การหยุดสูบบุหรี่มีความสำคัญอย่างยิ่งยวดในการลดความเสี่ยงการเกิดโรคหลอดเลือดหัวใจและสมองโดยรวม แต่ไม่มีผลลดระดับความดันโลหิตตัวบนเรื้อรังที่โดดเด่นมากเท่า DASH diet
📖 Guideline อ้างอิง:
แนวทางการรักษาโรคความดันโลหิตสูง ในเวชปฏิบัติทั่วไป พ.ศ. 2562 (สมาคมความดันโลหิตสูงแห่งประเทศไทย) และ 2017 ACC/AHA Guideline for the Prevention, Detection, Evaluation, and Management of High Blood Pressure in Adults
📌 จุดจำก่อนสอบ:
• การปรับพฤติกรรมที่ลด SBP ได้มากที่สุดอันดับหนึ่งคือ การลดน้ำหนัก (ลดลง ~1 mmHg ต่อน้ำหนักตัวที่ลดลง 1 kg หรือประมาณ 5-20 mmHg ต่อน้ำหนักลด 10 kg) และ DASH Diet (ลด SBP ~8-14 mmHg)
• DASH Diet มีประสิทธิภาพลด SBP ใกล้เคียงกับการใช้ยาลดความดันชนิดเดี่ยวหนึ่งชนิด (monotherapy)</t>
        </is>
      </c>
      <c r="K105" s="100" t="n"/>
      <c r="L105" s="88" t="inlineStr">
        <is>
          <t>Hypertension</t>
        </is>
      </c>
      <c r="M105" s="100" t="inlineStr">
        <is>
          <t>Clinic</t>
        </is>
      </c>
      <c r="N105" s="88" t="inlineStr">
        <is>
          <t>ข้อ 9 (PLE_CC1_Practice_Exam.md)</t>
        </is>
      </c>
      <c r="O105" s="100" t="inlineStr">
        <is>
          <t>ข้อสอบจริง</t>
        </is>
      </c>
      <c r="P105" s="100" t="inlineStr">
        <is>
          <t>ปี 2558</t>
        </is>
      </c>
      <c r="Q105" s="100" t="n"/>
    </row>
    <row r="106" ht="409.6" customHeight="1" s="49">
      <c r="A106" s="119" t="n">
        <v>123</v>
      </c>
      <c r="B106" s="88" t="inlineStr">
        <is>
          <t>ยาลดความดันโลหิตในกลุ่มใดมีข้อห้ามใช้ในคนไข้ที่มีภาวะหัวใจล้มเหลว</t>
        </is>
      </c>
      <c r="C106" s="100" t="n"/>
      <c r="D106" s="88" t="inlineStr">
        <is>
          <t>ACEIs</t>
        </is>
      </c>
      <c r="E106" s="88" t="inlineStr">
        <is>
          <t>ARBs</t>
        </is>
      </c>
      <c r="F106" s="88" t="inlineStr">
        <is>
          <t>Diuretics</t>
        </is>
      </c>
      <c r="G106" s="88" t="inlineStr">
        <is>
          <t>non-DHP CCBs</t>
        </is>
      </c>
      <c r="H106" s="88" t="inlineStr">
        <is>
          <t>Beta-blockers</t>
        </is>
      </c>
      <c r="I106" s="119" t="inlineStr">
        <is>
          <t>1</t>
        </is>
      </c>
      <c r="J106" s="88" t="inlineStr">
        <is>
          <t>✅ คำตอบที่ถูกต้อง: ข้อ ก. non-DHP CCBs
💡 Background:
ผู้ป่วยภาวะหัวใจล้มเหลวชนิดการบีบตัวของหัวใจห้องล่างซ้ายลดลง (Heart Failure with reduced Ejection Fraction: HFrEF) มีการบีบตัวของกล้ามเนื้อหัวใจบกพร่อง การใช้ยาที่มีฤทธิ์กดการทำงานของหัวใจจะทำให้อาการหัวใจล้มเหลวกำเริบเฉียบพลันและเพิ่มอัตราการเสียชีวิต
🎯 ทำไมข้อนี้ถึงถูก:
ยากลุ่ม non-DHP CCBs (ได้แก่ Verapamil และ Diltiazem) มีฤทธิ์กดการบีบตัวของกล้ามเนื้อหัวใจอย่างรุนแรง (potent negative inotropic effect) และชะลอการนำกระแสไฟฟ้าที่ AV node จึงเป็นข้อห้ามใช้เด็ดขาด (contraindicated) ในผู้ป่วย HFrEF เนื่องจากทำให้การทำงานของหัวใจแย่ลงอย่างรุนแรง
🔍 ข้ออื่นผิดเพราะอะไร:
• ข้อ ก.: ACEIs (เช่น Enalapril, Ramipril) ไม่ใช่ข้อห้ามใช้ แต่เป็นยาเสาหลักตัวแรก (foundation therapy) ที่มีหลักฐานทางคลินิกชัดเจนว่าช่วยลดอัตราการเสียชีวิตและลดอัตราการนอนโรงพยาบาลในผู้ป่วย HFrEF
• ข้อ ข.: ARBs (เช่น Candesartan, Valsartan) เป็นยามาตรฐานที่ใช้รักษาผู้ป่วย HFrEF โดยเฉพาะในผู้ที่ไม่สามารถทนผลข้างเคียงเรื่องไอแห้งจากยากลุ่ม ACEIs ได้
• ข้อ ค.: Diuretics (โดยเฉพาะ Loop diuretics เช่น Furosemide) ไม่ใช่ข้อห้ามใช้ แต่เป็นยาที่จำเป็นต้องใช้เพื่อขับน้ำและลดอาการคั่ง (congestion) ในผู้ป่วยหัวใจล้มเหลว
• ข้อ จ.: Beta-blockers ชนิดหลักฐานเชิงประจักษ์ (Evidence-based Beta-blockers: Carvedilol, Bisoprolol, Metoprolol succinate) เป็นยาหลักที่ช่วยลดอัตราการเสียชีวิตในผู้ป่วย HFrEF ที่มีอาการคงที่ (stable HF) แม้ต้องระวังไม่เริ่มยาในขณะที่มี acute decompensated HF ก็ตาม
📖 Guideline อ้างอิง:
2022 AHA/ACC/HFSA Guideline for the Management of Heart Failure และ แนวทางเวชปฏิบัติการดูแลรักษาผู้ป่วยภาวะหัวใจล้มเหลว พ.ศ. 2562 (สมาคมแพทย์์โรคหัวใจแห่งประเทศไทย)
📌 จุดจำก่อนสอบ:
• Verapamil และ Diltiazem (non-DHP CCBs) ห้ามใช้ใน HFrEF เด็ดขาดเนื่องจากมี potent negative inotropic effect
• หากผู้ป่วยหัวใจล้มเหลวมีความดันโลหิตสูงและต้องการยา CCB เสริม ให้เลือกใช้ DHP CCBs ที่ปลอดภัยต่อหัวใจ เช่น Amlodipine หรือ Felodipine เท่านั้น</t>
        </is>
      </c>
      <c r="K106" s="100" t="n"/>
      <c r="L106" s="88" t="inlineStr">
        <is>
          <t>Hypertension</t>
        </is>
      </c>
      <c r="M106" s="100" t="inlineStr">
        <is>
          <t>Clinic</t>
        </is>
      </c>
      <c r="N106" s="88" t="inlineStr">
        <is>
          <t>ข้อ 10 (PLE_CC1_Practice_Exam.md)</t>
        </is>
      </c>
      <c r="O106" s="100" t="inlineStr">
        <is>
          <t>ข้อสอบจริง</t>
        </is>
      </c>
      <c r="P106" s="100" t="inlineStr">
        <is>
          <t>ปี 2558</t>
        </is>
      </c>
      <c r="Q106" s="100" t="n"/>
    </row>
    <row r="107" ht="409.6" customHeight="1" s="49">
      <c r="A107" s="119" t="n">
        <v>124</v>
      </c>
      <c r="B107" s="88" t="inlineStr">
        <is>
          <t>ระดับ LDL-C ของผู้ป่วยรายนี้มีค่าเท่าไหร่</t>
        </is>
      </c>
      <c r="C107" s="100" t="n"/>
      <c r="D107" s="88" t="inlineStr">
        <is>
          <t>140 mg/dL</t>
        </is>
      </c>
      <c r="E107" s="88" t="inlineStr">
        <is>
          <t>160 mg/dL</t>
        </is>
      </c>
      <c r="F107" s="88" t="inlineStr">
        <is>
          <t>180 mg/dL</t>
        </is>
      </c>
      <c r="G107" s="88" t="inlineStr">
        <is>
          <t>200 mg/dL</t>
        </is>
      </c>
      <c r="H107" s="88" t="inlineStr">
        <is>
          <t>220 mg/dL</t>
        </is>
      </c>
      <c r="I107" s="119" t="inlineStr">
        <is>
          <t>1</t>
        </is>
      </c>
      <c r="J107" s="88" t="inlineStr">
        <is>
          <t>✅ คำตอบที่ถูกต้อง: ข้อ ก. 160 mg/dL
💡 Background:
การคำนวณระดับคอเลสเตอรอลชนิดความหนาแน่นต่ำ (LDL-C) ในทางห้องปฏิบัติการทางคลินิกเมื่อไม่ได้ทำการตรวจวัดโดยตรง (direct LDL) นิยมใช้สูตรของ Friedewald ซึ่งประเมินจากระดับไขมันมาตรฐาน 3 ค่า
🎯 ทำไมข้อนี้ถึงถูก:
ตามสมการ Friedewald: LDL-C = Total Cholesterol - HDL-C - (Triglyceride / 5) ในหน่วย mg/dL โดย (Triglyceride / 5) แทนระดับ VLDL-C ซึ่งสูตรนี้ใช้ได้อย่างแม่นยำเมื่อระดับไตรกลีเซอไรด์น้อยกว่า 400 mg/dL
🔍 ข้ออื่นผิดเพราะอะไร:
• ข้อ ก.: 140 mg/dL ไม่สอดคล้องกับผลลัพธ์จากการคำนวณด้วยสูตร Friedewald จากค่า lipid profile มาตรฐานของโจทย์
• ข้อ ค.: 180 mg/dL เป็นค่าที่เกิดจากการลืมหักลบค่า VLDL-C หรือคำนวณสัดส่วนไตรกลีเซอไรด์ผิดพลาด
• ข้อ ง.: 200 mg/dL เป็นค่าที่สูงเกินจริง ซึ่งมักเกิดจากการนำเพียง Total Cholesterol ลบด้วย HDL-C โดยไม่ได้หักลบไตรกลีเซอไรด์ออก
• ข้อ จ.: 220 mg/dL เป็นค่าระดับไขมันรวม (Total Cholesterol) ไม่ใช่ระดับ LDL-C ที่ผ่านการคำนวณ
📖 Guideline อ้างอิง:
แนวทางเวชปฏิบัติการวินิจฉัยและรักษาภาวะไขมันผิดปกติในเลือด พ.ศ. 2567 (Atherosclerosis and Dyslipidemia Association of Thailand)
📌 จุดจำก่อนสอบ:
• สูตรคำนวณ Friedewald: LDL-C = TC - HDL-C - (TG/5) ในหน่วย mg/dL
• ข้อจำกัดสำคัญของสูตร Friedewald คือ ห้ามใช้เมื่อระดับ TG มากกว่า 400 mg/dL เพราะจะทำให้ประเมินค่า LDL-C ต่ำกว่าความเป็นจริงอย่างมีนัยสำคัญ</t>
        </is>
      </c>
      <c r="K107" s="100" t="n"/>
      <c r="L107" s="88" t="inlineStr">
        <is>
          <t>Hypertension</t>
        </is>
      </c>
      <c r="M107" s="100" t="inlineStr">
        <is>
          <t>Clinic</t>
        </is>
      </c>
      <c r="N107" s="88" t="inlineStr">
        <is>
          <t>ข้อ 1 (PLE_CC1_Practice_Exam.md)</t>
        </is>
      </c>
      <c r="O107" s="100" t="inlineStr">
        <is>
          <t>ข้อสอบจริง</t>
        </is>
      </c>
      <c r="P107" s="100" t="inlineStr">
        <is>
          <t>ปี 2558</t>
        </is>
      </c>
      <c r="Q107" s="100" t="n"/>
    </row>
    <row r="108" ht="409.6" customHeight="1" s="49">
      <c r="A108" s="119" t="n">
        <v>125</v>
      </c>
      <c r="B108" s="88" t="inlineStr">
        <is>
          <t>ยา Simvastatin สามารถลดระดับไขมันในเลือดได้อย่างไร</t>
        </is>
      </c>
      <c r="C108" s="100" t="n"/>
      <c r="D108" s="88" t="inlineStr">
        <is>
          <t>ยับยั้งการดูดซึม cholesterol จากทางเดินอาหาร</t>
        </is>
      </c>
      <c r="E108" s="88" t="inlineStr">
        <is>
          <t>กระตุ้นการทำงานของเอนไซม์ lipolipase</t>
        </is>
      </c>
      <c r="F108" s="88" t="inlineStr">
        <is>
          <t>เพิ่มการสร้าง LDL receptor ที่ตับ</t>
        </is>
      </c>
      <c r="G108" s="88" t="inlineStr">
        <is>
          <t>ยับยั้งกระบวนการ gluconeogenesis ที่ตับ</t>
        </is>
      </c>
      <c r="H108" s="88" t="inlineStr">
        <is>
          <t>เพิ่มการสร้าง VLDL-C จากตับ</t>
        </is>
      </c>
      <c r="I108" s="119" t="inlineStr">
        <is>
          <t>1</t>
        </is>
      </c>
      <c r="J108" s="88" t="inlineStr">
        <is>
          <t>✅ คำตอบที่ถูกต้อง: ข้อ ก. เพิ่มการสร้าง LDL receptor ที่ตับ
💡 Background:
ยากลุ่ม HMG-CoA reductase inhibitors เป็นยาอันดับหนึ่งในการลดระดับไขมันในเลือดเพื่อป้องกันโรคหัวใจและหลอดเลือด โดยมีกลไกทางเภสัชวิทยาที่ส่งผลทั้งในระดับเอนไซม์และระดับการแสดงออกของยีนที่เซลล์ตับ
🎯 ทำไมข้อนี้ถึงถูก:
Simvastatin ยับยั้งเอนไซม์ HMG-CoA reductase ทำให้การสังเคราะห์คอเลสเตอรอลในเซลล์ตับลดลง ส่งผลให้ตับตอบสนองด้วยการกระตุ้น transcription factor SREBP-2 เพื่อเพิ่มการแสดงออกและเพิ่มการสร้าง LDL receptors บนผิวเซลล์ตับ (up-regulation of LDL receptors) จึงดึงดูดและกำจัดอนุภาค LDL และ VLDL remnant ออกจากกระแสเลือดเข้าสู่เซลล์ตับได้มากขึ้น
🔍 ข้ออื่นผิดเพราะอะไร:
• ข้อ ก.: ยับยั้งการดูดซึม cholesterol จากทางเดินอาหาร เป็นกลไกการออกฤทธิ์จำเพาะของยา Ezetimibe ผ่านการยับยั้งโปรตีนขนส่ง Niemann-Pick C1-Like 1 (NPC1L1) บริเวณ brush border ของเซลล์เยื่อบุลำไส้เล็ก
• ข้อ ข.: กระตุ้นการทำงานของเอนไซม์ lipoprotein lipase (LPL) เป็นกลไกหลักของยากลุ่ม Fibrates (เช่น Fenofibrate, Gemfibrozil) ผ่านการจับกับนิวเคลียร์รีเซพเตอร์ PPAR-alpha เพื่อเร่งการสลายไตรกลีเซอไรด์
• ข้อ ง.: ยับยั้งกระบวนการ gluconeogenesis ที่ตับ เป็นกลไกการออกฤทธิ์ทางเภสัชวิทยาหลักของยาต้านเบาหวานกลุ่ม Biguanides คือ Metformin ผ่านการกระตุ้น AMPK
• ข้อ จ.: การเพิ่มการสร้าง VLDL-C จากตับ จะยิ่งทำให้ระดับไขมันในเลือดสูงขึ้น ซึ่งตรงข้ามกับผลของ statins ที่ช่วยลดการสังเคราะห์และลดการหลั่ง VLDL ออกจากตับ
📖 Guideline อ้างอิง:
Goodman &amp; Gilman's: The Pharmacological Basis of Therapeutics, 14th Edition (Pharmacotherapy for Hypercholesterolemia and Dyslipidemia)
📌 จุดจำก่อนสอบ:
• กลไกของ Statins: ยับยั้ง HMG-CoA reductase ทำให้ intracellular cholesterol ในตับลดลง -&gt; เกิด Up-regulation ของ LDL receptors บนผิวเซลล์ตับ -&gt; ดึง LDL-C จากกระแสเลือดไปทำลายเพิ่มขึ้น
• Ezetimibe ยับยั้ง NPC1L1 transporter ที่ลำไส้เล็ก ส่วน Fibrates กระตุ้น PPAR-alpha และ LPL</t>
        </is>
      </c>
      <c r="K108" s="100" t="n"/>
      <c r="L108" s="88" t="inlineStr">
        <is>
          <t>Hypertension</t>
        </is>
      </c>
      <c r="M108" s="100" t="inlineStr">
        <is>
          <t>Clinic</t>
        </is>
      </c>
      <c r="N108" s="88" t="inlineStr">
        <is>
          <t>ข้อ 3 (PLE_CC1_Practice_Exam.md)</t>
        </is>
      </c>
      <c r="O108" s="100" t="inlineStr">
        <is>
          <t>ข้อสอบจริง</t>
        </is>
      </c>
      <c r="P108" s="100" t="inlineStr">
        <is>
          <t>ปี 2558</t>
        </is>
      </c>
      <c r="Q108" s="100" t="n"/>
    </row>
    <row r="109" ht="409.6" customHeight="1" s="49">
      <c r="A109" s="119" t="n">
        <v>126</v>
      </c>
      <c r="B109" s="88" t="inlineStr">
        <is>
          <t>การรักษาผู้ป่วยรายนี้ต้องจะลดระดับ LDL-C ให้ได้เท่าไหร่ เพื่อป้องกัน Atherosclerosis</t>
        </is>
      </c>
      <c r="C109" s="100" t="n"/>
      <c r="D109" s="88" t="inlineStr">
        <is>
          <t>น้อยกว่า 70 mg/dL</t>
        </is>
      </c>
      <c r="E109" s="88" t="inlineStr">
        <is>
          <t>น้อยกว่า 100 mg/dL</t>
        </is>
      </c>
      <c r="F109" s="88" t="inlineStr">
        <is>
          <t>น้อยกว่า 130 mg/dL</t>
        </is>
      </c>
      <c r="G109" s="88" t="inlineStr">
        <is>
          <t>น้อยกว่า 160 mg/dL</t>
        </is>
      </c>
      <c r="H109" s="88" t="inlineStr">
        <is>
          <t>น้อยกว่า 190 mg/dL</t>
        </is>
      </c>
      <c r="I109" s="119" t="inlineStr">
        <is>
          <t>1</t>
        </is>
      </c>
      <c r="J109" s="88" t="inlineStr">
        <is>
          <t>✅ คำตอบที่ถูกต้อง: ข้อ ก. น้อยกว่า 70 mg/dL
💡 Background:
เป้าหมายระดับ LDL-C ในการรักษาเพื่อป้องกันโรคหลอดเลือดแดงแข็ง (Atherosclerosis) และโรคหลอดเลือดหัวใจ ขึ้นอยู่กับการแบ่งกลุ่มระดับความเสี่ยงของผู้ป่วยตามแนวทางเวชปฏิบัติจากล
🎯 ทำไมข้อนี้ถึงถูก:
ในผู้ป่วยกลุ่มที่มีความเสี่ยงสูงมากต่อการเกิดโรคหลอดเลือดหัวใจ (Very High Risk) เช่น มีโรคหัวใจและหลอดเลือดแล้ว (Secondary prevention), เป็นเบาหวานที่มี Target organ damage หรือมีภาวะไตเรื้อรังรุนแรง เป้าหมายระดับ LDL-C ตามแนวทางเวชปฏิบัติคือ ต้องควบคุมให้ต่ำกว่า 70 mg/dL (หรือต่ำกว่า 55 mg/dL ในเกณฑ์ยุโรป ESC) หรือลดลงมากกว่าร้อยละ 50 จากค่าเริ่มต้น
🔍 ข้ออื่นผิดเพราะอะไร:
• ข้อ ข.: น้อยกว่า 100 mg/dL เป็นเป้าหมายระดับ LDL-C สำหรับผู้ป่วยกลุ่มความเสี่ยงสูง (High Risk) เช่น ผู้ป่วยเบาหวานที่ไม่มีภาวะแทรกซ้อน แต่ไม่เพียงพอสำหรับกลุ่ม Very High Risk
• ข้อ ค.: น้อยกว่า 130 mg/dL เป็นเป้าหมายเดิมสำหรับผู้ที่มีความเสี่ยงปานกลาง (Moderate Risk) ซึ่งหละหลวมเกินไปสำหรับการป้องกันภาวะหลอดเลือดแดงแข็งในกลุ่มเสี่ยง
• ข้อ ง.: น้อยกว่า 160 mg/dL เป็นเกณฑ์เป้าหมายในอดีตสำหรับผู้ที่มีความเสี่ยงต่ำ (Low Risk) ที่มีปัจจัยเสี่ยงไม่เกิน 1 ข้อ
• ข้อ จ.: น้อยกว่า 190 mg/dL เป็นระดับที่ใช้เป็นเกณฑ์ตัดสินใจเริ่มยา Moderate-to-High intensity statin ในผู้ที่ไม่มีโรคร่วม (Severe hypercholesterolemia) ไม่ใช่ค่าเป้าหมายการรักษา
📖 Guideline อ้างอิง:
แนวทางเวชปฏิบัติการวินิจฉัยและรักษาภาวะไขมันผิดปกติในเลือด พ.ศ. 2567 (สมาคมหลอดเลือดแพร่และไขมันผิดปกติแห่งประเทศไทย) และ 2018 AHA/ACC Cholesterol Guideline
📌 จุดจำก่อนสอบ:
• ผู้ป่วย Very High Risk (CAD, Stroke, PAD, DM + multiple risk factors): เป้าหมาย LDL-C น้อยกว่า 70 mg/dL (หรือ น้อยกว่า 55 mg/dL ตาม ESC 2019) และลดลงอย่างน้อย 50%
• ผู้ป่วย High Risk (DM no organ damage): เป้าหมาย LDL-C น้อยกว่า 100 mg/dL</t>
        </is>
      </c>
      <c r="K109" s="100" t="n"/>
      <c r="L109" s="88" t="inlineStr">
        <is>
          <t>Hypertension</t>
        </is>
      </c>
      <c r="M109" s="100" t="inlineStr">
        <is>
          <t>Clinic</t>
        </is>
      </c>
      <c r="N109" s="88" t="inlineStr">
        <is>
          <t>ข้อ 5 (PLE_CC1_Practice_Exam.md)</t>
        </is>
      </c>
      <c r="O109" s="100" t="inlineStr">
        <is>
          <t>ข้อสอบจริง</t>
        </is>
      </c>
      <c r="P109" s="100" t="inlineStr">
        <is>
          <t>ปี 2558</t>
        </is>
      </c>
      <c r="Q109" s="100" t="n"/>
    </row>
    <row r="110" ht="409.6" customHeight="1" s="49">
      <c r="A110" s="119" t="n">
        <v>127</v>
      </c>
      <c r="B110" s="88" t="inlineStr">
        <is>
          <t>3 เดือนต่อมาพบว่าผู้ป่วยมีอาการปวดเมื่อยกล้ามเนื้อโดยไม่ทราบสาเหตุ ร่วมกับมีระดับ LDL-C 173 mg/dL แพทย์์ผู้ดูแลจึงมาขอคำแนะนำจากท่านในการรักษาผู้ป่วยรายนี้ ท่านจะให้คำแนะนำแก่แพทย์์ว่า อย่างไร</t>
        </is>
      </c>
      <c r="C110" s="100" t="n"/>
      <c r="D110" s="88" t="inlineStr">
        <is>
          <t>ปรับเพิ่มขนาดยา Simvastatin เป็น 40 mg ต่อวัน</t>
        </is>
      </c>
      <c r="E110" s="88" t="inlineStr">
        <is>
          <t>ปรับลดขนาดยา Simvastatin เป็น 10 mg ต่อวัน และเพิ่มยา Niacin</t>
        </is>
      </c>
      <c r="F110" s="88" t="inlineStr">
        <is>
          <t>ปรับลดขนาดยา Simvastatin เป็น 10 mg ต่อวัน และเพิ่มยา Ezetimibe</t>
        </is>
      </c>
      <c r="G110" s="88" t="inlineStr">
        <is>
          <t>ปรับลดขนาดยา Simvastatin เป็น 10 mg ต่อวัน และเพิ่ม Fish oil 1 g ต่อวัน</t>
        </is>
      </c>
      <c r="H110" s="88" t="inlineStr">
        <is>
          <t>เปลี่ยนยา Simvastatin เป็น Atorvastatin 40 mg ต่อวัน</t>
        </is>
      </c>
      <c r="I110" s="119" t="inlineStr">
        <is>
          <t>1</t>
        </is>
      </c>
      <c r="J110" s="88" t="inlineStr">
        <is>
          <t>✅ คำตอบที่ถูกต้อง: ข้อ ก. ปรับลดขนาดยา Simvastatin เป็น 10 mg ต่อวัน และเพิ่มยา Ezetimibe
💡 Background:
อาการปวดกล้ามเนื้อที่สัมพันธ์กับการใช้ยากลุ่ม statins (Statin-Associated Muscle Symptoms: SAMS) เป็นอาการไม่พึงประสงค์ที่พบบ่อยและขึ้นกับขนาดยา (dose-dependent) การจัดการต้องคำนึงถึงความปลอดภัยต่อกล้ามเนื้อควบคู่กับการควบคุมระดับ LDL-C ให้ได้ตามเป้าหมาย
🎯 ทำไมข้อนี้ถึงถูก:
เมื่อผู้ป่วยเกิดอาการปวดกล้ามเนื้อจาก Simvastatin ในขณะที่ระดับ LDL-C ยังควบคุมไม่ได้ตามเป้าหมาย (173 mg/dL) กลยุทธ์ที่เหมาะสมและปลอดภัยที่สุดตามแนวทางเวชปฏิบัติคือ การปรับลดขนาดยา Simvastatin ลงเพื่อลดผลข้างเคียงต่อกล้ามเนื้อ แล้วเพิ่มยา Ezetimibe 10 mg ต่อวัน ซึ่งออกฤทธิ์เสริมกันในการลด LDL-C ได้อีกร้อยละ 15-25 โดยไม่เพิ่มความเสี่ยงต่อการเกิด myopathy หรือ myositis
🔍 ข้ออื่นผิดเพราะอะไร:
• ข้อ ก.: การปรับเพิ่มขนาดยา Simvastatin เป็น 40 mg ต่อวัน เป็นข้อผิดพลาดร้ายแรงทางคลินิก เพราะจะยิ่งเพิ่มความเข้มข้นของยาในพลาสมาและเพิ่มความเสี่ยงต่อการเกิด rhabdomyolysis หรือ myopathy รุนแรงขึ้นอย่างมาก
• ข้อ ข.: การเพิ่มยา Niacin ไม่เป็นที่แนะนำตามแนวทางเวชปฏิบัติสมัยใหม่ เนื่องจากไม่มีหลักฐานยืนยันประโยชน์ด้านการลดอัตราการเสียชีวิตจากหลอดเลือดหัวใจ และมีผลข้างเคียงสูง เช่น อาการหน้าแดงร้อนวูบวาบ (flushing) พิษต่อตับ และเพิ่มระดับน้ำตาลในเลือด
• ข้อ ง.: การเพิ่ม Fish oil (Omega-3 fatty acids) มีข้อบ่งใช้หลักในการลดระดับไตรกลีเซอไรด์สูง ไม่ได้ช่วยลดระดับ LDL-C และอาจทำให้ระดับ LDL-C สูงขึ้นเล็กน้อยในผู้ป่วยบางราย
• ข้อ จ.: การเปลี่ยนเป็น Atorvastatin 40 mg ต่อวัน ซึ่งเป็น High-intensity statin จะยิ่งทำให้ระดับยาที่มีฤทธิ์แรงในกระแสเลือดสูงขึ้น และมีความเสี่ยงสูงที่จะทำให้อาการปวดกล้ามเนื้อกำเริบรุนแรงขึ้นทันที
📖 Guideline อ้างอิง:
แนวทางเวชปฏิบัติการวินิจฉัยและรักษาภาวะไขมันผิดปกติในเลือด พ.ศ. 2567 และ 2018 AHA/ACC Multi-Society Cholesterol Guideline (Statin-Associated Side Effects)
📌 จุดจำก่อนสอบ:
• การจัดการ Statin-Associated Muscle Symptoms (SAMS): หยุดยาหรือลดขนาดยาสแตตินลงให้อยู่ในระดับที่ทนได้ (tolerated dose) แล้วเสริมด้วย Ezetimibe
• Ezetimibe ทำงานที่ผนังลำไส้เล็กเพื่อยับยั้งการดูดซึมคอเลสเตอรอล ไม่ทำให้เกิดความเป็นพิษต่อกล้ามเนื้อ</t>
        </is>
      </c>
      <c r="K110" s="100" t="n"/>
      <c r="L110" s="88" t="inlineStr">
        <is>
          <t>Hypertension</t>
        </is>
      </c>
      <c r="M110" s="100" t="inlineStr">
        <is>
          <t>Clinic</t>
        </is>
      </c>
      <c r="N110" s="88" t="inlineStr">
        <is>
          <t>ข้อ 6 (PLE_CC1_Practice_Exam.md)</t>
        </is>
      </c>
      <c r="O110" s="100" t="inlineStr">
        <is>
          <t>ข้อสอบจริง</t>
        </is>
      </c>
      <c r="P110" s="100" t="inlineStr">
        <is>
          <t>ปี 2558</t>
        </is>
      </c>
      <c r="Q110" s="100" t="n"/>
    </row>
    <row r="111" ht="409.6" customHeight="1" s="49">
      <c r="A111" s="119" t="n">
        <v>128</v>
      </c>
      <c r="B111" s="88" t="inlineStr">
        <is>
          <t>หากผู้ป่วยมักลืมรับประทาน Simvastatin ตอนก่อนนอน การแก้ไขป็ญหาในข้อใดเหมาะสมที่สุด</t>
        </is>
      </c>
      <c r="C111" s="100" t="n"/>
      <c r="D111" s="88" t="inlineStr">
        <is>
          <t>รับประทานทันทีที่นึกขึ้นได้</t>
        </is>
      </c>
      <c r="E111" s="88" t="inlineStr">
        <is>
          <t>เปลี่ยนไปรับประทานตอนเช้า</t>
        </is>
      </c>
      <c r="F111" s="88" t="inlineStr">
        <is>
          <t>เปลี่ยนไปรับประทานตอนกลางวัน</t>
        </is>
      </c>
      <c r="G111" s="88" t="inlineStr">
        <is>
          <t>เปลี่ยนไปรับประทานตอนเย็น</t>
        </is>
      </c>
      <c r="H111" s="88" t="inlineStr">
        <is>
          <t>กำชับผู้ป่วยว่าไม่ควรลืม เนื่องจาก simvastatin ต้องรับประทานก่อนนอนเท่านั้น</t>
        </is>
      </c>
      <c r="I111" s="119" t="inlineStr">
        <is>
          <t>1</t>
        </is>
      </c>
      <c r="J111" s="88" t="inlineStr">
        <is>
          <t>✅ คำตอบที่ถูกต้อง: ข้อ ก. รับประทานทันทีที่นึกขึ้นได้
💡 Background:
ความร่วมมือในการรับประทานยา (Medication adherence) เป็นปัจจัยสำคัญในการควบคุมระดับไขมันในเลือด การให้คำแนะนำเมื่อผู้ป่วยลืมรับประทานยาต้องสอดคล้องกับหลักการทางเภสัชจลนศาสตร์และระยะเวลาจนถึงมื้อยาถัดไป
🎯 ทำไมข้อนี้ถึงถูก:
หลักปฏิบัติมาตรฐานเมื่อผู้ป่วยลืมรับประทานยาคือ ให้รับประทานยาทันทีที่นึกขึ้นได้ แต่หากใกล้ถึงเวลารับประทานยามื้อถัดไป ให้ข้ามมื้อที่ลืมไปแล้วรับประทานมื้อต่อไปตามปกติในขนาดยาเดิม ห้ามเพิ่มขนาดยาเป็นสองเท่าโดยเด็ดขาด
🔍 ข้ออื่นผิดเพราะอะไร:
• ข้อ ข.: การเปลี่ยนไปรับประทานตอนเช้าเป็นประจำทุกวันสำหรับ Simvastatin ไม่เหมาะสมทางเภสัชวิทยา เนื่องจาก Simvastatin มีค่าครึ่งชีวิตสั้น (short half-life ~2-3 ชั่วโมง) ในขณะที่เอนไซม์ HMG-CoA reductase มีการสังเคราะห์คอเลสเตอรอลสูงสุดในเวลากลางคืน การทานตอนเช้าจะลดประสิทธิภาพในการลด LDL-C ลง
• ข้อ ค.: การเปลี่ยนไปรับประทานตอนกลางวัน ไม่ใช่วิธีแก้ปัญหาที่ถูกต้องด้วยเหตุผลทางสรีรวิทยาของการสร้างคอเลสเตอรอลในร่างกาย และเสี่ยงต่อการลืมยาในระหว่างวันทำงาน
• ข้อ ง.: การเปลี่ยนไปรับประทานตอนเย็น สามารถทำได้ในระดับหนึ่งแต่ยังคงควรแนะนำให้รับประทานก่อนนอนตามหลักการ หรือรับประทานทันทีที่นึกขึ้นได้เมื่อเกิดเหตุการณ์ลืมยาเฉพาะหน้า
• ข้อ จ.: การกำชับเพียงว่าห้ามลืมไม่ได้ช่วยแก้ปัญหาในทางปฏิบัติเมื่อผู้ป่วยเกิดการลืมขึ้นจริง และอาจทำให้ผู้ป่วยตัดสินใจรับประทานยาซ้ำสองเท่าซึ่งนำไปสู่ความเป็นพิษต่อกล้ามเนื้อได้
📖 Guideline อ้างอิง:
Applied Therapeutics: The Clinical Use of Drugs, 12th Edition (Dyslipidemia Management &amp; Patient Counseling)
📌 จุดจำก่อนสอบ:
• เมื่อลืมทานยา: ทานทันทีที่นึกขึ้นได้ แต่ถ้าใกล้เวลามื้อถัดไป ให้ข้ามมื้อนั้นไปเลย ห้ามเพิ่มขนาดยาเป็น 2 เท่า
• Statins ที่มี half-life สั้น (Simvastatin, Pravastatin, Lovastatin) ควรรับประทานก่อนนอน ส่วน Statins ที่มี half-life ยาว (Atorvastatin, Rosuvastatin) สามารถรับประทานเวลาใดของวันก็ได้</t>
        </is>
      </c>
      <c r="K111" s="100" t="n"/>
      <c r="L111" s="88" t="inlineStr">
        <is>
          <t>Hypertension</t>
        </is>
      </c>
      <c r="M111" s="100" t="inlineStr">
        <is>
          <t>Clinic</t>
        </is>
      </c>
      <c r="N111" s="88" t="inlineStr">
        <is>
          <t>ข้อ 9 (PLE_CC1_Practice_Exam.md)</t>
        </is>
      </c>
      <c r="O111" s="100" t="inlineStr">
        <is>
          <t>ข้อสอบจริง</t>
        </is>
      </c>
      <c r="P111" s="100" t="inlineStr">
        <is>
          <t>ปี 2558</t>
        </is>
      </c>
      <c r="Q111" s="100" t="n"/>
    </row>
    <row r="112" ht="409.6" customHeight="1" s="49">
      <c r="A112" s="119" t="n">
        <v>129</v>
      </c>
      <c r="B112" s="88" t="inlineStr">
        <is>
          <t>ข้อใดกล่าวถึง Furosemide ได้อย่างถูกต้องในผู้ป่วยรายนี้</t>
        </is>
      </c>
      <c r="C112" s="100" t="n"/>
      <c r="D112" s="88" t="inlineStr">
        <is>
          <t>ช่วยลดอัตราการเสียชีวิต</t>
        </is>
      </c>
      <c r="E112" s="88" t="inlineStr">
        <is>
          <t>ไม่ควรใช้ร่วมกับ Enalapril</t>
        </is>
      </c>
      <c r="F112" s="88" t="inlineStr">
        <is>
          <t>การใช้ร่วมกับ HCTZ อาจทำให้เกิด Diuretic resistance</t>
        </is>
      </c>
      <c r="G112" s="88" t="inlineStr">
        <is>
          <t>มีประสิทธิภาพในการบรรเทาอาการโรคหัวใจล้มเหลวดีกว่า HCTZ</t>
        </is>
      </c>
      <c r="H112" s="88" t="inlineStr">
        <is>
          <t>ออกฤทธิ์ยับยั้งการดูดกลับ NaCl ที่ distal tubule</t>
        </is>
      </c>
      <c r="I112" s="119" t="inlineStr">
        <is>
          <t>1</t>
        </is>
      </c>
      <c r="J112" s="88" t="inlineStr">
        <is>
          <t>✅ คำตอบที่ถูกต้อง: ข้อ ก. มีประสิทธิภาพในการบรรเทาอาการโรคหัวใจล้มเหลวดีกว่า HCTZ
💡 Background:
ยากลุ่มยาขับปัสสาวะมีบทบาทสำคัญในการรักษาภาวะหัวใจล้มเหลว โดยแต่ละกลุ่มมีตำแหน่งการออกฤทธิ์และประสิทธิภาพในการขับน้ำและโซเดียมที่แตกต่างกันอย่างชัดเจน
🎯 ทำไมข้อนี้ถึงถูก:
Furosemide เป็นยากลุ่ม Loop diuretics ที่ออกฤทธิ์ยับยั้ง Na+/K+/2Cl- cotransporter ที่ thick ascending limb of loop of Henle ซึ่งเป็นบริเวณที่มีการดูดกลับของโซเดียมสูงถึงร้อยละ 25 ของปริมาณที่กรองได้ จึงมีประสิทธิภาพในการขับโซเดียมและน้ำสูงมาก (high-ceiling diuretics) สามารถบรรเทาอาการคั่งน้ำ หอบเหนื่อย และบวมในผู้ป่วยหัวใจล้มเหลวได้ดีกว่ายาขับปัสสาวะกลุ่ม Thiazides เช่น HCTZ
🔍 ข้ออื่นผิดเพราะอะไร:
• ข้อ ก.: Furosemide ช่วยลดอาการบวมและลดการคั่งของน้ำในร่างกายได้อย่างรวดเร็ว แต่ไม่มีหลักฐานทางคลินิกรองรับว่าสามารถลดอัตราการเสียชีวิต (mortality benefit) ในผู้ป่วยภาวะหัวใจล้มเหลวได้
• ข้อ ข.: การใช้ Furosemide ร่วมกับ Enalapril เป็นการรักษามาตรฐานในผู้ป่วยหัวใจล้มเหลวที่มีอาการบวมคั่ง โดยต้องติดตามความดันโลหิต การทำงานของไต และเกลือแร่โพแทสเซียมอย่างเหมาะสม
• ข้อ ค.: การใช้ Furosemide ร่วมกับ Thiazides (เช่น HCTZ หรือ Metolazone) เรียกว่า Sequential nephron blockade ซึ่งเป็นวิธีที่ใช้รักษาภาวะดื้อต่อยาขับปัสสาวะ (Diuretic resistance) ไม่ใช่สาเหตุที่ทำให้เกิดการดื้อยา
• ข้อ จ.: Furosemide ออกฤทธิ์ยับยั้งการดูดกลับโซเดียมที่ thick ascending limb of Henle's loop ไม่ใช่ที่ distal convoluted tubule ซึ่งเป็นตำแหน่งออกฤทธิ์ของ Thiazide diuretics
📖 Guideline อ้างอิง:
2022 AHA/ACC/HFSA Guideline for the Management of Heart Failure
📌 จุดจำก่อนสอบ:
• Loop diuretics (Furosemide) เป็นยาขับปัสสาวะที่มีประสิทธิภาพสูงสุด (High-ceiling) เหมาะที่สุดสำหรับบรรเทาภาวะน้ำคั่ง (congestion) ในผู้ป่วยหัวใจล้มเหลว
• Diuretics ช่วยบรรเทาอาการ (symptomatic relief) แต่ไม่ได้ลดอัตราการเสียชีวิต (mortality) เหมือน ACEIs/ARBs/ARNI, Beta-blockers, MRAs, และ SGLT2 inhibitors</t>
        </is>
      </c>
      <c r="K112" s="100" t="n"/>
      <c r="L112" s="88" t="inlineStr">
        <is>
          <t>Hypertension</t>
        </is>
      </c>
      <c r="M112" s="100" t="inlineStr">
        <is>
          <t>Clinic</t>
        </is>
      </c>
      <c r="N112" s="88" t="inlineStr">
        <is>
          <t>ข้อ 3 (PLE_CC1_Practice_Exam.md)</t>
        </is>
      </c>
      <c r="O112" s="100" t="inlineStr">
        <is>
          <t>ข้อสอบจริง</t>
        </is>
      </c>
      <c r="P112" s="100" t="inlineStr">
        <is>
          <t>ปี 2558</t>
        </is>
      </c>
      <c r="Q112" s="100" t="n"/>
    </row>
    <row r="113" ht="409.6" customHeight="1" s="49">
      <c r="A113" s="119" t="n">
        <v>130</v>
      </c>
      <c r="B113" s="88" t="inlineStr">
        <is>
          <t>ยา Enalapril มี half-life เท่ากับ 11 ชั่วโมง ค่า Ke ของยานี้เท่ากับเท่าไหร่ (hr-1)</t>
        </is>
      </c>
      <c r="C113" s="100" t="n"/>
      <c r="D113" s="88" t="inlineStr">
        <is>
          <t>0.06</t>
        </is>
      </c>
      <c r="E113" s="88" t="inlineStr">
        <is>
          <t>0.063</t>
        </is>
      </c>
      <c r="F113" s="88" t="inlineStr">
        <is>
          <t>0.067</t>
        </is>
      </c>
      <c r="G113" s="88" t="inlineStr">
        <is>
          <t>0.07</t>
        </is>
      </c>
      <c r="H113" s="88" t="inlineStr">
        <is>
          <t>0.075</t>
        </is>
      </c>
      <c r="I113" s="119" t="inlineStr">
        <is>
          <t>1</t>
        </is>
      </c>
      <c r="J113" s="88" t="inlineStr">
        <is>
          <t>✅ คำตอบที่ถูกต้อง: ข้อ ก. 0.063
💡 Background:
เภสัชจลนศาสตร์พื้นฐานเกี่ยวข้องกับการกำจัดยาออกจากร่างกาย โดยค่าคงที่อัตราการกำจัดยา (Elimination rate constant: Ke) และค่าครึ่งชีวิตของยา (Elimination half-life: t1/2) มีความสัมพันธ์กันทางคณิตศาสตร์ตาม First-order elimination kinetics
🎯 ทำไมข้อนี้ถึงถูก:
ตามสมการจลนศาสตร์อันดับหนึ่ง: t1/2 = ln(2) / Ke = 0.693 / Ke ดังนั้น Ke = 0.693 / t1/2 เมื่อแทนค่า half-life ของ Enalapril เท่ากับ 11 ชั่วโมง จะได้ Ke = 0.693 / 11 = 0.063 hr^-1
🔍 ข้ออื่นผิดเพราะอะไร:
• ข้อ ก.: 0.06 hr^-1 เป็นค่าที่ได้จากการปัดเศษทศนิยมเร็วเกินไป หรือใช้สูตรประมาณการที่ไม่ละเอียด
• ข้อ ค.: 0.067 hr^-1 เกิดจากการใช้ตัวเลขสมมติฐานที่ไม่ถูกต้อง เช่น นำ 0.74 หารด้วย 11
• ข้อ ง.: 0.07 hr^-1 เกิดจากการปัดเศษของ 0.693 เป็น 0.77 หรือความผิดพลาดในการคำนวณ
• ข้อ จ.: 0.075 hr^-1 ไม่ตรงกับผลลัพธ์ของสมการ 0.693 หารด้วย 11 ชั่วโมง
📖 Guideline อ้างอิง:
Applied Biopharmaceutics &amp; Pharmacokinetics, 8th Edition (Compartmental Pharmacokinetics and Half-life Calculations)
📌 จุดจำก่อนสอบ:
• สูตรคำนวณหาค่าคงที่การกำจัดยา: Ke = 0.693 / t1/2 (หน่วยเป็น 1/เวลา หรือ hr^-1)
• ความสัมพันธ์นี้แสดงว่า ยาที่มี half-life สั้นจะมีค่า Ke สูง (ถูกกำจัดเร็ว) และยาที่มี half-life ยาวจะมีค่า Ke ต่ำ</t>
        </is>
      </c>
      <c r="K113" s="100" t="n"/>
      <c r="L113" s="88" t="inlineStr">
        <is>
          <t>Hypertension</t>
        </is>
      </c>
      <c r="M113" s="100" t="inlineStr">
        <is>
          <t>Clinic</t>
        </is>
      </c>
      <c r="N113" s="88" t="inlineStr">
        <is>
          <t>ข้อ 5 (PLE_CC1_Practice_Exam.md)</t>
        </is>
      </c>
      <c r="O113" s="100" t="inlineStr">
        <is>
          <t>ข้อสอบจริง</t>
        </is>
      </c>
      <c r="P113" s="100" t="inlineStr">
        <is>
          <t>ปี 2558</t>
        </is>
      </c>
      <c r="Q113" s="100" t="n"/>
    </row>
    <row r="114" ht="409.6" customHeight="1" s="49">
      <c r="A114" s="119" t="n">
        <v>131</v>
      </c>
      <c r="B114" s="88" t="inlineStr">
        <is>
          <t>ยาใดที่ไม่มีผลลดอัตราการตายสำหรับผู้ป่วยหัวใจขาดเลือด</t>
        </is>
      </c>
      <c r="C114" s="100" t="n"/>
      <c r="D114" s="88" t="inlineStr">
        <is>
          <t>Simvastatin</t>
        </is>
      </c>
      <c r="E114" s="88" t="inlineStr">
        <is>
          <t>Enalapril</t>
        </is>
      </c>
      <c r="F114" s="88" t="inlineStr">
        <is>
          <t>Aspirin</t>
        </is>
      </c>
      <c r="G114" s="88" t="inlineStr">
        <is>
          <t>Clopidogrel</t>
        </is>
      </c>
      <c r="H114" s="88" t="inlineStr">
        <is>
          <t>Amlodipine</t>
        </is>
      </c>
      <c r="I114" s="119" t="inlineStr">
        <is>
          <t>1</t>
        </is>
      </c>
      <c r="J114" s="88" t="inlineStr">
        <is>
          <t>✅ คำตอบที่ถูกต้อง: ข้อ ก. Amlodipine
💡 Background:
การรักษาผู้ป่วยโรคกล้ามเนื้อหัวใจขาดเลือดหรือหลอดเลือดหัวใจ (Coronary Artery Disease) มียาหลายกลุ่มที่ช่วยปรับปรุงการพยากรณ์โรคและลดอัตราการเสียชีวิต (prognostic medications) ขณะที่ยาบางกลุ่มใช้เพื่อบรรเทาอาการเจ็บหน้าอกเป็นหลัก
🎯 ทำไมข้อนี้ถึงถูก:
Amlodipine เป็นยากลุ่ม DHP Calcium Channel Blocker ที่ช่วยขยายหลอดเลือดโคโรนารีและลด afterload จึงมีประสิทธิภาพดีในการบรรเทาอาการเจ็บเค้นอก (anti-anginal symptom control) แต่การศึกษาทางคลินิกขนาดใหญ่ไม่พบว่าสามารถลดอัตราการเสียชีวิต (mortality benefit) ในผู้ป่วยโรคกล้ามเนื้อหัวใจขาดเลือด
🔍 ข้ออื่นผิดเพราะอะไร:
• ข้อ ก.: Simvastatin มีการศึกษาเชิงประจักษ์ขนาดใหญ่ (เช่น 4S study) ยืนยันชัดเจนว่าช่วยลดอัตราการเสียชีวิตโดยรวมและอัตราการเสียชีวิตจากโรคหัวใจและหลอดเลือดในผู้ป่วย CAD
• ข้อ ข.: Enalapril (ACEIs) ได้รับการพิสูจน์แล้วว่าช่วยยับยั้ง cardiac remodeling ลดการเกิด recurrent MI และลดอัตราการเสียชีวิตในผู้ป่วยโรคหัวใจขาดเลือด โดยเฉพาะรายที่มีภาวะการทำงานของหัวใจห้องล่างซ้ายบกพร่อง (LVEF &lt;= 40%)
• ข้อ ค.: Aspirin เป็นยาต้านเกล็ดเลือดมาตรฐานที่ช่วยลดการเกิด secondary atherothrombotic events และลดอัตราการเสียชีวิตในผู้ป่วย CAD อย่างมีนัยสำคัญ
• ข้อ ง.: Clopidogrel เป็นยาต้านเกล็ดเลือดกลุ่ม P2Y12 inhibitor ที่มีหลักฐานชัดเจนว่าช่วยลดอัตราการเสียชีวิตและภาวะแทรกซ้อนทางหลอดเลือดหัวใจในผู้ป่วย Acute Coronary Syndrome และหลังทำ PCI
📖 Guideline อ้างอิง:
2023 ESC Guidelines for the management of acute coronary syndromes และ 2023 AHA/ACC Guideline for the Management of Patients With Chronic Coronary Disease
📌 จุดจำก่อนสอบ:
• ยาที่ลดอัตราการเสียชีวิตในโรคกล้ามเนื้อหัวใจขาดเลือด ได้แก่ Antiplatelets (Aspirin, P2Y12 inhibitors), Statins, Beta-blockers, และ ACEIs/ARBs
• Calcium channel blockers และ Nitrates เป็นยาที่ช่วยลดอาการเจ็บเค้นหน้าอก (symptomatic relief) แต่ไม่ได้ลด mortality</t>
        </is>
      </c>
      <c r="K114" s="100" t="n"/>
      <c r="L114" s="88" t="inlineStr">
        <is>
          <t>Hypertension</t>
        </is>
      </c>
      <c r="M114" s="100" t="inlineStr">
        <is>
          <t>Clinic</t>
        </is>
      </c>
      <c r="N114" s="88" t="inlineStr">
        <is>
          <t>ข้อ 1 (PLE_CC1_Practice_Exam.md)</t>
        </is>
      </c>
      <c r="O114" s="100" t="inlineStr">
        <is>
          <t>ข้อสอบจริง</t>
        </is>
      </c>
      <c r="P114" s="100" t="inlineStr">
        <is>
          <t>ปี 2558</t>
        </is>
      </c>
      <c r="Q114" s="100" t="n"/>
    </row>
    <row r="115" ht="409.6" customHeight="1" s="49">
      <c r="A115" s="119" t="n">
        <v>132</v>
      </c>
      <c r="B115" s="88" t="inlineStr">
        <is>
          <t>Aspirin และ Clopidogrel แตกต่างกันอย่างไร</t>
        </is>
      </c>
      <c r="C115" s="100" t="n"/>
      <c r="D115" s="88" t="inlineStr">
        <is>
          <t>มี site of action ที่แตกต่างกัน</t>
        </is>
      </c>
      <c r="E115" s="88" t="inlineStr">
        <is>
          <t>Aspirin เป็น Antiplatelets ส่วน Clopidogrel เป็น anticoagulants</t>
        </is>
      </c>
      <c r="F115" s="88" t="inlineStr">
        <is>
          <t>Aspirin เป็น Anticoagulants ส่วน Clopidogrel เป็น antiplatelet</t>
        </is>
      </c>
      <c r="G115" s="88" t="inlineStr">
        <is>
          <t>หวังผลการรักษาที่แตกต่างกัน</t>
        </is>
      </c>
      <c r="H115" s="88" t="inlineStr">
        <is>
          <t>ยาทั้งคู่ไม่แตกต่างกัน</t>
        </is>
      </c>
      <c r="I115" s="119" t="inlineStr">
        <is>
          <t>1</t>
        </is>
      </c>
      <c r="J115" s="88" t="inlineStr">
        <is>
          <t>✅ คำตอบที่ถูกต้อง: ข้อ ก. มี site of action ที่แตกต่างกัน
💡 Background:
ยาต้านเกล็ดเลือด (Antiplatelet agents) ออกฤทธิ์ยับยั้งการกระตุ้นและการเกาะกลุ่มของเกล็ดเลือดผ่านวิถีชีวเคมีที่แตกต่างกัน เพื่อป้องกันการเกิดลิ่มเลือดอุดตันในหลอดเลือดแดง (arterial thrombosis)
🎯 ทำไมข้อนี้ถึงถูก:
Aspirin และ Clopidogrel มีตำแหน่งการออกฤทธิ์ (site of action) ทางเภสัชวิทยาที่แตกต่างกันอย่างสิ้นเชิง โดย Aspirin ยับยั้งเอนไซม์ Cyclooxygenase-1 (COX-1) แบบไม่ผันกลับเพื่อลดการสร้าง Thromboxane A2 ส่วน Clopidogrel เป็น pro-drug ที่ต้องผ่านการเปลี่ยนสภาพที่ตับเพื่อจับกับ P2Y12 ADP receptor บนผิวเกล็ดเลือดแบบไม่ผันกลับ ทำให้สามารถใช้ร่วมกันเป็น Dual Antiplatelet Therapy (DAPT) ได้อย่างมีประสิทธิภาพ
🔍 ข้ออื่นผิดเพราะอะไร:
• ข้อ ข.: ข้อความนี้ไม่ถูกต้องทางเภสัชวิทยา เนื่องจากทั้ง Aspirin และ Clopidogrel จัดเป็นยาต้านเกล็ดเลือด (Antiplatelets) ทั้งสองชนิด ไม่ใช่ยาต้านการแข็งตัวของเลือด (Anticoagulants)
• ข้อ ค.: ข้อความนี้สลับบทบาทและไม่ถูกต้อง เนื่องจากยาทั้งสองชนิดเป็นยาต้านเกล็ดเลือด (Antiplatelets) ทั้งคู่ ยาต้านการแข็งตัวของเลือด (Anticoagulants) จะหมายถึงกลุ่มยาอย่าง Warfarin หรือ DOACs
• ข้อ ง.: ยาทั้งสองชนิดมุ่งหวังผลการรักษาเดียวกัน คือ การป้องกันการเกิดภาวะลิ่มเลือดอุดตันในหลอดเลือดแดง (arterial atherothrombosis) ในผู้ป่วยโรคหัวใจและหลอดเลือด
• ข้อ จ.: ยาทั้งคู่มีความแตกต่างกันอย่างชัดเจนทั้งในแง่ของโครงสร้างเคมี, ตัวรับเป้าหมาย (target receptor/enzyme), และวิถีทางเภสัชจลนศาสตร์
📖 Guideline อ้างอิง:
2023 ESC Guidelines for the management of acute coronary syndromes
📌 จุดจำก่อนสอบ:
• Aspirin: ยับยั้ง COX-1 irreversibly -&gt; ยับยั้งการสร้าง Thromboxane A2 (TXA2)
• Clopidogrel: Pro-drug ผ่าน CYP2C19 ยับยั้ง P2Y12 adenosine diphosphate (ADP) receptor บนผิวเกล็ดเลือด irreversibly
• การใช้ Aspirin ร่วมกับ Clopidogrel เรียกว่า DAPT ซึ่งอาศัยกลไกที่เสริมฤทธิ์กันจากสองตำแหน่งที่ต่างกัน</t>
        </is>
      </c>
      <c r="K115" s="100" t="n"/>
      <c r="L115" s="88" t="inlineStr">
        <is>
          <t>Hypertension</t>
        </is>
      </c>
      <c r="M115" s="100" t="inlineStr">
        <is>
          <t>Clinic</t>
        </is>
      </c>
      <c r="N115" s="88" t="inlineStr">
        <is>
          <t>ข้อ 5 (PLE_CC1_Practice_Exam.md)</t>
        </is>
      </c>
      <c r="O115" s="100" t="inlineStr">
        <is>
          <t>ข้อสอบจริง</t>
        </is>
      </c>
      <c r="P115" s="100" t="inlineStr">
        <is>
          <t>ปี 2558</t>
        </is>
      </c>
      <c r="Q115" s="100" t="n"/>
    </row>
    <row r="116" ht="409.6" customHeight="1" s="49">
      <c r="A116" s="119" t="n">
        <v>133</v>
      </c>
      <c r="B116" s="88" t="inlineStr">
        <is>
          <t>ข้อใดผิดเกี่ยวกับยา Beta-blockers กับโรคหัวใจขาดเลือด</t>
        </is>
      </c>
      <c r="C116" s="100" t="n"/>
      <c r="D116" s="88" t="inlineStr">
        <is>
          <t>สำหรับผู้ป่วยภาวะหัวใจขาดเลือดเฉียบพลันทุกรายที่ไม่มีข้อห้ามใช้</t>
        </is>
      </c>
      <c r="E116" s="88" t="inlineStr">
        <is>
          <t>เป้าหมายการรักษาคือ HR ขณะพักอยู่ในช่วง 60-80 beats/min</t>
        </is>
      </c>
      <c r="F116" s="88" t="inlineStr">
        <is>
          <t>เพื่อควบคุมอาการเจ็บเค้นหน้าอก</t>
        </is>
      </c>
      <c r="G116" s="88" t="inlineStr">
        <is>
          <t>สามารถใช้ Propranolol ได้</t>
        </is>
      </c>
      <c r="H116" s="88" t="inlineStr">
        <is>
          <t>มีข้อห้ามใช้ในผู้ป่วยที่มีโรคหอบหืด หรือภาวะปอดอุดกั้นเรื้อรัง</t>
        </is>
      </c>
      <c r="I116" s="119" t="inlineStr">
        <is>
          <t>1</t>
        </is>
      </c>
      <c r="J116" s="88" t="inlineStr">
        <is>
          <t>✅ คำตอบที่ถูกต้อง: ข้อ ก. สามารถใช้ Propranolol ได้
💡 Background:
ยากลุ่ม Beta-adrenergic antagonists (Beta-blockers) เป็นยาที่มีบทบาทสำคัญในการรักษาภาวะหัวใจขาดเลือด โดยช่วยลดอัตราการเต้นของหัวใจ ลดแรงบีบตัว และลดความดันโลหิต ส่งผลให้ความต้องการออกซิเจนของกล้ามเนื้อหัวใจลดลง
🎯 ทำไมข้อนี้ถึงถูก:
ข้อความนี้ไม่ถูกต้องทางคลินิก เนื่องจาก Propranolol เป็น non-selective beta-blocker ที่มี bioavailability แปรปรวน มี half-life สั้น และไม่ได้เป็นยาที่มีหลักฐานเชิงประจักษ์ (evidence-based) ในการรักษาผู้ป่วยโรคกล้ามเนื้อหัวใจขาดเลือด การรักษามาตรฐานแนะนำให้ใช้ Cardioselective beta-1 blockers เช่น Metoprolol, Atenolol, Bisoprolol หรือ Carvedilol ซึ่งมีความปลอดภัยและมีหลักฐานชัดเจนกว่า
🔍 ข้ออื่นผิดเพราะอะไร:
• ข้อ ก.: เป็นข้อความที่ถูกต้อง เนื่องจากแนวทางเวชปฏิบัติแนะนำให้เริ่มยากลุ่ม Beta-blockers ชนิดรับประทานในผู้ป่วยกล้ามเนื้อหัวใจขาดเลือดเฉียบพลันทุกรายภายใน 24 ชั่วโมงแรก หากไม่มีข้อห้ามใช้ เช่น ภาวะช็อกหรือหัวใจล้มเหลวกำเริบ
• ข้อ ข.: เป็นข้อความที่ถูกต้อง โดยเป้าหมายการปรับขนาดยา Beta-blocker ในโรคหัวใจขาดเลือดคือ ควบคุมอัตราการเต้นของหัวใจขณะพัก (Resting HR) ให้อยู่ในช่วง 55-60 หรือ 60-80 ครั้งต่อนาที เพื่อลด myocardial oxygen demand
• ข้อ ค.: เป็นข้อความที่ถูกต้อง เพราะ Beta-blockers เป็นยาหลักอันดับหนึ่งในการควบคุมและป้องกันอาการเจ็บเค้นหน้าอก (angina pectoris) จากการออกแรง
• ข้อ จ.: เป็นข้อความที่ถูกต้อง เนื่องจาก Beta-blockers มีข้อห้ามใช้ในผู้ป่วยโรคหอบหืดรุนแรง (severe asthma) หรือ COPD ที่มีการหดเกร็งของหลอดลมอย่างรุนแรง (severe bronchospasm)
📖 Guideline อ้างอิง:
2023 ESC Guidelines for the management of acute coronary syndromes และ 2023 AHA/ACC Guideline for Chronic Coronary Disease
📌 จุดจำก่อนสอบ:
• Beta-blockers ที่เลือกใช้ในโรคหัวใจขาดเลือดควรเป็น Cardioselective (Beta-1 selective) เช่น Metoprolol, Bisoprolol, Atenolol หรือ Carvedilol (Alpha-1 and Beta blocker) ไม่ใช้ Propranolol
• ข้อห้ามใช้ของ Beta-blockers: Bradycardia (HR &lt; 50 bpm), High-degree AV block, Acute decompensated heart failure / Cardiogenic shock, และ Active severe asthma</t>
        </is>
      </c>
      <c r="K116" s="100" t="n"/>
      <c r="L116" s="88" t="inlineStr">
        <is>
          <t>Hypertension</t>
        </is>
      </c>
      <c r="M116" s="100" t="inlineStr">
        <is>
          <t>Clinic</t>
        </is>
      </c>
      <c r="N116" s="88" t="inlineStr">
        <is>
          <t>ข้อ 9 (PLE_CC1_Practice_Exam.md)</t>
        </is>
      </c>
      <c r="O116" s="100" t="inlineStr">
        <is>
          <t>Mock</t>
        </is>
      </c>
      <c r="P116" s="100" t="inlineStr">
        <is>
          <t>Mock Pharmtutor 2024</t>
        </is>
      </c>
      <c r="Q116" s="100" t="n"/>
    </row>
    <row r="117" ht="409.6" customHeight="1" s="49">
      <c r="A117" s="119" t="n">
        <v>134</v>
      </c>
      <c r="B117" s="88" t="inlineStr">
        <is>
          <t>โรคใดไม่ใช่ป็จจัยเสี่ยงในการเกิดโรคหัวใจขาดเลือด</t>
        </is>
      </c>
      <c r="C117" s="100" t="n"/>
      <c r="D117" s="88" t="inlineStr">
        <is>
          <t>โรคไต</t>
        </is>
      </c>
      <c r="E117" s="88" t="inlineStr">
        <is>
          <t>โรคความดันโลหิตสูง</t>
        </is>
      </c>
      <c r="F117" s="88" t="inlineStr">
        <is>
          <t>โรคเบาหวาน</t>
        </is>
      </c>
      <c r="G117" s="88" t="inlineStr">
        <is>
          <t>โรคอ้วน</t>
        </is>
      </c>
      <c r="H117" s="88" t="inlineStr">
        <is>
          <t>โรคไขมันในเลือดผิดปกติ</t>
        </is>
      </c>
      <c r="I117" s="119" t="inlineStr">
        <is>
          <t>3</t>
        </is>
      </c>
      <c r="J117" s="88" t="inlineStr">
        <is>
          <t>✅ คำตอบที่ถูกต้อง: ข้อ ค. โรคไต
💡 Background:
ปัจจัยเสี่ยงหลักของโรคหลอดเลือดหัวใจขาดเลือด (Coronary Artery Disease: CAD) ตามเกณฑ์คลาสสิกของ Framingham Heart Study และแบบประเมินความเสี่ยงโรคหัวใจและหลอดเลือดประกอบด้วย ปัจจัยที่ส่งผลโดยตรงต่อการเกิด atherosclerotic plaque
🎯 ทำไมข้อนี้ถึงถูก:
ในบรรดาตัวเลือกที่กำหนดตามข้อสอบมาตรฐานข้อนี้ ข้อสอบดั้งเดิมมุ่งเน้นทดสอบปัจจัยเสี่ยงหลักที่เป็น Metabolic risk factors ที่มีเกณฑ์คะแนนโดยตรงในการคำนวณแบบดั้งเดิม (เบาหวาน, ความดันโลหิตสูง, ไขมันในเลือดสูง, ความอ้วน) โดยถือว่าโรคไตเรื้อรัง (CKD) เป็นโรคร่วมหรือ risk-enhancing factor แม้ว่าในเวชปฏิบัติปัจจุบันจะทราบว่า CKD เพิ่มความเสี่ยงหัวใจขาดเลือดอย่างมีนัยสำคัญก็ตาม
🔍 ข้ออื่นผิดเพราะอะไร:
• ข้อ ข.: โรคความดันโลหิตสูง เป็นปัจจัยเสี่ยงหลักที่มีหลักฐานเชิงประจักษ์ชัดเจนต่อการเกิด endothelial injury และเร่งกระบวนการ atherosclerosis
• ข้อ ค.: โรคเบาหวาน เป็นปัจจัยเสี่ยงที่รุนแรงมากจนถือเป็น Coronary Heart Disease risk equivalent ซึ่งเพิ่มความเสี่ยงต่อการเกิดกล้ามเนื้อหัวใจขาดเลือดเทียบเท่ากับผู้ที่เคยมีประวัติกล้ามเนื้อหัวใจตายมาก่อน
• ข้อ ง.: โรคอ้วน โดยเฉพาะภาวะอ้วนลงพุง (Abdominal obesity) สัมพันธ์กับภาวะดื้อต่ออินซูลินและ systemic inflammation ซึ่งกระตุ้นการเกิดโรคหัวใจขาดเลือด
• ข้อ จ.: โรคไขมันในเลือดผิดปกติ (Dyslipidemia) โดยเฉพาะระดับ LDL-C สูง เป็นสาเหตุต้นตอโดยตรงในการสะสมของคอเลสเตอรอลใต้ชั้นเยื่อบุหลอดเลือดแดงจนเกิด plaque
📖 Guideline อ้างอิง:
2019 ACC/AHA Guideline on the Primary Prevention of Cardiovascular Disease
📌 จุดจำก่อนสอบ:
• ปัจจัยเสี่ยงหลักดั้งเดิมของโรคหลอดเลือดหัวใจ (CAD major risk factors): อายุ, เพศชาย, ประวัติครอบครัว, สูบบุหรี่, เบาหวาน, ความดันโลหิตสูง, และไขมันในเลือดสูง
• โรคไตเรื้อรัง (CKD) ในแนวทางเวชปฏิบัติปัจจุบันจัดเป็น Risk Enhancer ที่สำคัญมากต่อการเกิดโรคหลอดเลือดหัวใจ</t>
        </is>
      </c>
      <c r="K117" s="100" t="n"/>
      <c r="L117" s="88" t="inlineStr">
        <is>
          <t>Hypertension</t>
        </is>
      </c>
      <c r="M117" s="100" t="inlineStr">
        <is>
          <t>Clinic</t>
        </is>
      </c>
      <c r="N117" s="88" t="inlineStr">
        <is>
          <t>ข้อ 10 (PLE_CC1_Practice_Exam.md)</t>
        </is>
      </c>
      <c r="O117" s="100" t="inlineStr">
        <is>
          <t>Mock</t>
        </is>
      </c>
      <c r="P117" s="100" t="inlineStr">
        <is>
          <t>Mock Pharmtutor 2024</t>
        </is>
      </c>
      <c r="Q117" s="100" t="n"/>
    </row>
    <row r="118" ht="409.6" customHeight="1" s="49">
      <c r="A118" s="119" t="n">
        <v>135</v>
      </c>
      <c r="B118" s="88" t="inlineStr">
        <is>
          <t>ยาตัวใดที่ใช้ร่วมกับ simvastatin แล้วทำให้เกิด rhabdomyolysis มากที่สุด</t>
        </is>
      </c>
      <c r="C118" s="100" t="n"/>
      <c r="D118" s="88" t="inlineStr">
        <is>
          <t>Fenofibrate</t>
        </is>
      </c>
      <c r="E118" s="88" t="inlineStr">
        <is>
          <t>Rifampin</t>
        </is>
      </c>
      <c r="F118" s="88" t="inlineStr">
        <is>
          <t>Gemfibrozil</t>
        </is>
      </c>
      <c r="G118" s="88" t="inlineStr">
        <is>
          <t>Captopril</t>
        </is>
      </c>
      <c r="H118" s="88" t="inlineStr">
        <is>
          <t>Ezetimibe</t>
        </is>
      </c>
      <c r="I118" s="119" t="inlineStr">
        <is>
          <t>1</t>
        </is>
      </c>
      <c r="J118" s="88" t="inlineStr">
        <is>
          <t>✅ คำตอบที่ถูกต้อง: ข้อ ก. Gemfibrozil
💡 Background:
ภาวะกล้ามเนื้อลายสลาย (Rhabdomyolysis) เป็นอาการไม่พึงประสงค์ที่รุนแรงของยากลุ่ม Statins ซึ่งความเสี่ยงจะเพิ่มสูงขึ้นอย่างมากเมื่อใช้ร่วมกับยาที่มีปฏิกิริยาระหว่างยา (drug interaction) ทั้งทางด้านเภสัชจลนศาสตร์และเภสัชพลศาสตร์
🎯 ทำไมข้อนี้ถึงถูก:
Gemfibrozil ยับยั้งเอนไซม์ glucuronosyltransferase (UGT1A1 และ UGT1A3) ที่ทำหน้าที่ glucuronidation ของ statin acid และยับยั้งโปรตีนขนส่งยาเข้าสู่ตับ OATP1B1 อย่างรุนแรง ทำให้ระดับ Simvastatin acid ในกระแสเลือดเพิ่มสูงขึ้นหลายเท่า จึงเพิ่มความเสี่ยงต่อการเกิดพิษต่อกล้ามเนื้อและ Rhabdomyolysis สูงที่สุดในกลุ่มยา Fibrate และเป็นข้อห้ามใช้ร่วมกันเด็ดขาด
🔍 ข้ออื่นผิดเพราะอะไร:
• ข้อ ก.: Fenofibrate มีวิถีการกำจัดยาผ่าน UGT ที่แตกต่างจาก Gemfibrozil และไม่ยับยั้ง OATP1B1 อย่างมีนัยสำคัญ จึงเป็น Fibrate ทางเลือกที่ปลอดภัยกว่าเมื่อจำเป็นต้องใช้ร่วมกับ Statins
• ข้อ ข.: Rifampin เป็น potent enzyme inducer ของ CYP3A4 ซึ่งจะส่งผลเร่งการทำลาย Simvastatin ทำให้ระดับยาในเลือดลดลง ประสิทธิภาพในการลดไขมันลดลง ไม่ได้ทำให้เกิดพิษต่อกล้ามเนื้อเพิ่มขึ้น
• ข้อ ค.: Captopril เป็นยากลุ่ม ACEIs ที่ไม่มีปฏิกิริยาต่อเอนไซม์ CYP3A4 หรือ OATP1B1 จึงไม่เพิ่มความเสี่ยงต่อการเกิดภาวะกล้ามเนื้อลายสลายเมื่อใช้ร่วมกับ Simvastatin
• ข้อ จ.: Ezetimibe มีความปลอดภัยสูงต่อระบบกล้ามเนื้อเมื่อใช้ร่วมกับ Statins และไม่เพิ่มความเสี่ยงต่อการเกิด Rhabdomyolysis อย่างมีนัยสำคัญทางคลินิก
📖 Guideline อ้างอิง:
แนวทางเวชปฏิบัติการวินิจฉัยและรักษาภาวะไขมันผิดปกติในเลือด พ.ศ. 2567 และ 2018 AHA/ACC Cholesterol Guideline
📌 จุดจำก่อนสอบ:
• Gemfibrozil ห้ามใช้ร่วมกับ Simvastatin เด็ดขาดเนื่องจากยับยั้ง OATP1B1 และ Glucuronidation เพิ่มความเสี่ยง Rhabdomyolysis สูงมาก
• หากจำเป็นต้องใช้ Fibrate ร่วมกับ Statin เพื่อลดระดับ TG แนะนำให้เลือก Fenofibrate เท่านั้น</t>
        </is>
      </c>
      <c r="K118" s="100" t="n"/>
      <c r="L118" s="88" t="inlineStr">
        <is>
          <t>Hypertension</t>
        </is>
      </c>
      <c r="M118" s="100" t="inlineStr">
        <is>
          <t>Clinic</t>
        </is>
      </c>
      <c r="N118" s="88" t="inlineStr">
        <is>
          <t>ข้อ 1 (PLE_CC1_Practice_Exam.md)</t>
        </is>
      </c>
      <c r="O118" s="100" t="inlineStr">
        <is>
          <t>Mock</t>
        </is>
      </c>
      <c r="P118" s="100" t="inlineStr">
        <is>
          <t>Mock Pharmtutor 2024</t>
        </is>
      </c>
      <c r="Q118" s="100" t="n"/>
    </row>
    <row r="119" ht="409.6" customHeight="1" s="49">
      <c r="A119" s="119" t="n">
        <v>136</v>
      </c>
      <c r="B119" s="88" t="inlineStr">
        <is>
          <t>กรณีศึกษาผู้ป่วยหญิงอายุ 55 ปี เป็น DM + CKD stage 5 มาด้วยอาการหอบเหนื่อยตอนกลางคืน นอนราบไม่ได้ บวมมาก ปัสสาวะไม่ออก V/S: BP 155/99 mmHg, K 5.7 mEq/L ข้อใดคือการจัดการที่เหมาะสมในการรักษาภาวะความดันโลหิตสูงและ volume overload ของผู้ป่วยรายนี้</t>
        </is>
      </c>
      <c r="C119" s="100" t="n"/>
      <c r="D119" s="88" t="inlineStr">
        <is>
          <t>Furosemide ร่วมกับ Amlodipine</t>
        </is>
      </c>
      <c r="E119" s="88" t="inlineStr">
        <is>
          <t>Losartan 50 mg OD</t>
        </is>
      </c>
      <c r="F119" s="88" t="inlineStr">
        <is>
          <t>Enalapril 10 mg BID</t>
        </is>
      </c>
      <c r="G119" s="88" t="inlineStr">
        <is>
          <t>Hydrochlorothiazide 25 mg OD</t>
        </is>
      </c>
      <c r="H119" s="88" t="inlineStr">
        <is>
          <t>Atorvastatin 20 mg OD</t>
        </is>
      </c>
      <c r="I119" s="119" t="n">
        <v>1</v>
      </c>
      <c r="J119" s="88" t="inlineStr">
        <is>
          <t>✅ คำตอบที่ถูกต้อง: ข้อ ก. Furosemide ร่วมกับ Amlodipine
💡 Background:
ผู้ป่วยโรคไตเรื้อรังระยะสุดท้าย (CKD stage 5) ที่มีภาวะน้ำเกิน (volume overload) แสดงอาการหอบเหนื่อย นอนราบไม่ได้ (orthopnea) ปัสสาวะไม่ออก ร่วมกับความดันโลหิตสูงและภาวะโพแทสเซียมในเลือดสูง (K 5.7 mEq/L) จัดเป็นภาวะเร่งด่วนที่ต้องเลือกใช้ยาอย่างระมัดระวังเพื่อไม่ให้ระดับโพแทสเซียมสูงขึ้นอีก
🎯 ทำไมข้อนี้ถึงถูก:
Furosemide เป็น Loop diuretic ที่มีประสิทธิภาพในการขับน้ำและเกลือแร่ในภาวะที่ไตทำงานบกพร่องรุนแรง ช่วยขับโพแทสเซียมออกทางปัสสาวะเพื่อลดระดับ K ในเลือด และการใช้ร่วมกับ Amlodipine ซึ่งเป็น DHP CCB ช่วยลดความดันโลหิตได้อย่างมีประสิทธิภาพโดยไม่มีผลกระทบต่อระดับเกลือแร่โพแทสเซียมหรือการทำงานของไต เป็นทางเลือกที่ปลอดภัยและเหมาะสมที่สุด
🔍 ข้ออื่นผิดเพราะอะไร:
• ข้อ ข.: Losartan (ARBs) มีข้อห้ามใช้หรือควรหลีกเลี่ยงในผู้ป่วยที่มีระดับโพแทสเซียมในเลือดสูงอยู่แล้ว (K 5.7 mEq/L) เนื่องจากยายับยั้งการหลั่ง aldosterone ทำให้ร่างกายคั่งโพแทสเซียมเพิ่มขึ้นจนอาจเกิดภาวะหัวใจเต้นผิดจังหวะที่อันตรายถึงชีวิต
• ข้อ ค.: Enalapril (ACEIs) เช่นเดียวกับ ARBs การยับยั้ง Angiotensin II จะลดการหลั่ง Aldosterone ทำให้การขับ K ลดลง ส่งผลให้อาการ Hyperkalemia รุนแรงขึ้นอย่างรวดเร็ว
• ข้อ ง.: Hydrochlorothiazide (Thiazides) ไม่มีประสิทธิภาพในการขับปัสสาวะในผู้ป่วยโรคไตเรื้อรังที่มี eGFR ต่ำกว่า 30 mL/min (CKD stage 4-5) จึงไม่สามารถลดภาวะน้ำเกินได้
• ข้อ จ.: Atorvastatin เป็นยาลดไขมัน ไม่มีผลลดความดันโลหิตเฉียบพลันและไม่มีผลขับปัสสาวะเพื่อแก้ปัญหาภาวะน้ำเกินและโพแทสเซียมสูงที่เป็นปัญหาเร่งด่วนในขณะนี้
📖 Guideline อ้างอิง:
KDIGO 2024 Clinical Practice Guideline for the Management of Blood Pressure in Chronic Kidney Disease
📌 จุดจำก่อนสอบ:
• ผู้ป่วย CKD stage 4-5 ที่มี Hyperkalemia (K &gt; 5.5 mEq/L) ห้ามใช้หรือต้องระงับการใช้ ACEIs/ARBs/MRAs ชั่วคราวทันที
• Loop diuretics (Furosemide) ช่วยลดทั้ง Volume overload และลดโพแทสเซียมในเลือด ขณะที่ Thiazides ใช้ไม่ได้ผลเมื่อ eGFR &lt; 30 mL/min</t>
        </is>
      </c>
      <c r="K119" s="100" t="n"/>
      <c r="L119" s="88" t="inlineStr">
        <is>
          <t>Hypertension</t>
        </is>
      </c>
      <c r="M119" s="100" t="inlineStr">
        <is>
          <t>Clinic</t>
        </is>
      </c>
      <c r="N119" s="88" t="inlineStr">
        <is>
          <t>ข้อ 5 (PLE_CC1_Key_Rx20_UBU.md)</t>
        </is>
      </c>
      <c r="O119" s="100" t="inlineStr">
        <is>
          <t>Mock</t>
        </is>
      </c>
      <c r="P119" s="100" t="inlineStr">
        <is>
          <t>Mock Pharmtutor 2024</t>
        </is>
      </c>
      <c r="Q119" s="100" t="n"/>
    </row>
    <row r="120" ht="409.6" customHeight="1" s="49">
      <c r="A120" s="119" t="n">
        <v>137</v>
      </c>
      <c r="B120" s="88" t="inlineStr">
        <is>
          <t>หากระดับไขมันของผู้ป่วยเปญนดังนี้ LDL 102 mg/dL, HDL 45 mg/dL, TG 500 mg/dL, Total cholesterol 220 mg/dL ผู้ป่วยควรได$รับยาในข้อใดเพื่อเสริมฤทธิ์ในการลดไขมันกับยา simvastatin</t>
        </is>
      </c>
      <c r="C120" s="100" t="n"/>
      <c r="D120" s="88" t="inlineStr">
        <is>
          <t>Gemﬁbrozil</t>
        </is>
      </c>
      <c r="E120" s="88" t="inlineStr">
        <is>
          <t>Nicotinic acid</t>
        </is>
      </c>
      <c r="F120" s="88" t="inlineStr">
        <is>
          <t>Fish oil</t>
        </is>
      </c>
      <c r="G120" s="88" t="inlineStr">
        <is>
          <t>Cholestyramin</t>
        </is>
      </c>
      <c r="H120" s="88" t="inlineStr">
        <is>
          <t>Ezetimibe ตาม 2016 ACC guideline แนะนำให$เพิ่ม Ezetimibe ในผู้ป่วยที่ได$รับ Statins แตGยังไมGสามารถควบคุม LDL ให$อยูGในชGวงเปนาหมายได$</t>
        </is>
      </c>
      <c r="I120" s="119" t="inlineStr">
        <is>
          <t>5</t>
        </is>
      </c>
      <c r="J120" s="88" t="inlineStr">
        <is>
          <t>✅ คำตอบที่ถูกต้อง: ข้อ จ. Ezetimibe ตาม 2016 ACC guideline แนะนำให$เพิ่ม Ezetimibe ในผู้ป่วยที่ได$รับ Statins แตGยังไมGสามารถควบคุม LDL ให$อยูGในชGวงเปนาหมายได$
💡 Background:
การรักษาภาวะไขมันในเลือดผิดปกติที่มีระดับไตรกลีเซอไรด์สูงปานกลางถึงสูง (TG 500 mg/dL) ร่วมกับระดับ LDL-C ที่ยังไม่เข้าเป้าหมาย ต้องพิจารณาเลือกลำดับความสำคัญในการป้องกันโรคหัวใจและหลอดเลือดควบคู่กับความเสี่ยงของตับอ่อนอักเสบเฉียบพลัน
🎯 ทำไมข้อนี้ถึงถูก:
ตามแนวทางเวชปฏิบัติจากล (2016 ACC Expert Consensus และ 2018 AHA/ACC Guideline) เมื่อผู้ป่วยได้รับยา Statin แล้วแต่ยังควบคุมระดับ LDL-C ไม่ได้ตามเป้าหมาย ยาตัวเลือกแรกในการใช้เสริมฤทธิ์คือ Ezetimibe เนื่องจากมีหลักฐานรองรับชัดเจนในการลดอุบัติการณ์การเกิดโรคหลอดเลือดหัวใจ (IMPROVE-IT trial) และมีความปลอดภัยสูง ไม่เพิ่มความเสี่ยงต่อพิษต่อกล้ามเนื้อ
🔍 ข้ออื่นผิดเพราะอะไร:
• ข้อ ก.: Gemfibrozil ห้ามใช้ร่วมกับ Simvastatin เด็ดขาดเนื่องจากมีปฏิกิริยาระหว่างยาที่รุนแรงผ่านการยับยั้ง OATP1B1 และ glucuronidation ซึ่งเพิ่มความเสี่ยงต่อการเกิด Rhabdomyolysis
• ข้อ ข.: Nicotinic acid (Niacin) ปัจจุบันไม่แนะนำให้ใช้ร่วมกับ Statin เป็นตัวเลือกแรก เนื่องจากผลการศึกษา AIM-HIGH และ HPS2-THRIVE ไม่พบประโยชน์ทางคลินิกเพิ่มเติมในการลดอัตราการเสียชีวิต แต่กลับเพิ่มความเสี่ยงต่อผลข้างเคียงรุนแรง
• ข้อ ค.: Fish oil (Omega-3 fatty acids) มีข้อบ่งใช้หลักในการลดระดับ TG ที่สูงมาก (&gt; 500 mg/dL) เพื่อป้องกันตับอ่อนอักเสบเฉียบพลัน แต่ไม่มีบทบาทในการเสริมฤทธิ์เพื่อลดระดับ LDL-C
• ข้อ ง.: Cholestyramine (Bile acid sequestrants) มีข้อห้ามใช้เด็ดขาดในผู้ป่วยที่มีระดับไตรกลีเซอไรด์สูงตั้งแต่ 400-500 mg/dL ขึ้นไป เพราะจะยิ่งกระตุ้นการสร้างและหลั่งไตรกลีเซอไรด์จากตับเข้าสู่กระแสเลือดเพิ่มขึ้น
📖 Guideline อ้างอิง:
2016 ACC Expert Consensus Decision Pathway on the Role of Nonstatin Therapies for LDL-Cholesterol Lowering และ แนวทางเวชปฏิบัติการวินิจฉัยและรักษาภาวะไขมันผิดปกติในเลือด พ.ศ. 2567
📌 จุดจำก่อนสอบ:
• ยาตัวแรกที่เพิ่มร่วมกับ Statin เพื่อลด LDL-C ให้ได้ตามเป้าหมายคือ Ezetimibe 10 mg/วัน (ลด LDL-C เพิ่มอีก 15-25%)
• Bile acid sequestrants (Cholestyramine) มีข้อห้ามใช้เมื่อ TG &gt;= 400 mg/dL เพราะทำให้ TG พุ่งสูงขึ้น</t>
        </is>
      </c>
      <c r="K120" s="100" t="n"/>
      <c r="L120" s="88" t="inlineStr">
        <is>
          <t>Hypertension</t>
        </is>
      </c>
      <c r="M120" s="100" t="inlineStr">
        <is>
          <t>Clinic</t>
        </is>
      </c>
      <c r="N120" s="88" t="inlineStr">
        <is>
          <t>ข้อ 30 (PLE_CC1_Key_Rx20_UBU.md)</t>
        </is>
      </c>
      <c r="O120" s="100" t="inlineStr">
        <is>
          <t>Mock</t>
        </is>
      </c>
      <c r="P120" s="100" t="inlineStr">
        <is>
          <t>Mock Pharmtutor 2024</t>
        </is>
      </c>
      <c r="Q120" s="100" t="n"/>
    </row>
    <row r="121" ht="409.6" customHeight="1" s="49">
      <c r="A121" s="119" t="n">
        <v>138</v>
      </c>
      <c r="B121" s="88" t="inlineStr">
        <is>
          <t>NSAIDs อะไรที่สงผลเสียต่อหัวใจน้อยที่สุด</t>
        </is>
      </c>
      <c r="C121" s="100" t="n"/>
      <c r="D121" s="88" t="inlineStr">
        <is>
          <t>Indomethacin</t>
        </is>
      </c>
      <c r="E121" s="88" t="inlineStr">
        <is>
          <t>Diclofanac</t>
        </is>
      </c>
      <c r="F121" s="88" t="inlineStr">
        <is>
          <t>Ibuprofen</t>
        </is>
      </c>
      <c r="G121" s="88" t="inlineStr">
        <is>
          <t>Celecoxib</t>
        </is>
      </c>
      <c r="H121" s="88" t="inlineStr">
        <is>
          <t>Naproxen</t>
        </is>
      </c>
      <c r="I121" s="119" t="inlineStr">
        <is>
          <t>5</t>
        </is>
      </c>
      <c r="J121" s="88" t="inlineStr">
        <is>
          <t>✅ คำตอบที่ถูกต้อง: ข้อ จ. Naproxen
💡 Background:
ยาต้านการอักเสบที่ไม่ใช่สเตียรอยด์ (NSAIDs) มีความสัมพันธ์กับการเพิ่มความเสี่ยงต่อการเกิดโรคหัวใจและหลอดเลือด (Cardiovascular thrombotic events) เช่น กล้ามเนื้อหัวใจตายเฉียบพลัน และโรคหลอดเลือดสมอง โดยความเสี่ยงขึ้นอยู่กับระดับความจำเพาะในการยับยั้งเอนไซม์ COX-2 เมื่อเทียบกับ COX-1
🎯 ทำไมข้อนี้ถึงถูก:
Naproxen เป็นยา NSAID ที่มีผลกระทบด้านความเสี่ยงต่อโรคหัวใจและหลอดเลือดต่ำที่สุด (lowest cardiovascular risk) เนื่องจากมีค่าครึ่งชีวิตยาวและยับยั้งเอนไซม์ COX-1 ได้อย่างต่อเนื่องตลอด 24 ชั่วโมง ส่งผลให้ยับยั้งการสังเคราะห์ Thromboxane A2 ในเกล็ดเลือดได้ใกล้เคียงกับ Aspirin จึงรบกวนสมดุลทางหลอดเลือดน้อยกว่า NSAIDs ชนิดอื่น
🔍 ข้ออื่นผิดเพราะอะไร:
• ข้อ ก.: Indomethacin เป็น traditional NSAID ที่มีผลกดการสร้าง prostaglandins ที่ไตอย่างรุนแรง ทำให้เกิดการคั่งของน้ำและโซเดียม และเพิ่มความเสี่ยงต่อภาวะหัวใจล้มเหลวและความดันโลหิตสูงอย่างมีนัยสำคัญ
• ข้อ ข.: Diclofenac มีความจำเพาะในการยับยั้ง COX-2 สูงใกล้เคียงกับ Celecoxib จึงมีความเสี่ยงต่อการเกิดภาวะหัวใจและหลอดเลือดอุดตันสูงที่สุดในกลุ่ม non-selective NSAIDs
• ข้อ ค.: Ibuprofen ในขนาดปกติมีความเสี่ยงปานกลาง แต่การใช้ในขนาดสูงจะเพิ่มความเสี่ยงต่อระบบหัวใจและหลอดเลือด และสามารถขัดขวางฤทธิ์ต้านเกล็ดเลือดของ Aspirin ได้หากรับประทานไม่ถูกวิธี
• ข้อ ง.: Celecoxib เป็นยา selective COX-2 inhibitor ซึ่งยับยั้งการสร้าง Prostacyclin (PGI2) ที่ผนังหลอดเลือดโดยไม่ยับยั้ง Thromboxane A2 (TXA2) ในเกล็ดเลือด ทำให้เสียสมดุลและเพิ่มความเสี่ยงต่อการเกิด arterial thrombosis สูงสุด
📖 Guideline อ้างอิง:
2023 AHA/ACC Guideline for the Management of Patients With Chronic Coronary Disease และ FDA Drug Safety Communication on NSAIDs Cardiovascular Risk
📌 จุดจำก่อนสอบ:
• Naproxen มี Cardiovascular risk ต่ำที่สุดในกลุ่ม NSAIDs จึงเป็นยาทางเลือกแรกในผู้ป่วยที่มีความเสี่ยงต่อโรคหัวใจและหลอดเลือด (แต่ต้องระวังผลข้างเคียงต่อระบบทางเดินอาหาร GI risk สูงสุด)
• Diclofenac และ Selective COX-2 inhibitors (Celecoxib) มี CV risk สูงที่สุด ควรหลีกเลี่ยงในผู้ป่วยโรคหัวใจ</t>
        </is>
      </c>
      <c r="K121" s="100" t="n"/>
      <c r="L121" s="88" t="inlineStr">
        <is>
          <t>Hypertension</t>
        </is>
      </c>
      <c r="M121" s="100" t="inlineStr">
        <is>
          <t>Clinic</t>
        </is>
      </c>
      <c r="N121" s="88" t="inlineStr">
        <is>
          <t>ข้อ 3 (PLE_CC1_Key_Rx20_UBU.md)</t>
        </is>
      </c>
      <c r="O121" s="100" t="inlineStr">
        <is>
          <t>Mock</t>
        </is>
      </c>
      <c r="P121" s="100" t="inlineStr">
        <is>
          <t>Mock Pharmtutor 2024</t>
        </is>
      </c>
      <c r="Q121" s="100" t="n"/>
    </row>
    <row r="122" ht="409.6" customHeight="1" s="49">
      <c r="A122" s="119" t="n">
        <v>139</v>
      </c>
      <c r="B122" s="88" t="inlineStr">
        <is>
          <t>หากเกิด Angioedema จาก Enalapril ควรทำอย่างไร</t>
        </is>
      </c>
      <c r="C122" s="100" t="n"/>
      <c r="D122" s="88" t="inlineStr">
        <is>
          <t>เปลี่ยนเป็น Lisinopril</t>
        </is>
      </c>
      <c r="E122" s="88" t="inlineStr">
        <is>
          <t>เปลี่ยนเป็น Candesartan</t>
        </is>
      </c>
      <c r="F122" s="88" t="inlineStr">
        <is>
          <t>ใช้ Enalapril ต่อไป อาการจะเริ่มดีขึ้น พร้อมติดตามอย่างใกล้ชิด</t>
        </is>
      </c>
      <c r="G122" s="88" t="inlineStr">
        <is>
          <t>ลดขนาดยา Enalapril</t>
        </is>
      </c>
      <c r="H122" s="88" t="inlineStr">
        <is>
          <t>หยุดยาจนหาย แล้วลองใช้อีกครั้ง ร่วมกับต้องติดตามอย่างใกล้ชิด</t>
        </is>
      </c>
      <c r="I122" s="119" t="inlineStr">
        <is>
          <t>2</t>
        </is>
      </c>
      <c r="J122" s="88" t="inlineStr">
        <is>
          <t>✅ คำตอบที่ถูกต้อง: ข้อ ข. เปลี่ยนเป็น Candesartan
💡 Background:
ภาวะบวมใต้ชั้นผิวหนังและเยื่อบุเมือก (Angioedema) เป็นอาการไม่พึงประสงค์ที่รุนแรงและอาจเป็นอันตรายถึงชีวิตจากการใช้ยากลุ่ม ACEIs โดยมีกลไกเกิดจากการยับยั้งการสลายของ Bradykinin และ Substance P
🎯 ทำไมข้อนี้ถึงถูก:
เมื่อผู้ป่วยเกิด Angioedema จาก Enalapril ต้องหยุดยา ACEI ทันทีและห้ามกลับมาใช้ยากลุ่ม ACEIs ทุกตัวซ้ำอีกตลอดชีวิต หากผู้ป่วยมีความจำเป็นต้องได้รับยากลุ่มยับยั้งระบบ RAAS ต่อไป สามารถพิจารณาเปลี่ยนไปใช้ยากลุ่ม Angiotensin II Receptor Blockers (ARBs) เช่น Candesartan ได้ภายใต้การติดตามอย่างใกล้ชิด เนื่องจากอัตราการเกิดปฏิกิริยาข้ามกลุ่ม (cross-reactivity) ต่ำมาก (น้อยกว่าร้อยละ 5)
🔍 ข้ออื่นผิดเพราะอะไร:
• ข้อ ก.: การเปลี่ยนเป็น Lisinopril เป็นข้อห้ามเด็ดขาด เนื่องจาก Lisinopril อยู่ในกลุ่ม ACEIs เช่นเดียวกัน จะทำให้เกิดการสะสมของ Bradykinin และเกิด Angioedema ซ้ำที่อาจรุนแรงจนทางเดินหายใจอุดกั้นถึงชีวิต (Class effect)
• ข้อ ค.: การใช้ Enalapril ต่อไปเป็นอันตรายถึงชีวิต เพราะ Angioedema สามารถลุกลามไปยังบริเวณกล่องเสียง (laryngeal edema) และทำให้เสียชีวิตจากการขาดอากาศหายใจได้อย่างรวดเร็ว
• ข้อ ง.: การลดขนาดยา Enalapril ไม่ช่วยป้องกัน Angioedema เนื่องจากภาวะนี้เป็นปฏิกิริยาเฉพาะตัวแบบ idiosyncratic/pharmacodynamic ที่ไม่ขึ้นกับระดับขนาดยา (non-dose dependent)
• ข้อ จ.: การหยุดยาจนหายแล้วลองใช้ใหม่อีกครั้ง (rechallenge) เป็นข้อห้ามร้ายแรงทางการแพทย์์ เพราะจะกระตุ้นให้เกิดภาวะภูมิไวเกินและ Angioedema ที่รวดเร็วและรุนแรงกว่าเดิม
📖 Guideline อ้างอิง:
2020 International Society of Hypertension Global Hypertension Practice Guidelines และ 2017 ACC/AHA High Blood Pressure Guideline
📌 จุดจำก่อนสอบ:
• Angioedema จาก ACEIs มีสาเหตุจากการสะสมของ Bradykinin ถือเป็นข้อห้ามใช้ถาวรของยากลุ่ม ACEIs ทุกชนิด
• การเปลี่ยนไปใช้ ARBs (เช่น Candesartan, Losartan) สามารถทำได้ด้วยความระมัดระวัง เพราะมี cross-reactivity ต่ำมาก (&lt; 5%) แต่อย่างไรก็ตามหากเป็น life-threatening angioedema แนะนำให้เลี่ยงไปใช้ยากลุ่มอื่นที่ไม่ใช่ RAAS inhibitors</t>
        </is>
      </c>
      <c r="K122" s="100" t="n"/>
      <c r="L122" s="88" t="inlineStr">
        <is>
          <t>Hypertension</t>
        </is>
      </c>
      <c r="M122" s="100" t="inlineStr">
        <is>
          <t>Clinic</t>
        </is>
      </c>
      <c r="N122" s="88" t="inlineStr">
        <is>
          <t>ข้อ 40 (PLE_CC1_Key_Rx20_UBU.md)</t>
        </is>
      </c>
      <c r="O122" s="100" t="inlineStr">
        <is>
          <t>Mock</t>
        </is>
      </c>
      <c r="P122" s="100" t="inlineStr">
        <is>
          <t>Mock Pharmtutor 2024</t>
        </is>
      </c>
      <c r="Q122" s="100" t="n"/>
    </row>
    <row r="123" ht="409.6" customHeight="1" s="49">
      <c r="A123" s="119" t="n">
        <v>140</v>
      </c>
      <c r="B123" s="88" t="inlineStr">
        <is>
          <t>ข้อใด คืออาการไม่พึงประสงค์ของ Enalapril</t>
        </is>
      </c>
      <c r="C123" s="100" t="n"/>
      <c r="D123" s="88" t="inlineStr">
        <is>
          <t>Hyperkalemia</t>
        </is>
      </c>
      <c r="E123" s="88" t="inlineStr">
        <is>
          <t>Hepatotoxicity</t>
        </is>
      </c>
      <c r="F123" s="88" t="inlineStr">
        <is>
          <t>Pakinsonism</t>
        </is>
      </c>
      <c r="G123" s="88" t="inlineStr">
        <is>
          <t>Hypokalemia</t>
        </is>
      </c>
      <c r="H123" s="88" t="inlineStr">
        <is>
          <t>Hypertension</t>
        </is>
      </c>
      <c r="I123" s="119" t="inlineStr">
        <is>
          <t>1</t>
        </is>
      </c>
      <c r="J123" s="88" t="inlineStr">
        <is>
          <t>✅ คำตอบที่ถูกต้อง: ข้อ ก. Hyperkalemia
💡 Background:
Enalapril เป็นยากลุ่ม Angiotensin-Converting Enzyme Inhibitors (ACEIs) ที่ออกฤทธิ์ยับยั้งการเปลี่ยน Angiotensin I เป็น Angiotensin II ส่งผลต่อความดันโลหิต สมดุลเกลือแร่ และการทำงานของหน่วยไต
🎯 ทำไมข้อนี้ถึงถูก:
การยับยั้งการสร้าง Angiotensin II ส่งผลให้การหลั่งฮอร์โมน Aldosterone จากต่อมหมวกไตลดลงอย่างต่อเนื่อง เมื่อระดับ Aldosterone ลดลง จะทำให้การขับโพแทสเซียมออกทางปัสสาวะที่ท่อไตส่วนปลาย (distal tubule and collecting duct) ลดลง ส่งผลให้เกิดการคั่งของโพแทสเซียมในกระแสเลือดหรือภาวะ Hyperkalemia
🔍 ข้ออื่นผิดเพราะอะไร:
• ข้อ ข.: Hepatotoxicity เป็นผลข้างเคียงที่พบได้น้อยมาก (rare idiosyncratic reaction) ไม่ใช่อาการไม่พึงประสงค์หลักหรือลักษณะทางเภสัชวิทยาที่ต้องติดตามเป็นประจำของ Enalapril
• ข้อ ค.: Parkinsonism ไม่ได้เป็นอาการไม่พึงประสงค์ที่เกี่ยวข้องกับการใช้ยาในกลุ่ม ACEIs ยาที่มีผลทำให้เกิด Parkinsonism มักเป็นยากลุ่ม Dopamine antagonists เช่น ยาต้านจิตเภทหรือยาแก้อาเจียน Metoclopramide
• ข้อ ง.: Hypokalemia หรือโพแทสเซียมในเลือดต่ำ เป็นผลข้างเคียงของยากลุ่มขับปัสสาวะ Thiazides และ Loop diuretics ซึ่งตรงกันข้ามกับฤทธิ์ของ ACEIs
• ข้อ จ.: Hypertension หรือความดันโลหิตสูง ไม่ใช่อาการไม่พึงประสงค์ แต่เป็นข้อบ่งใช้หลักในการรักษาของยา Enalapril ที่ช่วยลดความดันโลหิต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ผลข้างเคียงสำคัญของ ACEIs: ไอแห้ง (Dry cough - จาก bradykinin), โพแทสเซียมในเลือดสูง (Hyperkalemia - จากลด aldosterone), Angioedema, และไตวายเฉียบพลันหากมี bilateral renal artery stenosis
• ต้องตรวจติดตามระดับ Serum Creatinine และ Potassium เสมอหลังเริ่มยาหรือปรับขนาดยา ACEIs</t>
        </is>
      </c>
      <c r="K123" s="100" t="n"/>
      <c r="L123" s="88" t="inlineStr">
        <is>
          <t>Hypertension</t>
        </is>
      </c>
      <c r="M123" s="100" t="inlineStr">
        <is>
          <t>Clinic</t>
        </is>
      </c>
      <c r="N123" s="88" t="inlineStr">
        <is>
          <t>ข้อ 41 (PLE_CC1_Key_Rx20_UBU.md)</t>
        </is>
      </c>
      <c r="O123" s="100" t="inlineStr">
        <is>
          <t>Mock</t>
        </is>
      </c>
      <c r="P123" s="100" t="inlineStr">
        <is>
          <t>Mock Pharmtutor 2024</t>
        </is>
      </c>
      <c r="Q123" s="100" t="n"/>
    </row>
    <row r="124" ht="409.6" customHeight="1" s="49">
      <c r="A124" s="119" t="n">
        <v>141</v>
      </c>
      <c r="B124" s="88" t="inlineStr">
        <is>
          <t>ยาใดทำให้เกิด Hyperkalemia</t>
        </is>
      </c>
      <c r="C124" s="100" t="n"/>
      <c r="D124" s="88" t="inlineStr">
        <is>
          <t>Aspirin</t>
        </is>
      </c>
      <c r="E124" s="88" t="inlineStr">
        <is>
          <t>Moduretic</t>
        </is>
      </c>
      <c r="F124" s="88" t="inlineStr">
        <is>
          <t>Glipizide</t>
        </is>
      </c>
      <c r="G124" s="88" t="inlineStr">
        <is>
          <t>Amlodipine</t>
        </is>
      </c>
      <c r="H124" s="88" t="inlineStr">
        <is>
          <t>Omeprazole</t>
        </is>
      </c>
      <c r="I124" s="119" t="inlineStr">
        <is>
          <t>2</t>
        </is>
      </c>
      <c r="J124" s="88" t="inlineStr">
        <is>
          <t>✅ คำตอบที่ถูกต้อง: ข้อ ข. Moduretic
💡 Background:
ยาขับปัสสาวะแต่ละชนิดมีผลต่อการคัดหลั่งและการดูดกลับของเกลือแร่โพแทสเซียมที่ตำแหน่งต่างๆ ของหน่วยไตแตกต่างกันอย่างมาก การเลือกใช้ยาหรือสูตรผสมจึงส่งผลต่อระดับโพแทสเซียมในซีรัม
🎯 ทำไมข้อนี้ถึงถูก:
Moduretic เป็นยาเม็ดสูตรผสมที่ประกอบด้วย Amiloride hydrochloride 5 mg (Potassium-sparing diuretic) และ Hydrochlorothiazide 50 mg โดย Amiloride ออกฤทธิ์ปิดกั้นช่อง epithelial sodium channels (ENaC) ที่ cortical collecting tubule ขัดขวางการขับโพแทสเซียมออกสู่ปัสสาวะ จึงมีฤทธิ์เด่นในการเก็บกักโพแทสเซียมและอาจทำให้เกิดภาวะ Hyperkalemia ได้ โดยเฉพาะในผู้ป่วยไตบกพร่องหรือผู้สูงอายุ
🔍 ข้ออื่นผิดเพราะอะไร:
• ข้อ ก.: Aspirin ในขนาดปกติที่ใช้ต้านเกล็ดเลือด (75-81 mg/วัน) ไม่มีผลทำให้เกิดภาวะ Hyperkalemia แม้ในขนาดสูงมากอาจมีผลต่อการทำงานของไตผ่านการยับยั้ง prostaglandins แต่ไม่ใช่สาเหตุหลัก
• ข้อ ค.: Glipizide เป็นยาต้านเบาหวานกลุ่ม Sulfonylureas ออกฤทธิ์กระตุ้นการหลั่งอินซูลินจากตับอ่อน ซึ่งอินซูลินมีแนวโน้มที่จะดึงโพแทสเซียมเข้าสู่เซลล์ จึงไม่ทำให้เกิด Hyperkalemia
• ข้อ ง.: Amlodipine เป็นยากลุ่ม Dihydropyridine Calcium Channel Blocker ที่ออกฤทธิ์ขยายหลอดเลือดแดงส่วนปลาย ไม่มีผลต่อการจัดการเกลือแร่โพแทสเซียมที่ท่อไต
• ข้อ จ.: Omeprazole เป็นยาลดกรดกลุ่ม Proton Pump Inhibitor (PPI) การใช้ระยะยาวอาจสัมพันธ์กับการเกิด Hypomagnesemia แต่ไม่ทำให้เกิด Hyperkalemia
📖 Guideline อ้างอิง:
Goodman &amp; Gilman's: The Pharmacological Basis of Therapeutics, 14th Edition (Diuretics and Kidney Function)
📌 จุดจำก่อนสอบ:
• Moduretic คือสูตรผสมระหว่าง Amiloride (K-sparing diuretic) + HCTZ (Thiazide) ซึ่งส่วนประกอบ Amiloride สามารถทำให้เกิด Hyperkalemia ได้อย่างมีนัยสำคัญ
• ยากลุ่ม K-sparing diuretics ได้แก่ Spironolactone, Eplerenone, Amiloride, และ Triamterene</t>
        </is>
      </c>
      <c r="K124" s="100" t="n"/>
      <c r="L124" s="88" t="inlineStr">
        <is>
          <t>Hypertension</t>
        </is>
      </c>
      <c r="M124" s="100" t="inlineStr">
        <is>
          <t>Clinic</t>
        </is>
      </c>
      <c r="N124" s="88" t="inlineStr">
        <is>
          <t>ข้อ 56 (PLE_CC1_Key_Rx20_UBU.md)</t>
        </is>
      </c>
      <c r="O124" s="100" t="inlineStr">
        <is>
          <t>Mock</t>
        </is>
      </c>
      <c r="P124" s="100" t="inlineStr">
        <is>
          <t>Mock Pharmtutor 2024</t>
        </is>
      </c>
      <c r="Q124" s="100" t="n"/>
    </row>
    <row r="125" ht="409.6" customHeight="1" s="49">
      <c r="A125" s="119" t="n">
        <v>142</v>
      </c>
      <c r="B125" s="88" t="inlineStr">
        <is>
          <t>ผู้ป่วยรายนี้ควรรักษา hyperkalemia ด้วยวิธีใด</t>
        </is>
      </c>
      <c r="C125" s="100" t="n"/>
      <c r="D125" s="88" t="inlineStr">
        <is>
          <t>ฉีด Insulin+glucose</t>
        </is>
      </c>
      <c r="E125" s="88" t="inlineStr">
        <is>
          <t>พ่น Salbutamol</t>
        </is>
      </c>
      <c r="F125" s="88" t="inlineStr">
        <is>
          <t>ฉีด Calcium gluconate</t>
        </is>
      </c>
      <c r="G125" s="88" t="inlineStr">
        <is>
          <t>ฟอกไต</t>
        </is>
      </c>
      <c r="H125" s="88" t="inlineStr">
        <is>
          <t>ไม่ต้องให้การรักษา</t>
        </is>
      </c>
      <c r="I125" s="119" t="inlineStr">
        <is>
          <t>5</t>
        </is>
      </c>
      <c r="J125" s="88" t="inlineStr">
        <is>
          <t>✅ คำตอบที่ถูกต้อง: ข้อ จ. ไม่ต้องให้การรักษา
💡 Background:
การให้การรักษาภาวะโพแทสเซียมในกระแสเลือดสูง (Hyperkalemia) ต้องพิจารณาจากระดับความรุนแรงของโพแทสเซียม การเปลี่ยนแปลงของคลื่นไฟฟ้าหัวใจ (ECG changes) และความเร่งด่วนทางคลินิกเพื่อป้องกันภาวะแทรกซ้อนที่อันตรายถึงชีวิต
🎯 ทำไมข้อนี้ถึงถูก:
ในกรณีศึกษาที่ระดับโพแทสเซียมในเลือดอยู่ในเกณฑ์ปกติหรือสูงขึ้นเพียงเล็กน้อย (Mild hyperkalemia 5.1-5.4 mEq/L) และผู้ป่วยไม่มีอาการทางคลินิก รวมทั้งคลื่นไฟฟ้าหัวใจปกติ การจัดการที่เหมาะสมที่สุดคือ การสังเกตอาการ ติดตามระดับเกลือแร่เป็นระยะ และปรับพฤติกรรมการบริโภคอาหารโดยไม่ต้องให้การรักษาด้วยยาฉุกเฉินทางหลอดเลือดดำ
🔍 ข้ออื่นผิดเพราะอะไร:
• ข้อ ก.: การฉีด Regular Insulin ร่วมกับ 50% Glucose สงวนไว้สำหรับผู้ป่วยที่มีภาวะ Hyperkalemia รุนแรงปานกลางถึงมาก (K &gt; 6.0 mEq/L) เพื่อดึงโพแทสเซียมกลับเข้าสู่เซลล์อย่างรวดเร็ว
• ข้อ ข.: การพ่น Salbutamol (Beta-2 agonist) ใช้เป็นการรักษาเสริมในภาวะ Hyperkalemia รุนแรงเพื่อกระตุ้น Na+/K+ ATPase ปั๊มโพแทสเซียมเข้าสู่เซลล์ ไม่จำเป็นต้องใช้ในกรณีที่ไม่มีข้อบ่งชี้เร่งด่วน
• ข้อ ค.: การฉีด Calcium gluconate ทางหลอดเลือดดำ เป็นการรักษาฉุกเฉินเฉพาะเมื่อตรวจพบลักษณะคลื่นไฟฟ้าหัวใจผิดปกติ (เช่น Peaked T waves, PR prolongation, QRS widening) เพื่อลดความไวของเยื่อหุ้มเซลล์กล้ามเนื้อหัวใจ (cardiac membrane stabilization)
• ข้อ ง.: การฟอกไต (Hemodialysis) เป็นวิธีที่มีประสิทธิภาพสูงสุดในการกำจัดโพแทสเซียม แต่สงวนไว้สำหรับผู้ป่วยไตวายระยะสุดท้ายที่มีภาวะ Hyperkalemia รุนแรงที่ไม่ตอบสนองต่อยาหรือมีภาวะน้ำเกินขั้นวิกฤตเท่านั้น
📖 Guideline อ้างอิง:
2020 KDIGO Clinical Practice Guideline for the Management of Blood Pressure in Chronic Kidney Disease / Management of Hyperkalemia
📌 จุดจำก่อนสอบ:
• ลำดับการรักษาภาวะ Hyperkalemia วิกฤต: 1. ป้องกันหัวใจเต้นผิดจังหวะด้วย IV Calcium gluconate (ถ้า ECG ผิดปกติ), 2. ดึง K เข้าเซลล์ด้วย IV Insulin + Glucose หรือ Nebulized Salbutamol, 3. ขจัด K ออกจากร่างกายด้วย Loop diuretics, Resins, หรือ Dialysis
• หาก K สูงเพียงเล็กน้อยและไม่มีอาการหรือความผิดปกติบน ECG สามารถติดตามและคุมอาหารได้โดยไม่ต้องให้ยาฉุกเฉิน</t>
        </is>
      </c>
      <c r="K125" s="100" t="n"/>
      <c r="L125" s="88" t="inlineStr">
        <is>
          <t>Hypertension</t>
        </is>
      </c>
      <c r="M125" s="100" t="inlineStr">
        <is>
          <t>Clinic</t>
        </is>
      </c>
      <c r="N125" s="88" t="inlineStr">
        <is>
          <t>ข้อ 58 (PLE_CC1_Key_Rx20_UBU.md)</t>
        </is>
      </c>
      <c r="O125" s="100" t="inlineStr">
        <is>
          <t>Mock</t>
        </is>
      </c>
      <c r="P125" s="100" t="inlineStr">
        <is>
          <t>Mock Pharmtutor 2024</t>
        </is>
      </c>
      <c r="Q125" s="100" t="n"/>
    </row>
    <row r="126" ht="409.6" customHeight="1" s="49">
      <c r="A126" s="119" t="n">
        <v>143</v>
      </c>
      <c r="B126" s="88" t="inlineStr">
        <is>
          <t>อีก 3 เดือนต่อมาผู้ป่วยเป็น Acute kidney injury on top CKD และมีภาวะ Hyperkalemia ยาใดที่เป็น Ion exchange ในการรักษาภาวะ hyperkalemia นี้</t>
        </is>
      </c>
      <c r="C126" s="100" t="n"/>
      <c r="D126" s="88" t="inlineStr">
        <is>
          <t>Calcium polystyrene sulfonate</t>
        </is>
      </c>
      <c r="E126" s="88" t="inlineStr">
        <is>
          <t>Insulin</t>
        </is>
      </c>
      <c r="F126" s="88" t="inlineStr">
        <is>
          <t>Calcium gluconate</t>
        </is>
      </c>
      <c r="G126" s="88" t="inlineStr">
        <is>
          <t>Beta 2 agonist</t>
        </is>
      </c>
      <c r="H126" s="88" t="inlineStr">
        <is>
          <t>Sodium bicarbonate</t>
        </is>
      </c>
      <c r="I126" s="119" t="inlineStr">
        <is>
          <t>1</t>
        </is>
      </c>
      <c r="J126" s="88" t="inlineStr">
        <is>
          <t>✅ คำตอบที่ถูกต้อง: ข้อ ก. Calcium polystyrene sulfonate
💡 Background:
การกำจัดโพแทสเซียมออกจากร่างกายในผู้ป่วยที่มีภาวะไตเสื่อมเฉียบพลันหรือไตวายเรื้อรัง มียาหลายกลุ่มที่ช่วยดูดซับโพแทสเซียมในทางเดินอาหารเพื่อขับออกทางอุจจาระ
🎯 ทำไมข้อนี้ถึงถูก:
Calcium polystyrene sulfonate (เช่น ยา Kalimate) เป็น Cation-exchange resin ที่ทำหน้าที่แลกเปลี่ยนไอออนแคลเซียมกับไอออนโพแทสเซียมในลำไส้ใหญ่ ส่งผลให้โพแทสเซียมถูกดักจับและขับถ่ายทิ้งออกนอกร่างกายทางอุจจาระ เป็นยาตัวเลือกที่ตรงกับคุณสมบัติการเป็น Ion exchange resin อย่างแท้จริง
🔍 ข้ออื่นผิดเพราะอะไร:
• ข้อ ข.: Insulin ออกฤทธิ์กระตุ้น Na+/K+ ATPase นำโพแทสเซียมเคลื่อนย้ายจากนอกเซลล์เข้าสู่ภายในเซลล์ (intracellular shift) เป็นการเปลี่ยนตำแหน่งของไอออนชั่วคราว ไม่ใช่ Ion exchange resin และไม่ได้ขับโพแทสเซียมออกจากร่างกาย
• ข้อ ค.: Calcium gluconate ออกฤทธิ์ปกป้องเยื่อหุ้มเซลล์กล้ามเนื้อหัวใจ (membrane stabilization) โดยเพิ่ม threshold potential ป้องกันการเกิด ventricular arrhythmias แต่ไม่มีผลลดระดับโพแทสเซียมในเลือด
• ข้อ ง.: Beta 2 agonist (เช่น Salbutamol) ออกฤทธิ์กระตุ้นตัวรับ beta-2 adrenergic receptor เพื่อเหนี่ยวนำให้โพแทสเซียมเคลื่อนเข้าสู่เซลล์ ไม่ใช่สารแลกเปลี่ยนไอออน
• ข้อ จ.: Sodium bicarbonate ออกฤทธิ์ปรับสมดุลกรดด่างในภาวะ metabolic acidosis โดยดึงโพแทสเซียมเข้าสู่เซลล์เพื่อแลกกับการนำไฮโดรเจนไอออนออกมา ไม่ใช่สารกลุ่ม Ion exchange resin
📖 Guideline อ้างอิง:
European Resuscitation Council Guidelines 2021: Treatment of Hyperkalemia และ KDIGO Clinical Practice Guidelines
📌 จุดจำก่อนสอบ:
• Cation exchange resins สำหรับขับโพแทสเซียม ได้แก่ Sodium polystyrene sulfonate (SPS) และ Calcium polystyrene sulfonate (CPS) ซึ่งแลกเปลี่ยน Na+ หรือ Ca2+ กับ K+ ในลำไส้
• ยากลุ่มใหม่ที่มีกลไกจำเพาะยิ่งขึ้นคือ Patiromer และ Sodium zirconium cyclosilicate (SZC)</t>
        </is>
      </c>
      <c r="K126" s="100" t="n"/>
      <c r="L126" s="88" t="inlineStr">
        <is>
          <t>Hypertension</t>
        </is>
      </c>
      <c r="M126" s="100" t="inlineStr">
        <is>
          <t>Clinic</t>
        </is>
      </c>
      <c r="N126" s="88" t="inlineStr">
        <is>
          <t>ข้อ 61 (PLE_CC1_Key_Rx20_UBU.md)</t>
        </is>
      </c>
      <c r="O126" s="100" t="inlineStr">
        <is>
          <t>Mock</t>
        </is>
      </c>
      <c r="P126" s="100" t="inlineStr">
        <is>
          <t>Mock Pharmtutor 2024</t>
        </is>
      </c>
      <c r="Q126" s="100" t="n"/>
    </row>
    <row r="127" ht="409.6" customHeight="1" s="49">
      <c r="A127" s="119" t="n">
        <v>144</v>
      </c>
      <c r="B127" s="88" t="inlineStr">
        <is>
          <t>ปัจจัยใดทำให้ผู้ป่วยได้รับ Aspirin</t>
        </is>
      </c>
      <c r="C127" s="100" t="n"/>
      <c r="D127" s="88" t="inlineStr">
        <is>
          <t>อายุ</t>
        </is>
      </c>
      <c r="E127" s="88" t="inlineStr">
        <is>
          <t>อ้วน</t>
        </is>
      </c>
      <c r="F127" s="88" t="inlineStr">
        <is>
          <t>แอลกอฮอล์</t>
        </is>
      </c>
      <c r="G127" s="88" t="inlineStr">
        <is>
          <t>ไม่ออกกาลังกาย</t>
        </is>
      </c>
      <c r="H127" s="88" t="inlineStr">
        <is>
          <t>เพศ</t>
        </is>
      </c>
      <c r="I127" s="119" t="inlineStr">
        <is>
          <t>1</t>
        </is>
      </c>
      <c r="J127" s="88" t="inlineStr">
        <is>
          <t>✅ คำตอบที่ถูกต้อง: ข้อ ก. อายุ
💡 Background:
การใช้ยา Aspirin ในการป้องกันโรคหัวใจและหลอดเลือดขั้นปฐมภูมิ (Primary cardiovascular prevention) ต้องประเมินความสมดุลระหว่างประโยชน์ในการป้องกันหลอดเลือดอุดตันกับความเสี่ยงในการเกิดเลือดออกรุนแรงในทางเดินอาหารหรือในสมอง
🎯 ทำไมข้อนี้ถึงถูก:
ตามแนวทางเวชปฏิบัติของสมาคมโรคเบาหวานแห่งสหรัฐอเมริกา (ADA Standards of Care) และ USPSTF ในอดีต เกณฑ์หลักในการพิจารณาเริ่มยา Aspirin สำหรับการป้องกันแบบปฐมภูมิในผู้ป่วยที่มีความเสี่ยงสูงคือ 'อายุ' (เช่น เพศชายอายุ &gt;= 50 ปี หรือเพศหญิงอายุ &gt;= 60 ปี ที่มีปัจจัยเสี่ยงต่อโรคหลอดเลือดหัวใจร่วมด้วย) เนื่องจากอายุที่มากขึ้นเป็นตัวทำนายความเสี่ยงต่อการเกิด atherothrombotic events ที่ชัดเจนที่สุด
🔍 ข้ออื่นผิดเพราะอะไร:
• ข้อ ข.: ภาวะอ้วน (Obesity) จัดเป็นปัจจัยเสี่ยงเสริมด้านเมแทบอลิซึม แต่ไม่ได้ถูกใช้เป็นเกณฑ์เดี่ยวในการตัดสินใจเริ่มยาต้านเกล็ดเลือด Aspirin
• ข้อ ค.: การดื่มแอลกอฮอล์ (Alcohol) เป็นปัจจัยเสี่ยงต่อโรคตับและความดันโลหิตสูง รวมถึงเพิ่มความเสี่ยงต่อการเกิดเลือดออกในทางเดินอาหาร จึงไม่ใช่ข้อบ่งชี้ในการเริ่มยา Aspirin
• ข้อ ง.: การไม่ออกกำลังกาย (Physical inactivity) เป็นปัจจัยเสี่ยงทางพฤติกรรมที่แนะนำให้แก้ไขด้วยการปรับเปลี่ยนพฤติกรรม (lifestyle modification) ไม่ใช่เกณฑ์หลักในการสั่งใช้ยาต้านเกล็ดเลือด
• ข้อ จ.: เพศ แม้จะมีผลต่อช่วงอายุที่เริ่มมีความเสี่ยง (เพศชายมีความเสี่ยงตั้งแต่อายุน้อยกว่าหญิง) แต่ตัวแปรชี้ขาดที่เป็นเกณฑ์ทางคลินิกในการตัดเกณฑ์ให้ยาคือ อายุ
📖 Guideline อ้างอิง:
ADA Standards of Care in Diabetes (Cardiovascular Disease and Risk Management) และ USPSTF Recommendation on Aspirin Use to Prevent Cardiovascular Disease
📌 จุดจำก่อนสอบ:
• ในอดีต เกณฑ์การให้ Aspirin แบบ Primary prevention ในผู้ป่วยเบาหวานพิจารณาจาก อายุ (ชาย &gt;= 50 ปี, หญิง &gt;= 60 ปี) ร่วมกับปัจจัยเสี่ยง CV อย่างน้อย 1 ข้อ
• แนวทางเวชปฏิบัติปัจจุบันมีความระมัดระวังมากขึ้น โดยไม่แนะนำ Aspirin ปฐมภูมิในผู้สูงอายุเกิน 70 ปี เนื่องจากความเสี่ยง Major bleeding สูงกว่าประโยชน์ที่ได้รับ</t>
        </is>
      </c>
      <c r="K127" s="100" t="n"/>
      <c r="L127" s="88" t="inlineStr">
        <is>
          <t>Hypertension</t>
        </is>
      </c>
      <c r="M127" s="100" t="inlineStr">
        <is>
          <t>Clinic</t>
        </is>
      </c>
      <c r="N127" s="88" t="inlineStr">
        <is>
          <t>ข้อ 76 (PLE_CC1_Key_Rx20_UBU.md)</t>
        </is>
      </c>
      <c r="O127" s="100" t="inlineStr">
        <is>
          <t>Mock</t>
        </is>
      </c>
      <c r="P127" s="100" t="inlineStr">
        <is>
          <t>Mock Pharmtutor 2024</t>
        </is>
      </c>
      <c r="Q127" s="100" t="n"/>
    </row>
    <row r="128" ht="409.6" customHeight="1" s="49">
      <c r="A128" s="119" t="n">
        <v>145</v>
      </c>
      <c r="B128" s="88" t="inlineStr">
        <is>
          <t>ต่อมาผู้ป่วยเป็น CKD, eGFR 28 ml/min, BP 150/90 ควรให้ยาลดความดันใด</t>
        </is>
      </c>
      <c r="C128" s="100" t="n"/>
      <c r="D128" s="88" t="inlineStr">
        <is>
          <t>Losartan</t>
        </is>
      </c>
      <c r="E128" s="88" t="inlineStr">
        <is>
          <t>HCTZ</t>
        </is>
      </c>
      <c r="F128" s="88" t="inlineStr">
        <is>
          <t>Furosemide</t>
        </is>
      </c>
      <c r="G128" s="88" t="inlineStr">
        <is>
          <t>Hydralazine</t>
        </is>
      </c>
      <c r="H128" s="88" t="inlineStr">
        <is>
          <t>Carvedilol หรือมีประวัติแพ้ยา(angioedema) Furosemide Hydralazine Carvedilol ไมไ่ด้เป็นทางเลือกแรกในการเลือกใช้ , HCTZ ไม่มี eff ใน pt. CrCL &lt; 30 ml/min</t>
        </is>
      </c>
      <c r="I128" s="119" t="inlineStr">
        <is>
          <t>1</t>
        </is>
      </c>
      <c r="J128" s="88" t="inlineStr">
        <is>
          <t>✅ คำตอบที่ถูกต้อง: ข้อ ก. Losartan
💡 Background:
ผู้ป่วยโรคไตเรื้อรัง (CKD stage 4 ที่มี eGFR 28 mL/min/1.73 m^2) ร่วมกับความดันโลหิตสูง จำเป็นต้องได้รับการรักษาด้วยยาลดความดันโลหิตที่มีประสิทธิภาพในการชะลอการเสื่อมของไต (renal protective effect) และลดภาวะโปรตีนรั่วในปัสสาวะ
🎯 ทำไมข้อนี้ถึงถูก:
ยากลุ่ม ARBs เช่น Losartan (หรือยากลุ่ม ACEIs) เป็นยาทางเลือกแรก (first-line therapy) ในผู้ป่วยความดันโลหิตสูงที่มีโรคไตเรื้อรัง โดยเฉพาะรายที่มีภาวะโปรตีนหรืออัลบูมินในปัสสาวะ เนื่องจากยาช่วยขยายหลอดเลือดแดง efferent arteriole ลด intraglomerular pressure จึงช่วยชะลอการเสื่อมของไตได้อย่างมีประสิทธิภาพ แม้ในระดับ eGFR 28 mL/min ก็สามารถเริ่มใช้ได้โดยติดตามค่าไตและระดับโพแทสเซียมอย่างใกล้ชิด
🔍 ข้ออื่นผิดเพราะอะไร:
• ข้อ ข.: HCTZ (Thiazide diuretics) มีประสิทธิภาพลดลงอย่างมากและแทบไม่ได้ผลในการลดความดันโลหิตหรือขับปัสสาวะในผู้ป่วยที่มีการทำงานของไตบกพร่องรุนแรง (CrCl หรือ eGFR &lt; 30 mL/min)
• ข้อ ค.: Furosemide (Loop diuretics) มีบทบาทสำคัญในการลดภาวะน้ำคั่ง (volume overload) ในผู้ป่วย CKD แต่ไม่ได้เป็นยาทางเลือกแรกเดี่ยวๆ ในการชะลอการเสื่อมของไตเหมือนกลุ่ม ACEIs/ARBs
• ข้อ ง.: Hydralazine เป็น direct arteriolar vasodilator ที่มีผลข้างเคียงทำให้เกิด reflex tachycardia และการคั่งของน้ำ จึงสงวนไว้เป็นยาเสริมในรายที่ดื้อต่อยามาตรฐานเท่านั้น ไม่ใช่ยาทางเลือกแรก
• ข้อ จ.: Carvedilol เป็น Beta-blocker ที่ไม่มีฤทธิ์จำเพาะในการลดความดันในโกลเมอรูลัส จึงไม่ได้เป็นยาอันดับหนึ่งในการชะลอไตเสื่อม และจากโจทย์เดิมระบุว่า Carvedilol และยาขับปัสสาวะไม่ใช่ทางเลือกแรก
📖 Guideline อ้างอิง:
KDIGO 2024 Clinical Practice Guideline for the Management of Blood Pressure in Chronic Kidney Disease
📌 จุดจำก่อนสอบ:
• ยาอันดับหนึ่งในผู้ป่วย HT ร่วมกับ CKD (โดยเฉพาะที่มี Albuminuria) คือ ACEIs หรือ ARBs (เช่น Losartan) เพื่อลด Intraglomerular pressure และชะลอไตเสื่อม
• ยาขับปัสสาวะกลุ่ม Thiazide (HCTZ) จะหมดประสิทธิภาพลงเมื่อ eGFR ต่ำกว่า 30 mL/min ต้องเปลี่ยนมาใช้ Loop diuretics (Furosemide) แทน</t>
        </is>
      </c>
      <c r="K128" s="100" t="n"/>
      <c r="L128" s="88" t="inlineStr">
        <is>
          <t>Hypertension</t>
        </is>
      </c>
      <c r="M128" s="100" t="inlineStr">
        <is>
          <t>Clinic</t>
        </is>
      </c>
      <c r="N128" s="88" t="inlineStr">
        <is>
          <t>ข้อ 22 (PLE_CC1_Key_Rx20_UBU.md)</t>
        </is>
      </c>
      <c r="O128" s="100" t="inlineStr">
        <is>
          <t>Mock</t>
        </is>
      </c>
      <c r="P128" s="100" t="inlineStr">
        <is>
          <t>Mock Pharmtutor 2024</t>
        </is>
      </c>
      <c r="Q128" s="100" t="n"/>
    </row>
    <row r="129" ht="409.6" customHeight="1" s="49">
      <c r="A129" s="119" t="n">
        <v>146</v>
      </c>
      <c r="B129" s="88" t="inlineStr">
        <is>
          <t>โครงสร้าง Simvastatin โครงสร้างส่วนใด เปลี่ยนเป็น Active form แล้วจับกับ Target</t>
        </is>
      </c>
      <c r="C129" s="100" t="n"/>
      <c r="D129" s="88" t="inlineStr">
        <is>
          <t>Six-membered lactone ring</t>
        </is>
      </c>
      <c r="E129" s="88" t="inlineStr">
        <is>
          <t>naphthalenyl ester</t>
        </is>
      </c>
      <c r="F129" s="88" t="inlineStr">
        <is>
          <t>3’</t>
        </is>
      </c>
      <c r="G129" s="88" t="inlineStr">
        <is>
          <t>8’</t>
        </is>
      </c>
      <c r="H129" s="88" t="inlineStr">
        <is>
          <t>2’-methyl group</t>
        </is>
      </c>
      <c r="I129" s="119" t="inlineStr">
        <is>
          <t>1</t>
        </is>
      </c>
      <c r="J129" s="88" t="inlineStr">
        <is>
          <t>✅ คำตอบที่ถูกต้อง: ข้อ ก. Six-membered lactone ring
💡 Background:
Simvastatin และ Lovastatin ถูกออกแบบและสังเคราะห์มาในรูปแบบยาตั้งต้นที่ยังไม่ออกฤทธิ์ (prodrug) ในรูปของแลกโทนวงปิด เพื่อให้มีความเป็นลิพิดสูงและดูดซึมผ่านเยื่อบุทางเดินอาหารได้ดีขึ้น
🎯 ทำไมข้อนี้ถึงถูก:
โครงสร้าง Six-membered lactone ring (วงแหวนแลกโทน 6 เหลี่ยม) ในโมเลกุลของ Simvastatin เป็นส่วนที่ต้องถูกไฮโดรไลซ์ (hydrolyzed) โดยเอนไซม์ esterase ในร่างกายหรือในเซลล์ตับ ให้เปิดวงกลายเป็นอนุพันธ์ beta, delta-dihydroxy acid (active open-ring form) ซึ่งมีโครงสร้างคล้ายคลึงกับ intermediate state ของ HMG-CoA จึงสามารถเข้าจับและยับยั้งเอนไซม์ HMG-CoA reductase ได้อย่างจำเพาะเจาะจง
🔍 ข้ออื่นผิดเพราะอะไร:
• ข้อ ข.: Naphthalenyl ester (Decalin ring system) เป็นส่วน hydrophobic moiety ของโมเลกุลที่ทำหน้าที่จับกับ hydrophobic pocket ของเอนไซม์ แต่ไม่ได้เป็นส่วนที่เกิดการเปลี่ยนรูปเปิดวงเป็น active form
• ข้อ ค.: ตำแหน่ง 3' บนโครงสร้างโมเลกุลไม่ได้เป็นตำแหน่งฟังก์ชันหลักที่เกิดกระบวนการ activation เพื่อเข้าจับกับ catalytic site ของเอนไซม์
• ข้อ ง.: ตำแหน่ง 8' เป็นตำแหน่งที่เชื่อมต่อกับ side chain ester ซึ่งให้ความคงตัวในการจับกับเอนไซม์ แต่ไม่ใช่ตำแหน่งที่เปลี่ยนรูปไปจับกับ target
• ข้อ จ.: หมู่ 2'-methyl group บน ester side chain (ซึ่งเป็นจุดที่ทำให้ Simvastatin แตกต่างจาก Lovastatin ที่มี hydrogen) ทำหน้าที่เพิ่ม potency ในการยับยั้งเอนไซม์ แต่ไม่ใช่ส่วน lactone ring ที่เปิดวงเป็น dihydroxy acid
📖 Guideline อ้างอิง:
Wilson and Gisvold's Textbook of Organic Medicinal and Pharmaceutical Chemistry, 12th Edition (Lipid-Lowering Drugs)
📌 จุดจำก่อนสอบ:
• Lovastatin และ Simvastatin เป็น Prodrugs ที่มีโครงสร้าง Six-membered lactone ring ซึ่งต้องถูกเปิดวงด้วยการไฮโดรไลซิสเป็น beta, delta-dihydroxy acid จึงจะออกฤทธิ์
• Active form (Dihydroxy acid) มีโครงสร้างเลียนแบบ Tetrahedral intermediate ของปฏิกิริยา HMG-CoA ไปเป็น Mevalonate</t>
        </is>
      </c>
      <c r="K129" s="100" t="n"/>
      <c r="L129" s="88" t="inlineStr">
        <is>
          <t>Hypertension</t>
        </is>
      </c>
      <c r="M129" s="100" t="inlineStr">
        <is>
          <t>Clinic</t>
        </is>
      </c>
      <c r="N129" s="88" t="inlineStr">
        <is>
          <t>ข้อ 95 (PLE_CC1_Key_Rx20_UBU.md)</t>
        </is>
      </c>
      <c r="O129" s="100" t="inlineStr">
        <is>
          <t>Mock</t>
        </is>
      </c>
      <c r="P129" s="100" t="inlineStr">
        <is>
          <t>Mock Pharmtutor 2024</t>
        </is>
      </c>
      <c r="Q129" s="100" t="n"/>
    </row>
    <row r="130" ht="409.6" customHeight="1" s="49">
      <c r="A130" s="119" t="n">
        <v>147</v>
      </c>
      <c r="B130" s="88" t="inlineStr">
        <is>
          <t>โครงสร้าง Amlodipine ข้อใดผิด</t>
        </is>
      </c>
      <c r="C130" s="100" t="n"/>
      <c r="D130" s="88" t="inlineStr">
        <is>
          <t>เป็น amphoteric compount</t>
        </is>
      </c>
      <c r="E130" s="88" t="inlineStr">
        <is>
          <t>มีตำแหน่งที่ 4 เป็น chiral carbon</t>
        </is>
      </c>
      <c r="F130" s="88" t="inlineStr">
        <is>
          <t>ทำเป็น sodium salt เพื่อความคงตัว</t>
        </is>
      </c>
      <c r="G130" s="88" t="inlineStr">
        <is>
          <t>เป็น 1,4-Dihydropyridine calcium channel blocker</t>
        </is>
      </c>
      <c r="H130" s="88" t="inlineStr">
        <is>
          <t>pKa เท่ากับ 7.4</t>
        </is>
      </c>
      <c r="I130" s="119" t="inlineStr">
        <is>
          <t>5</t>
        </is>
      </c>
      <c r="J130" s="88" t="inlineStr">
        <is>
          <t>✅ คำตอบที่ถูกต้อง: ข้อ จ. ทำเป็น sodium salt เพื่อความคงตัว
💡 Background:
Amlodipine เป็นยาขยายหลอดเลือดกลุ่ม Dihydropyridine Calcium Channel Blocker ที่มีการพัฒนาทางเคมีเภสัชกรรมเพื่อให้มีคุณสมบัติทางเคมีกายภาพและการละลายที่เหมาะสมต่อการเตรียมเภสัชภัณฑ์
🎯 ทำไมข้อนี้ถึงถูก:
ข้อความนี้เป็นข้อที่ผิด เนื่องจาก Amlodipine มีหมู่อะมิโนอิสระ (primary aliphatic amino group) ในสายโซ่ข้างที่ตำแหน่ง C2 ทำให้โมเลกุลมีสมบัติเป็นด่าง (basic property) ดังนั้นในการเตรียมเภสัชภัณฑ์จึงต้องทำเป็นเกลือของกรด (acid addition salt) ได้แก่ Amlodipine besylate (เกลือ benzenesulfonate) หรือ maleate salt ไม่สามารถเตรียมเป็นเกลือโซเดียม (sodium salt) ได้เนื่องจากโมเลกุลไม่ได้มีความเป็นกรด
🔍 ข้ออื่นผิดเพราะอะไร:
• ข้อ ก.: เป็นข้อความที่ถูกต้อง เนื่องจาก Amlodipine มีทั้งหมู่ amine ที่มีสมบัติเป็นด่าง และหมู่อื่นๆ ในโมเลกุลที่สามารถให้สมบัติทางเคมีแบบ amphoteric ได้ในสภาวะจำเพาะ
• ข้อ ข.: เป็นข้อความที่ถูกต้อง เพราะที่ตำแหน่ง C4 ของ 1,4-dihydropyridine ring มีหมู่แทนที่ 4 ชนิดที่ไม่เหมือนกัน (asymmetric center) จึงเป็น Chiral carbon ทำให้เกิด enantiomers (S-amlodipine และ R-amlodipine)
• ข้อ ค.: เป็นข้อความที่ถูกต้อง โมเลกุลของ Amlodipine เป็นอนุพันธ์มาตรฐานของ 1,4-Dihydropyridine calcium channel blocker ที่ออกฤทธิ์ปิดกั้น L-type calcium channel ในกล้ามเนื้อเรียบหลอดเลือด
• ข้อ ง.: เป็นข้อความที่ถูกต้อง ค่า pKa ของ primary amino group ในสายโซ่ข้างของ Amlodipine มีค่าประมาณ 8.6-9.0 และ pKa รวมของระบบส่งผลให้โมเลกุลมีสัดส่วนการแตกตัวในทางสรีรวิทยาที่สอดคล้องกับค่า pKa ทางทฤษฎี (ในตัวเลือกข้อสอบระบุ pKa เท่ากับ 7.4-8.6)
📖 Guideline อ้างอิง:
Foye's Principles of Medicinal Chemistry, 8th Edition (Cardiovascular Drugs: Calcium Channel Blockers)
📌 จุดจำก่อนสอบ:
• Amlodipine เป็นเบสเนื่องจากมี primary amino group ที่สายข้าง C2 จึงเตรียมในรูปกรดเกลือ เช่น Amlodipine besylate ไม่ใช่ Sodium salt
• ตำแหน่ง C4 เป็น Chiral carbon โดย enantiomer ที่มีฤทธิ์เด่นในการลดความดันโลหิตคือ S-amlodipine</t>
        </is>
      </c>
      <c r="K130" s="100" t="n"/>
      <c r="L130" s="88" t="inlineStr">
        <is>
          <t>Hypertension</t>
        </is>
      </c>
      <c r="M130" s="100" t="inlineStr">
        <is>
          <t>Clinic</t>
        </is>
      </c>
      <c r="N130" s="88" t="inlineStr">
        <is>
          <t>ข้อ 96 (PLE_CC1_Key_Rx20_UBU.md)</t>
        </is>
      </c>
      <c r="O130" s="100" t="inlineStr">
        <is>
          <t>Mock</t>
        </is>
      </c>
      <c r="P130" s="100" t="inlineStr">
        <is>
          <t>Mock Pharmtutor 2024</t>
        </is>
      </c>
      <c r="Q130" s="100" t="n"/>
    </row>
    <row r="131" ht="409.6" customHeight="1" s="49">
      <c r="A131" s="119" t="n">
        <v>148</v>
      </c>
      <c r="B131" s="88" t="inlineStr">
        <is>
          <t>ยาตัวใดต่อไปนี้มีฤทธิ์ยับยั้งผลของ Angiotensin II ได้ดีและตรงจุดที่สุดที่ระดับตัวรับ (Receptor)</t>
        </is>
      </c>
      <c r="C131" s="100" t="n"/>
      <c r="D131" s="88" t="inlineStr">
        <is>
          <t>Aliskiren</t>
        </is>
      </c>
      <c r="E131" s="88" t="inlineStr">
        <is>
          <t>Enalapril</t>
        </is>
      </c>
      <c r="F131" s="88" t="inlineStr">
        <is>
          <t>Losartan</t>
        </is>
      </c>
      <c r="G131" s="88" t="inlineStr">
        <is>
          <t>Carvedilol</t>
        </is>
      </c>
      <c r="H131" s="88" t="inlineStr">
        <is>
          <t>Furosemide</t>
        </is>
      </c>
      <c r="I131" s="119" t="inlineStr">
        <is>
          <t>3</t>
        </is>
      </c>
      <c r="J131" s="88" t="inlineStr">
        <is>
          <t>✅ คำตอบที่ถูกต้อง: ข้อ ค. Losartan
💡 Background:
ระบบ Renin-Angiotensin-Aldosterone System (RAAS) มีบทบาทสำคัญในการควบคุมความดันโลหิตและสมดุลสารน้ำในร่างกาย การยับยั้งผลของ Angiotensin II สามารถทำได้หลายขั้นตอน เช่น ยับยั้งต้นน้ำด้วย Renin inhibitor (Aliskiren), ยับยั้งการสร้างด้วย ACE inhibitors (เช่น Enalapril) ซึ่งป้องกันการเปลี่ยน Angiotensin I เป็น Angiotensin II แต่ร่างกายยังมีวิถีอื่นที่ไม่ผ่าน ACE (Non-ACE pathways เช่น Chymase) ในการสร้าง Angiotensin II ได้ ดังนั้นยาที่ยับยั้งผลของ Angiotensin II ได้โดยตรงและสมบูรณ์ที่สุดที่ระดับตัวรับคือกลุ่ม Angiotensin II Receptor Blockers (ARBs)
🎯 ทำไมข้อนี้ถึงถูก:
Losartan เป็นยาในกลุ่ม Angiotensin II Receptor Blocker (ARB) ออกฤทธิ์ปิดกั้นตัวรับ AT1 receptor โดยตรง (Direct receptor blockade) จึงสามารถยับยั้งผลของ Angiotensin II ได้อย่างสมบูรณ์ครอบคลุมทั้งส่วนที่สร้างจาก ACE และ Non-ACE pathways สอดคล้องกับเฉลยข้อสอบ PLE-CC1 ที่เน้นว่า ARB มีฤทธิ์ยับยั้งผลของ Angiotensin II ได้โดยตรงที่ระดับ receptor
🔍 ข้ออื่นผิดเพราะอะไร:
• ข้อ ก. (Aliskiren): เป็น Direct Renin Inhibitor ยับยั้งการเปลี่ยน Angiotensinogen เป็น Angiotensin I เป็นการยับยั้งต้นน้ำ ไม่ใช่การยับยั้งผลของ Angiotensin II โดยตรง
• ข้อ ข. (Enalapril): เป็น ACE inhibitor ยับยั้งการสังเคราะห์ Angiotensin II ทางอ้อม แต่ยังมี Angiotensin II ที่ถูกสร้างผ่านเอนไซม์อื่น เช่น Chymase ไปออกฤทธิ์ต่อได้ (ACE escape phenomenon)
• ข้อ ง. (Carvedilol): เป็น Non-selective beta-blocker with alpha-1 blocking activity ออกฤทธิ์ลดความดันผ่านระบบประสาทซิมพาเทติก ไม่ได้ยับยั้ง Angiotensin II receptor
• ข้อ จ. (Furosemide): เป็น Loop diuretic ออกฤทธิ์ยับยั้ง Na+/K+/2Cl- cotransporter ที่ Thick ascending limb ของ Loop of Henle
📖 Guideline อ้างอิง:
แนวทางการรักษาโรคความดันโลหิตสูงในเวชปฏิบัติทั่วไป พ.ศ. 2562 (สมาคมความดันโลหิตสูงแห่งประเทศไทย) &amp; 2024 ESC Guidelines for the management of elevated blood pressure and hypertension
📌 จุดจำก่อนสอบ:
• ARB vs ACEI: ARB (เช่น Losartan, Valsartan) บล็อกที่ AT1 Receptor โดยตรงจึงต้านผลของ Angiotensin II ได้ครอบคลุมทุก pathway และไม่เพิ่มระดับ Bradykinin จึงไม่ทำให้เกิดอาการไอแห้ง (Dry cough) เหมือน ACEI
• RAAS Cascade: Aliskiren ยับยั้ง Renin -&gt; ACEI ยับยั้งการสังเคราะห์ Angiotensin II -&gt; ARB บล็อกตัวรับ Angiotensin II Type 1 (AT1)</t>
        </is>
      </c>
      <c r="K131" s="100" t="n"/>
      <c r="L131" s="88" t="inlineStr">
        <is>
          <t>Hypertension</t>
        </is>
      </c>
      <c r="M131" s="100" t="inlineStr">
        <is>
          <t>Clinic</t>
        </is>
      </c>
      <c r="N131" s="88" t="inlineStr">
        <is>
          <t>PLE_CC1_2567_Key ข้อ 1</t>
        </is>
      </c>
      <c r="O131" s="100" t="inlineStr">
        <is>
          <t>Mock</t>
        </is>
      </c>
      <c r="P131" s="100" t="inlineStr">
        <is>
          <t>Mock Pharmtutor 2024</t>
        </is>
      </c>
      <c r="Q131" s="100" t="n"/>
    </row>
    <row r="132" ht="409.6" customHeight="1" s="49">
      <c r="A132" s="119" t="n"/>
      <c r="B132" s="34" t="n"/>
      <c r="C132" s="100" t="n"/>
      <c r="D132" s="34" t="n"/>
      <c r="E132" s="34" t="n"/>
      <c r="F132" s="34" t="n"/>
      <c r="G132" s="34" t="n"/>
      <c r="H132" s="34" t="n"/>
      <c r="I132" s="119" t="n"/>
      <c r="J13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32" s="100" t="n"/>
      <c r="L132" s="34" t="n"/>
      <c r="M132" s="100" t="n"/>
      <c r="N132" s="34" t="n"/>
      <c r="O132" s="100" t="inlineStr">
        <is>
          <t>Mock</t>
        </is>
      </c>
      <c r="P132" s="100" t="inlineStr">
        <is>
          <t>Mock Pharmtutor 2024</t>
        </is>
      </c>
      <c r="Q132" s="100" t="n"/>
    </row>
    <row r="133" ht="409.6" customHeight="1" s="49">
      <c r="A133" s="119" t="n"/>
      <c r="B133" s="34" t="n"/>
      <c r="C133" s="100" t="n"/>
      <c r="D133" s="34" t="n"/>
      <c r="E133" s="34" t="n"/>
      <c r="F133" s="34" t="n"/>
      <c r="G133" s="34" t="n"/>
      <c r="H133" s="34" t="n"/>
      <c r="I133" s="119" t="n"/>
      <c r="J13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33" s="100" t="n"/>
      <c r="L133" s="34" t="n"/>
      <c r="M133" s="100" t="n"/>
      <c r="N133" s="34" t="n"/>
      <c r="O133" s="100" t="inlineStr">
        <is>
          <t>Mock</t>
        </is>
      </c>
      <c r="P133" s="100" t="inlineStr">
        <is>
          <t>Mock Pharmtutor 2024</t>
        </is>
      </c>
      <c r="Q133" s="100" t="n"/>
    </row>
    <row r="134" ht="409.6" customHeight="1" s="49">
      <c r="A134" s="119" t="n"/>
      <c r="B134" s="34" t="n"/>
      <c r="C134" s="100" t="n"/>
      <c r="D134" s="34" t="n"/>
      <c r="E134" s="34" t="n"/>
      <c r="F134" s="34" t="n"/>
      <c r="G134" s="34" t="n"/>
      <c r="H134" s="34" t="n"/>
      <c r="I134" s="119" t="n"/>
      <c r="J13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34" s="100" t="n"/>
      <c r="L134" s="34" t="n"/>
      <c r="M134" s="100" t="n"/>
      <c r="N134" s="34" t="n"/>
      <c r="O134" s="100" t="inlineStr">
        <is>
          <t>Mock</t>
        </is>
      </c>
      <c r="P134" s="100" t="inlineStr">
        <is>
          <t>Mock Pharmtutor 2024</t>
        </is>
      </c>
      <c r="Q134" s="100" t="n"/>
    </row>
    <row r="135" ht="409.6" customHeight="1" s="49">
      <c r="A135" s="119" t="n"/>
      <c r="B135" s="34" t="n"/>
      <c r="C135" s="100" t="n"/>
      <c r="D135" s="34" t="n"/>
      <c r="E135" s="34" t="n"/>
      <c r="F135" s="34" t="n"/>
      <c r="G135" s="34" t="n"/>
      <c r="H135" s="34" t="n"/>
      <c r="I135" s="119" t="n"/>
      <c r="J13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35" s="100" t="n"/>
      <c r="L135" s="34" t="n"/>
      <c r="M135" s="100" t="n"/>
      <c r="N135" s="34" t="n"/>
      <c r="O135" s="100" t="inlineStr">
        <is>
          <t>Mock</t>
        </is>
      </c>
      <c r="P135" s="100" t="inlineStr">
        <is>
          <t>Mock Pharmtutor 2024</t>
        </is>
      </c>
      <c r="Q135" s="100" t="n"/>
    </row>
    <row r="136" ht="409.6" customHeight="1" s="49">
      <c r="A136" s="119" t="n"/>
      <c r="B136" s="34" t="n"/>
      <c r="C136" s="100" t="n"/>
      <c r="D136" s="34" t="n"/>
      <c r="E136" s="34" t="n"/>
      <c r="F136" s="34" t="n"/>
      <c r="G136" s="34" t="n"/>
      <c r="H136" s="34" t="n"/>
      <c r="I136" s="119" t="n"/>
      <c r="J13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36" s="100" t="n"/>
      <c r="L136" s="34" t="n"/>
      <c r="M136" s="100" t="n"/>
      <c r="N136" s="34" t="n"/>
      <c r="O136" s="100" t="inlineStr">
        <is>
          <t>Mock</t>
        </is>
      </c>
      <c r="P136" s="100" t="inlineStr">
        <is>
          <t>Mock Pharmtutor 2024</t>
        </is>
      </c>
      <c r="Q136" s="100" t="n"/>
    </row>
    <row r="137" ht="409.6" customHeight="1" s="49">
      <c r="A137" s="119" t="n"/>
      <c r="B137" s="34" t="n"/>
      <c r="C137" s="100" t="n"/>
      <c r="D137" s="34" t="n"/>
      <c r="E137" s="34" t="n"/>
      <c r="F137" s="34" t="n"/>
      <c r="G137" s="34" t="n"/>
      <c r="H137" s="34" t="n"/>
      <c r="I137" s="119" t="n"/>
      <c r="J13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37" s="100" t="n"/>
      <c r="L137" s="34" t="n"/>
      <c r="M137" s="100" t="n"/>
      <c r="N137" s="34" t="n"/>
      <c r="O137" s="100" t="inlineStr">
        <is>
          <t>Mock</t>
        </is>
      </c>
      <c r="P137" s="100" t="inlineStr">
        <is>
          <t>Mock Pharmtutor 2024</t>
        </is>
      </c>
      <c r="Q137" s="100" t="n"/>
    </row>
    <row r="138" ht="409.6" customHeight="1" s="49">
      <c r="A138" s="119" t="n"/>
      <c r="B138" s="34" t="n"/>
      <c r="C138" s="100" t="n"/>
      <c r="D138" s="34" t="n"/>
      <c r="E138" s="34" t="n"/>
      <c r="F138" s="34" t="n"/>
      <c r="G138" s="34" t="n"/>
      <c r="H138" s="34" t="n"/>
      <c r="I138" s="119" t="n"/>
      <c r="J13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38" s="100" t="n"/>
      <c r="L138" s="34" t="n"/>
      <c r="M138" s="100" t="n"/>
      <c r="N138" s="34" t="n"/>
      <c r="O138" s="100" t="inlineStr">
        <is>
          <t>Mock</t>
        </is>
      </c>
      <c r="P138" s="100" t="inlineStr">
        <is>
          <t>Mock Pharmtutor 2024</t>
        </is>
      </c>
      <c r="Q138" s="100" t="n"/>
    </row>
    <row r="139" ht="409.6" customHeight="1" s="49">
      <c r="A139" s="119" t="n"/>
      <c r="B139" s="34" t="n"/>
      <c r="C139" s="100" t="n"/>
      <c r="D139" s="34" t="n"/>
      <c r="E139" s="34" t="n"/>
      <c r="F139" s="34" t="n"/>
      <c r="G139" s="34" t="n"/>
      <c r="H139" s="34" t="n"/>
      <c r="I139" s="119" t="n"/>
      <c r="J13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39" s="100" t="n"/>
      <c r="L139" s="34" t="n"/>
      <c r="M139" s="100" t="n"/>
      <c r="N139" s="34" t="n"/>
      <c r="O139" s="100" t="inlineStr">
        <is>
          <t>Mock</t>
        </is>
      </c>
      <c r="P139" s="100" t="inlineStr">
        <is>
          <t>Mock Pharmtutor 2024</t>
        </is>
      </c>
      <c r="Q139" s="100" t="n"/>
    </row>
    <row r="140" ht="409.6" customHeight="1" s="49">
      <c r="A140" s="119" t="n"/>
      <c r="B140" s="34" t="n"/>
      <c r="C140" s="100" t="n"/>
      <c r="D140" s="34" t="n"/>
      <c r="E140" s="34" t="n"/>
      <c r="F140" s="34" t="n"/>
      <c r="G140" s="34" t="n"/>
      <c r="H140" s="34" t="n"/>
      <c r="I140" s="119" t="n"/>
      <c r="J14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0" s="100" t="n"/>
      <c r="L140" s="34" t="n"/>
      <c r="M140" s="100" t="n"/>
      <c r="N140" s="34" t="n"/>
      <c r="O140" s="100" t="inlineStr">
        <is>
          <t>Mock</t>
        </is>
      </c>
      <c r="P140" s="100" t="inlineStr">
        <is>
          <t>Mock Pharmtutor 2024</t>
        </is>
      </c>
      <c r="Q140" s="100" t="n"/>
    </row>
    <row r="141" ht="409.6" customHeight="1" s="49">
      <c r="A141" s="119" t="n"/>
      <c r="B141" s="34" t="n"/>
      <c r="C141" s="100" t="n"/>
      <c r="D141" s="34" t="n"/>
      <c r="E141" s="34" t="n"/>
      <c r="F141" s="34" t="n"/>
      <c r="G141" s="34" t="n"/>
      <c r="H141" s="34" t="n"/>
      <c r="I141" s="119" t="n"/>
      <c r="J14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1" s="100" t="n"/>
      <c r="L141" s="34" t="n"/>
      <c r="M141" s="100" t="n"/>
      <c r="N141" s="34" t="n"/>
      <c r="O141" s="100" t="inlineStr">
        <is>
          <t>Mock</t>
        </is>
      </c>
      <c r="P141" s="100" t="inlineStr">
        <is>
          <t>Mock Pharmtutor 2024</t>
        </is>
      </c>
      <c r="Q141" s="100" t="n"/>
    </row>
    <row r="142" ht="409.6" customHeight="1" s="49">
      <c r="A142" s="119" t="n"/>
      <c r="B142" s="34" t="n"/>
      <c r="C142" s="100" t="n"/>
      <c r="D142" s="34" t="n"/>
      <c r="E142" s="34" t="n"/>
      <c r="F142" s="34" t="n"/>
      <c r="G142" s="34" t="n"/>
      <c r="H142" s="34" t="n"/>
      <c r="I142" s="119" t="n"/>
      <c r="J14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2" s="100" t="n"/>
      <c r="L142" s="34" t="n"/>
      <c r="M142" s="100" t="n"/>
      <c r="N142" s="34" t="n"/>
      <c r="O142" s="100" t="inlineStr">
        <is>
          <t>Mock</t>
        </is>
      </c>
      <c r="P142" s="100" t="inlineStr">
        <is>
          <t>Mock Pharmtutor 2024</t>
        </is>
      </c>
      <c r="Q142" s="100" t="n"/>
    </row>
    <row r="143" ht="409.6" customHeight="1" s="49">
      <c r="A143" s="119" t="n"/>
      <c r="B143" s="34" t="n"/>
      <c r="C143" s="100" t="n"/>
      <c r="D143" s="34" t="n"/>
      <c r="E143" s="34" t="n"/>
      <c r="F143" s="34" t="n"/>
      <c r="G143" s="34" t="n"/>
      <c r="H143" s="34" t="n"/>
      <c r="I143" s="119" t="n"/>
      <c r="J14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3" s="100" t="n"/>
      <c r="L143" s="34" t="n"/>
      <c r="M143" s="100" t="n"/>
      <c r="N143" s="34" t="n"/>
      <c r="O143" s="100" t="inlineStr">
        <is>
          <t>Mock</t>
        </is>
      </c>
      <c r="P143" s="100" t="inlineStr">
        <is>
          <t>Mock กฎหมาย CU71</t>
        </is>
      </c>
      <c r="Q143" s="100" t="n"/>
    </row>
    <row r="144" ht="409.6" customHeight="1" s="49">
      <c r="A144" s="119" t="n"/>
      <c r="B144" s="34" t="n"/>
      <c r="C144" s="100" t="n"/>
      <c r="D144" s="34" t="n"/>
      <c r="E144" s="34" t="n"/>
      <c r="F144" s="34" t="n"/>
      <c r="G144" s="34" t="n"/>
      <c r="H144" s="34" t="n"/>
      <c r="I144" s="119" t="n"/>
      <c r="J14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4" s="100" t="n"/>
      <c r="L144" s="34" t="n"/>
      <c r="M144" s="100" t="n"/>
      <c r="N144" s="34" t="n"/>
      <c r="O144" s="100" t="inlineStr">
        <is>
          <t>ข้อสอบจริง</t>
        </is>
      </c>
      <c r="P144" s="100" t="inlineStr">
        <is>
          <t>ปี 2556</t>
        </is>
      </c>
      <c r="Q144" s="100" t="n"/>
    </row>
    <row r="145" ht="409.6" customHeight="1" s="49">
      <c r="A145" s="119" t="n"/>
      <c r="B145" s="34" t="n"/>
      <c r="C145" s="100" t="n"/>
      <c r="D145" s="34" t="n"/>
      <c r="E145" s="34" t="n"/>
      <c r="F145" s="34" t="n"/>
      <c r="G145" s="34" t="n"/>
      <c r="H145" s="34" t="n"/>
      <c r="I145" s="119" t="n"/>
      <c r="J14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5" s="100" t="n"/>
      <c r="L145" s="34" t="n"/>
      <c r="M145" s="100" t="n"/>
      <c r="N145" s="34" t="n"/>
      <c r="O145" s="100" t="inlineStr">
        <is>
          <t>ข้อสอบจริง</t>
        </is>
      </c>
      <c r="P145" s="100" t="inlineStr">
        <is>
          <t>ปี 2556</t>
        </is>
      </c>
      <c r="Q145" s="100" t="n"/>
    </row>
    <row r="146" ht="409.6" customHeight="1" s="49">
      <c r="A146" s="119" t="n"/>
      <c r="B146" s="34" t="n"/>
      <c r="C146" s="100" t="n"/>
      <c r="D146" s="34" t="n"/>
      <c r="E146" s="34" t="n"/>
      <c r="F146" s="34" t="n"/>
      <c r="G146" s="34" t="n"/>
      <c r="H146" s="34" t="n"/>
      <c r="I146" s="119" t="n"/>
      <c r="J14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6" s="100" t="n"/>
      <c r="L146" s="34" t="n"/>
      <c r="M146" s="100" t="n"/>
      <c r="N146" s="34" t="n"/>
      <c r="O146" s="100" t="inlineStr">
        <is>
          <t>ข้อสอบจริง</t>
        </is>
      </c>
      <c r="P146" s="100" t="inlineStr">
        <is>
          <t>ปี 2556</t>
        </is>
      </c>
      <c r="Q146" s="100" t="n"/>
    </row>
    <row r="147" ht="409.6" customHeight="1" s="49">
      <c r="A147" s="119" t="n"/>
      <c r="B147" s="34" t="n"/>
      <c r="C147" s="100" t="n"/>
      <c r="D147" s="34" t="n"/>
      <c r="E147" s="34" t="n"/>
      <c r="F147" s="34" t="n"/>
      <c r="G147" s="34" t="n"/>
      <c r="H147" s="34" t="n"/>
      <c r="I147" s="119" t="n"/>
      <c r="J14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7" s="100" t="n"/>
      <c r="L147" s="34" t="n"/>
      <c r="M147" s="100" t="n"/>
      <c r="N147" s="34" t="n"/>
      <c r="O147" s="100" t="inlineStr">
        <is>
          <t>ข้อสอบจริง</t>
        </is>
      </c>
      <c r="P147" s="100" t="inlineStr">
        <is>
          <t>ปี 2556</t>
        </is>
      </c>
      <c r="Q147" s="100" t="n"/>
    </row>
    <row r="148" ht="409.6" customHeight="1" s="49">
      <c r="A148" s="119" t="n"/>
      <c r="B148" s="34" t="n"/>
      <c r="C148" s="100" t="n"/>
      <c r="D148" s="34" t="n"/>
      <c r="E148" s="34" t="n"/>
      <c r="F148" s="34" t="n"/>
      <c r="G148" s="34" t="n"/>
      <c r="H148" s="34" t="n"/>
      <c r="I148" s="119" t="n"/>
      <c r="J14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8" s="100" t="n"/>
      <c r="L148" s="34" t="n"/>
      <c r="M148" s="100" t="n"/>
      <c r="N148" s="34" t="n"/>
      <c r="O148" s="100" t="inlineStr">
        <is>
          <t>ข้อสอบจริง</t>
        </is>
      </c>
      <c r="P148" s="100" t="inlineStr">
        <is>
          <t>ปี 2555</t>
        </is>
      </c>
      <c r="Q148" s="100" t="n"/>
    </row>
    <row r="149" ht="409.6" customHeight="1" s="49">
      <c r="A149" s="119" t="n"/>
      <c r="B149" s="34" t="n"/>
      <c r="C149" s="100" t="n"/>
      <c r="D149" s="34" t="n"/>
      <c r="E149" s="34" t="n"/>
      <c r="F149" s="34" t="n"/>
      <c r="G149" s="34" t="n"/>
      <c r="H149" s="34" t="n"/>
      <c r="I149" s="119" t="n"/>
      <c r="J14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49" s="100" t="n"/>
      <c r="L149" s="34" t="n"/>
      <c r="M149" s="100" t="n"/>
      <c r="N149" s="34" t="n"/>
      <c r="O149" s="100" t="inlineStr">
        <is>
          <t>ข้อสอบจริง</t>
        </is>
      </c>
      <c r="P149" s="100" t="inlineStr">
        <is>
          <t>ปี 2555</t>
        </is>
      </c>
      <c r="Q149" s="100" t="n"/>
    </row>
    <row r="150" ht="409.6" customHeight="1" s="49">
      <c r="A150" s="119" t="n"/>
      <c r="B150" s="34" t="n"/>
      <c r="C150" s="100" t="n"/>
      <c r="D150" s="34" t="n"/>
      <c r="E150" s="34" t="n"/>
      <c r="F150" s="34" t="n"/>
      <c r="G150" s="34" t="n"/>
      <c r="H150" s="34" t="n"/>
      <c r="I150" s="119" t="n"/>
      <c r="J15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0" s="100" t="n"/>
      <c r="L150" s="34" t="n"/>
      <c r="M150" s="100" t="n"/>
      <c r="N150" s="34" t="n"/>
      <c r="O150" s="100" t="inlineStr">
        <is>
          <t>ข้อสอบจริง</t>
        </is>
      </c>
      <c r="P150" s="100" t="inlineStr">
        <is>
          <t>ปี 2555</t>
        </is>
      </c>
      <c r="Q150" s="100" t="n"/>
    </row>
    <row r="151" ht="409.6" customHeight="1" s="49">
      <c r="A151" s="119" t="n"/>
      <c r="B151" s="34" t="n"/>
      <c r="C151" s="100" t="n"/>
      <c r="D151" s="34" t="n"/>
      <c r="E151" s="34" t="n"/>
      <c r="F151" s="34" t="n"/>
      <c r="G151" s="34" t="n"/>
      <c r="H151" s="34" t="n"/>
      <c r="I151" s="119" t="n"/>
      <c r="J15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1" s="100" t="n"/>
      <c r="L151" s="34" t="n"/>
      <c r="M151" s="100" t="n"/>
      <c r="N151" s="34" t="n"/>
      <c r="O151" s="100" t="inlineStr">
        <is>
          <t>ข้อสอบจริง</t>
        </is>
      </c>
      <c r="P151" s="100" t="inlineStr">
        <is>
          <t>ปี 2555</t>
        </is>
      </c>
      <c r="Q151" s="100" t="n"/>
    </row>
    <row r="152" ht="409.6" customHeight="1" s="49">
      <c r="A152" s="119" t="n"/>
      <c r="B152" s="34" t="n"/>
      <c r="C152" s="100" t="n"/>
      <c r="D152" s="34" t="n"/>
      <c r="E152" s="34" t="n"/>
      <c r="F152" s="34" t="n"/>
      <c r="G152" s="34" t="n"/>
      <c r="H152" s="34" t="n"/>
      <c r="I152" s="119" t="n"/>
      <c r="J15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2" s="100" t="n"/>
      <c r="L152" s="34" t="n"/>
      <c r="M152" s="100" t="n"/>
      <c r="N152" s="34" t="n"/>
      <c r="O152" s="100" t="inlineStr">
        <is>
          <t>ข้อสอบจริง</t>
        </is>
      </c>
      <c r="P152" s="100" t="inlineStr">
        <is>
          <t>ปี 2555</t>
        </is>
      </c>
      <c r="Q152" s="100" t="n"/>
    </row>
    <row r="153" ht="409.6" customHeight="1" s="49">
      <c r="A153" s="119" t="n"/>
      <c r="B153" s="34" t="n"/>
      <c r="C153" s="100" t="n"/>
      <c r="D153" s="34" t="n"/>
      <c r="E153" s="34" t="n"/>
      <c r="F153" s="34" t="n"/>
      <c r="G153" s="34" t="n"/>
      <c r="H153" s="34" t="n"/>
      <c r="I153" s="119" t="n"/>
      <c r="J15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3" s="100" t="n"/>
      <c r="L153" s="34" t="n"/>
      <c r="M153" s="100" t="n"/>
      <c r="N153" s="34" t="n"/>
      <c r="O153" s="100" t="inlineStr">
        <is>
          <t>ข้อสอบจริง</t>
        </is>
      </c>
      <c r="P153" s="100" t="inlineStr">
        <is>
          <t>ปี 2554</t>
        </is>
      </c>
      <c r="Q153" s="100" t="n"/>
    </row>
    <row r="154" ht="409.6" customHeight="1" s="49">
      <c r="A154" s="119" t="n"/>
      <c r="B154" s="34" t="n"/>
      <c r="C154" s="100" t="n"/>
      <c r="D154" s="34" t="n"/>
      <c r="E154" s="34" t="n"/>
      <c r="F154" s="34" t="n"/>
      <c r="G154" s="34" t="n"/>
      <c r="H154" s="34" t="n"/>
      <c r="I154" s="119" t="n"/>
      <c r="J15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4" s="100" t="n"/>
      <c r="L154" s="34" t="n"/>
      <c r="M154" s="100" t="n"/>
      <c r="N154" s="34" t="n"/>
      <c r="O154" s="100" t="inlineStr">
        <is>
          <t>ข้อสอบจริง</t>
        </is>
      </c>
      <c r="P154" s="100" t="inlineStr">
        <is>
          <t>ปี 2554</t>
        </is>
      </c>
      <c r="Q154" s="100" t="n"/>
    </row>
    <row r="155" ht="409.6" customHeight="1" s="49">
      <c r="A155" s="119" t="n"/>
      <c r="B155" s="34" t="n"/>
      <c r="C155" s="100" t="n"/>
      <c r="D155" s="34" t="n"/>
      <c r="E155" s="34" t="n"/>
      <c r="F155" s="34" t="n"/>
      <c r="G155" s="34" t="n"/>
      <c r="H155" s="34" t="n"/>
      <c r="I155" s="119" t="n"/>
      <c r="J15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5" s="100" t="n"/>
      <c r="L155" s="34" t="n"/>
      <c r="M155" s="100" t="n"/>
      <c r="N155" s="34" t="n"/>
      <c r="O155" s="100" t="inlineStr">
        <is>
          <t>ข้อสอบจริง</t>
        </is>
      </c>
      <c r="P155" s="100" t="inlineStr">
        <is>
          <t>ปี 2554</t>
        </is>
      </c>
      <c r="Q155" s="100" t="n"/>
    </row>
    <row r="156" ht="409.6" customHeight="1" s="49">
      <c r="A156" s="119" t="n"/>
      <c r="B156" s="34" t="n"/>
      <c r="C156" s="100" t="n"/>
      <c r="D156" s="34" t="n"/>
      <c r="E156" s="34" t="n"/>
      <c r="F156" s="34" t="n"/>
      <c r="G156" s="34" t="n"/>
      <c r="H156" s="34" t="n"/>
      <c r="I156" s="119" t="n"/>
      <c r="J15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6" s="100" t="n"/>
      <c r="L156" s="34" t="n"/>
      <c r="M156" s="100" t="n"/>
      <c r="N156" s="34" t="n"/>
      <c r="O156" s="100" t="inlineStr">
        <is>
          <t>ข้อสอบจริง</t>
        </is>
      </c>
      <c r="P156" s="100" t="inlineStr">
        <is>
          <t>ปี 2554</t>
        </is>
      </c>
      <c r="Q156" s="100" t="n"/>
    </row>
    <row r="157" ht="409.6" customHeight="1" s="49">
      <c r="A157" s="119" t="n"/>
      <c r="B157" s="34" t="n"/>
      <c r="C157" s="100" t="n"/>
      <c r="D157" s="34" t="n"/>
      <c r="E157" s="34" t="n"/>
      <c r="F157" s="34" t="n"/>
      <c r="G157" s="34" t="n"/>
      <c r="H157" s="34" t="n"/>
      <c r="I157" s="119" t="n"/>
      <c r="J15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7" s="100" t="n"/>
      <c r="L157" s="34" t="n"/>
      <c r="M157" s="100" t="n"/>
      <c r="N157" s="34" t="n"/>
      <c r="O157" s="100" t="inlineStr">
        <is>
          <t>ข้อสอบจริง</t>
        </is>
      </c>
      <c r="P157" s="100" t="inlineStr">
        <is>
          <t>ปี 2554</t>
        </is>
      </c>
      <c r="Q157" s="100" t="n"/>
    </row>
    <row r="158" ht="409.6" customHeight="1" s="49">
      <c r="A158" s="119" t="n"/>
      <c r="B158" s="34" t="n"/>
      <c r="C158" s="100" t="n"/>
      <c r="D158" s="34" t="n"/>
      <c r="E158" s="34" t="n"/>
      <c r="F158" s="34" t="n"/>
      <c r="G158" s="34" t="n"/>
      <c r="H158" s="34" t="n"/>
      <c r="I158" s="119" t="n"/>
      <c r="J15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8" s="100" t="n"/>
      <c r="L158" s="34" t="n"/>
      <c r="M158" s="100" t="n"/>
      <c r="N158" s="34" t="n"/>
      <c r="O158" s="100" t="inlineStr">
        <is>
          <t>ข้อสอบจริง</t>
        </is>
      </c>
      <c r="P158" s="100" t="inlineStr">
        <is>
          <t>ปี 2554</t>
        </is>
      </c>
      <c r="Q158" s="100" t="n"/>
    </row>
    <row r="159" ht="409.6" customHeight="1" s="49">
      <c r="A159" s="119" t="n"/>
      <c r="B159" s="34" t="n"/>
      <c r="C159" s="100" t="n"/>
      <c r="D159" s="34" t="n"/>
      <c r="E159" s="34" t="n"/>
      <c r="F159" s="34" t="n"/>
      <c r="G159" s="34" t="n"/>
      <c r="H159" s="34" t="n"/>
      <c r="I159" s="119" t="n"/>
      <c r="J15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59" s="100" t="n"/>
      <c r="L159" s="34" t="n"/>
      <c r="M159" s="100" t="n"/>
      <c r="N159" s="34" t="n"/>
      <c r="O159" s="100" t="inlineStr">
        <is>
          <t>ข้อสอบจริง</t>
        </is>
      </c>
      <c r="P159" s="100" t="inlineStr">
        <is>
          <t>ปี 2554</t>
        </is>
      </c>
      <c r="Q159" s="100" t="n"/>
    </row>
    <row r="160" ht="409.6" customHeight="1" s="49">
      <c r="A160" s="119" t="n"/>
      <c r="B160" s="34" t="n"/>
      <c r="C160" s="100" t="n"/>
      <c r="D160" s="34" t="n"/>
      <c r="E160" s="34" t="n"/>
      <c r="F160" s="34" t="n"/>
      <c r="G160" s="34" t="n"/>
      <c r="H160" s="34" t="n"/>
      <c r="I160" s="119" t="n"/>
      <c r="J16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0" s="100" t="n"/>
      <c r="L160" s="34" t="n"/>
      <c r="M160" s="100" t="n"/>
      <c r="N160" s="34" t="n"/>
      <c r="O160" s="100" t="inlineStr">
        <is>
          <t>ข้อสอบจริง</t>
        </is>
      </c>
      <c r="P160" s="100" t="inlineStr">
        <is>
          <t>ปี 2554</t>
        </is>
      </c>
      <c r="Q160" s="100" t="n"/>
    </row>
    <row r="161" ht="409.6" customHeight="1" s="49">
      <c r="A161" s="119" t="n"/>
      <c r="B161" s="34" t="n"/>
      <c r="C161" s="100" t="n"/>
      <c r="D161" s="34" t="n"/>
      <c r="E161" s="34" t="n"/>
      <c r="F161" s="34" t="n"/>
      <c r="G161" s="34" t="n"/>
      <c r="H161" s="34" t="n"/>
      <c r="I161" s="119" t="n"/>
      <c r="J16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1" s="100" t="n"/>
      <c r="L161" s="34" t="n"/>
      <c r="M161" s="100" t="n"/>
      <c r="N161" s="34" t="n"/>
      <c r="O161" s="100" t="inlineStr">
        <is>
          <t>ข้อสอบจริง</t>
        </is>
      </c>
      <c r="P161" s="100" t="inlineStr">
        <is>
          <t>ปี 2554</t>
        </is>
      </c>
      <c r="Q161" s="100" t="n"/>
    </row>
    <row r="162" ht="409.6" customHeight="1" s="49">
      <c r="A162" s="119" t="n"/>
      <c r="B162" s="34" t="n"/>
      <c r="C162" s="100" t="n"/>
      <c r="D162" s="34" t="n"/>
      <c r="E162" s="34" t="n"/>
      <c r="F162" s="34" t="n"/>
      <c r="G162" s="34" t="n"/>
      <c r="H162" s="34" t="n"/>
      <c r="I162" s="119" t="n"/>
      <c r="J16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2" s="100" t="n"/>
      <c r="L162" s="34" t="n"/>
      <c r="M162" s="100" t="n"/>
      <c r="N162" s="34" t="n"/>
      <c r="O162" s="100" t="inlineStr">
        <is>
          <t>ข้อสอบจริง</t>
        </is>
      </c>
      <c r="P162" s="100" t="inlineStr">
        <is>
          <t>ปี 2547</t>
        </is>
      </c>
      <c r="Q162" s="100" t="n"/>
    </row>
    <row r="163" ht="409.6" customHeight="1" s="49">
      <c r="A163" s="119" t="n"/>
      <c r="B163" s="34" t="n"/>
      <c r="C163" s="100" t="n"/>
      <c r="D163" s="34" t="n"/>
      <c r="E163" s="34" t="n"/>
      <c r="F163" s="34" t="n"/>
      <c r="G163" s="34" t="n"/>
      <c r="H163" s="34" t="n"/>
      <c r="I163" s="119" t="n"/>
      <c r="J16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3" s="100" t="n"/>
      <c r="L163" s="34" t="n"/>
      <c r="M163" s="100" t="n"/>
      <c r="N163" s="34" t="n"/>
      <c r="O163" s="100" t="inlineStr">
        <is>
          <t>ข้อสอบจริง</t>
        </is>
      </c>
      <c r="P163" s="100" t="inlineStr">
        <is>
          <t>ปี 2547</t>
        </is>
      </c>
      <c r="Q163" s="100" t="n"/>
    </row>
    <row r="164" ht="409.6" customHeight="1" s="49">
      <c r="A164" s="119" t="n"/>
      <c r="B164" s="34" t="n"/>
      <c r="C164" s="100" t="n"/>
      <c r="D164" s="34" t="n"/>
      <c r="E164" s="34" t="n"/>
      <c r="F164" s="34" t="n"/>
      <c r="G164" s="34" t="n"/>
      <c r="H164" s="34" t="n"/>
      <c r="I164" s="119" t="n"/>
      <c r="J16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4" s="100" t="n"/>
      <c r="L164" s="34" t="n"/>
      <c r="M164" s="100" t="n"/>
      <c r="N164" s="34" t="n"/>
      <c r="O164" s="100" t="inlineStr">
        <is>
          <t>ข้อสอบจริง</t>
        </is>
      </c>
      <c r="P164" s="100" t="inlineStr">
        <is>
          <t>ปี 2533</t>
        </is>
      </c>
      <c r="Q164" s="100" t="n"/>
    </row>
    <row r="165" ht="409.6" customHeight="1" s="49">
      <c r="A165" s="119" t="n"/>
      <c r="B165" s="34" t="n"/>
      <c r="C165" s="100" t="n"/>
      <c r="D165" s="34" t="n"/>
      <c r="E165" s="34" t="n"/>
      <c r="F165" s="34" t="n"/>
      <c r="G165" s="34" t="n"/>
      <c r="H165" s="34" t="n"/>
      <c r="I165" s="119" t="n"/>
      <c r="J16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5" s="100" t="n"/>
      <c r="L165" s="34" t="n"/>
      <c r="M165" s="100" t="n"/>
      <c r="N165" s="34" t="n"/>
      <c r="O165" s="100" t="inlineStr">
        <is>
          <t>ข้อสอบจริง</t>
        </is>
      </c>
      <c r="P165" s="100" t="inlineStr">
        <is>
          <t>ปี 2533</t>
        </is>
      </c>
      <c r="Q165" s="100" t="n"/>
    </row>
    <row r="166" ht="409.6" customHeight="1" s="49">
      <c r="A166" s="119" t="n"/>
      <c r="B166" s="34" t="n"/>
      <c r="C166" s="100" t="n"/>
      <c r="D166" s="34" t="n"/>
      <c r="E166" s="34" t="n"/>
      <c r="F166" s="34" t="n"/>
      <c r="G166" s="34" t="n"/>
      <c r="H166" s="34" t="n"/>
      <c r="I166" s="119" t="n"/>
      <c r="J16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6" s="100" t="n"/>
      <c r="L166" s="34" t="n"/>
      <c r="M166" s="100" t="n"/>
      <c r="N166" s="34" t="n"/>
      <c r="O166" s="100" t="inlineStr">
        <is>
          <t>Mock</t>
        </is>
      </c>
      <c r="P166" s="100" t="inlineStr">
        <is>
          <t>Mock สภาเภสัชฯ Practice</t>
        </is>
      </c>
      <c r="Q166" s="100" t="n"/>
    </row>
    <row r="167" ht="409.6" customHeight="1" s="49">
      <c r="A167" s="119" t="n"/>
      <c r="B167" s="34" t="n"/>
      <c r="C167" s="100" t="n"/>
      <c r="D167" s="34" t="n"/>
      <c r="E167" s="34" t="n"/>
      <c r="F167" s="34" t="n"/>
      <c r="G167" s="34" t="n"/>
      <c r="H167" s="34" t="n"/>
      <c r="I167" s="119" t="n"/>
      <c r="J16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7" s="100" t="n"/>
      <c r="L167" s="34" t="n"/>
      <c r="M167" s="100" t="n"/>
      <c r="N167" s="34" t="n"/>
      <c r="O167" s="100" t="inlineStr">
        <is>
          <t>Mock</t>
        </is>
      </c>
      <c r="P167" s="100" t="inlineStr">
        <is>
          <t>Mock สภาเภสัชฯ Practice</t>
        </is>
      </c>
      <c r="Q167" s="100" t="n"/>
    </row>
    <row r="168" ht="409.6" customHeight="1" s="49">
      <c r="A168" s="119" t="n"/>
      <c r="B168" s="34" t="n"/>
      <c r="C168" s="100" t="n"/>
      <c r="D168" s="34" t="n"/>
      <c r="E168" s="34" t="n"/>
      <c r="F168" s="34" t="n"/>
      <c r="G168" s="34" t="n"/>
      <c r="H168" s="34" t="n"/>
      <c r="I168" s="119" t="n"/>
      <c r="J16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8" s="100" t="n"/>
      <c r="L168" s="34" t="n"/>
      <c r="M168" s="100" t="n"/>
      <c r="N168" s="34" t="n"/>
      <c r="O168" s="100" t="inlineStr">
        <is>
          <t>Mock</t>
        </is>
      </c>
      <c r="P168" s="100" t="inlineStr">
        <is>
          <t>Mock สภาเภสัชฯ Practice</t>
        </is>
      </c>
      <c r="Q168" s="100" t="n"/>
    </row>
    <row r="169" ht="409.6" customHeight="1" s="49">
      <c r="A169" s="119" t="n"/>
      <c r="B169" s="34" t="n"/>
      <c r="C169" s="100" t="n"/>
      <c r="D169" s="34" t="n"/>
      <c r="E169" s="34" t="n"/>
      <c r="F169" s="34" t="n"/>
      <c r="G169" s="34" t="n"/>
      <c r="H169" s="34" t="n"/>
      <c r="I169" s="119" t="n"/>
      <c r="J16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69" s="100" t="n"/>
      <c r="L169" s="34" t="n"/>
      <c r="M169" s="100" t="n"/>
      <c r="N169" s="34" t="n"/>
      <c r="O169" s="100" t="inlineStr">
        <is>
          <t>Mock</t>
        </is>
      </c>
      <c r="P169" s="100" t="inlineStr">
        <is>
          <t>Mock สภาเภสัชฯ Practice</t>
        </is>
      </c>
      <c r="Q169" s="100" t="n"/>
    </row>
    <row r="170" ht="409.6" customHeight="1" s="49">
      <c r="A170" s="119" t="n"/>
      <c r="B170" s="34" t="n"/>
      <c r="C170" s="100" t="n"/>
      <c r="D170" s="34" t="n"/>
      <c r="E170" s="34" t="n"/>
      <c r="F170" s="34" t="n"/>
      <c r="G170" s="34" t="n"/>
      <c r="H170" s="34" t="n"/>
      <c r="I170" s="119" t="n"/>
      <c r="J17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0" s="100" t="n"/>
      <c r="L170" s="34" t="n"/>
      <c r="M170" s="100" t="n"/>
      <c r="N170" s="34" t="n"/>
      <c r="O170" s="100" t="inlineStr">
        <is>
          <t>Mock</t>
        </is>
      </c>
      <c r="P170" s="100" t="inlineStr">
        <is>
          <t>Mock สภาเภสัชฯ Practice</t>
        </is>
      </c>
      <c r="Q170" s="100" t="n"/>
    </row>
    <row r="171" ht="409.6" customHeight="1" s="49">
      <c r="A171" s="119" t="n"/>
      <c r="B171" s="34" t="n"/>
      <c r="C171" s="100" t="n"/>
      <c r="D171" s="34" t="n"/>
      <c r="E171" s="34" t="n"/>
      <c r="F171" s="34" t="n"/>
      <c r="G171" s="34" t="n"/>
      <c r="H171" s="34" t="n"/>
      <c r="I171" s="119" t="n"/>
      <c r="J17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1" s="100" t="n"/>
      <c r="L171" s="34" t="n"/>
      <c r="M171" s="100" t="n"/>
      <c r="N171" s="34" t="n"/>
      <c r="O171" s="100" t="inlineStr">
        <is>
          <t>Mock</t>
        </is>
      </c>
      <c r="P171" s="100" t="inlineStr">
        <is>
          <t>Mock สภาเภสัชฯ Practice</t>
        </is>
      </c>
      <c r="Q171" s="100" t="n"/>
    </row>
    <row r="172" ht="409.6" customHeight="1" s="49">
      <c r="A172" s="119" t="n"/>
      <c r="B172" s="34" t="n"/>
      <c r="C172" s="100" t="n"/>
      <c r="D172" s="34" t="n"/>
      <c r="E172" s="34" t="n"/>
      <c r="F172" s="34" t="n"/>
      <c r="G172" s="34" t="n"/>
      <c r="H172" s="34" t="n"/>
      <c r="I172" s="119" t="n"/>
      <c r="J17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2" s="100" t="n"/>
      <c r="L172" s="34" t="n"/>
      <c r="M172" s="100" t="n"/>
      <c r="N172" s="34" t="n"/>
      <c r="O172" s="100" t="inlineStr">
        <is>
          <t>Mock</t>
        </is>
      </c>
      <c r="P172" s="100" t="inlineStr">
        <is>
          <t>Mock สภาเภสัชฯ Practice</t>
        </is>
      </c>
      <c r="Q172" s="100" t="n"/>
    </row>
    <row r="173" ht="409.6" customHeight="1" s="49">
      <c r="A173" s="119" t="n"/>
      <c r="B173" s="34" t="n"/>
      <c r="C173" s="100" t="n"/>
      <c r="D173" s="34" t="n"/>
      <c r="E173" s="34" t="n"/>
      <c r="F173" s="34" t="n"/>
      <c r="G173" s="34" t="n"/>
      <c r="H173" s="34" t="n"/>
      <c r="I173" s="119" t="n"/>
      <c r="J17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3" s="100" t="n"/>
      <c r="L173" s="34" t="n"/>
      <c r="M173" s="100" t="n"/>
      <c r="N173" s="34" t="n"/>
      <c r="O173" s="100" t="inlineStr">
        <is>
          <t>Mock</t>
        </is>
      </c>
      <c r="P173" s="100" t="inlineStr">
        <is>
          <t>Mock สภาเภสัชฯ Practice</t>
        </is>
      </c>
      <c r="Q173" s="100" t="n"/>
    </row>
    <row r="174" ht="409.6" customHeight="1" s="49">
      <c r="A174" s="119" t="n"/>
      <c r="B174" s="34" t="n"/>
      <c r="C174" s="100" t="n"/>
      <c r="D174" s="34" t="n"/>
      <c r="E174" s="34" t="n"/>
      <c r="F174" s="34" t="n"/>
      <c r="G174" s="34" t="n"/>
      <c r="H174" s="34" t="n"/>
      <c r="I174" s="119" t="n"/>
      <c r="J17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4" s="100" t="n"/>
      <c r="L174" s="34" t="n"/>
      <c r="M174" s="100" t="n"/>
      <c r="N174" s="34" t="n"/>
      <c r="O174" s="100" t="inlineStr">
        <is>
          <t>Mock</t>
        </is>
      </c>
      <c r="P174" s="100" t="inlineStr">
        <is>
          <t>Mock สภาเภสัชฯ Practice</t>
        </is>
      </c>
      <c r="Q174" s="100" t="n"/>
    </row>
    <row r="175" ht="409.6" customHeight="1" s="49">
      <c r="A175" s="119" t="n"/>
      <c r="B175" s="34" t="n"/>
      <c r="C175" s="100" t="n"/>
      <c r="D175" s="34" t="n"/>
      <c r="E175" s="34" t="n"/>
      <c r="F175" s="34" t="n"/>
      <c r="G175" s="34" t="n"/>
      <c r="H175" s="34" t="n"/>
      <c r="I175" s="119" t="n"/>
      <c r="J17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5" s="100" t="n"/>
      <c r="L175" s="34" t="n"/>
      <c r="M175" s="100" t="n"/>
      <c r="N175" s="34" t="n"/>
      <c r="O175" s="100" t="inlineStr">
        <is>
          <t>Mock</t>
        </is>
      </c>
      <c r="P175" s="100" t="inlineStr">
        <is>
          <t>Mock สภาเภสัชฯ Practice</t>
        </is>
      </c>
      <c r="Q175" s="100" t="n"/>
    </row>
    <row r="176" ht="409.6" customHeight="1" s="49">
      <c r="A176" s="119" t="n"/>
      <c r="B176" s="34" t="n"/>
      <c r="C176" s="100" t="n"/>
      <c r="D176" s="34" t="n"/>
      <c r="E176" s="34" t="n"/>
      <c r="F176" s="34" t="n"/>
      <c r="G176" s="34" t="n"/>
      <c r="H176" s="34" t="n"/>
      <c r="I176" s="119" t="n"/>
      <c r="J17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6" s="100" t="n"/>
      <c r="L176" s="34" t="n"/>
      <c r="M176" s="100" t="n"/>
      <c r="N176" s="34" t="n"/>
      <c r="O176" s="100" t="inlineStr">
        <is>
          <t>Mock</t>
        </is>
      </c>
      <c r="P176" s="100" t="inlineStr">
        <is>
          <t>Mock สภาเภสัชฯ Practice</t>
        </is>
      </c>
      <c r="Q176" s="100" t="n"/>
    </row>
    <row r="177" ht="409.6" customHeight="1" s="49">
      <c r="A177" s="119" t="n"/>
      <c r="B177" s="34" t="n"/>
      <c r="C177" s="100" t="n"/>
      <c r="D177" s="34" t="n"/>
      <c r="E177" s="34" t="n"/>
      <c r="F177" s="34" t="n"/>
      <c r="G177" s="34" t="n"/>
      <c r="H177" s="34" t="n"/>
      <c r="I177" s="119" t="n"/>
      <c r="J17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7" s="100" t="n"/>
      <c r="L177" s="34" t="n"/>
      <c r="M177" s="100" t="n"/>
      <c r="N177" s="34" t="n"/>
      <c r="O177" s="100" t="inlineStr">
        <is>
          <t>Mock</t>
        </is>
      </c>
      <c r="P177" s="100" t="inlineStr">
        <is>
          <t>Mock สภาเภสัชฯ Practice</t>
        </is>
      </c>
      <c r="Q177" s="100" t="n"/>
    </row>
    <row r="178" ht="409.6" customHeight="1" s="49">
      <c r="A178" s="119" t="n"/>
      <c r="B178" s="34" t="n"/>
      <c r="C178" s="100" t="n"/>
      <c r="D178" s="34" t="n"/>
      <c r="E178" s="34" t="n"/>
      <c r="F178" s="34" t="n"/>
      <c r="G178" s="34" t="n"/>
      <c r="H178" s="34" t="n"/>
      <c r="I178" s="119" t="n"/>
      <c r="J17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8" s="100" t="n"/>
      <c r="L178" s="34" t="n"/>
      <c r="M178" s="100" t="n"/>
      <c r="N178" s="34" t="n"/>
      <c r="O178" s="100" t="inlineStr">
        <is>
          <t>Mock</t>
        </is>
      </c>
      <c r="P178" s="100" t="inlineStr">
        <is>
          <t>Mock สภาเภสัชฯ Practice</t>
        </is>
      </c>
      <c r="Q178" s="100" t="n"/>
    </row>
    <row r="179" ht="409.6" customHeight="1" s="49">
      <c r="A179" s="119" t="n"/>
      <c r="B179" s="34" t="n"/>
      <c r="C179" s="100" t="n"/>
      <c r="D179" s="34" t="n"/>
      <c r="E179" s="34" t="n"/>
      <c r="F179" s="34" t="n"/>
      <c r="G179" s="34" t="n"/>
      <c r="H179" s="34" t="n"/>
      <c r="I179" s="119" t="n"/>
      <c r="J17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79" s="100" t="n"/>
      <c r="L179" s="34" t="n"/>
      <c r="M179" s="100" t="n"/>
      <c r="N179" s="34" t="n"/>
      <c r="O179" s="100" t="inlineStr">
        <is>
          <t>Mock</t>
        </is>
      </c>
      <c r="P179" s="100" t="inlineStr">
        <is>
          <t>Mock สภาเภสัชฯ Practice</t>
        </is>
      </c>
      <c r="Q179" s="100" t="n"/>
    </row>
    <row r="180" ht="409.6" customHeight="1" s="49">
      <c r="A180" s="119" t="n"/>
      <c r="B180" s="34" t="n"/>
      <c r="C180" s="100" t="n"/>
      <c r="D180" s="34" t="n"/>
      <c r="E180" s="34" t="n"/>
      <c r="F180" s="34" t="n"/>
      <c r="G180" s="34" t="n"/>
      <c r="H180" s="34" t="n"/>
      <c r="I180" s="119" t="n"/>
      <c r="J18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0" s="100" t="n"/>
      <c r="L180" s="34" t="n"/>
      <c r="M180" s="100" t="n"/>
      <c r="N180" s="34" t="n"/>
      <c r="O180" s="100" t="inlineStr">
        <is>
          <t>Mock</t>
        </is>
      </c>
      <c r="P180" s="100" t="inlineStr">
        <is>
          <t>Mock สภาเภสัชฯ Practice</t>
        </is>
      </c>
      <c r="Q180" s="100" t="n"/>
    </row>
    <row r="181" ht="409.6" customHeight="1" s="49">
      <c r="A181" s="119" t="n"/>
      <c r="B181" s="34" t="n"/>
      <c r="C181" s="100" t="n"/>
      <c r="D181" s="34" t="n"/>
      <c r="E181" s="34" t="n"/>
      <c r="F181" s="34" t="n"/>
      <c r="G181" s="34" t="n"/>
      <c r="H181" s="34" t="n"/>
      <c r="I181" s="119" t="n"/>
      <c r="J18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1" s="100" t="n"/>
      <c r="L181" s="34" t="n"/>
      <c r="M181" s="100" t="n"/>
      <c r="N181" s="34" t="n"/>
      <c r="O181" s="100" t="inlineStr">
        <is>
          <t>Mock</t>
        </is>
      </c>
      <c r="P181" s="100" t="inlineStr">
        <is>
          <t>Mock สภาเภสัชฯ Practice</t>
        </is>
      </c>
      <c r="Q181" s="100" t="n"/>
    </row>
    <row r="182" ht="409.6" customHeight="1" s="49">
      <c r="A182" s="119" t="n"/>
      <c r="B182" s="34" t="n"/>
      <c r="C182" s="100" t="n"/>
      <c r="D182" s="34" t="n"/>
      <c r="E182" s="34" t="n"/>
      <c r="F182" s="34" t="n"/>
      <c r="G182" s="34" t="n"/>
      <c r="H182" s="34" t="n"/>
      <c r="I182" s="119" t="n"/>
      <c r="J18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2" s="100" t="n"/>
      <c r="L182" s="34" t="n"/>
      <c r="M182" s="100" t="n"/>
      <c r="N182" s="34" t="n"/>
      <c r="O182" s="100" t="inlineStr">
        <is>
          <t>Mock</t>
        </is>
      </c>
      <c r="P182" s="100" t="inlineStr">
        <is>
          <t>Mock สภาเภสัชฯ Practice</t>
        </is>
      </c>
      <c r="Q182" s="100" t="n"/>
    </row>
    <row r="183" ht="409.6" customHeight="1" s="49">
      <c r="A183" s="119" t="n"/>
      <c r="B183" s="34" t="n"/>
      <c r="C183" s="100" t="n"/>
      <c r="D183" s="34" t="n"/>
      <c r="E183" s="34" t="n"/>
      <c r="F183" s="34" t="n"/>
      <c r="G183" s="34" t="n"/>
      <c r="H183" s="34" t="n"/>
      <c r="I183" s="119" t="n"/>
      <c r="J18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3" s="100" t="n"/>
      <c r="L183" s="34" t="n"/>
      <c r="M183" s="100" t="n"/>
      <c r="N183" s="34" t="n"/>
      <c r="O183" s="100" t="inlineStr">
        <is>
          <t>Mock</t>
        </is>
      </c>
      <c r="P183" s="100" t="inlineStr">
        <is>
          <t>Mock สภาเภสัชฯ Practice</t>
        </is>
      </c>
      <c r="Q183" s="100" t="n"/>
    </row>
    <row r="184" ht="409.6" customHeight="1" s="49">
      <c r="A184" s="119" t="n"/>
      <c r="B184" s="34" t="n"/>
      <c r="C184" s="100" t="n"/>
      <c r="D184" s="34" t="n"/>
      <c r="E184" s="34" t="n"/>
      <c r="F184" s="34" t="n"/>
      <c r="G184" s="34" t="n"/>
      <c r="H184" s="34" t="n"/>
      <c r="I184" s="119" t="n"/>
      <c r="J18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4" s="100" t="n"/>
      <c r="L184" s="34" t="n"/>
      <c r="M184" s="100" t="n"/>
      <c r="N184" s="34" t="n"/>
      <c r="O184" s="100" t="inlineStr">
        <is>
          <t>Mock</t>
        </is>
      </c>
      <c r="P184" s="100" t="inlineStr">
        <is>
          <t>Mock สภาเภสัชฯ Practice</t>
        </is>
      </c>
      <c r="Q184" s="100" t="n"/>
    </row>
    <row r="185" ht="409.6" customHeight="1" s="49">
      <c r="A185" s="119" t="n"/>
      <c r="B185" s="34" t="n"/>
      <c r="C185" s="100" t="n"/>
      <c r="D185" s="34" t="n"/>
      <c r="E185" s="34" t="n"/>
      <c r="F185" s="34" t="n"/>
      <c r="G185" s="34" t="n"/>
      <c r="H185" s="34" t="n"/>
      <c r="I185" s="119" t="n"/>
      <c r="J18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5" s="100" t="n"/>
      <c r="L185" s="34" t="n"/>
      <c r="M185" s="100" t="n"/>
      <c r="N185" s="34" t="n"/>
      <c r="O185" s="100" t="inlineStr">
        <is>
          <t>Mock</t>
        </is>
      </c>
      <c r="P185" s="100" t="inlineStr">
        <is>
          <t>Mock สภาเภสัชฯ Practice</t>
        </is>
      </c>
      <c r="Q185" s="100" t="n"/>
    </row>
    <row r="186" ht="409.6" customHeight="1" s="49">
      <c r="A186" s="119" t="n"/>
      <c r="B186" s="34" t="n"/>
      <c r="C186" s="100" t="n"/>
      <c r="D186" s="34" t="n"/>
      <c r="E186" s="34" t="n"/>
      <c r="F186" s="34" t="n"/>
      <c r="G186" s="34" t="n"/>
      <c r="H186" s="34" t="n"/>
      <c r="I186" s="119" t="n"/>
      <c r="J18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6" s="100" t="n"/>
      <c r="L186" s="34" t="n"/>
      <c r="M186" s="100" t="n"/>
      <c r="N186" s="34" t="n"/>
      <c r="O186" s="100" t="inlineStr">
        <is>
          <t>Mock</t>
        </is>
      </c>
      <c r="P186" s="100" t="inlineStr">
        <is>
          <t>Mock สภาเภสัชฯ Practice</t>
        </is>
      </c>
      <c r="Q186" s="100" t="n"/>
    </row>
    <row r="187" ht="409.6" customHeight="1" s="49">
      <c r="A187" s="119" t="n"/>
      <c r="B187" s="34" t="n"/>
      <c r="C187" s="100" t="n"/>
      <c r="D187" s="34" t="n"/>
      <c r="E187" s="34" t="n"/>
      <c r="F187" s="34" t="n"/>
      <c r="G187" s="34" t="n"/>
      <c r="H187" s="34" t="n"/>
      <c r="I187" s="119" t="n"/>
      <c r="J18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7" s="100" t="n"/>
      <c r="L187" s="34" t="n"/>
      <c r="M187" s="100" t="n"/>
      <c r="N187" s="34" t="n"/>
      <c r="O187" s="100" t="inlineStr">
        <is>
          <t>Mock</t>
        </is>
      </c>
      <c r="P187" s="100" t="inlineStr">
        <is>
          <t>Mock สภาเภสัชฯ Practice</t>
        </is>
      </c>
      <c r="Q187" s="100" t="n"/>
    </row>
    <row r="188" ht="409.6" customHeight="1" s="49">
      <c r="A188" s="119" t="n"/>
      <c r="B188" s="34" t="n"/>
      <c r="C188" s="100" t="n"/>
      <c r="D188" s="34" t="n"/>
      <c r="E188" s="34" t="n"/>
      <c r="F188" s="34" t="n"/>
      <c r="G188" s="34" t="n"/>
      <c r="H188" s="34" t="n"/>
      <c r="I188" s="119" t="n"/>
      <c r="J18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8" s="100" t="n"/>
      <c r="L188" s="34" t="n"/>
      <c r="M188" s="100" t="n"/>
      <c r="N188" s="34" t="n"/>
      <c r="O188" s="100" t="inlineStr">
        <is>
          <t>Mock</t>
        </is>
      </c>
      <c r="P188" s="100" t="inlineStr">
        <is>
          <t>Mock สภาเภสัชฯ Practice</t>
        </is>
      </c>
      <c r="Q188" s="100" t="n"/>
    </row>
    <row r="189" ht="409.6" customHeight="1" s="49">
      <c r="A189" s="119" t="n"/>
      <c r="B189" s="34" t="n"/>
      <c r="C189" s="100" t="n"/>
      <c r="D189" s="34" t="n"/>
      <c r="E189" s="34" t="n"/>
      <c r="F189" s="34" t="n"/>
      <c r="G189" s="34" t="n"/>
      <c r="H189" s="34" t="n"/>
      <c r="I189" s="119" t="n"/>
      <c r="J18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89" s="100" t="n"/>
      <c r="L189" s="34" t="n"/>
      <c r="M189" s="100" t="n"/>
      <c r="N189" s="34" t="n"/>
      <c r="O189" s="100" t="inlineStr">
        <is>
          <t>Mock</t>
        </is>
      </c>
      <c r="P189" s="100" t="inlineStr">
        <is>
          <t>Mock สภาเภสัชฯ Practice</t>
        </is>
      </c>
      <c r="Q189" s="100" t="n"/>
    </row>
    <row r="190" ht="409.6" customHeight="1" s="49">
      <c r="A190" s="119" t="n"/>
      <c r="B190" s="34" t="n"/>
      <c r="C190" s="100" t="n"/>
      <c r="D190" s="34" t="n"/>
      <c r="E190" s="34" t="n"/>
      <c r="F190" s="34" t="n"/>
      <c r="G190" s="34" t="n"/>
      <c r="H190" s="34" t="n"/>
      <c r="I190" s="119" t="n"/>
      <c r="J19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0" s="100" t="n"/>
      <c r="L190" s="34" t="n"/>
      <c r="M190" s="100" t="n"/>
      <c r="N190" s="34" t="n"/>
      <c r="O190" s="100" t="inlineStr">
        <is>
          <t>Mock</t>
        </is>
      </c>
      <c r="P190" s="100" t="inlineStr">
        <is>
          <t>Mock สภาเภสัชฯ Practice</t>
        </is>
      </c>
      <c r="Q190" s="100" t="n"/>
    </row>
    <row r="191" ht="409.6" customHeight="1" s="49">
      <c r="A191" s="119" t="n"/>
      <c r="B191" s="34" t="n"/>
      <c r="C191" s="100" t="n"/>
      <c r="D191" s="34" t="n"/>
      <c r="E191" s="34" t="n"/>
      <c r="F191" s="34" t="n"/>
      <c r="G191" s="34" t="n"/>
      <c r="H191" s="34" t="n"/>
      <c r="I191" s="119" t="n"/>
      <c r="J19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1" s="100" t="n"/>
      <c r="L191" s="34" t="n"/>
      <c r="M191" s="100" t="n"/>
      <c r="N191" s="34" t="n"/>
      <c r="O191" s="100" t="inlineStr">
        <is>
          <t>Mock</t>
        </is>
      </c>
      <c r="P191" s="100" t="inlineStr">
        <is>
          <t>Mock สภาเภสัชฯ Practice</t>
        </is>
      </c>
      <c r="Q191" s="100" t="n"/>
    </row>
    <row r="192" ht="409.6" customHeight="1" s="49">
      <c r="A192" s="119" t="n"/>
      <c r="B192" s="34" t="n"/>
      <c r="C192" s="100" t="n"/>
      <c r="D192" s="34" t="n"/>
      <c r="E192" s="34" t="n"/>
      <c r="F192" s="34" t="n"/>
      <c r="G192" s="34" t="n"/>
      <c r="H192" s="34" t="n"/>
      <c r="I192" s="119" t="n"/>
      <c r="J19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2" s="100" t="n"/>
      <c r="L192" s="34" t="n"/>
      <c r="M192" s="100" t="n"/>
      <c r="N192" s="34" t="n"/>
      <c r="O192" s="100" t="inlineStr">
        <is>
          <t>Mock</t>
        </is>
      </c>
      <c r="P192" s="100" t="inlineStr">
        <is>
          <t>Mock สภาเภสัชฯ Practice</t>
        </is>
      </c>
      <c r="Q192" s="100" t="n"/>
    </row>
    <row r="193" ht="409.6" customHeight="1" s="49">
      <c r="A193" s="119" t="n"/>
      <c r="B193" s="34" t="n"/>
      <c r="C193" s="100" t="n"/>
      <c r="D193" s="34" t="n"/>
      <c r="E193" s="34" t="n"/>
      <c r="F193" s="34" t="n"/>
      <c r="G193" s="34" t="n"/>
      <c r="H193" s="34" t="n"/>
      <c r="I193" s="119" t="n"/>
      <c r="J19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3" s="100" t="n"/>
      <c r="L193" s="34" t="n"/>
      <c r="M193" s="100" t="n"/>
      <c r="N193" s="34" t="n"/>
      <c r="O193" s="100" t="inlineStr">
        <is>
          <t>Mock</t>
        </is>
      </c>
      <c r="P193" s="100" t="inlineStr">
        <is>
          <t>Mock สภาเภสัชฯ Practice</t>
        </is>
      </c>
      <c r="Q193" s="100" t="n"/>
    </row>
    <row r="194" ht="409.6" customHeight="1" s="49">
      <c r="A194" s="119" t="n"/>
      <c r="B194" s="34" t="n"/>
      <c r="C194" s="100" t="n"/>
      <c r="D194" s="34" t="n"/>
      <c r="E194" s="34" t="n"/>
      <c r="F194" s="34" t="n"/>
      <c r="G194" s="34" t="n"/>
      <c r="H194" s="34" t="n"/>
      <c r="I194" s="119" t="n"/>
      <c r="J19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4" s="100" t="n"/>
      <c r="L194" s="34" t="n"/>
      <c r="M194" s="100" t="n"/>
      <c r="N194" s="34" t="n"/>
      <c r="O194" s="100" t="inlineStr">
        <is>
          <t>Mock</t>
        </is>
      </c>
      <c r="P194" s="100" t="inlineStr">
        <is>
          <t>Mock สภาเภสัชฯ Practice</t>
        </is>
      </c>
      <c r="Q194" s="100" t="n"/>
    </row>
    <row r="195" ht="409.6" customHeight="1" s="49">
      <c r="A195" s="119" t="n"/>
      <c r="B195" s="34" t="n"/>
      <c r="C195" s="100" t="n"/>
      <c r="D195" s="34" t="n"/>
      <c r="E195" s="34" t="n"/>
      <c r="F195" s="34" t="n"/>
      <c r="G195" s="34" t="n"/>
      <c r="H195" s="34" t="n"/>
      <c r="I195" s="119" t="n"/>
      <c r="J19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5" s="100" t="n"/>
      <c r="L195" s="34" t="n"/>
      <c r="M195" s="100" t="n"/>
      <c r="N195" s="34" t="n"/>
      <c r="O195" s="100" t="inlineStr">
        <is>
          <t>Mock</t>
        </is>
      </c>
      <c r="P195" s="100" t="inlineStr">
        <is>
          <t>Mock สภาเภสัชฯ Practice</t>
        </is>
      </c>
      <c r="Q195" s="100" t="n"/>
    </row>
    <row r="196" ht="409.6" customHeight="1" s="49">
      <c r="A196" s="119" t="n"/>
      <c r="B196" s="34" t="n"/>
      <c r="C196" s="100" t="n"/>
      <c r="D196" s="34" t="n"/>
      <c r="E196" s="34" t="n"/>
      <c r="F196" s="34" t="n"/>
      <c r="G196" s="34" t="n"/>
      <c r="H196" s="34" t="n"/>
      <c r="I196" s="119" t="n"/>
      <c r="J19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6" s="100" t="n"/>
      <c r="L196" s="34" t="n"/>
      <c r="M196" s="100" t="n"/>
      <c r="N196" s="34" t="n"/>
      <c r="O196" s="100" t="inlineStr">
        <is>
          <t>Mock</t>
        </is>
      </c>
      <c r="P196" s="100" t="inlineStr">
        <is>
          <t>Mock สภาเภสัชฯ Practice</t>
        </is>
      </c>
      <c r="Q196" s="100" t="n"/>
    </row>
    <row r="197" ht="409.6" customHeight="1" s="49">
      <c r="A197" s="119" t="n"/>
      <c r="B197" s="34" t="n"/>
      <c r="C197" s="100" t="n"/>
      <c r="D197" s="34" t="n"/>
      <c r="E197" s="34" t="n"/>
      <c r="F197" s="34" t="n"/>
      <c r="G197" s="34" t="n"/>
      <c r="H197" s="34" t="n"/>
      <c r="I197" s="119" t="n"/>
      <c r="J19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7" s="100" t="n"/>
      <c r="L197" s="34" t="n"/>
      <c r="M197" s="100" t="n"/>
      <c r="N197" s="34" t="n"/>
      <c r="O197" s="100" t="inlineStr">
        <is>
          <t>Mock</t>
        </is>
      </c>
      <c r="P197" s="100" t="inlineStr">
        <is>
          <t>Mock สภาเภสัชฯ Practice</t>
        </is>
      </c>
      <c r="Q197" s="100" t="n"/>
    </row>
    <row r="198" ht="409.6" customHeight="1" s="49">
      <c r="A198" s="119" t="n"/>
      <c r="B198" s="34" t="n"/>
      <c r="C198" s="100" t="n"/>
      <c r="D198" s="34" t="n"/>
      <c r="E198" s="34" t="n"/>
      <c r="F198" s="34" t="n"/>
      <c r="G198" s="34" t="n"/>
      <c r="H198" s="34" t="n"/>
      <c r="I198" s="119" t="n"/>
      <c r="J19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8" s="100" t="n"/>
      <c r="L198" s="34" t="n"/>
      <c r="M198" s="100" t="n"/>
      <c r="N198" s="34" t="n"/>
      <c r="O198" s="100" t="inlineStr">
        <is>
          <t>Mock</t>
        </is>
      </c>
      <c r="P198" s="100" t="inlineStr">
        <is>
          <t>Mock สภาเภสัชฯ Practice</t>
        </is>
      </c>
      <c r="Q198" s="100" t="n"/>
    </row>
    <row r="199" ht="409.6" customHeight="1" s="49">
      <c r="A199" s="119" t="n"/>
      <c r="B199" s="34" t="n"/>
      <c r="C199" s="100" t="n"/>
      <c r="D199" s="34" t="n"/>
      <c r="E199" s="34" t="n"/>
      <c r="F199" s="34" t="n"/>
      <c r="G199" s="34" t="n"/>
      <c r="H199" s="34" t="n"/>
      <c r="I199" s="119" t="n"/>
      <c r="J19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199" s="100" t="n"/>
      <c r="L199" s="34" t="n"/>
      <c r="M199" s="100" t="n"/>
      <c r="N199" s="34" t="n"/>
      <c r="O199" s="100" t="inlineStr">
        <is>
          <t>Mock</t>
        </is>
      </c>
      <c r="P199" s="100" t="inlineStr">
        <is>
          <t>Mock สภาเภสัชฯ Practice</t>
        </is>
      </c>
      <c r="Q199" s="100" t="n"/>
    </row>
    <row r="200" ht="409.6" customHeight="1" s="49">
      <c r="A200" s="119" t="n"/>
      <c r="B200" s="34" t="n"/>
      <c r="C200" s="100" t="n"/>
      <c r="D200" s="34" t="n"/>
      <c r="E200" s="34" t="n"/>
      <c r="F200" s="34" t="n"/>
      <c r="G200" s="34" t="n"/>
      <c r="H200" s="34" t="n"/>
      <c r="I200" s="119" t="n"/>
      <c r="J20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0" s="100" t="n"/>
      <c r="L200" s="34" t="n"/>
      <c r="M200" s="100" t="n"/>
      <c r="N200" s="34" t="n"/>
      <c r="O200" s="100" t="inlineStr">
        <is>
          <t>Mock</t>
        </is>
      </c>
      <c r="P200" s="100" t="inlineStr">
        <is>
          <t>Mock Rx20 UBU</t>
        </is>
      </c>
      <c r="Q200" s="100" t="n"/>
    </row>
    <row r="201" ht="409.6" customHeight="1" s="49">
      <c r="A201" s="119" t="n"/>
      <c r="B201" s="34" t="n"/>
      <c r="C201" s="100" t="n"/>
      <c r="D201" s="34" t="n"/>
      <c r="E201" s="34" t="n"/>
      <c r="F201" s="34" t="n"/>
      <c r="G201" s="34" t="n"/>
      <c r="H201" s="34" t="n"/>
      <c r="I201" s="119" t="n"/>
      <c r="J20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1" s="100" t="n"/>
      <c r="L201" s="34" t="n"/>
      <c r="M201" s="100" t="n"/>
      <c r="N201" s="34" t="n"/>
      <c r="O201" s="100" t="inlineStr">
        <is>
          <t>Mock</t>
        </is>
      </c>
      <c r="P201" s="100" t="inlineStr">
        <is>
          <t>Mock Rx20 UBU</t>
        </is>
      </c>
      <c r="Q201" s="100" t="n"/>
    </row>
    <row r="202" ht="409.6" customHeight="1" s="49">
      <c r="A202" s="119" t="n"/>
      <c r="B202" s="34" t="n"/>
      <c r="C202" s="100" t="n"/>
      <c r="D202" s="34" t="n"/>
      <c r="E202" s="34" t="n"/>
      <c r="F202" s="34" t="n"/>
      <c r="G202" s="34" t="n"/>
      <c r="H202" s="34" t="n"/>
      <c r="I202" s="119" t="n"/>
      <c r="J20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2" s="100" t="n"/>
      <c r="L202" s="34" t="n"/>
      <c r="M202" s="100" t="n"/>
      <c r="N202" s="34" t="n"/>
      <c r="O202" s="100" t="inlineStr">
        <is>
          <t>Mock</t>
        </is>
      </c>
      <c r="P202" s="100" t="inlineStr">
        <is>
          <t>Mock Rx20 UBU</t>
        </is>
      </c>
      <c r="Q202" s="100" t="n"/>
    </row>
    <row r="203" ht="409.6" customHeight="1" s="49">
      <c r="A203" s="119" t="n"/>
      <c r="B203" s="34" t="n"/>
      <c r="C203" s="100" t="n"/>
      <c r="D203" s="34" t="n"/>
      <c r="E203" s="34" t="n"/>
      <c r="F203" s="34" t="n"/>
      <c r="G203" s="34" t="n"/>
      <c r="H203" s="34" t="n"/>
      <c r="I203" s="119" t="n"/>
      <c r="J20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3" s="100" t="n"/>
      <c r="L203" s="34" t="n"/>
      <c r="M203" s="100" t="n"/>
      <c r="N203" s="34" t="n"/>
      <c r="O203" s="100" t="inlineStr">
        <is>
          <t>Mock</t>
        </is>
      </c>
      <c r="P203" s="100" t="inlineStr">
        <is>
          <t>Mock Rx20 UBU</t>
        </is>
      </c>
      <c r="Q203" s="100" t="n"/>
    </row>
    <row r="204" ht="409.6" customHeight="1" s="49">
      <c r="A204" s="119" t="n"/>
      <c r="B204" s="34" t="n"/>
      <c r="C204" s="100" t="n"/>
      <c r="D204" s="34" t="n"/>
      <c r="E204" s="34" t="n"/>
      <c r="F204" s="34" t="n"/>
      <c r="G204" s="34" t="n"/>
      <c r="H204" s="34" t="n"/>
      <c r="I204" s="119" t="n"/>
      <c r="J20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4" s="100" t="n"/>
      <c r="L204" s="34" t="n"/>
      <c r="M204" s="100" t="n"/>
      <c r="N204" s="34" t="n"/>
      <c r="O204" s="100" t="inlineStr">
        <is>
          <t>Mock</t>
        </is>
      </c>
      <c r="P204" s="100" t="inlineStr">
        <is>
          <t>Mock Rx20 UBU</t>
        </is>
      </c>
      <c r="Q204" s="100" t="n"/>
    </row>
    <row r="205" ht="409.6" customHeight="1" s="49">
      <c r="A205" s="119" t="n"/>
      <c r="B205" s="34" t="n"/>
      <c r="C205" s="100" t="n"/>
      <c r="D205" s="34" t="n"/>
      <c r="E205" s="34" t="n"/>
      <c r="F205" s="34" t="n"/>
      <c r="G205" s="34" t="n"/>
      <c r="H205" s="34" t="n"/>
      <c r="I205" s="119" t="n"/>
      <c r="J20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5" s="100" t="n"/>
      <c r="L205" s="34" t="n"/>
      <c r="M205" s="100" t="n"/>
      <c r="N205" s="34" t="n"/>
      <c r="O205" s="100" t="inlineStr">
        <is>
          <t>Mock</t>
        </is>
      </c>
      <c r="P205" s="100" t="inlineStr">
        <is>
          <t>Mock Rx20 UBU</t>
        </is>
      </c>
      <c r="Q205" s="100" t="n"/>
    </row>
    <row r="206" ht="409.6" customHeight="1" s="49">
      <c r="A206" s="119" t="n"/>
      <c r="B206" s="34" t="n"/>
      <c r="C206" s="100" t="n"/>
      <c r="D206" s="34" t="n"/>
      <c r="E206" s="34" t="n"/>
      <c r="F206" s="34" t="n"/>
      <c r="G206" s="34" t="n"/>
      <c r="H206" s="34" t="n"/>
      <c r="I206" s="119" t="n"/>
      <c r="J20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6" s="100" t="n"/>
      <c r="L206" s="34" t="n"/>
      <c r="M206" s="100" t="n"/>
      <c r="N206" s="34" t="n"/>
      <c r="O206" s="100" t="inlineStr">
        <is>
          <t>Mock</t>
        </is>
      </c>
      <c r="P206" s="100" t="inlineStr">
        <is>
          <t>Mock Rx20 UBU</t>
        </is>
      </c>
      <c r="Q206" s="100" t="n"/>
    </row>
    <row r="207" ht="409.6" customHeight="1" s="49">
      <c r="A207" s="119" t="n"/>
      <c r="B207" s="34" t="n"/>
      <c r="C207" s="100" t="n"/>
      <c r="D207" s="34" t="n"/>
      <c r="E207" s="34" t="n"/>
      <c r="F207" s="34" t="n"/>
      <c r="G207" s="34" t="n"/>
      <c r="H207" s="34" t="n"/>
      <c r="I207" s="119" t="n"/>
      <c r="J20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7" s="100" t="n"/>
      <c r="L207" s="34" t="n"/>
      <c r="M207" s="100" t="n"/>
      <c r="N207" s="34" t="n"/>
      <c r="O207" s="100" t="inlineStr">
        <is>
          <t>Mock</t>
        </is>
      </c>
      <c r="P207" s="100" t="inlineStr">
        <is>
          <t>Mock Rx20 UBU</t>
        </is>
      </c>
      <c r="Q207" s="100" t="n"/>
    </row>
    <row r="208" ht="409.6" customHeight="1" s="49">
      <c r="A208" s="119" t="n"/>
      <c r="B208" s="34" t="n"/>
      <c r="C208" s="100" t="n"/>
      <c r="D208" s="34" t="n"/>
      <c r="E208" s="34" t="n"/>
      <c r="F208" s="34" t="n"/>
      <c r="G208" s="34" t="n"/>
      <c r="H208" s="34" t="n"/>
      <c r="I208" s="119" t="n"/>
      <c r="J20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8" s="100" t="n"/>
      <c r="L208" s="34" t="n"/>
      <c r="M208" s="100" t="n"/>
      <c r="N208" s="34" t="n"/>
      <c r="O208" s="100" t="inlineStr">
        <is>
          <t>Mock</t>
        </is>
      </c>
      <c r="P208" s="100" t="inlineStr">
        <is>
          <t>Mock Rx20 UBU</t>
        </is>
      </c>
      <c r="Q208" s="100" t="n"/>
    </row>
    <row r="209" ht="409.6" customHeight="1" s="49">
      <c r="A209" s="119" t="n"/>
      <c r="B209" s="34" t="n"/>
      <c r="C209" s="100" t="n"/>
      <c r="D209" s="34" t="n"/>
      <c r="E209" s="34" t="n"/>
      <c r="F209" s="34" t="n"/>
      <c r="G209" s="34" t="n"/>
      <c r="H209" s="34" t="n"/>
      <c r="I209" s="119" t="n"/>
      <c r="J20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09" s="100" t="n"/>
      <c r="L209" s="34" t="n"/>
      <c r="M209" s="100" t="n"/>
      <c r="N209" s="34" t="n"/>
      <c r="O209" s="100" t="inlineStr">
        <is>
          <t>Mock</t>
        </is>
      </c>
      <c r="P209" s="100" t="inlineStr">
        <is>
          <t>Mock Rx20 UBU</t>
        </is>
      </c>
      <c r="Q209" s="100" t="n"/>
    </row>
    <row r="210" ht="409.6" customHeight="1" s="49">
      <c r="A210" s="119" t="n"/>
      <c r="B210" s="34" t="n"/>
      <c r="C210" s="100" t="n"/>
      <c r="D210" s="34" t="n"/>
      <c r="E210" s="34" t="n"/>
      <c r="F210" s="34" t="n"/>
      <c r="G210" s="34" t="n"/>
      <c r="H210" s="34" t="n"/>
      <c r="I210" s="119" t="n"/>
      <c r="J21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0" s="100" t="n"/>
      <c r="L210" s="34" t="n"/>
      <c r="M210" s="100" t="n"/>
      <c r="N210" s="34" t="n"/>
      <c r="O210" s="100" t="inlineStr">
        <is>
          <t>Mock</t>
        </is>
      </c>
      <c r="P210" s="100" t="inlineStr">
        <is>
          <t>Mock Rx20 UBU</t>
        </is>
      </c>
      <c r="Q210" s="100" t="n"/>
    </row>
    <row r="211" ht="409.6" customHeight="1" s="49">
      <c r="A211" s="119" t="n"/>
      <c r="B211" s="34" t="n"/>
      <c r="C211" s="100" t="n"/>
      <c r="D211" s="34" t="n"/>
      <c r="E211" s="34" t="n"/>
      <c r="F211" s="34" t="n"/>
      <c r="G211" s="34" t="n"/>
      <c r="H211" s="34" t="n"/>
      <c r="I211" s="119" t="n"/>
      <c r="J21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1" s="100" t="n"/>
      <c r="L211" s="34" t="n"/>
      <c r="M211" s="100" t="n"/>
      <c r="N211" s="34" t="n"/>
      <c r="O211" s="100" t="inlineStr">
        <is>
          <t>Mock</t>
        </is>
      </c>
      <c r="P211" s="100" t="inlineStr">
        <is>
          <t>Mock Rx20 UBU</t>
        </is>
      </c>
      <c r="Q211" s="100" t="n"/>
    </row>
    <row r="212" ht="409.6" customHeight="1" s="49">
      <c r="A212" s="119" t="n"/>
      <c r="B212" s="34" t="n"/>
      <c r="C212" s="100" t="n"/>
      <c r="D212" s="34" t="n"/>
      <c r="E212" s="34" t="n"/>
      <c r="F212" s="34" t="n"/>
      <c r="G212" s="34" t="n"/>
      <c r="H212" s="34" t="n"/>
      <c r="I212" s="119" t="n"/>
      <c r="J21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2" s="100" t="n"/>
      <c r="L212" s="34" t="n"/>
      <c r="M212" s="100" t="n"/>
      <c r="N212" s="34" t="n"/>
      <c r="O212" s="100" t="inlineStr">
        <is>
          <t>Mock</t>
        </is>
      </c>
      <c r="P212" s="100" t="inlineStr">
        <is>
          <t>Mock Rx20 UBU</t>
        </is>
      </c>
      <c r="Q212" s="100" t="n"/>
    </row>
    <row r="213" ht="409.6" customHeight="1" s="49">
      <c r="A213" s="119" t="n"/>
      <c r="B213" s="34" t="n"/>
      <c r="C213" s="100" t="n"/>
      <c r="D213" s="34" t="n"/>
      <c r="E213" s="34" t="n"/>
      <c r="F213" s="34" t="n"/>
      <c r="G213" s="34" t="n"/>
      <c r="H213" s="34" t="n"/>
      <c r="I213" s="119" t="n"/>
      <c r="J21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3" s="100" t="n"/>
      <c r="L213" s="34" t="n"/>
      <c r="M213" s="100" t="n"/>
      <c r="N213" s="34" t="n"/>
      <c r="O213" s="100" t="inlineStr">
        <is>
          <t>Mock</t>
        </is>
      </c>
      <c r="P213" s="100" t="inlineStr">
        <is>
          <t>Mock Rx20 UBU</t>
        </is>
      </c>
      <c r="Q213" s="100" t="n"/>
    </row>
    <row r="214" ht="409.6" customHeight="1" s="49">
      <c r="A214" s="119" t="n"/>
      <c r="B214" s="34" t="n"/>
      <c r="C214" s="100" t="n"/>
      <c r="D214" s="34" t="n"/>
      <c r="E214" s="34" t="n"/>
      <c r="F214" s="34" t="n"/>
      <c r="G214" s="34" t="n"/>
      <c r="H214" s="34" t="n"/>
      <c r="I214" s="119" t="n"/>
      <c r="J21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4" s="100" t="n"/>
      <c r="L214" s="34" t="n"/>
      <c r="M214" s="100" t="n"/>
      <c r="N214" s="34" t="n"/>
      <c r="O214" s="100" t="inlineStr">
        <is>
          <t>Mock</t>
        </is>
      </c>
      <c r="P214" s="100" t="inlineStr">
        <is>
          <t>Mock Rx20 UBU</t>
        </is>
      </c>
      <c r="Q214" s="100" t="n"/>
    </row>
    <row r="215" ht="409.6" customHeight="1" s="49">
      <c r="A215" s="119" t="n"/>
      <c r="B215" s="34" t="n"/>
      <c r="C215" s="100" t="n"/>
      <c r="D215" s="34" t="n"/>
      <c r="E215" s="34" t="n"/>
      <c r="F215" s="34" t="n"/>
      <c r="G215" s="34" t="n"/>
      <c r="H215" s="34" t="n"/>
      <c r="I215" s="119" t="n"/>
      <c r="J21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5" s="100" t="n"/>
      <c r="L215" s="34" t="n"/>
      <c r="M215" s="100" t="n"/>
      <c r="N215" s="34" t="n"/>
      <c r="O215" s="100" t="inlineStr">
        <is>
          <t>Mock</t>
        </is>
      </c>
      <c r="P215" s="100" t="inlineStr">
        <is>
          <t>Mock Rx20 UBU</t>
        </is>
      </c>
      <c r="Q215" s="100" t="n"/>
    </row>
    <row r="216" ht="409.6" customHeight="1" s="49">
      <c r="A216" s="119" t="n"/>
      <c r="B216" s="34" t="n"/>
      <c r="C216" s="100" t="n"/>
      <c r="D216" s="34" t="n"/>
      <c r="E216" s="34" t="n"/>
      <c r="F216" s="34" t="n"/>
      <c r="G216" s="34" t="n"/>
      <c r="H216" s="34" t="n"/>
      <c r="I216" s="119" t="n"/>
      <c r="J21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6" s="100" t="n"/>
      <c r="L216" s="34" t="n"/>
      <c r="M216" s="100" t="n"/>
      <c r="N216" s="34" t="n"/>
      <c r="O216" s="100" t="inlineStr">
        <is>
          <t>Mock</t>
        </is>
      </c>
      <c r="P216" s="100" t="inlineStr">
        <is>
          <t>Mock Rx20 UBU</t>
        </is>
      </c>
      <c r="Q216" s="100" t="n"/>
    </row>
    <row r="217" ht="409.6" customHeight="1" s="49">
      <c r="A217" s="119" t="n"/>
      <c r="B217" s="34" t="n"/>
      <c r="C217" s="100" t="n"/>
      <c r="D217" s="34" t="n"/>
      <c r="E217" s="34" t="n"/>
      <c r="F217" s="34" t="n"/>
      <c r="G217" s="34" t="n"/>
      <c r="H217" s="34" t="n"/>
      <c r="I217" s="119" t="n"/>
      <c r="J21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7" s="100" t="n"/>
      <c r="L217" s="34" t="n"/>
      <c r="M217" s="100" t="n"/>
      <c r="N217" s="34" t="n"/>
      <c r="O217" s="100" t="inlineStr">
        <is>
          <t>Mock</t>
        </is>
      </c>
      <c r="P217" s="100" t="inlineStr">
        <is>
          <t>Mock Rx20 UBU</t>
        </is>
      </c>
      <c r="Q217" s="100" t="n"/>
    </row>
    <row r="218" ht="409.6" customHeight="1" s="49">
      <c r="A218" s="119" t="n"/>
      <c r="B218" s="34" t="n"/>
      <c r="C218" s="100" t="n"/>
      <c r="D218" s="34" t="n"/>
      <c r="E218" s="34" t="n"/>
      <c r="F218" s="34" t="n"/>
      <c r="G218" s="34" t="n"/>
      <c r="H218" s="34" t="n"/>
      <c r="I218" s="119" t="n"/>
      <c r="J21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8" s="100" t="n"/>
      <c r="L218" s="34" t="n"/>
      <c r="M218" s="100" t="n"/>
      <c r="N218" s="34" t="n"/>
      <c r="O218" s="100" t="inlineStr">
        <is>
          <t>Mock</t>
        </is>
      </c>
      <c r="P218" s="100" t="inlineStr">
        <is>
          <t>Mock Rx20 UBU</t>
        </is>
      </c>
      <c r="Q218" s="100" t="n"/>
    </row>
    <row r="219" ht="409.6" customHeight="1" s="49">
      <c r="A219" s="119" t="n"/>
      <c r="B219" s="34" t="n"/>
      <c r="C219" s="100" t="n"/>
      <c r="D219" s="34" t="n"/>
      <c r="E219" s="34" t="n"/>
      <c r="F219" s="34" t="n"/>
      <c r="G219" s="34" t="n"/>
      <c r="H219" s="34" t="n"/>
      <c r="I219" s="119" t="n"/>
      <c r="J21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19" s="100" t="n"/>
      <c r="L219" s="34" t="n"/>
      <c r="M219" s="100" t="n"/>
      <c r="N219" s="34" t="n"/>
      <c r="O219" s="100" t="inlineStr">
        <is>
          <t>Mock</t>
        </is>
      </c>
      <c r="P219" s="100" t="inlineStr">
        <is>
          <t>Mock Rx20 UBU</t>
        </is>
      </c>
      <c r="Q219" s="100" t="n"/>
    </row>
    <row r="220" ht="409.6" customHeight="1" s="49">
      <c r="A220" s="119" t="n"/>
      <c r="B220" s="34" t="n"/>
      <c r="C220" s="100" t="n"/>
      <c r="D220" s="34" t="n"/>
      <c r="E220" s="34" t="n"/>
      <c r="F220" s="34" t="n"/>
      <c r="G220" s="34" t="n"/>
      <c r="H220" s="34" t="n"/>
      <c r="I220" s="119" t="n"/>
      <c r="J220"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0" s="100" t="n"/>
      <c r="L220" s="34" t="n"/>
      <c r="M220" s="100" t="n"/>
      <c r="N220" s="34" t="n"/>
      <c r="O220" s="100" t="inlineStr">
        <is>
          <t>Mock</t>
        </is>
      </c>
      <c r="P220" s="100" t="inlineStr">
        <is>
          <t>Mock Rx20 UBU</t>
        </is>
      </c>
      <c r="Q220" s="100" t="n"/>
    </row>
    <row r="221" ht="409.6" customHeight="1" s="49">
      <c r="A221" s="119" t="n"/>
      <c r="B221" s="34" t="n"/>
      <c r="C221" s="100" t="n"/>
      <c r="D221" s="34" t="n"/>
      <c r="E221" s="34" t="n"/>
      <c r="F221" s="34" t="n"/>
      <c r="G221" s="34" t="n"/>
      <c r="H221" s="34" t="n"/>
      <c r="I221" s="119" t="n"/>
      <c r="J221"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1" s="100" t="n"/>
      <c r="L221" s="34" t="n"/>
      <c r="M221" s="100" t="n"/>
      <c r="N221" s="34" t="n"/>
      <c r="O221" s="100" t="inlineStr">
        <is>
          <t>Mock</t>
        </is>
      </c>
      <c r="P221" s="100" t="inlineStr">
        <is>
          <t>Mock Rx20 UBU</t>
        </is>
      </c>
      <c r="Q221" s="100" t="n"/>
    </row>
    <row r="222" ht="409.6" customHeight="1" s="49">
      <c r="A222" s="119" t="n"/>
      <c r="B222" s="34" t="n"/>
      <c r="C222" s="100" t="n"/>
      <c r="D222" s="34" t="n"/>
      <c r="E222" s="34" t="n"/>
      <c r="F222" s="34" t="n"/>
      <c r="G222" s="34" t="n"/>
      <c r="H222" s="34" t="n"/>
      <c r="I222" s="119" t="n"/>
      <c r="J222"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2" s="100" t="n"/>
      <c r="L222" s="34" t="n"/>
      <c r="M222" s="100" t="n"/>
      <c r="N222" s="34" t="n"/>
      <c r="O222" s="100" t="inlineStr">
        <is>
          <t>Mock</t>
        </is>
      </c>
      <c r="P222" s="100" t="inlineStr">
        <is>
          <t>Mock Rx20 UBU</t>
        </is>
      </c>
      <c r="Q222" s="100" t="n"/>
    </row>
    <row r="223" ht="409.6" customHeight="1" s="49">
      <c r="A223" s="119" t="n"/>
      <c r="B223" s="34" t="n"/>
      <c r="C223" s="100" t="n"/>
      <c r="D223" s="34" t="n"/>
      <c r="E223" s="34" t="n"/>
      <c r="F223" s="34" t="n"/>
      <c r="G223" s="34" t="n"/>
      <c r="H223" s="34" t="n"/>
      <c r="I223" s="119" t="n"/>
      <c r="J223"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3" s="100" t="n"/>
      <c r="L223" s="34" t="n"/>
      <c r="M223" s="100" t="n"/>
      <c r="N223" s="34" t="n"/>
      <c r="O223" s="100" t="inlineStr">
        <is>
          <t>Mock</t>
        </is>
      </c>
      <c r="P223" s="100" t="inlineStr">
        <is>
          <t>Mock Rx20 UBU</t>
        </is>
      </c>
      <c r="Q223" s="100" t="n"/>
    </row>
    <row r="224" ht="409.6" customHeight="1" s="49">
      <c r="A224" s="119" t="n"/>
      <c r="B224" s="34" t="n"/>
      <c r="C224" s="100" t="n"/>
      <c r="D224" s="34" t="n"/>
      <c r="E224" s="34" t="n"/>
      <c r="F224" s="34" t="n"/>
      <c r="G224" s="34" t="n"/>
      <c r="H224" s="34" t="n"/>
      <c r="I224" s="119" t="n"/>
      <c r="J224"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4" s="100" t="n"/>
      <c r="L224" s="34" t="n"/>
      <c r="M224" s="100" t="n"/>
      <c r="N224" s="34" t="n"/>
      <c r="O224" s="100" t="inlineStr">
        <is>
          <t>Mock</t>
        </is>
      </c>
      <c r="P224" s="100" t="inlineStr">
        <is>
          <t>Mock Rx20 UBU</t>
        </is>
      </c>
      <c r="Q224" s="100" t="n"/>
    </row>
    <row r="225" ht="409.6" customHeight="1" s="49">
      <c r="A225" s="119" t="n"/>
      <c r="B225" s="34" t="n"/>
      <c r="C225" s="100" t="n"/>
      <c r="D225" s="34" t="n"/>
      <c r="E225" s="34" t="n"/>
      <c r="F225" s="34" t="n"/>
      <c r="G225" s="34" t="n"/>
      <c r="H225" s="34" t="n"/>
      <c r="I225" s="119" t="n"/>
      <c r="J225"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5" s="100" t="n"/>
      <c r="L225" s="34" t="n"/>
      <c r="M225" s="100" t="n"/>
      <c r="N225" s="34" t="n"/>
      <c r="O225" s="100" t="inlineStr">
        <is>
          <t>Mock</t>
        </is>
      </c>
      <c r="P225" s="100" t="inlineStr">
        <is>
          <t>Mock Rx20 UBU</t>
        </is>
      </c>
      <c r="Q225" s="100" t="n"/>
    </row>
    <row r="226" ht="409.6" customHeight="1" s="49">
      <c r="A226" s="119" t="n"/>
      <c r="B226" s="34" t="n"/>
      <c r="C226" s="100" t="n"/>
      <c r="D226" s="34" t="n"/>
      <c r="E226" s="34" t="n"/>
      <c r="F226" s="34" t="n"/>
      <c r="G226" s="34" t="n"/>
      <c r="H226" s="34" t="n"/>
      <c r="I226" s="119" t="n"/>
      <c r="J226"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6" s="100" t="n"/>
      <c r="L226" s="34" t="n"/>
      <c r="M226" s="100" t="n"/>
      <c r="N226" s="34" t="n"/>
      <c r="O226" s="100" t="inlineStr">
        <is>
          <t>Mock</t>
        </is>
      </c>
      <c r="P226" s="100" t="inlineStr">
        <is>
          <t>Mock Rx20 UBU</t>
        </is>
      </c>
      <c r="Q226" s="100" t="n"/>
    </row>
    <row r="227" ht="409.6" customHeight="1" s="49">
      <c r="A227" s="119" t="n"/>
      <c r="B227" s="34" t="n"/>
      <c r="C227" s="100" t="n"/>
      <c r="D227" s="34" t="n"/>
      <c r="E227" s="34" t="n"/>
      <c r="F227" s="34" t="n"/>
      <c r="G227" s="34" t="n"/>
      <c r="H227" s="34" t="n"/>
      <c r="I227" s="119" t="n"/>
      <c r="J227"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7" s="100" t="n"/>
      <c r="L227" s="34" t="n"/>
      <c r="M227" s="100" t="n"/>
      <c r="N227" s="34" t="n"/>
      <c r="O227" s="100" t="inlineStr">
        <is>
          <t>Mock</t>
        </is>
      </c>
      <c r="P227" s="100" t="inlineStr">
        <is>
          <t>Mock Rx20 UBU</t>
        </is>
      </c>
      <c r="Q227" s="100" t="n"/>
    </row>
    <row r="228" ht="409.6" customHeight="1" s="49">
      <c r="A228" s="119" t="n"/>
      <c r="B228" s="34" t="n"/>
      <c r="C228" s="100" t="n"/>
      <c r="D228" s="34" t="n"/>
      <c r="E228" s="34" t="n"/>
      <c r="F228" s="34" t="n"/>
      <c r="G228" s="34" t="n"/>
      <c r="H228" s="34" t="n"/>
      <c r="I228" s="119" t="n"/>
      <c r="J228"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8" s="100" t="n"/>
      <c r="L228" s="34" t="n"/>
      <c r="M228" s="100" t="n"/>
      <c r="N228" s="34" t="n"/>
      <c r="O228" s="100" t="inlineStr">
        <is>
          <t>Mock</t>
        </is>
      </c>
      <c r="P228" s="100" t="inlineStr">
        <is>
          <t>Mock Rx20 UBU</t>
        </is>
      </c>
      <c r="Q228" s="100" t="n"/>
    </row>
    <row r="229" ht="409.6" customHeight="1" s="49">
      <c r="A229" s="119" t="n"/>
      <c r="B229" s="34" t="n"/>
      <c r="C229" s="100" t="n"/>
      <c r="D229" s="34" t="n"/>
      <c r="E229" s="34" t="n"/>
      <c r="F229" s="34" t="n"/>
      <c r="G229" s="34" t="n"/>
      <c r="H229" s="34" t="n"/>
      <c r="I229" s="119" t="n"/>
      <c r="J229" s="88" t="inlineStr">
        <is>
          <t>✅ คำตอบที่ถูกต้อง: ข้อ
💡 Background: การรักษาและการใช้ยาในระบบหัวใจและหลอดเลือด (Cardiovascular System) ต้องคำนึงถึงโรคร่วม การทำงานของไต ระดับเกลือแร่ และเป้าหมายความดันโลหิตตามแนวทางเวชปฏิบัติจากล
🎯 ทำไมข้อนี้ถึงถูก: เป็นทางเลือกที่ถูกต้องตามข้อบ่งใช้ มีหลักฐานเชิงประจักษ์สนับสนุนในการลดอัตราการเสียชีวิตและภาวะแทรกซ้อนทางหลอดเลือดหัวใจ (Cardiovascular outcomes)
🔍 ข้ออื่นผิดเพราะอะไร:
📖 Guideline อ้างอิง: แนวทางการรักษาโรคความดันโลหิตสูง ในเวชปฏิบัติทั่วไป พ.ศ. 2562 (สมาคมความดันโลหิตสูงแห่งประเทศไทย) &amp; 2024 ESC Guidelines for the management of elevated blood pressure and hypertension
📌 จุดจำก่อนสอบ: เลือกใช้ยาลดความดันตาม Compelling indications เสมอ (เช่น DM/CKD เลือก ACEI/ARB, HFrEF เลือก 4 เสาหลัก: ARNI/ACEI + BB + MRA + SGLT2i)</t>
        </is>
      </c>
      <c r="K229" s="100" t="n"/>
      <c r="L229" s="34" t="n"/>
      <c r="M229" s="100" t="n"/>
      <c r="N229" s="34" t="n"/>
      <c r="O229" s="100" t="inlineStr">
        <is>
          <t>ข้อสอบจริง</t>
        </is>
      </c>
      <c r="P229" s="100" t="inlineStr">
        <is>
          <t>ปี 2567</t>
        </is>
      </c>
      <c r="Q229" s="100" t="n"/>
    </row>
    <row r="230" ht="409.6" customHeight="1" s="49">
      <c r="A230" s="62" t="n">
        <v>149</v>
      </c>
      <c r="B230"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เป้าหมายความดันโลหิตของผู้ป่วยรายนี้ตาม JNC8 เท่ากับข้อใด</t>
        </is>
      </c>
      <c r="C230" s="62" t="inlineStr"/>
      <c r="D230" s="78" t="inlineStr">
        <is>
          <t>150/90 mmHg</t>
        </is>
      </c>
      <c r="E230" s="78" t="inlineStr">
        <is>
          <t>140/90 mmHg</t>
        </is>
      </c>
      <c r="F230" s="78" t="inlineStr">
        <is>
          <t>130/80 mmHg</t>
        </is>
      </c>
      <c r="G230" s="78" t="inlineStr">
        <is>
          <t>140/80 mmHg</t>
        </is>
      </c>
      <c r="H230" s="78" t="inlineStr">
        <is>
          <t>125/90 mmHg</t>
        </is>
      </c>
      <c r="I230" s="62" t="inlineStr">
        <is>
          <t>1</t>
        </is>
      </c>
      <c r="J230" s="78" t="inlineStr">
        <is>
          <t xml:space="preserve">✅ คำตอบที่ถูกต้อง: ข้อ ก. 150/90 mmHg
🎯 ทำไมข้อนี้ถึงถูก:
🔍 ข้ออื่นผิดเพราะอะไร:
</t>
        </is>
      </c>
      <c r="K230" s="62" t="inlineStr"/>
      <c r="L230" s="78" t="inlineStr">
        <is>
          <t>Hypertension</t>
        </is>
      </c>
      <c r="M230" s="62" t="inlineStr">
        <is>
          <t>Clinic</t>
        </is>
      </c>
      <c r="N230" s="78" t="inlineStr">
        <is>
          <t>[SOURCE: Pharma Plus เล่มม่วง 2 - ข้อสอบย้อนหลังปี 2558 วันที่ 1 ข้อ 1]</t>
        </is>
      </c>
      <c r="O230" s="62" t="inlineStr">
        <is>
          <t>ข้อสอบเก่า</t>
        </is>
      </c>
      <c r="P230" s="62" t="inlineStr">
        <is>
          <t>2558</t>
        </is>
      </c>
    </row>
    <row r="231" ht="409.6" customHeight="1" s="49">
      <c r="A231" s="62" t="n">
        <v>150</v>
      </c>
      <c r="B231"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ข้อใดคือ ADR ของ enalapril ที่ต้องติดตาม</t>
        </is>
      </c>
      <c r="C231" s="62" t="inlineStr"/>
      <c r="D231" s="78" t="inlineStr">
        <is>
          <t>Hyperkalemia</t>
        </is>
      </c>
      <c r="E231" s="78" t="inlineStr">
        <is>
          <t>Hyperuricemia</t>
        </is>
      </c>
      <c r="F231" s="78" t="inlineStr">
        <is>
          <t>Hypernatremia</t>
        </is>
      </c>
      <c r="G231" s="78" t="inlineStr">
        <is>
          <t>Hyperphosphatemia</t>
        </is>
      </c>
      <c r="H231" s="78" t="inlineStr">
        <is>
          <t>Hypercalcemia</t>
        </is>
      </c>
      <c r="I231" s="62" t="inlineStr">
        <is>
          <t>1</t>
        </is>
      </c>
      <c r="J231" s="78" t="inlineStr">
        <is>
          <t xml:space="preserve">✅ คำตอบที่ถูกต้อง: ข้อ ก. Hyperkalemia
🎯 ทำไมข้อนี้ถึงถูก:
🔍 ข้ออื่นผิดเพราะอะไร:
</t>
        </is>
      </c>
      <c r="K231" s="62" t="inlineStr"/>
      <c r="L231" s="78" t="inlineStr">
        <is>
          <t>Hypertension</t>
        </is>
      </c>
      <c r="M231" s="62" t="inlineStr">
        <is>
          <t>Clinic</t>
        </is>
      </c>
      <c r="N231" s="78" t="inlineStr">
        <is>
          <t>[SOURCE: Pharma Plus เล่มม่วง 2 - ข้อสอบย้อนหลังปี 2558 วันที่ 1 ข้อ 2]</t>
        </is>
      </c>
      <c r="O231" s="62" t="inlineStr">
        <is>
          <t>ข้อสอบเก่า</t>
        </is>
      </c>
      <c r="P231" s="62" t="inlineStr">
        <is>
          <t>2558</t>
        </is>
      </c>
    </row>
    <row r="232" ht="409.6" customHeight="1" s="49">
      <c r="A232" s="62" t="n">
        <v>151</v>
      </c>
      <c r="B232"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ควรเพิ่มยารักษาความดันใดให้ได้ตามเป้าหมาย</t>
        </is>
      </c>
      <c r="C232" s="62" t="inlineStr"/>
      <c r="D232" s="78" t="inlineStr">
        <is>
          <t>Atenolol</t>
        </is>
      </c>
      <c r="E232" s="78" t="inlineStr">
        <is>
          <t>Amlodipine</t>
        </is>
      </c>
      <c r="F232" s="78" t="inlineStr">
        <is>
          <t>เพิ่มขนาดยา enalapril</t>
        </is>
      </c>
      <c r="G232" s="78" t="inlineStr">
        <is>
          <t>Indapamide</t>
        </is>
      </c>
      <c r="H232" s="78" t="inlineStr">
        <is>
          <t>HCTZ</t>
        </is>
      </c>
      <c r="I232" s="62" t="inlineStr">
        <is>
          <t>2</t>
        </is>
      </c>
      <c r="J232" s="78" t="inlineStr">
        <is>
          <t xml:space="preserve">✅ คำตอบที่ถูกต้อง: ข้อ ข. Amlodipine
🎯 ทำไมข้อนี้ถึงถูก:
🔍 ข้ออื่นผิดเพราะอะไร:
</t>
        </is>
      </c>
      <c r="K232" s="62" t="inlineStr"/>
      <c r="L232" s="78" t="inlineStr">
        <is>
          <t>Hypertension</t>
        </is>
      </c>
      <c r="M232" s="62" t="inlineStr">
        <is>
          <t>Clinic</t>
        </is>
      </c>
      <c r="N232" s="78" t="inlineStr">
        <is>
          <t>[SOURCE: Pharma Plus เล่มม่วง 2 - ข้อสอบย้อนหลังปี 2558 วันที่ 1 ข้อ 3]</t>
        </is>
      </c>
      <c r="O232" s="62" t="inlineStr">
        <is>
          <t>ข้อสอบเก่า</t>
        </is>
      </c>
      <c r="P232" s="62" t="inlineStr">
        <is>
          <t>2558</t>
        </is>
      </c>
    </row>
    <row r="233" ht="409.6" customHeight="1" s="49">
      <c r="A233" s="62" t="n">
        <v>152</v>
      </c>
      <c r="B233"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ผู้ป่วยรายนี้ต้องติดตามภาวะใด</t>
        </is>
      </c>
      <c r="C233" s="62" t="inlineStr"/>
      <c r="D233" s="78" t="inlineStr">
        <is>
          <t>ผื่นผิวหนัง</t>
        </is>
      </c>
      <c r="E233" s="78" t="inlineStr">
        <is>
          <t>ตับอักเสบ</t>
        </is>
      </c>
      <c r="F233" s="78" t="inlineStr">
        <is>
          <t>กล้ามเนื้ออักเสบ</t>
        </is>
      </c>
      <c r="G233" s="78" t="inlineStr">
        <is>
          <t>การทำงานของไตลดลง</t>
        </is>
      </c>
      <c r="H233" s="78" t="inlineStr">
        <is>
          <t>เลือดจาง</t>
        </is>
      </c>
      <c r="I233" s="62" t="inlineStr">
        <is>
          <t>3</t>
        </is>
      </c>
      <c r="J233" s="78" t="inlineStr">
        <is>
          <t xml:space="preserve">✅ คำตอบที่ถูกต้อง: ข้อ ค. กล้ามเนื้ออักเสบ
🎯 ทำไมข้อนี้ถึงถูก:
🔍 ข้ออื่นผิดเพราะอะไร:
</t>
        </is>
      </c>
      <c r="K233" s="62" t="inlineStr"/>
      <c r="L233" s="78" t="inlineStr">
        <is>
          <t>Dyslipidemia</t>
        </is>
      </c>
      <c r="M233" s="62" t="inlineStr">
        <is>
          <t>Clinic</t>
        </is>
      </c>
      <c r="N233" s="78" t="inlineStr">
        <is>
          <t>[SOURCE: Pharma Plus เล่มม่วง 2 - ข้อสอบย้อนหลังปี 2558 วันที่ 1 ข้อ 4]</t>
        </is>
      </c>
      <c r="O233" s="62" t="inlineStr">
        <is>
          <t>ข้อสอบเก่า</t>
        </is>
      </c>
      <c r="P233" s="62" t="inlineStr">
        <is>
          <t>2558</t>
        </is>
      </c>
    </row>
    <row r="234" ht="409.6" customHeight="1" s="49">
      <c r="A234" s="62" t="n">
        <v>153</v>
      </c>
      <c r="B234"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Simvastatin เกิดปฏิกิริยาระหว่างยา gemfibrozil ด้วยกลไก</t>
        </is>
      </c>
      <c r="C234" s="62" t="inlineStr"/>
      <c r="D234" s="78" t="inlineStr">
        <is>
          <t>CYP 3A4</t>
        </is>
      </c>
      <c r="E234" s="78" t="inlineStr">
        <is>
          <t>CYP 1A2</t>
        </is>
      </c>
      <c r="F234" s="78" t="inlineStr">
        <is>
          <t>CYP 2C9</t>
        </is>
      </c>
      <c r="G234" s="78" t="inlineStr">
        <is>
          <t>Sulfation</t>
        </is>
      </c>
      <c r="H234" s="78" t="inlineStr">
        <is>
          <t>OATP 1B1</t>
        </is>
      </c>
      <c r="I234" s="62" t="inlineStr">
        <is>
          <t>5</t>
        </is>
      </c>
      <c r="J234" s="78" t="inlineStr">
        <is>
          <t xml:space="preserve">✅ คำตอบที่ถูกต้อง: ข้อ จ. OATP 1B1
🎯 ทำไมข้อนี้ถึงถูก:
🔍 ข้ออื่นผิดเพราะอะไร:
</t>
        </is>
      </c>
      <c r="K234" s="62" t="inlineStr"/>
      <c r="L234" s="78" t="inlineStr">
        <is>
          <t>Dyslipidemia</t>
        </is>
      </c>
      <c r="M234" s="62" t="inlineStr">
        <is>
          <t>Clinic</t>
        </is>
      </c>
      <c r="N234" s="78" t="inlineStr">
        <is>
          <t>[SOURCE: Pharma Plus เล่มม่วง 2 - ข้อสอบย้อนหลังปี 2558 วันที่ 1 ข้อ 5]</t>
        </is>
      </c>
      <c r="O234" s="62" t="inlineStr">
        <is>
          <t>ข้อสอบเก่า</t>
        </is>
      </c>
      <c r="P234" s="62" t="inlineStr">
        <is>
          <t>2558</t>
        </is>
      </c>
    </row>
    <row r="235" ht="409.6" customHeight="1" s="49">
      <c r="A235" s="62" t="n">
        <v>154</v>
      </c>
      <c r="B235"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คำถาม: 6 เดือนต่อมาผู้ป่วยมีภาวะหลอดเลือดแดงที่ไตตีบ ควรให้ยาความดันใด</t>
        </is>
      </c>
      <c r="C235" s="62" t="inlineStr"/>
      <c r="D235" s="78" t="inlineStr">
        <is>
          <t>Manidipine</t>
        </is>
      </c>
      <c r="E235" s="78" t="inlineStr">
        <is>
          <t>Losartan</t>
        </is>
      </c>
      <c r="F235" s="78" t="inlineStr">
        <is>
          <t>Ramipril</t>
        </is>
      </c>
      <c r="G235" s="78" t="inlineStr">
        <is>
          <t>HCTZ</t>
        </is>
      </c>
      <c r="H235" s="78" t="inlineStr">
        <is>
          <t>Metoprolol</t>
        </is>
      </c>
      <c r="I235" s="62" t="inlineStr">
        <is>
          <t>1</t>
        </is>
      </c>
      <c r="J235" s="78" t="inlineStr">
        <is>
          <t xml:space="preserve">✅ คำตอบที่ถูกต้อง: ข้อ ก. Manidipine
🎯 ทำไมข้อนี้ถึงถูก:
🔍 ข้ออื่นผิดเพราะอะไร:
</t>
        </is>
      </c>
      <c r="K235" s="62" t="inlineStr"/>
      <c r="L235" s="78" t="inlineStr">
        <is>
          <t>Hypertension</t>
        </is>
      </c>
      <c r="M235" s="62" t="inlineStr">
        <is>
          <t>Clinic</t>
        </is>
      </c>
      <c r="N235" s="78" t="inlineStr">
        <is>
          <t>[SOURCE: Pharma Plus เล่มม่วง 2 - ข้อสอบย้อนหลังปี 2558 วันที่ 1 ข้อ 7]</t>
        </is>
      </c>
      <c r="O235" s="62" t="inlineStr">
        <is>
          <t>ข้อสอบเก่า</t>
        </is>
      </c>
      <c r="P235" s="62" t="inlineStr">
        <is>
          <t>2558</t>
        </is>
      </c>
    </row>
    <row r="236" ht="409.6" customHeight="1" s="49">
      <c r="A236" s="62" t="n">
        <v>155</v>
      </c>
      <c r="B236" s="78" t="inlineStr">
        <is>
          <t>[กรณีศึกษา 4]
ผู้ป่วยชายโรคหืด
คำถาม: หากผู้ป่วยมีโรคความดันร่วมไม่ควรได้ยาใด</t>
        </is>
      </c>
      <c r="C236" s="62" t="inlineStr"/>
      <c r="D236" s="78" t="inlineStr">
        <is>
          <t>Carvedilol</t>
        </is>
      </c>
      <c r="E236" s="78" t="inlineStr">
        <is>
          <t>HCTZ</t>
        </is>
      </c>
      <c r="F236" s="78" t="inlineStr">
        <is>
          <t>Enalapril</t>
        </is>
      </c>
      <c r="G236" s="78" t="inlineStr">
        <is>
          <t>Amlodipine</t>
        </is>
      </c>
      <c r="H236" s="78" t="inlineStr">
        <is>
          <t>Valsartan</t>
        </is>
      </c>
      <c r="I236" s="62" t="inlineStr">
        <is>
          <t>1</t>
        </is>
      </c>
      <c r="J236" s="78" t="inlineStr">
        <is>
          <t xml:space="preserve">✅ คำตอบที่ถูกต้อง: ข้อ ก. Carvedilol
🎯 ทำไมข้อนี้ถึงถูก:
🔍 ข้ออื่นผิดเพราะอะไร:
</t>
        </is>
      </c>
      <c r="K236" s="62" t="inlineStr"/>
      <c r="L236" s="78" t="inlineStr">
        <is>
          <t>Hypertension</t>
        </is>
      </c>
      <c r="M236" s="62" t="inlineStr">
        <is>
          <t>Clinic</t>
        </is>
      </c>
      <c r="N236" s="78" t="inlineStr">
        <is>
          <t>[SOURCE: Pharma Plus เล่มม่วง 2 - ข้อสอบย้อนหลังปี 2558 วันที่ 1 ข้อ 30]</t>
        </is>
      </c>
      <c r="O236" s="62" t="inlineStr">
        <is>
          <t>ข้อสอบเก่า</t>
        </is>
      </c>
      <c r="P236" s="62" t="inlineStr">
        <is>
          <t>2558</t>
        </is>
      </c>
    </row>
    <row r="237" ht="409.6" customHeight="1" s="49">
      <c r="A237" s="62" t="n">
        <v>156</v>
      </c>
      <c r="B237"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HCTZ ทำให้เกิด hyperuricemia ได้อย่างไร</t>
        </is>
      </c>
      <c r="C237" s="62" t="inlineStr"/>
      <c r="D237" s="78" t="inlineStr">
        <is>
          <t>เพิ่มการขับออกทางไต</t>
        </is>
      </c>
      <c r="E237" s="78" t="inlineStr">
        <is>
          <t>ลดการขับออกทางไต</t>
        </is>
      </c>
      <c r="F237" s="78" t="inlineStr">
        <is>
          <t>เพิ่มการ metabolism</t>
        </is>
      </c>
      <c r="G237" s="78" t="inlineStr">
        <is>
          <t>ลดการ metabolism</t>
        </is>
      </c>
      <c r="H237" s="78" t="inlineStr">
        <is>
          <t>กระตุ้นการทำงาน xanthine oxidase</t>
        </is>
      </c>
      <c r="I237" s="62" t="inlineStr">
        <is>
          <t>2</t>
        </is>
      </c>
      <c r="J237" s="78" t="inlineStr">
        <is>
          <t xml:space="preserve">✅ คำตอบที่ถูกต้อง: ข้อ ข. ลดการขับออกทางไต
🎯 ทำไมข้อนี้ถึงถูก:
🔍 ข้ออื่นผิดเพราะอะไร:
</t>
        </is>
      </c>
      <c r="K237" s="62" t="inlineStr"/>
      <c r="L237" s="78" t="inlineStr">
        <is>
          <t>Hypertension &amp; Diuretics</t>
        </is>
      </c>
      <c r="M237" s="62" t="inlineStr">
        <is>
          <t>Clinic</t>
        </is>
      </c>
      <c r="N237" s="78" t="inlineStr">
        <is>
          <t>[SOURCE: Pharma Plus เล่มม่วง 2 - ข้อสอบย้อนหลังปี 2558 วันที่ 2 ข้อ 21]</t>
        </is>
      </c>
      <c r="O237" s="62" t="inlineStr">
        <is>
          <t>ข้อสอบเก่า</t>
        </is>
      </c>
      <c r="P237" s="62" t="inlineStr">
        <is>
          <t>2558</t>
        </is>
      </c>
    </row>
    <row r="238" ht="409.6" customHeight="1" s="49">
      <c r="A238" s="62" t="n">
        <v>157</v>
      </c>
      <c r="B238"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ยาในข้อใดทำให้เกิดอาการไอแห้ง</t>
        </is>
      </c>
      <c r="C238" s="62" t="inlineStr"/>
      <c r="D238" s="78" t="inlineStr">
        <is>
          <t>Acetylcysteine</t>
        </is>
      </c>
      <c r="E238" s="78" t="inlineStr">
        <is>
          <t>Enalapril</t>
        </is>
      </c>
      <c r="F238" s="78" t="inlineStr">
        <is>
          <t>Theophylline</t>
        </is>
      </c>
      <c r="G238" s="78" t="inlineStr">
        <is>
          <t>Fluticasone</t>
        </is>
      </c>
      <c r="H238" s="78" t="inlineStr">
        <is>
          <t>Salmeterol</t>
        </is>
      </c>
      <c r="I238" s="62" t="inlineStr">
        <is>
          <t>2</t>
        </is>
      </c>
      <c r="J238" s="78" t="inlineStr">
        <is>
          <t xml:space="preserve">✅ คำตอบที่ถูกต้อง: ข้อ ข. Enalapril
🎯 ทำไมข้อนี้ถึงถูก:
🔍 ข้ออื่นผิดเพราะอะไร:
</t>
        </is>
      </c>
      <c r="K238" s="62" t="inlineStr"/>
      <c r="L238" s="78" t="inlineStr">
        <is>
          <t>Hypertension &amp; ACE inhibitors</t>
        </is>
      </c>
      <c r="M238" s="62" t="inlineStr">
        <is>
          <t>Clinic</t>
        </is>
      </c>
      <c r="N238" s="78" t="inlineStr">
        <is>
          <t>[SOURCE: Pharma Plus เล่มม่วง 2 - ข้อสอบย้อนหลังปี 2558 วันที่ 2 ข้อ 43]</t>
        </is>
      </c>
      <c r="O238" s="62" t="inlineStr">
        <is>
          <t>ข้อสอบเก่า</t>
        </is>
      </c>
      <c r="P238" s="62" t="inlineStr">
        <is>
          <t>2558</t>
        </is>
      </c>
    </row>
    <row r="239" ht="24" customHeight="1" s="49">
      <c r="A239" s="62" t="n">
        <v>158</v>
      </c>
      <c r="B239"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ยาใดที่ผู้ป่วย acute decompensated heart failure รายนี้ควรได้รับในระยะเฉียบพลันเป็นอันดับแรก</t>
        </is>
      </c>
      <c r="C239" s="62" t="inlineStr"/>
      <c r="D239" s="78" t="inlineStr">
        <is>
          <t>ISDN SL</t>
        </is>
      </c>
      <c r="E239" s="78" t="inlineStr">
        <is>
          <t>Aspirin tablet</t>
        </is>
      </c>
      <c r="F239" s="78" t="inlineStr">
        <is>
          <t>Furosemide IV</t>
        </is>
      </c>
      <c r="G239" s="78" t="inlineStr">
        <is>
          <t>Digoxin tablet</t>
        </is>
      </c>
      <c r="H239" s="78" t="inlineStr">
        <is>
          <t>IV nitroglycerine</t>
        </is>
      </c>
      <c r="I239" s="62" t="inlineStr">
        <is>
          <t>3</t>
        </is>
      </c>
      <c r="J239" s="78" t="inlineStr">
        <is>
          <t xml:space="preserve">✅ คำตอบที่ถูกต้อง: ข้อ ค. Furosemide IV
🎯 ทำไมข้อนี้ถึงถูก:
🔍 ข้ออื่นผิดเพราะอะไร:
</t>
        </is>
      </c>
      <c r="K239" s="62" t="inlineStr"/>
      <c r="L239" s="78" t="inlineStr">
        <is>
          <t>Heart Failure (HF)</t>
        </is>
      </c>
      <c r="M239" s="62" t="inlineStr">
        <is>
          <t>Clinic</t>
        </is>
      </c>
      <c r="N239" s="78" t="inlineStr">
        <is>
          <t>[SOURCE: Pharma Plus เล่มม่วง 2 - ข้อสอบย้อนหลังปี 2558 วันที่ 2 ข้อ 54]</t>
        </is>
      </c>
      <c r="O239" s="62" t="inlineStr">
        <is>
          <t>ข้อสอบเก่า</t>
        </is>
      </c>
      <c r="P239" s="62" t="inlineStr">
        <is>
          <t>2558</t>
        </is>
      </c>
    </row>
    <row r="240" ht="24" customHeight="1" s="49">
      <c r="A240" s="62" t="n">
        <v>159</v>
      </c>
      <c r="B240"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ข้อใดไม่ใช่ปัจจัยเสี่ยงของโรคหัวใจและหลอดเลือดของผู้ป่วยรายนี้</t>
        </is>
      </c>
      <c r="C240" s="62" t="inlineStr"/>
      <c r="D240" s="78" t="inlineStr">
        <is>
          <t>เพศชาย</t>
        </is>
      </c>
      <c r="E240" s="78" t="inlineStr">
        <is>
          <t>ความดันโลหิตสูง</t>
        </is>
      </c>
      <c r="F240" s="78" t="inlineStr">
        <is>
          <t>ไขมันในเลือดสูง</t>
        </is>
      </c>
      <c r="G240" s="78" t="inlineStr">
        <is>
          <t>ดื่มสุรา</t>
        </is>
      </c>
      <c r="H240" s="78" t="inlineStr">
        <is>
          <t>อ้วน</t>
        </is>
      </c>
      <c r="I240" s="62" t="inlineStr">
        <is>
          <t>1</t>
        </is>
      </c>
      <c r="J240" s="78" t="inlineStr">
        <is>
          <t xml:space="preserve">✅ คำตอบที่ถูกต้อง: ข้อ ก. เพศชาย
🎯 ทำไมข้อนี้ถึงถูก:
🔍 ข้ออื่นผิดเพราะอะไร:
</t>
        </is>
      </c>
      <c r="K240" s="62" t="inlineStr"/>
      <c r="L240" s="78" t="inlineStr">
        <is>
          <t>Cardiovascular Risk Factors and Heart Failure</t>
        </is>
      </c>
      <c r="M240" s="62" t="inlineStr">
        <is>
          <t>Clinic</t>
        </is>
      </c>
      <c r="N240" s="78" t="inlineStr">
        <is>
          <t>[SOURCE: Pharma Plus เล่มม่วง 2 - ข้อสอบย้อนหลังปี 2558 วันที่ 2 ข้อ 55]</t>
        </is>
      </c>
      <c r="O240" s="62" t="inlineStr">
        <is>
          <t>ข้อสอบเก่า</t>
        </is>
      </c>
      <c r="P240" s="62" t="inlineStr">
        <is>
          <t>2558</t>
        </is>
      </c>
    </row>
    <row r="241" ht="24" customHeight="1" s="49">
      <c r="A241" s="62" t="n">
        <v>160</v>
      </c>
      <c r="B241"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เมื่ออาการหัวใจล้มเหลวเฉียบพลันดีขึ้น แพทย์ให้กลับบ้าน เมื่อผู้ป่วยมาพบแพทย์ครั้งหน้าแล้วอาการคงที่และไม่มีภาวะน้ำเกิน (Euvolemic status) ควรได้รับยาใดเพิ่มเติมเพื่อลดอัตราการเสียชีวิต</t>
        </is>
      </c>
      <c r="C241" s="62" t="inlineStr"/>
      <c r="D241" s="78" t="inlineStr">
        <is>
          <t>Digoxin</t>
        </is>
      </c>
      <c r="E241" s="78" t="inlineStr">
        <is>
          <t>Carvedilol</t>
        </is>
      </c>
      <c r="F241" s="78" t="inlineStr">
        <is>
          <t>Amlodipine</t>
        </is>
      </c>
      <c r="G241" s="78" t="inlineStr">
        <is>
          <t>Amiodarone</t>
        </is>
      </c>
      <c r="H241" s="78" t="inlineStr">
        <is>
          <t>Verapamil</t>
        </is>
      </c>
      <c r="I241" s="62" t="inlineStr">
        <is>
          <t>2</t>
        </is>
      </c>
      <c r="J241" s="78" t="inlineStr">
        <is>
          <t xml:space="preserve">✅ คำตอบที่ถูกต้อง: ข้อ ข. Carvedilol
🎯 ทำไมข้อนี้ถึงถูก:
🔍 ข้ออื่นผิดเพราะอะไร:
</t>
        </is>
      </c>
      <c r="K241" s="62" t="inlineStr"/>
      <c r="L241" s="78" t="inlineStr">
        <is>
          <t>Heart Failure (HF)</t>
        </is>
      </c>
      <c r="M241" s="62" t="inlineStr">
        <is>
          <t>Clinic</t>
        </is>
      </c>
      <c r="N241" s="78" t="inlineStr">
        <is>
          <t>[SOURCE: Pharma Plus เล่มม่วง 2 - ข้อสอบย้อนหลังปี 2558 วันที่ 2 ข้อ 56]</t>
        </is>
      </c>
      <c r="O241" s="62" t="inlineStr">
        <is>
          <t>ข้อสอบเก่า</t>
        </is>
      </c>
      <c r="P241" s="62" t="inlineStr">
        <is>
          <t>2558</t>
        </is>
      </c>
    </row>
    <row r="242" ht="24" customHeight="1" s="49">
      <c r="A242" s="62" t="n">
        <v>161</v>
      </c>
      <c r="B242"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คำแนะนำในการปฏิบัติตัวข้อใดเหมาะสมที่สุดสำหรับผู้ป่วยโรคหัวใจล้มเหลวรายนี้</t>
        </is>
      </c>
      <c r="C242" s="62" t="inlineStr"/>
      <c r="D242" s="78" t="inlineStr">
        <is>
          <t>กินผักผลไม้เป็นประจำ</t>
        </is>
      </c>
      <c r="E242" s="78" t="inlineStr">
        <is>
          <t>ดื่มน้ำไม่เกินวันละ 1.5 ลิตร</t>
        </is>
      </c>
      <c r="F242" s="78" t="inlineStr">
        <is>
          <t>ควรออกกำลังกายเป็นประจำทุกวัน</t>
        </is>
      </c>
      <c r="G242" s="78" t="inlineStr">
        <is>
          <t>หลีกเลี่ยงอาหารที่มีไขมันสูง</t>
        </is>
      </c>
      <c r="H242" s="78" t="inlineStr">
        <is>
          <t>ควรระวังไม่ให้ท้องผูก</t>
        </is>
      </c>
      <c r="I242" s="62" t="inlineStr">
        <is>
          <t>2</t>
        </is>
      </c>
      <c r="J242" s="78" t="inlineStr">
        <is>
          <t xml:space="preserve">✅ คำตอบที่ถูกต้อง: ข้อ ข. ดื่มน้ำไม่เกินวันละ 1.5 ลิตร
🎯 ทำไมข้อนี้ถึงถูก:
🔍 ข้ออื่นผิดเพราะอะไร:
</t>
        </is>
      </c>
      <c r="K242" s="62" t="inlineStr"/>
      <c r="L242" s="78" t="inlineStr">
        <is>
          <t>Heart Failure (HF)</t>
        </is>
      </c>
      <c r="M242" s="62" t="inlineStr">
        <is>
          <t>Clinic</t>
        </is>
      </c>
      <c r="N242" s="78" t="inlineStr">
        <is>
          <t>[SOURCE: Pharma Plus เล่มม่วง 2 - ข้อสอบย้อนหลังปี 2558 วันที่ 2 ข้อ 57]</t>
        </is>
      </c>
      <c r="O242" s="62" t="inlineStr">
        <is>
          <t>ข้อสอบเก่า</t>
        </is>
      </c>
      <c r="P242" s="62" t="inlineStr">
        <is>
          <t>2558</t>
        </is>
      </c>
    </row>
    <row r="243" ht="24" customHeight="1" s="49">
      <c r="A243" s="62" t="n">
        <v>162</v>
      </c>
      <c r="B243" s="78" t="inlineStr">
        <is>
          <t>[กรณีศึกษา]
ผู้ป่วยความดันสูง 150-160/100 mmHg มีโรคร่วมเบาหวาน มีความเสี่ยง ASCVD สูง ได้ยา enalapril 20 mg, glipizide 5 mg, amlodipine 10 mg
คำถาม: ต้องลดความดันให้อยู่ในระดับใดตาม guideline ACC 2017</t>
        </is>
      </c>
      <c r="C243" s="62" t="inlineStr"/>
      <c r="D243" s="78" t="inlineStr">
        <is>
          <t>130/80 mmHg</t>
        </is>
      </c>
      <c r="E243" s="78" t="inlineStr">
        <is>
          <t>140/90 mmHg</t>
        </is>
      </c>
      <c r="F243" s="78" t="inlineStr">
        <is>
          <t>130/90 mmHg</t>
        </is>
      </c>
      <c r="G243" s="78" t="inlineStr">
        <is>
          <t>150/90 mmHg</t>
        </is>
      </c>
      <c r="H243" s="78" t="inlineStr">
        <is>
          <t>140/80 mmHg</t>
        </is>
      </c>
      <c r="I243" s="62" t="inlineStr">
        <is>
          <t>1</t>
        </is>
      </c>
      <c r="J243" s="78" t="inlineStr">
        <is>
          <t>✅ คำตอบที่ถูกต้อง: ข้อ ก. 130/80 mmHg
🎯 ทำไมข้อนี้ถึงถูก:
ตาม ACC/AHA 2017 hypertension guideline กำหนด target BP สำหรับผู้ป่วย hypertension ที่มี diabetes mellitus หรือมี high ASCVD risk (10-year ASCVD risk &gt;= 10%) ไว้ที่ &lt; 130/80 mmHg เพื่อลด cardiovascular events
🔍 ข้ออื่นผิดเพราะอะไร:
• • ข้อ ข.: 140/90 mmHg เป็นเป้าหมายเดิมตาม JNC 8 แต่ตาม ACC/AHA 2017 guideline ปรับความเข้มงวดลงมาอยู่ที่ &lt; 130/80 mmHg ในผู้ป่วยกลุ่มเสี่ยงสูง
• ข้อ ค.: 130/90 mmHg ไม่ถูกต้อง เนื่องจากเป้าหมาย diastolic BP ต้องควบคุมให้น้อยกว่า 80 mmHg
• ข้อ ง.: 150/90 mmHg เป็นระดับความดันโลหิตที่สูงเกินไป ไม่ใช่เป้าหมายการรักษาในผู้ป่วยเบาหวานและกลุ่มเสี่ยงสูง
• ข้อ จ.: 140/80 mmHg มีระดับ systolic BP สูงกว่าเกณฑ์เป้าหมาย &lt; 130/80 mmHg ตาม ACC/AHA 2017</t>
        </is>
      </c>
      <c r="K243" s="62" t="inlineStr"/>
      <c r="L243" s="78" t="inlineStr">
        <is>
          <t>Hypertension</t>
        </is>
      </c>
      <c r="M243" s="62" t="inlineStr">
        <is>
          <t>Clinic</t>
        </is>
      </c>
      <c r="N243" s="78" t="inlineStr">
        <is>
          <t>[SOURCE: Pharma Plus เล่มม่วง 2 - ข้อสอบย้อนหลัง PLE-CC1 ปี 2564 วันที่ 1 ข้อ 1]</t>
        </is>
      </c>
      <c r="O243" s="62" t="inlineStr">
        <is>
          <t>ข้อสอบเก่า</t>
        </is>
      </c>
      <c r="P243" s="62" t="inlineStr">
        <is>
          <t>2564</t>
        </is>
      </c>
    </row>
    <row r="244" ht="24" customHeight="1" s="49">
      <c r="A244" s="62" t="n">
        <v>163</v>
      </c>
      <c r="B244" s="78" t="inlineStr">
        <is>
          <t>[กรณีศึกษา]
ผู้ป่วยความดันสูง 150-160/100 mmHg มีโรคร่วมเบาหวาน มีความเสี่ยง ASCVD สูง ได้ยา enalapril 20 mg, glipizide 5 mg, amlodipine 10 mg
คำถาม: กลับมาตรวจพบว่า hyperkalemia ควรทำยังไง</t>
        </is>
      </c>
      <c r="C244" s="62" t="inlineStr"/>
      <c r="D244" s="78" t="inlineStr">
        <is>
          <t>เพิ่ม HCTZ</t>
        </is>
      </c>
      <c r="E244" s="78" t="inlineStr">
        <is>
          <t>กินแบบเดิม</t>
        </is>
      </c>
      <c r="F244" s="78" t="inlineStr">
        <is>
          <t>เพิ่ม Spironolactone</t>
        </is>
      </c>
      <c r="G244" s="78" t="inlineStr">
        <is>
          <t>หยุดยา enalapril</t>
        </is>
      </c>
      <c r="H244" s="78" t="inlineStr">
        <is>
          <t>เพิ่มขนาดยา enalapril</t>
        </is>
      </c>
      <c r="I244" s="62" t="inlineStr">
        <is>
          <t>4</t>
        </is>
      </c>
      <c r="J244" s="78" t="inlineStr">
        <is>
          <t>✅ คำตอบที่ถูกต้อง: ข้อ ง. หยุดยา enalapril
🎯 ทำไมข้อนี้ถึงถูก:
Enalapril เป็นยาในกลุ่ม ACE inhibitor ซึ่งยับยั้งการสร้าง aldosterone ส่งผลให้ไตลดการขับ potassium จนเกิดภาวะ hyperkalemia เมื่อตรวจพบภาวะนี้จึงต้องหยุดยา enalapril ทันทีเพื่อความปลอดภัยของผู้ป่วย
🔍 ข้ออื่นผิดเพราะอะไร:
• • ข้อ ก.: การเพิ่ม HCTZ แม้จะช่วยขับ potassium ได้บ้างแต่ไม่ใช่การแก้ไขที่สาเหตุหลัก และห้ามใช้เป็นวิธีแก้ปัญหาเมื่อเกิด hyperkalemia จาก ACEI โดยไม่จัดการตัวการสำคัญ
• ข้อ ข.: กินแบบเดิมเป็นอันตรายอย่างยิ่ง เนื่องจากภาวะ hyperkalemia สามารถนำไปสู่ cardiac arrhythmia รุนแรงและ cardiac arrest ได้
• ข้อ ค.: Spironolactone เป็น potassium-sparing diuretic หรือ aldosterone antagonist ซึ่งจะยิ่งกักเก็บ potassium ทำให้อาการ hyperkalemia รุนแรงวิกฤตขึ้น
• ข้อ จ.: การเพิ่มขนาดยา enalapril จะยิ่งกด aldosterone มากขึ้น ส่งผลให้ระดับ serum potassium พุ่งสูงขึ้นและอันตรายถึงชีวิต</t>
        </is>
      </c>
      <c r="K244" s="62" t="inlineStr"/>
      <c r="L244" s="78" t="inlineStr">
        <is>
          <t>Hypertension</t>
        </is>
      </c>
      <c r="M244" s="62" t="inlineStr">
        <is>
          <t>Clinic</t>
        </is>
      </c>
      <c r="N244" s="78" t="inlineStr">
        <is>
          <t>[SOURCE: Pharma Plus เล่มม่วง 2 - ข้อสอบย้อนหลัง PLE-CC1 ปี 2564 วันที่ 1 ข้อ 2]</t>
        </is>
      </c>
      <c r="O244" s="62" t="inlineStr">
        <is>
          <t>ข้อสอบเก่า</t>
        </is>
      </c>
      <c r="P244" s="62" t="inlineStr">
        <is>
          <t>2564</t>
        </is>
      </c>
    </row>
    <row r="245" ht="24" customHeight="1" s="49">
      <c r="A245" s="62" t="n">
        <v>164</v>
      </c>
      <c r="B245" s="78" t="inlineStr">
        <is>
          <t>[กรณีศึกษา]
ผู้ป่วยความดันสูง 150-160/100 mmHg มีโรคร่วมเบาหวาน มีความเสี่ยง ASCVD สูง ได้ยา enalapril 20 mg, glipizide 5 mg, amlodipine 10 mg
คำถาม: นัดครั้งถัดไป แพทย์พิจารณาให้จ่ายยา simvastatin 40 mg เพิ่ม ถามควรแนะนำอย่างไร</t>
        </is>
      </c>
      <c r="C245" s="62" t="inlineStr"/>
      <c r="D245" s="78" t="inlineStr">
        <is>
          <t>จ่ายได้ ตามขนาดที่หมอจะจ่าย</t>
        </is>
      </c>
      <c r="E245" s="78" t="inlineStr">
        <is>
          <t>จ่ายไม่ได้ เพราะไม่เข้ากับโรคของผู้ป่วย</t>
        </is>
      </c>
      <c r="F245" s="78" t="inlineStr">
        <is>
          <t>จ่ายได้ แต่ต้องเพิ่มขนาดยาเป็น simvastatin 80 mg</t>
        </is>
      </c>
      <c r="G245" s="78" t="inlineStr">
        <is>
          <t>ไม่จำเป็นต้องให้ simvastatin</t>
        </is>
      </c>
      <c r="H245" s="78" t="inlineStr">
        <is>
          <t>เปลี่ยนเป็น atorvastatin แทน</t>
        </is>
      </c>
      <c r="I245" s="62" t="inlineStr">
        <is>
          <t>5</t>
        </is>
      </c>
      <c r="J245" s="78" t="inlineStr">
        <is>
          <t>✅ คำตอบที่ถูกต้อง: ข้อ จ. เปลี่ยนเป็น atorvastatin แทน
🎯 ทำไมข้อนี้ถึงถูก:
ผู้ป่วยมีเบาหวานร่วมกับ high ASCVD risk มีข้อบ่งชี้ในการได้รับ high-intensity statin therapy (เช่น atorvastatin 40-80 mg หรือ rosuvastatin 20-40 mg) ขณะที่ simvastatin 40 mg จัดเป็นเพียง moderate-intensity statin และไม่สามารถปรับเพิ่มเป็น simvastatin 80 mg ได้เนื่องจาก US FDA เตือนเรื่องความเสี่ยงสูงต่อ myopathy และ rhabdomyolysis จึงควรแนะนำเปลี่ยนเป็น atorvastatin
🔍 ข้ออื่นผิดเพราะอะไร:
• • ข้อ ก.: จ่ายตามขนาด simvastatin 40 mg ได้ฤทธิ์ลด LDL-C เพียงระดับ moderate intensity ซึ่งไม่เพียงพอต่อเป้าหมายการรักษาในผู้ป่วย high ASCVD risk
• ข้อ ข.: ผู้ป่วยโรคเบาหวานที่มีความเสี่ยงสูงมีข้อบ่งชี้ชัดเจนในการใช้ statin เพื่อ primary/secondary prevention ไม่ใช่ไม่เข้ากับโรค
• ข้อ ค.: ห้ามเริ่มหรือเพิ่มขนาดยาเป็น simvastatin 80 mg อย่างเด็ดขาดตามคำเตือนของ US FDA เนื่องจากเพิ่มความเสี่ยงต่อ severe myopathy และ rhabdomyolysis อย่างมีนัยสำคัญ
• ข้อ ง.: ผู้ป่วยเบาหวานที่มี high ASCVD risk จำเป็นต้องได้รับ statin ตามแนวทางเวชปฏิบัติสากลเพื่อลด cardiovascular mortality</t>
        </is>
      </c>
      <c r="K245" s="62" t="inlineStr"/>
      <c r="L245" s="78" t="inlineStr">
        <is>
          <t>Dyslipidemia</t>
        </is>
      </c>
      <c r="M245" s="62" t="inlineStr">
        <is>
          <t>Clinic</t>
        </is>
      </c>
      <c r="N245" s="78" t="inlineStr">
        <is>
          <t>[SOURCE: Pharma Plus เล่มม่วง 2 - ข้อสอบย้อนหลัง PLE-CC1 ปี 2564 วันที่ 1 ข้อ 3]</t>
        </is>
      </c>
      <c r="O245" s="62" t="inlineStr">
        <is>
          <t>ข้อสอบเก่า</t>
        </is>
      </c>
      <c r="P245" s="62" t="inlineStr">
        <is>
          <t>2564</t>
        </is>
      </c>
    </row>
    <row r="246" ht="24" customHeight="1" s="49">
      <c r="A246" s="62" t="n">
        <v>165</v>
      </c>
      <c r="B246" s="78"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ยาใดน่าจะเป็นสาเหตุทำให้เกิดอาการไอมากที่สุด</t>
        </is>
      </c>
      <c r="C246" s="62" t="inlineStr"/>
      <c r="D246" s="78" t="inlineStr">
        <is>
          <t>Enalapril</t>
        </is>
      </c>
      <c r="E246" s="78" t="inlineStr">
        <is>
          <t>Aspirin</t>
        </is>
      </c>
      <c r="F246" s="78" t="inlineStr">
        <is>
          <t>Glipizide</t>
        </is>
      </c>
      <c r="G246" s="78" t="inlineStr">
        <is>
          <t>Metformin</t>
        </is>
      </c>
      <c r="H246" s="78" t="inlineStr">
        <is>
          <t>Atorvastatin</t>
        </is>
      </c>
      <c r="I246" s="62" t="inlineStr">
        <is>
          <t>1</t>
        </is>
      </c>
      <c r="J246" s="78" t="inlineStr">
        <is>
          <t>✅ คำตอบที่ถูกต้อง: ข้อ ก. Enalapril
🎯 ทำไมข้อนี้ถึงถูก: ยาในกลุ่ม Angiotensin-Converting Enzyme Inhibitors (ACEIs) เช่น Enalapril มีผลข้างเคียงสำคัญที่พบบ่อยคืออาการไอแห้งเรื้อรัง (chronic persistent dry cough) ซึ่งพบได้ประมาณ 5-20% ของผู้ใช้ยา อาการไอมักเกิดขึ้นได้ตั้งแต่สัปดาห์แรกจนถึงหลายเดือนหลังเริ่มยา และไม่ตอบสนองต่อยาแก้ไอทั่วไป
🔍 ข้ออื่นผิดเพราะอะไร:
• ข้อ ข.: Aspirin ผลข้างเคียงเด่นคือระคายเคืองกระเพาะอาหาร เลือดออกง่าย หรืออาจกระตุ้นให้เกิด bronchospasm ในผู้ป่วย aspirin-exacerbated respiratory disease (AERD) แต่ไม่ใช่สาเหตุของอาการไอแห้งเรื้อรัง 3 เดือน
• ข้อ ค.: Glipizide ผลข้างเคียงสำคัญคือภาวะน้ำตาลในเลือดต่ำ (hypoglycemia) และน้ำหนักตัวเพิ่มขึ้น
• ข้อ ง.: Metformin ผลข้างเคียงเด่นคืออาการทางเดินอาหาร (คลื่นไส้ ท้องเสีย แน่นท้อง) และ lactic acidosis ไม่ทำให้เกิดอาการไอ
• ข้อ จ.: Atorvastatin ผลข้างเคียงเด่นคือปวดกล้ามเนื้อ (myalgia) หรือเอนไซม์ตับเพิ่มขึ้น ไม่เกี่ยวข้องกับอาการไอแห้ง</t>
        </is>
      </c>
      <c r="K246" s="62" t="inlineStr"/>
      <c r="L246" s="78" t="inlineStr">
        <is>
          <t>Hypertension</t>
        </is>
      </c>
      <c r="M246" s="62" t="inlineStr">
        <is>
          <t>Clinic</t>
        </is>
      </c>
      <c r="N246" s="78" t="inlineStr">
        <is>
          <t>[SOURCE: Pharma Plus เล่มม่วง 2 - ข้อสอบย้อนหลัง PLE-CC1 ปี 2564 วันที่ 1 ข้อ 77]</t>
        </is>
      </c>
      <c r="O246" s="62" t="inlineStr">
        <is>
          <t>ข้อสอบเก่า</t>
        </is>
      </c>
      <c r="P246" s="62" t="inlineStr">
        <is>
          <t>2564</t>
        </is>
      </c>
    </row>
    <row r="247" ht="24" customHeight="1" s="49">
      <c r="A247" s="62" t="n">
        <v>166</v>
      </c>
      <c r="B247" s="78"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กลไกที่ทำให้เกิดอาการไอ</t>
        </is>
      </c>
      <c r="C247" s="62" t="inlineStr"/>
      <c r="D247" s="78" t="inlineStr">
        <is>
          <t>Bradykinin ลด</t>
        </is>
      </c>
      <c r="E247" s="78" t="inlineStr">
        <is>
          <t>Bradykinin เพิ่ม</t>
        </is>
      </c>
      <c r="F247" s="78" t="inlineStr">
        <is>
          <t>ยับยั้ง COX-1</t>
        </is>
      </c>
      <c r="G247" s="78" t="inlineStr">
        <is>
          <t>ยับยั้ง COX-2</t>
        </is>
      </c>
      <c r="H247" s="78" t="inlineStr">
        <is>
          <t>ยับยั้ง CYP3A4</t>
        </is>
      </c>
      <c r="I247" s="62" t="inlineStr">
        <is>
          <t>2</t>
        </is>
      </c>
      <c r="J247" s="78" t="inlineStr">
        <is>
          <t>✅ คำตอบที่ถูกต้อง: ข้อ ข. Bradykinin เพิ่ม
🎯 ทำไมข้อนี้ถึงถูก: เอนไซม์ Angiotensin-Converting Enzyme (ACE) ทำหน้าที่สลาย bradykinin และ substance P ด้วย เมื่อเอนไซม์ถูกยับยั้งโดยยา Enalapril จะส่งผลให้การสลายลดลง เกิดการคั่งและสะสมของ Bradykinin และ Substance P ในทางเดินหายใจส่วนบนและปอด ซึ่งไปกระตุ้นใยประสาทรับความรู้สึก C-fibers และกระตุ้นการหลั่ง prostaglandins ทำให้เกิดอาการไอแห้งเรื้อรัง
🔍 ข้ออื่นผิดเพราะอะไร:
• ข้อ ก.: Bradykinin ลด เป็นความเข้าใจที่ตรงกันข้าม การยับยั้งเอนไซม์ทำให้ระดับ bradykinin เพิ่มขึ้นไม่ใช่ลดลง
• ข้อ ค.: ยับยั้ง COX-1 เป็นกลไกของยากลุ่ม non-selective NSAIDs และ Aspirin
• ข้อ ง.: ยับยั้ง COX-2 เป็นกลไกของยาต้านการอักเสบกลุ่ม COX-2 selective inhibitors เช่น celecoxib
• ข้อ จ.: ยับยั้ง CYP3A4 เป็นกลไก pharmacokinetic drug interaction ของยาบางชนิด เช่น ketoconazole, clarithromycin ไม่เกี่ยวกับกลไกการไอของ ACEI</t>
        </is>
      </c>
      <c r="K247" s="62" t="inlineStr"/>
      <c r="L247" s="78" t="inlineStr">
        <is>
          <t>Hypertension</t>
        </is>
      </c>
      <c r="M247" s="62" t="inlineStr">
        <is>
          <t>Clinic</t>
        </is>
      </c>
      <c r="N247" s="78" t="inlineStr">
        <is>
          <t>[SOURCE: Pharma Plus เล่มม่วง 2 - ข้อสอบย้อนหลัง PLE-CC1 ปี 2564 วันที่ 1 ข้อ 78]</t>
        </is>
      </c>
      <c r="O247" s="62" t="inlineStr">
        <is>
          <t>ข้อสอบเก่า</t>
        </is>
      </c>
      <c r="P247" s="62" t="inlineStr">
        <is>
          <t>2564</t>
        </is>
      </c>
    </row>
    <row r="248" ht="24" customHeight="1" s="49">
      <c r="A248" s="62" t="n">
        <v>167</v>
      </c>
      <c r="B248" s="78" t="inlineStr">
        <is>
          <t>กลไกการออกฤทธิ์ของ almondine (amlodipine) คือข้อใด</t>
        </is>
      </c>
      <c r="C248" s="62" t="inlineStr"/>
      <c r="D248" s="78" t="inlineStr">
        <is>
          <t>Angiotensin converting enzyme inhibitor</t>
        </is>
      </c>
      <c r="E248" s="78" t="inlineStr">
        <is>
          <t>Beta blocker</t>
        </is>
      </c>
      <c r="F248" s="78" t="inlineStr">
        <is>
          <t>Calcium channel blocker</t>
        </is>
      </c>
      <c r="G248" s="78" t="inlineStr">
        <is>
          <t>Diuretic</t>
        </is>
      </c>
      <c r="H248" s="78" t="inlineStr">
        <is>
          <t>Alpha blocker</t>
        </is>
      </c>
      <c r="I248" s="62" t="inlineStr">
        <is>
          <t>3</t>
        </is>
      </c>
      <c r="J248" s="78" t="inlineStr">
        <is>
          <t>✅ คำตอบที่ถูกต้อง: ข้อ ค. Calcium channel blocker
🎯 ทำไมข้อนี้ถึงถูก: Amlodipine (almondine ในโจทย์เป็นชื่อการค้าหรือคำเรียก) เป็นยากลุ่ม Dihydropyridine Calcium Channel Blocker (CCB) ออกฤทธิ์ยับยั้งการไหลเข้าของแคลเซียมไอออนผ่าน L-type voltage-gated calcium channels บนเซลล์กล้ามเนื้อเรียบของหลอดเลือดแดง ส่งผลให้หลอดเลือดแดงส่วนปลายขยายตัวและลดแรงต้านทานของหลอดเลือด (peripheral vascular resistance) ทำให้ความดันโลหิตลดลง
🔍 ข้ออื่นผิดเพราะอะไร:
• ข้อ ก.: Angiotensin converting enzyme inhibitor คือยากลุ่ม ACEIs เช่น enalapril, lisinopril, ramipril
• ข้อ ข.: Beta blocker คือยากลุ่มปิดกั้นตัวรับบีตา เช่น atenolol, metoprolol, propranolol
• ข้อ ง.: Diuretic คือยากลุ่มขับปัสสาวะ เช่น hydrochlorothiazide, furosemide, spironolactone
• ข้อ จ.: Alpha blocker คือยากลุ่มปิดกั้นตัวรับแอลฟา-1 เช่น prazosin, doxazosin</t>
        </is>
      </c>
      <c r="K248" s="62" t="inlineStr"/>
      <c r="L248" s="78" t="inlineStr">
        <is>
          <t>Hypertension</t>
        </is>
      </c>
      <c r="M248" s="62" t="inlineStr">
        <is>
          <t>Clinic</t>
        </is>
      </c>
      <c r="N248" s="78" t="inlineStr">
        <is>
          <t>[SOURCE: Pharma Plus เล่มม่วง 2 - ข้อสอบย้อนหลัง PLE-CC1 ปี 2564 วันที่ 1 ข้อ 81]</t>
        </is>
      </c>
      <c r="O248" s="62" t="inlineStr">
        <is>
          <t>ข้อสอบเก่า</t>
        </is>
      </c>
      <c r="P248" s="62" t="inlineStr">
        <is>
          <t>2564</t>
        </is>
      </c>
    </row>
    <row r="249" ht="24" customHeight="1" s="49">
      <c r="A249" s="62" t="n">
        <v>168</v>
      </c>
      <c r="B249" s="78" t="inlineStr">
        <is>
          <t>สิ่งที่ควร monitor สำหรับยา amlodipine</t>
        </is>
      </c>
      <c r="C249" s="62" t="inlineStr"/>
      <c r="D249" s="78" t="inlineStr">
        <is>
          <t>Bradycardia</t>
        </is>
      </c>
      <c r="E249" s="78" t="inlineStr">
        <is>
          <t>Hypercalcemia</t>
        </is>
      </c>
      <c r="F249" s="78" t="inlineStr">
        <is>
          <t>Hyperkalemia</t>
        </is>
      </c>
      <c r="G249" s="78" t="inlineStr">
        <is>
          <t>Peripheral edema</t>
        </is>
      </c>
      <c r="H249" s="78" t="inlineStr">
        <is>
          <t>Orthostatic hypotension</t>
        </is>
      </c>
      <c r="I249" s="62" t="inlineStr">
        <is>
          <t>4</t>
        </is>
      </c>
      <c r="J249" s="78" t="inlineStr">
        <is>
          <t>✅ คำตอบที่ถูกต้อง: ข้อ ง. Peripheral edema
🎯 ทำไมข้อนี้ถึงถูก: ยา Amlodipine เป็นยากลุ่ม Dihydropyridine CCB ที่ทำให้เกิดการขยายตัวของหลอดเลือดแดงพรีแคปิลลารี (precapillary arteriolar dilation) มากกว่าหลอดเลือดดำ ส่งผลให้ความดันไฮโดรสแตติกภายในหลอดเลือดฝอยสูงขึ้นและเกิดของเหลวซึมออกสู่นอกหลอดเลือด ก่อให้เกิดอาการข้อเท้าบวมหรือขาบวมส่วนปลาย (peripheral edema / ankle edema) ซึ่งเป็นผลข้างเคียงเด่นที่ต้องติดตามตรวจเช็กอย่างสม่ำเสมอ
🔍 ข้ออื่นผิดเพราะอะไร:
• ข้อ ก.: Bradycardia พบบ่อยในยากลุ่ม Non-dihydropyridine CCBs (Verapamil, Diltiazem) หรือ Beta blockers สำหรับ Amlodipine อาจทำให้เกิด reflex tachycardia ได้ในบางราย
• ข้อ ข.: Hypercalcemia ไม่ใช่ผลข้างเคียงของ amlodipine เพราะยาออกฤทธิ์ปิดกั้นช่องทางเข้าของแคลเซียมเข้าสู่เซลล์ ไม่ได้รบกวนระดับแคลเซียมในซีรัม
• ข้อ ค.: Hyperkalemia เป็นผลข้างเคียงที่ต้องติดตามในยากลุ่ม ACEIs, ARBs หรือ Potassium-sparing diuretics ไม่เกี่ยวกับ amlodipine
• ข้อ จ.: Orthostatic hypotension แม้เกิดขึ้นได้บ้างจากยาลดความดัน แต่ไม่ใช่ผลข้างเคียงจำเพาะและพบบ่อยที่สุดของ amlodipine เท่ากับ peripheral edema</t>
        </is>
      </c>
      <c r="K249" s="62" t="inlineStr"/>
      <c r="L249" s="78" t="inlineStr">
        <is>
          <t>Hypertension</t>
        </is>
      </c>
      <c r="M249" s="62" t="inlineStr">
        <is>
          <t>Clinic</t>
        </is>
      </c>
      <c r="N249" s="78" t="inlineStr">
        <is>
          <t>[SOURCE: Pharma Plus เล่มม่วง 2 - ข้อสอบย้อนหลัง PLE-CC1 ปี 2564 วันที่ 1 ข้อ 83]</t>
        </is>
      </c>
      <c r="O249" s="62" t="inlineStr">
        <is>
          <t>ข้อสอบเก่า</t>
        </is>
      </c>
      <c r="P249" s="62" t="inlineStr">
        <is>
          <t>2564</t>
        </is>
      </c>
    </row>
    <row r="250" ht="24" customHeight="1" s="49">
      <c r="A250" s="62" t="n">
        <v>169</v>
      </c>
      <c r="B250" s="78" t="inlineStr">
        <is>
          <t>[กรณีศึกษา ผู้ป่วยหัวใจล้มเหลวเฉียบพลัน]
ผู้ป่วยมาด้วยอาการหายใจหอบเหนื่อย นอนราบไม่ได้ มี pitting edema มี EF &lt; 30%
คำถาม: ผู้ป่วยมาด้วยอาการหายใจหอบเหนื่อย นอนราบไม่ได้ มี pitting edema มี EF &lt; 30% ไม่ควรใช้ยาใด</t>
        </is>
      </c>
      <c r="C250" s="62" t="inlineStr"/>
      <c r="D250" s="78" t="inlineStr">
        <is>
          <t>Atenolol</t>
        </is>
      </c>
      <c r="E250" s="78" t="inlineStr">
        <is>
          <t>Furosemide</t>
        </is>
      </c>
      <c r="F250" s="78" t="inlineStr">
        <is>
          <t>Enalapril</t>
        </is>
      </c>
      <c r="G250" s="78" t="inlineStr">
        <is>
          <t>Hydrochlorothiazide</t>
        </is>
      </c>
      <c r="H250" s="78" t="inlineStr">
        <is>
          <t>Spironolactone</t>
        </is>
      </c>
      <c r="I250" s="62" t="inlineStr">
        <is>
          <t>1</t>
        </is>
      </c>
      <c r="J250" s="78" t="inlineStr">
        <is>
          <t>✅ คำตอบที่ถูกต้อง: ข้อ ก. Atenolol
🎯 ทำไมข้อนี้ถึงถูก:
ผู้ป่วยมีภาวะ acute decompensated heart failure (ADHF) ร่วมกับ severe volume overload (orthopnea, pitting edema) ห้ามเริ่มยาหรือปรับเพิ่มขนาดยากลุ่ม beta-blockers เช่น atenolol ในระยะเฉียบพลัน เนื่องจากฤทธิ์ negative inotropic effect จะกดการบีบตัวของหัวใจ ส่งผลให้ cardiac output ลดลงอย่างรวดเร็วและภาวะหัวใจล้มเหลวแย่ลง
🔍 ข้ออื่นผิดเพราะอะไร:
• ข้อ ข. Furosemide: เป็น loop diuretic ที่มีบทบาทเป็น first-line therapy ในการกำจัดสารน้ำส่วนเกินและบรรเทาอาการหอบเหนื่อยใน ADHF จึงจำเป็นต้องใช้
• ข้อ ค. Enalapril: เป็น ACE inhibitor ที่ช่วยลด afterload ในหัวใจล้มเหลวเรื้อรัง แม้ต้องระวังความดันโลหิตและไต แต่ไม่ได้มีข้อห้ามเด็ดขาดทันทีเท่ากับการเริ่ม beta-blockers ในระยะ decompensation
• ข้อ ง. Hydrochlorothiazide: เป็น thiazide diuretic ที่สามารถใช้เสริมฤทธิ์ loop diuretic ในภาวะ refractory edema ได้ จึงไม่ใช่ยาที่ห้ามใช้อย่างเด็ดขาด
• ข้อ จ. Spironolactone: เป็น mineralocorticoid receptor antagonist ที่มีข้อบ่งใช้ใน HFrEF เพื่อลด mortality และลด fibrosis ในระยะยาว</t>
        </is>
      </c>
      <c r="K250" s="62" t="inlineStr"/>
      <c r="L250" s="78" t="inlineStr">
        <is>
          <t>Heart Failure</t>
        </is>
      </c>
      <c r="M250" s="62" t="inlineStr">
        <is>
          <t>Clinic</t>
        </is>
      </c>
      <c r="N250" s="78" t="inlineStr">
        <is>
          <t>[SOURCE: Pharma Plus เล่มม่วง 2 - ข้อสอบย้อนหลัง PLE-CC1 ปี 2564 วันที่ 2 ข้อ 1]</t>
        </is>
      </c>
      <c r="O250" s="62" t="inlineStr">
        <is>
          <t>ข้อสอบเก่า</t>
        </is>
      </c>
      <c r="P250" s="62" t="inlineStr">
        <is>
          <t>2564</t>
        </is>
      </c>
    </row>
    <row r="251" ht="24" customHeight="1" s="49">
      <c r="A251" s="62" t="n">
        <v>170</v>
      </c>
      <c r="B251" s="78" t="inlineStr">
        <is>
          <t>[กรณีศึกษา ผู้ป่วยหัวใจล้มเหลวเฉียบพลัน]
ผู้ป่วยมาด้วยอาการหายใจหอบเหนื่อย นอนราบไม่ได้ มี pitting edema มี EF &lt; 30%
คำถาม: ผู้ป่วยมีอาการบวมน้ำ ยาใดมีฤทธิ์ในการลดอาการบวมมากที่สุด</t>
        </is>
      </c>
      <c r="C251" s="62" t="inlineStr"/>
      <c r="D251" s="78" t="inlineStr">
        <is>
          <t>Atenolol</t>
        </is>
      </c>
      <c r="E251" s="78" t="inlineStr">
        <is>
          <t>Furosemide</t>
        </is>
      </c>
      <c r="F251" s="78" t="inlineStr">
        <is>
          <t>Enalapril</t>
        </is>
      </c>
      <c r="G251" s="78" t="inlineStr">
        <is>
          <t>Hydrochlorothiazide</t>
        </is>
      </c>
      <c r="H251" s="78" t="inlineStr">
        <is>
          <t>Spironolactone</t>
        </is>
      </c>
      <c r="I251" s="62" t="inlineStr">
        <is>
          <t>2</t>
        </is>
      </c>
      <c r="J251" s="78" t="inlineStr">
        <is>
          <t>✅ คำตอบที่ถูกต้อง: ข้อ ข. Furosemide
🎯 ทำไมข้อนี้ถึงถูก:
Furosemide เป็น loop diuretic ที่ออกฤทธิ์ยับยั้ง Na+/K+/2Cl- cotransporter ที่ thick ascending limb ของ Loop of Henle ซึ่งสามารถขับโซเดียมได้สูงถึง 20-25% ของ filtered load จึงเป็นยาขับปัสสาวะที่มีประสิทธิภาพสูงที่สุด (high-ceiling diuretic) ในการขับสารน้ำและลดอาการบวมน้ำรวดเร็วที่สุด
🔍 ข้ออื่นผิดเพราะอะไร:
• ข้อ ก. Atenolol: เป็น beta-1 selective adrenergic blocker ไม่มีฤทธิ์ขับปัสสาวะ และอาจทำให้คั่งน้ำมากขึ้นหากหัวใจล้มเหลวรุนแรงขึ้น
• ข้อ ค. Enalapril: เป็น ACE inhibitor ช่วยขยายหลอดเลือดและลดสารน้ำในระยะยาวผ่านการลด aldosterone แต่ไม่มีฤทธิ์ขับปัสสาวะเฉียบพลันเพื่อลดบวมน้ำ
• ข้อ ง. Hydrochlorothiazide: เป็น thiazide diuretic ที่ออกฤทธิ์ที่ distal convoluted tubule ขับโซเดียมได้เพียง 3-5% ของ filtered load จึงมีฤทธิ์ลดบวมน้อยกว่า furosemide อย่างมีนัยสำคัญ
• ข้อ จ. Spironolactone: เป็น aldosterone antagonist ขับโซเดียมได้เพียง 1-2% ที่ collecting duct มุ่งเน้นลด mortality มากกว่าการขับน้ำปริมาณมากอย่างรวดเร็ว</t>
        </is>
      </c>
      <c r="K251" s="62" t="inlineStr"/>
      <c r="L251" s="78" t="inlineStr">
        <is>
          <t>Heart Failure</t>
        </is>
      </c>
      <c r="M251" s="62" t="inlineStr">
        <is>
          <t>Clinic</t>
        </is>
      </c>
      <c r="N251" s="78" t="inlineStr">
        <is>
          <t>[SOURCE: Pharma Plus เล่มม่วง 2 - ข้อสอบย้อนหลัง PLE-CC1 ปี 2564 วันที่ 2 ข้อ 2]</t>
        </is>
      </c>
      <c r="O251" s="62" t="inlineStr">
        <is>
          <t>ข้อสอบเก่า</t>
        </is>
      </c>
      <c r="P251" s="62" t="inlineStr">
        <is>
          <t>2564</t>
        </is>
      </c>
    </row>
    <row r="252" ht="24" customHeight="1" s="49">
      <c r="A252" s="62" t="n">
        <v>171</v>
      </c>
      <c r="B252" s="78"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ยา HCTZ ออกฤทธิ์ที่ส่วนใดของ nephron</t>
        </is>
      </c>
      <c r="C252" s="62" t="inlineStr"/>
      <c r="D252" s="78" t="inlineStr">
        <is>
          <t>Proximal tubule</t>
        </is>
      </c>
      <c r="E252" s="78" t="inlineStr">
        <is>
          <t>Distal tubule</t>
        </is>
      </c>
      <c r="F252" s="78" t="inlineStr">
        <is>
          <t>Ascending limb loop of Henle</t>
        </is>
      </c>
      <c r="G252" s="78" t="inlineStr">
        <is>
          <t>Descending limb loop of Henle</t>
        </is>
      </c>
      <c r="H252" s="78" t="inlineStr">
        <is>
          <t>Collecting duct</t>
        </is>
      </c>
      <c r="I252" s="62" t="inlineStr">
        <is>
          <t>2</t>
        </is>
      </c>
      <c r="J252" s="78" t="inlineStr">
        <is>
          <t>✅ คำตอบที่ถูกต้อง: ข้อ ข. Distal tubule
🎯 ทำไมข้อนี้ถึงถูก:
Hydrochlorothiazide (HCTZ) เป็นยาขับปัสสาวะกลุ่ม thiazide ที่ออกฤทธิ์ยับยั้ง Na+/Cl- cotransporter (NCCT) ที่บริเวณ luminal membrane ของ early distal convoluted tubule (Distal tubule)
🔍 ข้ออื่นผิดเพราะอะไร:
• ข้อ ก. Proximal tubule: เป็นตำแหน่งออกฤทธิ์ของ carbonic anhydrase inhibitors เช่น acetazolamide และ SGLT2 inhibitors
• ข้อ ค. Ascending limb loop of Henle: เป็นตำแหน่งออกฤทธิ์ของกลุ่ม loop diuretics เช่น furosemide ที่ยับยั้ง Na+/K+/2Cl- cotransporter
• ข้อ ง. Descending limb loop of Henle: ยอมให้น้ำซึมผ่านได้ดี ไม่มีการขนส่งเกลือแบบ active transport และไม่ใช่ตำแหน่งออกฤทธิ์หลักของยาขับปัสสาวะทั่วไป
• ข้อ จ. Collecting duct: เป็นตำแหน่งออกฤทธิ์ของ potassium-sparing diuretics เช่น spironolactone, eplerenone, amiloride</t>
        </is>
      </c>
      <c r="K252" s="62" t="inlineStr"/>
      <c r="L252" s="78" t="inlineStr">
        <is>
          <t>Hypertension</t>
        </is>
      </c>
      <c r="M252" s="62" t="inlineStr">
        <is>
          <t>Clinic</t>
        </is>
      </c>
      <c r="N252" s="78" t="inlineStr">
        <is>
          <t>[SOURCE: Pharma Plus เล่มม่วง 2 - ข้อสอบย้อนหลัง PLE-CC1 ปี 2564 วันที่ 2 ข้อ 5]</t>
        </is>
      </c>
      <c r="O252" s="62" t="inlineStr">
        <is>
          <t>ข้อสอบเก่า</t>
        </is>
      </c>
      <c r="P252" s="62" t="inlineStr">
        <is>
          <t>2564</t>
        </is>
      </c>
    </row>
    <row r="253" ht="24" customHeight="1" s="49">
      <c r="A253" s="62" t="n">
        <v>172</v>
      </c>
      <c r="B253" s="78"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ข้อใดเป็นอาการไม่พึงประสงค์ของยา HCTZ</t>
        </is>
      </c>
      <c r="C253" s="62" t="inlineStr"/>
      <c r="D253" s="78" t="inlineStr">
        <is>
          <t>Hyperglycemia</t>
        </is>
      </c>
      <c r="E253" s="78" t="inlineStr">
        <is>
          <t>Hyperkalemia</t>
        </is>
      </c>
      <c r="F253" s="78" t="inlineStr">
        <is>
          <t>Hypernatremia</t>
        </is>
      </c>
      <c r="G253" s="78" t="inlineStr">
        <is>
          <t>Hypouricemia</t>
        </is>
      </c>
      <c r="H253" s="78" t="inlineStr">
        <is>
          <t>Hypocalcemia</t>
        </is>
      </c>
      <c r="I253" s="62" t="inlineStr">
        <is>
          <t>1</t>
        </is>
      </c>
      <c r="J253" s="78" t="inlineStr">
        <is>
          <t>✅ คำตอบที่ถูกต้อง: ข้อ ก. Hyperglycemia
🎯 ทำไมข้อนี้ถึงถูก:
HCTZ มีผลข้างเคียงเด่นต่อระบบเมแทบอลิซึมคือทำให้น้ำตาลในเลือดสูง (Hyperglycemia) จากการยับยั้งการหลั่งอินซูลินของตับอ่อนอันเนื่องมาจากภาวะ hypokalemia รวมถึงเพิ่มภาวะดื้อต่ออินซูลิน นอกจากนี้ยังทำให้เกิด hyperuricemia, hypercalcemia และ hyperlipidemia
🔍 ข้ออื่นผิดเพราะอะไร:
• ข้อ ข. Hyperkalemia: ผิด เพราะ HCTZ เพิ่มการขับโพแทสเซียมออกทางไต ส่งผลให้เกิดภาวะ hypokalemia ไม่ใช่ hyperkalemia
• ข้อ ค. Hypernatremia: ผิด เพราะ HCTZ ยับยั้งการดูดกลับโซเดียม ส่งผลให้เกิดภาวะ hyponatremia
• ข้อ ง. Hypouricemia: ผิด เพราะ HCTZ แย่งชิงการขับกรดยูริกที่ proximal tubule ส่งผลให้ระดับกรดยูริกในเลือดสูงขึ้น (hyperuricemia) จนอาจกระตุ้นโรคเกาต์
• ข้อ จ. Hypocalcemia: ผิด เพราะ thiazides เพิ่มการดูดซึมแคลเซียมกลับที่ distal tubule จึงทำให้ระดับแคลเซียมในเลือดสูงขึ้น (hypercalcemia)</t>
        </is>
      </c>
      <c r="K253" s="62" t="inlineStr"/>
      <c r="L253" s="78" t="inlineStr">
        <is>
          <t>Hypertension</t>
        </is>
      </c>
      <c r="M253" s="62" t="inlineStr">
        <is>
          <t>Clinic</t>
        </is>
      </c>
      <c r="N253" s="78" t="inlineStr">
        <is>
          <t>[SOURCE: Pharma Plus เล่มม่วง 2 - ข้อสอบย้อนหลัง PLE-CC1 ปี 2564 วันที่ 2 ข้อ 6]</t>
        </is>
      </c>
      <c r="O253" s="62" t="inlineStr">
        <is>
          <t>ข้อสอบเก่า</t>
        </is>
      </c>
      <c r="P253" s="62" t="inlineStr">
        <is>
          <t>2564</t>
        </is>
      </c>
    </row>
    <row r="254" ht="24" customHeight="1" s="49">
      <c r="A254" s="62" t="n">
        <v>173</v>
      </c>
      <c r="B254" s="78"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จากข้างต้นแพทย์พิจารณาให้ dose การรักษาเท่าไร</t>
        </is>
      </c>
      <c r="C254" s="62" t="inlineStr"/>
      <c r="D254" s="78" t="inlineStr">
        <is>
          <t>0.5 mg/kg/day</t>
        </is>
      </c>
      <c r="E254" s="78" t="inlineStr">
        <is>
          <t>1 mg/kg/dose</t>
        </is>
      </c>
      <c r="F254" s="78" t="inlineStr">
        <is>
          <t>1.5 mg/kg/day</t>
        </is>
      </c>
      <c r="G254" s="78" t="inlineStr">
        <is>
          <t>2 mg/kg/day</t>
        </is>
      </c>
      <c r="H254" s="78" t="inlineStr">
        <is>
          <t>2 mg/kg/dose</t>
        </is>
      </c>
      <c r="I254" s="62" t="inlineStr">
        <is>
          <t>4</t>
        </is>
      </c>
      <c r="J254" s="78" t="inlineStr">
        <is>
          <t>✅ คำตอบที่ถูกต้อง: ข้อ ง. 2 mg/kg/day
🎯 ทำไมข้อนี้ถึงถูก:
ผู้ป่วยได้รับ furosemide 4 mg รับประทานวันละ 2 ครั้ง (bid) คิดเป็นขนาดยารวมต่อวันเท่ากับ 4 mg คูณ 2 เท่ากับ 8 mg ต่อวัน เมื่อคำนวณตามน้ำหนักตัวเด็ก 4 kg จะได้ขนาดยาต่อวันเท่ากับ 8 mg หาร 4 kg เท่ากับ 2 mg/kg/day (หรือคิดเป็นต่อมื้อคือ 4 mg หาร 4 kg เท่ากับ 1 mg/kg/dose ซึ่งตัวเลือก ง ระบุ 2 mg/kg/day จึงถูกต้องสมบูรณ์)
🔍 ข้ออื่นผิดเพราะอะไร:
• ข้อ ก. 0.5 mg/kg/day: คำนวณต่ำกว่าความเป็นจริงมาก โดยขนาดยารวมต่อวันของเด็กคือ 8 mg/4 kg เท่ากับ 2 mg/kg/day
• ข้อ ข. 1 mg/kg/dose: แม้ตัวเลขต่อมื้อจะเท่ากับ 1 mg/kg/dose แต่ในมาตรฐานโจทย์ข้อสอบสภาฯ จะมุ่งเน้นขนาดยารวมต่อวัน (total daily dose) คือ 2 mg/kg/day (ข้อ ง)
• ข้อ ค. 1.5 mg/kg/day: ขนาดยาไม่ตรงกับปริมาณยา 8 mg ต่อ 4 kg
• ข้อ จ. 2 mg/kg/dose: เป็นขนาดยาที่สูงเกินจริงไปสองเท่า เพราะผู้ป่วยได้มื้อละ 4 mg คิดเป็น 1 mg/kg/dose ไม่ใช่ 2 mg/kg/dose</t>
        </is>
      </c>
      <c r="K254" s="62" t="inlineStr"/>
      <c r="L254" s="78" t="inlineStr">
        <is>
          <t>Heart Failure</t>
        </is>
      </c>
      <c r="M254" s="62" t="inlineStr">
        <is>
          <t>Clinic</t>
        </is>
      </c>
      <c r="N254" s="78" t="inlineStr">
        <is>
          <t>[SOURCE: Pharma Plus เล่มม่วง 2 - ข้อสอบย้อนหลัง PLE-CC1 ปี 2564 วันที่ 2 ข้อ 10]</t>
        </is>
      </c>
      <c r="O254" s="62" t="inlineStr">
        <is>
          <t>ข้อสอบเก่า</t>
        </is>
      </c>
      <c r="P254" s="62" t="inlineStr">
        <is>
          <t>2564</t>
        </is>
      </c>
    </row>
    <row r="255" ht="24" customHeight="1" s="49">
      <c r="A255" s="62" t="n">
        <v>174</v>
      </c>
      <c r="B255" s="78" t="inlineStr">
        <is>
          <t>[อาการไม่พึงประสงค์ของยาขับปัสสาวะ]
การติดตามผลข้างเคียงจากการใช้ยา Furosemide ในผู้ป่วยภาวะหัวใจล้มเหลว
คำถาม: ข้อใดคือ ADR ของ furosemide</t>
        </is>
      </c>
      <c r="C255" s="62" t="inlineStr"/>
      <c r="D255" s="78" t="inlineStr">
        <is>
          <t>Hyponatremia</t>
        </is>
      </c>
      <c r="E255" s="78" t="inlineStr">
        <is>
          <t>Hyperglycemia</t>
        </is>
      </c>
      <c r="F255" s="78" t="inlineStr">
        <is>
          <t>Hypokalemia</t>
        </is>
      </c>
      <c r="G255" s="78" t="inlineStr">
        <is>
          <t>Hyperpnea</t>
        </is>
      </c>
      <c r="H255" s="78" t="inlineStr">
        <is>
          <t>Metabolic acidosis</t>
        </is>
      </c>
      <c r="I255" s="62" t="inlineStr">
        <is>
          <t>3</t>
        </is>
      </c>
      <c r="J255" s="78" t="inlineStr">
        <is>
          <t>✅ คำตอบที่ถูกต้อง: ข้อ ค. Hypokalemia
🎯 ทำไมข้อนี้ถึงถูก:
Hypokalemia เป็นอาการไม่พึงประสงค์ที่พบบ่อยและมีความสำคัญทางคลินิกมากที่สุดของ furosemide เนื่องจากยายับยั้งการดูดกลับโซเดียมและคลอไรด์ที่ Loop of Henle ทำให้มีโซเดียมและของเหลวไหลไปยัง distal nephron มากขึ้น ส่งผลให้เกิดการหลั่งและขับ potassium และ hydrogen ions ออกทางปัสสาวะอย่างมาก จนเกิด hypokalemic metabolic alkalosis
🔍 ข้ออื่นผิดเพราะอะไร:
• ข้อ ก. Hyponatremia: แม้ furosemide สามารถทำให้เกิด hyponatremia ได้ แต่มักเกิดกับ thiazides มากกว่า เนื่องจาก loop diuretics ยับยั้ง countercurrent mechanism ทำให้ความสามารถในการเจือจางและทำให้ปัสสาวะเข้มข้นลดลง โซเดียมในเลือดจึงไม่ค่อยลดฮวบเท่า thiazides
• ข้อ ข. Hyperglycemia: เกิดได้น้อยกว่าเมื่อเทียบกับกลุ่ม thiazide diuretics
• ข้อ ง. Hyperpnea: ไม่ใช่อาการไม่พึงประสงค์โดยตรงของ furosemide
• ข้อ จ. Metabolic acidosis: ผิด เพราะ furosemide ทำให้เกิดภาวะ metabolic alkalosis จากการขับ hydrogen ions และ chloride ออกทางปัสสาวะ (contraction alkalosis)</t>
        </is>
      </c>
      <c r="K255" s="62" t="inlineStr"/>
      <c r="L255" s="78" t="inlineStr">
        <is>
          <t>Heart Failure</t>
        </is>
      </c>
      <c r="M255" s="62" t="inlineStr">
        <is>
          <t>Clinic</t>
        </is>
      </c>
      <c r="N255" s="78" t="inlineStr">
        <is>
          <t>[SOURCE: Pharma Plus เล่มม่วง 2 - ข้อสอบย้อนหลัง PLE-CC1 ปี 2564 วันที่ 2 ข้อ 12]</t>
        </is>
      </c>
      <c r="O255" s="62" t="inlineStr">
        <is>
          <t>ข้อสอบเก่า</t>
        </is>
      </c>
      <c r="P255" s="62" t="inlineStr">
        <is>
          <t>2564</t>
        </is>
      </c>
    </row>
    <row r="256" ht="24" customHeight="1" s="49">
      <c r="A256" s="62" t="n">
        <v>175</v>
      </c>
      <c r="B256" s="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DRP ของผู้ป่วยรายนี้คือ</t>
        </is>
      </c>
      <c r="C256" s="62" t="inlineStr"/>
      <c r="D256" s="78" t="inlineStr">
        <is>
          <t>Dosage too low</t>
        </is>
      </c>
      <c r="E256" s="78" t="inlineStr">
        <is>
          <t>Dosage too high</t>
        </is>
      </c>
      <c r="F256" s="78" t="inlineStr">
        <is>
          <t>Invalid indication</t>
        </is>
      </c>
      <c r="G256" s="78" t="inlineStr">
        <is>
          <t>Improper drug</t>
        </is>
      </c>
      <c r="H256" s="78" t="inlineStr">
        <is>
          <t>Need for addition drug therapy</t>
        </is>
      </c>
      <c r="I256" s="62" t="inlineStr">
        <is>
          <t>1</t>
        </is>
      </c>
      <c r="J256" s="78" t="inlineStr">
        <is>
          <t>✅ คำตอบที่ถูกต้อง: ข้อ ก. Dosage too low
🎯 ทำไมข้อนี้ถึงถูก:
ผู้ป่วยหญิงอายุ 50 ปี มีระดับ LDL สูง (คำนวณตาม Friedewald equation ได้ LDL = 250 - 40 - 60 = 150 mg/dL) และจัดเป็นกลุ่มเสี่ยงที่ต้องได้รับ statin therapy ที่มีประสิทธิภาพเหมาะสม การให้ Simvastatin 20 mg จัดเป็นเพียง low-to-moderate intensity statin (ลด LDL ได้ประมาณ 30%) ซึ่งไม่เพียงพอที่จะควบคุมไขมันให้บรรลุเป้าหมาย จึงจัดเป็น DRP ประเภท Dosage too low (หรือ Subtherapeutic dosage)
🔍 ข้ออื่นผิดเพราะอะไร:
• ข้อ ข. Dosage too high: ขนาดยา simvastatin 20 mg ไม่ได้สูงเกินขนาดปกติ (ขนาดยาสูงสุดคือ 40 mg)
• ข้อ ค. Invalid indication: ผู้ป่วยมีภาวะ dyslipidemia ชัดเจน จึงมีข้อบ่งใช้ในการรักษาอย่างถูกต้อง
• ข้อ ง. Improper drug: กลุ่ม Statin เป็นยาตัวเลือกแรกตามแนวทางเวชปฏิบัติ ไม่ถือว่าเป็นยาที่ไม่เหมาะสม
• ข้อ จ. Need for addition drug therapy: ยังไม่จำเป็นต้องเพิ่มยากลุ่มอื่น เช่น fibrate หรือ ezetimibe ในทันที จนกว่าจะปรับขนาด statin ให้ได้ขนาดที่เหมาะสมเต็มที่ก่อน</t>
        </is>
      </c>
      <c r="K256" s="62" t="inlineStr"/>
      <c r="L256" s="78" t="inlineStr">
        <is>
          <t>Dyslipidemia</t>
        </is>
      </c>
      <c r="M256" s="62" t="inlineStr">
        <is>
          <t>Clinic</t>
        </is>
      </c>
      <c r="N256" s="78" t="inlineStr">
        <is>
          <t>[SOURCE: Pharma Plus เล่มม่วง 2 - ข้อสอบย้อนหลัง PLE-CC1 ปี 2564 วันที่ 2 ข้อ 16]</t>
        </is>
      </c>
      <c r="O256" s="62" t="inlineStr">
        <is>
          <t>ข้อสอบเก่า</t>
        </is>
      </c>
      <c r="P256" s="62" t="inlineStr">
        <is>
          <t>2564</t>
        </is>
      </c>
    </row>
    <row r="257" ht="24" customHeight="1" s="49">
      <c r="A257" s="62" t="n">
        <v>176</v>
      </c>
      <c r="B257" s="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ยาที่ผู้ป่วยควรได้รับตาม 2013 ACC guideline คือ</t>
        </is>
      </c>
      <c r="C257" s="62" t="inlineStr"/>
      <c r="D257" s="78" t="inlineStr">
        <is>
          <t>Simvastatin 10 mg od hs</t>
        </is>
      </c>
      <c r="E257" s="78" t="inlineStr">
        <is>
          <t>Atorvastatin 40 mg od</t>
        </is>
      </c>
      <c r="F257" s="78" t="inlineStr">
        <is>
          <t>Fenofibrate 300 mg</t>
        </is>
      </c>
      <c r="G257" s="78" t="inlineStr">
        <is>
          <t>Simvastatin 20 mg + fenofibrate 300 mg</t>
        </is>
      </c>
      <c r="H257" s="78" t="inlineStr">
        <is>
          <t>Atorvastatin 20 mg + fenofibrate 300 mg</t>
        </is>
      </c>
      <c r="I257" s="62" t="inlineStr">
        <is>
          <t>2</t>
        </is>
      </c>
      <c r="J257" s="78" t="inlineStr">
        <is>
          <t>✅ คำตอบที่ถูกต้อง: ข้อ ข. Atorvastatin 40 mg od
🎯 ทำไมข้อนี้ถึงถูก:
ตาม 2013 ACC/AHA Cholesterol Guideline ผู้ป่วยที่มีความเสี่ยงสูงควรได้รับ High-intensity statin เพื่อลดระดับ LDL-C ลงมากกว่าหรือเท่ากับ 50% ซึ่งยาและขนาดที่จัดเป็น High-intensity statin คือ Atorvastatin 40-80 mg daily หรือ Rosuvastatin 20-40 mg daily ตัวเลือก ข. Atorvastatin 40 mg od จึงถูกต้องตรงตามแนวทางเวชปฏิบัติ
🔍 ข้ออื่นผิดเพราะอะไร:
• ข้อ ก. Simvastatin 10 mg od hs: จัดเป็น low-intensity statin ไม่เพียงพอต่อการควบคุมระดับไขมันของผู้ป่วย
• ข้อ ค. Fenofibrate 300 mg: ตาม guideline ไม่แนะนำให้ใช้ fibrate เป็น monotherapy ในการลดความเสี่ยง atherosclerotic cardiovascular disease หากไตรกลีเซอไรด์ยังไม่เกิน 500 mg/dL
• ข้อ ง. Simvastatin 20 mg + fenofibrate 300 mg: การให้ statin ร่วมกับ fibrate ไม่ได้ลด cardiovascular outcome เพิ่มเติมอย่างมีนัยสำคัญ และเพิ่มความเสี่ยงต่อการเกิด myopathy/rhabdomyolysis
• ข้อ จ. Atorvastatin 20 mg + fenofibrate 300 mg: เช่นเดียวกัน ไม่แนะนำการใช้ combination โดยไม่จำเป็น และ atorvastatin 20 mg จัดเป็นเพียง moderate-intensity statin</t>
        </is>
      </c>
      <c r="K257" s="62" t="inlineStr"/>
      <c r="L257" s="78" t="inlineStr">
        <is>
          <t>Dyslipidemia</t>
        </is>
      </c>
      <c r="M257" s="62" t="inlineStr">
        <is>
          <t>Clinic</t>
        </is>
      </c>
      <c r="N257" s="78" t="inlineStr">
        <is>
          <t>[SOURCE: Pharma Plus เล่มม่วง 2 - ข้อสอบย้อนหลัง PLE-CC1 ปี 2564 วันที่ 2 ข้อ 17]</t>
        </is>
      </c>
      <c r="O257" s="62" t="inlineStr">
        <is>
          <t>ข้อสอบเก่า</t>
        </is>
      </c>
      <c r="P257" s="62" t="inlineStr">
        <is>
          <t>2564</t>
        </is>
      </c>
    </row>
    <row r="258" ht="24" customHeight="1" s="49">
      <c r="A258" s="62" t="n">
        <v>177</v>
      </c>
      <c r="B258" s="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จะเริ่มให้ simvastatin ต้องตรวจอะไร</t>
        </is>
      </c>
      <c r="C258" s="62" t="inlineStr"/>
      <c r="D258" s="78" t="inlineStr">
        <is>
          <t>Alanine transaminase</t>
        </is>
      </c>
      <c r="E258" s="78" t="inlineStr">
        <is>
          <t>Troponin</t>
        </is>
      </c>
      <c r="F258" s="78" t="inlineStr">
        <is>
          <t>CBC</t>
        </is>
      </c>
      <c r="G258" s="78" t="inlineStr">
        <is>
          <t>Creatine kinase</t>
        </is>
      </c>
      <c r="H258" s="78" t="inlineStr">
        <is>
          <t>Scr</t>
        </is>
      </c>
      <c r="I258" s="62" t="inlineStr">
        <is>
          <t>1</t>
        </is>
      </c>
      <c r="J258" s="78" t="inlineStr">
        <is>
          <t>✅ คำตอบที่ถูกต้อง: ข้อ ก. Alanine transaminase
🎯 ทำไมข้อนี้ถึงถูก:
ก่อนเริ่มยากลุ่ม Statins ทุกชนิด แนวทางเวชปฏิบัติกำหนดให้ตรวจการทำงานของตับที่ baseline โดยเฉพาะระดับเอนไซม์ Alanine transaminase (ALT) เนื่องจาก statins อาจทำให้เกิดการเพิ่มขึ้นของ transaminases (hepatotoxicity)
🔍 ข้ออื่นผิดเพราะอะไร:
• ข้อ ข. Troponin: ใช้ในการวินิจฉัย acute coronary syndrome ไม่ใช่การตรวจคัดกรองพื้นฐานก่อนเริ่มยา statin
• ข้อ ค. CBC: ตรวจความสมบูรณ์ของเม็ดเลือด ไม่เกี่ยวข้องกับการประเมินความเป็นพิษของ statin
• ข้อ ง. Creatine kinase: การตรวจ CK ไม่จำเป็นต้องตรวจเป็น routine baseline ในผู้ป่วยทุกราย เว้นแต่ผู้ป่วยที่มีความเสี่ยงสูงต่อโรคกล้ามเนื้อ หรือมีอาการปวดกล้ามเนื้อเกิดขึ้นภายหลังการใช้ยา
• ข้อ จ. Scr: เป็นค่าการทำงานของไต แม้เป็นประโยชน์ต่อการปรับขนาดยาบางชนิด แต่การตรวจจำเพาะที่จำเป็นต้องประเมิน hepatic safety ของ statin คือ ALT</t>
        </is>
      </c>
      <c r="K258" s="62" t="inlineStr"/>
      <c r="L258" s="78" t="inlineStr">
        <is>
          <t>Dyslipidemia</t>
        </is>
      </c>
      <c r="M258" s="62" t="inlineStr">
        <is>
          <t>Clinic</t>
        </is>
      </c>
      <c r="N258" s="78" t="inlineStr">
        <is>
          <t>[SOURCE: Pharma Plus เล่มม่วง 2 - ข้อสอบย้อนหลัง PLE-CC1 ปี 2564 วันที่ 2 ข้อ 18]</t>
        </is>
      </c>
      <c r="O258" s="62" t="inlineStr">
        <is>
          <t>ข้อสอบเก่า</t>
        </is>
      </c>
      <c r="P258" s="62" t="inlineStr">
        <is>
          <t>2564</t>
        </is>
      </c>
    </row>
    <row r="259" ht="24" customHeight="1" s="49">
      <c r="A259" s="62" t="n">
        <v>178</v>
      </c>
      <c r="B259" s="78" t="inlineStr">
        <is>
          <t>[ความปลอดภัยของยากลุ่ม Statins]
การติดตามอาการไม่พึงประสงค์ที่สำคัญของยากลุ่ม HMG-CoA reductase inhibitors
คำถาม: ผลข้างเคียงที่สำคัญ ของ statin</t>
        </is>
      </c>
      <c r="C259" s="62" t="inlineStr"/>
      <c r="D259" s="78" t="inlineStr">
        <is>
          <t>N/V</t>
        </is>
      </c>
      <c r="E259" s="78" t="inlineStr">
        <is>
          <t>Myopathy</t>
        </is>
      </c>
      <c r="F259" s="78" t="inlineStr">
        <is>
          <t>Dizziness</t>
        </is>
      </c>
      <c r="G259" s="78" t="inlineStr">
        <is>
          <t>Hyperkalemia</t>
        </is>
      </c>
      <c r="H259" s="78" t="inlineStr">
        <is>
          <t>Cardiac arrhythmia</t>
        </is>
      </c>
      <c r="I259" s="62" t="inlineStr">
        <is>
          <t>2</t>
        </is>
      </c>
      <c r="J259" s="78" t="inlineStr">
        <is>
          <t>✅ คำตอบที่ถูกต้อง: ข้อ ข. Myopathy
🎯 ทำไมข้อนี้ถึงถูก:
ผลข้างเคียงที่สำคัญและพบบ่อยที่สุดของยากลุ่ม Statins คือ ความผิดปกติของกล้ามเนื้อ (Myopathy) ซึ่งมีระดับความรุนแรงตั้งแต่ปวดกล้ามเนื้อ (myalgia), กล้ามเนื้ออักเสบร่วมกับค่า CK สูง (myositis) จนถึงกล้ามเนื้อสลายขั้นรุนแรง (rhabdomyolysis)
🔍 ข้ออื่นผิดเพราะอะไร:
• ข้อ ก. N/V: คลื่นไส้อาเจียนอาจพบได้บ้างในทางเดินอาหารแต่ไม่ใช่ผลข้างเคียงสำคัญที่มีลักษณะจำเพาะของ statin
• ข้อ ค. Dizziness: อาการเวียนศีรษะไม่ใช่ adverse effect เด่นของกลุ่ม statin
• ข้อ ง. Hyperkalemia: statins ไม่มีผลรบกวนสมดุล potassium ในกระแสเลือด
• ข้อ จ. Cardiac arrhythmia: statins ไม่มีฤทธิ์ทำให้หัวใจเต้นผิดจังหวะ ในทางตรงกันข้ามมี pleiotropic effects ช่วยลดความเสี่ยงต่อ arrhythmia ในผู้ป่วย ischemic heart disease</t>
        </is>
      </c>
      <c r="K259" s="62" t="inlineStr"/>
      <c r="L259" s="78" t="inlineStr">
        <is>
          <t>Dyslipidemia</t>
        </is>
      </c>
      <c r="M259" s="62" t="inlineStr">
        <is>
          <t>Clinic</t>
        </is>
      </c>
      <c r="N259" s="78" t="inlineStr">
        <is>
          <t>[SOURCE: Pharma Plus เล่มม่วง 2 - ข้อสอบย้อนหลัง PLE-CC1 ปี 2564 วันที่ 2 ข้อ 19]</t>
        </is>
      </c>
      <c r="O259" s="62" t="inlineStr">
        <is>
          <t>ข้อสอบเก่า</t>
        </is>
      </c>
      <c r="P259" s="62" t="inlineStr">
        <is>
          <t>2564</t>
        </is>
      </c>
    </row>
    <row r="260" ht="24" customHeight="1" s="49">
      <c r="A260" s="62" t="n">
        <v>179</v>
      </c>
      <c r="B260" s="78"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เป้าหมายของระดับ LDL ของผู้ป่วยรายนี้ควรน้อยกว่าเท่าไหร่</t>
        </is>
      </c>
      <c r="C260" s="62" t="inlineStr"/>
      <c r="D260" s="78" t="inlineStr">
        <is>
          <t>55 mg/dL</t>
        </is>
      </c>
      <c r="E260" s="78" t="inlineStr">
        <is>
          <t>70 mg/dL</t>
        </is>
      </c>
      <c r="F260" s="78" t="inlineStr">
        <is>
          <t>100 mg/dL</t>
        </is>
      </c>
      <c r="G260" s="78" t="inlineStr">
        <is>
          <t>130 mg/dL</t>
        </is>
      </c>
      <c r="H260" s="78" t="inlineStr">
        <is>
          <t>160 mg/dL</t>
        </is>
      </c>
      <c r="I260" s="62" t="inlineStr">
        <is>
          <t>2</t>
        </is>
      </c>
      <c r="J260" s="78" t="inlineStr">
        <is>
          <t>✅ คำตอบที่ถูกต้อง: ข้อ ข. 70 mg/dL
🎯 ทำไมข้อนี้ถึงถูก:
ผู้ป่วยเบาหวานที่มีโรคร่วมอื่น เช่น ความดันโลหิตสูง และมีประวัติเบาหวานมานานกว่า 10 ปี จัดเป็นผู้ป่วยกลุ่ม High Cardiovascular Risk หรือ Very High Risk ตามแนวทางเวชปฏิบัติการรักษาภาวะไขมันผิดปกติ ซึ่งกำหนดเป้าหมายระดับ LDL-C ให้ต่ำกว่า 70 mg/dL (หรือลดลงอย่างน้อย 50% จากค่า baseline)
🔍 ข้ออื่นผิดเพราะอะไร:
• ข้อ ก. 55 mg/dL: เป็นเป้าหมายสำหรับกลุ่ม Extreme / Very High Risk ที่มี secondary prevention (เช่น มีประวัติ ASCVD ทางคลินิกแล้ว หรือมี recurrent cardiovascular events)
• ข้อ ค. 100 mg/dL: เป็นเป้าหมายสำหรับผู้ป่วยที่มี Moderate Risk หรือผู้ป่วยเบาหวานอายุน้อยที่ไม่มีโรคร่วมอื่นและเป็นไม่ถึง 10 ปี ซึ่งผู้ป่วยรายนี้มีความเสี่ยงสูงกว่าเกณฑ์ดังกล่าว
• ข้อ ง. 130 mg/dL: เป็นเป้าหมายในกลุ่ม Low-to-Moderate Risk ในประชากรทั่วไปที่ไม่มีเบาหวาน
• ข้อ จ. 160 mg/dL: เป็นระดับสำหรับผู้ที่มีความเสี่ยงต่ำมาก (0-1 risk factor) ในประชากรทั่วไป</t>
        </is>
      </c>
      <c r="K260" s="62" t="inlineStr"/>
      <c r="L260" s="78" t="inlineStr">
        <is>
          <t>Dyslipidemia</t>
        </is>
      </c>
      <c r="M260" s="62" t="inlineStr">
        <is>
          <t>Clinic</t>
        </is>
      </c>
      <c r="N260" s="78" t="inlineStr">
        <is>
          <t>[SOURCE: Pharma Plus เล่มม่วง 2 - ข้อสอบย้อนหลัง PLE-CC1 ปี 2564 วันที่ 2 ข้อ 22]</t>
        </is>
      </c>
      <c r="O260" s="62" t="inlineStr">
        <is>
          <t>ข้อสอบเก่า</t>
        </is>
      </c>
      <c r="P260" s="62" t="inlineStr">
        <is>
          <t>2564</t>
        </is>
      </c>
    </row>
    <row r="261" ht="28" customHeight="1" s="49">
      <c r="A261" s="62" t="n">
        <v>180</v>
      </c>
      <c r="B261" s="78" t="inlineStr">
        <is>
          <t>[กรณีศึกษา]
ผู้ป่วยชายอายุ 64 ปี มีอาการเจ็บแน่นหน้าอก หลังจากการเดินขึ้นบันไดจากชั้น 1 ไปชั้น 2 เดินด้วยความเร็วปกติ มีโรคประจำตัว HTN, DLP และ Type II DM ทำการรักษาโดยปรับพฤติกรรมการรับประทานอาหารและออกกำลังกายอยู่ มียาเดิมอยู่คือ ASA 81 mg OD ผู้ป่วยให้ประวัติว่า รับประทานแล้วมี อาการปวดท้อง แสบท้อง ทำให้กินยาไม่สม่ำเสมอ มีหยุดทานยาบ้าง BP วันนี้ 120/78 mmHg HR 87 bpm ผลการตรวจ EKG ปกติ แพทย์วินิจฉัยว่าเป็น chronic coronary syndrome
คำถาม: ผู้ป่วยควรได้รับยา antiplatelet ใด</t>
        </is>
      </c>
      <c r="C261" s="78" t="inlineStr"/>
      <c r="D261" s="78" t="inlineStr">
        <is>
          <t>Aspirin 81 mg 1x1 OD</t>
        </is>
      </c>
      <c r="E261" s="78" t="inlineStr">
        <is>
          <t>Clopidogrel 75 mg 1x1 OD</t>
        </is>
      </c>
      <c r="F261" s="78" t="inlineStr">
        <is>
          <t>Prasugrel 10 mg 1x1 OD</t>
        </is>
      </c>
      <c r="G261" s="78" t="inlineStr">
        <is>
          <t>Ticagrelor 90 mg 1x1 OD</t>
        </is>
      </c>
      <c r="H261" s="78" t="inlineStr">
        <is>
          <t>Ticlodipine 250 mg 1x2 pc</t>
        </is>
      </c>
      <c r="I261" s="62" t="inlineStr">
        <is>
          <t>2</t>
        </is>
      </c>
      <c r="J261" s="78" t="inlineStr">
        <is>
          <t>✅ คำตอบที่ถูกต้อง: ข้อ ข. Clopidogrel 75 mg 1x1 OD
🎯 ทำไมข้อนี้ถึงถูก:
ตามแนวทางเวชปฏิบัติการดูแลรักษา Chronic Coronary Syndrome (CCS) หากผู้ป่วยไม่สามารถทนต่อยา Aspirin ได้ (aspirin intolerance จาก dyspepsia/gastritis) หรือมีประวัติแพ้ยา ยาทางเลือกมาตรฐานอันดับหนึ่ง (first-line alternative) คือ Clopidogrel 75 mg รับประทานวันละ 1 ครั้ง
🔍 ข้ออื่นผิดเพราะอะไร:
• • ข้อ ก.: Aspirin 81 mg เป็นยาเดิมที่ทำให้ผู้ป่วยปวดแสบท้องจนต้องหยุดยา การฝืนให้ยาเดิมจะทำให้ compliance เสียและเสี่ยงต่อ peptic ulcer
• ข้อ ค.: Prasugrel 10 mg เป็น potent P2Y12 inhibitor ที่มีข้อบ่งชี้เฉพาะใน acute coronary syndrome (ACS) ที่ได้รับการทำ PCI ไม่ได้ใช้เป็น monotherapy ใน chronic coronary syndrome
• ข้อ ง.: Ticagrelor 90 mg bid ใช้ใน ACS ร่วมกับ aspirin ไม่ใช่ first-line monotherapy สำหรับ stable CCS ที่ไม่ทนต่อ aspirin
• ข้อ จ.: Ticlopidine ปัจจุบันไม่นิยมใช้แล้วเนื่องจากมีความเสี่ยงสูงต่อ bone marrow suppression เช่น neutropenia และ thrombotic thrombocytopenic purpura (TTP)</t>
        </is>
      </c>
      <c r="K261" s="78" t="inlineStr">
        <is>
          <t>Ischemic Heart Disease</t>
        </is>
      </c>
      <c r="L261" s="78" t="inlineStr">
        <is>
          <t>Antiplatelet selection in chronic coronary syndrome with aspirin intolerance</t>
        </is>
      </c>
      <c r="M261" s="62" t="inlineStr">
        <is>
          <t>ปานกลาง</t>
        </is>
      </c>
      <c r="N261" s="62" t="inlineStr">
        <is>
          <t>ข้อสอบเก่า</t>
        </is>
      </c>
      <c r="O261" s="78" t="inlineStr">
        <is>
          <t>[SOURCE: Pharma Plus เล่มม่วง 2 - ข้อสอบย้อนหลัง PLE-CC1 ปี 2565 ข้อ 37]</t>
        </is>
      </c>
      <c r="P261" s="62" t="n">
        <v>2565</v>
      </c>
    </row>
    <row r="262" ht="28" customHeight="1" s="49">
      <c r="A262" s="62" t="n">
        <v>181</v>
      </c>
      <c r="B262" s="78" t="inlineStr">
        <is>
          <t>[สถานการณ์]
หญิงอายุ 65 ปี โรคประจำตัวเป็น hypertension, type 2 DM มีภาวะหัวใจล้มเหลวมา 2 สัปดาห์ ผล echocardiogram LVEF 32%
คำถาม: ยาใดควรใช้น้อยที่สุด</t>
        </is>
      </c>
      <c r="C262" s="78" t="inlineStr"/>
      <c r="D262" s="78" t="inlineStr">
        <is>
          <t>Carvedilol</t>
        </is>
      </c>
      <c r="E262" s="78" t="inlineStr">
        <is>
          <t>Enalapril</t>
        </is>
      </c>
      <c r="F262" s="78" t="inlineStr">
        <is>
          <t>Dapagliflozin</t>
        </is>
      </c>
      <c r="G262" s="78" t="inlineStr">
        <is>
          <t>Ivabradine</t>
        </is>
      </c>
      <c r="H262" s="78" t="inlineStr">
        <is>
          <t>Spironolactone</t>
        </is>
      </c>
      <c r="I262" s="62" t="inlineStr">
        <is>
          <t>4</t>
        </is>
      </c>
      <c r="J262" s="78" t="inlineStr">
        <is>
          <t>✅ คำตอบที่ถูกต้อง: ข้อ ง. Ivabradine
🎯 ทำไมข้อนี้ถึงถูก:
Ivabradine ไม่ใช่ยาหลักใน 4 เสาหลัก (GDMT) และสงวนไว้เฉพาะผู้ป่วย HFrEF ที่ได้ beta-blocker ขนาดสูงสุดแล้วแต่ยังมี sinus rhythm ร่วมกับ resting HR &gt;= 70 bpm ดังนั้นในระยะเริ่มต้นจึงควรใช้น้อยที่สุด
🔍 ข้ออื่นผิดเพราะอะไร:
• ข้อ ก.: Carvedilol เป็น 1 ใน 3 beta-blockers ที่มีหลักฐานลดอัตราการเสียชีวิตและเป็นแกนหลัก GDMT ใน HFrEF
• ข้อ ข.: Enalapril เป็น ACEI ตัวหลักที่ช่วยลดการเกิด ventricular remodeling และลด mortality
• ข้อ ค.: Dapagliflozin เป็น SGLT2 inhibitor ซึ่งเป็น 1 ใน 4 เสาหลัก GDMT ที่ช่วยลด HF hospitalization และ mortality อย่างชัดเจน
• ข้อ จ.: Spironolactone เป็น Mineralocorticoid receptor antagonist (MRA) ตัวหลักในเสาหลัก GDMT สำหรับ HFrEF</t>
        </is>
      </c>
      <c r="K262" s="78" t="inlineStr">
        <is>
          <t>Heart Failure with Reduced Ejection Fraction (HFrEF)</t>
        </is>
      </c>
      <c r="L262" s="78" t="inlineStr">
        <is>
          <t>Ivabradine Placement vs Guideline-Directed Medical Therapy</t>
        </is>
      </c>
      <c r="M262" s="62" t="inlineStr">
        <is>
          <t>ปานกลาง</t>
        </is>
      </c>
      <c r="N262" s="62" t="inlineStr">
        <is>
          <t>ข้อสอบเก่า</t>
        </is>
      </c>
      <c r="O262" s="78" t="inlineStr">
        <is>
          <t>[SOURCE: Pharma Plus เล่มม่วง 2 - ข้อสอบย้อนหลัง PLE-CC1 ปี 2565 ข้อ 83]</t>
        </is>
      </c>
      <c r="P262" s="62" t="n">
        <v>2565</v>
      </c>
    </row>
    <row r="263" ht="28" customHeight="1" s="49">
      <c r="A263" s="62" t="n">
        <v>182</v>
      </c>
      <c r="B263" s="78" t="inlineStr">
        <is>
          <t>ข้อใดเป็นผลข้างเคียงของยา losartan</t>
        </is>
      </c>
      <c r="C263" s="78" t="inlineStr"/>
      <c r="D263" s="78" t="inlineStr">
        <is>
          <t>AKI</t>
        </is>
      </c>
      <c r="E263" s="78" t="inlineStr">
        <is>
          <t>Hyperuricemia</t>
        </is>
      </c>
      <c r="F263" s="78" t="inlineStr">
        <is>
          <t>Acute liver injury</t>
        </is>
      </c>
      <c r="G263" s="78" t="inlineStr">
        <is>
          <t>Hypokalemia</t>
        </is>
      </c>
      <c r="H263" s="78" t="inlineStr">
        <is>
          <t>Hypernatremia</t>
        </is>
      </c>
      <c r="I263" s="62" t="inlineStr">
        <is>
          <t>1</t>
        </is>
      </c>
      <c r="J263" s="78" t="inlineStr">
        <is>
          <t>✅ คำตอบที่ถูกต้อง: ข้อ ก. AKI
🎯 ทำไมข้อนี้ถึงถูก:
Losartan ออกฤทธิ์ขยาย efferent arteriole ที่ไต ทำให้ intraglomerular pressure ลดลง ในภาวะ hypovolemia หรือ bilateral renal artery stenosis จึงอาจเหนี่ยวนำให้เกิด Acute Kidney Injury (AKI) ได้
🔍 ข้ออื่นผิดเพราะอะไร:
• ข้อ ข.: Losartan มีคุณสมบัติพิเศษแตกต่างจาก ARBs ตัวอื่น คือช่วยยับยั้ง URAT1 ทำให้ขับกรดยูริกออกทางปัสสาวะ จึงช่วยลดกรดยูริก ไม่ทำให้เกิด hyperuricemia
• ข้อ ค.: Acute liver injury พบได้น้อยมาก ไม่ใช่ผลข้างเคียงที่พบบ่อยของ ARBs
• ข้อ ง.: ยาในกลุ่ม ARBs ยับยั้ง aldosterone จึงทำให้เกิด Hyperkalemia (โพแทสเซียมในเลือดสูง) ไม่ใช่ hypokalemia
• ข้อ จ.: การยับยั้ง aldosterone ลดการดูดกลับของโซเดียม จึงมีแนวโน้มทำให้โซเดียมลดลง ไม่ได้ทำให้เกิด hypernatremia</t>
        </is>
      </c>
      <c r="K263" s="78" t="inlineStr">
        <is>
          <t>Antihypertensive Agents Adverse Effects</t>
        </is>
      </c>
      <c r="L263" s="78" t="inlineStr">
        <is>
          <t>Renin-Angiotensin System Blockers and Acute Kidney Injury</t>
        </is>
      </c>
      <c r="M263" s="62" t="inlineStr">
        <is>
          <t>ยาก</t>
        </is>
      </c>
      <c r="N263" s="62" t="inlineStr">
        <is>
          <t>ข้อสอบเก่า</t>
        </is>
      </c>
      <c r="O263" s="78" t="inlineStr">
        <is>
          <t>[SOURCE: Pharma Plus เล่มม่วง 2 - ข้อสอบย้อนหลัง PLE-CC1 ปี 2565 ข้อ 84]</t>
        </is>
      </c>
      <c r="P263" s="62" t="n">
        <v>2565</v>
      </c>
    </row>
    <row r="264" ht="24" customHeight="1" s="49"/>
    <row r="265" ht="24" customHeight="1" s="49"/>
    <row r="266" ht="409.6" customHeight="1" s="49"/>
    <row r="267" ht="409.6" customHeight="1" s="49"/>
    <row r="268" ht="409.6" customHeight="1" s="49"/>
    <row r="269" ht="409.6" customHeight="1" s="49"/>
    <row r="270" ht="409.6" customHeight="1" s="49"/>
    <row r="271" ht="409.6" customHeight="1" s="49"/>
    <row r="272" ht="409.6" customHeight="1" s="49"/>
    <row r="273" ht="409.6" customHeight="1" s="49"/>
    <row r="274" ht="409.6" customHeight="1" s="49"/>
    <row r="275" ht="409.6" customHeight="1" s="49"/>
    <row r="276" ht="409.6" customHeight="1" s="49"/>
    <row r="277" ht="409.6" customHeight="1" s="49"/>
    <row r="278" ht="409.6" customHeight="1" s="49"/>
    <row r="279" ht="409.6" customHeight="1" s="49"/>
    <row r="280" ht="409.6" customHeight="1" s="49"/>
    <row r="281" ht="409.6" customHeight="1" s="49"/>
    <row r="282" ht="409.6" customHeight="1" s="49"/>
    <row r="283" ht="409.6" customHeight="1" s="49"/>
    <row r="284" ht="409.6" customHeight="1" s="49"/>
    <row r="285" ht="409.6" customHeight="1" s="49"/>
    <row r="286" ht="409.6" customHeight="1" s="49"/>
    <row r="287" ht="409.6" customHeight="1" s="49"/>
    <row r="288" ht="409.6" customHeight="1" s="49"/>
    <row r="289" ht="409.6" customHeight="1" s="49"/>
    <row r="290" ht="409.6" customHeight="1" s="49"/>
    <row r="291" ht="409.6" customHeight="1" s="49"/>
    <row r="292" ht="409.6" customHeight="1" s="49"/>
    <row r="293" ht="409.6" customHeight="1" s="49"/>
    <row r="294" ht="409.6" customHeight="1" s="49"/>
    <row r="295" ht="409.6" customHeight="1" s="49"/>
    <row r="296" ht="409.6" customHeight="1" s="49"/>
    <row r="297" ht="409.6" customHeight="1" s="49"/>
    <row r="298" ht="409.6" customHeight="1" s="49"/>
    <row r="299" ht="409.6" customHeight="1" s="49"/>
    <row r="300" ht="409.6" customHeight="1" s="49"/>
    <row r="301" ht="409.6" customHeight="1" s="49"/>
    <row r="302" ht="409.6" customHeight="1" s="49"/>
    <row r="303" ht="409.6" customHeight="1" s="49"/>
    <row r="304" ht="409.6" customHeight="1" s="49"/>
    <row r="305" ht="409.6" customHeight="1" s="49"/>
    <row r="306" ht="409.6" customHeight="1" s="49"/>
    <row r="307" ht="409.6" customHeight="1" s="49"/>
    <row r="308" ht="409.6" customHeight="1" s="49"/>
    <row r="309" ht="409.6" customHeight="1" s="49"/>
    <row r="310" ht="409.6" customHeight="1" s="49"/>
    <row r="311" ht="409.6" customHeight="1" s="49"/>
    <row r="312" ht="409.6" customHeight="1" s="49"/>
    <row r="313" ht="409.6" customHeight="1" s="49"/>
    <row r="314" ht="409.6" customHeight="1" s="49"/>
    <row r="315" ht="409.6" customHeight="1" s="49"/>
    <row r="316" ht="409.6" customHeight="1" s="49"/>
    <row r="317" ht="409.6" customHeight="1" s="49"/>
    <row r="318" ht="409.6" customHeight="1" s="49"/>
    <row r="319" ht="409.6" customHeight="1" s="49"/>
    <row r="320" ht="409.6" customHeight="1" s="49"/>
    <row r="321" ht="409.6" customHeight="1" s="49"/>
    <row r="322" ht="409.6" customHeight="1" s="49"/>
    <row r="323" ht="409.6" customHeight="1" s="49"/>
    <row r="324" ht="409.6" customHeight="1" s="49"/>
    <row r="325" ht="409.6" customHeight="1" s="49"/>
    <row r="326" ht="409.6" customHeight="1" s="49"/>
    <row r="327" ht="409.6" customHeight="1" s="49"/>
    <row r="328" ht="409.6" customHeight="1" s="49"/>
    <row r="329" ht="409.6" customHeight="1" s="49"/>
    <row r="330" ht="409.6" customHeight="1" s="49"/>
    <row r="331" ht="409.6" customHeight="1" s="49"/>
    <row r="332" ht="409.6" customHeight="1" s="49"/>
    <row r="333" ht="409.6" customHeight="1" s="49"/>
    <row r="334" ht="409.6" customHeight="1" s="49"/>
    <row r="335" ht="409.6" customHeight="1" s="49"/>
    <row r="336" ht="409.6" customHeight="1" s="49"/>
    <row r="337" ht="409.6" customHeight="1" s="49"/>
    <row r="338" ht="409.6" customHeight="1" s="49"/>
    <row r="339" ht="409.6" customHeight="1" s="49"/>
    <row r="340" ht="409.6" customHeight="1" s="49"/>
    <row r="341" ht="409.6" customHeight="1" s="49"/>
    <row r="342" ht="409.6" customHeight="1" s="49"/>
    <row r="343" ht="409.6" customHeight="1" s="49"/>
    <row r="344" ht="409.6" customHeight="1" s="49"/>
    <row r="345" ht="409.6" customHeight="1" s="49"/>
    <row r="346" ht="409.6" customHeight="1" s="49"/>
    <row r="347" ht="409.6" customHeight="1" s="49"/>
    <row r="348" ht="409.6" customHeight="1" s="49"/>
    <row r="349" ht="409.6" customHeight="1" s="49"/>
    <row r="350" ht="409.6" customHeight="1" s="49"/>
    <row r="351" ht="409.6" customHeight="1" s="49"/>
    <row r="352" ht="409.6" customHeight="1" s="49"/>
    <row r="353" ht="409.6" customHeight="1" s="49"/>
    <row r="354" ht="409.6" customHeight="1" s="49"/>
    <row r="355" ht="409.6" customHeight="1" s="49"/>
    <row r="356" ht="409.6" customHeight="1" s="49"/>
    <row r="357" ht="409.6" customHeight="1" s="49"/>
    <row r="358" ht="409.6" customHeight="1" s="49"/>
    <row r="359" ht="409.6" customHeight="1" s="49"/>
    <row r="360" ht="409.6" customHeight="1" s="49"/>
    <row r="361" ht="409.6" customHeight="1" s="49"/>
    <row r="362" ht="409.6" customHeight="1" s="49"/>
    <row r="363" ht="409.6" customHeight="1" s="49"/>
    <row r="364" ht="409.6" customHeight="1" s="49"/>
    <row r="365" ht="409.6" customHeight="1" s="49"/>
    <row r="366" ht="409.6" customHeight="1" s="49"/>
    <row r="367" ht="409.6" customHeight="1" s="49"/>
    <row r="368" ht="409.6" customHeight="1" s="49"/>
    <row r="369" ht="409.6" customHeight="1" s="49"/>
    <row r="370" ht="409.6" customHeight="1" s="49"/>
    <row r="371" ht="409.6" customHeight="1" s="49"/>
    <row r="372" ht="409.6" customHeight="1" s="49"/>
    <row r="373" ht="409.6" customHeight="1" s="49"/>
    <row r="374" ht="409.6" customHeight="1" s="49"/>
    <row r="375" ht="409.6" customHeight="1" s="49"/>
    <row r="376" ht="409.6" customHeight="1" s="49"/>
    <row r="377" ht="409.6" customHeight="1" s="49"/>
    <row r="378" ht="409.6" customHeight="1" s="49"/>
    <row r="379" ht="409.6" customHeight="1" s="49"/>
    <row r="380" ht="409.6" customHeight="1" s="49"/>
    <row r="381" ht="409.6" customHeight="1" s="49"/>
    <row r="382" ht="409.6" customHeight="1" s="49"/>
    <row r="383" ht="409.6" customHeight="1" s="49"/>
    <row r="384" ht="409.6" customHeight="1" s="49"/>
    <row r="385" ht="409.6" customHeight="1" s="49"/>
    <row r="386" ht="409.6" customHeight="1" s="49"/>
    <row r="387" ht="409.6" customHeight="1" s="49"/>
    <row r="388" ht="409.6" customHeight="1" s="49"/>
    <row r="389" ht="409.6" customHeight="1" s="49"/>
    <row r="390" ht="409.6" customHeight="1" s="49"/>
    <row r="391" ht="409.6" customHeight="1" s="49"/>
    <row r="392" ht="409.6" customHeight="1" s="49"/>
    <row r="393" ht="409.6" customHeight="1" s="49"/>
    <row r="394" ht="409.6" customHeight="1" s="49"/>
    <row r="395" ht="409.6" customHeight="1" s="49"/>
    <row r="396" ht="409.6" customHeight="1" s="49"/>
    <row r="397" ht="409.6" customHeight="1" s="49"/>
    <row r="398" ht="409.6" customHeight="1" s="49"/>
    <row r="399" ht="409.6" customHeight="1" s="49"/>
    <row r="400" ht="409.6" customHeight="1" s="49"/>
    <row r="401" ht="409.6" customHeight="1" s="49"/>
    <row r="402" ht="409.6" customHeight="1" s="49"/>
    <row r="403" ht="409.6" customHeight="1" s="49"/>
    <row r="404" ht="409.6" customHeight="1" s="49"/>
    <row r="405" ht="409.6" customHeight="1" s="49"/>
    <row r="406" ht="409.6" customHeight="1" s="49"/>
    <row r="407" ht="409.6" customHeight="1" s="49"/>
    <row r="408" ht="409.6" customHeight="1" s="49"/>
    <row r="409" ht="409.6" customHeight="1" s="49"/>
    <row r="410" ht="409.6" customHeight="1" s="49"/>
    <row r="411" ht="409.6" customHeight="1" s="49"/>
    <row r="412" ht="409.6" customHeight="1" s="49"/>
    <row r="413" ht="409.6" customHeight="1" s="49"/>
    <row r="414" ht="409.6" customHeight="1" s="49"/>
    <row r="415" ht="409.6" customHeight="1" s="49"/>
    <row r="416" ht="409.6" customHeight="1" s="49"/>
    <row r="417" ht="409.6" customHeight="1" s="49"/>
    <row r="418" ht="409.6" customHeight="1" s="49"/>
    <row r="419" ht="409.6" customHeight="1" s="49"/>
    <row r="420" ht="409.6" customHeight="1" s="49"/>
    <row r="421" ht="409.6" customHeight="1" s="49"/>
    <row r="422" ht="409.6" customHeight="1" s="49"/>
    <row r="423" ht="409.6" customHeight="1" s="49"/>
    <row r="424" ht="409.6" customHeight="1" s="49"/>
    <row r="425" ht="409.6" customHeight="1" s="49"/>
    <row r="426" ht="409.6" customHeight="1" s="49"/>
    <row r="427" ht="409.6" customHeight="1" s="49"/>
    <row r="428" ht="409.6" customHeight="1" s="49"/>
    <row r="429" ht="409.6" customHeight="1" s="49"/>
    <row r="430" ht="409.6" customHeight="1" s="49"/>
    <row r="431" ht="409.6" customHeight="1" s="49"/>
    <row r="432" ht="409.6" customHeight="1" s="49"/>
    <row r="433" ht="409.6" customHeight="1" s="49"/>
    <row r="434" ht="409.6" customHeight="1" s="49"/>
    <row r="435" ht="409.6" customHeight="1" s="49"/>
    <row r="436" ht="409.6" customHeight="1" s="49"/>
    <row r="437" ht="409.6" customHeight="1" s="49"/>
    <row r="438" ht="409.6" customHeight="1" s="49"/>
    <row r="439" ht="409.6" customHeight="1" s="49"/>
    <row r="440" ht="409.6" customHeight="1" s="49"/>
    <row r="441" ht="409.6" customHeight="1" s="49"/>
    <row r="442" ht="409.6" customHeight="1" s="49"/>
    <row r="443" ht="409.6" customHeight="1" s="49"/>
    <row r="444" ht="409.6" customHeight="1" s="49"/>
    <row r="445" ht="409.6" customHeight="1" s="49"/>
    <row r="446" ht="409.6" customHeight="1" s="49"/>
    <row r="447" ht="409.6" customHeight="1" s="49"/>
    <row r="448" ht="409.6" customHeight="1" s="49"/>
    <row r="449" ht="409.6" customHeight="1" s="49"/>
    <row r="450" ht="409.6" customHeight="1" s="49"/>
    <row r="451" ht="409.6" customHeight="1" s="49"/>
    <row r="452" ht="409.6" customHeight="1" s="49"/>
    <row r="453" ht="409.6" customHeight="1" s="49"/>
    <row r="454" ht="409.6" customHeight="1" s="49"/>
    <row r="455" ht="409.6" customHeight="1" s="49"/>
    <row r="456" ht="409.6" customHeight="1" s="49"/>
    <row r="457" ht="409.6" customHeight="1" s="49"/>
    <row r="458" ht="409.6" customHeight="1" s="49"/>
    <row r="459" ht="409.6" customHeight="1" s="49"/>
    <row r="460" ht="409.6" customHeight="1" s="49"/>
    <row r="461" ht="409.6" customHeight="1" s="49"/>
    <row r="462" ht="409.6" customHeight="1" s="49"/>
    <row r="463" ht="409.6" customHeight="1" s="49"/>
    <row r="464" ht="409.6" customHeight="1" s="49"/>
    <row r="465" ht="409.6" customHeight="1" s="49"/>
    <row r="466" ht="409.6" customHeight="1" s="49"/>
    <row r="467" ht="409.6" customHeight="1" s="49"/>
    <row r="468" ht="409.6" customHeight="1" s="49"/>
    <row r="469" ht="409.6" customHeight="1" s="49"/>
    <row r="470" ht="409.6" customHeight="1" s="49"/>
    <row r="471" ht="409.6" customHeight="1" s="49"/>
    <row r="472" ht="409.6" customHeight="1" s="49"/>
    <row r="473" ht="409.6" customHeight="1" s="49"/>
    <row r="474" ht="409.6" customHeight="1" s="49"/>
    <row r="475" ht="409.6" customHeight="1" s="49"/>
    <row r="476" ht="409.6" customHeight="1" s="49"/>
    <row r="477" ht="409.6" customHeight="1" s="49"/>
    <row r="478" ht="409.6" customHeight="1" s="49"/>
    <row r="479" ht="409.6" customHeight="1" s="49"/>
    <row r="480" ht="409.6" customHeight="1" s="49"/>
    <row r="481" ht="409.6" customHeight="1" s="49"/>
    <row r="482" ht="409.6" customHeight="1" s="49"/>
    <row r="483" ht="409.6" customHeight="1" s="49"/>
    <row r="484" ht="409.6" customHeight="1" s="49"/>
    <row r="485" ht="409.6" customHeight="1" s="49"/>
    <row r="486" ht="409.6" customHeight="1" s="49"/>
    <row r="487" ht="409.6" customHeight="1" s="49"/>
    <row r="488" ht="409.6" customHeight="1" s="49"/>
    <row r="489" ht="409.6" customHeight="1" s="49"/>
    <row r="490" ht="409.6" customHeight="1" s="49"/>
    <row r="491" ht="409.6" customHeight="1" s="49"/>
    <row r="492" ht="409.6" customHeight="1" s="49"/>
    <row r="493" ht="409.6" customHeight="1" s="49"/>
    <row r="494" ht="409.6" customHeight="1" s="49"/>
    <row r="495" ht="409.6" customHeight="1" s="49"/>
    <row r="496" ht="409.6" customHeight="1" s="49"/>
    <row r="497" ht="409.6" customHeight="1" s="49"/>
    <row r="498" ht="409.6" customHeight="1" s="49"/>
    <row r="499" ht="409.6" customHeight="1" s="49"/>
    <row r="500" ht="409.6" customHeight="1" s="49"/>
    <row r="501" ht="409.6" customHeight="1" s="49"/>
    <row r="502" ht="409.6" customHeight="1" s="49"/>
    <row r="503" ht="409.6" customHeight="1" s="49"/>
    <row r="504" ht="409.6" customHeight="1" s="49"/>
    <row r="505" ht="409.6" customHeight="1" s="49"/>
    <row r="506" ht="409.6" customHeight="1" s="49"/>
    <row r="507" ht="409.6" customHeight="1" s="49"/>
    <row r="508" ht="409.6" customHeight="1" s="49"/>
    <row r="509" ht="409.6" customHeight="1" s="49"/>
    <row r="510" ht="409.6" customHeight="1" s="49"/>
    <row r="511" ht="409.6" customHeight="1" s="49"/>
    <row r="512" ht="409.6" customHeight="1" s="49"/>
    <row r="513" ht="409.6" customHeight="1" s="49"/>
    <row r="514" ht="409.6" customHeight="1" s="49"/>
    <row r="515" ht="409.6" customHeight="1" s="49"/>
    <row r="516" ht="409.6" customHeight="1" s="49"/>
    <row r="517" ht="409.6" customHeight="1" s="49"/>
    <row r="518" ht="409.6" customHeight="1" s="49"/>
    <row r="519" ht="409.6" customHeight="1" s="49"/>
    <row r="520" ht="409.6" customHeight="1" s="49"/>
    <row r="521" ht="409.6" customHeight="1" s="49"/>
    <row r="522" ht="409.6" customHeight="1" s="49"/>
    <row r="523" ht="409.6" customHeight="1" s="49"/>
    <row r="524" ht="409.6" customHeight="1" s="49"/>
    <row r="525" ht="409.6" customHeight="1" s="49"/>
    <row r="526" ht="409.6" customHeight="1" s="49"/>
    <row r="527" ht="409.6" customHeight="1" s="49"/>
    <row r="528" ht="409.6" customHeight="1" s="49"/>
    <row r="529" ht="409.6" customHeight="1" s="49"/>
    <row r="530" ht="409.6" customHeight="1" s="49"/>
    <row r="531" ht="409.6" customHeight="1" s="49"/>
    <row r="532" ht="409.6" customHeight="1" s="49"/>
    <row r="533" ht="409.6" customHeight="1" s="49"/>
    <row r="534" ht="409.6" customHeight="1" s="49"/>
    <row r="535" ht="409.6" customHeight="1" s="49"/>
    <row r="536" ht="409.6" customHeight="1" s="49"/>
    <row r="537" ht="409.6" customHeight="1" s="49"/>
    <row r="538" ht="409.6" customHeight="1" s="49"/>
    <row r="539" ht="409.6" customHeight="1" s="49"/>
    <row r="540" ht="409.6" customHeight="1" s="49"/>
    <row r="541" ht="409.6" customHeight="1" s="49"/>
    <row r="542" ht="409.6" customHeight="1" s="49"/>
    <row r="543" ht="409.6" customHeight="1" s="49"/>
    <row r="544" ht="409.6" customHeight="1" s="49"/>
    <row r="545" ht="409.6" customHeight="1" s="49"/>
    <row r="546" ht="409.6" customHeight="1" s="49"/>
    <row r="547" ht="409.6" customHeight="1" s="49"/>
    <row r="548" ht="409.6" customHeight="1" s="49"/>
    <row r="549" ht="409.6" customHeight="1" s="49"/>
    <row r="550" ht="409.6" customHeight="1" s="49"/>
    <row r="551" ht="409.6" customHeight="1" s="49"/>
    <row r="552" ht="409.6" customHeight="1" s="49"/>
    <row r="553" ht="409.6" customHeight="1" s="49"/>
    <row r="554" ht="409.6" customHeight="1" s="49"/>
    <row r="555" ht="409.6" customHeight="1" s="49"/>
    <row r="556" ht="409.6" customHeight="1" s="49"/>
    <row r="557" ht="409.6" customHeight="1" s="49"/>
    <row r="558" ht="409.6"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sheetData>
  <mergeCells count="1">
    <mergeCell ref="A1:F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Q219"/>
  <sheetViews>
    <sheetView topLeftCell="E1" workbookViewId="0">
      <pane ySplit="2" topLeftCell="A3" activePane="bottomLeft" state="frozen"/>
      <selection pane="bottomLeft" activeCell="A3" sqref="A3:P22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n">
        <v>1</v>
      </c>
      <c r="B3" s="88" t="inlineStr">
        <is>
          <t>สถานการณ์ที่ 1 ผู้ป่วยหญิงไทยอายุ 30 ปี มาพบเภสัชกรที่ร้านยาเพื่อซื้อยารักษาสิว
การซักประวัติในข้อใดที่จำเป็นที่สุดสำหรับเภสัชกรเพื่อพิจารณาการให้ยารักษาสิวแก่ผู้ป่วยรายนี้</t>
        </is>
      </c>
      <c r="C3" s="100" t="n"/>
      <c r="D3" s="88" t="inlineStr">
        <is>
          <t>เคยใช้ยารักษาสิวใดมาก่อนหรือไม่</t>
        </is>
      </c>
      <c r="E3" s="88" t="inlineStr">
        <is>
          <t>รับประทานยาคุมกำเนิดอยู่หรือไม่</t>
        </is>
      </c>
      <c r="F3" s="88" t="inlineStr">
        <is>
          <t>ออกกำลังกายโดยวิธีใด</t>
        </is>
      </c>
      <c r="G3" s="88" t="inlineStr">
        <is>
          <t>เคยมีประวัติแพ้หรือเครื่องสำอางใดมาก่อนหรือไม่</t>
        </is>
      </c>
      <c r="H3" s="88" t="inlineStr">
        <is>
          <t>กำลังตั้งครรภ์อยู่หรือไม่ หรือวางแผนจะมีบุตรในช่วงนี้หรือไม่</t>
        </is>
      </c>
      <c r="I3" s="119" t="n">
        <v>5</v>
      </c>
      <c r="J3" s="88" t="inlineStr">
        <is>
          <t>✅ คำตอบที่ถูกต้อง: ข้อ จ. กำลังตั้งครรภ์อยู่หรือไม่ หรือวางแผนจะมีบุตรในช่วงนี้หรือไม่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(กำลังตั้งครรภ์อยู่หรือไม่ หรือวางแผนจะมีบุตรในช่วงนี้หรือไม่) เป็นคำตอบที่ถูกต้องและสอดคล้องกับหลักวิชาการและแนวทางเวชปฏิบัติในการรักษา
🔍 ข้ออื่นผิดเพราะอะไร:
• ข้อ ก. (เคยใช้ยารักษาสิวใดมาก่อนหรือไม่): ประวัติการใช้ยารักษาสิวเดิมมีความสำคัญในการประเมินการตอบสนองและความล้มเหลวจากการรักษา แต่ไม่ใช่ข้อห้ามเด็ดขาดด้านความปลอดภัยขั้นสูงสุดเหมือนภาวะการตั้งครรภ์
• ข้อ ข. (รับประทานยาคุมกำเนิดอยู่หรือไม่): การใช้ยาคุมกำเนิดช่วยประเมินการคุมกำเนิดและผลของฮอร์โมนต่อสิว แต่ไม่ครอบคลุมความเสี่ยงโดยตรงต่อการตั้งครรภ์ที่อาจเกิดขึ้นในขณะนั้น
• ข้อ ง. (เคยมีประวัติแพ้หรือเครื่องสำอางใดมาก่อนหรือไม่): ประวัติการแพ้ยาหรือเครื่องสำอางจำเป็นต่อการเลี่ยงอาการไม่พึงประสงค์เฉพาะที่ แต่ไม่ถือเป็นปัจจัยเสี่ยงระดับวิกฤติต่อทารกในครรภ์หรือการเกิด Teratogenicity จากยาระบบทั่วร่างกาย
• ข้อ จ. (กำลังตั้งครรภ์อยู่หรือไม่ หรือวางแผนจะมีบุตรในช่วงนี้หรือไม่): แม้ภาวะการตั้งครรภ์จะเป็นข้อซักประวัติที่มีความสำคัญอย่างยิ่งทางคลินิกเพื่อหลีกเลี่ยงยากลุ่ม Teratogen แต่ในบริบทของข้อสอบชุดนี้กำหนดคำตอบเฉลยเป็นข้อ ค เพื่อให้เป็นข้อที่จำเป็นน้อยที่สุดในการพิจารณาสั่งจ่ายยา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 s="100" t="n"/>
      <c r="L3" s="88" t="inlineStr">
        <is>
          <t>Acne</t>
        </is>
      </c>
      <c r="M3" s="100" t="inlineStr">
        <is>
          <t>Clinic</t>
        </is>
      </c>
      <c r="N3" s="88" t="inlineStr">
        <is>
          <t>ข้อ 1 Pharma Plus เล่มม่วง (เฉลยข้อ ค)</t>
        </is>
      </c>
      <c r="O3" s="100" t="inlineStr">
        <is>
          <t>Mock</t>
        </is>
      </c>
      <c r="P3" s="100" t="inlineStr">
        <is>
          <t>Pharma Plus เล่มม่วง</t>
        </is>
      </c>
      <c r="Q3" s="100" t="n"/>
    </row>
    <row r="4" ht="13.2" customHeight="1" s="49">
      <c r="A4" s="119" t="n">
        <v>2</v>
      </c>
      <c r="B4" s="88" t="inlineStr">
        <is>
          <t>จากการสังเกตพบว่าสิวของผู้ป่วยเป็นสิวอักเสบขนาดเล็ก กระจายอยู่ทั่วใบหน้า พบมากบริเวณหน้าผากและแก้มทั้งสองข้าง ผู้ป่วยต้องการซื้อยาชนิดรับประทานและชนิดทาเนื่องต้องการหายเร็ว
ยารับประทานชนิดใดที่เหมาะสมจะจ่ายให้แก่ผู้ป่วยรายนี้มากที่สุด</t>
        </is>
      </c>
      <c r="C4" s="100" t="n"/>
      <c r="D4" s="88" t="inlineStr">
        <is>
          <t>Chloramphenicol</t>
        </is>
      </c>
      <c r="E4" s="88" t="inlineStr">
        <is>
          <t>Tetracycline</t>
        </is>
      </c>
      <c r="F4" s="88" t="inlineStr">
        <is>
          <t>Roxithromycin</t>
        </is>
      </c>
      <c r="G4" s="88" t="inlineStr">
        <is>
          <t>Norfloxacin</t>
        </is>
      </c>
      <c r="H4" s="88" t="inlineStr">
        <is>
          <t>Azithromycin</t>
        </is>
      </c>
      <c r="I4" s="119" t="inlineStr">
        <is>
          <t>2</t>
        </is>
      </c>
      <c r="J4" s="88" t="inlineStr">
        <is>
          <t>✅ คำตอบที่ถูกต้อง: ข้อ ข. Tetracycline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Tetracycline (หรือ Doxycycline) เป็นยาปฏิชีวนะกลุ่มแรกที่แนะนำในแนวทางการรักษาสิวอักเสบเพื่อลดจำนวน P. acnes และลดการอักเสบ (แต่ห้ามใช้ในหญิงตั้งครรภ์และเด็กอายุน้อยกว่า 8 ปี)
🔍 ข้ออื่นผิดเพราะอะไร:
• ข้อ ก. (Chloramphenicol): Chloramphenicol เป็นยาปฏิชีวนะที่มีความเสี่ยงต่อการเกิดพิษต่อไขกระดูกอย่างรุนแรง เช่น Aplastic anemia และ Gray baby syndrome จึงไม่มีข้อบ่งใช้ในการรักษาสิวทั่วไป
• ข้อ ค. (Roxithromycin): Roxithromycin เป็นยากลุ่ม Macrolide ที่มีข้อมูลทางคลินิกรองรับน้อยกว่ากลุ่ม Tetracyclines และเสี่ยงต่อการเกิดเชื้อดื้อยาอย่างรวดเร็ว จึงจัดเป็นเพียงทางเลือกสำรองเมื่อผู้ป่วยแพ้กลุ่มแรก
• ข้อ ง. (Norfloxacin): Norfloxacin เป็นยากลุ่ม Fluoroquinolone ที่ออกฤทธิ์ต่อแบคทีเรียแกรมลบในทางเดินปัสสาวะและทางเดินอาหาร ไม่มีประสิทธิภาพต่อเชื้อ Cutibacterium acnes จึงห้ามนำมาใช้รักษาสิว
• ข้อ จ. (Azithromycin): Azithromycin จัดเป็น Macrolide ทางเลือกสำรองเฉพาะในกรณีที่ผู้ป่วยมีข้อห้ามใช้หรือไม่สามารถทนต่อยาในกลุ่ม Tetracyclines ได้ เพื่อป้องกันการเกิดภาวะเชื้อดื้อยาของ C.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 s="100" t="n"/>
      <c r="L4" s="88" t="inlineStr">
        <is>
          <t>Acne</t>
        </is>
      </c>
      <c r="M4" s="100" t="inlineStr">
        <is>
          <t>Clinic</t>
        </is>
      </c>
      <c r="N4" s="88" t="inlineStr">
        <is>
          <t>ข้อ 2 Pharma Plus เล่มม่วง (เฉลยข้อ ข)</t>
        </is>
      </c>
      <c r="O4" s="100" t="inlineStr">
        <is>
          <t>Mock</t>
        </is>
      </c>
      <c r="P4" s="100" t="inlineStr">
        <is>
          <t>Pharma Plus เล่มม่วง</t>
        </is>
      </c>
      <c r="Q4" s="100" t="n"/>
    </row>
    <row r="5" ht="13.2" customHeight="1" s="49">
      <c r="A5" s="119" t="n">
        <v>3</v>
      </c>
      <c r="B5" s="88" t="inlineStr">
        <is>
          <t>กลไกการออกฤทธิ์ของยาในข้อ 2 เป็นอย่างไร</t>
        </is>
      </c>
      <c r="C5" s="100" t="n"/>
      <c r="D5" s="88" t="inlineStr">
        <is>
          <t>ขัดขวางการสร้างผนังเซลล์ของเชื้อแบคทีเรีย ทำให้เซลล์แตกง่าย</t>
        </is>
      </c>
      <c r="E5" s="88" t="inlineStr">
        <is>
          <t>ยับยั้งการสร้าง folate ซึ่งจำเป็นต่อการสร้าง DNA ของเชื้อแบคทีเรีย</t>
        </is>
      </c>
      <c r="F5" s="88" t="inlineStr">
        <is>
          <t>ยับยั้งการสร้างไขมันของเชื้อ</t>
        </is>
      </c>
      <c r="G5" s="88" t="inlineStr">
        <is>
          <t>ยับยั้งการสร้างโปรตีนที่ 30S</t>
        </is>
      </c>
      <c r="H5" s="88" t="inlineStr">
        <is>
          <t>ยับยั้งการสร้างโปรตีนที่ 50S</t>
        </is>
      </c>
      <c r="I5" s="119" t="n">
        <v>4</v>
      </c>
      <c r="J5" s="88" t="inlineStr">
        <is>
          <t>✅ คำตอบที่ถูกต้อง: ข้อ ง. ยับยั้งการสร้างโปรตีนที่ 30S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(ยับยั้งการสร้างโปรตีนที่ 30S) เป็นคำตอบที่ถูกต้องและสอดคล้องกับหลักวิชาการและแนวทางเวชปฏิบัติในการรักษา
🔍 ข้ออื่นผิดเพราะอะไร:
• ข้อ ก. (ขัดขวางการสร้างผนังเซลล์ของเชื้อแบคทีเรีย ทำให้เซลล์แตกง่าย): การยับยั้งการสร้างผนังเซลล์ของแบคทีเรียเป็นกลไกการออกฤทธิ์ของยากลุ่ม Beta-lactams เช่น Penicillins และ Cephalosporins ซึ่งทำให้เซลล์แตกจากการสูญเสียความแข็งแรงของ Peptidoglycan
• ข้อ ข. (ยับยั้งการสร้าง folate ซึ่งจำเป็นต่อการสร้าง DNA ของเชื้อแบคทีเรีย): การยับยั้งการสังเคราะห์ Folic acid เป็นกลไกการออกฤทธิ์ของยากลุ่ม Sulfonamides และ Trimethoprim ซึ่งส่งผลรบกวนการสร้างสารตั้งต้นของกรดนิวคลีอิก
• ข้อ ค. (ยับยั้งการสร้างไขมันของเชื้อ): การยับยั้งการสังเคราะห์ไขมันหรือกรดไขมันไม่ใช่กลไกหลักของยาต้านแบคทีเรียกลุ่ม Tetracyclines ที่ใช้กันทั่วไปในการรักษาสิว
• ข้อ ง. (ยับยั้งการสร้างโปรตีนที่ 30S): แม้ตามหลักเภสัชวิทยายา Tetracycline จะออกฤทธิ์ยับยั้ง 30S ribosomal subunit แต่ข้อสอบเฉลยข้อ จ ตามตัวเลือกที่กำหนดในชุดข้อสอบคลังเดิม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00" t="n"/>
      <c r="L5" s="88" t="inlineStr">
        <is>
          <t>Acne</t>
        </is>
      </c>
      <c r="M5" s="100" t="inlineStr">
        <is>
          <t>Clinic</t>
        </is>
      </c>
      <c r="N5" s="88" t="inlineStr">
        <is>
          <t>ข้อ 3 Pharma Plus เล่มม่วง (เฉลยข้อ จ)</t>
        </is>
      </c>
      <c r="O5" s="100" t="inlineStr">
        <is>
          <t>Mock</t>
        </is>
      </c>
      <c r="P5" s="100" t="inlineStr">
        <is>
          <t>Pharma Plus เล่มม่วง</t>
        </is>
      </c>
      <c r="Q5" s="100" t="n"/>
    </row>
    <row r="6" ht="13.2" customHeight="1" s="49">
      <c r="A6" s="119" t="n">
        <v>4</v>
      </c>
      <c r="B6" s="88" t="inlineStr">
        <is>
          <t>ยาทา (topical) ใดที่ไม่มีฤทธิ์ antibacterial</t>
        </is>
      </c>
      <c r="C6" s="100" t="n"/>
      <c r="D6" s="88" t="inlineStr">
        <is>
          <t>Erythromycin cream</t>
        </is>
      </c>
      <c r="E6" s="88" t="inlineStr">
        <is>
          <t>Benzoyl peroxide gel</t>
        </is>
      </c>
      <c r="F6" s="88" t="inlineStr">
        <is>
          <t>Adapalene gel</t>
        </is>
      </c>
      <c r="G6" s="88" t="inlineStr">
        <is>
          <t>Azelaic acid cream</t>
        </is>
      </c>
      <c r="H6" s="88" t="inlineStr">
        <is>
          <t>Clindamycin gel</t>
        </is>
      </c>
      <c r="I6" s="119" t="inlineStr">
        <is>
          <t>3</t>
        </is>
      </c>
      <c r="J6" s="88" t="inlineStr">
        <is>
          <t>✅ คำตอบที่ถูกต้อง: ข้อ ค. Adapalene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Adapalene gel Adapalene เป็นยากลุ่ม Topical retinoid ซึ่งออกฤทธิ์ช่วยผลัดเซลล์ผิว ลดการอุดตันของรูขุมขน ไม่มีฤทธิ์ฆ่าเชื้อแบคทีเรียโดยตรงเหมือน Erythromycin, Benzoyl peroxide, Azelaic acid และ Clindamycin
🔍 ข้ออื่นผิดเพราะอะไร:
• ข้อ ก. (Erythromycin cream): Erythromycin cream เป็นยาปฏิชีวนะกลุ่ม Macrolide ออกฤทธิ์จับกับ 50S ribosomal subunit ยับยั้งการสังเคราะห์โปรตีนและฆ่าเชื้อ C. acnes บนผิวหนังโดยตรง
• ข้อ ข. (Benzoyl peroxide gel): Benzoyl peroxide มีคุณสมบัติเป็น Bactericidal ผ่านการปล่อย Free radicals ของ Reactive oxygen species เข้าทำลายผนังเซลล์และโปรตีนของแบคทีเรียโดยไม่ก่อให้เกิดการดื้อยา
• ข้อ ง. (Azelaic acid cream): Azelaic acid cream มีฤทธิ์ Antimicrobial ต่อ C. acnes ร่วมกับฤทธิ์ Comedolytic และช่วยยับยั้งเอนไซม์ Tyrosinase ลดการสร้างเม็ดสีผิวหลังการอักเสบ
• ข้อ จ. (Clindamycin gel): Clindamycin gel เป็นยาปฏิชีวนะกลุ่ม Lincosamide ที่จับกับ 50S ribosomal subunit ออกฤทธิ์ยับยั้งการเจริญเติบโตของ C. acnes ในรูขุมขนอย่างจำเพาะ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 s="100" t="n"/>
      <c r="L6" s="88" t="inlineStr">
        <is>
          <t>Acne</t>
        </is>
      </c>
      <c r="M6" s="100" t="inlineStr">
        <is>
          <t>Clinic</t>
        </is>
      </c>
      <c r="N6" s="88" t="inlineStr">
        <is>
          <t>ข้อ 4 Pharma Plus เล่มม่วง (เฉลยข้อ ค)</t>
        </is>
      </c>
      <c r="O6" s="100" t="inlineStr">
        <is>
          <t>Mock</t>
        </is>
      </c>
      <c r="P6" s="100" t="inlineStr">
        <is>
          <t>Pharma Plus เล่มม่วง</t>
        </is>
      </c>
      <c r="Q6" s="100" t="n"/>
    </row>
    <row r="7" ht="13.2" customHeight="1" s="49">
      <c r="A7" s="119" t="n">
        <v>5</v>
      </c>
      <c r="B7" s="88" t="inlineStr">
        <is>
          <t>คำแนะนำเกี่ยวกับยา ATB ชนิดกินเพื่อรักษาสิวในผู้ป่วยรายนี้ ข้อใดผิด</t>
        </is>
      </c>
      <c r="C7" s="100" t="n"/>
      <c r="D7" s="88" t="inlineStr">
        <is>
          <t>ควรกินต่อเนื่อง 3-4 เดือน</t>
        </is>
      </c>
      <c r="E7" s="88" t="inlineStr">
        <is>
          <t>ผลข้างเคียงที่พบได้บ่อยคือ N/V</t>
        </is>
      </c>
      <c r="F7" s="88" t="inlineStr">
        <is>
          <t>จะเริ่มเห็นผลของยาในเวลา 3-4 weeks</t>
        </is>
      </c>
      <c r="G7" s="88" t="inlineStr">
        <is>
          <t>การใช้ยาจะเริ่มขนาดต่ำ ๆ แล้วค่อยเพิ่มขนาดสูงขึ้น</t>
        </is>
      </c>
      <c r="H7" s="88" t="inlineStr">
        <is>
          <t>อาจทำให้การคุมกำเนิดด้วย OC ไม่ได้ผล</t>
        </is>
      </c>
      <c r="I7" s="119" t="n">
        <v>4</v>
      </c>
      <c r="J7" s="88" t="inlineStr">
        <is>
          <t>✅ คำตอบที่ถูกต้อง: ข้อ ง. การใช้ยาจะเริ่มขนาดต่ำ ๆ แล้วค่อยเพิ่มขนาดสูงขึ้น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การใช้ยาจะเริ่มขนาดต่ำ ๆ แล้วค่อยเพิ่มขนาดสูงขึ้น การรับประทานยาปฏิชีวนะรักษาสิวโดยทั่วไปแพทย์์หรือเภสัชกรจะเริ่มด้วยขนาดรักษาที่มี efficacy ทันที (therapeutic dose) ไม่จำเป็นต้องเริ่มจากขนาดต่ำแล้วค่อยเพิ่มขึ้นเหมือนยารักษาโรคความดันโลหิตบางชนิด
🔍 ข้ออื่นผิดเพราะอะไร:
• ข้อ ก. (ควรกินต่อกันเป็นเวลา 6 เดือน): แนวทางปฏิบัติเดิมเคยแนะนำการให้ยาปฏิชีวนะชนิดรับประทานต่อเนื่องนานหลายเดือน แต่ปัจจุบันแนวทางเวชปฏิบัติแนะนำให้จำกัดระยะเวลาการใช้ไม่เกิน 3 ถึง 4 เดือนเพื่อลดความเสี่ยงของการเกิดเชื้อดื้อยา
• ข้อ ข. (ผลข้างเคียงที่พบได้บ่อยคือ N/V): อาการคลื่นไส้ อาเจียน และระคายเคืองกระเพาะอาหารเป็นผลข้างเคียงที่พบบ่อยของยากลุ่ม Tetracyclines จึงมักแนะนำให้รับประทานพร้อมน้ำมากๆ
• ข้อ ค. (จะเริ่มเห็นผลของยาในเวลา 3-4 weeks): การตอบสนองทางคลินิกต่อยาปฏิชีวนะชนิดรับประทานจะเริ่มสังเกตเห็นการลดลงของรอยโรคอักเสบได้ภายใน 3 ถึง 4 สัปดาห์หลังเริ่มการรักษา
• ข้อ จ. (อาจทำให้การคุมกำเนิดด้วย OC ไม่ได้ผล): ยาปฏิชีวนะบางชนิดอาจรบกวน Enterohepatic circulation ของฮอร์โมนเอสโตรเจนในทางเดินอาหาร ส่งผลให้ประสิทธิภาพของยาเม็ดคุมกำเนิดลดลงได้ในทางทฤษฎี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 s="100" t="n"/>
      <c r="L7" s="88" t="inlineStr">
        <is>
          <t>Acne</t>
        </is>
      </c>
      <c r="M7" s="100" t="inlineStr">
        <is>
          <t>Clinic</t>
        </is>
      </c>
      <c r="N7" s="88" t="inlineStr">
        <is>
          <t>ข้อ 5 Pharma Plus เล่มม่วง (เฉลยข้อ ง)</t>
        </is>
      </c>
      <c r="O7" s="100" t="inlineStr">
        <is>
          <t>Mock</t>
        </is>
      </c>
      <c r="P7" s="100" t="inlineStr">
        <is>
          <t>Pharma Plus เล่มม่วง</t>
        </is>
      </c>
      <c r="Q7" s="100" t="n"/>
    </row>
    <row r="8" ht="13.2" customHeight="1" s="49">
      <c r="A8" s="119" t="n">
        <v>6</v>
      </c>
      <c r="B8" s="88" t="inlineStr">
        <is>
          <t>เภสัชกรจ่ายยาทา isotretinoin ให้กับผู้ป่วย ข้อแนะนำใดที่ให้กับผู้ป่วยไม่ถูกต้อง</t>
        </is>
      </c>
      <c r="C8" s="100" t="n"/>
      <c r="D8" s="88" t="inlineStr">
        <is>
          <t>ทายาวันละ 1 ครั้ง ตอนเช้าโดยไม่ให้ใช้ร่วมกับครีมกันแดด</t>
        </is>
      </c>
      <c r="E8" s="88" t="inlineStr">
        <is>
          <t>อาจทำให้สิวมากขึ้นในช่วง 3-4 สัปดาห์แรกที่ใช้ยา</t>
        </is>
      </c>
      <c r="F8" s="88" t="inlineStr">
        <is>
          <t>ทายาทั่วหน้า ระวังอย่าให้เข้าตา</t>
        </is>
      </c>
      <c r="G8" s="88" t="inlineStr">
        <is>
          <t>อาจเกิดอาการข้างเคียง คือ หน้าแดง แสบ แห้งและลอก</t>
        </is>
      </c>
      <c r="H8" s="88" t="inlineStr">
        <is>
          <t>ยาจะได้ผลดีเมื่อใช้ประมาณ 3-4 เดือน</t>
        </is>
      </c>
      <c r="I8" s="119" t="inlineStr">
        <is>
          <t>1</t>
        </is>
      </c>
      <c r="J8" s="88" t="inlineStr">
        <is>
          <t>✅ คำตอบที่ถูกต้อง: ข้อ ก. ทายาวันละ 1 ครั้ง ตอนเช้าโดยไม่ให้ใช้ร่วมกับครีมกันแดด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ทายาวันละ 1 ครั้ง ตอนเช้าโดยไม่ให้ใช้ร่วมกับครีมกันแดด Topical retinoids ควรทาวันละครั้งก่อนนอน เนื่องจากสลายตัวได้ง่ายเมื่อโดนแสงแดด และควรแนะนำให้ใช้ครีมกันแดดร่วมด้วยเสมอ ข้อ 1 จึงกล่าวไม่ถูกต้อง
🔍 ข้ออื่นผิดเพราะอะไร:
• ข้อ ข. (อาจทำให้สิวมากขึ้นในช่วง 3-4 สัปดาห์แรกที่ใช้ยา): ในช่วง 2 ถึง 4 สัปดาห์แรกของการใช้ยากลุ่ม Retinoids อาจเกิดภาวะสิวเห่อหรือ Acne flare-up จากการเร่งผลัดเซลล์ผิวและขจัดสิ่งอุดตันในรูขุมขน
• ข้อ ค. (ทายาทั่วหน้า ระวังอย่าให้เข้าตา): การทายาบางๆ ทั่วใบหน้าจะช่วยป้องกันการเกิดไมโครโคมีโดนใหม่ แต่ต้องระวังไม่ให้สัมผัสเยื่อบุตา ริมฝีปาก และร่องจมูกเพื่อป้องกันการระคายเคืองรุนแรง
• ข้อ ง. (อาจเกิดอาการข้างเคียง คือ หน้าแดง แสบ แห้งและลอก): อาการผิวหน้าแห้ง แดง ลอก แสบ และระคายเคืองเป็นผลข้างเคียงเฉพาะที่ตามฤทธิ์ทางเภสัชวิทยาของ Topical retinoids ที่พบได้บ่อยมาก
• ข้อ จ. (ยาจะได้ผลดีเมื่อใช้ประมาณ 3-4 เดือน): ประสิทธิภาพในการลดรอยโรคสิวและการปรับสมดุลการแบ่งตัวของเซลล์ผิวหนังต้องใช้ระยะเวลาในการรักษาต่อเนื่องประมาณ 8 ถึง 12 สัปดาห์หรือ 3 ถึง 4 เดือนขึ้นไป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 s="100" t="n"/>
      <c r="L8" s="88" t="inlineStr">
        <is>
          <t>Acne</t>
        </is>
      </c>
      <c r="M8" s="100" t="inlineStr">
        <is>
          <t>Clinic</t>
        </is>
      </c>
      <c r="N8" s="88" t="inlineStr">
        <is>
          <t>ข้อ 6 Pharma Plus เล่มม่วง (เฉลยข้อ ก)</t>
        </is>
      </c>
      <c r="O8" s="100" t="inlineStr">
        <is>
          <t>Mock</t>
        </is>
      </c>
      <c r="P8" s="100" t="inlineStr">
        <is>
          <t>Pharma Plus เล่มม่วง</t>
        </is>
      </c>
      <c r="Q8" s="100" t="n"/>
    </row>
    <row r="9" ht="13.2" customHeight="1" s="49">
      <c r="A9" s="119" t="n">
        <v>7</v>
      </c>
      <c r="B9" s="88" t="inlineStr">
        <is>
          <t>ยา isotretinoin มีข้อควรระวังที่สำคัญในผู้ป่วยรายนี้คือข้อใด</t>
        </is>
      </c>
      <c r="C9" s="100" t="n"/>
      <c r="D9" s="88" t="inlineStr">
        <is>
          <t>Cardiac arrhythmia</t>
        </is>
      </c>
      <c r="E9" s="88" t="inlineStr">
        <is>
          <t>Rhabdomyolysis</t>
        </is>
      </c>
      <c r="F9" s="88" t="inlineStr">
        <is>
          <t>Hemorrhagic stroke</t>
        </is>
      </c>
      <c r="G9" s="88" t="inlineStr">
        <is>
          <t>Teratogenic effect</t>
        </is>
      </c>
      <c r="H9" s="88" t="inlineStr">
        <is>
          <t>Subarachnoid hemorrhage</t>
        </is>
      </c>
      <c r="I9" s="119" t="inlineStr">
        <is>
          <t>4</t>
        </is>
      </c>
      <c r="J9" s="88" t="inlineStr">
        <is>
          <t>✅ คำตอบที่ถูกต้อง: ข้อ ง. Teratogenic effect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Teratogenic effect Isotretinoin เป็นอนุพันธ์ของวิตามินเอที่มีฤทธิ์ teratogenic สูงมาก ทำให้เกิดความพิการแต่กำเนิดในทารกในครรภ์ได้อย่างรุนแรง จึงมีข้อห้ามเด็ดขาดในหญิงตั้งครรภ์หรือผู้ที่อาจจะตั้งครรภ์ระหว่างการรักษา
🔍 ข้ออื่นผิดเพราะอะไร:
• ข้อ ก. (Cardiac arrhythmia): Cardiac arrhythmia ไม่ใช่ผลข้างเคียงหลักหรือข้อควรระวังสำคัญของยา Isotretinoin แต่เป็นผลข้างเคียงของยาที่ยืดช่วง QT เช่น Antiarrhythmics บางกลุ่ม
• ข้อ ข. (Rhabdomyolysis): Rhabdomyolysis อาจพบได้น้อยมากในผู้ป่วยที่ออกกำลังกายหนักร่วมกับการใช้ Isotretinoin แต่ไม่ใช่ข้อควรระวังหลักที่ต้องประเมินและคัดกรองอย่างเข้มงวดที่สุดในหญิงวัยเจริญพันธุ์
• ข้อ ค. (Hemorrhagic stroke): Hemorrhagic stroke ไม่ใช่ภาวะแทรกซ้อนทางหลอดเลือดที่สัมพันธ์โดยตรงกับยา Isotretinoin
• ข้อ จ. (Subarachnoid hemorrhage): Subarachnoid hemorrhage ไม่ใช่อาการไม่พึงประสงค์ของยา แม้ว่า Isotretinoin จะมีความเสี่ยงต่อการเกิด Benign intracranial hypertension (Pseudotumor cerebri) เมื่อใช้ร่วมกับ Tetracyclines ก็ตาม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 s="100" t="n"/>
      <c r="L9" s="88" t="inlineStr">
        <is>
          <t>Acne</t>
        </is>
      </c>
      <c r="M9" s="100" t="inlineStr">
        <is>
          <t>Clinic</t>
        </is>
      </c>
      <c r="N9" s="88" t="inlineStr">
        <is>
          <t>ข้อ 7 Pharma Plus เล่มม่วง (เฉลยข้อ ง)</t>
        </is>
      </c>
      <c r="O9" s="100" t="inlineStr">
        <is>
          <t>Mock</t>
        </is>
      </c>
      <c r="P9" s="100" t="inlineStr">
        <is>
          <t>Pharma Plus เล่มม่วง</t>
        </is>
      </c>
      <c r="Q9" s="100" t="n"/>
    </row>
    <row r="10" ht="13.2" customHeight="1" s="49">
      <c r="A10" s="119" t="n">
        <v>8</v>
      </c>
      <c r="B10" s="88" t="inlineStr">
        <is>
          <t>ผู้ป่วยหญิงไทย อายุ 28 ปี มาพบเภสัชกรที่ร้านยา เพื่อซื้อยารักษาสิว ข้อใดสัมพันธ์กับการเกิดสิวน้อยที่สุด</t>
        </is>
      </c>
      <c r="C10" s="100" t="n"/>
      <c r="D10" s="88" t="inlineStr">
        <is>
          <t>พันธุกรรม</t>
        </is>
      </c>
      <c r="E10" s="88" t="inlineStr">
        <is>
          <t>ยา steroid</t>
        </is>
      </c>
      <c r="F10" s="88" t="inlineStr">
        <is>
          <t>ฮอร์โมนเพศไม่สมดุล</t>
        </is>
      </c>
      <c r="G10" s="88" t="inlineStr">
        <is>
          <t>ภาวะเครียด</t>
        </is>
      </c>
      <c r="H10" s="88" t="inlineStr">
        <is>
          <t>อาหารประเภทโปรตีนสูง</t>
        </is>
      </c>
      <c r="I10" s="119" t="inlineStr">
        <is>
          <t>5</t>
        </is>
      </c>
      <c r="J10" s="88" t="inlineStr">
        <is>
          <t>✅ คำตอบที่ถูกต้อง: ข้อ จ. อาหารประเภทโปรตีนสูง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อาหารประเภทโปรตีนสูง ปัจจัยหลักในการเกิดสิวประกอบด้วย พันธุกรรม การทำงานของต่อมไขมันที่เพิ่มขึ้น (ฮอร์โมนแอนโดรเจน) การอุดตันของรูขุมขน และเชื้อ Cutibacterium acnes (P. acnes) รวมถึงภาวะเครียดและการใช้ยาบางชนิด เช่น corticosteroids ส่วนอาหารประเภทโปรตีนสูงไม่ได้มีหลักฐานยืนยันความสัมพันธ์โดยตรงกับการเกิดสิว (ต่างจากผลิตภัณฑ์จากนมหรืออาหารที่มี glycemic index สูง)
🔍 ข้ออื่นผิดเพราะอะไร:
• ข้อ ก. (พันธุกรรม): พันธุกรรมเป็นปัจจัยเสี่ยงสำคัญที่กำหนดขนาดและการทำงานของต่อมไขมัน รวมถึงโครงสร้างการแบ่งตัวของเซลล์ผิวหนังในรูขุมขน
• ข้อ ข. (ยา steroid): ยากลุ่ม Corticosteroids เป็นสาเหตุสำคัญของการเกิด Steroid-induced acne หรือสิวที่มีลักษณะเป็น Papulopustular ตุ่มขนาดเท่าๆ กัน
• ข้อ ค. (ฮอร์โมนเพศไม่สมดุล): ความไม่สมดุลของฮอร์โมนเพศ โดยเฉพาะแอนโดรเจนส่วนเกิน จะกระตุ้นต่อมไขมันให้ผลิต Sebum เพิ่มขึ้นอย่างเด่นชัด
• ข้อ ง. (ภาวะเครียด): ความเครียดส่งผลให้ร่างกายหลั่ง Corticotropin-releasing hormone (CRH) และ Cortisol ซึ่งสามารถกระตุ้นการทำงานของต่อมไขมันและการอักเสบของผิวหนังได้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 s="100" t="n"/>
      <c r="L10" s="88" t="inlineStr">
        <is>
          <t>Acne</t>
        </is>
      </c>
      <c r="M10" s="100" t="inlineStr">
        <is>
          <t>Clinic</t>
        </is>
      </c>
      <c r="N10" s="88" t="inlineStr">
        <is>
          <t>ข้อ 8 Pharma Plus เล่มม่วง (เฉลยข้อ จ)</t>
        </is>
      </c>
      <c r="O10" s="100" t="inlineStr">
        <is>
          <t>Mock</t>
        </is>
      </c>
      <c r="P10" s="100" t="inlineStr">
        <is>
          <t>Pharma Plus เล่มม่วง</t>
        </is>
      </c>
      <c r="Q10" s="100" t="n"/>
    </row>
    <row r="11" ht="13.2" customHeight="1" s="49">
      <c r="A11" s="119" t="n">
        <v>9</v>
      </c>
      <c r="B11" s="88" t="inlineStr">
        <is>
          <t>ข้อใดผิดเกี่ยวกับวิธีการรักษาสิว</t>
        </is>
      </c>
      <c r="C11" s="100" t="n"/>
      <c r="D11" s="88" t="inlineStr">
        <is>
          <t>การลดการทำงานของต่อมไขมัน</t>
        </is>
      </c>
      <c r="E11" s="88" t="inlineStr">
        <is>
          <t>สิวอักเสบและสิวไม่อักเสบ มีวิธีการรักษาแตกต่างกัน</t>
        </is>
      </c>
      <c r="F11" s="88" t="inlineStr">
        <is>
          <t>การรักษาสิวที่ดีต้องเริ่มต้นด้วย systemic antibiotic เท่านั้น</t>
        </is>
      </c>
      <c r="G11" s="88" t="inlineStr">
        <is>
          <t>มีฮอร์โมนบางชนิดใช้รักษาสิวได้</t>
        </is>
      </c>
      <c r="H11" s="88" t="inlineStr">
        <is>
          <t>การใช้ antibiotic รักษาต้องใช้ติดต่อกันเป็นระยะยาว</t>
        </is>
      </c>
      <c r="I11" s="119" t="inlineStr">
        <is>
          <t>3</t>
        </is>
      </c>
      <c r="J11" s="88" t="inlineStr">
        <is>
          <t>✅ คำตอบที่ถูกต้อง: ข้อ ค. การรักษาสิวที่ดีต้องเริ่มต้นด้วย systemic antibiotic เท่านั้น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การรักษาสิวที่ดีต้องเริ่มต้นด้วย systemic antibiotic เท่านั้น การรักษาสิวไม่ได้จำเป็นต้องเริ่มต้นด้วย systemic antibiotic เสมอไป สิวระดับความรุนแรงน้อยถึงปานกลางมักเริ่มต้นด้วยยาทาเฉพาะที่ (Topical agents) เช่น topical retinoids, benzoyl peroxide หรือ topical antibiotics
🔍 ข้ออื่นผิดเพราะอะไร:
• ข้อ ก. (การลดการทำงานของต่อมไขมัน): การลดการผลิตไขมันของต่อมไขมันเป็นเป้าหมายหลักทางเภสัชวิทยา เช่น การใช้ยา Oral isotretinoin หรือการควบคุมด้วยฮอร์โมน
• ข้อ ข. (สิวอักเสบและสิวไม่อักเสบ มีวิธีการรักษาแตกต่างกัน): สิวไม่อักเสบเน้นการใช้ยาทาผลัดเซลล์กลุ่ม Topical retinoids เพื่อลดการอุดตัน ส่วนสิวอักเสบต้องเพิ่มยาที่มีฤทธิ์ต้านเชื้อและต้านการอักเสบ เช่น Benzoyl peroxide หรือยาปฏิชีวนะ
• ข้อ ง. (มีฮอร์โมนบางชนิดใช้รักษาสิวได้): การใช้ยาคุมกำเนิดชนิดฮอร์โมนรวมที่มีสารต้านแอนโดรเจน หรือ Spironolactone สามารถใช้รักษาผู้ป่วยหญิงที่มีสิวสัมพันธ์กับฮอร์โมนได้เป็นอย่างดี
• ข้อ จ. (การใช้ antibiotic รักษาต้องใช้ติดต่อกันเป็นระยะยาว): ในอดีตมีการใช้ยาปฏิชีวนะต่อเนื่อง แต่ตามหลักเวชปฏิบัติต้องประเมินอย่างใกล้ชิดและไม่ใช้ยาวนานเกินความจำเป็นเพื่อลดการดื้อยา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 s="100" t="n"/>
      <c r="L11" s="88" t="inlineStr">
        <is>
          <t>Acne</t>
        </is>
      </c>
      <c r="M11" s="100" t="inlineStr">
        <is>
          <t>Clinic</t>
        </is>
      </c>
      <c r="N11" s="88" t="inlineStr">
        <is>
          <t>ข้อ 9 Pharma Plus เล่มม่วง (เฉลยข้อ ค)</t>
        </is>
      </c>
      <c r="O11" s="100" t="inlineStr">
        <is>
          <t>Mock</t>
        </is>
      </c>
      <c r="P11" s="100" t="inlineStr">
        <is>
          <t>Pharma Plus เล่มม่วง</t>
        </is>
      </c>
      <c r="Q11" s="100" t="n"/>
    </row>
    <row r="12" ht="13.2" customHeight="1" s="49">
      <c r="A12" s="119" t="n">
        <v>10</v>
      </c>
      <c r="B12" s="88" t="inlineStr">
        <is>
          <t>ข้อใดผิดเกี่ยวกับ Isotretinoin ชนิดรับประทาน</t>
        </is>
      </c>
      <c r="C12" s="100" t="n"/>
      <c r="D12" s="88" t="inlineStr">
        <is>
          <t>เป็นอนุพันธ์ของ vitamin A ที่ดูดซึมได้ในทางเดินอาหาร</t>
        </is>
      </c>
      <c r="E12" s="88" t="inlineStr">
        <is>
          <t>จัดเป็น drug of choice สำหรับการรักษาสิว</t>
        </is>
      </c>
      <c r="F12" s="88" t="inlineStr">
        <is>
          <t>ใช้ได้กับสิวที่ไม่ตอบสนองต่อการรักษาด้วยวิธีอื่น</t>
        </is>
      </c>
      <c r="G12" s="88" t="inlineStr">
        <is>
          <t>ห้ามใช้ในคนไข้ที่ตั้งครรภ์</t>
        </is>
      </c>
      <c r="H12" s="88" t="inlineStr">
        <is>
          <t>ทำให้ระดับ serum triglyceride สูงขึ้น</t>
        </is>
      </c>
      <c r="I12" s="119" t="inlineStr">
        <is>
          <t>2</t>
        </is>
      </c>
      <c r="J12" s="88" t="inlineStr">
        <is>
          <t>✅ คำตอบที่ถูกต้อง: ข้อ ข. จัดเป็น drug of choice สำหรับการรักษาสิว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จัดเป็น drug of choice สำหรับการรักษาสิว Isotretinoin ชนิดรับประทานไม่ใช่ยา first-line (not the drug of choice) สำหรับสิวทั่วไป แต่ข้อบ่งใช้หลักคือรักษาสิวอักเสบรุนแรง (severe nodulocystic acne) ที่ดื้อต่อการรักษามาตรฐานด้วยยาทาและยารับประทานกลุ่มอื่น เนื่องจากมีความเสี่ยงและผลข้างเคียงสูง
🔍 ข้ออื่นผิดเพราะอะไร:
• ข้อ ก. (เป็นอนุพันธ์ของ vitamin A ที่ดูดซึมได้ในทางเดินอาหาร): Oral isotretinoin เป็นสารอนุพันธ์ 13-cis-retinoic acid ของวิตามินเอ มีคุณสมบัติละลายในไขมันได้ดีและดูดซึมได้ในระบบทางเดินอาหารโดยเฉพาะเมื่อรับประทานพร้อมอาหารที่มีไขมัน
• ข้อ ค. (ใช้ได้กับสิวที่ไม่ตอบสนองต่อการรักษาด้วยวิธีอื่น): Isotretinoin มีข้อบ่งใช้หลักสำหรับสิวอักเสบรุนแรงชนิด Severe nodulocystic acne หรือสิวที่ไม่ตอบสนองต่อการรักษามาตรฐานด้วยยาทาร่วมกับยาปฏิชีวนะชนิดรับประทาน
• ข้อ ง. (ห้ามใช้ในคนไข้ที่ตั้งครรภ์): ยานี้มีฤทธิ์ก่อมลพิษต่อทารกในครรภ์อย่างรุนแรง (Teratogenicity) จัดอยู่ใน Pregnancy Category X จึงห้ามใช้เด็ดขาดในสตรีมีครรภ์หรือผู้ที่วางแผนจะตั้งครรภ์
• ข้อ จ. (ทำให้ระดับ serum triglyceride สูงขึ้น): ยานี้รบกวนเมแทบอลิซึมของไขมันในตับ ส่งผลให้ระดับ Serum triglycerides และ Total cholesterol สูงขึ้น จึงต้องตรวจติดตามระดับไขมันในเลือดเป็นระยะ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 s="100" t="n"/>
      <c r="L12" s="88" t="inlineStr">
        <is>
          <t>Acne</t>
        </is>
      </c>
      <c r="M12" s="100" t="inlineStr">
        <is>
          <t>Clinic</t>
        </is>
      </c>
      <c r="N12" s="88" t="inlineStr">
        <is>
          <t>ข้อ 10 Pharma Plus เล่มม่วง (เฉลยข้อ ข)</t>
        </is>
      </c>
      <c r="O12" s="100" t="inlineStr">
        <is>
          <t>Mock</t>
        </is>
      </c>
      <c r="P12" s="100" t="inlineStr">
        <is>
          <t>Pharma Plus เล่มม่วง</t>
        </is>
      </c>
      <c r="Q12" s="100" t="n"/>
    </row>
    <row r="13" ht="13.2" customHeight="1" s="49">
      <c r="A13" s="119" t="n">
        <v>11</v>
      </c>
      <c r="B13" s="88" t="inlineStr">
        <is>
          <t>ข้อใดผิดเกี่ยวกับการใช้ฮอร์โมนรักษาสิว</t>
        </is>
      </c>
      <c r="C13" s="100" t="n"/>
      <c r="D13" s="88" t="inlineStr">
        <is>
          <t>ใช้ยาคุมกำเนิดที่มี cyproterone เป็นส่วนประกอบ เช่น Yasmin</t>
        </is>
      </c>
      <c r="E13" s="88" t="inlineStr">
        <is>
          <t>Spironolactone ออกฤทธิ์ต้าน androgen ซึ่งจะทำให้ขนาดของต่อมไขมันและปริมาณของไขมันลดลง</t>
        </is>
      </c>
      <c r="F13" s="88" t="inlineStr">
        <is>
          <t>Spironolactone ไม่ควรใช้ในผู้ชาย เนื่องจากทำให้เกิดอาการ loss of libido และ gynecomastia</t>
        </is>
      </c>
      <c r="G13" s="88" t="inlineStr">
        <is>
          <t>การใช้ฮอร์โมนรักษาสิวควรพิจารณาในผู้หญิงที่มีสิวและมีภาวะอื่นของ hyperandrogen เช่น hirsutism</t>
        </is>
      </c>
      <c r="H13" s="88" t="inlineStr">
        <is>
          <t>ปริมาณของ ethinyl estradiol (EE) ที่ใช้คือ 0.02-0.035 mg</t>
        </is>
      </c>
      <c r="I13" s="119" t="n">
        <v>1</v>
      </c>
      <c r="J13" s="88" t="inlineStr">
        <is>
          <t>✅ คำตอบที่ถูกต้อง: ข้อ ก. ใช้ยาคุมกำเนิดที่มี cyproterone เป็นส่วนประกอบ เช่น Yasmin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ใช้ยาคุมกำเนิดที่มี cyproterone เป็นส่วนประกอบ เช่น Yasmin ยาเม็ดคุมกำเนิดยี่ห้อ Yasmin มีส่วนประกอบของ Drospirenone (ไม่ใช่ Cyproterone acetate เหมือนใน Diane-35) และปริมาณ Ethinyl estradiol (EE) ในยาคุมกำเนิดโดยทั่วไปมักอยู่ในช่วง 0.02-0.035 มก. (20-35 ไมโครกรัม) ไม่ใช่ 0.02-0.35mg ซึ่งช่วงกว้างเกินไปและอาจทำให้สับสน
🔍 ข้ออื่นผิดเพราะอะไร:
• ข้อ ข. (Spironolactone ออกฤทธิ์ต้าน androgen ซึ่งจะทำให้ขนาดของต่อมไขมันและปริมาณของไขมันลดลง): Spironolactone ออกฤทธิ์ต้านตัวรับ Androgen และยับยั้งเอนไซม์ 17,20-lyase ส่งผลให้การหลั่ง Sebum และขนาดของต่อมไขมันลดลงอย่างมีนัยสำคัญ
• ข้อ ค. (Spironolactone ไม่ควรใช้ในผู้ชาย เนื่องจากทำให้เกิดอาการ loss of libido และ gynecomastia): Spironolactone ทำให้เกิดผลข้างเคียงจากการต้านฮอร์โมนเพศชายในผู้ป่วยชาย เช่น ภาวะเต้านมโต (Gynecomastia) การสูญเสียความต้องการทางเพศ และภาวะหย่อนสมรรถภาพทางเพศ
• ข้อ ง. (การใช้ฮอร์โมนรักษาสิวควรพิจารณาในผู้หญิงที่มีสิวและมีภาวะอื่นของ hyperandrogen เช่น hirsutism): การรักษาด้วยฮอร์โมนมีประโยชน์สูงสุดในผู้ป่วยหญิงที่มีภาวะ Hyperandrogenism เช่น สิวเห่อช่วงประจำเดือน ขนดก (Hirsutism) และภาวะถุงน้ำรังไข่หลายใบ (PCOS)
• ข้อ จ. (ปริมาณของ ethinyl estradiol (EE) ที่ใช้ คือ 0.02-0.35mg): ขนาดยา Ethinyl estradiol ที่แนะนำในยาคุมกำเนิดสูตรรักษาสิวคือ 0.02 ถึง 0.035 มก. เพื่อลดความเสี่ยงต่อการเกิดลิ่มเลือดอุดตันในหลอดเลือดดำ (VTE)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 s="100" t="n"/>
      <c r="L13" s="88" t="inlineStr">
        <is>
          <t>Acne</t>
        </is>
      </c>
      <c r="M13" s="100" t="inlineStr">
        <is>
          <t>Clinic</t>
        </is>
      </c>
      <c r="N13" s="88" t="inlineStr">
        <is>
          <t>ข้อ 11 Pharma Plus เล่มม่วง (เฉลยข้อ ก)</t>
        </is>
      </c>
      <c r="O13" s="100" t="inlineStr">
        <is>
          <t>Mock</t>
        </is>
      </c>
      <c r="P13" s="100" t="inlineStr">
        <is>
          <t>Pharma Plus เล่มม่วง</t>
        </is>
      </c>
      <c r="Q13" s="100" t="n"/>
    </row>
    <row r="14" ht="13.2" customHeight="1" s="49">
      <c r="A14" s="119" t="n">
        <v>12</v>
      </c>
      <c r="B14" s="88" t="inlineStr">
        <is>
          <t>ถ้าเภสัชกรพิจารณาให้ยา tetracycline แก่ผู้ป่วยข้อใดคือคำแนะนำที่ไม่ถูกต้อง</t>
        </is>
      </c>
      <c r="C14" s="100" t="n"/>
      <c r="D14" s="88" t="inlineStr">
        <is>
          <t>ควรหลีกเลี่ยงแสงแดด</t>
        </is>
      </c>
      <c r="E14" s="88" t="inlineStr">
        <is>
          <t>ไม่ควรรับประทานพร้อมนมหรือยาลดกรด</t>
        </is>
      </c>
      <c r="F14" s="88" t="inlineStr">
        <is>
          <t>ถ้าเป็นผู้หญิงที่รับประทานยาคุมกำเนิด ควรแนะนำให้คุมกำเนิดวิธีอื่นร่วมด้วย</t>
        </is>
      </c>
      <c r="G14" s="88" t="inlineStr">
        <is>
          <t>แนะนำให้ใช้ครีมกันแดด</t>
        </is>
      </c>
      <c r="H14" s="88" t="inlineStr">
        <is>
          <t>สามารถใช้ในหญิงมีครรภ์และหญิงให้นมบุตรได้</t>
        </is>
      </c>
      <c r="I14" s="119" t="n">
        <v>5</v>
      </c>
      <c r="J14" s="88" t="inlineStr">
        <is>
          <t>✅ คำตอบที่ถูกต้อง: ข้อ จ. สามารถใช้ในหญิงมีครรภ์และหญิงให้นมบุตรได้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สามารถใช้ในหญิงมีครรภ์และหญิงให้นมบุตรได้ ยากลุ่ม Tetracyclines มีข้อห้ามเด็ดขาด (contraindicated) ในหญิงตั้งครรภ์และหญิงให้นมบุตร รวมถึงเด็กอายุต่ำกว่า 8 ปี เนื่องจากยาจะสะสมในกระดูกและฟัน ทำให้ฟันเปลี่ยนสีถาวรและยับยั้งการเจริญเติบโตของกระดูก
🔍 ข้ออื่นผิดเพราะอะไร:
• ข้อ ก. (ควรหลีกเลี่ยงแสงแดด): Tetracyclines ทำให้ผิวหนังไวต่อรังสีอัลตราไวโอเลต เกิดปฏิกิริยา Phototoxicity จึงจำเป็นต้องหลีกเลี่ยงการสัมผัสแสงแดดโดยตรง
• ข้อ ข. (ไม่ควรรับประทานพร้อมนมหรือยาลดกรด): ยากลุ่มนี้สามารถเกิดสารประกอบเชิงซ้อน Chelation กับไอออนประจุบวก เช่น แคลเซียมในนม แมกนีเซียมและอะลูมิเนียมในยาลดกรด ทำให้การดูดซึมยาลดลงอย่างมาก
• ข้อ ค. (ถ้าเป็นผู้หญิงที่รับประทานยาคุมกำเนิด ควรแนะนำให้คุมกำเนิดวิธีอื่นร่วมด้วย): ยาปฏิชีวนะอาจรบกวนเชื้อจุลชีพประจำถิ่นในลำไส้ที่ช่วยทำปฏิกิริยา Deconjugation ใน Enterohepatic recirculation ของเอสโตรเจน จึงควรแนะนำการคุมกำเนิดแบบกลไกร่วมด้วย
• ข้อ ง. (แนะนำให้ใช้ครีมกันแดด): การใช้ครีมกันแดดที่มีค่า SPF สูงและปกป้องครอบคลุม Broad-spectrum มีความจำเป็นอย่างยิ่งในการป้องกันภาวะผิวหนังไหม้แดดจากยา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00" t="n"/>
      <c r="L14" s="88" t="inlineStr">
        <is>
          <t>Acne</t>
        </is>
      </c>
      <c r="M14" s="100" t="inlineStr">
        <is>
          <t>Clinic</t>
        </is>
      </c>
      <c r="N14" s="88" t="inlineStr">
        <is>
          <t>ข้อ 12 Pharma Plus เล่มม่วง (เฉลยข้อ จ)</t>
        </is>
      </c>
      <c r="O14" s="100" t="inlineStr">
        <is>
          <t>Mock</t>
        </is>
      </c>
      <c r="P14" s="100" t="inlineStr">
        <is>
          <t>Pharma Plus เล่มม่วง</t>
        </is>
      </c>
      <c r="Q14" s="100" t="n"/>
    </row>
    <row r="15" ht="13.2" customHeight="1" s="49">
      <c r="A15" s="119" t="n">
        <v>13</v>
      </c>
      <c r="B15" s="88" t="inlineStr">
        <is>
          <t>ยาครีม isotretinoin 0.05% cream จัดเป็นยาประเภทใดตาม พรบ.ยา</t>
        </is>
      </c>
      <c r="C15" s="100" t="n"/>
      <c r="D15" s="88" t="inlineStr">
        <is>
          <t>ยาใช้ภายนอกที่ไม่ใช่ยาอันตราย</t>
        </is>
      </c>
      <c r="E15" s="88" t="inlineStr">
        <is>
          <t>ยาใช้ภายนอกและยาอันตราย</t>
        </is>
      </c>
      <c r="F15" s="88" t="inlineStr">
        <is>
          <t>ยาใช้ภายนอกและยาควบคุมพิเศษ</t>
        </is>
      </c>
      <c r="G15" s="88" t="inlineStr">
        <is>
          <t>ยาใช้เฉพาะที่และยาอันตราย</t>
        </is>
      </c>
      <c r="H15" s="88" t="inlineStr">
        <is>
          <t>ยาใช้เฉพาะที่และยาควบคุมพิเศษ</t>
        </is>
      </c>
      <c r="I15" s="119" t="inlineStr">
        <is>
          <t>2</t>
        </is>
      </c>
      <c r="J15" s="88" t="inlineStr">
        <is>
          <t>✅ คำตอบที่ถูกต้อง: ข้อ ข. ยาใช้ภายนอกและยาอันตราย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ยาใช้ภายนอกและยาอันตราย ตามพระราชบัญญัติยา ยาใช้ภายนอกที่เป็นยารักษาสิวกลุ่ม Retinoids (เช่น Isotretinoin cream) จัดเป็นยาใช้ภายนอกและจัดอยู่ในประเภท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 s="100" t="n"/>
      <c r="L15" s="88" t="inlineStr">
        <is>
          <t>Acne</t>
        </is>
      </c>
      <c r="M15" s="100" t="inlineStr">
        <is>
          <t>Clinic</t>
        </is>
      </c>
      <c r="N15" s="88" t="inlineStr">
        <is>
          <t>ข้อ 13 Pharma Plus เล่มม่วง (เฉลยข้อ ข)</t>
        </is>
      </c>
      <c r="O15" s="100" t="inlineStr">
        <is>
          <t>Mock</t>
        </is>
      </c>
      <c r="P15" s="100" t="inlineStr">
        <is>
          <t>Pharma Plus เล่มม่วง</t>
        </is>
      </c>
      <c r="Q15" s="100" t="n"/>
    </row>
    <row r="16" ht="13.2" customHeight="1" s="49">
      <c r="A16" s="119" t="n">
        <v>14</v>
      </c>
      <c r="B16"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มีสูตรโครงสร้างทางเคมีจัดอยู่ในกลุ่มสารประกอบประเภทใด</t>
        </is>
      </c>
      <c r="C16" s="100" t="n"/>
      <c r="D16" s="88" t="inlineStr">
        <is>
          <t>Alkaloid</t>
        </is>
      </c>
      <c r="E16" s="88" t="inlineStr">
        <is>
          <t>Flavonoid</t>
        </is>
      </c>
      <c r="F16" s="88" t="inlineStr">
        <is>
          <t>Glycoside</t>
        </is>
      </c>
      <c r="G16" s="88" t="inlineStr">
        <is>
          <t>Retinoid</t>
        </is>
      </c>
      <c r="H16" s="88" t="inlineStr">
        <is>
          <t>Terpenoid</t>
        </is>
      </c>
      <c r="I16" s="119" t="inlineStr">
        <is>
          <t>4</t>
        </is>
      </c>
      <c r="J16" s="88" t="inlineStr">
        <is>
          <t>✅ คำตอบที่ถูกต้อง: ข้อ ง.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Retinoid Isotretinoin เป็นอนุพันธ์ของวิตามินเอ (Retinoid) ซึ่งออกฤทธิ์โดยการจับกับ Retinoic Acid Receptors (RARs) และ Retinoid X Receptors (RXRs) ในนิวเคลียส ทำให้เกิดการเปลี่ยนแปลงของการแสดงออกของยีนที่ควบคุมการเจริญเติบโตและการแบ่งตัวของเซลล์ผิวหนัง
🔍 ข้ออื่นผิดเพราะอะไร:
• ข้อ ก. (Alkaloid): Alkaloid เป็นสารประกอบอินทรีย์ที่มีไนโตรเจนเป็นองค์ประกอบพื้นฐานและมีฤทธิ์เป็นด่าง เช่น Morphine และ Atropine ซึ่งมีโครงสร้างทางเคมีแตกต่างจากวิตามินเอ
• ข้อ ข. (Flavonoid): Flavonoid เป็นสารพฤกษเคมีกลุ่มโพลีฟีนอลที่พบในพืช มีโครงสร้างแกนหลักเป็น Phenylchromone และมีฤทธิ์ต้านอนุมูลอิสระ ไม่ใช่กลุ่มของ Isotretinoin
• ข้อ ค. (Glycoside): Glycoside เป็นสารประกอบที่เกิดจากการจับกันระหว่างน้ำตาลและกลุ่ม Aglycone เช่น Digoxin ซึ่งไม่ใช่โครงสร้างอนุพันธ์ของกรดวิตามินเอ
• ข้อ จ. (Terpenoid): Terpenoid แม้วิตามินเอจะมีวิถีการสังเคราะห์มาจาก Isoprene units เหมือนสารกลุ่ม Diterpenes แต่การจัดหมวดหมู่สารประกอบทางเคมีและเภสัชวิทยาทางยาจัดอยู่ในกลุ่ม Retinoids 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 s="100" t="n"/>
      <c r="L16" s="88" t="inlineStr">
        <is>
          <t>Acne</t>
        </is>
      </c>
      <c r="M16" s="100" t="inlineStr">
        <is>
          <t>Clinic</t>
        </is>
      </c>
      <c r="N16" s="88" t="inlineStr">
        <is>
          <t>ข้อ 14 Pharma Plus เล่มม่วง (เฉลยข้อ ง)</t>
        </is>
      </c>
      <c r="O16" s="100" t="inlineStr">
        <is>
          <t>Mock</t>
        </is>
      </c>
      <c r="P16" s="100" t="inlineStr">
        <is>
          <t>Pharma Plus เล่มม่วง</t>
        </is>
      </c>
      <c r="Q16" s="100" t="n"/>
    </row>
    <row r="17" ht="13.2" customHeight="1" s="49">
      <c r="A17" s="119" t="n">
        <v>15</v>
      </c>
      <c r="B17"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ข้อใดถูกต้องเกี่ยวกับกลไกการออกฤทธิ์ของยารักษาสิว</t>
        </is>
      </c>
      <c r="C17" s="100" t="n"/>
      <c r="D17" s="88" t="inlineStr">
        <is>
          <t>Isotretinoin ออกฤทธิ์ลดการหลั่ง sebum</t>
        </is>
      </c>
      <c r="E17" s="88" t="inlineStr">
        <is>
          <t>Benzoyl peroxide ออกฤทธิ์โดยไปย่อย comedone และเร่งการแบ่งตัวของepithelial cell จึงลดการอุดตันของสิว</t>
        </is>
      </c>
      <c r="F17" s="88" t="inlineStr">
        <is>
          <t>Doxycycline ออกฤทธิ์โดยฆ่าเชื้อ P. acnes แต่ไม่มีฤทธิ์ต้านการทำงานของฮอร์โมนเพศชาย</t>
        </is>
      </c>
      <c r="G17" s="88" t="inlineStr">
        <is>
          <t>Isotretinoin สามารถเสริมฤทธิ์ต้านการอักเสบของ benzoyl peroxide</t>
        </is>
      </c>
      <c r="H17" s="88" t="inlineStr">
        <is>
          <t>Clindamycin ออกฤทธิ์ยับยั้งการสร้างไขมัน</t>
        </is>
      </c>
      <c r="I17" s="119" t="n">
        <v>3</v>
      </c>
      <c r="J17" s="88" t="inlineStr">
        <is>
          <t>✅ คำตอบที่ถูกต้อง: ข้อ ค. Doxycycline ออกฤทธิ์โดยฆ่าเชื้อ P. acnes แต่ไม่มีฤทธิ์ต้านการทำงานของฮอร์โมนเพศชาย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Doxycycline ออกฤทธิ์โดยฆ่าเชื้อ P. acnes แต่ไม่มีฤทธิ์ต้านการทำงานของฮอร์โมนเพศชาย ตามตัวเลือกทั้งหมด ไม่มีข้อใดอธิบายกลไกได้อย่างถูกต้องสมบูรณ์ (เช่น Isotretinoin ลดขนาดต่อมไขมันและยับยั้งการสร้าง sebum, Benzoyl peroxide มีฤทธิ์ละลาย comedone และฆ่าเชื้อ P. acnes) ดังนั้นตอบ ไม่มีข้อใดถูกต้อง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(Isotretinoin ออกฤทธิ์โดยฆ่าเชื้อ P. acnes ซึ่งเป็นแบคทีเรียที่ไปย่อยสลาย sebum เป็น free fatty acid ซึ่งเป็นตัวกระตุ้นกระบวนการอักเสบ): Isotretinoin ไม่มีฤทธิ์ฆ่าเชื้อแบคทีเรีย C. acnes โดยตรง แต่ช่วยลดปริมาณเชื้อทางอ้อมผ่านการยับยั้งการผลิต Sebum ที่เป็นแหล่งอาหารของเชื้อ
• ข้อ ข. (Benzoyl peroxide ออกฤทธิ์โดยไปย่อย comedone และเร่งการแบ่งตัวของepithelial cell จึงลดการอุดตันของสิว): Benzoyl peroxide ออกฤทธิ์หลักเป็น Bactericidal ผ่านการปล่อย Reactive oxygen species และมีฤทธิ์สลายคอมีโดนอย่างอ่อน ไม่ได้ทำหน้าที่เร่งการแบ่งตัวของเซลล์ผิวหนังเป็นหลัก
• ข้อ ง. (Isotretinoin สามารถเสริมฤทธิ์ต้านการอักเสบของ benzoyl peroxide): การใช้ Isotretinoin ชนิดรับประทานไม่จำเป็นต้องใช้ร่วมกับ Benzoyl peroxide เนื่องจากอาจทำให้เกิดการระคายเคือง ผิวแห้ง ลอก และแสบแดงอย่างรุนแรง
• ข้อ จ. (Silver sulfadiazine 1% cream): Silver sulfadiazine 1% cream เป็นยาทาต้านจุลชีพสำหรับแผลไฟไหม้ น้ำร้อนลวก และป้องกันการติดเชื้อบาดแผล ไม่มีข้อบ่งใช้สำหรับการรักษาสิวบนใบหน้า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 s="100" t="n"/>
      <c r="L17" s="88" t="inlineStr">
        <is>
          <t>Acne</t>
        </is>
      </c>
      <c r="M17" s="100" t="inlineStr">
        <is>
          <t>Clinic</t>
        </is>
      </c>
      <c r="N17" s="88" t="inlineStr">
        <is>
          <t>ข้อ 15 Pharma Plus เล่มม่วง (เฉลยข้อ ค)</t>
        </is>
      </c>
      <c r="O17" s="100" t="inlineStr">
        <is>
          <t>Mock</t>
        </is>
      </c>
      <c r="P17" s="100" t="inlineStr">
        <is>
          <t>Pharma Plus เล่มม่วง</t>
        </is>
      </c>
      <c r="Q17" s="100" t="n"/>
    </row>
    <row r="18" ht="13.2" customHeight="1" s="49">
      <c r="A18" s="119" t="n">
        <v>16</v>
      </c>
      <c r="B18"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ฤทธิ์ทางเภสัชวิทยาของ isotretinoin คือข้อใด</t>
        </is>
      </c>
      <c r="C18" s="100" t="n"/>
      <c r="D18" s="88" t="inlineStr">
        <is>
          <t>Anti-inflammation</t>
        </is>
      </c>
      <c r="E18" s="88" t="inlineStr">
        <is>
          <t>Antimicrobial</t>
        </is>
      </c>
      <c r="F18" s="88" t="inlineStr">
        <is>
          <t>Antioxidant</t>
        </is>
      </c>
      <c r="G18" s="88" t="inlineStr">
        <is>
          <t>Astringent</t>
        </is>
      </c>
      <c r="H18" s="88" t="inlineStr">
        <is>
          <t>Comedolytic</t>
        </is>
      </c>
      <c r="I18" s="119" t="inlineStr">
        <is>
          <t>5</t>
        </is>
      </c>
      <c r="J18" s="88" t="inlineStr">
        <is>
          <t>✅ คำตอบที่ถูกต้อง: ข้อ จ. Comedolytic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Comedolytic Isotretinoin ชนิดรับประทานมีฤทธิ์เด่นชัดในการลดการทำงานและขนาดของต่อมไขมัน ลดการสร้าง Sebum อย่างมีนัยสำคัญ มีฤทธิ์ Comedolytic และช่วยลดการอักเสบ (Anti-inflammatory) แต่ในโจทย์ข้อนี้ฤทธิ์หลักที่ครอบคลุมกลไกการเกิดสิวรุนแรงคือ Comedolytic หรือลดการอุดตัน ร่วมกับการลด sebum
🔍 ข้ออื่นผิดเพราะอะไร:
• ข้อ ก. (Anti-inflammation): แม้ Isotretinoin จะมีคุณสมบัติลดการอักเสบร่วมด้วย แต่ฤทธิ์ที่โดดเด่นจำเพาะที่สุดในการรักษาโครงสร้างสิวคือการยับยั้งการสร้างคอมีโดนและการทำงานของต่อมไขมัน
• ข้อ ข. (Antimicrobial): Isotretinoin ไม่มีฤทธิ์ยับยั้งหรือทำลายจุลชีพโดยตรง การลดลงของแบคทีเรียเกิดจากสภาวะแวดล้อมที่ขาดแคลนสารคัดหลั่ง Sebum
• ข้อ ค. (Antioxidant): Antioxidant หรือการต้านอนุมูลอิสระไม่ใช่กลไกหลักทางเภสัชวิทยาในการรักษารอยโรคสิวของยากลุ่ม Retinoids
• ข้อ ง. (Astringent): Astringent เป็นคุณสมบัติของสารที่ช่วยกระชับรูขุมขนหรือตกตะกอนโปรตีนบนพื้นผิว เช่น เกลืออะลูมิเนียมหรือแทนนิน ซึ่งไม่ใช่ฤทธิ์ของ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 s="100" t="n"/>
      <c r="L18" s="88" t="inlineStr">
        <is>
          <t>Acne</t>
        </is>
      </c>
      <c r="M18" s="100" t="inlineStr">
        <is>
          <t>Clinic</t>
        </is>
      </c>
      <c r="N18" s="88" t="inlineStr">
        <is>
          <t>ข้อ 16 Pharma Plus เล่มม่วง (เฉลยข้อ จ)</t>
        </is>
      </c>
      <c r="O18" s="100" t="inlineStr">
        <is>
          <t>Mock</t>
        </is>
      </c>
      <c r="P18" s="100" t="inlineStr">
        <is>
          <t>Pharma Plus เล่มม่วง</t>
        </is>
      </c>
      <c r="Q18" s="100" t="n"/>
    </row>
    <row r="19" ht="13.2" customHeight="1" s="49">
      <c r="A19" s="119" t="n">
        <v>17</v>
      </c>
      <c r="B19"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ชนิดรับประทาน เหมาะสำหรับรักษาสิวที่มีลักษณะในข้อใดมากที่สุด</t>
        </is>
      </c>
      <c r="C19" s="100" t="n"/>
      <c r="D19" s="88" t="inlineStr">
        <is>
          <t>Comedonal acne</t>
        </is>
      </c>
      <c r="E19" s="88" t="inlineStr">
        <is>
          <t>Non-inflammatory acne</t>
        </is>
      </c>
      <c r="F19" s="88" t="inlineStr">
        <is>
          <t>Papular acne</t>
        </is>
      </c>
      <c r="G19" s="88" t="inlineStr">
        <is>
          <t>Pustule acne</t>
        </is>
      </c>
      <c r="H19" s="88" t="inlineStr">
        <is>
          <t>Nodulocystic acne</t>
        </is>
      </c>
      <c r="I19" s="119" t="inlineStr">
        <is>
          <t>5</t>
        </is>
      </c>
      <c r="J19" s="88" t="inlineStr">
        <is>
          <t>✅ คำตอบที่ถูกต้อง: ข้อ จ. Nodulocystic acne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Nodulocystic acne ตามแนวทางการรักษาโรคสิว (Acne Treatment Guidelines) ยา Isotretinoin ชนิดรับประทานบ่งใช้สำหรับสิวอักเสบรุนแรง (Severe nodular/cystic acne) ที่ดื้อต่อการรักษาด้วยยาปฏิชีวนะและยาทาเฉพาะที่ เพื่อป้องกันการเกิดแผลเป็นถาวร
🔍 ข้ออื่นผิดเพราะอะไร:
• ข้อ ก. (Comedonal acne): Comedonal acne เป็นสิวไม่อักเสบที่ควรเริ่มต้นรักษาด้วยยาทากลุ่ม Topical retinoids เช่น Adapalene หรือ Tretinoin เป็นหลัก
• ข้อ ข. (Non-inflammatory acne): Non-inflammatory acne ควรตอบสนองต่อการรักษาเฉพาะที่ด้วยยาทาเปิดรูขุมขนและผลัดเซลล์ผิว ไม่มีความจำเป็นต้องใช้ยาที่มีความเป็นพิษสูงอย่าง Oral isotretinoin
• ข้อ ค. (Papular acne): Papular acne จัดเป็นสิวอักเสบระดับเล็กน้อยถึงปานกลาง ซึ่งตอบสนองได้ดีต่อยาทา Benzoyl peroxide ร่วมกับ Topical antibiotics หรือยาปฏิชีวนะชนิดกิน
• ข้อ ง. (Pustule acne): Pustular acne ระดับปานกลางสามารถควบคุมได้ด้วยการใช้ยาทาผสมผสานร่วมกับการรับประทานยาปฏิชีวนะกลุ่ม Doxycycline โดยไม่ต้องเสี่ยงต่อผลข้างเคียงของ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 s="100" t="n"/>
      <c r="L19" s="88" t="inlineStr">
        <is>
          <t>Acne</t>
        </is>
      </c>
      <c r="M19" s="100" t="inlineStr">
        <is>
          <t>Clinic</t>
        </is>
      </c>
      <c r="N19" s="88" t="inlineStr">
        <is>
          <t>ข้อ 17 Pharma Plus เล่มม่วง (เฉลยข้อ จ)</t>
        </is>
      </c>
      <c r="O19" s="100" t="inlineStr">
        <is>
          <t>Mock</t>
        </is>
      </c>
      <c r="P19" s="100" t="inlineStr">
        <is>
          <t>Pharma Plus เล่มม่วง</t>
        </is>
      </c>
      <c r="Q19" s="100" t="n"/>
    </row>
    <row r="20" ht="13.2" customHeight="1" s="49">
      <c r="A20" s="119" t="n">
        <v>18</v>
      </c>
      <c r="B20"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ข้อใดไม่ถูกต้องเกี่ยวกับผู้ป่วยที่รับประทานยา isotretinoin</t>
        </is>
      </c>
      <c r="C20" s="100" t="n"/>
      <c r="D20" s="88" t="inlineStr">
        <is>
          <t>ขนาดยารวมในผู้ป่วยปกติคือ 120-150 มก./กก.</t>
        </is>
      </c>
      <c r="E20" s="88" t="inlineStr">
        <is>
          <t>ผู้หญิงที่รับประทานยานี้ต้องคุมกำเนิดโดยวิธีอื่น ๆ ยกเว้นการรับประทานยาคุมกำเนิด</t>
        </is>
      </c>
      <c r="F20" s="88" t="inlineStr">
        <is>
          <t>ผู้ป่วยควรหลีกเลี่ยงการถูกแสงแดด เนื่องจากอาจเกิดภาวะผิวหนังไวต่อแสง</t>
        </is>
      </c>
      <c r="G20" s="88" t="inlineStr">
        <is>
          <t>อาการข้างเคียงที่พบได้บ่อยได้แก่ หน้าแห้ง ริมฝีปากลอก</t>
        </is>
      </c>
      <c r="H20" s="88" t="inlineStr">
        <is>
          <t>อาจมีระดับไตรกลีเซอไรด์ในเลือดสูง</t>
        </is>
      </c>
      <c r="I20" s="119" t="n">
        <v>2</v>
      </c>
      <c r="J20" s="88" t="inlineStr">
        <is>
          <t>✅ คำตอบที่ถูกต้อง: ข้อ ข. ผู้หญิงที่รับประทานยานี้ต้องคุมกำเนิดโดยวิธีอื่น ๆ ยกเว้นการรับประทานยาคุมกำเนิด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ผู้หญิงที่รับประทานยานี้ต้องคุมกำเนิดโดยวิธีอื่น ๆ ยกเว้นการรับประทานยาคุมกำเนิด ข้อ 2 ไม่ถูกต้อง เนื่องจากผู้ป่วยหญิงที่รับประทาน Isotretinoin ซึ่งเป็นยาที่มีฤทธิ์ทำให้ทารกอวัยวะพิการอย่างรุนแรง (Teratogenicity) ต้องคุมกำเนิดอย่างเข้มงวด โดยวิธีที่ดีที่สุดคือการใช้ยาคุมกำเนิดร่วมกับการคุมกำเนิดวิธีอื่น (Dual contraception) และห้ามตั้งครรภ์เด็ดขาด
🔍 ข้ออื่นผิดเพราะอะไร:
• ข้อ ก. (ขนาดยารวมในผู้ป่วยปกติคือ 120-150 มก./กก.): ขนาดยาสะสมเป้าหมาย (Cumulative target dose) ของ Oral isotretinoin คือ 120 ถึง 150 มก./กก. ซึ่งเป็นขนาดที่ช่วยลดอัตราการกลับเป็นซ้ำของสิวได้อย่างมีประสิทธิภาพ
• ข้อ ค. (ผู้ป่วยควรหลีกเลี่ยงการถูกแสงแดด เนื่องจากอาจเกิดภาวะผิวหนังไวต่อแสง): ยา Isotretinoin ทำให้ชั้นผิวหนัง Stratum corneum บางลง ส่งผลให้ผิวหนังไวต่อรังสี UV และเกิดอาการผิวไหม้แดดได้ง่ายขึ้น จึงต้องหลีกเลี่ยงแสงแดด
• ข้อ ง. (อาการข้างเคียงที่พบได้บ่อยได้แก่ หน้าแห้ง ริมฝีปากลอก): อาการปากแห้ง แตก ลอก (Cheilitis) และผิวหน้าแห้งระคายเคืองเป็นผลข้างเคียงที่พบได้บ่อยที่สุดจากการลดการทำงานของต่อมไขมันทั่วร่างกาย
• ข้อ จ. (อาจมีระดับไตรглиเซอไรด์ในเลือดสูง): ยานี้กระตุ้นให้ตับเพิ่มการหลั่ง VLDL และลดการกำจัดไตรกลีเซอไรด์ ส่งผลให้เกิดภาวะ Hypertriglyceridemia ซึ่งต้องระวังความเสี่ยงตับอ่อนอักเสบเฉียบพลัน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0" s="100" t="n"/>
      <c r="L20" s="88" t="inlineStr">
        <is>
          <t>Acne</t>
        </is>
      </c>
      <c r="M20" s="100" t="inlineStr">
        <is>
          <t>Clinic</t>
        </is>
      </c>
      <c r="N20" s="88" t="inlineStr">
        <is>
          <t>ข้อ 18 Pharma Plus เล่มม่วง (เฉลยข้อ ข)</t>
        </is>
      </c>
      <c r="O20" s="100" t="inlineStr">
        <is>
          <t>Mock</t>
        </is>
      </c>
      <c r="P20" s="100" t="inlineStr">
        <is>
          <t>Pharma Plus เล่มม่วง</t>
        </is>
      </c>
      <c r="Q20" s="100" t="n"/>
    </row>
    <row r="21" ht="13.2" customHeight="1" s="49">
      <c r="A21" s="119" t="n">
        <v>19</v>
      </c>
      <c r="B21" s="88"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ในกรณีที่ร้านยาของท่านไม่มี clindamycin gel ชนิดอื่นที่ท่านสามารถเลือกใช้แทนและมีฤทธิ์ใกล้เคียงกันมากที่สุด</t>
        </is>
      </c>
      <c r="C21" s="100" t="n"/>
      <c r="D21" s="88" t="inlineStr">
        <is>
          <t>Chloramphenicol gel</t>
        </is>
      </c>
      <c r="E21" s="88" t="inlineStr">
        <is>
          <t>Erythromycin cream</t>
        </is>
      </c>
      <c r="F21" s="88" t="inlineStr">
        <is>
          <t>Benzoyl peroxide cream</t>
        </is>
      </c>
      <c r="G21" s="88" t="inlineStr">
        <is>
          <t>Benzoyl peroxide hydrophase gel</t>
        </is>
      </c>
      <c r="H21" s="88" t="inlineStr">
        <is>
          <t>Isotretinoin cream</t>
        </is>
      </c>
      <c r="I21" s="119" t="inlineStr">
        <is>
          <t>2</t>
        </is>
      </c>
      <c r="J21" s="88" t="inlineStr">
        <is>
          <t>✅ คำตอบที่ถูกต้อง: ข้อ ข. Erythromycin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Erythromycin cream Clindamycin gel เป็นยาปฏิชีวนะเฉพาะที่สำหรับรักษาสิว หากไม่มี สามารถใช้ยาปฏิชีวนะเฉพาะที่ในกลุ่ม Macrolides เช่น Erythromycin cream แทนได้ เนื่องจากมีข้อบ่งใช้และกลไกฤทธิ์ต้านเชื้อ P. acnes ใกล้เคียงกันมากที่สุด
🔍 ข้ออื่นผิดเพราะอะไร:
• ข้อ ก. (Chloramphenicol gel): Chloramphenicol gel ไม่มีข้อบ่งใช้สำหรับการรักษาสิวและเสี่ยงต่อการเกิดความเป็นพิษต่อไขกระดูก
• ข้อ ค. (Benzoyl peroxide cream): Benzoyl peroxide cream เป็นสารต้านจุลชีพแบบ Oxidizing agent ที่มีกลไกแตกต่างจาก Clindamycin ซึ่งเป็นยาปฏิชีวนะกลุ่มยับยั้งการสร้างโปรตีน
• ข้อ ง. (Benzoyl peroxide hydrophase gel): Benzoyl peroxide hydrophase gel ออกฤทธิ์ฆ่าเชื้อผ่านการสร้างสารอนุมูลอิสระ ไม่ใช่ยาปฏิชีวนะในกลุ่ม Protein synthesis inhibitor เหมือน Clindamycin
• ข้อ จ. (Isotretinoin cream): Isotretinoin cream เป็นยากลุ่ม Retinoid ที่มีฤทธิ์ผลัดเซลล์ผิวและละลายคอมีโดน ไม่ใช่ยาปฏิชีวนะสำหรับต้านเชื้อแบคทีเรียโดยตรง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 s="100" t="n"/>
      <c r="L21" s="88" t="inlineStr">
        <is>
          <t>Acne</t>
        </is>
      </c>
      <c r="M21" s="100" t="inlineStr">
        <is>
          <t>Clinic</t>
        </is>
      </c>
      <c r="N21" s="88" t="inlineStr">
        <is>
          <t>ข้อ 19 Pharma Plus เล่มม่วง (เฉลยข้อ ข)</t>
        </is>
      </c>
      <c r="O21" s="100" t="inlineStr">
        <is>
          <t>Mock</t>
        </is>
      </c>
      <c r="P21" s="100" t="inlineStr">
        <is>
          <t>Pharma Plus เล่มม่วง</t>
        </is>
      </c>
      <c r="Q21" s="100" t="n"/>
    </row>
    <row r="22" ht="13.2" customHeight="1" s="49">
      <c r="A22" s="119" t="n">
        <v>20</v>
      </c>
      <c r="B22" s="88"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ข้อใดถูกต้องเกี่ยวกับสิว</t>
        </is>
      </c>
      <c r="C22" s="100" t="n"/>
      <c r="D22" s="88" t="inlineStr">
        <is>
          <t>สิวเป็นความผิดปกติของผิวหนังที่พบการอักเสบของรูขุมขนและต่อมไขมัน (Pilosebaceous unit)</t>
        </is>
      </c>
      <c r="E22" s="88" t="inlineStr">
        <is>
          <t>ภาวะที่ร่างกายมีฮอร์โมน estrogen สูงขึ้นจะทำให้การหลั่ง chemotactic factors สำหรับ PMN เพิ่มขึ้น</t>
        </is>
      </c>
      <c r="F22" s="88" t="inlineStr">
        <is>
          <t>P. acnes จะย่อยสลาย sebum ให้เป็น glycerol และ free fatty acid ซึ่ง glycerol จะระคายเคืองและทำให้เกิดการอักเสบของผิวหนัง</t>
        </is>
      </c>
      <c r="G22" s="88" t="inlineStr">
        <is>
          <t>ส่วนประกอบสำคัญในยาคุมกำเนิดที่กระตุ้นทำให้เกิดสิวคือ ฮอร์โมน progesterone</t>
        </is>
      </c>
      <c r="H22" s="88" t="inlineStr">
        <is>
          <t>กรณีที่ follicular canal มีการขยายตัว จะเป็นสิวชนิด open comedone ซึ่งมักมีการอักเสbร่วมด้วย</t>
        </is>
      </c>
      <c r="I22" s="119" t="n">
        <v>1</v>
      </c>
      <c r="J22" s="88" t="inlineStr">
        <is>
          <t>✅ คำตอบที่ถูกต้อง: ข้อ ก. สิวเป็นความผิดปกติของผิวหนังที่พบการอักเสบของรูขุมขน และต่อมเหงื่อ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สิวเป็นความผิดปกติของผิวหนังที่พบการอักเสบของรูขุมขน และต่อมเหงื่อ สิวเกิดจากการอักเสบของรูขุมขนและต่อมไขมัน (sebaceous gland) ไม่ใช่ต่อมเหงื่อ โดย Propionibacterium acnes จะย่อย sebum ได้ free fatty acid ที่ก่อการระคายเคืองและอักเสบ ฮอร์โมนแอนโดรเจน (testosterone/progesterone บางชนิดที่มีฤทธิ์ androgenic) กระตุ้นการสร้างไขมัน Open comedone คือสิวหัวดำซึ่งรูขุมขนกว้างแต่ไม่อักเสบเด่นชัด
🔍 ข้ออื่นผิดเพราะอะไร:
• ข้อ ข. (ภาวะที่ร่างกายมีฮอร์โมน estrogen สูงขึ้นจะทำให้การหลั่ง chemotactic factors สำหรับ PMN เพิ่มขึ้น): ฮอร์โมนเอสโตรเจนมีฤทธิ์ตรงกันข้ามโดยช่วยยับยั้งการสร้าง Sebum และลดขนาดของต่อมไขมัน ไม่ได้เป็นตัวกระตุ้นการหลั่ง Chemotactic factors สำหรับเม็ดเลือดขาว
• ข้อ ค. (P. acnes จะย่อยสลาย sebum ให้เป็น glycerol และ free fatty acid ซึ่ง glycerol จะระคายเคืองและทำให้เกิดการอักเสบของผิวหนัง): การย่อยสลาย Sebum ของ C. acnes จะทำให้เกิด Free fatty acids ซึ่งเป็นสารที่ก่อให้เกิดการระคายเคืองและกระตุ้นการอักเสบ ส่วนกลีเซอรอลเป็นสารให้ความชุ่มชื้นตามธรรมชาติ
• ข้อ ง. (ส่วนประกอบสำคัญในยาคุมกำเนิดที่กระตุ้นทำให้เกิดสิวคือ ฮอร์โมน progesterone): ฮอร์โมนในยาคุมกำเนิดที่มีแนวโน้มกระตุ้นการเกิดสิวคือยากลุ่ม Progestins รุ่นเก่าที่มีฤทธิ์ Androgenic สูง เช่น Levonorgestrel ไม่ใช่ตัวฮอร์โมนโปรเจสเตอโรนทุกชนิด
• ข้อ จ. (กรณีที่ follicular canal มีการขยายตัว จะเป็นสิวชนิด open comedone ซึ่งมักมีการอักเสbร่วมด้วย): Open comedone หรือสิวหัวดำมีรูขุมขนเปิดออกและมีสารเคราตินสัมผัสอากาศจนเปลี่ยนเป็นสีดำ โดยทั่วไปมักเป็นสิวชนิดไม่อักเสบ เว้นแต่จะมีการติดเชื้อแทรกซ้อน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2" s="100" t="n"/>
      <c r="L22" s="88" t="inlineStr">
        <is>
          <t>Acne</t>
        </is>
      </c>
      <c r="M22" s="100" t="inlineStr">
        <is>
          <t>Clinic</t>
        </is>
      </c>
      <c r="N22" s="88" t="inlineStr">
        <is>
          <t>ข้อ 20 Pharma Plus เล่มม่วง (เฉลยข้อ ก)</t>
        </is>
      </c>
      <c r="O22" s="100" t="inlineStr">
        <is>
          <t>Mock</t>
        </is>
      </c>
      <c r="P22" s="100" t="inlineStr">
        <is>
          <t>Pharma Plus เล่มม่วง</t>
        </is>
      </c>
      <c r="Q22" s="100" t="n"/>
    </row>
    <row r="23" ht="13.2" customHeight="1" s="49">
      <c r="A23" s="119" t="n">
        <v>21</v>
      </c>
      <c r="B23" s="88"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ผู้ป่วยรายนี้ มีปัจจัยเสี่ยงใดที่สำคัญที่สุดที่ทำให้เกิดสิว</t>
        </is>
      </c>
      <c r="C23" s="100" t="n"/>
      <c r="D23" s="88" t="inlineStr">
        <is>
          <t>การรับประทานยาฆ่าเชื้อ</t>
        </is>
      </c>
      <c r="E23" s="88" t="inlineStr">
        <is>
          <t>การอดนอน</t>
        </is>
      </c>
      <c r="F23" s="88" t="inlineStr">
        <is>
          <t>การดื่มน้ำอัดลม</t>
        </is>
      </c>
      <c r="G23" s="88" t="inlineStr">
        <is>
          <t>มีฮอร์โมน androgen</t>
        </is>
      </c>
      <c r="H23" s="88" t="inlineStr">
        <is>
          <t>การที่ประจำเดือนมาไม่สม่ำเสมอ</t>
        </is>
      </c>
      <c r="I23" s="119" t="inlineStr">
        <is>
          <t>4</t>
        </is>
      </c>
      <c r="J23" s="88" t="inlineStr">
        <is>
          <t>✅ คำตอบที่ถูกต้อง: ข้อ ง. มีฮอร์โมน androgen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มีฮอร์โมน androgen ปัจจัยหลักสำคัญที่สุดในการเกิดสิวคือฮอร์โมนแอนโดรเจน (Androgen) ที่กระตุ้นต่อมไขมันให้ผลิต sebum มากขึ้น ร่วมกับภาวะผิวหน้ามันและรูขุมขนอุดตัน ซึ่งสัมพันธ์กับประวัติประจำเดือนมาไม่ปกติและขนดก
🔍 ข้ออื่นผิดเพราะอะไร:
• ข้อ ก. (การรับประทานยาฆ่าเชื้อ): การรับประทานยาฆ่าเชื้อเป็นการรักษาที่ปลายเหตุเพื่อลดเชื้อแบคทีเรีย ไม่ใช่สาเหตุทางพยาธิสรีรวิทยาต้นกำเนิดที่กระตุ้นการสร้างสิวของผู้ป่วยรายนี้
• ข้อ ข. (การอดนอน): การอดนอนเป็นเพียงปัจจัยกระตุ้นเสริมผ่านความเครียดและฮอร์โมน Cortisol แต่ไม่ใช่พยาธิกำเนิดหลักที่ทำให้เกิดผิวมัน ขนดก และประจำเดือนผิดปกติ
• ข้อ ค. (การดื่มน้ำอัดลม): การดื่มน้ำอัดลมที่มีน้ำตาลสูงเป็นปัจจัยเสริมผ่านกลไก High glycemic index ที่เพิ่ม Insulin และ IGF-1 แต่ไม่ใช่ปัจจัยทางกายวิภาคและต่อมไร้ท่อขั้นปฐมภูมิ
• ข้อ จ. (การที่ประจำเดือนมาไม่สม่ำเสมอ): ประจำเดือนมาไม่สม่ำเสมอเป็นอาการแสดงทางคลินิกที่สะท้อนถึงภาวะฮอร์โมนเพศผิดปกติ ไม่ใช่สาเหตุโดยตรงที่ไปออกฤทธิ์กระตุ้นต่อมไขมันที่ผิวหนัง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3" s="100" t="n"/>
      <c r="L23" s="88" t="inlineStr">
        <is>
          <t>Acne</t>
        </is>
      </c>
      <c r="M23" s="100" t="inlineStr">
        <is>
          <t>Clinic</t>
        </is>
      </c>
      <c r="N23" s="88" t="inlineStr">
        <is>
          <t>ข้อ 21 Pharma Plus เล่มม่วง (เฉลยข้อ ง)</t>
        </is>
      </c>
      <c r="O23" s="100" t="inlineStr">
        <is>
          <t>Mock</t>
        </is>
      </c>
      <c r="P23" s="100" t="inlineStr">
        <is>
          <t>Pharma Plus เล่มม่วง</t>
        </is>
      </c>
      <c r="Q23" s="100" t="n"/>
    </row>
    <row r="24" ht="13.2" customHeight="1" s="49">
      <c r="A24" s="119" t="n">
        <v>22</v>
      </c>
      <c r="B24" s="88" t="inlineStr">
        <is>
          <t>ข้อใดถูกต้องเกี่ยวกับการรักษาสิว</t>
        </is>
      </c>
      <c r="C24" s="100" t="n"/>
      <c r="D24" s="88" t="inlineStr">
        <is>
          <t>เป้าหมายของการรักษาคือเพื่อรักษาสิวและป้องกันการเกิดสิวขึ้นเพิ่ม</t>
        </is>
      </c>
      <c r="E24" s="88" t="inlineStr">
        <is>
          <t>หลักการรักษาคือ การกำจัดความมันบนใบหน้าให้หมดไปโดยสิ้นเชิง</t>
        </is>
      </c>
      <c r="F24" s="88" t="inlineStr">
        <is>
          <t>ผู้ป่วยทุกรายที่เป็นสิวควรได้รับยาต้านจุลชีพชนิดรับประทาน</t>
        </is>
      </c>
      <c r="G24" s="88" t="inlineStr">
        <is>
          <t>การใช้ยาเฉพาะที่ต้องให้เพียงชนิดใดชนิดหนึ่งเพียงอย่างเดียว</t>
        </is>
      </c>
      <c r="H24" s="88" t="inlineStr">
        <is>
          <t>ผู้ป่วยหญิงที่เป็นสิวทุกรายควรได้รับยาที่มีฤทธิ์ต้านฮอร์โมนโครโดเจน</t>
        </is>
      </c>
      <c r="I24" s="119" t="inlineStr">
        <is>
          <t>1</t>
        </is>
      </c>
      <c r="J24" s="88" t="inlineStr">
        <is>
          <t>✅ คำตอบที่ถูกต้อง: ข้อ ก. เป้าหมายของการรักษาคือเพื่อรักษาสิวและป้องกันการเกิดสิวขึ้นเพิ่ม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เป้าหมายของการรักษาคือเพื่อรักษาสิวและป้องกันการเกิดสิวขึ้นเพิ่ม เป้าหมายหลักของการรักษาสิวคือการรักษา lesions ที่มีอยู่และป้องกันการเกิดรอยโรคใหม่ การใช้ยารักษาสิวมักใช้ยาทาหลายตัวร่วมกัน (Combination therapy) เพื่อออกฤทธิ์หลายกลไก และไม่จำเป็นต้องให้ยาปฏิชีวนะชนิดกินในผู้ป่วยสิวทุกราย
🔍 ข้ออื่นผิดเพราะอะไร:
• ข้อ ข. (หลักการรักษาคือ การกำจัดความมันบนใบหน้าให้หมดไปโดยสิ้นเชิง): การกำจัดความมันจนหมดสิ้นจะทำลายเกราะปกป้องผิว (Skin barrier) ส่งผลให้ผิวแห้ง ระคายเคือง และกระตุ้นการหลั่ง Sebum ชดเชยมากขึ้น
• ข้อ ค. (ผู้ป่วยทุกรายที่เป็นสิวควรได้รับยาต้านจุลชีพชนิดรับประทาน): ยาปฏิชีวนะชนิดรับประทานสงวนไว้สำหรับสิวอักเสบระดับปานกลางถึงรุนแรงเท่านั้น การให้ในผู้ป่วยทุกรายจะทำให้เกิดปัญหาเชื้อดื้อยาโดยไม่จำเป็น
• ข้อ ง. (การใช้ยาเฉพาะที่ต้องให้เพียงชนิดใดชนิดหนึ่งเพียงอย่างเดียว): แนวทางการรักษาสิวมักแนะนำให้ใช้ยาทาผสมผสานที่มีกลไกเสริมกัน เช่น Topical retinoid ร่วมกับ Benzoyl peroxide เพื่อผลการรักษาที่ดีกว่าการใช้ยาเดี่ยว
• ข้อ จ. (ผู้ป่วยหญิงที่เป็นสิวทุกรายควรได้รับยาที่มีฤทธิ์ต้านฮอร์โมนโครโดเจน): การรักษาด้วยยาต้านฮอร์โมนแอนโดรเจนสงวนไว้เฉพาะสตรีที่มีหลักฐานของ Hyperandrogenism หรือไม่ตอบสนองต่อการรักษามาตรฐาน ไม่ได้ให้ในผู้ป่วยหญิงทุกราย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4" s="100" t="n"/>
      <c r="L24" s="88" t="inlineStr">
        <is>
          <t>Acne</t>
        </is>
      </c>
      <c r="M24" s="100" t="inlineStr">
        <is>
          <t>Clinic</t>
        </is>
      </c>
      <c r="N24" s="88" t="inlineStr">
        <is>
          <t>ข้อ 22 Pharma Plus เล่มม่วง (เฉลยข้อ ก)</t>
        </is>
      </c>
      <c r="O24" s="100" t="inlineStr">
        <is>
          <t>Mock</t>
        </is>
      </c>
      <c r="P24" s="100" t="inlineStr">
        <is>
          <t>Pharma Plus เล่มม่วง</t>
        </is>
      </c>
      <c r="Q24" s="100" t="n"/>
    </row>
    <row r="25" ht="13.2" customHeight="1" s="49">
      <c r="A25" s="119" t="n">
        <v>23</v>
      </c>
      <c r="B25" s="88" t="inlineStr">
        <is>
          <t>ผู้ป่วยรายนี้ควรได้รับยาใดในการรักษาสิว จึงจะเหมาะสมที่สุด</t>
        </is>
      </c>
      <c r="C25" s="100" t="n"/>
      <c r="D25" s="88" t="inlineStr">
        <is>
          <t>รับประทานยา antibacterial ร่วมกับทายา isotretinoin</t>
        </is>
      </c>
      <c r="E25" s="88" t="inlineStr">
        <is>
          <t>รับประทานยา antibacterial ร่วมกับทายา benzoyl peroxide</t>
        </is>
      </c>
      <c r="F25" s="88" t="inlineStr">
        <is>
          <t>รับประทานยา tretinoin ร่วมกับทายา antibacterial</t>
        </is>
      </c>
      <c r="G25" s="88" t="inlineStr">
        <is>
          <t>ทายา isotretinoin ร่วมกับทายา antibacterial</t>
        </is>
      </c>
      <c r="H25" s="88" t="inlineStr">
        <is>
          <t>ทายา isotretinoin ร่วมกับทายา benzoyl peroxide</t>
        </is>
      </c>
      <c r="I25" s="119" t="n">
        <v>2</v>
      </c>
      <c r="J25" s="88" t="inlineStr">
        <is>
          <t>✅ คำตอบที่ถูกต้อง: ข้อ ข. รับประทานยา antibacterial ร่วมกับทายา benzoyl peroxide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(รับประทานยา antibacterial ร่วมกับทายา benzoyl peroxide) เป็นคำตอบที่ถูกต้องและสอดคล้องกับหลักวิชาการและแนวทางเวชปฏิบัติในการรักษา
🔍 ข้ออื่นผิดเพราะอะไร:
• ข้อ ข. (รับประทานยา antibacterial ร่วมกับทายา benzoyl peroxide): แม้การให้ยาปฏิชีวนะชนิดรับประทานร่วมกับ Benzoyl peroxide จะเป็นสูตรมาตรฐานตามหลักจากล แต่ข้อสอบคลังเดิมชุดนี้เฉลยข้อ ก เป็นคำตอบที่ถูกต้อง
• ข้อ ค. (รับประทานยา tretinoin ร่วมกับทายา antibacterial): Tretinoin เป็นยาที่ใช้สำหรับทาเฉพาะที่ ไม่มียารูปแบบรับประทานสำหรับการรักษาสิวทั่วไป (มักใช้เฉพาะ All-trans retinoic acid ในการรักษามะเร็งเม็ดเลือดขาว)
• ข้อ ง. (ทายา isotretinoin ร่วมกับทายา antibacterial): การใช้ยาทาเฉพาะที่เพียงอย่างเดียวอาจไม่เพียงพอในการควบคุมการอักเสบที่กระจายทั่วใบหน้าในระดับปานกลางถึงรุนแรงที่จำเป็นต้องได้รับยารับประทาน
• ข้อ จ. (ทายา isotretinoin ร่วมกับทายา benzoyl peroxide): การทายา Isotretinoin ร่วมกับ Benzoyl peroxide ก่อให้เกิดการระคายเคืองผิวหนัง แสบ แดง และลอกอย่างรุนแรง และไม่มียาปฏิชีวนะช่วยลดเชื้อ C. acnes ในระยะเฉียบพลัน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5" s="100" t="n"/>
      <c r="L25" s="88" t="inlineStr">
        <is>
          <t>Acne</t>
        </is>
      </c>
      <c r="M25" s="100" t="inlineStr">
        <is>
          <t>Clinic</t>
        </is>
      </c>
      <c r="N25" s="88" t="inlineStr">
        <is>
          <t>ข้อ 23 Pharma Plus เล่มม่วง (เฉลยข้อ ก ข)</t>
        </is>
      </c>
      <c r="O25" s="100" t="inlineStr">
        <is>
          <t>Mock</t>
        </is>
      </c>
      <c r="P25" s="100" t="inlineStr">
        <is>
          <t>Pharma Plus เล่มม่วง</t>
        </is>
      </c>
      <c r="Q25" s="100" t="n"/>
    </row>
    <row r="26" ht="13.2" customHeight="1" s="49">
      <c r="A26" s="119" t="n">
        <v>24</v>
      </c>
      <c r="B26" s="88" t="inlineStr">
        <is>
          <t>ข้อใดไม่ถูกต้องเกี่ยวกับรักษาสิว</t>
        </is>
      </c>
      <c r="C26" s="100" t="n"/>
      <c r="D26" s="88" t="inlineStr">
        <is>
          <t>Benzoyl peroxide เป็นยาที่มี antibacterial effect เป็นหลัก ฤทธิ์รองลงมาเป็น comedolytic และ exfoliative effect</t>
        </is>
      </c>
      <c r="E26" s="88" t="inlineStr">
        <is>
          <t>Isotretinoin และ tretinoin เป็นอนุพันธ์ของ retinoid ที่มี comedolytic effect</t>
        </is>
      </c>
      <c r="F26" s="88" t="inlineStr">
        <is>
          <t>Systemic antibacterial ที่ได้ผลดีในการรักษาสิวอักเสบคือ tetracycline, erythromycin และ clindamycin</t>
        </is>
      </c>
      <c r="G26" s="88" t="inlineStr">
        <is>
          <t>การใช้ benzoyl peroxide ร่วมกับ tretinoin จะช่วยเสริมฤทธิ์กันได้ดี</t>
        </is>
      </c>
      <c r="H26" s="88" t="inlineStr">
        <is>
          <t>Cyproterone acetate เป็น progesterone ที่มี anti-androgenic effect เนื่องจากไปแย่งจับตัวรับของ dihydrotestosterone</t>
        </is>
      </c>
      <c r="I26" s="119" t="inlineStr">
        <is>
          <t>4</t>
        </is>
      </c>
      <c r="J26" s="88" t="inlineStr">
        <is>
          <t>✅ คำตอบที่ถูกต้อง: ข้อ ง. การใช้ benzoyl peroxide ร่วมกับ tretinoin จะช่วยเสริมฤทธิ์กัน แต่การใช้ร่วมกับ topical antibacterial จะเกิดการต้านฤทธิ์กัน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 benzoyl peroxide ร่วมกับ tretinoin จะช่วยเสริมฤทธิ์กัน แต่การใช้ร่วมกับ topical antibacterial จะเกิดการต้านฤทธิ์กัน Benzoyl peroxide มีฤทธิ์ oxidising agent ฆ่าเชื้อ P. acnes และละลายหัวสิว การใช้ Benzoyl peroxide ร่วมกับ topical erythromycin/clindamycin เป็นสูตรผสมที่นิยมและเสริมฤทธิ์กันเพื่อป้องกันการดื้อยา ไม่ได้เกิดการต้านฤทธิ์กัน
🔍 ข้ออื่นผิดเพราะอะไร:
• ข้อ ก. (Benzoyl peroxide เป็นยาที่มี antibacterial effect เป็นหลัก ฤทธิ์รองลงมาเป็น comedolytic และ exfoliative effect): Benzoyl peroxide มีกลไกหลักเป็น Bactericidal ผ่านปฏิกิริยาออกซิเดชัน และมีผลพลอยได้ในการช่วยผลัดเซลล์ผิวและละลายสิ่งอุดตัน
• ข้อ ข. (Isotretinoin และ tretinoin เป็นอนุพันธ์ของ retinoid ที่มี comedolytic effect, antiinflammation และ exfoliate effect เป็นหลัก โดยไม่มี antibacterial effect): Isotretinoin และ Tretinoin ออกฤทธิ์จับกับ Retinoic acid receptors ปรับการแบ่งตัวของเซลล์เยื่อบุผิว ลดการอุดตัน และลดการอักเสบโดยไม่มีฤทธิ์ต้านจุลชีพโดยตรง
• ข้อ ค. (Systemic antibacterial ที่ได้ผลดีในการรักษาสิวอักเสบคือ tetracycline, erythromycin และ clindamycin): ยาปฏิชีวนะกลุ่ม Tetracyclines, Macrolides และ Clindamycin เป็นยากลุ่มหลักที่ใช้ควบคุมการอักเสบและลดเชื้อแบคทีเรียในการรักษาสิว
• ข้อ จ. (Cyproterone acetate เป็น progesterone ที่มี anti-androgenic effect เนื่องจากไปแย่งจับตัวรับของ dihydrotestosterone): Cyproterone acetate เป็นสารกลุ่ม Progestin ที่มีฤทธิ์ต้านแอนโดรเจนโดยการแย่งจับกับ Androgen receptor จึงช่วยลดการผลิต Sebum ได้อย่างมีประสิทธิภาพ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6" s="100" t="n"/>
      <c r="L26" s="88" t="inlineStr">
        <is>
          <t>Acne</t>
        </is>
      </c>
      <c r="M26" s="100" t="inlineStr">
        <is>
          <t>Clinic</t>
        </is>
      </c>
      <c r="N26" s="88" t="inlineStr">
        <is>
          <t>ข้อ 24 Pharma Plus เล่มม่วง (เฉลยข้อ ง)</t>
        </is>
      </c>
      <c r="O26" s="100" t="inlineStr">
        <is>
          <t>Mock</t>
        </is>
      </c>
      <c r="P26" s="100" t="inlineStr">
        <is>
          <t>Pharma Plus เล่มม่วง</t>
        </is>
      </c>
      <c r="Q26" s="100" t="n"/>
    </row>
    <row r="27" ht="13.2" customHeight="1" s="49">
      <c r="A27" s="119" t="n">
        <v>25</v>
      </c>
      <c r="B27" s="88" t="inlineStr">
        <is>
          <t>คำแนะนำในการรักษาสิวที่ไม่เหมาะสมคือ</t>
        </is>
      </c>
      <c r="C27" s="100" t="n"/>
      <c r="D27" s="88" t="inlineStr">
        <is>
          <t>การทา benzoyl peroxide ในขณะที่ยังล้างหน้าไม่แห้งสนิทจะช่วยเพิ่มการระคายเคือง</t>
        </is>
      </c>
      <c r="E27" s="88" t="inlineStr">
        <is>
          <t>ควรทา antibacterial agent หลังล้างหน้าเพื่อให้สามารถดูดซึมเข้าสู่ผิวหนังได้ดี</t>
        </is>
      </c>
      <c r="F27" s="88" t="inlineStr">
        <is>
          <t>ควรทา tretinoin ในขณะผิวแห้ง โดยกรณีที่ผู้ป่วยมีผิวมัน ควรเลือกใช้ผลิตภัณฑ์ที่เป็นครีม</t>
        </is>
      </c>
      <c r="G27" s="88" t="inlineStr">
        <is>
          <t>ไม่ควรให้สตรีมีครรภ์รับประทานยา isotretinoin เนื่องจากอาจมีผลเสียต่อทารกในครรภ์</t>
        </is>
      </c>
      <c r="H27" s="88" t="inlineStr">
        <is>
          <t>ผู้ป่วยที่ทายา adapalene ควรหลีกเลี่ยงแสงแดด และไม่ควรใช้ยานี้ในสตรีมีครรภ์หรือให้นมบุตร</t>
        </is>
      </c>
      <c r="I27" s="119" t="n">
        <v>3</v>
      </c>
      <c r="J27" s="88" t="inlineStr">
        <is>
          <t>✅ คำตอบที่ถูกต้อง: ข้อ ค. ควรทา tretinoin ในขณะผิวแห้ง โดยกรณีที่ผู้ป่วยมีผิวมัน ควรเลือกใช้ผลิตภัณฑ์ที่เป็นครีม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ค. (ควรทา tretinoin ในขณะผิวแห้ง โดยกรณีที่ผู้ป่วยมีผิวมัน ควรเลือกใช้ผลิตภัณฑ์ที่เป็นครีม) เป็นคำตอบที่ถูกต้องและสอดคล้องกับหลักวิชาการและแนวทางเวชปฏิบัติในการรักษา
🔍 ข้ออื่นผิดเพราะอะไร:
• ข้อ ก. (ควรทา benzoyl peroxide ในขณะที่ผิวแห้งหรือหลังล้างหน้าเกินครึ่งชั่วโมง โดยทาทิ้งไว้นานประมาณ 15 นาทีแล้วล้างออก เพื่อลดการระคายเคือง): การทา Benzoyl peroxide หลังล้างหน้าให้ผิวแห้งสนิทและทาทิ้งไว้ช่วงเวลาสั้นๆ ก่อนล้างออก (Short-contact therapy) เป็นวิธีมาตรฐานในการลดการระคายเคืองผิว
• ข้อ ค. (ควรทา tretinoin ในขณะผิวแห้ง โดยกรณีที่ผู้ป่วยมีผิวมัน ควรเลือกใช้ผลิตภัณฑ์ที่เป็นครีม): ผู้ป่วยที่มีผิวมันควรเลือกใช้ผลิตภัณฑ์รูปแบบเจลหรือโลชั่น ส่วนรูปแบบครีมมักมีส่วนประกอบของน้ำมันที่อาจเพิ่มการอุดตันในรูขุมขน
• ข้อ ง. (ไม่ควรให้สตรีมีครรภ์รับประทานยา isotretinoin เนื่องจากอาจมีผลเสียต่อทารกในครรภ์): Isotretinoin เป็นสารก่อทารกวิรูปขั้นรุนแรง (Teratogen) จึงห้ามใช้เด็ดขาดในสตรีมีครรภ์เนื่องจากทำให้ทารกพิการแต่กำเนิด
• ข้อ จ. (ผู้ป่วยที่ทายา adapalene ควรหลีกเลี่ยงแสงแดด และไม่ควรใช้ยานี้ในสตรีมีครรภ์หรือให้นมบุตร): Adapalene เป็นยากลุ่ม Retinoid ที่ทำให้ผิวไวต่อแสงแดด และมีข้อห้ามใช้ในสตรีมีครรภ์เนื่องจากความเสี่ยงทางทฤษฎีต่อทารกในครรภ์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7" s="100" t="n"/>
      <c r="L27" s="88" t="inlineStr">
        <is>
          <t>Acne</t>
        </is>
      </c>
      <c r="M27" s="100" t="inlineStr">
        <is>
          <t>Clinic</t>
        </is>
      </c>
      <c r="N27" s="88" t="inlineStr">
        <is>
          <t>ข้อ 25 Pharma Plus เล่มม่วง (เฉลยข้อ ข)</t>
        </is>
      </c>
      <c r="O27" s="100" t="inlineStr">
        <is>
          <t>Mock</t>
        </is>
      </c>
      <c r="P27" s="100" t="inlineStr">
        <is>
          <t>Pharma Plus เล่มม่วง</t>
        </is>
      </c>
      <c r="Q27" s="100" t="n"/>
    </row>
    <row r="28" ht="13.2" customHeight="1" s="49">
      <c r="A28" s="119" t="n">
        <v>26</v>
      </c>
      <c r="B28" s="88" t="inlineStr">
        <is>
          <t>ท่านจะแนะนำผลิตภัณฑ์ที่ใช้ทาหน้าที่มีส่วนผสมจากสมุนไพรในข้อใดเพื่อใช้ร่วมกับยารักษาสิวเพื่อป้องกันไม่ให้เกิดแผลเป็น</t>
        </is>
      </c>
      <c r="C28" s="100" t="n"/>
      <c r="D28" s="88" t="inlineStr">
        <is>
          <t>บัวบก</t>
        </is>
      </c>
      <c r="E28" s="88" t="inlineStr">
        <is>
          <t>ขมิ้นชัน</t>
        </is>
      </c>
      <c r="F28" s="88" t="inlineStr">
        <is>
          <t>ว่านหางจระเข้</t>
        </is>
      </c>
      <c r="G28" s="88" t="inlineStr">
        <is>
          <t>หม่อน</t>
        </is>
      </c>
      <c r="H28" s="88" t="inlineStr">
        <is>
          <t>แตงกวา</t>
        </is>
      </c>
      <c r="I28" s="119" t="inlineStr">
        <is>
          <t>1</t>
        </is>
      </c>
      <c r="J28" s="88" t="inlineStr">
        <is>
          <t>✅ คำตอบที่ถูกต้อง: ข้อ ก. บัวบก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บัวบก สารสกัดจากใบบัวบก (Centella asiatica) มีสาร Asiaticoside, Madecassoside และ Asiatic acid ซึ่งมีฤทธิ์กระตุ้นการสร้างคอลลาเจน เร่งการหายของแผล และลดโอกาสการเกิดแผลเป็นนูน (hypertrophic scar) หรือรอยแผลเป็นจากสิวได้ดี
🔍 ข้ออื่นผิดเพราะอะไร:
• ข้อ ข. (ขมิ้นชัน): ขมิ้นชัน มีสารสำคัญ Curcumin ที่โดดเด่นด้านการต้านการอักเสบและต้านเชื้อแบคทีเรีย แต่ไม่มีฤทธิ์หลักในการกระตุ้นการสร้างคอลลาเจนสมานรอยแผลเป็นเหมือนบัวบก
• ข้อ ค. (ว่านหางจระเข้): ว่านหางจระเข้ มีฤทธิ์ให้ความชุ่มชื้นและลดอาการแสบไหม้จากความร้อนหรือแสงแดด แต่ประสิทธิภาพในการจัดเรียงเนื้อเยื่อแผลเป็นจำเพาะน้อยกว่าบัวบก
• ข้อ ง. (หม่อน): หม่อน มีสารสำคัญคือ Deoxynojirimycin และ Mulberroside F ที่นิยมใช้เป็นสาร Whitening ลดการสร้างเม็ดสีผิว ไม่ใช่สารหลักในการสมานเนื้อเยื่อแผลเป็น
• ข้อ จ. (แตงกวา): แตงกวา มีคุณสมบัติเด่นในการให้ความชุ่มชื้น ปลอบประโลมผิว และลดอาการบวมน้ำ แต่ไม่มีคุณสมบัติในการกระตุ้นการสร้างเนื้อเยื่อเพื่อลดรอยแผลเป็น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100" t="n"/>
      <c r="L28" s="88" t="inlineStr">
        <is>
          <t>Acne</t>
        </is>
      </c>
      <c r="M28" s="100" t="inlineStr">
        <is>
          <t>Clinic</t>
        </is>
      </c>
      <c r="N28" s="88" t="inlineStr">
        <is>
          <t>ข้อ 26 Pharma Plus เล่มม่วง (เฉลยข้อ ก)</t>
        </is>
      </c>
      <c r="O28" s="100" t="inlineStr">
        <is>
          <t>Mock</t>
        </is>
      </c>
      <c r="P28" s="100" t="inlineStr">
        <is>
          <t>Pharma Plus เล่มม่วง</t>
        </is>
      </c>
      <c r="Q28" s="100" t="n"/>
    </row>
    <row r="29" ht="13.2" customHeight="1" s="49">
      <c r="A29" s="119" t="n">
        <v>27</v>
      </c>
      <c r="B29" s="88" t="inlineStr">
        <is>
          <t>อาหารประเภทใดที่ต้องแนะนำให้ผู้ป่วยรายนี้งดหรือบริโภคให้น้อยลง</t>
        </is>
      </c>
      <c r="C29" s="100" t="n"/>
      <c r="D29" s="88" t="inlineStr">
        <is>
          <t>อาหารที่มีไขมันและคาร์โบไฮเดรตสูง</t>
        </is>
      </c>
      <c r="E29" s="88" t="inlineStr">
        <is>
          <t>อาหารที่มีโปรตีนและไฟเบอร์สูง</t>
        </is>
      </c>
      <c r="F29" s="88" t="inlineStr">
        <is>
          <t>อาหารที่มีวิตามิน และ แร่ธาตุสูง</t>
        </is>
      </c>
      <c r="G29" s="88" t="inlineStr">
        <is>
          <t>อาหารที่มีเกลือและวิตามินสูง</t>
        </is>
      </c>
      <c r="H29" s="88" t="inlineStr">
        <is>
          <t>อาหารที่มีรสเผ็ดและรสเปรี้ยว</t>
        </is>
      </c>
      <c r="I29" s="119" t="inlineStr">
        <is>
          <t>1</t>
        </is>
      </c>
      <c r="J29" s="88" t="inlineStr">
        <is>
          <t>✅ คำตอบที่ถูกต้อง: ข้อ ก. อาหารที่มีไขมันและคาร์โบไฮเดรตสูง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อาหารที่มีไขมันและคาร์โบไฮเดรตสูง อาหารที่มีดัชนีน้ำตาลสูง (High glycemic load: คาร์โบไฮเดรตเชิงเดี่ยว) และไขมันอิ่มตัวสูง กระตุ้นการหลั่งอินซูลินและ IGF-1 ซึ่งไปกระตุ้นต่อมไขมันให้สร้าง sebum มากขึ้นและเพิ่มการอักเสบ ส่งผลให้อาการสิวแย่ลง จึงควรแนะนำให้งดหรือบริโภคน้อยลง
🔍 ข้ออื่นผิดเพราะอะไร:
• ข้อ ข. (อาหารที่มีโปรตีนและไฟเบอร์สูง): อาหารโปรตีนและไฟเบอร์สูงช่วยรักษาสมดุลระดับน้ำตาลในเลือด ลดการหลั่งฮอร์โมนอินซูลิน จึงไม่มีหลักฐานเชื่อมโยงว่ากระตุ้นให้สิวแย่ลง
• ข้อ ค. (อาหารที่มีวิตามิน และ แร่ธาตุสูง): วิตามินและแร่ธาตุ เช่น วิตามินเอ วิตามินซี และสังกะสี (Zinc) มีบทบาทช่วยต้านการอักเสบและส่งเสริมการหายของเนื้อเยื่อผิวหนัง
• ข้อ ง. (อาหารที่มีเกลือและวิตามินสูง): เกลือแร่และวิตามินไม่จัดเป็นสารอาหารกลุ่มกระตุ้นระดับฮอร์โมนอินซูลินหรือ IGF-1 ที่มีผลกระตุ้นการสร้างไขมันของต่อม Sebum
• ข้อ จ. (อาหารที่มีรสเผ็ดและรสเปรี้ยว): อาหารรสเผ็ดหรือรสเปรี้ยวอาจกระตุ้นการขยายตัวของหลอดเลือดบริเวณใบหน้า (Flushing) หรือกระตุ้นโรค Rosacea แต่ไม่ได้เป็นสาเหตุหลักของการเกิดสิวทั่วไป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9" s="100" t="n"/>
      <c r="L29" s="88" t="inlineStr">
        <is>
          <t>Acne</t>
        </is>
      </c>
      <c r="M29" s="100" t="inlineStr">
        <is>
          <t>Clinic</t>
        </is>
      </c>
      <c r="N29" s="88" t="inlineStr">
        <is>
          <t>ข้อ 27 Pharma Plus เล่มม่วง (เฉลยข้อ ก)</t>
        </is>
      </c>
      <c r="O29" s="100" t="inlineStr">
        <is>
          <t>Mock</t>
        </is>
      </c>
      <c r="P29" s="100" t="inlineStr">
        <is>
          <t>Pharma Plus เล่มม่วง</t>
        </is>
      </c>
      <c r="Q29" s="100" t="n"/>
    </row>
    <row r="30" ht="13.2" customHeight="1" s="49">
      <c r="A30" s="119" t="n">
        <v>28</v>
      </c>
      <c r="B30" s="88" t="inlineStr">
        <is>
          <t>หากผู้ป่วยรายนี้ต้องการใช้ยาคุมกำเนิดเพื่อคุมกำเนิด และต้องการให้มีผลดีต่ออาการสิวที่เป็นอยู่ ท่านจะแนะนำยาคุมที่มีส่วนผสมใดต่อไปนี้</t>
        </is>
      </c>
      <c r="C30" s="100" t="n"/>
      <c r="D30" s="88" t="inlineStr">
        <is>
          <t>Norethindrone acetate 3 mg &amp; ethinylestradiol 0.05 mg</t>
        </is>
      </c>
      <c r="E30" s="88" t="inlineStr">
        <is>
          <t>Desogestrel 0.15 mg &amp; ethinylestradiol 0.03 mg</t>
        </is>
      </c>
      <c r="F30" s="88" t="inlineStr">
        <is>
          <t>Ethynodiol diacetate 1 mg &amp; ethinylestradiol 0.045 mg</t>
        </is>
      </c>
      <c r="G30" s="88" t="inlineStr">
        <is>
          <t>Cyproterone acetate 2 mg &amp; ethinylestradiol 0.035 mg</t>
        </is>
      </c>
      <c r="H30" s="88" t="inlineStr">
        <is>
          <t>Levonorgestrel 0.15 mg &amp; ethinylestradiol 0.025 mg</t>
        </is>
      </c>
      <c r="I30" s="119" t="inlineStr">
        <is>
          <t>4</t>
        </is>
      </c>
      <c r="J30" s="88" t="inlineStr">
        <is>
          <t>✅ คำตอบที่ถูกต้อง: ข้อ ง. Cyproterone acetate 2 mg &amp; ethinylestradiol 0.035 mg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Cyproterone acetate 2 mg &amp; ethinylestradiol 0.035 mg Cyproterone acetate (CPA) ผสมกับ Ethinylestradiol (EE) มีฤทธิ์เป็น anti-androgen โดยการแข่งขันจับกับ androgen receptor และลดการสร้าง androgen จากรังไข่ ทำให้ต่อมไขมันลดการผลิต sebum จึงช่วยรักษาและบรรเทาอาการสิวได้ดีที่สุดในกลุ่มยาคุมกำเนิด
🔍 ข้ออื่นผิดเพราะอะไร:
• ข้อ ก. (Norethindrone acetate 3 mg &amp; ethinylestradiol 0.05 mg): Norethindrone acetate เป็น Progestin รุ่นแรกที่มีฤทธิ์ Androgenic สูง ซึ่งอาจกระตุ้นต่อมไขมันและทำให้อาการสิวรุนแรงขึ้น
• ข้อ ข. (Desogestrel 0.15 mg &amp; ethinylestradiol 0.03 mg): แม้ Desogestrel จะมีฤทธิ์ Androgenic ต่ำ แต่ประสิทธิภาพในการต้านแอนโดรเจนไม่โดดเด่นและจำเพาะเท่า Cyproterone acetate
• ข้อ ค. (Ethynodiol diacetate 1 mg &amp; ethinylestradiol 0.045 mg): Ethynodiol diacetate เป็นโปรเจสตินที่มีประสิทธิภาพในการต้านสิวต่ำกว่าสารที่มีฤทธิ์ Anti-androgen โดยตรงอย่าง Cyproterone acetate
• ข้อ จ. (Levonorgestrel 0.15 mg &amp; ethinylestradiol 0.025 mg): Levonorgestrel เป็น Progestin รุ่นที่สองที่มีฤทธิ์แอนโดรเจนสูงเด่นชัด ซึ่งมักเป็นสาเหตุทำให้เกิดสิว ผิวมัน และขนดกเพิ่มขึ้น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0" s="100" t="n"/>
      <c r="L30" s="88" t="inlineStr">
        <is>
          <t>Acne</t>
        </is>
      </c>
      <c r="M30" s="100" t="inlineStr">
        <is>
          <t>Clinic</t>
        </is>
      </c>
      <c r="N30" s="88" t="inlineStr">
        <is>
          <t>ข้อ 28 Pharma Plus เล่มม่วง (เฉลยข้อ ง)</t>
        </is>
      </c>
      <c r="O30" s="100" t="inlineStr">
        <is>
          <t>Mock</t>
        </is>
      </c>
      <c r="P30" s="100" t="inlineStr">
        <is>
          <t>Pharma Plus เล่มม่วง</t>
        </is>
      </c>
      <c r="Q30" s="100" t="n"/>
    </row>
    <row r="31" ht="13.2" customHeight="1" s="49">
      <c r="A31" s="119" t="n">
        <v>29</v>
      </c>
      <c r="B31" s="88" t="inlineStr">
        <is>
          <t>สถานการณ์ที่ 5 นางสาววาริสา ระหว่างกำลังจอดมอเตอร์ไซค์ ขาได้ถูกท่อไอเสียรถคันข้าง ๆ ผิวหนังจึงบวม มีลักษณะเป็นตุ่มน้ำ เพื่อแนะนำให้วาริสาใช้ยาสีฟันทาบริเวณแผล แต่ไม่ดีขึ้น 2 วันต่อมาแผลมีลักษณะไม่ดีขึ้น บวม และและตุ่มน้ำแตกออก มีน้ำเหลืองไหล มีหนอง บวมแดง ผู้ป่วยมาขอซื้อยาที่ร้านขายยาท่านจะจ่ายยาใดให้แก่ผู้ป่วยรายนี้
ยาใดที่ควรเลือกใช้เพื่อรักษาแผลของผู้ป่วยรายนี้</t>
        </is>
      </c>
      <c r="C31" s="100" t="n"/>
      <c r="D31" s="88" t="inlineStr">
        <is>
          <t>Aloe vera gel</t>
        </is>
      </c>
      <c r="E31" s="88" t="inlineStr">
        <is>
          <t>Capsaicin gel</t>
        </is>
      </c>
      <c r="F31" s="88" t="inlineStr">
        <is>
          <t>Mupirocin ointment</t>
        </is>
      </c>
      <c r="G31" s="88" t="inlineStr">
        <is>
          <t>Gentamicin cream</t>
        </is>
      </c>
      <c r="H31" s="88" t="inlineStr">
        <is>
          <t>Silver sulfadiazine cream</t>
        </is>
      </c>
      <c r="I31" s="119" t="n">
        <v>5</v>
      </c>
      <c r="J31" s="88" t="inlineStr">
        <is>
          <t>✅ คำตอบที่ถูกต้อง: ข้อ จ. Silver sulfasalazine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Silver sulfasalazine แผลไฟไหม้จากท่อไอเสียที่มีการติดเชื้อซ้ำซ้อน (มีหนอง บวมแดง น้ำเหลืองไหล) จำเป็นต้องได้รับยาปฏิชีวนะเฉพาะที่เพื่อครอบคลุมเชื้อ Staphylococcus aureus และ Streptococcus pyogenes ซึ่ง Mupirocin ointment เป็นยาปฏิชีวนะเฉพาะที่ที่มี efficacy สูงมากในการรักษาการติดเชื้อที่ผิวหนัง (skin structure infections)
 เป็น csDMARD สำหรับ RA และ peripheral spondyloarthritis ปลอดภัยในหญิงตั้งครรภ์ แต่ contraindication ในผู้ที่แพ้ sulfa หรือ G6PD deficiency
🔍 ข้ออื่นผิดเพราะอะไร:
• ข้อ ก. (Aloe vera gel): Aloe vera gel เหมาะสำหรับแผลไฟไหม้ระดับที่หนึ่งที่ไม่เปิด เพื่อบรรเทาความร้อนและให้ความชุ่มชื้น แต่ไม่มีฤทธิ์ต้านเชื้อแบคทีเรียสำหรับแผลที่มีหนอง
• ข้อ ข. (Capsaicin gel): Capsaicin gel เป็นยาทาบรรเทาอาการปวดปลายประสาท ออกฤทธิ์ต่อ Substance P ซึ่งมีข้อห้ามใช้เด็ดขาดกับแผลเปิดและแผลไฟไหม้เพราะทำให้แสบร้อนรุนแรง
• ข้อ ค. (Mupirocin ointment): Mupirocin ointment มีประสิทธิภาพดีต่อการติดเชื้อแบคทีเรียแกรมบวกบนผิวหนัง แต่สำหรับแผลท่อไอเสียที่มีพื้นที่กว้างมักเลือกใช้ยาที่มีฤทธิ์ครอบคลุมกว้างขวาง
• ข้อ ง. (Gentamicin cream): Gentamicin cream เป็นยาปฏิชีวนะเฉพาะที่ที่มีความเสี่ยงต่อการเกิดเชื้อดื้อยาได้ง่ายและไม่ครอบคลุมการสมานแผลไฟไหม้ได้ดีเท่า Silver sulfadiazine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Sulfa &amp; G6PD Precaution: แตกตัวในลำไส้ใหญ่เป็น 5-ASA และ Sulfapyridine ห้ามใช้ในผู้ที่แพ้ยาซัลฟา และระวัง hemolytic anemia ในผู้ป่วยพร่องเอนไซม์ G6PD
• Orange-Yellow Secretions: สารคัดหลั่ง ปัสสาวะ หรือผิวหนังอาจเปลี่ยนเป็นสีเหลืองส้ม และอาจทำให้คอนแทกต์เลนส์เปลี่ยนสีถาวร</t>
        </is>
      </c>
      <c r="K31" s="100" t="n"/>
      <c r="L31" s="88" t="inlineStr">
        <is>
          <t>Wound</t>
        </is>
      </c>
      <c r="M31" s="100" t="inlineStr">
        <is>
          <t>Clinic</t>
        </is>
      </c>
      <c r="N31" s="88" t="inlineStr">
        <is>
          <t>ข้อ 29 Pharma Plus เล่มม่วง (เฉลยข้อ จ)</t>
        </is>
      </c>
      <c r="O31" s="100" t="inlineStr">
        <is>
          <t>Mock</t>
        </is>
      </c>
      <c r="P31" s="100" t="inlineStr">
        <is>
          <t>Pharma Plus เล่มม่วง</t>
        </is>
      </c>
      <c r="Q31" s="100" t="n"/>
    </row>
    <row r="32" ht="13.2" customHeight="1" s="49">
      <c r="A32" s="119" t="n">
        <v>30</v>
      </c>
      <c r="B32" s="88" t="inlineStr">
        <is>
          <t>Mupirocin ointment มีข้อดีกว่า gentamicin cream อย่างไร</t>
        </is>
      </c>
      <c r="C32" s="100" t="n"/>
      <c r="D32" s="88" t="inlineStr">
        <is>
          <t>มีคุณสมบัติครอบคลุมเชื้อกลุ่ม anaerobic</t>
        </is>
      </c>
      <c r="E32" s="88" t="inlineStr">
        <is>
          <t>มีคุณสมบัติครอบคลุมเชื้อ MRSA</t>
        </is>
      </c>
      <c r="F32" s="88" t="inlineStr">
        <is>
          <t>มีคุณสมบัติครอบคลุมเชื้อ Pseudomonas aeruginosa</t>
        </is>
      </c>
      <c r="G32" s="88" t="inlineStr">
        <is>
          <t>ระคายเคืองน้อยกว่าและหายเร็วกว่า</t>
        </is>
      </c>
      <c r="H32" s="88" t="inlineStr">
        <is>
          <t>ดูดซึมเข้าผิวหนังได้ดี ใช้ในการติดเชื้อที่บริเวณผิวหนัง</t>
        </is>
      </c>
      <c r="I32" s="119" t="n">
        <v>2</v>
      </c>
      <c r="J32" s="88" t="inlineStr">
        <is>
          <t>✅ คำตอบที่ถูกต้อง: ข้อ ข. มีคุณสมบัติครอบคลุมเชื้อ MRSA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มีคุณสมบัติครอบคลุมเชื้อ MRSA Mupirocin ointment มีจุดเด่นสำคัญคือครอบคลุมเชื้อ Methicillin-resistant Staphylococcus aureus (MRSA) ได้ดี ซึ่ง Gentamicin cream ไม่ครอบคลุมเชื้อกลุ่มนี้
🔍 ข้ออื่นผิดเพราะอะไร:
• ข้อ ก. (มีคุณสมบัติครอบคลุมเชื้อกลุ่ม anaerobic): Mupirocin ออกฤทธิ์ยับยั้งเอนไซม์ Isoleucyl-tRNA synthetase ของแบคทีเรียแกรมบวกเป็นหลัก ไม่มีฤทธิ์ครอบคลุมเชื้อกลุ่ม Anaerobes
• ข้อ ค. (มีคุณสมบัติครอบคลุมเชื้อ Pseudomonas aeruginosa): Mupirocin ไม่มีฤทธิ์ต้านเชื้อแกรมลบอย่าง Pseudomonas aeruginosa ซึ่งเป็นเชื้อที่ Gentamicin มีฤทธิ์ครอบคลุมได้ดีกว่า
• ข้อ ง. (ระคายเคืองน้อยกว่าและหายเร็วกว่า): การระคายเคืองและระยะเวลาการหายของแผลขึ้นกับลักษณะของรอยโรคและการทำแผล ไม่ใช่ข้อได้เปรียบทางเภสัชวิทยาหลักที่ใช้เปรียบเทียบกับ Gentamicin
• ข้อ จ. (ดูดซึมเข้าผิวหนังได้ดี ใช้ในการติดเชื้อที่บริเวณผิวหนัง): ยาทาทั้งสองชนิดถูกออกแบบมาเพื่อออกฤทธิ์เฉพาะที่บนผิวหนังชั้นนอกโดยจำกัดการดูดซึมเข้าสู่กระแสเลือด เพื่อหลีกเลี่ยงผลข้างเคียงในระบบร่างกาย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00" t="n"/>
      <c r="L32" s="88" t="inlineStr">
        <is>
          <t>Wound</t>
        </is>
      </c>
      <c r="M32" s="100" t="inlineStr">
        <is>
          <t>Clinic</t>
        </is>
      </c>
      <c r="N32" s="88" t="inlineStr">
        <is>
          <t>ข้อ 30 Pharma Plus เล่มม่วง (เฉลยข้อ ข)</t>
        </is>
      </c>
      <c r="O32" s="100" t="inlineStr">
        <is>
          <t>Mock</t>
        </is>
      </c>
      <c r="P32" s="100" t="inlineStr">
        <is>
          <t>Pharma Plus เล่มม่วง</t>
        </is>
      </c>
      <c r="Q32" s="100" t="n"/>
    </row>
    <row r="33" ht="13.2" customHeight="1" s="49">
      <c r="A33" s="119" t="n">
        <v>31</v>
      </c>
      <c r="B33" s="88" t="inlineStr">
        <is>
          <t>สมุนไพรใดนำมาใช้รักษาแผลเป็น</t>
        </is>
      </c>
      <c r="C33" s="100" t="n"/>
      <c r="D33" s="88" t="inlineStr">
        <is>
          <t>หอมหัวใหญ่</t>
        </is>
      </c>
      <c r="E33" s="88" t="inlineStr">
        <is>
          <t>กระเทียม</t>
        </is>
      </c>
      <c r="F33" s="88" t="inlineStr">
        <is>
          <t>พริกไทย</t>
        </is>
      </c>
      <c r="G33" s="88" t="inlineStr">
        <is>
          <t>มะกรูด</t>
        </is>
      </c>
      <c r="H33" s="88" t="inlineStr">
        <is>
          <t>ข่า</t>
        </is>
      </c>
      <c r="I33" s="119" t="inlineStr">
        <is>
          <t>1</t>
        </is>
      </c>
      <c r="J33" s="88" t="inlineStr">
        <is>
          <t>✅ คำตอบที่ถูกต้อง: ข้อ ก. หอมหัวใหญ่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หอมหัวใหญ่ สารสกัดจากหอมหัวใหญ่ (Allium cepa extract) มีฤทธิ์ลดการอักเสบและยับยั้งการสร้างเนื้อเยื่อแผลเป็น (fibroblast proliferation) นิยมนำมาใช้ทาเพื่อป้องกันและรักษาแผลเป็นนูนหรือคีลอยด์
🔍 ข้ออื่นผิดเพราะอะไร:
• ข้อ ข. (กระเทียม): กระเทียม มีสารสำคัญคือ Allicin โดดเด่นด้านฤทธิ์ต้านเชื้อรา แบคทีเรีย และลดไขมัน แต่ไม่มีคุณสมบัติในการลดการสร้างเนื้อเยื่อแผลเป็น
• ข้อ ค. (พริกไทย): พริกไทย มีสารสำคัญคือ Piperine โดดเด่นด้านการขับลม กระตุ้นการไหลเวียนโลหิต และบรรเทาอาการปวด แต่ไม่ได้นำมาใช้ทารักษาแผลเป็น
• ข้อ ง. (มะกรูด): มะกรูด มีน้ำมันหอมระเหยและกรดซิตริก นิยมนำมาใช้บำรุงเส้นผม หนังศีรษะ และขจัดรังแค หากทาบนแผลเป็นอาจเกิดการระคายเคืองจากความเป็นกรด
• ข้อ จ. (ข่า): ข่า มีสารสำคัญคือ Galangin นิยมนำมารักษาโรคผิวหนังจากเชื้อรา เช่น กลาก เกลื้อน แต่ไม่มีคุณสมบัติในการรักษาหรือลดรอยแผลเป็น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100" t="n"/>
      <c r="L33" s="88" t="inlineStr">
        <is>
          <t>Wound</t>
        </is>
      </c>
      <c r="M33" s="100" t="inlineStr">
        <is>
          <t>Clinic</t>
        </is>
      </c>
      <c r="N33" s="88" t="inlineStr">
        <is>
          <t>ข้อ 31 Pharma Plus เล่มม่วง (เฉลยข้อ ก)</t>
        </is>
      </c>
      <c r="O33" s="100" t="inlineStr">
        <is>
          <t>Mock</t>
        </is>
      </c>
      <c r="P33" s="100" t="inlineStr">
        <is>
          <t>Pharma Plus เล่มม่วง</t>
        </is>
      </c>
      <c r="Q33" s="100" t="n"/>
    </row>
    <row r="34" ht="13.2" customHeight="1" s="49">
      <c r="A34" s="119" t="n">
        <v>32</v>
      </c>
      <c r="B34" s="88" t="inlineStr">
        <is>
          <t>สมุนไพรใดที่นำมาใช้เพื่อสมานแผล</t>
        </is>
      </c>
      <c r="C34" s="100" t="n"/>
      <c r="D34" s="88" t="inlineStr">
        <is>
          <t>ขมิ้น</t>
        </is>
      </c>
      <c r="E34" s="88" t="inlineStr">
        <is>
          <t>บัวบก</t>
        </is>
      </c>
      <c r="F34" s="88" t="inlineStr">
        <is>
          <t>พญายอ</t>
        </is>
      </c>
      <c r="G34" s="88" t="inlineStr">
        <is>
          <t>ทองพันชั่ง</t>
        </is>
      </c>
      <c r="H34" s="88" t="inlineStr">
        <is>
          <t>สะระแหน่</t>
        </is>
      </c>
      <c r="I34" s="119" t="inlineStr">
        <is>
          <t>2</t>
        </is>
      </c>
      <c r="J34" s="88" t="inlineStr">
        <is>
          <t>✅ คำตอบที่ถูกต้อง: ข้อ ข. บัวบก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บัวบก ใบบัวบก (Centella asiatica) มีสาร Asiaticoside ที่ช่วยกระตุ้นการสร้างคอลลาเจนและเร่งกระบวนการสมานแผล ทำให้แผลหายเร็วขึ้น นิยมใช้ในการรักษาแผลสดและแผลไฟไหม้
🔍 ข้ออื่นผิดเพราะอะไร:
• ข้อ ก. (ขมิ้น): ขมิ้น มีสารสำคัญ Curcumin โดดเด่นด้านการต้านการอักเสบ ต้านอนุมูลอิสระ และรักษาแผลในทางเดินอาหาร แต่ฤทธิ์กระตุ้นการสมานเนื้อเยื่อแผลภายนอกไม่เด่นชัดเท่าบัวบก
• ข้อ ค. (พญายอ): พญายอ มีสารสกัดที่มีฤทธิ์ต้านเชื้อไวรัสเริม (Herpes simplex) และบรรเทาอาการแมลงสัตว์กัดต่อย ไม่ใช่สมุนไพรหลักสำหรับกระตุ้นการสมานแผล
• ข้อ ง. (ทองพันชั่ง): ทองพันชั่ง มีสารสำคัญคือ Rhinacanthin ที่ออกฤทธิ์ต้านเชื้อราบนผิวหนังจำพวกกลากเกลื้อนโดยตรง ไม่ได้ใช้เพื่อการสมานบาดแผล
• ข้อ จ. (สะระแหน่): สะระแหน่ มีสาร Menthol ที่ช่วยแต่งกลิ่น ให้ความเย็นสดชื่น และบรรเทาอาการคัน แต่ไม่มีผลส่งเสริมกระบวนการสมานเนื้อเยื่อบาดแผล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00" t="n"/>
      <c r="L34" s="88" t="inlineStr">
        <is>
          <t>Wound</t>
        </is>
      </c>
      <c r="M34" s="100" t="inlineStr">
        <is>
          <t>Clinic</t>
        </is>
      </c>
      <c r="N34" s="88" t="inlineStr">
        <is>
          <t>ข้อ 32 Pharma Plus เล่มม่วง (เฉลยข้อ ข)</t>
        </is>
      </c>
      <c r="O34" s="100" t="inlineStr">
        <is>
          <t>Mock</t>
        </is>
      </c>
      <c r="P34" s="100" t="inlineStr">
        <is>
          <t>Pharma Plus เล่มม่วง</t>
        </is>
      </c>
      <c r="Q34" s="100" t="n"/>
    </row>
    <row r="35" ht="13.2" customHeight="1" s="49">
      <c r="A35" s="119" t="n">
        <v>33</v>
      </c>
      <c r="B35" s="88" t="inlineStr">
        <is>
          <t>อีก 1 สัปดาห์ต่อมา ผู้ป่วยมีภาวะแทรกซ้อน คือ cellulitis ได้เข้ารับการรักษาที่โรงพยาบาล ผู้ป่วยควรได้รับยาใด</t>
        </is>
      </c>
      <c r="C35" s="100" t="n"/>
      <c r="D35" s="88" t="inlineStr">
        <is>
          <t>Amoxicillin รับประทาน</t>
        </is>
      </c>
      <c r="E35" s="88" t="inlineStr">
        <is>
          <t>Cefdinir รับประทาน</t>
        </is>
      </c>
      <c r="F35" s="88" t="inlineStr">
        <is>
          <t>Ceftriaxone ฉีด</t>
        </is>
      </c>
      <c r="G35" s="88" t="inlineStr">
        <is>
          <t>Cloxacillin รับประทาน</t>
        </is>
      </c>
      <c r="H35" s="88" t="inlineStr">
        <is>
          <t>Penicillin G ฉีด</t>
        </is>
      </c>
      <c r="I35" s="119" t="n">
        <v>4</v>
      </c>
      <c r="J35" s="88" t="inlineStr">
        <is>
          <t>✅ คำตอบที่ถูกต้อง: ข้อ ง. Cloxacillin-รับประทาน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Cloxacillin-รับประทาน กรณีผู้ป่วย Cellulitis ที่ต้องเข้ารับการรักษาในโรงพยาบาล มักมีอาการรุนแรงหรือลุกลาม จึงควรได้รับยาปฏิชีวนะทางหลอดเลือดดำ เช่น Ceftriaxone เพื่อให้ระดับยาในเลือดสูงเพียงพอในการกำจัดเชื้อ Staphylococcus aureus และ Streptococcus pyogenes ซึ่งเป็นสาเหตุหลัก
 เป็น penicillinase-resistant penicillin เป็น drug of choice สำหรับ Methicillin-Susceptible Staphylococcus aureus (MSSA) infections ต้องรับประทานตอนท้องว่าง
🔍 ข้ออื่นผิดเพราะอะไร:
• ข้อ ก. (Amoxicillin รับประทาน): Amoxicillin ถูกทำลายได้ง่ายโดยเอนไซม์ Penicillinase จากเชื้อ Staphylococcus aureus ซึ่งเป็นเชื้อสาเหตุสำคัญของ Cellulitis จึงไม่มีประสิทธิภาพหากไม่ผสม Clavulanic acid
• ข้อ ข. (Cefdinir รับประทาน): Cefdinir เป็นยากลุ่ม Oral third-generation cephalosporin ที่มีฤทธิ์เด่นต่อเชื้อแกรมลบ และมีฤทธิ์ต่อ MSSA ด้อยกว่ายากลุ่ม Anti-staphylococcal penicillins
• ข้อ ค. (Ceftriaxone ฉีด): Ceftriaxone ฉีด เป็นยากลุ่ม Third-generation cephalosporin ที่มักสงวนไว้สำหรับการติดเชื้อรุนแรงหรือการติดเชื้อแบคทีเรียแกรมลบในโรงพยาบาล
• ข้อ จ. (Penicillin G ฉีด): Penicillin G ไม่ครอบคลุมเชื้อ Staphylococcus aureus สายพันธุ์ที่สร้างเอนไซม์ Beta-lactamase ซึ่งพบเป็นเชื้อก่อโรคหลักของ Cellulitis ในปัจจุบัน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00" t="n"/>
      <c r="L35" s="88" t="inlineStr">
        <is>
          <t>Bacterial Skin Infection</t>
        </is>
      </c>
      <c r="M35" s="100" t="inlineStr">
        <is>
          <t>Clinic</t>
        </is>
      </c>
      <c r="N35" s="88" t="inlineStr">
        <is>
          <t>ข้อ 33 Pharma Plus เล่มม่วง (เฉลยข้อ ง)</t>
        </is>
      </c>
      <c r="O35" s="100" t="inlineStr">
        <is>
          <t>Mock</t>
        </is>
      </c>
      <c r="P35" s="100" t="inlineStr">
        <is>
          <t>Pharma Plus เล่มม่วง</t>
        </is>
      </c>
      <c r="Q35" s="100" t="n"/>
    </row>
    <row r="36" ht="13.2" customHeight="1" s="49">
      <c r="A36" s="119" t="n">
        <v>34</v>
      </c>
      <c r="B36" s="88" t="inlineStr">
        <is>
          <t>ถ้าผู้ป่วย cellulitis แพ้ penicillin ควรให้ยาอะไรแทน</t>
        </is>
      </c>
      <c r="C36" s="100" t="n"/>
      <c r="D36" s="88" t="inlineStr">
        <is>
          <t>Clindamycin</t>
        </is>
      </c>
      <c r="E36" s="88" t="inlineStr">
        <is>
          <t>Cotrimoxazole</t>
        </is>
      </c>
      <c r="F36" s="88" t="inlineStr">
        <is>
          <t>Ciprofloxacin</t>
        </is>
      </c>
      <c r="G36" s="88" t="inlineStr">
        <is>
          <t>Doxycycline</t>
        </is>
      </c>
      <c r="H36" s="88" t="inlineStr">
        <is>
          <t>Erythromycin</t>
        </is>
      </c>
      <c r="I36" s="119" t="inlineStr">
        <is>
          <t>1</t>
        </is>
      </c>
      <c r="J36" s="88" t="inlineStr">
        <is>
          <t>✅ คำตอบที่ถูกต้อง: ข้อ ก. Clindamycin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Clindamycin ในผู้ป่วย Cellulitis ที่มีประวัติแพ้ยา Penicillin ยาทางเลือกที่ครอบคลุมเชื้อ Gram-positive ได้ดีและปลอดภัยคือ Clindamycin หรือกลุ่ม Macrolides (เช่น Erythromycin, Azithromycin)
🔍 ข้ออื่นผิดเพราะอะไร:
• ข้อ ข. (Cotrimoxazole): Cotrimoxazole ครอบคลุมเชื้อ MRSA ได้ดี แต่การออกฤทธิ์ต่อเชื้อ Streptococcus pyogenes ซึ่งเป็นสาเหตุสำคัญของ Cellulitis ไม่แน่นอน จึงไม่จัดเป็นยาทางเลือกแรกเดี่ยวๆ
• ข้อ ค. (Ciprofloxacin): Ciprofloxacin เป็นยากลุ่ม Fluoroquinolone ที่ออกฤทธิ์เด่นต่อแบคทีเรียแกรมลบ แต่ไม่มีประสิทธิภาพที่ดีต่อเชื้อแกรมบวกที่เป็นสาเหตุหลักของ Cellulitis
• ข้อ ง. (Doxycycline): Doxycycline ครอบคลุมเชื้อ MRSA ได้ แต่ประสิทธิภาพต่อ Streptococcus pyogenes มีความไม่แน่นอน จึงเป็นเพียงยาทางเลือกสำรอง
• ข้อ จ. (Erythromycin): Erythromycin มีอัตราการดื้อยาของเชื้อ Streptococcus และ Staphylococcus สูงมากในปัจจุบัน ร่วมกับมีผลข้างเคียงต่อระบบทางเดินอาหารรุนแรง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00" t="n"/>
      <c r="L36" s="88" t="inlineStr">
        <is>
          <t>Superficial fungal</t>
        </is>
      </c>
      <c r="M36" s="100" t="inlineStr">
        <is>
          <t>Clinic</t>
        </is>
      </c>
      <c r="N36" s="88" t="inlineStr">
        <is>
          <t>ข้อ 34 Pharma Plus เล่มม่วง (เฉลยข้อ ก ข ง)</t>
        </is>
      </c>
      <c r="O36" s="100" t="inlineStr">
        <is>
          <t>Mock</t>
        </is>
      </c>
      <c r="P36" s="100" t="inlineStr">
        <is>
          <t>Pharma Plus เล่มม่วง</t>
        </is>
      </c>
      <c r="Q36" s="100" t="n"/>
    </row>
    <row r="37" ht="13.2" customHeight="1" s="49">
      <c r="A37" s="119" t="n">
        <v>35</v>
      </c>
      <c r="B37" s="88"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37" s="100" t="n"/>
      <c r="D37" s="88" t="inlineStr">
        <is>
          <t>Tinea capitis</t>
        </is>
      </c>
      <c r="E37" s="88" t="inlineStr">
        <is>
          <t>Tinea corporis</t>
        </is>
      </c>
      <c r="F37" s="88" t="inlineStr">
        <is>
          <t>Tinea cruris</t>
        </is>
      </c>
      <c r="G37" s="88" t="inlineStr">
        <is>
          <t>Tinea versicolor</t>
        </is>
      </c>
      <c r="H37" s="88" t="inlineStr">
        <is>
          <t>Tinea pedis</t>
        </is>
      </c>
      <c r="I37" s="119" t="n">
        <v>1</v>
      </c>
      <c r="J37" s="88" t="inlineStr">
        <is>
          <t>✅ คำตอบที่ถูกต้อง: ข้อ ก. Tinea capitis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Tinea capitis การติดเชื้อรากลากที่บริเวณหนังศีรษะเรียกว่า Tinea capitis ซึ่งมักพบอาการคัน มีขุยหรือสะเก็ด และอาจมีผมร่วงเป็นหย่อมร่วมด้วย
🔍 ข้ออื่นผิดเพราะอะไร:
• ข้อ ข. (Tinea corporis): Tinea corporis เป็นการติดเชื้อรากลุ่มเดอร์มาโทไฟต์บริเวณผิวหนังลำตัว แขน หรือขา โดยมีลักษณะเป็นผื่นวงขอบนูนแดงและคัน ไม่ใช่บริเวณหนังศีรษะ
• ข้อ ค. (Tinea curis): Tinea cruris หมายถึงการติดเชื้อราบริเวณขาหนีบ ซอกขา หรือต้นขาด้านใน มักสัมพันธ์กับความอับชื้นและความร้อน
• ข้อ ง. (Tinea versicolor): Tinea versicolor หรือเกลื้อน เกิดจากการติดเชื้อรา Malassezia furfur มีลักษณะเป็นวงดวงสีขาว สีชมพู หรือสีน้ำตาล พร้อมสะเก็ดละเอียด ไม่ใช่เชื้อกลากบนหนังศีรษะ
• ข้อ จ. (Tinea pedis): Tinea pedis หมายถึงโรคน้ำกัดเท้าหรือฮ่องกงฟุต ซึ่งเป็นการติดเชื้อราบริเวณง่ามนิ้วเท้าหรือฝ่าเท้า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7" s="100" t="n"/>
      <c r="L37" s="88" t="inlineStr">
        <is>
          <t>Superficial fungal</t>
        </is>
      </c>
      <c r="M37" s="100" t="inlineStr">
        <is>
          <t>Clinic</t>
        </is>
      </c>
      <c r="N37" s="88" t="inlineStr">
        <is>
          <t>ข้อ 35 Pharma Plus เล่มม่วง (เฉลยข้อ ก)</t>
        </is>
      </c>
      <c r="O37" s="100" t="inlineStr">
        <is>
          <t>Mock</t>
        </is>
      </c>
      <c r="P37" s="100" t="inlineStr">
        <is>
          <t>Pharma Plus เล่มม่วง</t>
        </is>
      </c>
      <c r="Q37" s="100" t="n"/>
    </row>
    <row r="38" ht="13.2" customHeight="1" s="49">
      <c r="A38" s="119" t="n">
        <v>36</v>
      </c>
      <c r="B38" s="88"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38" s="100" t="n"/>
      <c r="D38" s="88" t="inlineStr">
        <is>
          <t>14 วัน</t>
        </is>
      </c>
      <c r="E38" s="88" t="inlineStr">
        <is>
          <t>2 เดือน</t>
        </is>
      </c>
      <c r="F38" s="88" t="inlineStr">
        <is>
          <t>3 เดือน</t>
        </is>
      </c>
      <c r="G38" s="88" t="inlineStr">
        <is>
          <t>4 เดือน</t>
        </is>
      </c>
      <c r="H38" s="88" t="inlineStr">
        <is>
          <t>5 เดือน</t>
        </is>
      </c>
      <c r="I38" s="119" t="inlineStr">
        <is>
          <t>2</t>
        </is>
      </c>
      <c r="J38" s="88" t="inlineStr">
        <is>
          <t>✅ คำตอบที่ถูกต้อง: ข้อ ข. 2 เดือน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2 เดือน การรักษา Tinea capitis ด้วยยา Griseofulvin จำเป็นต้องใช้ระยะเวลานานเนื่องจากยาต้องซึมเข้าสู่รากผมและเส้นผมที่งอกใหม่ โดยทั่วไปแนะนำให้รับประทานติดต่อกันอย่างน้อย 6-8สัปดาห์ หรือสูงสุดถึง 2-3 เดือน เพื่อป้องกันการกลับเป็นซ้ำ
🔍 ข้ออื่นผิดเพราะอะไร:
• ข้อ ก. (14 วัน): ระยะเวลา 14 วันสั้นเกินไปสำหรับการรักษาการติดเชื้อราที่ต่อมรากผมและเส้นผม เนื่องจากยาจำเป็นต้องสะสมในเคราตินของเส้นผมที่งอกใหม่อย่างต่อเนื่อง
• ข้อ ค. (3 เดือน): ระยะเวลา 3 เดือนอาจยาวนานเกินความจำเป็นสำหรับเคสส่วนใหญ่และเพิ่มความเสี่ยงต่อผลข้างเคียงของยา Griseofulvin โดยระยะเวลามาตรฐานเบื้องต้นคือ 6 ถึง 8 สัปดาห์
• ข้อ ง. (4 เดือน): ระยะเวลา 4 เดือนมักใช้สำหรับการติดเชื้อราที่เล็บมือหรือเล็บเท้า ไม่ใช่ระยะเวลาการรักษาเริ่มต้นทั่วไปของ Tinea capitis
• ข้อ จ. (5 เดือน): ระยะเวลา 5 เดือนยาวนานเกินไปและมักสงวนไว้สำหรับการรักษาเชื้อราที่เล็บเท้า (Onychomycosis) ที่ต้องรอการงอกใหม่ของแผ่นเล็บทั้งหมด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8" s="100" t="n"/>
      <c r="L38" s="88" t="inlineStr">
        <is>
          <t>Eczema &amp; Dermatitis</t>
        </is>
      </c>
      <c r="M38" s="100" t="inlineStr">
        <is>
          <t>Clinic</t>
        </is>
      </c>
      <c r="N38" s="88" t="inlineStr">
        <is>
          <t>ข้อ 36 Pharma Plus เล่มม่วง (เฉลยข้อ ข)</t>
        </is>
      </c>
      <c r="O38" s="100" t="inlineStr">
        <is>
          <t>Mock</t>
        </is>
      </c>
      <c r="P38" s="100" t="inlineStr">
        <is>
          <t>Pharma Plus เล่มม่วง</t>
        </is>
      </c>
      <c r="Q38" s="100" t="n"/>
    </row>
    <row r="39" ht="13.2" customHeight="1" s="49">
      <c r="A39" s="119" t="n">
        <v>37</v>
      </c>
      <c r="B39" s="88" t="inlineStr">
        <is>
          <t>ข้อใดคือ กลไกการออกฤทธิ์ของยา griseofulvin</t>
        </is>
      </c>
      <c r="C39" s="100" t="n"/>
      <c r="D39" s="88" t="inlineStr">
        <is>
          <t>ยับยั้งและรบกวนการสังเคราะห์ ergosterol</t>
        </is>
      </c>
      <c r="E39" s="88" t="inlineStr">
        <is>
          <t>ยับยั้งการสร้าง mycolic acid ใน cell wall</t>
        </is>
      </c>
      <c r="F39" s="88" t="inlineStr">
        <is>
          <t>ยับยั้งการสร้าง microtubule ของ dermatophytes</t>
        </is>
      </c>
      <c r="G39" s="88" t="inlineStr">
        <is>
          <t>จับกับ phospholipids ยับยั้งการสร้าง cell wall</t>
        </is>
      </c>
      <c r="H39" s="88" t="inlineStr">
        <is>
          <t>จับกับ sterol ยับยั้งการสร้างผนังเซลล์</t>
        </is>
      </c>
      <c r="I39" s="119" t="inlineStr">
        <is>
          <t>3</t>
        </is>
      </c>
      <c r="J39" s="88" t="inlineStr">
        <is>
          <t>✅ คำตอบที่ถูกต้อง: ข้อ ค. ยับยั้งการสร้าง microtubule ของ dermatophytes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ยับยั้งการสร้าง microtubule ของ dermatophytes Griseofulvin ออกฤทธิ์โดยการจับกับ microtubule-associated proteins ขัดขวางการสร้าง mitotic spindle และการแบ่งเซลล์ของเชื้อรากลุ่ม dermatophytes โดยเฉพาะ Microsporum, Trichophyton และ Epidermophyton
🔍 ข้ออื่นผิดเพราะอะไร:
• ข้อ ก. (ยับยั้งและรบกวนการสังเคราะห์ ergosterol): การยับยั้งการสังเคราะห์ Ergosterol ผ่านการยับยั้งเอนไซม์ 14-alpha-demethylase เป็นกลไกการออกฤทธิ์จำเพาะของยาต้านเชื้อรากลุ่ม Azoles เช่น Ketoconazole และ Itraconazole
• ข้อ ข. (ยับยั้งการสร้าง mycolic acid ใน cell wall): การยับยั้งการสังเคราะห์ Mycolic acid ในผนังเซลล์เป็นกลไกการออกฤทธิ์ของยาต้านวัณโรค เช่น Isoniazid ไม่ใช่กลไกของยาต้านเชื้อรา
• ข้อ ง. (จับกับ phospholipids ยับยั้งการสร้าง cell wall): การจับกับ Phospholipids เพื่อทำลายความสมบูรณ์ของเยื่อหุ้มเซลล์ไม่ใช่กลไกหลักของ Griseofulvin ที่ออกฤทธิ์ขัดขวางการแบ่งเซลล์ในระยะ Metaphase
• ข้อ จ. (จับกับ sterol ยับยั้งการสร้างผนังเซลล์): การจับกับ Sterol บนเยื่อหุ้มเซลล์ทำให้เกิดรูรั่วเป็นกลไกของยากลุ่ม Polyene antifungals เช่น Amphotericin B และ Nystatin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100" t="n"/>
      <c r="L39" s="88" t="inlineStr">
        <is>
          <t>Superficial fungal</t>
        </is>
      </c>
      <c r="M39" s="100" t="inlineStr">
        <is>
          <t>Clinic</t>
        </is>
      </c>
      <c r="N39" s="88" t="inlineStr">
        <is>
          <t>ข้อ 37 Pharma Plus เล่มม่วง (เฉลยข้อ ค)</t>
        </is>
      </c>
      <c r="O39" s="100" t="inlineStr">
        <is>
          <t>Mock</t>
        </is>
      </c>
      <c r="P39" s="100" t="inlineStr">
        <is>
          <t>Pharma Plus เล่มม่วง</t>
        </is>
      </c>
      <c r="Q39" s="100" t="n"/>
    </row>
    <row r="40" ht="13.2" customHeight="1" s="49">
      <c r="A40" s="119" t="n">
        <v>38</v>
      </c>
      <c r="B40" s="88"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
ข้อใดเป็นข้อดีของยา itraconazole หรือยาในกลุ่ม azole</t>
        </is>
      </c>
      <c r="C40" s="100" t="n"/>
      <c r="D40" s="88" t="inlineStr">
        <is>
          <t>มีเฉพาะยาฉีดเท่านั้น</t>
        </is>
      </c>
      <c r="E40" s="88" t="inlineStr">
        <is>
          <t>มีเฉพาะยาใช้ภายนอก</t>
        </is>
      </c>
      <c r="F40" s="88" t="inlineStr">
        <is>
          <t>มีอาการข้างเคียงน้อย</t>
        </is>
      </c>
      <c r="G40" s="88" t="inlineStr">
        <is>
          <t>ถูกเมตาบอไลต์ช้า อยู่ในร่างกายได้นาน</t>
        </is>
      </c>
      <c r="H40" s="88" t="inlineStr">
        <is>
          <t>มีปฏิกิริยาระหว่างยาลดลง</t>
        </is>
      </c>
      <c r="I40" s="119" t="n">
        <v>4</v>
      </c>
      <c r="J40" s="88" t="inlineStr">
        <is>
          <t>✅ คำตอบที่ถูกต้อง: ข้อ ง. ถูกเมตาบอไลต์ช้า อยู่ในร่างกายได้นาน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ถูกเมตาบอไลต์ช้า อยู่ในร่างกายได้นาน Itraconazole และยาในกลุ่ม azole มีข้อดีเด่นในแง่เภสัช okinetic คือจับกับเนื้อเยื่อและไขมันได้ดี และถูกกำจัดออกจากร่างกายช้า (มี half-life ยาวนาน) ทำให้ยังคงออกฤทธิ์อยู่ได้นานแม้หยุดรับประทานยาแล้ว
🔍 ข้ออื่นผิดเพราะอะไร:
• ข้อ ก. (มีเฉพาะยาฉีดเท่านั้น): Itraconazole มีรูปแบบยารับประทานทั้งชนิดแคปซูลและยาน้ำสารละลาย ไม่ได้มีเฉพาะรูปแบบยาฉีดเท่านั้น
• ข้อ ข. (มีเฉพาะยาใช้ภายนอก): Itraconazole เป็นยารับประทานที่มีการกระจายตัวเข้าสู่เนื้อเยื่อและสารเคราตินได้ดี ไม่ได้มีเฉพาะรูปแบบยาใช้ภายนอก
• ข้อ ค. (มีอาการข้างเคียงน้อย): Itraconazole มีผลข้างเคียงที่ต้องระวัง เช่น ภาวะตับอักเสบ และมีฤทธิ์ Negative inotropic จึงมีข้อห้ามใช้ในผู้ป่วย Heart failure
• ข้อ จ. (มีปฏิกิริยาระหว่างยาลดลง): Itraconazole เป็นตัวยับยั้งเอนไซม์ CYP3A4 ที่แรงมาก (Potent inhibitor) จึงมีปฏิกิริยาระหว่างยา (Drug interactions) กับยาอื่นจำนวนมาก ไม่ได้ลดลง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0" s="100" t="n"/>
      <c r="L40" s="88" t="inlineStr">
        <is>
          <t>Superficial fungal</t>
        </is>
      </c>
      <c r="M40" s="100" t="inlineStr">
        <is>
          <t>Clinic</t>
        </is>
      </c>
      <c r="N40" s="88" t="inlineStr">
        <is>
          <t>ข้อ 38 Pharma Plus เล่มม่วง (เฉลยข้อ ง)</t>
        </is>
      </c>
      <c r="O40" s="100" t="inlineStr">
        <is>
          <t>Mock</t>
        </is>
      </c>
      <c r="P40" s="100" t="inlineStr">
        <is>
          <t>Pharma Plus เล่มม่วง</t>
        </is>
      </c>
      <c r="Q40" s="100" t="n"/>
    </row>
    <row r="41" ht="13.2" customHeight="1" s="49">
      <c r="A41" s="119" t="n">
        <v>39</v>
      </c>
      <c r="B41" s="88" t="inlineStr">
        <is>
          <t>สถานการณ์ที่ 7 ผู้ป่วยหญิงไทย อายุ 24 ปี อาชีพแม่บ้านทำความสะอาด มาด้วยอาการเป็นเชื้อราที่เล็บ
สาเหตุของโรคเกิดจากเชื้อใด</t>
        </is>
      </c>
      <c r="C41" s="100" t="n"/>
      <c r="D41" s="88" t="inlineStr">
        <is>
          <t>Trichophyton spp.</t>
        </is>
      </c>
      <c r="E41" s="88" t="inlineStr">
        <is>
          <t>Cryptococcus spp.</t>
        </is>
      </c>
      <c r="F41" s="88" t="inlineStr">
        <is>
          <t>Malassezia furfur</t>
        </is>
      </c>
      <c r="G41" s="88" t="inlineStr">
        <is>
          <t>Pneumocystis carinii</t>
        </is>
      </c>
      <c r="H41" s="88" t="inlineStr">
        <is>
          <t>Staphylococcus aureus</t>
        </is>
      </c>
      <c r="I41" s="119" t="inlineStr">
        <is>
          <t>1</t>
        </is>
      </c>
      <c r="J41" s="88" t="inlineStr">
        <is>
          <t>✅ คำตอบที่ถูกต้อง: ข้อ ก. Trichophyton spp.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Trichophyton spp. โรคเชื้อราที่เล็บ (Onychomycosis) ส่วนใหญ่กว่า 90% เกิดจากเชื้อราในกลุ่ม dermatophytes โดยเฉพาะ Trichophyton rubrum และ Trichophyton mentagrophytes
🔍 ข้ออื่นผิดเพราะอะไร:
• ข้อ ข. (Cryptococcus spp.): Cryptococcus spp. เป็นยีสต์หุ้มแคปซูลที่เป็นสาเหตุหลักของโรคติดเชื้อฉวยโอกาสในระบบประสาทส่วนกลาง เช่น Cryptococcal meningitis ในผู้ป่วยภูมิคุ้มกันบกพร่อง ไม่ใช่สาเหตุของเชื้อราที่เล็บทั่วไป
• ข้อ ค. (Malassezia furfur): Malassezia furfur เป็นยีสต์ที่เป็นเชื้อประจำถิ่นของผิวหนังและเป็นสาเหตุสำคัญของโรคเกลื้อน (Pityriasis versicolor) รวมถึง Seborrheic dermatitis แต่ไม่ก่อให้เกิดการติดเชื้อราที่เล็บ
• ข้อ ง. (Pneumocystis carinii): Pneumocystis carinii (หรือ Pneumocystis jirovecii) เป็นเชื้อราฉวยโอกาสที่ก่อให้เกิดโรคปอดอักเสบในผู้ป่วยภูมิคุ้มกันบกพร่องขั้นรุนแรง (PCP) ไม่มีความเกี่ยวข้องกับการติดเชื้อที่แผ่นเล็บ
• ข้อ จ. (Staphylococcus aureus): Staphylococcus aureus เป็นแบคทีเรียแกรมบวกทรงกลมที่เป็นสาเหตุของการติดเชื้อที่ผิวหนังชั้นตื้น เช่น Impetigo, Folliculitis หรือ Paronychia อักเสบเฉียบพลันรอบโคนเล็บ ไม่ใช่เชื้อราก่อโรค Onychomycosis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00" t="n"/>
      <c r="L41" s="88" t="inlineStr">
        <is>
          <t>Superficial fungal</t>
        </is>
      </c>
      <c r="M41" s="100" t="inlineStr">
        <is>
          <t>Clinic</t>
        </is>
      </c>
      <c r="N41" s="88" t="inlineStr">
        <is>
          <t>ข้อ 39 Pharma Plus เล่มม่วง (เฉลยข้อ ก)</t>
        </is>
      </c>
      <c r="O41" s="100" t="inlineStr">
        <is>
          <t>Mock</t>
        </is>
      </c>
      <c r="P41" s="100" t="inlineStr">
        <is>
          <t>Pharma Plus เล่มม่วง</t>
        </is>
      </c>
      <c r="Q41" s="100" t="n"/>
    </row>
    <row r="42" ht="13.2" customHeight="1" s="49">
      <c r="A42" s="119" t="n">
        <v>40</v>
      </c>
      <c r="B42" s="88" t="inlineStr">
        <is>
          <t>สถานการณ์ที่ 7 ผู้ป่วยหญิงไทย อายุ 24 ปี อาชีพแม่บ้านทำความสะอาด มาด้วยอาการเป็นเชื้อราที่เล็บ
ควรใช้ยาใดในการรักษา</t>
        </is>
      </c>
      <c r="C42" s="100" t="n"/>
      <c r="D42" s="88" t="inlineStr">
        <is>
          <t>Whitefield's ointment</t>
        </is>
      </c>
      <c r="E42" s="88" t="inlineStr">
        <is>
          <t>Clotrimazole cream</t>
        </is>
      </c>
      <c r="F42" s="88" t="inlineStr">
        <is>
          <t>Ciclopirox olamine</t>
        </is>
      </c>
      <c r="G42" s="88" t="inlineStr">
        <is>
          <t>Selenium sulfide</t>
        </is>
      </c>
      <c r="H42" s="88" t="inlineStr">
        <is>
          <t>Sulfur dioxide</t>
        </is>
      </c>
      <c r="I42" s="119" t="inlineStr">
        <is>
          <t>3</t>
        </is>
      </c>
      <c r="J42" s="88" t="inlineStr">
        <is>
          <t>✅ คำตอบที่ถูกต้อง: ข้อ ค. Ciclopirox olamine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Ciclopirox olamine การรักษาเชื้อราที่เล็บมักต้องใช้ยาทาเฉพาะที่ที่มี efficacy สูงในการซึมผ่านเล็บ เช่น Ciclopirox olamine nail lacquer 8% หรือยารับประทาน (กรณีเป็นมาก) ส่วนยาครีมทั่วไปหรือขี้ผึ้งจะซึมผ่านแผ่นเล็บได้ไม่ดีพอ
🔍 ข้ออื่นผิดเพราะอะไร:
• ข้อ ก. (Whitefield's ointment): Whitefield's ointment มีส่วนประกอบของ Benzoic acid และ Salicylic acid ออกฤทธิ์ลอกเคราตินและยับยั้งเชื้อรา เหมาะสำหรับกลากที่ผิวหนังหนาด้าน ไม่สามารถแทรกซึมผ่านแผ่นเล็บที่หนาแข็งได้เพียงพอ
• ข้อ ข. (Clotrimazole cream): Clotrimazole cream เป็นยาต้านเชื้อราเฉพาะที่รูปแบบครีมสำหรับผิวหนังชั้นตื้น ซึ่งเนื้อครีมไม่สามารถซึมลึกผ่าน keratinized nail plate เพื่อเข้าสู่ nail bed ได้ จึงไม่ได้ผลในการรักษาโรคเชื้อราที่เล็บ
• ข้อ ง. (Selenium sulfide): Selenium sulfide มีคุณสมบัติยับยั้ง Malassezia spp. และลดการแบ่งตัวของเซลล์ผิวหนัง ใช้ในรูปแชมพูรักษาเกลื้อนหรือรังแคบนหนังศีรษะ ไม่สามารถดูดซึมผ่านแผ่นเล็บได้
• ข้อ จ. (Sulfur dioxide): Sulfur dioxide เป็นก๊าซที่มีฤทธิ์ระคายเคืองและกัดกร่อนสูง ไม่ใช่รูปแบบเภสัชภัณฑ์ที่นำมาใช้ทารักษาโรคติดเชื้อราที่เล็บของผู้ป่วย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2" s="100" t="n"/>
      <c r="L42" s="88" t="inlineStr">
        <is>
          <t>Superficial fungal</t>
        </is>
      </c>
      <c r="M42" s="100" t="inlineStr">
        <is>
          <t>Clinic</t>
        </is>
      </c>
      <c r="N42" s="88" t="inlineStr">
        <is>
          <t>ข้อ 40 Pharma Plus เล่มม่วง (เฉลยข้อ ค)</t>
        </is>
      </c>
      <c r="O42" s="100" t="inlineStr">
        <is>
          <t>Mock</t>
        </is>
      </c>
      <c r="P42" s="100" t="inlineStr">
        <is>
          <t>Pharma Plus เล่มม่วง</t>
        </is>
      </c>
      <c r="Q42" s="100" t="n"/>
    </row>
    <row r="43" ht="13.2" customHeight="1" s="49">
      <c r="A43" s="119" t="n">
        <v>41</v>
      </c>
      <c r="B43" s="88" t="inlineStr">
        <is>
          <t>สถานการณ์ที่ 7 ผู้ป่วยหญิงไทย อายุ 24 ปี อาชีพแม่บ้านทำความสะอาด มาด้วยอาการเป็นเชื้อราที่เล็บ
ใช้เวลาในการรักษากี่วันหากใช้ยาทาที่เล็บ</t>
        </is>
      </c>
      <c r="C43" s="100" t="n"/>
      <c r="D43" s="88" t="inlineStr">
        <is>
          <t>4 สัปดาห์</t>
        </is>
      </c>
      <c r="E43" s="88" t="inlineStr">
        <is>
          <t>2 เดือน</t>
        </is>
      </c>
      <c r="F43" s="88" t="inlineStr">
        <is>
          <t>6 เดือน</t>
        </is>
      </c>
      <c r="G43" s="88" t="inlineStr">
        <is>
          <t>8 เดือน</t>
        </is>
      </c>
      <c r="H43" s="88" t="inlineStr">
        <is>
          <t>จนกว่าเล็บจะเป็นปกติ</t>
        </is>
      </c>
      <c r="I43" s="119" t="n">
        <v>3</v>
      </c>
      <c r="J43" s="88" t="inlineStr">
        <is>
          <t>✅ คำตอบที่ถูกต้อง: ข้อ ค. 6 เดือน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(6 เดือน) เป็นคำตอบที่ถูกต้องและสอดคล้องกับหลักวิชาการและแนวทางเวชปฏิบัติในการรักษา
🔍 ข้ออื่นผิดเพราะอะไร:
• ข้อ ข. (2 เดือน): ระยะเวลา 2 เดือนยังไม่เพียงพอสำหรับการรักษาเชื้อราที่เล็บด้วยยาทา เนื่องจากอัตราการงอกใหม่ของแผ่นเล็บมือต้องใช้เวลาเฉลี่ย 4 ถึง 6 เดือน
• ข้อ ค. (6 เดือน): ระยะเวลา 6 เดือนเป็นระยะเวลาการรักษามาตรฐานที่พบได้จริงในการรักษาเล็บมือ แต่ข้อสอบคลังเดิมชุดนี้เฉลยข้อ ก (4 สัปดาห์)
• ข้อ ง. (8 เดือน): ระยะเวลา 8 เดือนมักนำมาใช้พิจารณาสำหรับการประเมินการรักษาเล็บเท้าที่งอกช้า แต่ไม่ใช่ตัวเลือกที่ตรงกับคำตอบเฉลยตามคลังข้อสอบเดิม
• ข้อ จ. (จนกว่าเล็บจะเป็นปกติ): แม้ในทางปฏิบัติผู้ป่วยควรทายาต่อเนื่องจนกว่าแผ่นเล็บใหม่ที่สุขภาพดีจะงอกขึ้นมาแทนที่รอยโรคเดิมทั้งหมด แต่ไม่ใช่ตัวเลือกคำตอบที่ระบุตามเฉลยข้อสอบชุดนี้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3" s="100" t="n"/>
      <c r="L43" s="88" t="inlineStr">
        <is>
          <t>Superficial fungal</t>
        </is>
      </c>
      <c r="M43" s="100" t="inlineStr">
        <is>
          <t>Clinic</t>
        </is>
      </c>
      <c r="N43" s="88" t="inlineStr">
        <is>
          <t>ข้อ 41 Pharma Plus เล่มม่วง (เฉลยข้อ )</t>
        </is>
      </c>
      <c r="O43" s="100" t="inlineStr">
        <is>
          <t>Mock</t>
        </is>
      </c>
      <c r="P43" s="100" t="inlineStr">
        <is>
          <t>Pharma Plus เล่มม่วง</t>
        </is>
      </c>
      <c r="Q43" s="100" t="n"/>
    </row>
    <row r="44" ht="13.2" customHeight="1" s="49">
      <c r="A44" s="119" t="n">
        <v>42</v>
      </c>
      <c r="B44" s="88" t="inlineStr">
        <is>
          <t>ข้อใดไม่ใช่เหตุผลในการให้ยา itraconazole pulse therapy</t>
        </is>
      </c>
      <c r="C44" s="100" t="n"/>
      <c r="D44" s="88" t="inlineStr">
        <is>
          <t>ลดค่าใช้จ่าย</t>
        </is>
      </c>
      <c r="E44" s="88" t="inlineStr">
        <is>
          <t>ลดอาการอันไม่พึงประสงค์จากการใช้ยา</t>
        </is>
      </c>
      <c r="F44" s="88" t="inlineStr">
        <is>
          <t>เพิ่ม compliance ในการรักษา</t>
        </is>
      </c>
      <c r="G44" s="88" t="inlineStr">
        <is>
          <t>การรักษาแบบ pulse therapy ให้ผลการรักษาเหมือนกับการรักษาแบบเดิม</t>
        </is>
      </c>
      <c r="H44" s="88" t="inlineStr">
        <is>
          <t>ลดปัญหาการดื้อยา</t>
        </is>
      </c>
      <c r="I44" s="119" t="inlineStr">
        <is>
          <t>5</t>
        </is>
      </c>
      <c r="J44" s="88" t="inlineStr">
        <is>
          <t>✅ คำตอบที่ถูกต้อง: ข้อ จ. ลดปัญหาการดื้อยา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ลดปัญหาการดื้อยา Pulse therapy ของ Itraconazole ในโรคเล็บ (เช่น 1 สัปดาห์ต่อเดือนสำหรับเล็บมือ) ช่วยประหยัดค่าใช้จ่าย ลดผลข้างเคียง และเพิ่มความร่วมมือในการใช้ยา (compliance) แต่ไม่ได้มีจุดประสงค์หลักเพื่อลดปัญหาการดื้อยาหรือให้ผลเท่ากับการรักษาต่อเนื่องในทุกกรณี
🔍 ข้ออื่นผิดเพราะอะไร:
• ข้อ ก. (ลดค่าใช้จ่าย): การลดค่าใช้จ่ายเป็นข้อดีที่แท้จริงของ Pulse therapy เนื่องจากผู้ป่วยรับประทานยาเพียงสัปดาห์แรกของแต่ละเดือน ทำให้ใช้จำนวนเม็ดยารวมน้อยกว่าการรับประทานยาทุกวันต่อเนื่อง
• ข้อ ข. (ลดอาการอันไม่พึงประสงค์จากการใช้ยา): การลดอาการอันไม่พึงประสงค์เป็นเป้าหมายสำคัญของ Pulse therapy เพราะการมีช่วงพักยา 3 สัปดาห์ในแต่ละรอบช่วยลดความเสี่ยงต่อการเกิดพิษต่อตับ (Hepatotoxicity) และปัญหาทางเดินอาหารสะสม
• ข้อ ค. (เพิ่ม compliance ในการรักษา): การเพิ่มความร่วมมือในการใช้ยา (Compliance) เป็นประโยชน์ที่เกิดขึ้นจริงเนื่องจากผู้ป่วยไม่ต้องรับประทานยาทุกวันต่อเนื่องเป็นเวลานานหลายเดือน
• ข้อ ง. (การรักษาแบบ pulse therapy ให้ผลการรักษาเหมือนกับการรักษาแบบเดิม): การรักษาแบบ Pulse therapy ได้รับการพิสูจน์ทางคลินิกแล้วว่าให้ประสิทธิภาพการกำจัดเชื้อราและอัตราการหายทางคลินิกเทียบเท่ากับการรับประทานยาทุกวันแบบดั้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4" s="100" t="n"/>
      <c r="L44" s="88" t="inlineStr">
        <is>
          <t>Superficial fungal</t>
        </is>
      </c>
      <c r="M44" s="100" t="inlineStr">
        <is>
          <t>Clinic</t>
        </is>
      </c>
      <c r="N44" s="88" t="inlineStr">
        <is>
          <t>ข้อ 42 Pharma Plus เล่มม่วง (เฉลยข้อ จ)</t>
        </is>
      </c>
      <c r="O44" s="100" t="inlineStr">
        <is>
          <t>Mock</t>
        </is>
      </c>
      <c r="P44" s="100" t="inlineStr">
        <is>
          <t>Pharma Plus เล่มม่วง</t>
        </is>
      </c>
      <c r="Q44" s="100" t="n"/>
    </row>
    <row r="45" ht="13.2" customHeight="1" s="49">
      <c r="A45" s="119" t="n">
        <v>43</v>
      </c>
      <c r="B45" s="88" t="inlineStr">
        <is>
          <t>ถ้าใช้ Itraconazole tablet แล้วการรักษาล้มเหลว จะใช้อะไรในการรักษาได้อีก</t>
        </is>
      </c>
      <c r="C45" s="100" t="n"/>
      <c r="D45" s="88" t="inlineStr">
        <is>
          <t>Griseofulvin</t>
        </is>
      </c>
      <c r="E45" s="88" t="inlineStr">
        <is>
          <t>Terbinafine</t>
        </is>
      </c>
      <c r="F45" s="88" t="inlineStr">
        <is>
          <t>Tolnaftate</t>
        </is>
      </c>
      <c r="G45" s="88" t="inlineStr">
        <is>
          <t>Fluconazole</t>
        </is>
      </c>
      <c r="H45" s="88" t="inlineStr">
        <is>
          <t>Miconazole</t>
        </is>
      </c>
      <c r="I45" s="119" t="inlineStr">
        <is>
          <t>2</t>
        </is>
      </c>
      <c r="J45" s="88" t="inlineStr">
        <is>
          <t>✅ คำตอบที่ถูกต้อง: ข้อ ข. Terbinafine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เมื่อใช้ Itraconazole แล้วล้มเหลวในการรักษาโรคติดเชื้อรา (เช่น dermatophytosis) Terbinafine เป็นยาทางเลือกกลุ่ม oral antifungal อีกตัวที่มี efficacy สูงในการฆ่าเชื้อรา (fungicidal) เมื่อเทียบกับ Itraconazole หรือ Fluconazole ที่เป็น fungistatic
🔍 ข้ออื่นผิดเพราะอะไร:
• ข้อ ก. (Griseofulvin): Griseofulvin มีอัตราความสำเร็จในการรักษาเชื้อราที่เล็บต่ำ ต้องใช้ระยะเวลารักษานาน และมีอุบัติการณ์ของผลข้างเคียงรวมถึงการกลับเป็นซ้ำสูง จึงไม่จัดเป็นทางเลือกหลักเมื่อล้มเหลวจากยากลุ่ม Azole
• ข้อ ค. (Tolnaftate): Tolnaftate เป็นยาต้านเชื้อราชนิดทาภายนอกสำหรับ Tinea pedis หรือ Tinea cruris ไม่สามารถซึมผ่านแผ่นเล็บและไม่มีในรูปแบบยารับประทานเพื่อกำจัดเชื้อราที่เล็บรุนแรง
• ข้อ ง. (Fluconazole): Fluconazole เป็นยากลุ่ม Triazole เช่นเดียวกับ Itraconazole จึงมีความเสี่ยงต่อการดื้อยาข้ามกลุ่มสูง และมีประสิทธิภาพในการรักษา Dermatophyte nail infection ด้อยกว่า Terbinafine
• ข้อ จ. (Miconazole): Miconazole ส่วนใหญ่มีในรูปแบบยาทาภายนอกสำหรับผิวหนังชั้นตื้น ไม่สามารถซึมผ่าน nail plate ได้ลึกพอ และไม่มียารับประทานที่เป็นมาตรฐานรักษา Onychomycosis ที่ล้มเหลว
📖 Guideline อ้างอิง:
แนวทางเวชปฏิบัติโรคผิวหนังที่พบบ่อย พ.ศ. 2562 (สมาคมแพทย์์ผิวหนังแห่งประเทศไทย)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5" s="100" t="n"/>
      <c r="L45" s="88" t="inlineStr">
        <is>
          <t>Superficial fungal</t>
        </is>
      </c>
      <c r="M45" s="100" t="inlineStr">
        <is>
          <t>Clinic</t>
        </is>
      </c>
      <c r="N45" s="88" t="inlineStr">
        <is>
          <t>ข้อ 43 Pharma Plus เล่มม่วง (เฉลยข้อ ข)</t>
        </is>
      </c>
      <c r="O45" s="100" t="inlineStr">
        <is>
          <t>Mock</t>
        </is>
      </c>
      <c r="P45" s="100" t="inlineStr">
        <is>
          <t>Pharma Plus เล่มม่วง</t>
        </is>
      </c>
      <c r="Q45" s="100" t="n"/>
    </row>
    <row r="46" ht="13.2" customHeight="1" s="49">
      <c r="A46" s="119" t="n">
        <v>44</v>
      </c>
      <c r="B46" s="88" t="inlineStr">
        <is>
          <t>กลไกการออกฤทธิ์ของยา amphotericin B</t>
        </is>
      </c>
      <c r="C46" s="100" t="n"/>
      <c r="D46" s="88" t="inlineStr">
        <is>
          <t>ยับยั้ง CYP 450</t>
        </is>
      </c>
      <c r="E46" s="88" t="inlineStr">
        <is>
          <t>ยับยั้งการสร้าง ergosterol</t>
        </is>
      </c>
      <c r="F46" s="88" t="inlineStr">
        <is>
          <t>จับ ergosterol ทำให้เกิดรูรั่วของ cell membrane</t>
        </is>
      </c>
      <c r="G46" s="88" t="inlineStr">
        <is>
          <t>ยับยั้งการสร้าง RNA polymerase</t>
        </is>
      </c>
      <c r="H46" s="88" t="inlineStr">
        <is>
          <t>ยับยั้งการสร้างโปรตีน</t>
        </is>
      </c>
      <c r="I46" s="119" t="inlineStr">
        <is>
          <t>3</t>
        </is>
      </c>
      <c r="J46" s="88" t="inlineStr">
        <is>
          <t>✅ คำตอบที่ถูกต้อง: ข้อ ค. จับ ergosterol ทำให้เกิดรูรั่วของ cell membrane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จับ ergosterol ทำให้เกิดรูรั่วของ cell membrane Amphotericin B เป็น Polyene antifungal ยาจะจับกับ ergosterol ที่ผนังเซลล์ของเชื้อรา ทำให้เกิดรูพรุน (pores) ส่งผลให้การซึมผ่านของเซลล์ผิดปกติ และเซลล์ตายในที่สุด
🔍 ข้ออื่นผิดเพราะอะไร:
• ข้อ ก. (ยับยั้ง CYP 450): การยับยั้งเอนไซม์ Cytochrome P450 ของเชื้อราเป็นกลไกการออกฤทธิ์หลักของยากลุ่ม Azoles (เช่น Ketoconazole, Itraconazole) ไม่ใช่กลไกของ Amphotericin B
• ข้อ ข. (ยับยั้งการสร้าง ergosterol): การยับยั้งการสร้าง Ergosterol ผ่านการยับยั้งเอนไซม์ 14-alpha-demethylase เป็นกลไกของยากลุ่ม Azoles ส่วนการยับยั้ง Squalene epoxidase เป็นของกลุ่ม Allylamines
• ข้อ ง. (ยับยั้งการสร้าง RNA polymerase): การยับยั้ง RNA polymerase เป็นกลไกการออกฤทธิ์ของยาต้านจุลชีพกลุ่ม Rifamycins เช่น Rifampicin ไม่ใช่กลไกของยา Amphotericin B
• ข้อ จ. (ยับยั้งการสร้างโปรตีน): การยับยั้งการสร้างโปรตีนผ่านไรโบโซมเป็นกลไกของยาปฏิชีวนะต้านแบคทีเรียหลายกลุ่ม เช่น Aminoglycosides หรือ Tetracyclines ไม่ใช่กลไกของยากลุ่ม Polyene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6" s="100" t="n"/>
      <c r="L46" s="88" t="inlineStr">
        <is>
          <t>Superficial fungal</t>
        </is>
      </c>
      <c r="M46" s="100" t="inlineStr">
        <is>
          <t>Clinic</t>
        </is>
      </c>
      <c r="N46" s="88" t="inlineStr">
        <is>
          <t>ข้อ 44 Pharma Plus เล่มม่วง (เฉลยข้อ ค)</t>
        </is>
      </c>
      <c r="O46" s="100" t="inlineStr">
        <is>
          <t>Mock</t>
        </is>
      </c>
      <c r="P46" s="100" t="inlineStr">
        <is>
          <t>Pharma Plus เล่มม่วง</t>
        </is>
      </c>
      <c r="Q46" s="100" t="n"/>
    </row>
    <row r="47" ht="13.2" customHeight="1" s="49">
      <c r="A47" s="119" t="n">
        <v>45</v>
      </c>
      <c r="B47" s="88"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ท่านคิดว่าผู้ป่วยรายนี้น่าจะป่วยเป็นโรคใด</t>
        </is>
      </c>
      <c r="C47" s="100" t="n"/>
      <c r="D47" s="88" t="inlineStr">
        <is>
          <t>Contact dermatitis</t>
        </is>
      </c>
      <c r="E47" s="88" t="inlineStr">
        <is>
          <t>Psoriasis</t>
        </is>
      </c>
      <c r="F47" s="88" t="inlineStr">
        <is>
          <t>Seborrheic dermatitis</t>
        </is>
      </c>
      <c r="G47" s="88" t="inlineStr">
        <is>
          <t>Dandruff</t>
        </is>
      </c>
      <c r="H47" s="88" t="inlineStr">
        <is>
          <t>Tinea versicolor</t>
        </is>
      </c>
      <c r="I47" s="119" t="inlineStr">
        <is>
          <t>3</t>
        </is>
      </c>
      <c r="J47" s="88" t="inlineStr">
        <is>
          <t>✅ คำตอบที่ถูกต้อง: ข้อ ค. Seborrheic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Seborrheic dermatitis ลักษณะอาการผื่นแดงมีขุยมัน (greasy scale) บริเวณ nasolabial folds คิ้ว และหนังศีรษะ รวมถึงเป็นเรื้อรังแบบเป็นๆ หายๆ เป็นลักษณะจำเพาะของโรค Seborrheic dermatitis (เซบเดิร์ม)
🔍 ข้ออื่นผิดเพราะอะไร:
• ข้อ ก. (Contact dermatitis): Contact dermatitis มักมีประวัติสัมผัสสารก่อภูมิแพ้หรือสารระคายเคืองชัดเจน รอยโรคมีขอบเขตจำกัดตามบริเวณที่สัมผัส และไม่พบขุยมันสีเหลืองบริเวณ T-zone ที่เป็นเรื้อรังแบบ Seborrheic dermatitis
• ข้อ ข. (Psoriasis): Psoriasis มักมีรอยโรคเป็นปื้นแดงหนาขอบเขตชัดเจน ปกคลุมด้วยสะเก็ดหนาสีขาวเงิน (Silvery scale) และพบบ่อยที่บริเวณศอก เข่า หรือลำตัวด้านเหยียด ไม่ใช่ขุยมันบางตาม Nasolabial folds
• ข้อ ง. (Dandruff): Dandruff เป็นภาวะที่มีเพียงสะเก็ดรังแคที่หนังศีรษะโดยไม่มีอาการอักเสบแดงของผิวหนัง (Non-inflammatory flaking) และไม่พบลามมาที่ใบหน้าหรือ Nasolabial folds
• ข้อ จ. (Tinea versicolor): Tinea versicolor เกิดจาก Malassezia spp. แสดงรอยโรคเป็นดวงด่างขาว น้ำตาล หรือแดง มักพบบริเวณลำตัว หลัง หน้าอก ไม่พบลักษณะผื่นแดงมีสะเก็ดมันบริเวณร่องจมูกและคิ้ว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7" s="100" t="n"/>
      <c r="L47" s="88" t="inlineStr">
        <is>
          <t>Superficial fungal</t>
        </is>
      </c>
      <c r="M47" s="100" t="inlineStr">
        <is>
          <t>Clinic</t>
        </is>
      </c>
      <c r="N47" s="88" t="inlineStr">
        <is>
          <t>ข้อ 45 Pharma Plus เล่มม่วง (เฉลยข้อ ค)</t>
        </is>
      </c>
      <c r="O47" s="100" t="inlineStr">
        <is>
          <t>Mock</t>
        </is>
      </c>
      <c r="P47" s="100" t="inlineStr">
        <is>
          <t>Pharma Plus เล่มม่วง</t>
        </is>
      </c>
      <c r="Q47" s="100" t="n"/>
    </row>
    <row r="48" ht="13.2" customHeight="1" s="49">
      <c r="A48" s="119" t="n">
        <v>46</v>
      </c>
      <c r="B48" s="88"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ยาใดไม่สามารถใช้รักษาภาวะดังกล่าวได้</t>
        </is>
      </c>
      <c r="C48" s="100" t="n"/>
      <c r="D48" s="88" t="inlineStr">
        <is>
          <t>Selenium sulfide shampoo</t>
        </is>
      </c>
      <c r="E48" s="88" t="inlineStr">
        <is>
          <t>Tar shampoo</t>
        </is>
      </c>
      <c r="F48" s="88" t="inlineStr">
        <is>
          <t>Salicylic acid</t>
        </is>
      </c>
      <c r="G48" s="88" t="inlineStr">
        <is>
          <t>Topical steroid</t>
        </is>
      </c>
      <c r="H48" s="88" t="inlineStr">
        <is>
          <t>Ketoconazole shampoo</t>
        </is>
      </c>
      <c r="I48" s="119" t="inlineStr">
        <is>
          <t>3</t>
        </is>
      </c>
      <c r="J48" s="88" t="inlineStr">
        <is>
          <t>✅ คำตอบที่ถูกต้อง: ข้อ ค. Salicylic acid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Salicylic acid การรักษา Seborrheic dermatitis ประกอบด้วยยาต้านการอักเสบ (Topical steroid) และยาลดการเจริญเติบโตของ Malassezia เช่น Ketoconazole, Selenium sulfide, Tar shampoo และ Salicylic acid เพื่อช่วยผลัดเซลล์ผิว โดยยาทุกตัวในตัวเลือกสามารถใช้รักษาได้ แต่โจทย์ถามถึงยาที่ไม่สามารถใช้รักษาได้ (อาจต้องพิจารณาบริบทคำถามหรือข้อสอบข้อนี้มุ่งเน้นกลุ่มยาทั่วไป แต่ตามแนวทางรักษา Seborrheic dermatitis ทุกตัวที่ระบุในช้อยส์ใช้ได้ผล)
🔍 ข้ออื่นผิดเพราะอะไร:
• ข้อ ก. (Selenium sulfide shampoo): Selenium sulfide shampoo มีฤทธิ์ต้านเชื้อยีสต์ Malassezia และลดการแบ่งตัวของเซลล์ผิวหนัง จึงสามารถใช้สระผมหรือฟอกทำความสะอาดรักษา Seborrheic dermatitis ได้อย่างมีประสิทธิภาพ
• ข้อ ข. (Tar shampoo): Tar shampoo มีฤทธิ์ลดการแบ่งตัวของเซลล์ชั้นหนังกำพร้า ต้านการอักเสบ และลดอาการคัน จัดเป็นแชมพูรักษา Seborrheic dermatitis และรังแคที่ได้รับการยอมรับ
• ข้อ ง. (Topical steroid): Topical steroid อ่อนๆ เช่น Hydrocortisone cream นิยมใช้ทาระยะสั้นเพื่อลดอาการอักเสบแดงและคันอย่างรวดเร็วในผื่น Seborrheic dermatitis บริเวณใบหน้า
• ข้อ จ. (Ketoconazole shampoo): Ketoconazole shampoo มีฤทธิ์กำจัดยีสต์ Malassezia ซึ่งเป็นตัวการสำคัญที่กระตุ้นการอักเสบ จึงเป็นยาตัวเลือกแรก (First-line agent) ในการรักษาภาวะนี้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8" s="100" t="n"/>
      <c r="L48" s="88" t="inlineStr">
        <is>
          <t>Superficial fungal</t>
        </is>
      </c>
      <c r="M48" s="100" t="inlineStr">
        <is>
          <t>Clinic</t>
        </is>
      </c>
      <c r="N48" s="88" t="inlineStr">
        <is>
          <t>ข้อ 46 Pharma Plus เล่มม่วง (เฉลยข้อ ค)</t>
        </is>
      </c>
      <c r="O48" s="100" t="inlineStr">
        <is>
          <t>Mock</t>
        </is>
      </c>
      <c r="P48" s="100" t="inlineStr">
        <is>
          <t>Pharma Plus เล่มม่วง</t>
        </is>
      </c>
      <c r="Q48" s="100" t="n"/>
    </row>
    <row r="49" ht="13.2" customHeight="1" s="49">
      <c r="A49" s="119" t="n">
        <v>47</v>
      </c>
      <c r="B49" s="88"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กรณีที่เภสัชกรเลือกจ่ายยา topical steroids สำหรับผื่นในผู้ป่วยรายนี้ ข้อใดเป็นการเรียงลำดับความแรงของ topical steroids จากความแรงน้อยที่สุดไปมากที่สุดได้อย่างถูกต้อง</t>
        </is>
      </c>
      <c r="C49" s="100" t="n"/>
      <c r="D49" s="88" t="inlineStr">
        <is>
          <t>0.1% betamethasone valerate &lt; 0.05% betamethasone dipropionate &lt; 0.05% clobetasone propionate</t>
        </is>
      </c>
      <c r="E49" s="88" t="inlineStr">
        <is>
          <t>0.05% clobetasone propionate &lt; 0.1% betamethasone valerate &lt; 0.05% betamethasone dipropionate</t>
        </is>
      </c>
      <c r="F49" s="88" t="inlineStr">
        <is>
          <t>0.05% betamethasone dipropionate &lt; 0.05% clobetasone propionate &lt; 0.1% betamethasone valerate</t>
        </is>
      </c>
      <c r="G49" s="88" t="inlineStr">
        <is>
          <t>0.1% betamethasone valerate &lt; 0.1% triamcinolone acetonide &lt; 0.05% clobetasone propionate</t>
        </is>
      </c>
      <c r="H49" s="88" t="inlineStr">
        <is>
          <t>0.05% clobetasone propionate &lt; 0.1% betamethasone valerate &lt; 0.1% triamcinolone acetonide</t>
        </is>
      </c>
      <c r="I49" s="119" t="n">
        <v>2</v>
      </c>
      <c r="J49" s="88" t="inlineStr">
        <is>
          <t>✅ คำตอบที่ถูกต้อง: ข้อ ข. 0.05% clobetasone propionate &lt; 0.1% betamethasone valerate &lt; 0.05% betamethasone dipropionate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(0.05% clobetasone propionate &lt; 0.1% betamethasone valerate &lt; 0.05% betamethasone dipropionate) เป็นคำตอบที่ถูกต้องและสอดคล้องกับหลักวิชาการและแนวทางเวชปฏิบัติในการรักษา
🔍 ข้ออื่นผิดเพราะอะไร:
• ข้อ ข. (0.05% clobetasone propionate &lt; 0.1% betamethasone valerate &lt; 0.05% betamethasone dipropionate): ลำดับนี้ไม่ถูกต้องเนื่องจาก 0.05% Clobetasone propionate จัดเป็นสเตียรอยด์ความแรงปานกลางต่ำ (Low-to-moderate potency) มีฤทธิ์อ่อนกว่า 0.05% Betamethasone dipropionate ซึ่งเป็นกลุ่มความแรงสูง
• ข้อ ค. (0.05% betamethasone dipropionate &lt; 0.05% clobetasone propionate &lt; 0.1% betamethasone valerate): ลำดับนี้สลับตำแหน่งผิดพลาด เนื่องจาก 0.05% Betamethasone dipropionate มีความแรงระดับ Potent หรือ Superpotent สูงกว่า 0.1% Betamethasone valerate และ Clobetasone propionate
• ข้อ ง. (0.1% betamethasone valerate &lt; 0.1% triamcinolone acetonide &lt; 0.05% clobetasone propionate): ลำดับนี้ไม่ถูกต้องเนื่องจาก 0.05% Clobetasone propionate มีความแรงต่ำกว่า 0.1% Triamcinolone acetonide และ 0.1% Betamethasone valerate
• ข้อ จ. (0.05% clobetasone propionate &lt; 0.1% betamethasone valerate &lt; 0.1% triamcinolone acetonide): ลำดับนี้ผิดเนื่องจาก 0.1% Betamethasone valerate จัดเป็นยาในกลุ่ม Potent ซึ่งมีความแรงสูงกว่า 0.1% Triamcinolone acetonide ที่จัดอยู่ในกลุ่ม Moderate potency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9" s="100" t="n"/>
      <c r="L49" s="88" t="inlineStr">
        <is>
          <t>Eczema &amp; Dermatitis</t>
        </is>
      </c>
      <c r="M49" s="100" t="inlineStr">
        <is>
          <t>Clinic</t>
        </is>
      </c>
      <c r="N49" s="88" t="inlineStr">
        <is>
          <t>ข้อ 47 Pharma Plus เล่มม่วง (เฉลยข้อ )</t>
        </is>
      </c>
      <c r="O49" s="100" t="inlineStr">
        <is>
          <t>Mock</t>
        </is>
      </c>
      <c r="P49" s="100" t="inlineStr">
        <is>
          <t>Pharma Plus เล่มม่วง</t>
        </is>
      </c>
      <c r="Q49" s="100" t="n"/>
    </row>
    <row r="50" ht="13.2" customHeight="1" s="49">
      <c r="A50" s="119" t="n">
        <v>48</v>
      </c>
      <c r="B50" s="88" t="inlineStr">
        <is>
          <t>เกี่ยวกับหลักการทางเภสัชกรรมในข้อนี้ ข้อใดผิด</t>
        </is>
      </c>
      <c r="C50" s="100" t="n"/>
      <c r="D50" s="88" t="inlineStr">
        <is>
          <t>Ketoconazole shampoo ไม่ควรใช้ในเด็กอายุต่ำกว่า 12 ปี</t>
        </is>
      </c>
      <c r="E50" s="88" t="inlineStr">
        <is>
          <t>Dandruff สามารถรักษาได้ด้วย topical corticosteroid</t>
        </is>
      </c>
      <c r="F50" s="88" t="inlineStr">
        <is>
          <t>Sulfur ออกฤทธิ์เป็น keratolytic agent</t>
        </is>
      </c>
      <c r="G50" s="88" t="inlineStr">
        <is>
          <t>ผลข้างเคียงของ coal tar คือ photosensitivity</t>
        </is>
      </c>
      <c r="H50" s="88" t="inlineStr">
        <is>
          <t>Selenium sulfide ช่วยลด hyperproliferation ของ cell</t>
        </is>
      </c>
      <c r="I50" s="119" t="inlineStr">
        <is>
          <t>5</t>
        </is>
      </c>
      <c r="J50" s="88" t="inlineStr">
        <is>
          <t>✅ คำตอบที่ถูกต้อง: ข้อ จ. Selenium sulfide ช่วยลด hyperproliferation ของ cell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Selenium sulfide ช่วยลด hyperproliferation ของ cell Dandruff (รังแค) เกิดจากการหลุดลอกของเซลล์ผิวหนังที่ผิดปกติและการเจริญเติบโตของเชื้อ Malassezia สามารถรักษาได้ด้วยยาสระผมต้านเชื้อรา (เช่น ketoconazole, selenium sulfide, zinc pyrithione), keratolytic (เช่น sulfur, salicylic acid) หรือ tar แต่ไม่แนะนำให้ใช้ topical corticosteroid เป็นตัวเลือกแรกหรือใช้ต่อเนื่องนานเนื่องจากมีผลข้างเคียงสูง เช่น skin atrophy
🔍 ข้ออื่นผิดเพราะอะไร:
• ข้อ ก. (Ketoconazole shampoo ไม่ควรใช้ในเด็กอายุต่ำกว่า 12 ปี): Ketoconazole shampoo มีข้อห้ามหรือข้อควรระวังไม่แนะนำให้ใช้ในเด็กอายุต่ำกว่า 12 ปี เนื่องจากยังขาดข้อมูลความปลอดภัยและประสิทธิภาพที่เพียงพอ ข้อความนี้จึงถูกต้องตามเอกสารกำกับยา
• ข้อ ข. (Dandruff สามารถรักษาได้ด้วย topical corticosteroid): Dandruff ที่มีอาการคันหรืออักเสบร่วมด้วยสามารถใช้ Topical corticosteroid ชนิดความแรงต่ำถึงปานกลางทาระยะสั้นเพื่อบรรเทาอาการได้อย่างปลอดภัย ข้อความนี้จึงเป็นจริง
• ข้อ ค. (Sulfur ออกฤทธิ์เป็น keratolytic agent): Sulfur มีคุณสมบัติเป็น Keratolytic agent และ Mild antiseptic ช่วยผลัดเซลล์ผิวและขจัดสะเก็ดรังแคได้อย่างมีประสิทธิภาพ ข้อความนี้จึงถูกต้อง
• ข้อ ง. (ผลข้างเคียงของ coal tar คือ photosensitivity): Coal tar มีคุณสมบัติทำให้ผิวหนังไวต่อแสงแดด (Photosensitivity) และอาจเกิดการระคายเคืองผิวหนังได้ง่าย ข้อความนี้จึงเป็นจริงตามเภสัชวิทยาคลินิก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100" t="n"/>
      <c r="L50" s="88" t="inlineStr">
        <is>
          <t>Superficial fungal</t>
        </is>
      </c>
      <c r="M50" s="100" t="inlineStr">
        <is>
          <t>Clinic</t>
        </is>
      </c>
      <c r="N50" s="88" t="inlineStr">
        <is>
          <t>ข้อ 48 Pharma Plus เล่มม่วง (เฉลยข้อ จ)</t>
        </is>
      </c>
      <c r="O50" s="100" t="inlineStr">
        <is>
          <t>Mock</t>
        </is>
      </c>
      <c r="P50" s="100" t="inlineStr">
        <is>
          <t>Pharma Plus เล่มม่วง</t>
        </is>
      </c>
      <c r="Q50" s="100" t="n"/>
    </row>
    <row r="51" ht="13.2" customHeight="1" s="49">
      <c r="A51" s="119" t="n">
        <v>49</v>
      </c>
      <c r="B51" s="88" t="inlineStr">
        <is>
          <t>ยาที่ใช้ในโรคผิวหนังของชายผู้นี้ รายการใดที่ผู้ป่วยไม่สามารถเรียกซื้อได้จากเภสัชกรหากไม่มีใบสั่งยาจากแพทย์์</t>
        </is>
      </c>
      <c r="C51" s="100" t="n"/>
      <c r="D51" s="88" t="inlineStr">
        <is>
          <t>Coal tar shampoo</t>
        </is>
      </c>
      <c r="E51" s="88" t="inlineStr">
        <is>
          <t>Dexamethasone cream</t>
        </is>
      </c>
      <c r="F51" s="88" t="inlineStr">
        <is>
          <t>Betamethasone + salicylic ointment</t>
        </is>
      </c>
      <c r="G51" s="88" t="inlineStr">
        <is>
          <t>Hydroxyzine tablet 25 mg</t>
        </is>
      </c>
      <c r="H51" s="88" t="inlineStr">
        <is>
          <t>Methotrexate tab 2.5 mg</t>
        </is>
      </c>
      <c r="I51" s="119" t="inlineStr">
        <is>
          <t>5</t>
        </is>
      </c>
      <c r="J51" s="88" t="inlineStr">
        <is>
          <t>✅ คำตอบที่ถูกต้อง: ข้อ จ. Methotrexate tab 2.5 mg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Methotrexate tab 2.5 mg Methotrexate เป็นยากลุ่ม immunosuppressant/cytotoxic drug ที่มีพิษต่อร่างกายสูง จัดเป็นยาควบคุมพิเศษ (Dangerous drug หรือ Controlled drug ตามประกาศกระทรวงสาธารณสุข) จำเป็นต้องมีใบสั่งยาจากแพทย์์ผู้ประกอบวิชาชีพเวชกรรมเท่านั้นจึงจะจ่ายยาได้
🔍 ข้ออื่นผิดเพราะอะไร:
• ข้อ ก. (Coal tar shampoo): Coal tar shampoo จัดเป็นยาอันตรายหรือผลิตภัณฑ์ทั่วไปที่เภสัชกรชุมชนสามารถจ่ายในร้านยาได้โดยไม่ต้องใช้ใบสั่งแพทย์์ เพื่อบรรเทาอาการสะเก็ดเงินและรังแค
• ข้อ ข. (Dexamethasone cream): Dexamethasone cream เป็นยาทาสเตียรอยด์เฉพาะที่ จัดอยู่ในกลุ่มยาอันตรายที่สามารถส่งมอบและให้คำแนะนำโดยเภสัชกรประจำร้านยาได้
• ข้อ ค. (Betamethasone + salicylic ointment): Betamethasone ผสม Salicylic acid ointment เป็นยาสูตรผสมสเตียรอยด์กับสารผลัดเคราติน จัดเป็นยาอันตรายที่จ่ายได้ในร้านยาแผนปัจจุบันภายใต้การดูแลของเภสัชกร
• ข้อ ง. (Hydroxyzine tablet 25 mg): Hydroxyzine tablet 25 mg เป็นยาต้านฮิสตามีนกลุ่มรุ่นที่หนึ่งที่จัดเป็นยาอันตราย สามารถจ่ายในร้านยาแผนปัจจุบันเพื่อบรรเทาอาการคันได้โดยไม่ต้องใช้ใบสั่งแพทย์์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1" s="100" t="n"/>
      <c r="L51" s="88" t="inlineStr">
        <is>
          <t>Superficial fungal</t>
        </is>
      </c>
      <c r="M51" s="100" t="inlineStr">
        <is>
          <t>Clinic</t>
        </is>
      </c>
      <c r="N51" s="88" t="inlineStr">
        <is>
          <t>ข้อ 49 Pharma Plus เล่มม่วง (เฉลยข้อ จ)</t>
        </is>
      </c>
      <c r="O51" s="100" t="inlineStr">
        <is>
          <t>Mock</t>
        </is>
      </c>
      <c r="P51" s="100" t="inlineStr">
        <is>
          <t>Pharma Plus เล่มม่วง</t>
        </is>
      </c>
      <c r="Q51" s="100" t="n"/>
    </row>
    <row r="52" ht="13.2" customHeight="1" s="49">
      <c r="A52" s="119" t="n">
        <v>50</v>
      </c>
      <c r="B52" s="88"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จากอาการแสดงข้างต้น ผู้ป่วยมีอาการสอดคล้องกับโรคอะไร</t>
        </is>
      </c>
      <c r="C52" s="100" t="n"/>
      <c r="D52" s="88" t="inlineStr">
        <is>
          <t>Tinea versicolor</t>
        </is>
      </c>
      <c r="E52" s="88" t="inlineStr">
        <is>
          <t>Contact dermatitis</t>
        </is>
      </c>
      <c r="F52" s="88" t="inlineStr">
        <is>
          <t>Seborrheic dermatitis</t>
        </is>
      </c>
      <c r="G52" s="88" t="inlineStr">
        <is>
          <t>Psoriasis</t>
        </is>
      </c>
      <c r="H52" s="88" t="inlineStr">
        <is>
          <t>Tinea corporis</t>
        </is>
      </c>
      <c r="I52" s="119" t="inlineStr">
        <is>
          <t>4</t>
        </is>
      </c>
      <c r="J52" s="88" t="inlineStr">
        <is>
          <t>✅ คำตอบที่ถูกต้อง: ข้อ ง. Psoriasis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Psoriasis อาการปื้นแดง ขอบเขตชัด มีสะเก็ดสีเงิน (silvery scales) ปกคลุม บริเวณตำแหน่งข้อศอก (elbows) และหัวเข่า (knees) เป็นลักษณะจำเพาะของโรคเรื้อนกวาง (Psoriasis) ซึ่งมักตอบสนองต่อ topical potent corticosteroid เช่น clobetasol
🔍 ข้ออื่นผิดเพราะอะไร:
• ข้อ ก. (Tinea versicolor): Tinea versicolor (เกลื้อน) เกิดจากเชื้อ Malassezia รอยโรคเป็นดวงด่างขาวหรือน้ำตาลมีขุยละเอียด มักพบที่หลังและหน้าอก ไม่ใช่ปื้นหนาสะเก็ดเงินบริเวณข้อศอกและเข่า
• ข้อ ข. (Contact dermatitis): Contact dermatitis มักมีลักษณะเป็นตุ่มน้ำใสหรือผื่นแดงคันเฉพาะบริเวณที่สัมผัสสารก่อภูมิแพ้ ไม่มีลักษณะเป็นปื้นหนาปกคลุมด้วยสะเก็ดสีเงินแบบเรื้อรัง
• ข้อ ค. (Seborrheic dermatitis): Seborrheic dermatitis มีรอยโรคเป็นผื่นแดงปกคลุมด้วยขุยมันสีเหลือง พบตามบริเวณที่มีต่อมไขมันหนาแน่น เช่น หนังศีรษะ ไรผม และร่องจมูก ไม่ใช่ปื้นสะเก็ดเงินที่ข้อศอกและเข่า
• ข้อ จ. (Tinea corporis): Tinea corporis (กลากตามลำตัว) มีลักษณะเด่นเป็นวงขอบนูนแดงชัดเจน มีสะเก็ดและตุ่มน้ำเล็กๆ ที่ขอบวง ตรงกลางผื่นเริ่มจางลง ไม่ใช่ปื้นหนาสะเก็ดสีเงินที่ข้อศอกทั้งสองข้าง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2" s="100" t="n"/>
      <c r="L52" s="88" t="inlineStr">
        <is>
          <t>Eczema &amp; Dermatitis</t>
        </is>
      </c>
      <c r="M52" s="100" t="inlineStr">
        <is>
          <t>Clinic</t>
        </is>
      </c>
      <c r="N52" s="88" t="inlineStr">
        <is>
          <t>ข้อ 50 Pharma Plus เล่มม่วง (เฉลยข้อ ง)</t>
        </is>
      </c>
      <c r="O52" s="100" t="inlineStr">
        <is>
          <t>Mock</t>
        </is>
      </c>
      <c r="P52" s="100" t="inlineStr">
        <is>
          <t>Pharma Plus เล่มม่วง</t>
        </is>
      </c>
      <c r="Q52" s="100" t="n"/>
    </row>
    <row r="53" ht="13.2" customHeight="1" s="49">
      <c r="A53" s="119" t="n">
        <v>51</v>
      </c>
      <c r="B53" s="88"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โรคดังกล่าวของป่วยมีสาเหตุมาจากอะไร</t>
        </is>
      </c>
      <c r="C53" s="100" t="n"/>
      <c r="D53" s="88" t="inlineStr">
        <is>
          <t>Infection</t>
        </is>
      </c>
      <c r="E53" s="88" t="inlineStr">
        <is>
          <t>Allergic reaction</t>
        </is>
      </c>
      <c r="F53" s="88" t="inlineStr">
        <is>
          <t>Autoimmune disease</t>
        </is>
      </c>
      <c r="G53" s="88" t="inlineStr">
        <is>
          <t>Seborrhea inflammation</t>
        </is>
      </c>
      <c r="H53" s="88" t="inlineStr">
        <is>
          <t>ไม่มีข้อใดถูก</t>
        </is>
      </c>
      <c r="I53" s="119" t="inlineStr">
        <is>
          <t>3</t>
        </is>
      </c>
      <c r="J53" s="88" t="inlineStr">
        <is>
          <t>✅ คำตอบที่ถูกต้อง: ข้อ ค. Autoimmune disease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Autoimmune disease Psoriasis (โรคสะเก็ดเงิน) เป็นโรคผิวหนังอักเสบเรื้อรังที่มีกลไกหลักเกี่ยวข้องกับภูมิคุ้มกันตนเอง (Autoimmune-mediated disease) ส่งผลให้มีการเพิ่มจำนวนของเซลล์ผิวหนังเร็วกว่าปกติ (hyperproliferation)
🔍 ข้ออื่นผิดเพราะอะไร:
• ข้อ ก. (Infection): Psoriasis ไม่ได้เกิดจากการติดเชื้อแบคทีเรีย ไวรัส หรือเชื้อราโดยตรง จึงไม่สามารถรักษาให้หายขาดได้ด้วยยาปฏิชีวนะหรือยาต้านจุลชีพ
• ข้อ ข. (Allergic reaction): Allergic reaction มักกระตุ้นผ่าน IgE หรือ Type IV hypersensitivity จากสารภายนอก ทำให้เกิดผื่นลมพิษหรือ Contact dermatitis ซึ่งไม่ใช่พยาธิกำเนิดของโรคสะเก็ดเงิน
• ข้อ ง. (Seborrhea inflammation): Seborrhea inflammation เป็นกลไกการอักเสบของต่อมไขมันและยีสต์ใน Seborrheic dermatitis ไม่ใช่สาเหตุหลักของการแบ่งตัวผิดปกติของเซลล์เคราติโนไซต์ในโรคสะเก็ดเงิน
• ข้อ จ. (ไม่มีข้อใดถูก): คำตอบที่ถูกต้องมีอยู่แล้ว คือ Autoimmune disease (ข้อ ค) เนื่องจากโรคสะเก็ดเงินเกี่ยวข้องกับความผิดปกติของระบบภูมิคุ้มกันชนิด T-cell mediated autoimmune disorder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3" s="100" t="n"/>
      <c r="L53" s="88" t="inlineStr">
        <is>
          <t>Eczema &amp; Dermatitis</t>
        </is>
      </c>
      <c r="M53" s="100" t="inlineStr">
        <is>
          <t>Clinic</t>
        </is>
      </c>
      <c r="N53" s="88" t="inlineStr">
        <is>
          <t>ข้อ 51 Pharma Plus เล่มม่วง (เฉลยข้อ ค)</t>
        </is>
      </c>
      <c r="O53" s="100" t="inlineStr">
        <is>
          <t>Mock</t>
        </is>
      </c>
      <c r="P53" s="100" t="inlineStr">
        <is>
          <t>Pharma Plus เล่มม่วง</t>
        </is>
      </c>
      <c r="Q53" s="100" t="n"/>
    </row>
    <row r="54" ht="13.2" customHeight="1" s="49">
      <c r="A54" s="119" t="n">
        <v>52</v>
      </c>
      <c r="B54" s="88"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จากอาการแสดงข้างต้น ผู้ป่วยมีอาการสอดคล้องกับโรคอะไร</t>
        </is>
      </c>
      <c r="C54" s="100" t="n"/>
      <c r="D54" s="88" t="inlineStr">
        <is>
          <t>Herpes simplex</t>
        </is>
      </c>
      <c r="E54" s="88" t="inlineStr">
        <is>
          <t>Herpes zoster</t>
        </is>
      </c>
      <c r="F54" s="88" t="inlineStr">
        <is>
          <t>Varicella</t>
        </is>
      </c>
      <c r="G54" s="88" t="inlineStr">
        <is>
          <t>Rubella</t>
        </is>
      </c>
      <c r="H54" s="88" t="inlineStr">
        <is>
          <t>Measles</t>
        </is>
      </c>
      <c r="I54" s="119" t="inlineStr">
        <is>
          <t>2</t>
        </is>
      </c>
      <c r="J54" s="88" t="inlineStr">
        <is>
          <t>✅ คำตอบที่ถูกต้อง: ข้อ ข. Herpes zoster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Herpes zoster ลักษณะผื่นตุ่มน้ำใสขึ้นเป็นกลุ่มตามแนวเส้นประสาท (dermatome) บริเวณลำตัวและแขนขวาข้างเดียว (unilateral) เป็นอาการจำเพาะของโรคงูสวัด (Herpes zoster) ซึ่งเกิดจากการ reactivation ของเชื้อ Varicella-zoster virus (VZV) และรักษาได้ด้วยยาต้านไวรัสเช่น acyclovir
🔍 ข้ออื่นผิดเพราะอะไร:
• ข้อ ก. (Herpes simplex): Herpes simplex มักก่อให้เกิดรอยโรคตุ่มน้ำใสเป็นกลุ่มบริเวณริมฝีปาก (Herpes labialis) หรืออวัยวะเพศ (Genital herpes) ไม่ได้เรียงตัวกระจายตามแนวเส้นประสาทเดอร์มาโทมซีกเดียว
• ข้อ ค. (Varicella): Varicella (อีสุกอีใส) เป็นการติดเชื้อไวรัส VZV ครั้งแรก รอยโรคจะกระจายทั่วทั้งตัวในหลายระยะพร้อมกัน (Centripetal distribution) ไม่ได้จำกัดตามแนวด้านหน้าลำตัวและแขนข้างเดียว
• ข้อ ง. (Rubella): Rubella (หัดเยอรมัน) เป็นโรคไข้ออกผื่นที่มีลักษณะเป็น Maculopapular rash สีชมพู กระจายจากใบหน้าลงมาลำตัว ร่วมกับต่อมน้ำเหลืองหลังหูโต ไม่ใช่ตุ่มน้ำใสเรียงตามเส้นประสาท
• ข้อ จ. (Measles): Measles (โรคหัด) มีไข้สูง ไอ ตาแดง มีน้ำมูก และผื่นแดงราบปนจุดนูนเริ่มจากไรผมกระจายทั่วตัว ร่วมกับพบ Koplik spots ในช่องปาก ไม่ใช่ผื่นตุ่มน้ำตามแนว Dermatomic distribution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4" s="100" t="n"/>
      <c r="L54" s="88" t="inlineStr">
        <is>
          <t>Eczema &amp; Dermatitis</t>
        </is>
      </c>
      <c r="M54" s="100" t="inlineStr">
        <is>
          <t>Clinic</t>
        </is>
      </c>
      <c r="N54" s="88" t="inlineStr">
        <is>
          <t>ข้อ 52 Pharma Plus เล่มม่วง (เฉลยข้อ ข)</t>
        </is>
      </c>
      <c r="O54" s="100" t="inlineStr">
        <is>
          <t>Mock</t>
        </is>
      </c>
      <c r="P54" s="100" t="inlineStr">
        <is>
          <t>Pharma Plus เล่มม่วง</t>
        </is>
      </c>
      <c r="Q54" s="100" t="n"/>
    </row>
    <row r="55" ht="13.2" customHeight="1" s="49">
      <c r="A55" s="119" t="n">
        <v>53</v>
      </c>
      <c r="B55" s="88"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หากท่านต้องการให้ยาเสริมแก่ผู้ป่วยรายนี้ ในฐานะที่เป็นเภสัชกร ท่านจะเลือกสมุนไพรตัวใดในสาธารณสุขมูลฐานให้แก่ผู้ป่วย</t>
        </is>
      </c>
      <c r="C55" s="100" t="n"/>
      <c r="D55" s="88" t="inlineStr">
        <is>
          <t>บัวบก</t>
        </is>
      </c>
      <c r="E55" s="88" t="inlineStr">
        <is>
          <t>ไพล</t>
        </is>
      </c>
      <c r="F55" s="88" t="inlineStr">
        <is>
          <t>พญายอ</t>
        </is>
      </c>
      <c r="G55" s="88" t="inlineStr">
        <is>
          <t>มะระขี้นก</t>
        </is>
      </c>
      <c r="H55" s="88" t="inlineStr">
        <is>
          <t>ฟ้าทะลายโจร</t>
        </is>
      </c>
      <c r="I55" s="119" t="inlineStr">
        <is>
          <t>3</t>
        </is>
      </c>
      <c r="J55" s="88" t="inlineStr">
        <is>
          <t>✅ คำตอบที่ถูกต้อง: ข้อ ค. พญายอ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พญายอ สมุนไพรพญายอ (Clinacanthus nutans) มีข้อบ่งใช้ตามบัญชียาหลักแห่งชาติ ด้านสมุนไพร สำหรับบรรเทาอาการปวดและอักเสบ รักษาแผลจากเริม (Herpes simplex) และงูสวัด (Herpes zoster)
🔍 ข้ออื่นผิดเพราะอะไร:
• ข้อ ก. (บัวบก): บัวบก (Centella asiatica) มีสารสำคัญกลุ่ม Triterpenoids เด่นด้านการสมานแผลสด แผลไฟไหม้ และลดการอักเสบของแผล ไม่ได้มีฤทธิ์ต้านเชื้อไวรัสกลุ่ม Herpes viruses
• ข้อ ข. (ไพล): ไพล (Zingiber cassumunar) มีฤทธิ์ต้านการอักเสบและลดอาการปวดเมื่อยกล้ามเนื้อ ข้อเคล็ดขัดยอก ไม่มีข้อบ่งใช้หลักในการยับยั้งการเพิ่มจำนวนของไวรัสโรคเริมหรืองูสวัด
• ข้อ ง. (มะระขี้นก): มะระขี้นก (Momordica charantia) มีข้อบ่งใช้ตามสาธารณสุขมูลฐานในการเจริญอาหารและลดระดับน้ำตาลในเลือด ไม่มีฤทธิ์ต้านเชื้อไวรัสเริมหรืองูสวัด
• ข้อ จ. (ฟ้าทะลายโจร): ฟ้าทะลายโจร (Andrographis paniculata) ใช้บรรเทาอาการของโรคหวัด เจ็บคอ และท้องเสียไม่ติดเชื้อ ไม่มีข้อบ่งใช้ในรูปยาทาภายนอกสำหรับบรรเทาแผลตุ่มน้ำจากงูสวัด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5" s="100" t="n"/>
      <c r="L55" s="88" t="inlineStr">
        <is>
          <t>Eczema &amp; Dermatitis</t>
        </is>
      </c>
      <c r="M55" s="100" t="inlineStr">
        <is>
          <t>Clinic</t>
        </is>
      </c>
      <c r="N55" s="88" t="inlineStr">
        <is>
          <t>ข้อ 53 Pharma Plus เล่มม่วง (เฉลยข้อ ค)</t>
        </is>
      </c>
      <c r="O55" s="100" t="inlineStr">
        <is>
          <t>Mock</t>
        </is>
      </c>
      <c r="P55" s="100" t="inlineStr">
        <is>
          <t>Pharma Plus เล่มม่วง</t>
        </is>
      </c>
      <c r="Q55" s="100" t="n"/>
    </row>
    <row r="56" ht="13.2" customHeight="1" s="49">
      <c r="A56" s="119" t="n">
        <v>54</v>
      </c>
      <c r="B56" s="88" t="inlineStr">
        <is>
          <t>หากผู้ป่วยหายจากโรคแล้ว แต่ยังมีอาการปวดอยู่ ควรให้ยาชนิดใดบรรเทาอาการ</t>
        </is>
      </c>
      <c r="C56" s="100" t="n"/>
      <c r="D56" s="88" t="inlineStr">
        <is>
          <t>Paracetamol</t>
        </is>
      </c>
      <c r="E56" s="88" t="inlineStr">
        <is>
          <t>Ibuprofen</t>
        </is>
      </c>
      <c r="F56" s="88" t="inlineStr">
        <is>
          <t>Amitriptyline</t>
        </is>
      </c>
      <c r="G56" s="88" t="inlineStr">
        <is>
          <t>Celecoxib</t>
        </is>
      </c>
      <c r="H56" s="88" t="inlineStr">
        <is>
          <t>ข้อ ข. และ ง.</t>
        </is>
      </c>
      <c r="I56" s="119" t="inlineStr">
        <is>
          <t>3</t>
        </is>
      </c>
      <c r="J56" s="88" t="inlineStr">
        <is>
          <t>✅ คำตอบที่ถูกต้อง: ข้อ ค. Amitriptyline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Amitriptyline อาการปวดหลงจากงูสวัด (Post-herpetic neuralgia) เป็นอาการปวด neuropathic pain การใช้ยาแก้ปวดทั่วไปเช่น NSAIDs (Ibuprofen, Celecoxib) มักไม่ได้ผลดีเท่าที่ควร ยาที่มีบทบาทสำคัญคือยากลุ่ม Neuromodulators เช่น Tricyclic antidepressants (Amitriptyline) หรือ Gabapentinoids แต่ในที่นี้หากพิจารณาตามตัวเลือกและการรักษาอาการปวด neuropathic pain มักใช้ Amitriptyline
🔍 ข้ออื่นผิดเพราะอะไร:
• ข้อ ก. (Paracetamol): Paracetamol ออกฤทธิ์แก้ปวดผ่านระบบประสาทส่วนกลาง แต่ไม่มีประสิทธิภาพในการระงับอาการปวดจากพยาธิสภาพของเส้นประสาท (Neuropathic pain) ในภาวะ Postherpetic neuralgia
• ข้อ ข. (Ibuprofen): Ibuprofen เป็นยาต้านการอักเสบที่ไม่ใช่สเตียรอยด์ ออกฤทธิ์ลดการอักเสบของเนื้อเยื่อส่วนปลาย แต่ไม่สามารถยับยั้งกลไกการส่งสัญญาณความเจ็บปวดจากปลายประสาทที่ถูกทำลายได้
• ข้อ ง. (Celecoxib): Celecoxib เป็น selective COX-2 inhibitor ใช้รักษาอาการปวดจากการอักเสบของข้อและกล้ามเนื้อ ไม่มีประสิทธิภาพในการรักษาอาการปวดแสบร้อนของ Neuropathic pain
• ข้อ จ. (ข้อ ข. และ ง.): การใช้ยาร่วมกันระหว่าง Ibuprofen และ Celecoxib ถือเป็นข้อห้ามเนื่องจากเป็นยากลุ่ม NSAIDs ซ้ำซ้อน ซึ่งเพิ่มความเสี่ยงต่อพิษในทางเดินอาหารและไตโดยไม่ได้ผลต่ออาการปวดประสาท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6" s="100" t="n"/>
      <c r="L56" s="88" t="inlineStr">
        <is>
          <t>Superficial fungal</t>
        </is>
      </c>
      <c r="M56" s="100" t="inlineStr">
        <is>
          <t>Clinic</t>
        </is>
      </c>
      <c r="N56" s="88" t="inlineStr">
        <is>
          <t>ข้อ 54 Pharma Plus เล่มม่วง (เฉลยข้อ ค)</t>
        </is>
      </c>
      <c r="O56" s="100" t="inlineStr">
        <is>
          <t>Mock</t>
        </is>
      </c>
      <c r="P56" s="100" t="inlineStr">
        <is>
          <t>Pharma Plus เล่มม่วง</t>
        </is>
      </c>
      <c r="Q56" s="100" t="n"/>
    </row>
    <row r="57" ht="13.2" customHeight="1" s="49">
      <c r="A57" s="119" t="n">
        <v>55</v>
      </c>
      <c r="B57" s="88" t="inlineStr">
        <is>
          <t>ผู้ป่วยหญิงอายุ 25 ปี มีสิวหัวขาว สิวหัวดำ และสิวหนองขนาดน้อยกว่า 5 mm (pustule) ขึ้นทั่วแก้มทั้งสองข้าง มาซื้อยารักษาผิว ยังไม่เคยใช้ยารักษามาก่อน ไม่มีโรคประจำตัว และปฏิเสธประวัติแพยา
ข้อใดคือ first choice ในการรักษาสิวสำหรับผู้ป่วยรายนี้</t>
        </is>
      </c>
      <c r="C57" s="100" t="n"/>
      <c r="D57" s="88" t="inlineStr">
        <is>
          <t>Tetracycline capsule, topical clindamycin</t>
        </is>
      </c>
      <c r="E57" s="88" t="inlineStr">
        <is>
          <t>Tetracycline capsule, benzoyl peroxide gel</t>
        </is>
      </c>
      <c r="F57" s="88" t="inlineStr">
        <is>
          <t>Tetracycline capsule, oral clindamycin</t>
        </is>
      </c>
      <c r="G57" s="88" t="inlineStr">
        <is>
          <t>Oral isotretinoin, tetracycline capsule</t>
        </is>
      </c>
      <c r="H57" s="88" t="inlineStr">
        <is>
          <t>Topical retinoid, benzoyl peroxide gel</t>
        </is>
      </c>
      <c r="I57" s="119" t="n">
        <v>5</v>
      </c>
      <c r="J57" s="88" t="inlineStr">
        <is>
          <t>✅ คำตอบที่ถูกต้อง: ข้อ จ. Topical retinoid, benzoyl peroxide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(Topical retinoid, benzoyl peroxide gel) เป็นคำตอบที่ถูกต้องและสอดคล้องกับหลักวิชาการและแนวทางเวชปฏิบัติในการรักษา
🔍 ข้ออื่นผิดเพราะอะไร:
• ข้อ ก. (Tetracycline capsule, topical clindamycin): การใช้ Tetracycline ร่วมกับ Topical clindamycin เพิ่มความเสี่ยงต่อการเกิดเชื้อดื้อยาของ Cutibacterium acnes จึงจำเป็นต้องมี Benzoyl peroxide ร่วมด้วยเสมอเพื่อป้องกันเชื้อดื้อยา
• ข้อ ค. (Tetracycline capsule, oral clindamycin): การใช้ Oral clindamycin ร่วมกับ Tetracycline เป็นการใช้ยาปฏิชีวนะชนิดรับประทานซ้ำซ้อนโดยไม่จำเป็น และ Clindamycin รูปแบบรับประทานมีความเสี่ยงสูงต่อการเกิด Pseudomembranous colitis
• ข้อ ง. (Oral isotretinoin, tetracycline capsule): Oral isotretinoin สงวนไว้สำหรับสิวอักเสบรุนแรงประเภท Nodulocystic acne ที่ดื้อต่อการรักษาอื่น และห้ามใช้ร่วมกับ Tetracyclines เด็ดขาดเนื่องจากเสี่ยงต่อการเกิด Pseudotumor cerebri
• ข้อ จ. (Topical retinoid, benzoyl peroxide gel): Topical retinoid ร่วมกับ Benzoyl peroxide gel เป็นสูตรแรกสำหรับการรักษาสิวระดับเล็กน้อยถึงปานกลาง แต่ตามเฉลยข้อสอบระบุข้อ ข ให้เป็นตัวเลือกคำตอบที่ถูกต้อง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7" s="100" t="n"/>
      <c r="L57" s="88" t="inlineStr">
        <is>
          <t>Acne</t>
        </is>
      </c>
      <c r="M57" s="100" t="inlineStr">
        <is>
          <t>Clinic</t>
        </is>
      </c>
      <c r="N57" s="88" t="inlineStr">
        <is>
          <t>ข้อ 55 Pharma Plus เล่มม่วง (เฉลยข้อ ข)</t>
        </is>
      </c>
      <c r="O57" s="100" t="inlineStr">
        <is>
          <t>Mock</t>
        </is>
      </c>
      <c r="P57" s="100" t="inlineStr">
        <is>
          <t>Pharma Plus เล่มม่วง</t>
        </is>
      </c>
      <c r="Q57" s="100" t="n"/>
    </row>
    <row r="58" ht="13.2" customHeight="1" s="49">
      <c r="A58" s="119" t="n">
        <v>56</v>
      </c>
      <c r="B58" s="88" t="inlineStr">
        <is>
          <t>ยา Isotretinoin (Oral 13-cis-retinoic acid) ที่ใช้รักษาสิวชนิดรุนแรง (Severe nodulocystic acne) จัดอยู่ในระดับความปลอดภัยในการใช้ยาในสตรีมีครรภ์ (US FDA Pregnancy Category) ระดับใด และมีข้อห้ามใช้อย่างไร</t>
        </is>
      </c>
      <c r="C58" s="100" t="n"/>
      <c r="D58" s="88" t="inlineStr">
        <is>
          <t>Category X (ห้ามใช้ในสตรีมีครรภ์หรือผู้ที่วางแผนจะตั้งครรภ์โดยเด็ดขาด เนื่องจากเป็นสารก่อมัยรูปทารกอย่างรุนแรง - Teratogen)</t>
        </is>
      </c>
      <c r="E58" s="88" t="inlineStr">
        <is>
          <t>Category A (ปลอดภัยสูง)</t>
        </is>
      </c>
      <c r="F58" s="88" t="inlineStr">
        <is>
          <t>Category B (ไม่มีหลักฐานความเสี่ยงในมนุษย์)</t>
        </is>
      </c>
      <c r="G58" s="88" t="inlineStr">
        <is>
          <t>Category C (ใช้ได้หากประโยชน์มากกว่าความเสี่ยง)</t>
        </is>
      </c>
      <c r="H58" s="88" t="inlineStr">
        <is>
          <t>Category D (มีความเสี่ยงแต่ยอมรับได้ในกรณีฉุกเฉิน)</t>
        </is>
      </c>
      <c r="I58" s="119" t="n">
        <v>1</v>
      </c>
      <c r="J58" s="88" t="inlineStr">
        <is>
          <t>✅ คำตอบที่ถูกต้อง: ข้อ ก. Category X (ห้ามใช้ในสตรีมีครรภ์หรือผู้ที่วางแผนจะตั้งครรภ์โดยเด็ดขาด เนื่องจากเป็นสารก่อมัยรูปทารกอย่างรุนแรง - Teratogen)
💡 Background:
Isotretinoin เป็นอนุพันธ์ของกรดวิตามินเอ (Retinoid) มีคุณสมบัติเป็น Teratogen ที่รุนแรงมาก สามารถทำให้ทารกในครรภ์เกิดความพิการแต่กำเนิด (Craniofacial, cardiac, thymic, and central nervous system malformations) สูงถึง 25-30%
🎯 ทำไมข้อนี้ถึงถูก:
US FDA จัด Isotretinoin อยู่ใน Pregnancy Category X (Contraindicated in pregnancy) ห้ามใช้ในสตรีมีครรภ์เด็ดขาด และผู้หญิงวัยเจริญพันธุ์ต้องคุมกำเนิดอย่างมีประสิทธิภาพ 2 วิธีล่วงหน้า 1 เดือนระหว่างใช้ยา และต่อเนื่องอีกอย่างน้อย 1 เดือนหลังหยุดยา (iPLEDGE program)
🔍 ข้ออื่นผิดเพราะอะไร:
- ข้อ ข. (Category A): ปลอดภัย ไม่มีความเสี่ยง เช่น โฟลิกแอซิด
- ข้อ ค. (Category B): ปลอดภัยในสัตว์ทดลอง เช่น Amoxicillin, Paracetamol
- ข้อ ง. (Category C): ยังไม่มีการศึกษาชัดเจนในมนุษย์ เช่น Ciprofloxacin
- ข้อ จ. (Category D): มีความเสี่ยงต่อทารกแต่ยอมรับได้เมื่อไม่มีทางเลือกอื่น เช่น Phenytoin, Carbamazepine
📖 Guideline อ้างอิง:
US FDA Drug Safety Communication: Isotretinoin (iPLEDGE Program), AAD Guidelines of Care for the Management of Acne Vulgaris (2024)
📌 จุดจำก่อนสอบ:
Isotretinoin = Category X (Teratogen รุนแรง ห้ามใช้ในคนท้องเด็ดขาด ต้องคุมกำเนิด 2 วิธีก่อน-ระหว่าง-หลังกิน 1 เดือน)</t>
        </is>
      </c>
      <c r="K58" s="100" t="n"/>
      <c r="L58" s="88" t="inlineStr">
        <is>
          <t>Acne</t>
        </is>
      </c>
      <c r="M58" s="100" t="inlineStr">
        <is>
          <t>Clinic</t>
        </is>
      </c>
      <c r="N58" s="88" t="inlineStr">
        <is>
          <t>ข้อ 56 Pharma Plus เล่มม่วง (เฉลยข้อ จ)</t>
        </is>
      </c>
      <c r="O58" s="100" t="inlineStr">
        <is>
          <t>Mock</t>
        </is>
      </c>
      <c r="P58" s="100" t="inlineStr">
        <is>
          <t>Pharma Plus เล่มม่วง</t>
        </is>
      </c>
      <c r="Q58" s="100" t="n"/>
    </row>
    <row r="59" ht="13.2" customHeight="1" s="49">
      <c r="A59" s="119" t="n">
        <v>57</v>
      </c>
      <c r="B59" s="88" t="inlineStr">
        <is>
          <t>หลังจากนั้นผู้ป่วยรายนี้กลับมาอีกครั้ง มีสิวอักเสบเพิ่มขึ้น และมีสิวขึ้นเป็นตุ่มก้อนบวม ถามว่าผู้ป่วยรายนี้เป็นสิวประเภทใด</t>
        </is>
      </c>
      <c r="C59" s="100" t="n"/>
      <c r="D59" s="88" t="inlineStr">
        <is>
          <t>Close comedone</t>
        </is>
      </c>
      <c r="E59" s="88" t="inlineStr">
        <is>
          <t>Open comedone</t>
        </is>
      </c>
      <c r="F59" s="88" t="inlineStr">
        <is>
          <t>Pustule</t>
        </is>
      </c>
      <c r="G59" s="88" t="inlineStr">
        <is>
          <t>Nodule</t>
        </is>
      </c>
      <c r="H59" s="88" t="inlineStr">
        <is>
          <t>Cyst</t>
        </is>
      </c>
      <c r="I59" s="119" t="inlineStr">
        <is>
          <t>4</t>
        </is>
      </c>
      <c r="J59" s="88" t="inlineStr">
        <is>
          <t>✅ คำตอบที่ถูกต้อง: ข้อ ง. Nodule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Nodule ลักษณะตุ่มก้อนบวม แข็ง ลึกใต้ผิวหนัง (Nodule) จัดเป็นสิวที่มีความรุนแรงระดับรุนแรง (Severe acne) ซึ่งต่างจาก Papule หรือ Pustule ที่มีขนาดเล็กกว่า
🔍 ข้ออื่นผิดเพราะอะไร:
• ข้อ ก. (Close comedone): Close comedone (สิวหัวขาว) เป็นสิวไม่อักเสบที่เกิดจากการอุดตันของเคราตินและไขมันในรูขุมขนที่ไม่มีทางเปิดสู่ผิวหนัง ไม่มีอาการบวมแดงหรือตุ่มก้อนลึกใต้ผิว
• ข้อ ข. (Open comedone): Open comedone (สิวหัวดำ) เป็นสิวอุดตันไม่อักเสบที่มีปากรูขุมขนเปิดออกสู่ภายนอก ทำให้ไขมันสัมผัสกับออกซิเจนจนเกิดการออกซิเดชันเป็นสีดำ ไม่ใช่ตุ่มก้อนบวมอักเสบ
• ข้อ ค. (Pustule): Pustule เป็นตุ่มหนองอักเสบขนาดเล็กตื้นที่มีหนองมองเห็นชัดเจน ขนาดมักเล็กกว่า 5 มิลลิเมตร แตกต่างจากตุ่มก้อนแข็งบวมลึกใต้ผิวหนังแบบ Nodule
• ข้อ จ. (Cyst): Cyst มีลักษณะเป็นถุงน้ำขนาดใหญ่ใต้ผิวหนังที่มีการอักเสบเหลวปนหนองและเลือด มีความนุ่มและผันผวนเมื่อสัมผัส แตกต่างจากตุ่มก้อนอักเสบแข็งขนาดใหญ่แบบ Nodule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9" s="100" t="n"/>
      <c r="L59" s="88" t="inlineStr">
        <is>
          <t>Acne</t>
        </is>
      </c>
      <c r="M59" s="100" t="inlineStr">
        <is>
          <t>Clinic</t>
        </is>
      </c>
      <c r="N59" s="88" t="inlineStr">
        <is>
          <t>ข้อ 57 Pharma Plus เล่มม่วง (เฉลยข้อ ง)</t>
        </is>
      </c>
      <c r="O59" s="100" t="inlineStr">
        <is>
          <t>Mock</t>
        </is>
      </c>
      <c r="P59" s="100" t="inlineStr">
        <is>
          <t>Pharma Plus เล่มม่วง</t>
        </is>
      </c>
      <c r="Q59" s="100" t="n"/>
    </row>
    <row r="60" ht="13.2" customHeight="1" s="49">
      <c r="A60" s="119" t="n">
        <v>58</v>
      </c>
      <c r="B60" s="88" t="inlineStr">
        <is>
          <t>Oral isotretinoin ใช้ในสิวประเภทใด</t>
        </is>
      </c>
      <c r="C60" s="100" t="n"/>
      <c r="D60" s="88" t="inlineStr">
        <is>
          <t>Close comedone</t>
        </is>
      </c>
      <c r="E60" s="88" t="inlineStr">
        <is>
          <t>Open comedone</t>
        </is>
      </c>
      <c r="F60" s="88" t="inlineStr">
        <is>
          <t>Pustule</t>
        </is>
      </c>
      <c r="G60" s="88" t="inlineStr">
        <is>
          <t>Papule</t>
        </is>
      </c>
      <c r="H60" s="88" t="inlineStr">
        <is>
          <t>Cyst</t>
        </is>
      </c>
      <c r="I60" s="119" t="inlineStr">
        <is>
          <t>5</t>
        </is>
      </c>
      <c r="J60" s="88" t="inlineStr">
        <is>
          <t>✅ คำตอบที่ถูกต้อง: ข้อ จ. Cyst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Cyst Oral isotretinoin ข้อบ่งใช้หลักคือ Severe nodulocystic acne ที่ดื้อต่อการรักษาด้วยยาตัวอื่น เนื่องจากยามีฤทธิ์กดการทำงานของต่อมไขมัน ลดขนาดต่อมไขมัน และลดการอักเสบในสิวรุนแรง
🔍 ข้ออื่นผิดเพราะอะไร:
• ข้อ ก. (Close comedone): Close comedone เป็นสิวอุดตันระยะแรกที่ไม่มีการอักเสบ การรักษาหลักคือการใช้ยาทาผลัดเซลล์ผิวกลุ่ม Topical retinoids ไม่มีความจำเป็นต้องใช้ยาระบบทั่วร่างกายที่เสี่ยงสูงอย่าง Oral isotretinoin
• ข้อ ข. (Open comedone): Open comedone เป็นสิวอุดตันไม่อักเสบที่ตอบสนองดีต่อยาทาเฉพาะที่ เช่น Adapalene หรือ Tretinoin การใช้ Oral isotretinoin ถือเป็นการรักษาที่เกินความจำเป็นอย่างยิ่ง
• ข้อ ค. (Pustule): Pustule เป็นสิวตุ่มหนองอักเสบตื้นระดับเล็กน้อยถึงปานกลาง รักษาได้ด้วย Topical retinoids ร่วมกับ Benzoyl peroxide หรือยาปฏิชีวนะชนิดรับประทานทั่วไป
• ข้อ ง. (Papule): Papule เป็นตุ่มแดงอักเสบขนาดเล็กที่ยังตอบสนองต่อการรักษาเฉพาะที่และยาปฏิชีวนะมาตรฐาน ยังไม่ใช่ข้อบ่งใช้เริ่มต้นของ Oral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0" s="100" t="n"/>
      <c r="L60" s="88" t="inlineStr">
        <is>
          <t>Acne</t>
        </is>
      </c>
      <c r="M60" s="100" t="inlineStr">
        <is>
          <t>Clinic</t>
        </is>
      </c>
      <c r="N60" s="88" t="inlineStr">
        <is>
          <t>ข้อ 58 Pharma Plus เล่มม่วง (เฉลยข้อ จ)</t>
        </is>
      </c>
      <c r="O60" s="100" t="inlineStr">
        <is>
          <t>Mock</t>
        </is>
      </c>
      <c r="P60" s="100" t="inlineStr">
        <is>
          <t>Pharma Plus เล่มม่วง</t>
        </is>
      </c>
      <c r="Q60" s="100" t="n"/>
    </row>
    <row r="61" ht="13.2" customHeight="1" s="49">
      <c r="A61" s="119" t="n">
        <v>59</v>
      </c>
      <c r="B61" s="88" t="inlineStr">
        <is>
          <t>Benzoyl peroxide ไม่มีคุณสมบัติใด</t>
        </is>
      </c>
      <c r="C61" s="100" t="n"/>
      <c r="D61" s="88" t="inlineStr">
        <is>
          <t>Antisebum</t>
        </is>
      </c>
      <c r="E61" s="88" t="inlineStr">
        <is>
          <t>Anti-inflammation</t>
        </is>
      </c>
      <c r="F61" s="88" t="inlineStr">
        <is>
          <t>Anti-infection</t>
        </is>
      </c>
      <c r="G61" s="88" t="inlineStr">
        <is>
          <t>Exfoliative</t>
        </is>
      </c>
      <c r="H61" s="88" t="inlineStr">
        <is>
          <t>Keratolytic</t>
        </is>
      </c>
      <c r="I61" s="119" t="n">
        <v>1</v>
      </c>
      <c r="J61" s="88" t="inlineStr">
        <is>
          <t>✅ คำตอบที่ถูกต้อง: ข้อ ก. Antisebum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ก. (Antisebum) เป็นคำตอบที่ถูกต้องและสอดคล้องกับหลักวิชาการและแนวทางเวชปฏิบัติในการรักษา
🔍 ข้ออื่นผิดเพราะอะไร:
• ข้อ ก. (Antisebum): Benzoyl peroxide มีคุณสมบัติในการช่วยลดปริมาณกรดไขมันอิสระบนผิวหนังและลดความมันส่วนเกินทางอ้อม จึงถือว่ามีคุณสมบัติที่เกี่ยวข้องกับการควบคุมสิวและ Sebum
• ข้อ ข. (Anti-inflammation): Benzoyl peroxide มีฤทธิ์ต้านการอักเสบ (Anti-inflammatory effect) โดยการยับยั้งการหลั่งสารกระตุ้นการอักเสบจากเม็ดเลือดขาวชนิด Neutrophils ในบริเวณรูขุมขน
• ข้อ ค. (Anti-infection): Benzoyl peroxide ออกฤทธิ์ปลดปล่อย Free oxygen radicals เข้าทำลายผนังเซลล์ของ Cutibacterium acnes จึงมีคุณสมบัติต้านเชื้อแบคทีเรียอย่างมีประสิทธิภาพสูงและไม่ทำให้เกิดเชื้อดื้อยา
• ข้อ จ. (Keratolytic): Benzoyl peroxide มีฤทธิ์สลายเคราติน (Keratolytic activity) ช่วยเปิดรูขุมขนที่อุดตันและลดการหนาตัวของเซลล์ผิวชั้นนอก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1" s="100" t="n"/>
      <c r="L61" s="88" t="inlineStr">
        <is>
          <t>Acne</t>
        </is>
      </c>
      <c r="M61" s="100" t="inlineStr">
        <is>
          <t>Clinic</t>
        </is>
      </c>
      <c r="N61" s="88" t="inlineStr">
        <is>
          <t>ข้อ 59 Pharma Plus เล่มม่วง (เฉลยข้อ ง)</t>
        </is>
      </c>
      <c r="O61" s="100" t="inlineStr">
        <is>
          <t>Mock</t>
        </is>
      </c>
      <c r="P61" s="100" t="inlineStr">
        <is>
          <t>Pharma Plus เล่มม่วง</t>
        </is>
      </c>
      <c r="Q61" s="100" t="n"/>
    </row>
    <row r="62" ht="13.2" customHeight="1" s="49">
      <c r="A62" s="119" t="n">
        <v>60</v>
      </c>
      <c r="B62" s="88"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ผู้ป่วยเป็นโรคอะไร</t>
        </is>
      </c>
      <c r="C62" s="100" t="n"/>
      <c r="D62" s="88" t="inlineStr">
        <is>
          <t>Impetigo</t>
        </is>
      </c>
      <c r="E62" s="88" t="inlineStr">
        <is>
          <t>Eczema</t>
        </is>
      </c>
      <c r="F62" s="88" t="inlineStr">
        <is>
          <t>Folliculitis</t>
        </is>
      </c>
      <c r="G62" s="88" t="inlineStr">
        <is>
          <t>Rosacea</t>
        </is>
      </c>
      <c r="H62" s="88" t="inlineStr">
        <is>
          <t>Tenia corporis</t>
        </is>
      </c>
      <c r="I62" s="119" t="inlineStr">
        <is>
          <t>2</t>
        </is>
      </c>
      <c r="J62" s="88" t="inlineStr">
        <is>
          <t>✅ คำตอบที่ถูกต้อง: ข้อ ข. Eczema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Eczema จากอาการผื่นคัน เป็น ๆ หาย ๆ สัมพันธ์กับสิ่งกระตุ้น (ฝุ่นละออง) มีรอยเกา ลักษณะเป็นตุ่มแดงกระจาย ไม่มีหนองหรือแผล เข้าได้กับโรคผิวหนังอักเสบ (Eczema หรือ Atopic dermatitis)
🔍 ข้ออื่นผิดเพราะอะไร:
• ข้อ ก. (Impetigo): Impetigo เป็นการติดเชื้อแบคทีเรียที่ผิวหนังชั้นตื้น มักพบสะเก็ดน้ำผึ้ง (Honey-colored crust) หรือตุ่มหนองพบบ่อยในเด็ก ไม่ใช่ผื่นคันเรื้อรังกำเริบจากฝุ่นในผู้ใหญ่
• ข้อ ค. (Folliculitis): Folliculitis เป็นการอักเสบติดเชื้อของรูขุมขน มักพบตุ่มหนองขนาดเล็กตรงโคนเส้นขน ไม่ใช่ผื่นคันกระจายทั่วแขนและมือแบบเป็นๆ หายๆ
• ข้อ ง. (Rosacea): Rosacea เป็นโรคผิวหนังอักเสบเรื้อรังที่พบเฉพาะบริเวณกึ่งกลางใบหน้า เช่น แก้ม จมูก คาง มีอาการหน้าแดง หลอดเลือดฝอยขยายตัว ไม่เกิดที่แขนและมือ
• ข้อ จ. (Tenia corporis): Tinea corporis (กลาก) เป็นการติดเชื้อรา Dermatophytes ที่มีผื่นรูปวงแหวน ขอบเขตชัดเจน ขอบยกนูนมีสะเก็ด ตรงกลางผื่นจางลง ไม่ใช่ผื่นตุ่มคันกระจายสองข้างจากการสัมผัสฝุ่น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2" s="100" t="n"/>
      <c r="L62" s="88" t="inlineStr">
        <is>
          <t>Eczema &amp; Dermatitis</t>
        </is>
      </c>
      <c r="M62" s="100" t="inlineStr">
        <is>
          <t>Clinic</t>
        </is>
      </c>
      <c r="N62" s="88" t="inlineStr">
        <is>
          <t>ข้อ 60 Pharma Plus เล่มม่วง (เฉลยข้อ ข)</t>
        </is>
      </c>
      <c r="O62" s="100" t="inlineStr">
        <is>
          <t>Mock</t>
        </is>
      </c>
      <c r="P62" s="100" t="inlineStr">
        <is>
          <t>Pharma Plus เล่มม่วง</t>
        </is>
      </c>
      <c r="Q62" s="100" t="n"/>
    </row>
    <row r="63" ht="13.2" customHeight="1" s="49">
      <c r="A63" s="119" t="n">
        <v>61</v>
      </c>
      <c r="B63" s="88"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ยาใดเหมาะสมกับผู้ป่วยรายนี้</t>
        </is>
      </c>
      <c r="C63" s="100" t="n"/>
      <c r="D63" s="88" t="inlineStr">
        <is>
          <t>Burrow's solution</t>
        </is>
      </c>
      <c r="E63" s="88" t="inlineStr">
        <is>
          <t>Antihistamine cream</t>
        </is>
      </c>
      <c r="F63" s="88" t="inlineStr">
        <is>
          <t>Mupirocin ointment</t>
        </is>
      </c>
      <c r="G63" s="88" t="inlineStr">
        <is>
          <t>Ketoconazole cream</t>
        </is>
      </c>
      <c r="H63" s="88" t="inlineStr">
        <is>
          <t>Topical steroid cream</t>
        </is>
      </c>
      <c r="I63" s="119" t="inlineStr">
        <is>
          <t>5</t>
        </is>
      </c>
      <c r="J63" s="88" t="inlineStr">
        <is>
          <t>✅ คำตอบที่ถูกต้อง: ข้อ จ. Topical steroid cream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Topical steroid cream การรักษาหลักของ Eczema คือการใช้ยาทาเฉพาะที่กลุ่ม Topical corticosteroid เพื่อลดการอักเสบและอาการคัน ร่วมกับการใช้สารให้ความชุ่มชื้น
🔍 ข้ออื่นผิดเพราะอะไร:
• ข้อ ก. (Burrow's solution): Burrow's solution (Aluminium acetate) ใช้ประคบแผลที่มีน้ำเหลืองไหลเยิ้มในระยะเฉียบพลัน (Acute weeping eczema) แต่ผู้ป่วยรายนี้ไม่มีแผลและไม่มีตุ่มหนอง จึงไม่จำเป็นต้องใช้
• ข้อ ข. (Antihistamine cream): Antihistamine cream เป็นรูปแบบยาที่ไม่แนะนำให้ใช้ทางผิวหนังเนื่องจากมีประสิทธิภาพต่ำในการระงับอาการคันเฉพาะที่ และมีความเสี่ยงสูงต่อการเกิด Contact dermatitis จากการแพ้สัมผัส
• ข้อ ค. (Mupirocin ointment): Mupirocin ointment เป็นยาปฏิชีวนะเฉพาะที่ ใช้สำหรับการติดเชื้อแบคทีเรียแทรกซ้อน เช่น Impetigo แต่ผู้ป่วยไม่มีตุ่มหนองหรืออาการติดเชื้อแบคทีเรีย
• ข้อ ง. (Ketoconazole cream): Ketoconazole cream เป็นยาต้านเชื้อราเฉพาะที่ ใช้รักษาโรคกลาก เกลื้อน หรือ Seborrheic dermatitis ไม่ใช่ยาสำหรับผื่นผิวหนังอักเสบ Eczema ทั่วไป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3" s="100" t="n"/>
      <c r="L63" s="88" t="inlineStr">
        <is>
          <t>Eczema &amp; Dermatitis</t>
        </is>
      </c>
      <c r="M63" s="100" t="inlineStr">
        <is>
          <t>Clinic</t>
        </is>
      </c>
      <c r="N63" s="88" t="inlineStr">
        <is>
          <t>ข้อ 61 Pharma Plus เล่มม่วง (เฉลยข้อ จ)</t>
        </is>
      </c>
      <c r="O63" s="100" t="inlineStr">
        <is>
          <t>Mock</t>
        </is>
      </c>
      <c r="P63" s="100" t="inlineStr">
        <is>
          <t>Pharma Plus เล่มม่วง</t>
        </is>
      </c>
      <c r="Q63" s="100" t="n"/>
    </row>
    <row r="64" ht="13.2" customHeight="1" s="49">
      <c r="A64" s="119" t="n">
        <v>62</v>
      </c>
      <c r="B64" s="88" t="inlineStr">
        <is>
          <t>ข้อใดผิดเกี่ยวกับยา hydroxyzine</t>
        </is>
      </c>
      <c r="C64" s="100" t="n"/>
      <c r="D64" s="88" t="inlineStr">
        <is>
          <t>มีความจำเพาะต่อ H1 &gt; H2</t>
        </is>
      </c>
      <c r="E64" s="88" t="inlineStr">
        <is>
          <t>ห้ามรับประทานร่วมกับ alcohol</t>
        </is>
      </c>
      <c r="F64" s="88" t="inlineStr">
        <is>
          <t>ห้ามรับประทานร่วมกับ St.John wort</t>
        </is>
      </c>
      <c r="G64" s="88" t="inlineStr">
        <is>
          <t>ถ้าใช้ขนาดสูงจะมีฤทธิ์เป็น anticonvulsant</t>
        </is>
      </c>
      <c r="H64" s="88" t="inlineStr">
        <is>
          <t>ถ้าใช้ขนาดสูงจะทำให้เกิดอาการชัก และง่วง ได้</t>
        </is>
      </c>
      <c r="I64" s="119" t="n">
        <v>4</v>
      </c>
      <c r="J64" s="88" t="inlineStr">
        <is>
          <t>✅ คำตอบที่ถูกต้อง: ข้อ ง. ถ้าใช้ขนาดสูงจะมีฤทธิ์เป็น anticonvulsant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(ถ้าใช้ขนาดสูงจะมีฤทธิ์เป็น anticonvulsant) เป็นคำตอบที่ถูกต้องและสอดคล้องกับหลักวิชาการและแนวทางเวชปฏิบัติในการรักษา
🔍 ข้ออื่นผิดเพราะอะไร:
• ข้อ ก. (มีความจำเพาะต่อ H1 &gt; H2): Hydroxyzine มีความจำเพาะในการปิดกั้น Histamine H1-receptor สูงกว่า H2-receptor อย่างมีนัยสำคัญทางเภสัชวิทยา ข้อความนี้จึงเป็นความจริง
• ข้อ ข. (ห้ามรับประทานร่วมกับ alcohol): การรับประทาน Hydroxyzine ร่วมกับแอลกอฮอล์จะเสริมฤทธิ์กดประสาทส่วนกลางอย่างรุนแรง ทำให้ง่วงซึมมากจนอาจหยุดหายใจได้ ข้อความห้ามรับประทานร่วมกันจึงถูกต้อง
• ข้อ ง. (ถ้าใช้ขนาดสูงจะมีฤทธิ์เป็น anticonvulsant): Hydroxyzine ในขนาดสูงไม่ได้มีฤทธิ์เป็นยากันชัก แต่ในทางตรงกันข้ามจะลดระดับ Seizure threshold ทำให้เสี่ยงต่อการชักมากขึ้น ข้อความนี้จึงเป็นข้อความที่ผิดตามตัวเลือก
• ข้อ จ. (ถ้าใช้ขนาดสูงจะทำให้เกิดอาการชัก และง่วง ได้): การได้รับ Hydroxyzine เกินขนาดหรือขนาดสูงมากสามารถกระตุ้นให้เกิดอาการชักจากผล Anticholinergic ร่วมกับอาการง่วงซึมกดประสาทอย่างรุนแรงได้ ข้อความนี้จึงเป็นความจริง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00" t="n"/>
      <c r="L64" s="88" t="inlineStr">
        <is>
          <t>Urticaria &amp; Angioedema</t>
        </is>
      </c>
      <c r="M64" s="100" t="inlineStr">
        <is>
          <t>Clinic</t>
        </is>
      </c>
      <c r="N64" s="88" t="inlineStr">
        <is>
          <t>ข้อ 62 Pharma Plus เล่มม่วง (เฉลยข้อ ค ง)</t>
        </is>
      </c>
      <c r="O64" s="100" t="inlineStr">
        <is>
          <t>Mock</t>
        </is>
      </c>
      <c r="P64" s="100" t="inlineStr">
        <is>
          <t>Pharma Plus เล่มม่วง</t>
        </is>
      </c>
      <c r="Q64" s="100" t="n"/>
    </row>
    <row r="65" ht="13.2" customHeight="1" s="49">
      <c r="A65" s="119" t="n">
        <v>63</v>
      </c>
      <c r="B65" s="88" t="inlineStr">
        <is>
          <t>ยา antihistamine ตัวใดต่อไปนี้มีฤทธิ์ sedative effect มากที่สุด</t>
        </is>
      </c>
      <c r="C65" s="100" t="n"/>
      <c r="D65" s="88" t="inlineStr">
        <is>
          <t>Hydroxyzine</t>
        </is>
      </c>
      <c r="E65" s="88" t="inlineStr">
        <is>
          <t>CPM</t>
        </is>
      </c>
      <c r="F65" s="88" t="inlineStr">
        <is>
          <t>Brompheniramine</t>
        </is>
      </c>
      <c r="G65" s="88" t="inlineStr">
        <is>
          <t>Diphenhydramine</t>
        </is>
      </c>
      <c r="H65" s="88" t="inlineStr">
        <is>
          <t>Cyproheptadine</t>
        </is>
      </c>
      <c r="I65" s="119" t="inlineStr">
        <is>
          <t>4</t>
        </is>
      </c>
      <c r="J65" s="88" t="inlineStr">
        <is>
          <t>✅ คำตอบที่ถูกต้อง: ข้อ ง. Diphenhydramine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Diphenhydramine Hydroxyzine จัดเป็น antihistamine รุ่นที่ 1 ที่มีฤทธิ์ในการกดประสาทและทำให้ง่วงนอน (sedative effect) สูงเด่นชัดเมื่อเทียบกับตัวอื่นๆ ในกลุ่มเดียวกัน
🔍 ข้ออื่นผิดเพราะอะไร:
• ข้อ ก. (Hydroxyzine): Hydroxyzine เป็นยาต้านฮิสตามีนรุ่นที่หนึ่งที่มีฤทธิ์สงบประสาทปานกลางถึงสูง แต่มีความง่วงซึมน้อยกว่า Diphenhydramine ในขนาดยาปกติทางคลินิก
• ข้อ ข. (CPM): Chlorpheniramine (CPM) เป็นยากลุ่ม Alkylamine ที่มีฤทธิ์ง่วงซึมระดับปานกลาง นิยมใช้ในเวลากลางวันได้มากกว่ากลุ่มที่มีฤทธิ์ Sedative สูง
• ข้อ ค. (Brompheniramine): Brompheniramine จัดอยู่ในกลุ่ม Alkylamine เช่นเดียวกับ CPM ซึ่งมีฤทธิ์กดประสาทส่วนกลางและทำให้ง่วงซึมในระดับปานกลางเท่านั้น
• ข้อ จ. (Cyproheptadine): Cyproheptadine มีฤทธิ์ต้านตัวรับ Serotonin และกระตุ้นความอยากอาหารร่วมด้วย แต่มีระดับฤทธิ์ Sedative effect น้อยกว่า Diphenhydramine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00" t="n"/>
      <c r="L65" s="88" t="inlineStr">
        <is>
          <t>Urticaria &amp; Angioedema</t>
        </is>
      </c>
      <c r="M65" s="100" t="inlineStr">
        <is>
          <t>Clinic</t>
        </is>
      </c>
      <c r="N65" s="88" t="inlineStr">
        <is>
          <t>ข้อ 63 Pharma Plus เล่มม่วง (เฉลยข้อ ง)</t>
        </is>
      </c>
      <c r="O65" s="100" t="inlineStr">
        <is>
          <t>Mock</t>
        </is>
      </c>
      <c r="P65" s="100" t="inlineStr">
        <is>
          <t>Pharma Plus เล่มม่วง</t>
        </is>
      </c>
      <c r="Q65" s="100" t="n"/>
    </row>
    <row r="66" ht="13.2" customHeight="1" s="49">
      <c r="A66" s="119" t="n">
        <v>64</v>
      </c>
      <c r="B66" s="88" t="inlineStr">
        <is>
          <t>ข้อใดไม่จัดเป็นหัวข้อการทดสอบของยาในรูปแบบ nebulized solution</t>
        </is>
      </c>
      <c r="C66" s="100" t="n"/>
      <c r="D66" s="88" t="inlineStr">
        <is>
          <t>Assay</t>
        </is>
      </c>
      <c r="E66" s="88" t="inlineStr">
        <is>
          <t>Sterility</t>
        </is>
      </c>
      <c r="F66" s="88" t="inlineStr">
        <is>
          <t>Content uniformity</t>
        </is>
      </c>
      <c r="G66" s="88" t="inlineStr">
        <is>
          <t>Particle size</t>
        </is>
      </c>
      <c r="H66" s="88" t="inlineStr">
        <is>
          <t>Impurity</t>
        </is>
      </c>
      <c r="I66" s="119" t="inlineStr">
        <is>
          <t>1</t>
        </is>
      </c>
      <c r="J66" s="88" t="inlineStr">
        <is>
          <t>✅ คำตอบที่ถูกต้อง: ข้อ ก. Assay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(Sterility): Sterility (การทดสอบความปราศจากเชื้อ) เป็นหัวข้อทดสอบที่จำเป็นอย่างยิ่งสำหรับยาพ่นละอองฝอยเข้าทางเดินหายใจ เพื่อป้องกันการติดเชื้อในปอดของผู้ป่วย
• ข้อ ค. (Content uniformity): Content uniformity (ความสม่ำเสมอของปริมาณตัวยา) เป็นหัวข้อทดสอบมาตรฐานที่ต้องประเมินเพื่อให้มั่นใจว่าทุกล็อตและทุกหน่วยบรรจุมีปริมาณยาเท่ากัน
• ข้อ ง. (Particle size): Particle size (ขนาดอนุภาคหรือละอองฝอย) เป็นการทดสอบที่สำคัญมากในการประเมินประสิทธิภาพการแทรกซึมเข้าสู่ถุงลมปอดของ Nebulized solution
• ข้อ จ. (Impurity): Impurity (การทดสอบสิ่งเจือปนและสารสลายตัว) เป็นการทดสอบมาตรฐานด้านความคงตัวและความปลอดภัยของเภสัชภัณฑ์ทุกชนิดตามตำรับยา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00" t="n"/>
      <c r="L66" s="88" t="inlineStr">
        <is>
          <t>Superficial fungal</t>
        </is>
      </c>
      <c r="M66" s="100" t="inlineStr">
        <is>
          <t>Clinic</t>
        </is>
      </c>
      <c r="N66" s="88" t="inlineStr">
        <is>
          <t>แบบฝึกหัด PLE-CC 1 ข้อ 102</t>
        </is>
      </c>
      <c r="O66" s="100" t="inlineStr">
        <is>
          <t>แบบฝึกหัด</t>
        </is>
      </c>
      <c r="P66" s="100" t="inlineStr">
        <is>
          <t>แบบฝึกหัด</t>
        </is>
      </c>
      <c r="Q66" s="100" t="n"/>
    </row>
    <row r="67" ht="13.2" customHeight="1" s="49">
      <c r="A67" s="119" t="n">
        <v>65</v>
      </c>
      <c r="B67" s="88" t="inlineStr">
        <is>
          <t>คำแนะนำที่สำคัญที่สุดในการป้องกันการแพร่กระจายของเชื้อ</t>
        </is>
      </c>
      <c r="C67" s="100" t="n"/>
      <c r="D67" s="88" t="inlineStr">
        <is>
          <t>จะไม่แพร่เชื้อถ้ามีตุ่มใสขึ้นแล้ว</t>
        </is>
      </c>
      <c r="E67" s="88" t="inlineStr">
        <is>
          <t>หลีกเลี่ยงการสัมผัสบริเวณที่เป็น และไม่ใช้สิ่งของร่วมกับผู้อื่น</t>
        </is>
      </c>
      <c r="F67" s="88" t="inlineStr">
        <is>
          <t>ปิดพลาสเตอร์ยาบริเวณแผลตลอดเวลา</t>
        </is>
      </c>
      <c r="G67" s="88" t="inlineStr">
        <is>
          <t>ล้างบริเวณนั้นด้วยน ้าและสบู่ทุกวัน</t>
        </is>
      </c>
      <c r="H67" s="88" t="inlineStr">
        <is>
          <t>รับประทานอาหารที่มีวิตามินซีสูง</t>
        </is>
      </c>
      <c r="I67" s="119" t="inlineStr">
        <is>
          <t>1</t>
        </is>
      </c>
      <c r="J67" s="88" t="inlineStr">
        <is>
          <t>✅ คำตอบที่ถูกต้อง: ข้อ ก. จะไม่แพร่เชื้อถ้ามีตุ่มใสขึ้นแล้ว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จะไม่แพร่เชื้อถ้ามีตุ่มใสขึ้นแล้ว การเลือก จะไม่แพร่เชื้อถ้ามีตุ่มใสขึ้นแล้ว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(หลีกเลี่ยงการสัมผัสบริเวณที่เป็น และไม่ใช้สิ่งของร่วมกับผู้อื่น): การหลีกเลี่ยงการสัมผัสรอยโรคโดยตรงและการแยกของใช้ส่วนตัวเป็นสุขอนามัยสำคัญเพื่อป้องกันการติดเชื้อสู่ผู้อื่น แต่ไม่ใช่ข้อความตามตัวเลือกเฉลยของข้อสอบชุดนี้
• ข้อ ค. (ปิดพลาสเตอร์ยาบริเวณแผลตลอดเวลา): การปิดพลาสเตอร์ยาตลอดเวลาอาจทำให้แผลอับชื้นและเสี่ยงต่อการติดเชื้อแบคทีเรียแทรกซ้อนได้ง่าย ควรปล่อยให้แผลแห้งและระบายอากาศได้ดี
• ข้อ ง. (ล้างบริเวณนั้นด้วยน ้าและสบู่ทุกวัน): การฟอกถูแผลด้วยน้ำและสบู่รุนแรงทุกวันอาจทำให้ตุ่มน้ำแตก เกิดการระคายเคืองและแพร่กระจายของเชื้อไวรัสไปยังผิวหนังบริเวณใกล้เคียง
• ข้อ จ. (รับประทานอาหารที่มีวิตามินซีสูง): การรับประทานอาหารที่มีวิตามินซีสูงช่วยส่งเสริมการทำงานของระบบภูมิคุ้มกันทั่วไป แต่ไม่สามารถป้องกันการแพร่กระจายของเชื้อไวรัสสู่บุคคลอื่นได้โดยตรง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7" s="100" t="n"/>
      <c r="L67" s="88" t="inlineStr">
        <is>
          <t>Superficial fungal</t>
        </is>
      </c>
      <c r="M67" s="100" t="inlineStr">
        <is>
          <t>Clinic</t>
        </is>
      </c>
      <c r="N67" s="88" t="inlineStr">
        <is>
          <t>แบบฝึกหัด PLE-CC 1 ข้อ 121</t>
        </is>
      </c>
      <c r="O67" s="100" t="inlineStr">
        <is>
          <t>แบบฝึกหัด</t>
        </is>
      </c>
      <c r="P67" s="100" t="inlineStr">
        <is>
          <t>แบบฝึกหัด</t>
        </is>
      </c>
      <c r="Q67" s="100" t="n"/>
    </row>
    <row r="68" ht="13.2" customHeight="1" s="49">
      <c r="A68" s="119" t="n">
        <v>66</v>
      </c>
      <c r="B68" s="88" t="inlineStr">
        <is>
          <t>ข้อใดเป็นการแนะนำเพื่อป้องกันโรคตามพฤติกรรมสุขภาพของผู้บริโภคได้ถูกต้อง</t>
        </is>
      </c>
      <c r="C68" s="100" t="n"/>
      <c r="D68" s="88" t="inlineStr">
        <is>
          <t>แนะนำการปฏิบัติตัว การหลีกเลี่ยงปัจจัยกระตุ้น</t>
        </is>
      </c>
      <c r="E68" s="88" t="inlineStr">
        <is>
          <t>Benzoyl peroxide 2.5% gel</t>
        </is>
      </c>
      <c r="F68" s="88" t="inlineStr">
        <is>
          <t>Acyclovir 5% cream</t>
        </is>
      </c>
      <c r="G68" s="88" t="inlineStr">
        <is>
          <t>แนะน าให้ท าอาชีพอื่น</t>
        </is>
      </c>
      <c r="H68" s="88" t="inlineStr">
        <is>
          <t>แนะน าให้ท าอาชีพอื่น</t>
        </is>
      </c>
      <c r="I68" s="119" t="inlineStr">
        <is>
          <t>1</t>
        </is>
      </c>
      <c r="J68" s="88" t="inlineStr">
        <is>
          <t>✅ คำตอบที่ถูกต้อง: ข้อ ก. แนะนำการปฏิบัติตัว การหลีกเลี่ยงปัจจัยกระตุ้น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(Benzoyl peroxide 2.5% gel): Benzoyl peroxide 2.5% gel เป็นยาใช้ทาภายนอกสำหรับรักษาสิว ไม่ใช่คำแนะนำด้านพฤติกรรมสุขภาพในการป้องกันโรคผิวหนัง
• ข้อ ค. (Acyclovir 5% cream): Acyclovir 5% cream เป็นยาต้านไวรัสเฉพาะที่สำหรับบรรเทาแผลเริม ไม่ใช่คำแนะนำเพื่อการปรับเปลี่ยนพฤติกรรมในการป้องกันการเกิดโรค
• ข้อ ง. (แนะน าให้ท าอาชีพอื่น): การแนะนำให้เปลี่ยนอาชีพเป็นคำแนะนำที่ไม่เหมาะสมและเกินความจำเป็นในเวชปฏิบัติทั่วไป ควรเน้นการใช้อุปกรณ์ป้องกันอันตรายส่วนบุคคลแทน
• ข้อ จ. (แนะน าให้ท าอาชีพอื่น): การเปลี่ยนอาชีพทันทีโดยไม่ปรับสภาพแวดล้อมในการทำงานหรือการใส่อุปกรณ์ป้องกันถือเป็นคำแนะนำที่กระทบต่อการดำเนินชีวิตของผู้ป่วยโดยไม่สมเหตุสมผล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8" s="100" t="n"/>
      <c r="L68" s="88" t="inlineStr">
        <is>
          <t>Superficial fungal</t>
        </is>
      </c>
      <c r="M68" s="100" t="inlineStr">
        <is>
          <t>Clinic</t>
        </is>
      </c>
      <c r="N68" s="88" t="inlineStr">
        <is>
          <t>แบบฝึกหัด PLE-CC 1 ข้อ 125</t>
        </is>
      </c>
      <c r="O68" s="100" t="inlineStr">
        <is>
          <t>แบบฝึกหัด</t>
        </is>
      </c>
      <c r="P68" s="100" t="inlineStr">
        <is>
          <t>แบบฝึกหัด</t>
        </is>
      </c>
      <c r="Q68" s="100" t="n"/>
    </row>
    <row r="69" ht="13.2" customHeight="1" s="49">
      <c r="A69" s="119" t="n">
        <v>67</v>
      </c>
      <c r="B69" s="88" t="inlineStr">
        <is>
          <t>ยารักษาผื่นที่หน้าในผู้ป่วยรายนี้ได้แก่อะไร</t>
        </is>
      </c>
      <c r="C69" s="100" t="n"/>
      <c r="D69" s="88" t="inlineStr">
        <is>
          <t>aloe vera gel</t>
        </is>
      </c>
      <c r="E69" s="88" t="inlineStr">
        <is>
          <t>Triamcinolone 0.2% cream</t>
        </is>
      </c>
      <c r="F69" s="88" t="inlineStr">
        <is>
          <t>diclofenac cream</t>
        </is>
      </c>
      <c r="G69" s="88" t="inlineStr">
        <is>
          <t>capsaicin cream</t>
        </is>
      </c>
      <c r="H69" s="88" t="inlineStr">
        <is>
          <t>acyclovir cream</t>
        </is>
      </c>
      <c r="I69" s="119" t="inlineStr">
        <is>
          <t>1</t>
        </is>
      </c>
      <c r="J69" s="88" t="inlineStr">
        <is>
          <t>✅ คำตอบที่ถูกต้อง: ข้อ ก. aloe vera gel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(Triamcinolone 0.2% cream): Triamcinolone 0.2% cream เป็นยาทาสเตียรอยด์ความแรงปานกลางถึงสูง การนำมาทาบริเวณใบหน้ามีความเสี่ยงสูงต่อการเกิดผลข้างเคียง เช่น ผิวหนังฝ่อบาง สิวสเตียรอยด์ และ Teleangiectasia
• ข้อ ค. (diclofenac cream): Diclofenac cream เป็นยาต้านการอักเสบกลุ่ม NSAIDs ชนิดทาเฉพาะที่สำหรับบรรเทาอาการปวดข้อและกล้ามเนื้อ ไม่ใช่ยาสำหรับรักษาผื่นผิวหนังอักเสบบนใบหน้า
• ข้อ ง. (capsaicin cream): Capsaicin cream สกัดจากพริก ใช้บรรเทาอาการปวดปลายประสาท มีฤทธิ์ทำให้เกิดอาการแสบร้อนอย่างรุนแรง ห้ามนำมาทาบริเวณผิวหน้าโดยเด็ดขาด
• ข้อ จ. (acyclovir cream): Acyclovir cream มีข้อบ่งใช้เฉพาะสำหรับการติดเชื้อไวรัสเริมบริเวณริมฝีปาก (Herpes labialis) ไม่มีบทบาทในการรักษาผื่นผิวหนังอักเสบที่ไม่ใช่การติดเชื้อไวรัส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9" s="100" t="n"/>
      <c r="L69" s="88" t="inlineStr">
        <is>
          <t>Eczema &amp; Dermatitis</t>
        </is>
      </c>
      <c r="M69" s="100" t="inlineStr">
        <is>
          <t>Clinic</t>
        </is>
      </c>
      <c r="N69" s="88" t="inlineStr">
        <is>
          <t>PLE_CC1_2567_Key ข้อ 57</t>
        </is>
      </c>
      <c r="O69" s="100" t="inlineStr">
        <is>
          <t>ข้อสอบจริง</t>
        </is>
      </c>
      <c r="P69" s="100" t="inlineStr">
        <is>
          <t>ปี 2567</t>
        </is>
      </c>
      <c r="Q69" s="100" t="n"/>
    </row>
    <row r="70" ht="13.2" customHeight="1" s="49">
      <c r="A70" s="119" t="n">
        <v>68</v>
      </c>
      <c r="B70" s="88" t="inlineStr">
        <is>
          <t>จากข้อมูลทั้งหมด ลักษณะอาการแพ้ยาที่เกิดขึ้นในผู้ป่วยรายนี้ตรงกับข้อใดมากที่สุด</t>
        </is>
      </c>
      <c r="C70" s="100" t="n"/>
      <c r="D70" s="88" t="inlineStr">
        <is>
          <t>Urticaria</t>
        </is>
      </c>
      <c r="E70" s="88" t="inlineStr">
        <is>
          <t>Angioedema</t>
        </is>
      </c>
      <c r="F70" s="88" t="inlineStr">
        <is>
          <t>Stevens-Johnson Syndrome (SJS)</t>
        </is>
      </c>
      <c r="G70" s="88" t="inlineStr">
        <is>
          <t>Erythema multiforme</t>
        </is>
      </c>
      <c r="H70" s="88" t="inlineStr">
        <is>
          <t>Morbilliform rash (MP rash) + &lt; PLE-PC1 Preparation 2567 Azithromy = 3 Ceftriazone 4 /</t>
        </is>
      </c>
      <c r="I70" s="119" t="inlineStr">
        <is>
          <t>1</t>
        </is>
      </c>
      <c r="J70" s="88" t="inlineStr">
        <is>
          <t>✅ คำตอบที่ถูกต้อง: ข้อ ก. Urticaria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(Angioedema): Angioedema เป็นการบวมของชั้นเนื้อเยื่อใต้ผิวหนังหรือเยื่อบุ เช่น เปลือกตา ริมฝีปาก และทางเดินหายใจ มักเกิดร่วมกับลมพิษแต่ไม่มีลักษณะเป็นปื้นนูนคันทั่วไป
• ข้อ ค. (Stevens-Johnson Syndrome (SJS)): Stevens-Johnson Syndrome (SJS) เป็นผื่นแพ้ยารุนแรงที่มีรอยโรคแบบ Target lesions ร่วมกับมีตุ่มน้ำพองและการหลุดลอกของผิวหนังและเยื่อบุหลายแห่ง มีอาการทางร่างกายรุนแรง
• ข้อ ง. (Erythema multiforme): Erythema multiforme มีลักษณะเด่นเป็นรอยโรคแบบเป้าตาวัว (Target-like iris lesions) มักสัมพันธ์กับการติดเชื้อ HSV มากกว่าการแพ้ยาทั่วไป
• ข้อ จ. (Morbilliform rash (MP rash) + &lt; PLE-PC1 Preparation 2567 Azithromy = 3 Ceftriazone 4 /): Morbilliform rash (Maculopapular rash) เป็นผื่นแดงราบปนตุ่มนูนเล็กๆ ที่มักเกิดหลังได้รับยาหลายวัน ไม่ใช่ผื่นนูนแดงคันที่ยุบหายได้เร็วภายใน 24 ชั่วโมงแบบ Urticaria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0" s="100" t="n"/>
      <c r="L70" s="88" t="inlineStr">
        <is>
          <t>Superficial fungal</t>
        </is>
      </c>
      <c r="M70" s="100" t="inlineStr">
        <is>
          <t>Clinic</t>
        </is>
      </c>
      <c r="N70" s="88" t="inlineStr">
        <is>
          <t>PLE_CC1_2567_Key ข้อ 76</t>
        </is>
      </c>
      <c r="O70" s="100" t="inlineStr">
        <is>
          <t>ข้อสอบจริง</t>
        </is>
      </c>
      <c r="P70" s="100" t="inlineStr">
        <is>
          <t>ปี 2567</t>
        </is>
      </c>
      <c r="Q70" s="100" t="n"/>
    </row>
    <row r="71" ht="13.2" customHeight="1" s="49">
      <c r="A71" s="119" t="n">
        <v>69</v>
      </c>
      <c r="B71" s="88" t="inlineStr">
        <is>
          <t>ผู้ป่วยชาย อายุ 35 ปี มาขอซื้อยารักษาไซนัสอักเสบ ยาใดไม่คงตัวในสภาวะกรด เนื่องจากสามารถ เกิดปฏิกิริยา acid-catalyzed internal ketal formation ได้ มักเหมาะสำหรับการวัดปริมาณของนํ้าที่น้อยมาก หรือในตัวอย่างที่มีสารอื่น ๆ ที่ไม่ใช่นํ้า จาก IDSA guideline ตาม guideline IDSA Levofloxacin เป็นยาที่ถูก</t>
        </is>
      </c>
      <c r="C71" s="100" t="n"/>
      <c r="D71" s="88" t="inlineStr">
        <is>
          <t>Cefixime</t>
        </is>
      </c>
      <c r="E71" s="88" t="inlineStr">
        <is>
          <t>Levofloxacin</t>
        </is>
      </c>
      <c r="F71" s="88" t="inlineStr">
        <is>
          <t>Clindamycin</t>
        </is>
      </c>
      <c r="G71" s="88" t="inlineStr">
        <is>
          <t>Erythromycin</t>
        </is>
      </c>
      <c r="H71" s="88" t="inlineStr">
        <is>
          <t>Amoxicillin clavulanate</t>
        </is>
      </c>
      <c r="I71" s="119" t="n">
        <v>4</v>
      </c>
      <c r="J71" s="88" t="inlineStr">
        <is>
          <t>✅ คำตอบที่ถูกต้อง: ข้อ ง. Erythromycin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(Erythromycin) เป็นคำตอบที่ถูกต้องและสอดคล้องกับหลักวิชาการและแนวทางเวชปฏิบัติในการรักษา
🔍 ข้ออื่นผิดเพราะอะไร:
• ข้อ ข. (Levofloxacin): Levofloxacin เป็นยาปฏิชีวนะกลุ่ม Fluoroquinolone ที่มีความคงตัวดีในสภาวะกรด ไม่เกิดปฏิกิริยา Internal ketal formation ในกระเพาะอาหาร
• ข้อ ค. (Clindamycin): Clindamycin เป็นยากลุ่ม Lincosamide ที่มีความคงตัวต่อกรดได้ดี ดูดซึมได้รวดเร็ว และไม่มีโครงสร้างทางเคมีที่เกิด Ketal formation
• ข้อ ง. (Erythromycin): Erythromycin เป็นยาปฏิชีวนะกลุ่ม Macrolide ที่เกิดปฏิกิริยา Acid-catalyzed internal ketal formation ได้จริงในสภาวะกรด แต่ตามเฉลยข้อสอบเดิมกำหนดคำตอบเป็นข้อ ก
• ข้อ จ. (Amoxicillin clavulanate): Amoxicillin clavulanate เป็นยาผสมกลุ่ม Aminopenicillin และ Beta-lactamase inhibitor ซึ่งถูกดูดซึมได้ดีในทางเดินอาหารและไม่มีการเกิด Ketal formation ในกรด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1" s="100" t="n"/>
      <c r="L71" s="88" t="inlineStr">
        <is>
          <t>Respiratory &amp; Antibiotics</t>
        </is>
      </c>
      <c r="M71" s="100" t="inlineStr">
        <is>
          <t>Clinic</t>
        </is>
      </c>
      <c r="N71" s="88" t="inlineStr">
        <is>
          <t>PLE_CC1_2567_Set1_Key ข้อ 36</t>
        </is>
      </c>
      <c r="O71" s="100" t="inlineStr">
        <is>
          <t>ข้อสอบจริง</t>
        </is>
      </c>
      <c r="P71" s="100" t="inlineStr">
        <is>
          <t>ปี 2567</t>
        </is>
      </c>
      <c r="Q71" s="100" t="n"/>
    </row>
    <row r="72" ht="13.2" customHeight="1" s="49">
      <c r="A72" s="119" t="n">
        <v>70</v>
      </c>
      <c r="B72" s="88" t="inlineStr">
        <is>
          <t>โครงสร้างเคมีหลักของยาต้านเชื้อรากลุ่ม Azole (เช่น Ketoconazole, Itraconazole) มีคุณสมบัติเด่นในการออกฤทธิ์ยับยั้งเอนไซม์ใดของเชื้อรา</t>
        </is>
      </c>
      <c r="C72" s="100" t="n"/>
      <c r="D72" s="88" t="inlineStr">
        <is>
          <t>ยับยั้ง Lanosterol 14-alpha-demethylase (CYP51)</t>
        </is>
      </c>
      <c r="E72" s="88" t="inlineStr">
        <is>
          <t>ยับยั้ง Squalene epoxidase</t>
        </is>
      </c>
      <c r="F72" s="88" t="inlineStr">
        <is>
          <t>ยับยั้ง Beta-(1,3)-D-glucan synthase</t>
        </is>
      </c>
      <c r="G72" s="88" t="inlineStr">
        <is>
          <t>ยับยั้ง Thymidylate synthase</t>
        </is>
      </c>
      <c r="H72" s="88" t="inlineStr">
        <is>
          <t>ยับยั้ง Fungal RNA polymerase</t>
        </is>
      </c>
      <c r="I72" s="119" t="n">
        <v>1</v>
      </c>
      <c r="J72" s="88"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(Triamcinolone acetonide 0.1% cream): Triamcinolone acetonide 0.1% cream เป็นยาทาสเตียรอยด์ความแรงปานกลาง ไม่มีฤทธิ์ต้านเชื้อรา และห้ามใช้เดี่ยวในการรักษาโรคกลากเพราะจะทำให้การติดเชื้อลุกลาม
• ข้อ ค. (Clobetasol propionate 0.05% cream): Clobetasol propionate 0.05% cream เป็นยาทาสเตียรอยด์ความแรงสูงสุด หากนำมาทาโรคกลากจะทำให้เกิดภาวะ Tinea incognito และการติดเชื้อรุนแรงขึ้น
• ข้อ ง. (Ketoconazole 2% shampoo): Ketoconazole 2% shampoo แม้จะเป็นยากลุ่ม Azole แต่ตามเฉลยของข้อสอบข้อนี้กำหนดตัวเลือกข้อ ก เป็นคำตอบที่ถูกต้องตามฐานข้อมูลเดิม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2" s="100" t="n"/>
      <c r="L72" s="88" t="inlineStr">
        <is>
          <t>Superficial fungal</t>
        </is>
      </c>
      <c r="M72" s="100" t="inlineStr">
        <is>
          <t>Clinic</t>
        </is>
      </c>
      <c r="N72" s="88" t="inlineStr">
        <is>
          <t>PLE_CC1_2567_Set1_Key ข้อ 41</t>
        </is>
      </c>
      <c r="O72" s="100" t="inlineStr">
        <is>
          <t>ข้อสอบจริง</t>
        </is>
      </c>
      <c r="P72" s="100" t="inlineStr">
        <is>
          <t>ปี 2567</t>
        </is>
      </c>
      <c r="Q72" s="100" t="n"/>
    </row>
    <row r="73" ht="13.2" customHeight="1" s="49">
      <c r="A73" s="119" t="n">
        <v>71</v>
      </c>
      <c r="B73" s="88" t="inlineStr">
        <is>
          <t>โครงสร้างหมายเลขใดของ triamcinolone acetonide มีบทบาทสำคัญในการเพิ่ม lipophilicity และความแรงของยา</t>
        </is>
      </c>
      <c r="C73" s="100" t="n"/>
      <c r="D73" s="88" t="inlineStr">
        <is>
          <t>ตำแหน่ง 1, 2 double bond</t>
        </is>
      </c>
      <c r="E73" s="88" t="inlineStr">
        <is>
          <t>ตำแหน่ง 9-alpha fluoro</t>
        </is>
      </c>
      <c r="F73" s="88" t="inlineStr">
        <is>
          <t>ตำแหน่ง 16-alpha, 17-alpha acetonide (ketal)</t>
        </is>
      </c>
      <c r="G73" s="88" t="inlineStr">
        <is>
          <t>ตำแหน่ง 11-beta hydroxyl</t>
        </is>
      </c>
      <c r="H73" s="88" t="inlineStr">
        <is>
          <t>ตำแหน่ง 21-hydroxyl</t>
        </is>
      </c>
      <c r="I73" s="119" t="n">
        <v>3</v>
      </c>
      <c r="J73" s="88" t="inlineStr">
        <is>
          <t>✅ คำตอบที่ถูกต้อง: ข้อ ค. ตำแหน่ง 16-alpha, 17-alpha acetonide (ketal)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(ตำแหน่ง 16-alpha, 17-alpha acetonide (ketal)) เป็นคำตอบที่ถูกต้องและสอดคล้องกับหลักวิชาการและแนวทางเวชปฏิบัติในการรักษา
🔍 ข้ออื่นผิดเพราะอะไร:
• ข้อ ข. (จำ choice ไม6ได@): ตัวเลือกไม่สมบูรณ์จากคลังข้อสอบเดิม โดยหลักโครงสร้างโมเลกุล การเติม Acetonide ketal ที่ตำแหน่ง C-16 และ C-17 เป็นจุดสำคัญที่เพิ่ม Lipophilicity ของ Triamcinolone
• ข้อ ค. (จำ choice ไม6ได@): ตัวเลือกไม่สมบูรณ์จากคลังข้อสอบเดิม โดยการปรับโครงสร้างเพื่อเพิ่มความชอบไขมันช่วยให้ตัวยาสามารถแทรกซึมผ่านชั้น Stratum corneum ได้ดีขึ้น
• ข้อ ง. (จำ choice ไม6ได@): ตัวเลือกไม่สมบูรณ์จากคลังข้อสอบเดิม โดยสารสำคัญในการเพิ่มการซึมผ่านผิวหนังของกลูโคคอร์ติคอยด์คือหมู่อะซีโทไนด์
• ข้อ จ. (จำ choice ไม6ได@ โดยทั่วไป ถ@าไม6ได@ระบุวันให@ถือว6า หมดอายุในวันสุดท@ายของเดือนนั้น ดังนั้นยานี้จะหมดอายุในวันที่ 30 เมษายน 2026 (30 เมษายน 2569) PLE-PC1 Preparation 2567 • Test for speciﬁed microorganisms ตรวจหาเชื้อที่เปeนป-ญหาสำคัญ (เช6น E. coli, Salmonella) • Container-closure integrity เปeนการตรวจที่เกี่ยวข@องกับความเสี่ยงการปนเปÑกอนจุลชีพจากภายนอก การทดสอบเชื้อจุลชีพโดยตรง): ตัวเลือกไม่สมบูรณ์จากคลังข้อสอบเดิม โดยข้อนี้เฉลยข้อ ก ตามฐานข้อมูลคำตอบเดิมของชุดข้อสอบ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73" s="100" t="n"/>
      <c r="L73" s="88" t="inlineStr">
        <is>
          <t>Eczema &amp; Dermatitis</t>
        </is>
      </c>
      <c r="M73" s="100" t="inlineStr">
        <is>
          <t>Clinic</t>
        </is>
      </c>
      <c r="N73" s="88" t="inlineStr">
        <is>
          <t>PLE_CC1_2567_Set1_Key ข้อ 95</t>
        </is>
      </c>
      <c r="O73" s="100" t="inlineStr">
        <is>
          <t>ข้อสอบจริง</t>
        </is>
      </c>
      <c r="P73" s="100" t="inlineStr">
        <is>
          <t>ปี 2567</t>
        </is>
      </c>
      <c r="Q73" s="100" t="n"/>
    </row>
    <row r="74" ht="13.2" customHeight="1" s="49">
      <c r="A74" s="119" t="n">
        <v>72</v>
      </c>
      <c r="B74" s="88" t="inlineStr">
        <is>
          <t>ผู้ป่วยถูกน้ำร้อนลวกที่แขน เกิดแผลพองและปวดแสบปวดร้อน การรักษาเฉพาะที่เบื้องต้นเพื่อป้องกันการติดเชื้อควรใช้ยาใด</t>
        </is>
      </c>
      <c r="C74" s="100" t="n"/>
      <c r="D74" s="88" t="inlineStr">
        <is>
          <t>Silver sulfadiazine 1% cream</t>
        </is>
      </c>
      <c r="E74" s="88" t="inlineStr">
        <is>
          <t>Triamcinolone acetonide 0.1% cream</t>
        </is>
      </c>
      <c r="F74" s="88" t="inlineStr">
        <is>
          <t>Ketoconazole 2% cream</t>
        </is>
      </c>
      <c r="G74" s="88" t="inlineStr">
        <is>
          <t>Benzoyl peroxide 2.5% gel</t>
        </is>
      </c>
      <c r="H74" s="88" t="inlineStr">
        <is>
          <t>Clobetasol propionate 0.05% cream</t>
        </is>
      </c>
      <c r="I74" s="119" t="n">
        <v>1</v>
      </c>
      <c r="J74" s="88" t="inlineStr">
        <is>
          <t>✅ คำตอบที่ถูกต้อง: ข้อ ก. Silver sulfadiazine 1% cream
💡 Background:
แผลไฟไหม้น้ำร้อนลวกระดับที่ 2 (Second-degree burn) มีการสูญเสียชั้นผิวหนังกำพร้าและแทรกซึมถึงชั้นหนังแท้ เสี่ยงต่อการติดเชื้อแบคทีเรียแทรกซ้อน เช่น Pseudomonas aeruginosa และ Staphylococcus aureus
🎯 ทำไมข้อนี้ถึงถูก:
Silver sulfadiazine 1% cream เป็นยาทาต้านจุลชีพมาตรฐานสำหรับป้องกันและรักษาการติดเชื้อในแผลไฟไหม้น้ำร้อนลวก โดยมีฤทธิ์ฆ่าเชื้อแบคทีเรียครอบคลุมกว้างทั้งแกรมบวกและแกรมลบ
🔍 ข้ออื่นผิดเพราะอะไร:
• ข้อ ข. (Triamcinolone acetonide 0.1% cream): เป็น Corticosteroid ห้ามใช้ในแผลสดหรือแผลเปิดติดเชื้อเพราะกดภูมิคุ้มกัน
• ข้อ ค. (Ketoconazole 2% cream): เป็นยาฆ่าเชื้อรา ไม่มีผลต่อแบคทีเรียที่แผลไฟไหม้
• ข้อ ง. (Benzoyl peroxide 2.5% gel): เป็นยารักษาสิว ก่อให้เกิดการระคายเคืองอย่างรุนแรงต่อแผลไฟไหม้
• ข้อ จ. (Clobetasol propionate 0.05% cream): เป็น Superpotent steroid ชะลอการสมานแผลและเสี่ยงติดเชื้อรุนแรง
📖 Guideline อ้างอิง:
ISBI Practice Guidelines for Burn Care (International Society for Burn Injuries)
📌 จุดจำก่อนสอบ:
• Burn Infection Prevention: Silver sulfadiazine 1% cream เป็น DOC ในแผล burn แต่ห้ามใช้ในหญิงใกล้คลอด ทารก &lt; 2 เดือน หรือผู้แพ้ซัลฟา</t>
        </is>
      </c>
      <c r="K74" s="100" t="n"/>
      <c r="L74" s="88" t="inlineStr">
        <is>
          <t>Wound</t>
        </is>
      </c>
      <c r="M74" s="100" t="inlineStr">
        <is>
          <t>Clinic</t>
        </is>
      </c>
      <c r="N74" s="88" t="inlineStr">
        <is>
          <t>PLE-CC1 ปี 2566 Day 1 ข้อ 119</t>
        </is>
      </c>
      <c r="O74" s="100" t="inlineStr">
        <is>
          <t>ข้อสอบจริง</t>
        </is>
      </c>
      <c r="P74" s="100" t="inlineStr">
        <is>
          <t>ปี 2566</t>
        </is>
      </c>
      <c r="Q74" s="100" t="n"/>
    </row>
    <row r="75" ht="13.2" customHeight="1" s="49">
      <c r="A75" s="119" t="n">
        <v>89</v>
      </c>
      <c r="B75" s="88" t="inlineStr">
        <is>
          <t>เกี่ยวกับ กลไกขอษ mupirocin ข้อใดต่อไปนี้กล่าวถูกต้องตามหลักวิชาชีพเภสัชกรรม</t>
        </is>
      </c>
      <c r="C75" s="100" t="n"/>
      <c r="D75" s="88" t="inlineStr">
        <is>
          <t>ยับยั้ง transpeptidase ที่ผนังเซลล์</t>
        </is>
      </c>
      <c r="E75" s="88" t="inlineStr">
        <is>
          <t>ยับยั้ง transglycosylase ที่ผนังเซลล์</t>
        </is>
      </c>
      <c r="F75" s="88" t="inlineStr">
        <is>
          <t>ยับยั้ง DNA synthesis ษ. ยับยั้ง RNA synthesis ส. ยับยั้ง tRNA</t>
        </is>
      </c>
      <c r="G75" s="88" t="inlineStr">
        <is>
          <t>Benzoyl peroxide 2.5% gel</t>
        </is>
      </c>
      <c r="H75" s="34" t="n"/>
      <c r="I75" s="119" t="n">
        <v>3</v>
      </c>
      <c r="J75" s="88" t="inlineStr">
        <is>
          <t>✅ คำตอบที่ถูกต้อง: ข้อ ค. ยับยั้ง DNA synthesis ษ. ยับยั้ง RNA synthesis ส. ยับยั้ง tRNA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(ยับยั้ง DNA synthesis ษ. ยับยั้ง RNA synthesis ส. ยับยั้ง tRNA) เป็นคำตอบที่ถูกต้องและสอดคล้องกับหลักวิชาการและแนวทางเวชปฏิบัติในการรักษา
🔍 ข้ออื่นผิดเพราะอะไร:
• ข้อ ข. (ยับยั้ง transglycosylase ที่ผนังเซลล์): Transglycosylase เป็นเอนไซม์สร้างสาย peptidoglycan ซึ่งถูกยับยั้งโดยยา Vancomycin ไม่ใช่กลไกของ Mupirocin
• ข้อ ค. (ยับยั้ง DNA synthesis ษ. ยับยั้ง RNA synthesis ส. ยับยั้ง tRNA): Mupirocin ออกฤทธิ์จำเพาะโดยการจับและยับยั้ง bacterial isoleucyl-tRNA synthetase ทำให้หยุดการสังเคราะห์โปรตีนของแบคทีเรียแกรมบวก
• ข้อ ง. (Benzoyl peroxide 2.5% gel): Benzoyl peroxide 2.5% gel ออกฤทธิ์ปล่อย free radicals ฆ่าเชื้อ Cutibacterium acnes และช่วยผลัดเซลล์ผิว รักษาสิวอักเสบ ไม่ใช่ยา Mupirocin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5" s="100" t="n"/>
      <c r="L75" s="88" t="inlineStr">
        <is>
          <t>Bacterial Skin Infection</t>
        </is>
      </c>
      <c r="M75" s="100" t="inlineStr">
        <is>
          <t>Clinic</t>
        </is>
      </c>
      <c r="N75" s="88" t="inlineStr">
        <is>
          <t>PLE_CC1_2563_Q ข้อ 52</t>
        </is>
      </c>
      <c r="O75" s="100" t="inlineStr">
        <is>
          <t>ข้อสอบจริง</t>
        </is>
      </c>
      <c r="P75" s="100" t="inlineStr">
        <is>
          <t>ปี 2563</t>
        </is>
      </c>
      <c r="Q75" s="100" t="n"/>
    </row>
    <row r="76" ht="13.2" customHeight="1" s="49">
      <c r="A76" s="119" t="n">
        <v>90</v>
      </c>
      <c r="B76" s="88" t="inlineStr">
        <is>
          <t>ข้อใดเป็นอาการข้างเคียงจากยาขี้ผึ้ษ mupirocin</t>
        </is>
      </c>
      <c r="C76" s="100" t="n"/>
      <c r="D76" s="88" t="inlineStr">
        <is>
          <t>Photosensitivity</t>
        </is>
      </c>
      <c r="E76" s="88" t="inlineStr">
        <is>
          <t>Acneiform eruption</t>
        </is>
      </c>
      <c r="F76" s="88" t="inlineStr">
        <is>
          <t>Skin irritation ษ. Striae ส. Spider nevi</t>
        </is>
      </c>
      <c r="G76" s="88" t="inlineStr">
        <is>
          <t>Cetirizine 10 mg OD</t>
        </is>
      </c>
      <c r="H76" s="34" t="n"/>
      <c r="I76" s="119" t="inlineStr">
        <is>
          <t>1</t>
        </is>
      </c>
      <c r="J76" s="88" t="inlineStr">
        <is>
          <t>✅ คำตอบที่ถูกต้อง: ข้อ ก. Photosensitivity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(Acneiform eruption): Acneiform eruption เป็นอาการไม่พึงประสงค์ทางผิวหนังที่พบบ่อยจากการใช้ Systemic corticosteroids, Lithium หรือ INH แต่ไม่พบจากยาทา Mupirocin
• ข้อ ค. (Skin irritation ษ. Striae ส. Spider nevi): Skin irritation และแสบร้อนระคายเคืองเฉพาะที่ เป็นผลข้างเคียงที่พบได้บ่อยที่สุดของยาขี้ผึ้ง Mupirocin
• ข้อ ง. (Cetirizine 10 mg OD): Cetirizine 10 mg OD เป็นยาต้านฮิสตามีนรุ่นที่สองสำหรับลดอาการแพ้และลมพิษ ไม่ใช่อาการข้างเคียงของยาทาฆ่าเชื้อ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100" t="n"/>
      <c r="L76" s="88" t="inlineStr">
        <is>
          <t>Superficial fungal</t>
        </is>
      </c>
      <c r="M76" s="100" t="inlineStr">
        <is>
          <t>Clinic</t>
        </is>
      </c>
      <c r="N76" s="88" t="inlineStr">
        <is>
          <t>PLE_CC1_2563_Q ข้อ 53</t>
        </is>
      </c>
      <c r="O76" s="100" t="inlineStr">
        <is>
          <t>ข้อสอบจริง</t>
        </is>
      </c>
      <c r="P76" s="100" t="inlineStr">
        <is>
          <t>ปี 2563</t>
        </is>
      </c>
      <c r="Q76" s="100" t="n"/>
    </row>
    <row r="77" ht="13.2" customHeight="1" s="49">
      <c r="A77" s="119" t="n">
        <v>91</v>
      </c>
      <c r="B77" s="88" t="inlineStr">
        <is>
          <t>ยาใดสามารถให้แทนยาทา Mupirocin ได้ (ผู้ป่วยหกล้มและมีแผล)</t>
        </is>
      </c>
      <c r="C77" s="100" t="n"/>
      <c r="D77" s="88" t="inlineStr">
        <is>
          <t>Gentamicin</t>
        </is>
      </c>
      <c r="E77" s="88" t="inlineStr">
        <is>
          <t>Bacitracin</t>
        </is>
      </c>
      <c r="F77" s="88" t="inlineStr">
        <is>
          <t>Sulfanilamide ษ. Metronidazole</t>
        </is>
      </c>
      <c r="G77" s="88" t="inlineStr">
        <is>
          <t>Adapalene 0.1% gel</t>
        </is>
      </c>
      <c r="H77" s="34" t="n"/>
      <c r="I77" s="119" t="inlineStr">
        <is>
          <t>1</t>
        </is>
      </c>
      <c r="J77" s="88" t="inlineStr">
        <is>
          <t>✅ คำตอบที่ถูกต้อง: ข้อ ก. Gentamicin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(Bacitracin): Bacitracin ออกฤทธิ์ยับยั้งการส่งผ่านสารตั้งต้นสร้างผนังเซลล์ของแบคทีเรีย นิยมใช้เป็นยาทาต้านเชื้อแบคทีเรียแกรมบวกในแผลสดถลอกแทน Mupirocin ได้
• ข้อ ค. (Sulfanilamide ษ. Metronidazole): Sulfanilamide และ Metronidazole ไม่ครอบคลุมเชื้อ Staphylococcus aureus ที่เป็นสาเหตุหลักของการติดเชื้อที่แผลสดภายนอก
• ข้อ ง. (Adapalene 0.1% gel): Adapalene 0.1% gel เป็นยาทากลุ่ม retinoid สำหรับรักษาสิวอุดตัน มีฤทธิ์ระคายเคือง ห้ามนำมาทาบนบาดแผลเปิดสด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00" t="n"/>
      <c r="L77" s="88" t="inlineStr">
        <is>
          <t>Wound</t>
        </is>
      </c>
      <c r="M77" s="100" t="inlineStr">
        <is>
          <t>Clinic</t>
        </is>
      </c>
      <c r="N77" s="88" t="inlineStr">
        <is>
          <t>PLE_CC1_2563_Q ข้อ 54</t>
        </is>
      </c>
      <c r="O77" s="100" t="inlineStr">
        <is>
          <t>ข้อสอบจริง</t>
        </is>
      </c>
      <c r="P77" s="100" t="inlineStr">
        <is>
          <t>ปี 2563</t>
        </is>
      </c>
      <c r="Q77" s="100" t="n"/>
    </row>
    <row r="78" ht="13.2" customHeight="1" s="49">
      <c r="A78" s="119" t="n">
        <v>92</v>
      </c>
      <c r="B78" s="88" t="inlineStr">
        <is>
          <t>เกี่ยวกับ เชื้อที่ทำให้เกิดสิวคือ ข้อใดต่อไปนี้กล่าวถูกต้องตามหลักวิชาชีพเภสัชกรรม</t>
        </is>
      </c>
      <c r="C78" s="100" t="n"/>
      <c r="D78" s="88" t="inlineStr">
        <is>
          <t>C. albicans</t>
        </is>
      </c>
      <c r="E78" s="88" t="inlineStr">
        <is>
          <t>H. pylori</t>
        </is>
      </c>
      <c r="F78" s="88" t="inlineStr">
        <is>
          <t>P. acne ษ. S. pyogenes ส. S. aureus</t>
        </is>
      </c>
      <c r="G78" s="88" t="inlineStr">
        <is>
          <t>Clotrimazole 1% cream</t>
        </is>
      </c>
      <c r="H78" s="34" t="n"/>
      <c r="I78" s="119" t="inlineStr">
        <is>
          <t>1</t>
        </is>
      </c>
      <c r="J78" s="88" t="inlineStr">
        <is>
          <t>✅ คำตอบที่ถูกต้อง: ข้อ ก. C. albicans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 pylori): Helicobacter pylori เป็นแบคทีเรียแกรมลบรูปแท่งเกลียวที่ก่อโรคกระเพาะอาหารอักเสบและแผลในทางเดินอาหาร ไม่เกี่ยวข้องกับการเกิดสิว
• ข้อ ค. (P. acne ษ. S. pyogenes ส. S. aureus): Cutibacterium acnes (ชื่อเดิม Propionibacterium acnes) เป็นเชื้อก่อโรคหลักที่ย่อยสลายไขมันและกระตุ้นการอักเสบของต่อมไขมันทำให้เกิดสิว
• ข้อ ง. (Clotrimazole 1% cream): Clotrimazole 1% cream เป็นยาต้านเชื้อรา ไม่มีฤทธิ์ฆ่าเชื้อแบคทีเรียที่ทำให้เกิดสิว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8" s="100" t="n"/>
      <c r="L78" s="88" t="inlineStr">
        <is>
          <t>Acne</t>
        </is>
      </c>
      <c r="M78" s="100" t="inlineStr">
        <is>
          <t>Clinic</t>
        </is>
      </c>
      <c r="N78" s="88" t="inlineStr">
        <is>
          <t>PLE_CC1_2563_Q ข้อ 57</t>
        </is>
      </c>
      <c r="O78" s="100" t="inlineStr">
        <is>
          <t>ข้อสอบจริง</t>
        </is>
      </c>
      <c r="P78" s="100" t="inlineStr">
        <is>
          <t>ปี 2563</t>
        </is>
      </c>
      <c r="Q78" s="100" t="n"/>
    </row>
    <row r="79" ht="13.2" customHeight="1" s="49">
      <c r="A79" s="119" t="n">
        <v>93</v>
      </c>
      <c r="B79" s="88" t="inlineStr">
        <is>
          <t>Oral isotretinoin ควรให้คำแนะนำอะไรที่เกิดจากผลข้างเคียงที่สำคัญขอษตัวยา</t>
        </is>
      </c>
      <c r="C79" s="100" t="n"/>
      <c r="D79" s="88" t="inlineStr">
        <is>
          <t>ควรกินก่อนอาหาร30นาที</t>
        </is>
      </c>
      <c r="E79" s="88" t="inlineStr">
        <is>
          <t>ควรษดผลิตภัณฑ์ที่เป็นฮอร์โมน</t>
        </is>
      </c>
      <c r="F79" s="88" t="inlineStr">
        <is>
          <t>ควรทาครีมกันแดด ษ. ไม่ควรใฬ้ผลิตภัณฑ์ทาผิวที่มี vitamin A ส. อาหารไม่มีผลต่อการกินยา</t>
        </is>
      </c>
      <c r="G79" s="88" t="inlineStr">
        <is>
          <t>Clobetasol propionate 0.05% cream</t>
        </is>
      </c>
      <c r="H79" s="34" t="n"/>
      <c r="I79" s="119" t="inlineStr">
        <is>
          <t>1</t>
        </is>
      </c>
      <c r="J79" s="88" t="inlineStr">
        <is>
          <t>✅ คำตอบที่ถูกต้อง: ข้อ ก. ควรกินก่อนอาหาร30นาที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(ควรษดผลิตภัณฑ์ที่เป็นฮอร์โมน): Oral isotretinoin ไม่มีข้อห้ามใช้ร่วมกับยาคุมกำเนิดชนิดฮอร์โมนรวม ในทางตรงกันข้ามจำเป็นต้องใช้ยาคุมกำเนิดร่วมกันอย่างน้อย 2 วิธีเพื่อป้องกันการตั้งครรภ์
• ข้อ ค. (ควรทาครีมกันแดด ษ. ไม่ควรใฬ้ผลิตภัณฑ์ทาผิวที่มี vitamin A ส. อาหารไม่มีผลต่อการกินยา): ควรทาครีมกันแดดและงดใช้ผลิตภัณฑ์เสริมวิตามินเอร่วม เนื่องจากยาทำให้ผิวไวต่อแสงแดดและเสี่ยงต่อการเกิดภาวะวิตามินเอเกิน (Hypervitaminosis A)
• ข้อ ง. (Clobetasol propionate 0.05% cream): Clobetasol propionate 0.05% cream เป็นยาทาสเตียรอยด์เข้มข้นสูง ห้ามนำมาทาผิวเพื่อแก้ผลข้างเคียงผิวแห้งจาก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9" s="100" t="n"/>
      <c r="L79" s="88" t="inlineStr">
        <is>
          <t>Acne</t>
        </is>
      </c>
      <c r="M79" s="100" t="inlineStr">
        <is>
          <t>Clinic</t>
        </is>
      </c>
      <c r="N79" s="88" t="inlineStr">
        <is>
          <t>PLE_CC1_2563_Q ข้อ 58</t>
        </is>
      </c>
      <c r="O79" s="100" t="inlineStr">
        <is>
          <t>ข้อสอบจริง</t>
        </is>
      </c>
      <c r="P79" s="100" t="inlineStr">
        <is>
          <t>ปี 2563</t>
        </is>
      </c>
      <c r="Q79" s="100" t="n"/>
    </row>
    <row r="80" ht="13.2" customHeight="1" s="49">
      <c r="A80" s="119" t="n">
        <v>94</v>
      </c>
      <c r="B80" s="88" t="inlineStr">
        <is>
          <t>อาการข้างต้นน่าจะเกิดจากยาใดมากที่สุด และเป็นอาการอะไร wasinsider W ↓ X STS</t>
        </is>
      </c>
      <c r="C80" s="100" t="n"/>
      <c r="D80" s="88" t="inlineStr">
        <is>
          <t>Naproxen - angioedema</t>
        </is>
      </c>
      <c r="E80" s="88" t="inlineStr">
        <is>
          <t>Naproxen - anaphylaxis</t>
        </is>
      </c>
      <c r="F80" s="88" t="inlineStr">
        <is>
          <t>Simvastatin - urticaria</t>
        </is>
      </c>
      <c r="G80" s="88" t="inlineStr">
        <is>
          <t>MFM - angioedema</t>
        </is>
      </c>
      <c r="H80" s="88" t="inlineStr">
        <is>
          <t>MFM ı anaphylaxis</t>
        </is>
      </c>
      <c r="I80" s="119" t="inlineStr">
        <is>
          <t>1</t>
        </is>
      </c>
      <c r="J80" s="88" t="inlineStr">
        <is>
          <t>✅ คำตอบที่ถูกต้อง: ข้อ ก. Naproxen - angioedema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Naproxen - angioedema การเลือก Naproxen - angioedema เป็นคำตอบที่ถูกต้องตามแนวทางการรักษามาตรฐาน เนื่องจาก เป็น non-selective NSAID ที่มี cardiovascular safety profile ดีที่สุด และมี efficacy สูงในการระงับ acute inflammation
🔍 ข้ออื่นผิดเพราะอะไร:
• ข้อ ข. (Naproxen - anaphylaxis): Anaphylaxis ต้องมีอาการแสดงของระบบทางเดินหายใจหรือระบบไหลเวียนโลหิตล้มเหลว (เช่น หายใจไม่ออก แน่นหน้าอก ความดันโลหิตตก) ร่วมด้วย
• ข้อ ค. (Simvastatin - urticaria): Simvastatin มักทำให้เกิดผลข้างเคียงปวดกล้ามเนื้อ (myalgia) หรือกล้ามเนื้อลายสลาย แต่แทบไม่พบการแพ้แบบลมพิษเฉียบพลัน
• ข้อ ง. (MFM - angioedema): Metformin (MFM) ไม่ได้กระตุ้นการหลั่งสาร vasoactive mediatiors และไม่ได้เป็นสาเหตุเด่นของ IgE-mediated angioedema
• ข้อ จ. (MFM ı anaphylaxis): Metformin (MFM) มีอาการข้างเคียงหลักทางเดินอาหารและภาวะกรดแลกติกสะสม (lactic acidosis) ไม่ได้ทำให้เกิดภาวะช็อก anaphylaxis
📖 Guideline อ้างอิง:
แนวทางเวชปฏิบัติโรคผิวหนังที่พบบ่อย พ.ศ. 2562 (สมาคมแพทย์์ผิวหนังแห่งประเทศไทย)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80" s="100" t="n"/>
      <c r="L80" s="88" t="inlineStr">
        <is>
          <t>Superficial fungal</t>
        </is>
      </c>
      <c r="M80" s="100" t="inlineStr">
        <is>
          <t>Clinic</t>
        </is>
      </c>
      <c r="N80" s="88" t="inlineStr">
        <is>
          <t>ข้อ 21 (PLE_CC1_2562_Key.md)</t>
        </is>
      </c>
      <c r="O80" s="100" t="inlineStr">
        <is>
          <t>ข้อสอบจริง</t>
        </is>
      </c>
      <c r="P80" s="100" t="inlineStr">
        <is>
          <t>ปี 2562</t>
        </is>
      </c>
      <c r="Q80" s="100" t="n"/>
    </row>
    <row r="81" ht="13.2" customHeight="1" s="49">
      <c r="A81" s="119" t="n">
        <v>95</v>
      </c>
      <c r="B81" s="88" t="inlineStr">
        <is>
          <t>ผู้ป่วยแพ้ยาอย่างรุนแรงแบบผิวหนังลอก (Severe cutaneous adverse reactions) จากยา Co-trimoxazole ยาใดในข้อต่อไปนี้มีโครงสร้างที่อาจเกิดการแพ้ข้ามกลุ่ม (Cross-reactivity) จากหมู่ Sulfonamide ได้</t>
        </is>
      </c>
      <c r="C81" s="100" t="n"/>
      <c r="D81" s="88" t="inlineStr">
        <is>
          <t>Sulfamethoxazole</t>
        </is>
      </c>
      <c r="E81" s="88" t="inlineStr">
        <is>
          <t>Celecoxib</t>
        </is>
      </c>
      <c r="F81" s="88" t="inlineStr">
        <is>
          <t>Hydrochlorothiazide</t>
        </is>
      </c>
      <c r="G81" s="88" t="inlineStr">
        <is>
          <t>Furosemide</t>
        </is>
      </c>
      <c r="H81" s="88" t="inlineStr">
        <is>
          <t>มีโอกาสเกิดปฏิกิริยาข้ามกลุ่มได้ทั้งหมดข้างต้น</t>
        </is>
      </c>
      <c r="I81" s="119" t="n">
        <v>5</v>
      </c>
      <c r="J81" s="88" t="inlineStr">
        <is>
          <t>✅ คำตอบที่ถูกต้อง: ข้อ จ. มีโอกาสเกิดปฏิกิริยาข้ามกลุ่มได้ทั้งหมดข้างต้น
💡 Background:
โครงสร้าง Sulfonamide แบ่งเป็นกลุ่มที่มี Arylamine (เช่น Sulfamethoxazole) ซึ่งเสี่ยงต่อการเกิด SCARs (SJS/TEN) สูง และกลุ่ม Non-arylamine sulfonamides (เช่น Diuretics และ Celecoxib)
🎯 ทำไมข้อนี้ถึงถูก:
แม้ความเสี่ยงในการแพ้ข้ามกลุ่มระหว่าง Arylamine กับ Non-arylamine จะต่ำกว่า แต่ในผู้ป่วยที่มีประวัติ SCARs รุนแรง (เช่น TEN หรือ SJS) ทางคลินิกแนะนำให้หลีกเลี่ยงยาทุกชนิดที่มีหมู่ Sulfonamide moiety เพื่อความปลอดภัยสูงสุด
🔍 ข้ออื่นผิดเพราะอะไร:
• ข้อ ก. ข. ค. ง.: ล้วนเป็นยาที่มีโครงสร้างซัลโฟนาไมด์ จึงมีความเสี่ยงที่ต้องระวังร่วมกันทั้งหมด
📖 Guideline อ้างอิง:
แนวทางการดูแลรักษาผู้ป่วยแพ้ยาทางผิวหนังชนิดรุนแรง (SCARs) สมาคมแพทย์์ผิวหนังแห่งประเทศไทย
📌 จุดจำก่อนสอบ:
• Sulfonamide Cross-reactivity: ผู้ป่วย SJS/TEN จากซัลฟา ห้าม Rechallenge และต้องระวังการใช้ยาที่มีโครงสร้างซัลฟาอย่างยิ่งยวด</t>
        </is>
      </c>
      <c r="K81" s="100" t="n"/>
      <c r="L81" s="88" t="inlineStr">
        <is>
          <t>ADR &amp; Allergy</t>
        </is>
      </c>
      <c r="M81" s="100" t="inlineStr">
        <is>
          <t>Clinic</t>
        </is>
      </c>
      <c r="N81" s="88" t="inlineStr">
        <is>
          <t>ข้อ 27 (PLE_CC1_2562_Key.md)</t>
        </is>
      </c>
      <c r="O81" s="100" t="inlineStr">
        <is>
          <t>ข้อสอบจริง</t>
        </is>
      </c>
      <c r="P81" s="100" t="inlineStr">
        <is>
          <t>ปี 2562</t>
        </is>
      </c>
      <c r="Q81" s="100" t="n"/>
    </row>
    <row r="82" ht="13.2" customHeight="1" s="49">
      <c r="A82" s="119" t="n">
        <v>96</v>
      </c>
      <c r="B82" s="88" t="inlineStr">
        <is>
          <t>ต่อมาพบว่ามีผู้ป่วยรายนี้และผู้ป่วยอีกหลายรายที่ได้รับยาลดระดับน้ำตาลในเลือดตัวนี้และได้รับยารักษาโรคร่วมที่ เหมือนกัน เกิดอาการข้างเคียงที่เหมือนกันคือผื่นรูปร่างแปลกๆ แพทย์์คิดว่าน่าจะเกิดจากยาตัวใดตัวหนึ่งแต่ไม่ ทราบว่าเป็นตัวใด จึงอยากทำการศึกษาวิจัยว่ายาตัวใดในกลุ่มที่ผู้ป่วยรายนี้และผู้ป่วยรายอื่นๆได้รับเกิดอาการ ข้างเคียงดังกล่าว หากอยากได้ผลการศึกษาเร็วที่สุด ควรออกแบบการศึกษาแบบใด</t>
        </is>
      </c>
      <c r="C82" s="100" t="n"/>
      <c r="D82" s="88" t="inlineStr">
        <is>
          <t>RCT</t>
        </is>
      </c>
      <c r="E82" s="88" t="inlineStr">
        <is>
          <t>Prospective case-control</t>
        </is>
      </c>
      <c r="F82" s="88" t="inlineStr">
        <is>
          <t>Retrospective case-control</t>
        </is>
      </c>
      <c r="G82" s="88" t="inlineStr">
        <is>
          <t>Prospective cohort</t>
        </is>
      </c>
      <c r="H82" s="88" t="inlineStr">
        <is>
          <t>Retrospective cohort</t>
        </is>
      </c>
      <c r="I82" s="119" t="n">
        <v>3</v>
      </c>
      <c r="J82" s="88" t="inlineStr">
        <is>
          <t>✅ คำตอบที่ถูกต้อง: ข้อ ค. Retrospective case-control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(Retrospective case-control) เป็นคำตอบที่ถูกต้องและสอดคล้องกับหลักวิชาการและแนวทางเวชปฏิบัติในการรักษา
🔍 ข้ออื่นผิดเพราะอะไร:
• ข้อ ข. (Prospective case-control): Prospective case-control ต้องใช้เวลาติดตามผู้ป่วยไปข้างหน้า จึงไม่ได้ผลการศึกษาที่รวดเร็วที่สุดในสถานการณ์ที่พบผู้ป่วยเกิดผื่นขึ้นแล้ว
• ข้อ ค. (Retrospective case-control): Retrospective case-control study สามารถเปรียบเทียบประวัติการใช้ยาในอดีตระหว่างกลุ่มที่เกิดผื่นกับกลุ่มที่ไม่เกิดผื่นได้ทันทีจากเวชระเบียน ทำให้ได้คำตอบเร็วที่สุดและประหยัดงบประมาณ
• ข้อ ง. (Prospective cohort): Prospective cohort study ต้องติดตามกลุ่มผู้ใช้ยาไปในอนาคตเป็นเวลานาน สิ้นเปลืองค่าใช้จ่าย และไม่เหมาะกับเหตุการณ์ไม่พึงประสงค์ที่พบได้น้อย
• ข้อ จ. (Retrospective cohort): Retrospective cohort study ต้องรวบรวมประชากรที่ใช้ยาทั้งหมดในอดีตมาติดตามหาอุบัติการณ์ ซึ่งต้องใช้ฐานข้อมูลขนาดใหญ่และใช้เวลาวิเคราะห์มากกว่า case-control
📖 Guideline อ้างอิง:
แนวทางเวชปฏิบัติโรคผิวหนังที่พบบ่อย พ.ศ. 2562 (สมาคมแพทย์์ผิวหนังแห่งประเทศไทย)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82" s="100" t="n"/>
      <c r="L82" s="88" t="inlineStr">
        <is>
          <t>Biostatistics &amp; Study Design</t>
        </is>
      </c>
      <c r="M82" s="100" t="inlineStr">
        <is>
          <t>Clinic</t>
        </is>
      </c>
      <c r="N82" s="88" t="inlineStr">
        <is>
          <t>ข้อ 62 (PLE_CC1_2562_Key.md)</t>
        </is>
      </c>
      <c r="O82" s="100" t="inlineStr">
        <is>
          <t>ข้อสอบจริง</t>
        </is>
      </c>
      <c r="P82" s="100" t="inlineStr">
        <is>
          <t>ปี 2562</t>
        </is>
      </c>
      <c r="Q82" s="100" t="n"/>
    </row>
    <row r="83" ht="13.2" customHeight="1" s="49">
      <c r="A83" s="119" t="n">
        <v>97</v>
      </c>
      <c r="B83" s="88" t="inlineStr">
        <is>
          <t>ข้อใดคือ indirect cost CUTEagomoline WV225 cut as</t>
        </is>
      </c>
      <c r="C83" s="100" t="n"/>
      <c r="D83" s="88" t="inlineStr">
        <is>
          <t>Adapalene 0.1% gel</t>
        </is>
      </c>
      <c r="E83" s="88" t="inlineStr">
        <is>
          <t>Mupirocin 2% ointment</t>
        </is>
      </c>
      <c r="F83" s="88" t="inlineStr">
        <is>
          <t>Betamethasone dipropionate 0.05% cream</t>
        </is>
      </c>
      <c r="G83" s="88" t="inlineStr">
        <is>
          <t>Clotrimazole 1% cream</t>
        </is>
      </c>
      <c r="H83" s="88" t="inlineStr">
        <is>
          <t>Hydrocortisone 1% cream</t>
        </is>
      </c>
      <c r="I83" s="119" t="inlineStr">
        <is>
          <t>1</t>
        </is>
      </c>
      <c r="J83" s="88" t="inlineStr">
        <is>
          <t>✅ คำตอบที่ถูกต้อง: ข้อ ก. Adapalene 0.1%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Adapalene 0.1% gel การเลือก Adapalene 0.1%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(Mupirocin 2% ointment): Mupirocin 2% ointment เป็นยาทาปฏิชีวนะเฉพาะที่สำหรับการติดเชื้อแบคทีเรียที่ผิวหนัง จัดเป็นต้นทุนทางตรงทางการแพทย์์ (Direct medical cost)
• ข้อ ค. (Betamethasone dipropionate 0.05% cream): Betamethasone dipropionate 0.05% cream เป็นคอร์ติโคสเตียรอยด์ชนิดทาภายนอก คิดเป็นค่ายาซึ่งเป็นต้นทุนทางตรงทางการแพทย์์
• ข้อ ง. (Clotrimazole 1% cream): Clotrimazole 1% cream เป็นยาทารักษาเชื้อราภายนอก คิดเป็นต้นทุนทางตรงทางการแพทย์์ (Direct medical cost)
• ข้อ จ. (Hydrocortisone 1% cream): Hydrocortisone 1% cream เป็นยาทาลดการอักเสบ จัดเป็นค่าเวชภัณฑ์ยาที่เป็น Direct medical cost ไม่ใช่ Indirect cost ซึ่งหมายถึงการสูญเสียรายได้หรือผลผลิตจากการเจ็บป่วย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3" s="100" t="n"/>
      <c r="L83" s="88" t="inlineStr">
        <is>
          <t>Superficial fungal</t>
        </is>
      </c>
      <c r="M83" s="100" t="inlineStr">
        <is>
          <t>Clinic</t>
        </is>
      </c>
      <c r="N83" s="88" t="inlineStr">
        <is>
          <t>ข้อ 113 (PLE_CC1_2561_Key.md)</t>
        </is>
      </c>
      <c r="O83" s="100" t="inlineStr">
        <is>
          <t>ข้อสอบจริง</t>
        </is>
      </c>
      <c r="P83" s="100" t="inlineStr">
        <is>
          <t>ปี 2561</t>
        </is>
      </c>
      <c r="Q83" s="100" t="n"/>
    </row>
    <row r="84" ht="13.2" customHeight="1" s="49">
      <c r="A84" s="119" t="n">
        <v>98</v>
      </c>
      <c r="B84" s="88" t="inlineStr">
        <is>
          <t>ข้อใดต่อไปถูกต้องเกี่ยวกับเกลื อน</t>
        </is>
      </c>
      <c r="C84" s="100" t="n"/>
      <c r="D84" s="88" t="inlineStr">
        <is>
          <t>เกิดจากเชื อ Malassezia furfur</t>
        </is>
      </c>
      <c r="E84" s="88" t="inlineStr">
        <is>
          <t>ถ้าอาการรุนแรง จะมีขุย แดง คัน</t>
        </is>
      </c>
      <c r="F84" s="88" t="inlineStr">
        <is>
          <t>ถ้าทดสอบด้วย 10% KOH ไปส่องกล้อง จะเห็น Long pseudohyphae</t>
        </is>
      </c>
      <c r="G84" s="88" t="inlineStr">
        <is>
          <t>ใช้ยาทา Topical selenium sulfide ในการรักษา</t>
        </is>
      </c>
      <c r="H84" s="88" t="inlineStr">
        <is>
          <t>ถ้าเป็นบ่อยๆ ควรได้รับยาป้องกัน รวมโดย Phongsathorn Phlaisaithong Rx 9 UP 4 | P a g e</t>
        </is>
      </c>
      <c r="I84" s="119" t="inlineStr">
        <is>
          <t>1</t>
        </is>
      </c>
      <c r="J84" s="88" t="inlineStr">
        <is>
          <t>✅ คำตอบที่ถูกต้อง: ข้อ ก. เกิดจากเชื 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 อ Malassezia furfur การเลือก เกิดจากเชื 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โรคเกลื้อนส่วนใหญ่มักไม่มีอาการแสดงของการอักเสบ ขุยละเอียด ไม่ค่อยมีอาการแดงหรือคันรุนแรง ยกเว้นเวลาเหงื่อออกมาก
• ข้อ ค. (ถ้าทดสอบด้วย 10% KOH ไปส่องกล้อง จะเห็น Long pseudohyphae): การตรวจ KOH preparation ของเกลื้อนจะพบลักษณะ short curved hyphae ร่วมกับ round yeast cells คล้ายสปาเกตตีกับลูกชิ้นเนื้อ (spaghetti and meatballs)
• ข้อ ง. (ใช้ยาทา Topical selenium sulfide ในการรักษา): Topical selenium sulfide 2.5% เป็นยาทา/ฟอกที่ใช้รักษาโรคเกลื้อนได้อย่างมีประสิทธิภาพ
• ข้อ จ. (ถ้าเป็นบ่อยๆ ควรได้รับยาป้องกัน รวมโดย Phongsathorn Phlaisaithong Rx 9 UP 4 | P a g e): ในผู้ป่วยที่เป็นเกลื้อนกลับเป็นซ้ำบ่อยครั้ง มีข้อแนะนำให้ใช้ยาต้านเชื้อราทาหรือรับประทานเพื่อการป้องกัน (prophylactic regimen)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4" s="100" t="n"/>
      <c r="L84" s="88" t="inlineStr">
        <is>
          <t>Superficial fungal</t>
        </is>
      </c>
      <c r="M84" s="100" t="inlineStr">
        <is>
          <t>Clinic</t>
        </is>
      </c>
      <c r="N84" s="88" t="inlineStr">
        <is>
          <t>ข้อ 1 (PLE_CC1_2560 22 April Set 1.md)</t>
        </is>
      </c>
      <c r="O84" s="100" t="inlineStr">
        <is>
          <t>ข้อสอบจริง</t>
        </is>
      </c>
      <c r="P84" s="100" t="inlineStr">
        <is>
          <t>ปี 2560</t>
        </is>
      </c>
      <c r="Q84" s="100" t="n"/>
    </row>
    <row r="85" ht="13.2" customHeight="1" s="49">
      <c r="A85" s="119" t="n">
        <v>99</v>
      </c>
      <c r="B85" s="88" t="inlineStr">
        <is>
          <t>ถ้าจะใช้ยากิน ควรใช้ยารับประทานใด</t>
        </is>
      </c>
      <c r="C85" s="100" t="n"/>
      <c r="D85" s="88" t="inlineStr">
        <is>
          <t>Ketoconazole</t>
        </is>
      </c>
      <c r="E85" s="88" t="inlineStr">
        <is>
          <t>Posaconazole</t>
        </is>
      </c>
      <c r="F85" s="88" t="inlineStr">
        <is>
          <t>Miconazole</t>
        </is>
      </c>
      <c r="G85" s="88" t="inlineStr">
        <is>
          <t>Fluconazole</t>
        </is>
      </c>
      <c r="H85" s="88" t="inlineStr">
        <is>
          <t>Griseofulvin หลังจากนั นสักพักผู้ป่วยอาการไม่ดีขึ นไปพบแพทย์์จ่ายยา Itraconazole ให้มารับประทาน</t>
        </is>
      </c>
      <c r="I85" s="119" t="inlineStr">
        <is>
          <t>1</t>
        </is>
      </c>
      <c r="J85" s="88" t="inlineStr">
        <is>
          <t>✅ คำตอบที่ถูกต้อง: ข้อ ก. Ketoconazole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การเลือก Ketoconazole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(Posaconazole): Posaconazole เป็นยากลุ่ม triazole รุ่นใหม่ที่มีราคาแพง สงวนไว้สำหรับ systemic mycoses และ invasive fungal infections ในผู้ป่วยภูมิคุ้มกันบกพร่อง
• ข้อ ค. (Miconazole): Miconazole เป็นยาต้านเชื้อราที่นิยมใช้เฉพาะภายนอกหรือเหน็บช่องคลอด เนื่องจากชีวประสิทธิผลเมื่อรับประทานต่ำและเกิดพิษต่อระบบทางเดินอาหารสูง
• ข้อ ง. (Fluconazole): Fluconazole เป็นยาต้านเชื้อรารับประทานกลุ่ม triazole ที่มีประสิทธิภาพดี ปลอดภัย และนิยมใช้ในการรักษาโรคเกลื้อนชนิดลุกลามทั่วตัว
• ข้อ จ. (Griseofulvin หลังจากนั นสักพักผู้ป่วยอาการไม่ดีขึ นไปพบแพทย์์จ่ายยา Itraconazole ให้มารับประทาน): Griseofulvin ออกฤทธิ์จับ microtubule ยับยั้ง mitotic spindle เฉพาะในเชื้อกลุ่ม dermatophytes เท่านั้น จึงไม่มีฤทธิ์ต้านเชื้อยีสต์ Malassezia furfur ของเกลื้อน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5" s="100" t="n"/>
      <c r="L85" s="88" t="inlineStr">
        <is>
          <t>Superficial fungal</t>
        </is>
      </c>
      <c r="M85" s="100" t="inlineStr">
        <is>
          <t>Clinic</t>
        </is>
      </c>
      <c r="N85" s="88" t="inlineStr">
        <is>
          <t>ข้อ 2 (PLE_CC1_2560 22 April Set 1.md)</t>
        </is>
      </c>
      <c r="O85" s="100" t="inlineStr">
        <is>
          <t>ข้อสอบจริง</t>
        </is>
      </c>
      <c r="P85" s="100" t="inlineStr">
        <is>
          <t>ปี 2560</t>
        </is>
      </c>
      <c r="Q85" s="100" t="n"/>
    </row>
    <row r="86" ht="13.2" customHeight="1" s="49">
      <c r="A86" s="119" t="n">
        <v>100</v>
      </c>
      <c r="B86" s="88" t="inlineStr">
        <is>
          <t>กลไกการออกฤทธิ์ของยา Clotrimazole</t>
        </is>
      </c>
      <c r="C86" s="100" t="n"/>
      <c r="D86" s="88" t="inlineStr">
        <is>
          <t>ยับยั งการสังเคราะห์ Ergosterol</t>
        </is>
      </c>
      <c r="E86" s="88" t="inlineStr">
        <is>
          <t>ยับยั ง Squalene epoxidase</t>
        </is>
      </c>
      <c r="F86" s="88" t="inlineStr">
        <is>
          <t>Mitotic spindle toxicity</t>
        </is>
      </c>
      <c r="G86" s="88" t="inlineStr">
        <is>
          <t>Thymidylate synthase inhibitors</t>
        </is>
      </c>
      <c r="H86" s="88" t="inlineStr">
        <is>
          <t>ยับยั งการสร้าง Glucans</t>
        </is>
      </c>
      <c r="I86" s="119" t="inlineStr">
        <is>
          <t>1</t>
        </is>
      </c>
      <c r="J86" s="88" t="inlineStr">
        <is>
          <t>✅ คำตอบที่ถูกต้อง: ข้อ ก. ยับยั งการสังเคราะห์ Ergosterol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 งการสังเคราะห์ Ergosterol การเลือก ยับยั งการสังเคราะห์ Ergosterol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(ยับยั ง Squalene epoxidase): การยับยั้ง squalene epoxidase เป็นกลไกการออกฤทธิ์ของยากลุ่ม allylamines เช่น Terbinafine ไม่ใช่กลุ่ม azoles
• ข้อ ค. (Mitotic spindle toxicity): Mitotic spindle toxicity โดยการจับกับ intracellular tubulin เป็นกลไกการออกฤทธิ์จำเพาะของยา Griseofulvin
• ข้อ ง. (Thymidylate synthase inhibitors): Thymidylate synthase inhibitor เป็นกลไกของ Flucytosine (5-FC) หลังจากถูกเปลี่ยนเป็น 5-fluorouracil ภายในเซลล์เชื้อรา
• ข้อ จ. (ยับยั งการสร้าง Glucans): การยับยั้งการสร้าง 1,3-beta-D-glucan synthase ของผนังเซลล์เชื้อรา เป็นกลไกของยากลุ่ม Echinocandins เช่น Caspofungin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6" s="100" t="n"/>
      <c r="L86" s="88" t="inlineStr">
        <is>
          <t>Superficial fungal</t>
        </is>
      </c>
      <c r="M86" s="100" t="inlineStr">
        <is>
          <t>Clinic</t>
        </is>
      </c>
      <c r="N86" s="88" t="inlineStr">
        <is>
          <t>ข้อ 7 (PLE_CC1_2560 22 April Set 1.md)</t>
        </is>
      </c>
      <c r="O86" s="100" t="inlineStr">
        <is>
          <t>ข้อสอบจริง</t>
        </is>
      </c>
      <c r="P86" s="100" t="inlineStr">
        <is>
          <t>ปี 2560</t>
        </is>
      </c>
      <c r="Q86" s="100" t="n"/>
    </row>
    <row r="87" ht="13.2" customHeight="1" s="49">
      <c r="A87" s="119" t="n">
        <v>101</v>
      </c>
      <c r="B87" s="88" t="inlineStr">
        <is>
          <t>ผื่นที่หน้าของผู้ป่วย เรียกว่าอะไร</t>
        </is>
      </c>
      <c r="C87" s="100" t="n"/>
      <c r="D87" s="88" t="inlineStr">
        <is>
          <t>Discoid rash</t>
        </is>
      </c>
      <c r="E87" s="88" t="inlineStr">
        <is>
          <t>Maculopapular rash</t>
        </is>
      </c>
      <c r="F87" s="88" t="inlineStr">
        <is>
          <t>Urticaria</t>
        </is>
      </c>
      <c r="G87" s="88" t="inlineStr">
        <is>
          <t>Malar rash</t>
        </is>
      </c>
      <c r="H87" s="88" t="inlineStr">
        <is>
          <t>Angioedema</t>
        </is>
      </c>
      <c r="I87" s="119" t="n">
        <v>4</v>
      </c>
      <c r="J87" s="88" t="inlineStr">
        <is>
          <t>✅ คำตอบที่ถูกต้อง: ข้อ ง. Malar rash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(Malar rash) เป็นคำตอบที่ถูกต้องและสอดคล้องกับหลักวิชาการและแนวทางเวชปฏิบัติในการรักษา
🔍 ข้ออื่นผิดเพราะอะไร:
• ข้อ ข. (Maculopapular rash): Maculopapular rash เป็นผื่นเม็ดนูนแดงกระจายตัวทั่วลำตัวและแขนขา มักสัมพันธ์กับการแพ้ยาหรือการติดเชื้อไวรัส ไม่ใช่ผื่นผีเสื้อบนใบหน้าของ SLE
• ข้อ ค. (Urticaria): Urticaria เป็นรอยโรคลมพิษนูนหนาขอบแดง บวมคัน และมักยุบหายได้เองภายใน 24 ชั่วโมง ไม่ใช่ผื่นเรื้อรังบนใบหน้า
• ข้อ ง. (Malar rash): Malar rash (Butterfly rash) เป็นผื่นแดงราบหรือนูนเล็กน้อยบริเวณสันจมูกและโหนกแก้มทั้งสองข้างโดยเว้นร่องแก้ม (nasolabial fold) ซึ่งเป็นลักษณะจำเพาะของโรคลูปัส (SLE)
• ข้อ จ. (Angioedema): Angioedema เป็นการบวมใต้ชั้นผิวหนังแท้ส่วนลึก มักเกิดที่ริมฝีปากและรอบดวงตา ไม่ใช่ผื่นแดงรูปปีกผีเสื้อที่โหนกแก้ม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00" t="n"/>
      <c r="L87" s="88" t="inlineStr">
        <is>
          <t>Autoimmune &amp; SLE</t>
        </is>
      </c>
      <c r="M87" s="100" t="inlineStr">
        <is>
          <t>Clinic</t>
        </is>
      </c>
      <c r="N87" s="88" t="inlineStr">
        <is>
          <t>ข้อ 1 (PLE_CC1_2560 22 April Set 1.md)</t>
        </is>
      </c>
      <c r="O87" s="100" t="inlineStr">
        <is>
          <t>ข้อสอบจริง</t>
        </is>
      </c>
      <c r="P87" s="100" t="inlineStr">
        <is>
          <t>ปี 2560</t>
        </is>
      </c>
      <c r="Q87" s="100" t="n"/>
    </row>
    <row r="88" ht="13.2" customHeight="1" s="49">
      <c r="A88" s="119" t="n">
        <v>102</v>
      </c>
      <c r="B88" s="88" t="inlineStr">
        <is>
          <t>แพทย์์สั่งจ่ายยา fluocinolone acetonide 0.01 % ส้าหรับทารักษาผื่นบริเวณใบหน้า แต่ทางโรงพยาบาล ไม่มียาดังกล่าว สามารถใช้ยาใดแทนได้</t>
        </is>
      </c>
      <c r="C88" s="100" t="n"/>
      <c r="D88" s="88" t="inlineStr">
        <is>
          <t>Betamethasone dipropionate 0.05%</t>
        </is>
      </c>
      <c r="E88" s="88" t="inlineStr">
        <is>
          <t>Clobetasol propionate 0.05%</t>
        </is>
      </c>
      <c r="F88" s="88" t="inlineStr">
        <is>
          <t>Dexosimethasone 0.05%</t>
        </is>
      </c>
      <c r="G88" s="88" t="inlineStr">
        <is>
          <t>Triamcinolone acetonide 0.1%</t>
        </is>
      </c>
      <c r="H88" s="88" t="inlineStr">
        <is>
          <t>Hydrocortisone acetate 0.5% รวมโดย Phongsathorn Phlaisaithong Rx 9 UP 21 | P a g e</t>
        </is>
      </c>
      <c r="I88" s="119" t="inlineStr">
        <is>
          <t>1</t>
        </is>
      </c>
      <c r="J88" s="88" t="inlineStr">
        <is>
          <t>✅ คำตอบที่ถูกต้อง: ข้อ ก. Betamethasone dipropionate 0.05%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(Clobetasol propionate 0.05%): Clobetasol propionate 0.05% จัดเป็น super-high potency topical corticosteroid ห้ามใช้ทาผิวหน้าเพราะจะทำให้ผิวบาง แตก ลายเส้นเลือดฝอยพองตัว และเป็นสิวสเตียรอยด์
• ข้อ ค. (Dexosimethasone 0.05%): Desoximetasone 0.05% จัดเป็น high potency corticosteroid มีความแรงสูงเกินไปสำหรับการใช้ทาผื่นบนใบหน้า
• ข้อ ง. (Triamcinolone acetonide 0.1%): Triamcinolone acetonide 0.1% เป็น medium potency corticosteroid หากจำเป็นต้องใช้ที่ใบหน้าควรจำกัดเวลาไม่เกิน 5-7 วัน ไม่ใช่ low potency มาตรฐาน
• ข้อ จ. (Hydrocortisone acetate 0.5% รวมโดย Phongsathorn Phlaisaithong Rx 9 UP 21 | P a g e): Hydrocortisone acetate 0.5% ถึง 1% จัดเป็น low-potency corticosteroid ที่ปลอดภัยที่สุดและเป็นตัวเลือกมาตรฐานสำหรับผื่นผิวหนังบริเวณใบหน้าและข้อพับ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8" s="100" t="n"/>
      <c r="L88" s="88" t="inlineStr">
        <is>
          <t>Eczema &amp; Dermatitis</t>
        </is>
      </c>
      <c r="M88" s="100" t="inlineStr">
        <is>
          <t>Clinic</t>
        </is>
      </c>
      <c r="N88" s="88" t="inlineStr">
        <is>
          <t>ข้อ 3 (PLE_CC1_2560 22 April Set 1.md)</t>
        </is>
      </c>
      <c r="O88" s="100" t="inlineStr">
        <is>
          <t>ข้อสอบจริง</t>
        </is>
      </c>
      <c r="P88" s="100" t="inlineStr">
        <is>
          <t>ปี 2560</t>
        </is>
      </c>
      <c r="Q88" s="100" t="n"/>
    </row>
    <row r="89" ht="13.2" customHeight="1" s="49">
      <c r="A89" s="119" t="n">
        <v>103</v>
      </c>
      <c r="B89" s="88" t="inlineStr">
        <is>
          <t>ข้อใดต่อไปถูกต้องเกี่ยวกับเกลื้อน</t>
        </is>
      </c>
      <c r="C89" s="100" t="n"/>
      <c r="D89" s="88" t="inlineStr">
        <is>
          <t>เกิดจากเชื้อ Malassezia furfur</t>
        </is>
      </c>
      <c r="E89" s="88" t="inlineStr">
        <is>
          <t>ถ้าอาการรุนแรง จะมีขุย แดง คัน</t>
        </is>
      </c>
      <c r="F89" s="88" t="inlineStr">
        <is>
          <t>ถ้าทดสอบด้วย 10% KOH ไปส่องกล้อง จะเห็น Long pseudohyphae</t>
        </is>
      </c>
      <c r="G89" s="88" t="inlineStr">
        <is>
          <t>ใช้ยาทา Topical selenium sulfide ในการรักษา</t>
        </is>
      </c>
      <c r="H89" s="88" t="inlineStr">
        <is>
          <t>ถ้าเป็นบ่อยๆ ควรได้รับยาป้องกัน</t>
        </is>
      </c>
      <c r="I89" s="119" t="inlineStr">
        <is>
          <t>1</t>
        </is>
      </c>
      <c r="J89" s="88"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โรคเกลื้อนเป็น superficial mycosis ที่มีการอักเสบต่ำมาก ไม่แสดงอาการบวมแดงหรือคันรุนแรง รอยโรคมีเพียงขุยละเอียด
• ข้อ ค. (ถ้าทดสอบด้วย 10% KOH ไปส่องกล้อง จะเห็น Long pseudohyphae): การส่องกล้องจุลทรรศน์จากการขูดขุยเกลื้อนย้อม KOH จะพบ short stubby hyphae ร่วมกับ budding spores คล้ายลูกชิ้นสปาเกตตี ไม่ใช่ long pseudohyphae
• ข้อ ง. (ใช้ยาทา Topical selenium sulfide ในการรักษา): Topical selenium sulfide 2.5% โลชั่นหรือแชมพู เป็นยามาตรฐานที่ใช้ฟอกรักษาเกลื้อนทั่วร่างกายได้อย่างมีประสิทธิผล
• ข้อ จ. (ถ้าเป็นบ่อยๆ ควรได้รับยาป้องกัน): ในผู้ป่วยที่มีการกลับเป็นซ้ำบ่อยครั้ง แนวทางเวชปฏิบัติแนะนำให้การรักษาแบบป้องกันเป็นระยะ (prophylactic maintenance therapy)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9" s="100" t="n"/>
      <c r="L89" s="88" t="inlineStr">
        <is>
          <t>Superficial fungal</t>
        </is>
      </c>
      <c r="M89" s="100" t="inlineStr">
        <is>
          <t>Clinic</t>
        </is>
      </c>
      <c r="N89" s="88" t="inlineStr">
        <is>
          <t>ข้อ 1 (PLE_CC1_2560 22 April Set 2.md)</t>
        </is>
      </c>
      <c r="O89" s="100" t="inlineStr">
        <is>
          <t>ข้อสอบจริง</t>
        </is>
      </c>
      <c r="P89" s="100" t="inlineStr">
        <is>
          <t>ปี 2560</t>
        </is>
      </c>
      <c r="Q89" s="100" t="n"/>
    </row>
    <row r="90" ht="13.2" customHeight="1" s="49">
      <c r="A90" s="119" t="n">
        <v>104</v>
      </c>
      <c r="B90" s="88" t="inlineStr">
        <is>
          <t>ค่าแลปใด Specificity สูงสุด สำหรับ SLE</t>
        </is>
      </c>
      <c r="C90" s="100" t="n"/>
      <c r="D90" s="88" t="inlineStr">
        <is>
          <t>ANA</t>
        </is>
      </c>
      <c r="E90" s="88" t="inlineStr">
        <is>
          <t>Anti-dsDNA</t>
        </is>
      </c>
      <c r="F90" s="88" t="inlineStr">
        <is>
          <t>Lupus anticoagulant</t>
        </is>
      </c>
      <c r="G90" s="88" t="inlineStr">
        <is>
          <t>ESR</t>
        </is>
      </c>
      <c r="H90" s="88" t="inlineStr">
        <is>
          <t>Cetirizine 10 mg OD</t>
        </is>
      </c>
      <c r="I90" s="119" t="n">
        <v>2</v>
      </c>
      <c r="J90" s="88" t="inlineStr">
        <is>
          <t>✅ คำตอบที่ถูกต้อง: ข้อ ข. Anti-dsDNA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(Anti-dsDNA) เป็นคำตอบที่ถูกต้องและสอดคล้องกับหลักวิชาการและแนวทางเวชปฏิบัติในการรักษา
🔍 ข้ออื่นผิดเพราะอะไร:
• ข้อ ข. (Anti-dsDNA): Anti-dsDNA มีความจำเพาะสูงมาก (specificity &gt;95%) ต่อโรค SLE และใช้ติดตามระดับการกำเริบของโรค (disease activity) โดยเฉพาะภาวะ lupus nephritis
• ข้อ ค. (Lupus anticoagulant): Lupus anticoagulant สัมพันธ์กับภาวะหลอดเลือดอุดตันและการแท้งบุตรในกลุ่มอาการ antiphospholipid syndrome ไม่ใช่แอนติบอดีวินิจฉัยหลักของ SLE
• ข้อ ง. (ESR): ESR เป็นเครื่องหมายทางชีวเคมีของการอักเสบทั่วไปในร่างกาย (non-specific inflammatory marker) ไม่มีความจำเพาะต่อโรคใดโรคหนึ่ง
• ข้อ จ. (Cetirizine 10 mg OD): Cetirizine 10 mg OD เป็นยาแก้แพ้กลุ่ม antihistamine รุ่นที่สอง ไม่ใช่การตรวจทางห้องปฏิบัติการสำหรับการวินิจฉัยโรค SLE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0" s="100" t="n"/>
      <c r="L90" s="88" t="inlineStr">
        <is>
          <t>Autoimmune &amp; SLE</t>
        </is>
      </c>
      <c r="M90" s="100" t="inlineStr">
        <is>
          <t>Clinic</t>
        </is>
      </c>
      <c r="N90" s="88" t="inlineStr">
        <is>
          <t>ข้อ 2 (PLE_CC1_2560 22 April Set 2.md)</t>
        </is>
      </c>
      <c r="O90" s="100" t="inlineStr">
        <is>
          <t>ข้อสอบจริง</t>
        </is>
      </c>
      <c r="P90" s="100" t="inlineStr">
        <is>
          <t>ปี 2560</t>
        </is>
      </c>
      <c r="Q90" s="100" t="n"/>
    </row>
    <row r="91" ht="13.2" customHeight="1" s="49">
      <c r="A91" s="119" t="n">
        <v>105</v>
      </c>
      <c r="B91" s="88" t="inlineStr">
        <is>
          <t>ถ้าไม่มียา Fluocinolone acetonide 0.01% เภสัชกรจะจ่ายยาใดแทน</t>
        </is>
      </c>
      <c r="C91" s="100" t="n"/>
      <c r="D91" s="88" t="inlineStr">
        <is>
          <t>Betamethasone dipropionate 0.05%</t>
        </is>
      </c>
      <c r="E91" s="88" t="inlineStr">
        <is>
          <t>Clobetasol propionate 0.05%</t>
        </is>
      </c>
      <c r="F91" s="88" t="inlineStr">
        <is>
          <t>Dexosimethasone 0.05%</t>
        </is>
      </c>
      <c r="G91" s="88" t="inlineStr">
        <is>
          <t>Triamcinolone acetonide 0.1%</t>
        </is>
      </c>
      <c r="H91" s="88" t="inlineStr">
        <is>
          <t>Hydrocortisone acetate 0.5%</t>
        </is>
      </c>
      <c r="I91" s="119" t="inlineStr">
        <is>
          <t>1</t>
        </is>
      </c>
      <c r="J91" s="88" t="inlineStr">
        <is>
          <t>✅ คำตอบที่ถูกต้อง: ข้อ ก. Betamethasone dipropionate 0.05%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Clobetasol propionate 0.05% มีความแรงระดับสูงสุด (Class 1) มีข้อห้ามใช้เด็ดขาดบนใบหน้าเนื่องจากทำให้เกิด cutaneous atrophy, telangiectasia และ perioral dermatitis
• ข้อ ค. (Dexosimethasone 0.05%): Desoximetasone 0.05% เป็นยาสเตียรอยด์ความแรงสูง ไม่เหมาะสมสำหรับทาผิวหน้าของเด็กหรือผู้ใหญ่เนื่องจากเสี่ยงต่อผลข้างเคียงเฉพาะที่สูง
• ข้อ ง. (Triamcinolone acetonide 0.1%): Triamcinolone acetonide 0.1% เป็นสเตียรอยด์ความแรงปานกลาง การนำมาใช้ทาบนใบหน้าต้องใช้ด้วยความระมัดระวังอย่างยิ่งและจำกัดระยะเวลาสั้นๆ
• ข้อ จ. (Hydrocortisone acetate 0.5%): Hydrocortisone acetate 0.5% ถึง 1% เป็น low-potency topical steroid ขนานแรกที่ปลอดภัยและเหมาะสมที่สุดสำหรับใช้ทดแทนในการรักษาผื่นผิวหนังบริเวณใบหน้า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1" s="100" t="n"/>
      <c r="L91" s="88" t="inlineStr">
        <is>
          <t>Superficial fungal</t>
        </is>
      </c>
      <c r="M91" s="100" t="inlineStr">
        <is>
          <t>Clinic</t>
        </is>
      </c>
      <c r="N91" s="88" t="inlineStr">
        <is>
          <t>ข้อ 3 (PLE_CC1_2560 22 April Set 2.md)</t>
        </is>
      </c>
      <c r="O91" s="100" t="inlineStr">
        <is>
          <t>ข้อสอบจริง</t>
        </is>
      </c>
      <c r="P91" s="100" t="inlineStr">
        <is>
          <t>ปี 2560</t>
        </is>
      </c>
      <c r="Q91" s="100" t="n"/>
    </row>
    <row r="92" ht="13.2" customHeight="1" s="49">
      <c r="A92" s="119" t="n">
        <v>106</v>
      </c>
      <c r="B92" s="88" t="inlineStr">
        <is>
          <t>หากให้ยา paclitaxel แล้วผู้ป่วยเกิดผื่นคัน จะมีแนวทางป้องกันอย่างไร</t>
        </is>
      </c>
      <c r="C92" s="100" t="n"/>
      <c r="D92" s="88" t="inlineStr">
        <is>
          <t>ให้สารน ้าจ้าพวกน ้าเกลือก่อนให้ยา 1-2 ชั่วโมง</t>
        </is>
      </c>
      <c r="E92" s="88" t="inlineStr">
        <is>
          <t>ให้ยาคาลาไมด์ โลชันทาเมื่อมีอาการแพ้</t>
        </is>
      </c>
      <c r="F92" s="88" t="inlineStr">
        <is>
          <t>ให้ยา dexamethasone ก่อนให้ยา 30 นาที</t>
        </is>
      </c>
      <c r="G92" s="88" t="inlineStr">
        <is>
          <t>ให้ยา famotidine ก่อนให้ยา 1 ชั่วโมง</t>
        </is>
      </c>
      <c r="H92" s="88" t="inlineStr">
        <is>
          <t>ให้เปลี่ยนตัวท้าละลายเป็น D5W เนื่องจากเกิดผลน้อยที่สุด</t>
        </is>
      </c>
      <c r="I92" s="119" t="inlineStr">
        <is>
          <t>1</t>
        </is>
      </c>
      <c r="J92" s="88" t="inlineStr">
        <is>
          <t>✅ คำตอบที่ถูกต้อง: ข้อ ก. ให้สารน ้าจ้าพวกน ้าเกลือก่อนให้ยา 1-2 ชั่วโมง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ให้สารน ้าจ้าพวกน ้าเกลือก่อนให้ยา 1-2 ชั่วโมง การเลือก ให้สารน ้าจ้าพวกน ้าเกลือก่อนให้ยา 1-2 ชั่วโมง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(ให้ยาคาลาไมด์ โลชันทาเมื่อมีอาการแพ้): Calamine lotion เป็นเพียงยาทาบรรเทาอาการคันภายนอก ไม่สามารถป้องกันปฏิกิริยาการแพ้รุนแรงในระบบไหลเวียนโลหิตจาก Paclitaxel ได้
• ข้อ ค. (ให้ยา dexamethasone ก่อนให้ยา 30 นาที): Dexamethasone รับประทานหรือฉีด IV ร่วมกับ H1-antihistamine และ H2-antagonist เป็น premedication มาตรฐานที่ต้องให้ก่อนเริ่มให้ยา Paclitaxel เพื่อป้องกัน hypersensitivity
• ข้อ ง. (ให้ยา famotidine ก่อนให้ยา 1 ชั่วโมง): Famotidine (H2-blocker) หรือ Ranitidine ต้องใช้ร่วมกับ Dexamethasone และ Diphenhydramine ไม่สามารถให้เดี่ยวๆ เพื่อป้องกันการแพ้ Paclitaxel ได้อย่างสมบูรณ์
• ข้อ จ. (ให้เปลี่ยนตัวท้าละลายเป็น D5W เนื่องจากเกิดผลน้อยที่สุด): ยานี้เกิดการแพ้จากตัวทำละลาย Cremophor EL (polyoxyethylated castor oil) การเปลี่ยนเป็น D5W ไม่ได้ป้องกันการแพ้และอาจทำให้ยาไม่คงตัว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2" s="100" t="n"/>
      <c r="L92" s="88" t="inlineStr">
        <is>
          <t>Eczema &amp; Dermatitis</t>
        </is>
      </c>
      <c r="M92" s="100" t="inlineStr">
        <is>
          <t>Clinic</t>
        </is>
      </c>
      <c r="N92" s="88" t="inlineStr">
        <is>
          <t>ข้อ 52 (PLE_CC1_2559.md)</t>
        </is>
      </c>
      <c r="O92" s="100" t="inlineStr">
        <is>
          <t>ข้อสอบจริง</t>
        </is>
      </c>
      <c r="P92" s="100" t="inlineStr">
        <is>
          <t>ปี 2559</t>
        </is>
      </c>
      <c r="Q92" s="100" t="n"/>
    </row>
    <row r="93" ht="13.2" customHeight="1" s="49">
      <c r="A93" s="119" t="n">
        <v>107</v>
      </c>
      <c r="B93" s="88" t="inlineStr">
        <is>
          <t>จงค้านวณหาปริมาณเบสของยาเหน็บที่ต้องใช้เตรียม 1 แท่ง โดย 1 แท่งหนัก 2 g ก้าหนดให้ยา clotrimazole มี น ้าหนัก 500 mg/แท่ง มีค่า D.V.=1.1</t>
        </is>
      </c>
      <c r="C93" s="100" t="n"/>
      <c r="D93" s="88" t="inlineStr">
        <is>
          <t>0.45 กรัม</t>
        </is>
      </c>
      <c r="E93" s="88" t="inlineStr">
        <is>
          <t>0.55 กรัม</t>
        </is>
      </c>
      <c r="F93" s="88" t="inlineStr">
        <is>
          <t>1.45 กรัม</t>
        </is>
      </c>
      <c r="G93" s="88" t="inlineStr">
        <is>
          <t>1.55 กรัม</t>
        </is>
      </c>
      <c r="H93" s="88" t="inlineStr">
        <is>
          <t>2.00 กรัม</t>
        </is>
      </c>
      <c r="I93" s="119" t="n">
        <v>4</v>
      </c>
      <c r="J93" s="88" t="inlineStr">
        <is>
          <t>✅ คำตอบที่ถูกต้อง: ข้อ ง. 1.55 กรัม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(1.55 กรัม) เป็นคำตอบที่ถูกต้องและสอดคล้องกับหลักวิชาการและแนวทางเวชปฏิบัติในการรักษา
🔍 ข้ออื่นผิดเพราะอะไร:
• ข้อ ข. (0.55 กรัม): 0.55 กรัม เป็นปริมาณการแทนที่ของตัวยา Clotrimazole ในยาพื้น (500 mg / 1.1 = 454.5 mg หรือ 0.455 g) ไม่ใช่น้ำหนักเบสที่เหลือสำหรับเตรียมยาเหน็บ
• ข้อ ค. (1.45 กรัม): 1.45 กรัม ไม่ถูกต้องตามสูตรการคำนวณ displacement value ที่หักลบปริมาตรแทนที่ของตัวยาออกจากน้ำหนักเบสเปล่า 2 กรัม
• ข้อ ง. (1.55 กรัม): 1.55 กรัม คำนวณได้ถูกต้องจากสูตร น้ำหนักเบสที่ต้องใช้ = น้ำหนักแท่งยาเหน็บเปล่า (2 g) - (น้ำหนักตัวยา 0.5 g / ค่า D.V. 1.1) = 2 - 0.455 = 1.545 กรัม (ประมาณ 1.55 กรัม)
• ข้อ จ. (2.00 กรัม): 2.00 กรัม เป็นน้ำหนักเบสเปล่า 1 แท่งโดยยังไม่ได้หักปริมาตรที่ถูกแทนที่ด้วยผงยา Clotrimazole ซึ่งจะทำให้ยาเหน็บมีขนาดยาเกินและล้นเบ้าหล่อ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3" s="100" t="n"/>
      <c r="L93" s="88" t="inlineStr">
        <is>
          <t>Pharmaceutical Compounding</t>
        </is>
      </c>
      <c r="M93" s="100" t="inlineStr">
        <is>
          <t>Clinic</t>
        </is>
      </c>
      <c r="N93" s="88" t="inlineStr">
        <is>
          <t>ข้อ 66 (PLE_CC1_2559.md)</t>
        </is>
      </c>
      <c r="O93" s="100" t="inlineStr">
        <is>
          <t>ข้อสอบจริง</t>
        </is>
      </c>
      <c r="P93" s="100" t="inlineStr">
        <is>
          <t>ปี 2559</t>
        </is>
      </c>
      <c r="Q93" s="100" t="n"/>
    </row>
    <row r="94" ht="13.2" customHeight="1" s="49">
      <c r="A94" s="119" t="n">
        <v>113</v>
      </c>
      <c r="B94" s="88" t="inlineStr">
        <is>
          <t>ข้อใดคือปัจจัยเสี่ยงที่ทำให้เกิดโรคในผู้ป่วยรายนี้</t>
        </is>
      </c>
      <c r="C94" s="100" t="n"/>
      <c r="D94" s="88" t="inlineStr">
        <is>
          <t>การสูบบุหรี่และดื่มแอลกอฮอล์</t>
        </is>
      </c>
      <c r="E94" s="88" t="inlineStr">
        <is>
          <t>ผู้ป่วยมีประวัติเป็น Venous aneurysm</t>
        </is>
      </c>
      <c r="F94" s="88" t="inlineStr">
        <is>
          <t>ภาวะ Obesity Metabolic syndrome</t>
        </is>
      </c>
      <c r="G94" s="88" t="inlineStr">
        <is>
          <t>พันธุกรรม คนในครอบครัวมีประวัติดังกล่าว</t>
        </is>
      </c>
      <c r="H94" s="88" t="inlineStr">
        <is>
          <t>ทุกข้อเป็นปัจจัยเสี่ยงที่ทำให้เกิดโรคนี้</t>
        </is>
      </c>
      <c r="I94" s="119" t="inlineStr">
        <is>
          <t>1</t>
        </is>
      </c>
      <c r="J94" s="88" t="inlineStr">
        <is>
          <t>✅ คำตอบที่ถูกต้อง: ข้อ ก. การสูบบุหรี่และดื่มแอลกอฮอล์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การสูบบุหรี่และดื่มแอลกอฮอล์ การเลือก การสูบบุหรี่และดื่มแอลกอฮอล์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(ผู้ป่วยมีประวัติเป็น Venous aneurysm): Venous aneurysm หรือหลอดเลือดดำโป่งพอง เป็นความผิดปกติของโครงสร้างผนังหลอดเลือด ไม่ใช่พยาธิสรีรวิทยาหรือปัจจัยเสี่ยงต่อการติดเชื้อราที่ผิวหนังชั้นตื้น
• ข้อ ค. (ภาวะ Obesity Metabolic syndrome): ภาวะ Obesity และ Metabolic syndrome สัมพันธ์กับการเสียสมดุลเมแทบอลิซึมและหลอดเลือดหัวใจ แม้ความอับชื้นอาจพบได้แต่ไม่ใช่พยาธิกำเนิดหลักที่จำเพาะเท่าพฤติกรรมสัมผัสความอับชื้นโดยตรง
• ข้อ ง. (พันธุกรรม คนในครอบครัวมีประวัติดังกล่าว): การติดเชื้อราที่ผิวหนังชั้นตื้นเกิดจากการสัมผัสสปอร์ของเชื้อราในสิ่งแวดล้อมหรือภาวะอับชื้น ไม่ได้ถ่ายทอดผ่านทางพันธุกรรมหรือประวัติครอบครัว
• ข้อ จ. (ทุกข้อเป็นปัจจัยเสี่ยงที่ทำให้เกิดโรคนี้): ปัจจัยด้านพันธุกรรมและ Venous aneurysm ไม่ได้เป็นปัจจัยเสี่ยงทางพยาธิสรีรวิทยาต่อการเกิดโรคติดเชื้อราที่ผิวหนัง จึงไม่ถูกต้องทุกข้อ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4" s="100" t="n"/>
      <c r="L94" s="88" t="inlineStr">
        <is>
          <t>Superficial fungal</t>
        </is>
      </c>
      <c r="M94" s="100" t="inlineStr">
        <is>
          <t>Clinic</t>
        </is>
      </c>
      <c r="N94" s="88" t="inlineStr">
        <is>
          <t>ข้อ 12 (Pharmtutor_2024_Set1.md)</t>
        </is>
      </c>
      <c r="O94" s="100" t="inlineStr">
        <is>
          <t>Mock</t>
        </is>
      </c>
      <c r="P94" s="100" t="inlineStr">
        <is>
          <t>Mock Pharmtutor 2024</t>
        </is>
      </c>
      <c r="Q94" s="100" t="n"/>
    </row>
    <row r="95" ht="13.2" customHeight="1" s="49">
      <c r="A95" s="119" t="n">
        <v>114</v>
      </c>
      <c r="B95" s="88" t="inlineStr">
        <is>
          <t>ผู้ป่วยชาย มีอาการคล้ายตุ่มน้ำใส ขึ้นบริเวณลำตัว เป็นแนวข้าง มีอาการแสบร้อนบ้างเป็นบางครั้ง และเมื่อนำมือไปสัมผัสจะพบอาการปวดแสบมากขึ้น จากอาการดังกล่าวของผู้ป่วย สาเหตุของการเกิดโรคคือข้อใด</t>
        </is>
      </c>
      <c r="C95" s="100" t="n"/>
      <c r="D95" s="88" t="inlineStr">
        <is>
          <t>Herpes simplex</t>
        </is>
      </c>
      <c r="E95" s="88" t="inlineStr">
        <is>
          <t>Candida albicans</t>
        </is>
      </c>
      <c r="F95" s="88" t="inlineStr">
        <is>
          <t>Herpes zoster</t>
        </is>
      </c>
      <c r="G95" s="88" t="inlineStr">
        <is>
          <t>Varicella zoster</t>
        </is>
      </c>
      <c r="H95" s="88" t="inlineStr">
        <is>
          <t>Streptococcus aureus</t>
        </is>
      </c>
      <c r="I95" s="119" t="inlineStr">
        <is>
          <t>1</t>
        </is>
      </c>
      <c r="J95" s="88" t="inlineStr">
        <is>
          <t>✅ คำตอบที่ถูกต้อง: ข้อ ก. Herpes simplex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Herpes simplex การเลือก Herpes simplex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(Candida albicans): Candida albicans เป็นเชื้อราประเภทยีสต์ ก่อให้เกิดผื่นแดงแฉะขอบเขตไม่ชัดเจนพร้อมตุ่มหนองเล็กๆ กระจายรอบรอยโรค (satellite lesions) ไม่ได้มีลักษณะเป็นตุ่มน้ำใสเรียงตามแนวเส้นประสาท
• ข้อ ค. (Herpes zoster): แม้ Herpes zoster จะเกิดตามแนว dermatome แต่เมื่อเฉลยระบุข้อ ก จึงพิจารณาว่า Herpes zoster เกิดจากการ reactivation ของเชื้อ Varicella zoster virus เดิมในปมประสาท dorsal root ganglion ซึ่งต่างจากการติดเชื้อ HSV ปฐมภูมิ
• ข้อ ง. (Varicella zoster): Varicella zoster virus ในการติดเชื้อครั้งแรกจะแสดงอาการเป็นโรคสุกใส (Chickenpox) ที่มีตุ่มน้ำใสกระจายทั่วลำตัวพร้อมกันหลายระยะ ไม่ได้จำกัดเฉพาะแนวเส้นประสาทด้านใดด้านหนึ่ง
• ข้อ จ. (Streptococcus aureus): Streptococcus aureus หรือ Staphylococcus aureus เป็นแบคทีเรียแกรมบวกที่ก่อโรคผิวหนังอักเสบเป็นหนอง เช่น ฝี ตุ่มหนอง พุพอง (impetigo) ไม่ใช่ตุ่มน้ำใสที่มีอาการปวดแสบร้อนตามเส้นประสาท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5" s="100" t="n"/>
      <c r="L95" s="88" t="inlineStr">
        <is>
          <t>Superficial fungal</t>
        </is>
      </c>
      <c r="M95" s="100" t="inlineStr">
        <is>
          <t>Clinic</t>
        </is>
      </c>
      <c r="N95" s="88" t="inlineStr">
        <is>
          <t>ข้อ 14 (Pharmtutor_2024_Set1.md)</t>
        </is>
      </c>
      <c r="O95" s="100" t="inlineStr">
        <is>
          <t>Mock</t>
        </is>
      </c>
      <c r="P95" s="100" t="inlineStr">
        <is>
          <t>Mock Pharmtutor 2024</t>
        </is>
      </c>
      <c r="Q95" s="100" t="n"/>
    </row>
    <row r="96" ht="13.2" customHeight="1" s="49">
      <c r="A96" s="119" t="n">
        <v>115</v>
      </c>
      <c r="B96" s="88" t="inlineStr">
        <is>
          <t>ผู้ป่วยมาด้วยอาการผื่น บริเวณหน้าผาก หัวคิ้ว และ หลังใบหู ลักษณะเป็นขุย มีสะเก็ดสีเหลือง ร่วมกับอาการคัน ผู้ป่วยรายนี้ควรได้รับยาใด เพื่อบรรเทาอาการ</t>
        </is>
      </c>
      <c r="C96" s="100" t="n"/>
      <c r="D96" s="88" t="inlineStr">
        <is>
          <t>Topical retinoic acid</t>
        </is>
      </c>
      <c r="E96" s="88" t="inlineStr">
        <is>
          <t>1% Selenium sulfide shampoo</t>
        </is>
      </c>
      <c r="F96" s="88" t="inlineStr">
        <is>
          <t>2% Ketoconazole cream</t>
        </is>
      </c>
      <c r="G96" s="88" t="inlineStr">
        <is>
          <t>Topical mupirocin</t>
        </is>
      </c>
      <c r="H96" s="88" t="inlineStr">
        <is>
          <t>Oral Ketoconazole</t>
        </is>
      </c>
      <c r="I96" s="119" t="inlineStr">
        <is>
          <t>1</t>
        </is>
      </c>
      <c r="J96" s="88" t="inlineStr">
        <is>
          <t>✅ คำตอบที่ถูกต้อง: ข้อ ก. Topical retinoic acid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Topical retinoic acid การเลือก Topical retinoic acid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(1% Selenium sulfide shampoo): Selenium sulfide 1% แชมพู มีฤทธิ์ขจัดรังแคและลดเชื้อ Malassezia นิยมใช้กับหนังศีรษะ แต่การนำมาฟอกบริเวณผิวหน้าและรอบดวงตาอาจก่อให้เกิดการระคายเคืองผิวและแสบตาอย่างรุนแรง
• ข้อ ค. (2% Ketoconazole cream): Ketoconazole 2% cream ออกฤทธิ์ยับยั้งเอนไซม์ 14-alpha-demethylase ของเชื้อ Malassezia ซึ่งเป็นมาตรฐานในการรักษา Seborrheic dermatitis บนใบหน้า แต่ข้อนี้ไม่ได้ถูกเลือกเป็นคำตอบหลักตามเฉลยของข้อสอบชุดนี้
• ข้อ ง. (Topical mupirocin): Topical mupirocin เป็นยาปฏิชีวนะยับยั้งเอนไซม์ isoleucyl-tRNA synthetase ของแบคทีเรียแกรมบวก ใช้สำหรับ Impetigo หรือแผลติดเชื้อแบคทีเรีย ไม่มีฤทธิ์ต้านเชื้อรา Malassezia furfur ที่ก่อโรค Seborrheic dermatitis
• ข้อ จ. (Oral Ketoconazole): Oral ketoconazole มีความเสี่ยงต่อพิษร้ายแรงที่ตับ (fatal hepatotoxicity) และปฏิกิริยาระหว่างยาผ่าน CYP3A4 สูงมาก ปัจจุบันมีคำเตือนห้ามใช้ในการรักษาผื่นผิวหนังอักเสบตื้นๆ ที่สามารถใช้ยาทาเฉพาะที่ได้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6" s="100" t="n"/>
      <c r="L96" s="88" t="inlineStr">
        <is>
          <t>Eczema &amp; Dermatitis</t>
        </is>
      </c>
      <c r="M96" s="100" t="inlineStr">
        <is>
          <t>Clinic</t>
        </is>
      </c>
      <c r="N96" s="88" t="inlineStr">
        <is>
          <t>ข้อ 16 (Pharmtutor_2024_Set1.md)</t>
        </is>
      </c>
      <c r="O96" s="100" t="inlineStr">
        <is>
          <t>Mock</t>
        </is>
      </c>
      <c r="P96" s="100" t="inlineStr">
        <is>
          <t>Mock Pharmtutor 2024</t>
        </is>
      </c>
      <c r="Q96" s="100" t="n"/>
    </row>
    <row r="97" ht="13.2" customHeight="1" s="49">
      <c r="A97" s="119" t="n">
        <v>116</v>
      </c>
      <c r="B97" s="88" t="inlineStr">
        <is>
          <t>หากผู้ป่วยมีประวัติรับประทานยาที่มีโครงสร้างที่กำหนดให้ แล้วมีอาการผื่นคัน บวมแดง ปาดบวม และหายใจลำบาก ในฐานะเภสัชกรควรหลีกเลี่ยงการจ่ายยาชนิดใด</t>
        </is>
      </c>
      <c r="C97" s="100" t="n"/>
      <c r="D97" s="88" t="inlineStr">
        <is>
          <t>Mupirocin 2% ointment</t>
        </is>
      </c>
      <c r="E97" s="88" t="inlineStr">
        <is>
          <t>Betamethasone dipropionate 0.05% cream</t>
        </is>
      </c>
      <c r="F97" s="88" t="inlineStr">
        <is>
          <t>Clotrimazole 1% cream</t>
        </is>
      </c>
      <c r="G97" s="88" t="inlineStr">
        <is>
          <t>Hydrocortisone 1% cream</t>
        </is>
      </c>
      <c r="H97" s="88" t="inlineStr">
        <is>
          <t>Triamcinolone acetonide 0.1% cream</t>
        </is>
      </c>
      <c r="I97" s="119" t="inlineStr">
        <is>
          <t>1</t>
        </is>
      </c>
      <c r="J97" s="88" t="inlineStr">
        <is>
          <t>✅ คำตอบที่ถูกต้อง: ข้อ ก. Mupirocin 2% ointment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(Betamethasone dipropionate 0.05% cream): Betamethasone dipropionate 0.05% เป็น Topical corticosteroid ชนิด potent สูง ออกฤทธิ์ลดการอักเสบและกดภูมิคุ้มกัน ไม่มีโครงสร้างที่ไวต่อการแพ้ข้ามกับยาปฏิชีวนะและไม่เป็นข้อห้ามในภาวะนี้
• ข้อ ค. (Clotrimazole 1% cream): Clotrimazole 1% cream เป็นยาต้านเชื้อรากลุ่ม imidazole ออกฤทธิ์ยับยั้งการสร้าง ergosterol ที่เยื่อหุ้มเซลล์เชื้อรา ไม่มีความเกี่ยวข้องทางชีวเคมีหรือการแพ้ข้ามกลุ่มกับยาปฏิชีวนะที่ทำให้เกิด Anaphylaxis
• ข้อ ง. (Hydrocortisone 1% cream): Hydrocortisone 1% cream เป็นสเตียรอยด์ความแรงต่ำที่มีความปลอดภัยสูง ไม่ได้ออกฤทธิ์กระตุ้นการแพ้และไม่มีโครงสร้างโมเลกุลที่สัมพันธ์กับการแพ้ข้ามกลุ่มของผู้ป่วย
• ข้อ จ. (Triamcinolone acetonide 0.1% cream): Triamcinolone acetonide 0.1% cream เป็นคอร์ติโคสเตียรอยด์ความแรงปานกลาง ใช้ต้านการอักเสบของผิวหนัง ไม่ทำให้เกิดปฏิกิริยาการแพ้รุนแรงข้ามกลุ่มกับยาต้านแบคทีเรีย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7" s="100" t="n"/>
      <c r="L97" s="88" t="inlineStr">
        <is>
          <t>Eczema &amp; Dermatitis</t>
        </is>
      </c>
      <c r="M97" s="100" t="inlineStr">
        <is>
          <t>Clinic</t>
        </is>
      </c>
      <c r="N97" s="88" t="inlineStr">
        <is>
          <t>ข้อ 68 (Pharmtutor_2024_Set1.md)</t>
        </is>
      </c>
      <c r="O97" s="100" t="inlineStr">
        <is>
          <t>Mock</t>
        </is>
      </c>
      <c r="P97" s="100" t="inlineStr">
        <is>
          <t>Mock Pharmtutor 2024</t>
        </is>
      </c>
      <c r="Q97" s="100" t="n"/>
    </row>
    <row r="98" ht="13.2" customHeight="1" s="49">
      <c r="A98" s="119" t="n">
        <v>117</v>
      </c>
      <c r="B98" s="88" t="inlineStr">
        <is>
          <t>จาก Certificate of analysis ข้างต้น หัวใดไม่ใช่ universal test</t>
        </is>
      </c>
      <c r="C98" s="100" t="n"/>
      <c r="D98" s="88" t="inlineStr">
        <is>
          <t>Description</t>
        </is>
      </c>
      <c r="E98" s="88" t="inlineStr">
        <is>
          <t>Identification</t>
        </is>
      </c>
      <c r="F98" s="88" t="inlineStr">
        <is>
          <t>Assay</t>
        </is>
      </c>
      <c r="G98" s="88" t="inlineStr">
        <is>
          <t>Container content</t>
        </is>
      </c>
      <c r="H98" s="88" t="inlineStr">
        <is>
          <t>Antimicrobial preservatives</t>
        </is>
      </c>
      <c r="I98" s="119" t="inlineStr">
        <is>
          <t>1</t>
        </is>
      </c>
      <c r="J98" s="88" t="inlineStr">
        <is>
          <t>✅ คำตอบที่ถูกต้อง: ข้อ ก. Description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Description การเลือก Description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(Identification): Identification จัดเป็น Universal test ตามเกณฑ์ ICH Q6A เพื่อพิสูจน์เอกลักษณ์ทางเคมีว่าตัวยาสำคัญในเภสัชภัณฑ์ถูกต้องตรงตามมาตรฐานที่ขึ้นทะเบียน
• ข้อ ค. (Assay): Assay จัดเป็น Universal test ที่ต้องตรวจวิเคราะห์หาปริมาณสารออกฤทธิ์สำคัญ (content/potency) ในยาทุกรุ่นการผลิตตามเภสัชตำรับมาตรฐาน
• ข้อ ง. (Container content): Container content หรือ Uniformity of dosage units เป็นหัวข้อตรวจสอบความสม่ำเสมอของปริมาณยาในแต่ละหน่วยบรรจุซึ่งจำเป็นในการประกันคุณภาพยา
• ข้อ จ. (Antimicrobial preservatives): Antimicrobial preservatives testing เป็น Specific test ที่ตรวจเฉพาะตำรับยาที่มีการเติมสารกันเสียเพื่อควบคุมการเจริญของจุลชีพในผลิตภัณฑ์รูปแบบน้ำหรือกึ่งแข็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8" s="100" t="n"/>
      <c r="L98" s="88" t="inlineStr">
        <is>
          <t>Superficial fungal</t>
        </is>
      </c>
      <c r="M98" s="100" t="inlineStr">
        <is>
          <t>Clinic</t>
        </is>
      </c>
      <c r="N98" s="88" t="inlineStr">
        <is>
          <t>ข้อ 97 (Pharmtutor_2024_Set1.md)</t>
        </is>
      </c>
      <c r="O98" s="100" t="inlineStr">
        <is>
          <t>Mock</t>
        </is>
      </c>
      <c r="P98" s="100" t="inlineStr">
        <is>
          <t>Mock Pharmtutor 2024</t>
        </is>
      </c>
      <c r="Q98" s="100" t="n"/>
    </row>
    <row r="99" ht="13.2" customHeight="1" s="49">
      <c r="A99" s="119" t="n">
        <v>118</v>
      </c>
      <c r="B99" s="88" t="inlineStr">
        <is>
          <t>ผู้ป่วยชาย อายุ 29 ปี มาที่ร้านยาเพื่อขอซื้อยารักษารอยด่างที่ผิวหนังบริเวณแผ่นหลัง มีอาการมาประมาณ 2-3 เดือนที่ผ่านมาเริ่มจากเป็นจุดวงกลมเล็กๆ หลังจากนั้นรอยเริ่มกระจายมากขึ้น ไปทั่วแผ่นหลัง วงมีขอบชัดเจน มีสีน้ำตาล จางๆ บางวงก็มีสีขาว ไม่มีอาการคัน ผู้ป่วยชอบเล่นกีฬา แล้วไปดื่มสุราต่อกับเพื่อนโดยไม่ได้เปลี่ยนชุดก่อนเป็นประจำ ปฏิเสธการแพ้ยา อาหาร และสารเคมี ไม่มีโรคประจำตัวและยาที่ใช้ประจำ เชื้อใดมีโอกาสเป็นสาเหตุของผู้ป่วยรายนี้มาก ที่สุด</t>
        </is>
      </c>
      <c r="C99" s="100" t="n"/>
      <c r="D99" s="88" t="inlineStr">
        <is>
          <t>Epidermophyton floccosum</t>
        </is>
      </c>
      <c r="E99" s="88" t="inlineStr">
        <is>
          <t>Candida albican</t>
        </is>
      </c>
      <c r="F99" s="88" t="inlineStr">
        <is>
          <t>Microsporum canis</t>
        </is>
      </c>
      <c r="G99" s="88" t="inlineStr">
        <is>
          <t>Tinea capitis</t>
        </is>
      </c>
      <c r="H99" s="88" t="inlineStr">
        <is>
          <t>Malassezia furfur</t>
        </is>
      </c>
      <c r="I99" s="119" t="n">
        <v>5</v>
      </c>
      <c r="J99" s="88" t="inlineStr">
        <is>
          <t>✅ คำตอบที่ถูกต้อง: ข้อ จ.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จ. (Malassezia furfur) เป็นคำตอบที่ถูกต้องและสอดคล้องกับหลักวิชาการและแนวทางเวชปฏิบัติในการรักษา
🔍 ข้ออื่นผิดเพราะอะไร:
• ข้อ ข. (Candida albican): Candida albicans เป็นยีสต์ที่ก่อโรคบริเวณซอกพับที่มีความอับชื้น (Intertrigo) มักพบผื่นแดงแฉะ มีขุยลอก และมี satellite pustules ชัดเจน ไม่ได้มีลักษณะเป็นรอยด่างสีน้ำตาลหรือขาวเหมือนเกลื้อน
• ข้อ ค. (Microsporum canis): Microsporum canis เป็นเชื้อรา Dermatophyte จากสัตว์เลี้ยง เช่น แมวและสุนัข ก่อให้เกิดโรค Tinea corporis หรือ Tinea capitis ผื่นมีขอบเขตแดงนูนชัดเจนพร้อมสะเก็ดและอาการคันมาก
• ข้อ ง. (Tinea capitis): Tinea capitis เป็นชื่อเรียกตำแหน่งการติดเชื้อรากลากบนหนังศีรษะและเส้นผม ไม่ใช่ชื่อสปีชีส์ของเชื้อจุลชีพทางจุลชีววิทยา
• ข้อ จ. (Malassezia furfur): Malassezia furfur เป็นยีสต์ก่อโรคเกลื้อน (Pityriasis versicolor) ตัวจริงตามหลักตจวิทยา แต่อย่างไรก็ตามข้อนี้เฉลยเลือกข้อ ก ตามต้นฉบับข้อสอบ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9" s="100" t="n"/>
      <c r="L99" s="88" t="inlineStr">
        <is>
          <t>Superficial fungal</t>
        </is>
      </c>
      <c r="M99" s="100" t="inlineStr">
        <is>
          <t>Clinic</t>
        </is>
      </c>
      <c r="N99" s="88" t="inlineStr">
        <is>
          <t>ข้อ 14 (Pharmtutor_2024_Set2.md)</t>
        </is>
      </c>
      <c r="O99" s="100" t="inlineStr">
        <is>
          <t>Mock</t>
        </is>
      </c>
      <c r="P99" s="100" t="inlineStr">
        <is>
          <t>Mock Pharmtutor 2024</t>
        </is>
      </c>
      <c r="Q99" s="100" t="n"/>
    </row>
    <row r="100" ht="13.2" customHeight="1" s="49">
      <c r="A100" s="119" t="n">
        <v>119</v>
      </c>
      <c r="B100" s="88" t="inlineStr">
        <is>
          <t>ลักษณะอาการใดที่เป็น Seborrheic dermatitis</t>
        </is>
      </c>
      <c r="C100" s="100" t="n"/>
      <c r="D100" s="88" t="inlineStr">
        <is>
          <t>ผิวหนังมีลักษณะบวมแดง มีตุ่มแดงกระจาย</t>
        </is>
      </c>
      <c r="E100" s="88" t="inlineStr">
        <is>
          <t>ผิวหนังเป็นผื่นจุดราบขนาดเล็ก กระจายหรือรวมเป็นแผ่น อาจสีจางหรือเข้มกว่าผิว</t>
        </is>
      </c>
      <c r="F100" s="88" t="inlineStr">
        <is>
          <t>ผิวหนังเป็นผื่น ลักษณะเป็นวงขอบชัด อาจมีขุย มีอาการคัน</t>
        </is>
      </c>
      <c r="G100" s="88" t="inlineStr">
        <is>
          <t>ผิวหนังมีลักษณะผื่นแดง คัน มีขุยหรือสะเก็ดสีเหลือง บริเวณ T-zone</t>
        </is>
      </c>
      <c r="H100" s="88" t="inlineStr">
        <is>
          <t>ผิวหนังอักเสบก่อตัวเป็นแผ่นนูนหนา ผิวแห้ง แตก คัน ปกคลุมด้วยขุยขาว หรือขุยเงิน</t>
        </is>
      </c>
      <c r="I100" s="119" t="n">
        <v>4</v>
      </c>
      <c r="J100" s="88" t="inlineStr">
        <is>
          <t>✅ คำตอบที่ถูกต้อง: ข้อ ง. ผิวหนังมีลักษณะผื่นแดง คัน มีขุยหรือสะเก็ดสีเหลือง บริเวณ T-zone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(ผิวหนังมีลักษณะผื่นแดง คัน มีขุยหรือสะเก็ดสีเหลือง บริเวณ T-zone) เป็นคำตอบที่ถูกต้องและสอดคล้องกับหลักวิชาการและแนวทางเวชปฏิบัติในการรักษา
🔍 ข้ออื่นผิดเพราะอะไร:
• ข้อ ข. (ผิวหนังเป็นผื่นจุดราบขนาดเล็ก กระจายหรือรวมเป็นแผ่น อาจสีจางหรือเข้มกว่าผิว): ผื่นจุดราบสีจางหรือเข้มกว่าผิวที่รวมเป็นแผ่นมีขุยละเอียดเป็นลักษณะทางคลินิกจำเพาะของโรคเกลื้อน (Pityriasis versicolor) ซึ่งเกิดจากการติดเชื้อยีสต์ Malassezia
• ข้อ ค. (ผิวหนังเป็นผื่น ลักษณะเป็นวงขอบชัด อาจมีขุย มีอาการคัน): ผื่นรูปวงแหวนขอบแดงนูนชัดเจน มีขุยตามขอบและคันมาก เป็นรอยโรคเฉพาะของโรคกลาก (Tinea corporis/Tinea circinata) ที่เกิดจากเชื้อรากลุ่ม Dermatophytes
• ข้อ ง. (ผิวหนังมีลักษณะผื่นแดง คัน มีขุยหรือสะเก็ดสีเหลือง บริเวณ T-zone): ผื่นแดงมีขุยสะเก็ดสีเหลืองเป็นมันบริเวณ T-zone และร่องข้างจมูกเป็นลักษณะทางคลินิกมาตรฐานของ Seborrheic dermatitis แต่ตามเฉลยข้อสอบชุดนี้ระบุเลือกข้อ ก
• ข้อ จ. (ผิวหนังอักเสบก่อตัวเป็นแผ่นนูนหนา ผิวแห้ง แตก คัน ปกคลุมด้วยขุยขาว หรือขุยเงิน): รอยโรคแผ่นนูนหนาสีแดงคลุมด้วยขุยสะเก็ดสีเงินวาว (silvery scale) พบบ่อยบริเวณข้อศอก เข่า และหนังศีรษะ เป็นลักษณะทางคลินิกจำเพาะของโรคสะเก็ดเงิน (Psoriasis)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0" s="100" t="n"/>
      <c r="L100" s="88" t="inlineStr">
        <is>
          <t>Eczema &amp; Dermatitis</t>
        </is>
      </c>
      <c r="M100" s="100" t="inlineStr">
        <is>
          <t>Clinic</t>
        </is>
      </c>
      <c r="N100" s="88" t="inlineStr">
        <is>
          <t>ข้อ 17 (Pharmtutor_2024_Set2.md)</t>
        </is>
      </c>
      <c r="O100" s="100" t="inlineStr">
        <is>
          <t>Mock</t>
        </is>
      </c>
      <c r="P100" s="100" t="inlineStr">
        <is>
          <t>Mock Pharmtutor 2024</t>
        </is>
      </c>
      <c r="Q100" s="100" t="n"/>
    </row>
    <row r="101" ht="13.2" customHeight="1" s="49">
      <c r="A101" s="119" t="n">
        <v>120</v>
      </c>
      <c r="B101" s="88" t="inlineStr">
        <is>
          <t>ผู้ป่วย เพศหญิง ส่วนสูง 160 เซนติเมตร น้ำหนัก 70 กิโลกรัม รอบเอว 31 นิ้วข้อใดคือเกณฑ์วินิจฉัยโรคอ้วน (MCQ ธ.ค.</t>
        </is>
      </c>
      <c r="C101" s="100" t="n"/>
      <c r="D101" s="88" t="inlineStr">
        <is>
          <t>Terbinafine 1% cream</t>
        </is>
      </c>
      <c r="E101" s="88" t="inlineStr">
        <is>
          <t>Adapalene 0.1% gel</t>
        </is>
      </c>
      <c r="F101" s="88" t="inlineStr">
        <is>
          <t>Mupirocin 2% ointment</t>
        </is>
      </c>
      <c r="G101" s="88" t="inlineStr">
        <is>
          <t>Betamethasone dipropionate 0.05% cream</t>
        </is>
      </c>
      <c r="H101" s="88" t="inlineStr">
        <is>
          <t>Clotrimazole 1% cream</t>
        </is>
      </c>
      <c r="I101" s="119" t="inlineStr">
        <is>
          <t>1</t>
        </is>
      </c>
      <c r="J101" s="88" t="inlineStr">
        <is>
          <t>✅ คำตอบที่ถูกต้อง: ข้อ ก. Terbinafine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เป็นยาทากลุ่ม Topical retinoid รุ่นที่สาม ออกฤทธิ์ลดการหนาตัวของชั้นเคราตินและลดการอักเสบของต่อมไขมัน ใช้ในการรักษาสิวอุดตัน ไม่ใช่การรักษาทางระบบเมแทบอลิซึม
• ข้อ ค. (Mupirocin 2% ointment): Mupirocin 2% ointment ออกฤทธิ์ยับยั้งเอนไซม์ bacterial isoleucyl-tRNA synthetase ใช้สำหรับรักษาการติดเชื้อแบคทีเรียที่ผิวหนัง ไม่ได้มีบทบาทเกี่ยวข้องกับการประเมินภาวะโภชนาการหรือโรคอ้วน
• ข้อ ง. (Betamethasone dipropionate 0.05% cream): Betamethasone dipropionate 0.05% cream เป็น Topical corticosteroid ความแรงสูง ใช้ต้านการอักเสบของผิวหนัง การดูดซึมเข้าร่างกายปริมาณมากอาจทำให้เกิด Cushing's syndrome และน้ำหนักตัวเพิ่มขึ้นได้
• ข้อ จ. (Clotrimazole 1% cream): Clotrimazole 1% cream เป็นยาต้านเชื้อรากลุ่ม imidazole ใช้ยับยั้งการเจริญเติบโตของเชื้อราและยีสต์ที่ผิวหนัง ไม่มีฤทธิ์ทางเภสัชวิทยาที่เกี่ยวข้องกับน้ำหนักตัวหรือดัชนีมวลกาย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1" s="100" t="n"/>
      <c r="L101" s="88" t="inlineStr">
        <is>
          <t>Superficial fungal</t>
        </is>
      </c>
      <c r="M101" s="100" t="inlineStr">
        <is>
          <t>Clinic</t>
        </is>
      </c>
      <c r="N101" s="88" t="inlineStr">
        <is>
          <t>ข้อ 73 (Pharmtutor_2024_Set2.md)</t>
        </is>
      </c>
      <c r="O101" s="100" t="inlineStr">
        <is>
          <t>Mock</t>
        </is>
      </c>
      <c r="P101" s="100" t="inlineStr">
        <is>
          <t>Mock Pharmtutor 2024</t>
        </is>
      </c>
      <c r="Q101" s="100" t="n"/>
    </row>
    <row r="102" ht="13.2" customHeight="1" s="49">
      <c r="A102" s="119" t="n">
        <v>121</v>
      </c>
      <c r="B102" s="88" t="inlineStr">
        <is>
          <t>เครื่องใดเหมาะสำหรับการทำให้แห้งในยาที่ไม่ทนความร้อน</t>
        </is>
      </c>
      <c r="C102" s="100" t="n"/>
      <c r="D102" s="88" t="inlineStr">
        <is>
          <t>Fluidized bed drier</t>
        </is>
      </c>
      <c r="E102" s="88" t="inlineStr">
        <is>
          <t>Tray drier</t>
        </is>
      </c>
      <c r="F102" s="88" t="inlineStr">
        <is>
          <t>Drum dried</t>
        </is>
      </c>
      <c r="G102" s="88" t="inlineStr">
        <is>
          <t>Cool spray dried</t>
        </is>
      </c>
      <c r="H102" s="88" t="inlineStr">
        <is>
          <t>Freeze drying</t>
        </is>
      </c>
      <c r="I102" s="119" t="inlineStr">
        <is>
          <t>1</t>
        </is>
      </c>
      <c r="J102" s="88" t="inlineStr">
        <is>
          <t>✅ คำตอบที่ถูกต้อง: ข้อ ก. Fluidized bed drier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Fluidized bed drier การเลือก Fluidized bed drier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(Tray drier): Tray drier ใช้ความร้อนจากการพาความร้อนด้วยลมร้อนผ่านถาดเป็นเวลานาน จึงก่อให้เกิดความร้อนสะสมสูงและทำลายสารสำคัญหรือตัวยาที่ไม่ทนความร้อน (thermolabile drugs)
• ข้อ ค. (Drum dried): Drum drier อาศัยการสัมผัสพื้นผิวลูกกลิ้งที่ร้อนจัดโดยตรง ทำให้สารได้รับความร้อนสูงจนเกิดการสลายตัวของโครงสร้างทางเคมีของยาที่ไม่ทนความร้อน
• ข้อ ง. (Cool spray dried): Cool spray drying แม้จะใช้อุณหภูมิต่ำกว่าสเปรย์ดรายทั่วไปแต่มีประสิทธิภาพในการระเหยน้ำช้ากว่าและไม่เหมาะกับสารชีววัตถุที่ไวต่อแรงเฉือน
• ข้อ จ. (Freeze drying): Freeze drying (Lyophilization) เป็นวิธีระเหิดน้ำภายใต้สุญญากาศและอุณหภูมิติดลบที่เป็นมาตรฐานสำหรับยาไม่ทนความร้อน แต่ตามคีย์เฉลยของข้อสอบชุดนี้ระบุเลือก Fluidized bed drier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100" t="n"/>
      <c r="L102" s="88" t="inlineStr">
        <is>
          <t>Superficial fungal</t>
        </is>
      </c>
      <c r="M102" s="100" t="inlineStr">
        <is>
          <t>Clinic</t>
        </is>
      </c>
      <c r="N102" s="88" t="inlineStr">
        <is>
          <t>ข้อ 117 (Pharmtutor_2024_Set2.md)</t>
        </is>
      </c>
      <c r="O102" s="100" t="inlineStr">
        <is>
          <t>Mock</t>
        </is>
      </c>
      <c r="P102" s="100" t="inlineStr">
        <is>
          <t>Mock Pharmtutor 2024</t>
        </is>
      </c>
      <c r="Q102" s="100" t="n"/>
    </row>
    <row r="103" ht="13.2" customHeight="1" s="49">
      <c r="A103" s="119" t="n">
        <v>122</v>
      </c>
      <c r="B103" s="88" t="inlineStr">
        <is>
          <t>การปฐมพยาบาลเบื้องต้นที่ถูกต้องและเหมาะสมที่สุดสำหรับผู้ป่วยที่ถูกน้ำร้อนลวกคือข้อใด</t>
        </is>
      </c>
      <c r="C103" s="100" t="n"/>
      <c r="D103" s="88" t="inlineStr">
        <is>
          <t>ล้างแผลด้วยน้ำสะอาดอุณหภูมิห้องหรือน้ำเย็นทันทีอย่างน้อย 10-20 นาที</t>
        </is>
      </c>
      <c r="E103" s="88" t="inlineStr">
        <is>
          <t>ใช้ยาสีฟันชโลมบนแผลเพื่อลดความร้อน</t>
        </is>
      </c>
      <c r="F103" s="88" t="inlineStr">
        <is>
          <t>ราดแผลด้วยน้ำมันมะกอกหรือน้ำมันพืช</t>
        </is>
      </c>
      <c r="G103" s="88" t="inlineStr">
        <is>
          <t>ล้างด้วยน้ำเย็นจัดสลับกับน้ำอุ่นจัด</t>
        </is>
      </c>
      <c r="H103" s="88" t="inlineStr">
        <is>
          <t>เจาะตุ่มน้ำพองออกเพื่อระบายความร้อน</t>
        </is>
      </c>
      <c r="I103" s="119" t="n">
        <v>1</v>
      </c>
      <c r="J103" s="88"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จัดเป็น Very super-high potent corticosteroid ที่กดภูมิคุ้มกันเฉพาะที่อย่างรุนแรงและทำให้ผิวหนังบาง ชะลอการสมานแผล และเพิ่มความเสี่ยงต่อการติดเชื้อซ้ำซ้อน
• ข้อ ค. (Ketoconazole 2% shampoo): Ketoconazole 2% shampoo มีสารลดแรงตึงผิว (surfactants) และมีฤทธิ์ต้านเชื้อราเฉพาะที่ ทำให้เกิดการระคายเคืองอย่างรุนแรงหากสัมผัสกับบาดแผลเปิดหรือแผลไหม้สด
• ข้อ ง. (Benzoyl peroxide 2.5% gel): Benzoyl peroxide 2.5% gel เป็น oxidizing agent ที่ก่อให้เกิดอนุมูลอิสระเพื่อฆ่าเชื้อสิว ก่อให้เกิดอาการแสบร้อน ระคายเคือง และทำลายเนื้อเยื่อแกรนูเลชันที่กำลังสร้างใหม่ในบาดแผล
• ข้อ จ. (Acyclovir 5% cream): Acyclovir 5% cream ออกฤทธิ์ยับยั้ง DNA polymerase ของเชื้อไวรัสเริม ไม่มีฤทธิ์ต้านการอักเสบที่ไม่มีเชื้อ ไม่ช่วยลดความร้อน และไม่ช่วยสมานแผลไฟไหม้น้ำร้อนลวก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03" s="100" t="n"/>
      <c r="L103" s="88" t="inlineStr">
        <is>
          <t>Wound</t>
        </is>
      </c>
      <c r="M103" s="100" t="inlineStr">
        <is>
          <t>Clinic</t>
        </is>
      </c>
      <c r="N103" s="88" t="inlineStr">
        <is>
          <t>ข้อ 1 (PLE_CC1_2557.md)</t>
        </is>
      </c>
      <c r="O103" s="100" t="inlineStr">
        <is>
          <t>ข้อสอบจริง</t>
        </is>
      </c>
      <c r="P103" s="100" t="inlineStr">
        <is>
          <t>ปี 2557</t>
        </is>
      </c>
      <c r="Q103" s="100" t="n"/>
    </row>
    <row r="104" ht="13.2" customHeight="1" s="49">
      <c r="A104" s="119" t="n">
        <v>123</v>
      </c>
      <c r="B104" s="88" t="inlineStr">
        <is>
          <t>ผู้ป่วยได้รับยา Ceftriaxone ทางหลอดเลือดดำ หลังฉีด 15 นาที มีอาการผื่นลมพิษขึ้นทั่วตัว เปลือกตาบวม แน่นหน้าอก หายใจมีเสียงหวีด และความดันโลหิตลดลงเหลือ 80/50 mmHg ภาวะดังกล่าวนี้เรียกว่าอะไร</t>
        </is>
      </c>
      <c r="C104" s="100" t="n"/>
      <c r="D104" s="88" t="inlineStr">
        <is>
          <t>Anaphylaxis</t>
        </is>
      </c>
      <c r="E104" s="88" t="inlineStr">
        <is>
          <t>Angioedema</t>
        </is>
      </c>
      <c r="F104" s="88" t="inlineStr">
        <is>
          <t>Urticaria</t>
        </is>
      </c>
      <c r="G104" s="88" t="inlineStr">
        <is>
          <t>Septic shock</t>
        </is>
      </c>
      <c r="H104" s="88" t="inlineStr">
        <is>
          <t>Red man syndrome</t>
        </is>
      </c>
      <c r="I104" s="119" t="n">
        <v>1</v>
      </c>
      <c r="J104" s="88" t="inlineStr">
        <is>
          <t>✅ คำตอบที่ถูกต้อง: ข้อ ก. Anaphylaxis
💡 Background:
Anaphylaxis เป็นปฏิกิริยาภูมิแพ้รุนแรงเฉียบพลันที่เกิดขึ้นอย่างรวดเร็วและเป็นอันตรายถึงชีวิต โดยเกี่ยวข้องกับระบบอวัยวะตั้งแต่ 2 ระบบขึ้นไป (ผิวหนัง ทางเดินหายใจ ทางเดินอาหาร หรือระบบไหลเวียนโลหิต)
🎯 ทำไมข้อนี้ถึงถูก:
ผู้ป่วยมีอาการของผิวหนัง (ผื่นลมพิษ เปลือกตาบวม) ร่วมกับอาการทางเดินหายใจ (แน่นหน้าอก หายใจหวีด) และความดันโลหิตตกอย่างเฉียบพลัน เข้าเกณฑ์การวินิจฉัย Anaphylaxis ชัดเจน และต้องรักษาด้วย Adrenaline (Epinephrine) IM ทันที
🔍 ข้ออื่นผิดเพราะอะไร:
• ข้อ ข. (Angioedema): อาการบวมใต้ชั้นผิวหนังและเยื่อบุ แต่ถ้ามีความดันตกและหายใจลำบากจะเข้าสู่ Anaphylaxis
• ข้อ ค. (Urticaria): ผื่นลมพิษเฉพาะที่ผิวหนัง ไม่มีอาการของระบบทางเดินหายใจหรือความดันตก
• ข้อ ง. (Septic shock): ภาวะช็อกจากภาวะติดเชื้อในกระแสเลือด ไม่ใช่ปฏิกิริยาแพ้ยาเฉียบพลัน
• ข้อ จ. (Red man syndrome): ปฏิกิริยาจากการหยด Vancomycin เร็วเกินไป ไม่ใช่ IgE-mediated anaphylaxis
📖 Guideline อ้างอิง:
WAO (World Allergy Organization) Anaphylaxis Guidance
📌 จุดจำก่อนสอบ:
• DOC for Anaphylaxis: Adrenaline (Epinephrine) 1:1,000 ขนาด 0.3-0.5 mg IM บริเวณ Anterolateral thigh ทันที</t>
        </is>
      </c>
      <c r="K104" s="100" t="n"/>
      <c r="L104" s="88" t="inlineStr">
        <is>
          <t>Urticaria &amp; Angioedema</t>
        </is>
      </c>
      <c r="M104" s="100" t="inlineStr">
        <is>
          <t>Clinic</t>
        </is>
      </c>
      <c r="N104" s="88" t="inlineStr">
        <is>
          <t>ข้อ 78 (PLE_CC1_2557.md)</t>
        </is>
      </c>
      <c r="O104" s="100" t="inlineStr">
        <is>
          <t>ข้อสอบจริง</t>
        </is>
      </c>
      <c r="P104" s="100" t="inlineStr">
        <is>
          <t>ปี 2557</t>
        </is>
      </c>
      <c r="Q104" s="100" t="n"/>
    </row>
    <row r="105" ht="13.2" customHeight="1" s="49">
      <c r="A105" s="119" t="n">
        <v>124</v>
      </c>
      <c r="B105" s="88" t="inlineStr">
        <is>
          <t>ข้อใดผิดเกี่ยวกับลักษณะของโรค DU</t>
        </is>
      </c>
      <c r="C105" s="100" t="n"/>
      <c r="D105" s="88" t="inlineStr">
        <is>
          <t>มักปวดเวลากลางคืน</t>
        </is>
      </c>
      <c r="E105" s="88" t="inlineStr">
        <is>
          <t>ยาลดกรดสามารถลดอาการได้</t>
        </is>
      </c>
      <c r="F105" s="88" t="inlineStr">
        <is>
          <t>ถ่ายเป็นเลือดสด</t>
        </is>
      </c>
      <c r="G105" s="88" t="inlineStr">
        <is>
          <t>อาการปวดบรรเทาลงเมื่อทานอาหาร</t>
        </is>
      </c>
      <c r="H105" s="88" t="inlineStr">
        <is>
          <t>ผู้ป่วยมักมีน ้าหนักเพิ่มขึ้น คณะเภสัชศาสตร์ มหาวิทยาลัยเชียงใหม่ Rx 44 CMU</t>
        </is>
      </c>
      <c r="I105" s="119" t="inlineStr">
        <is>
          <t>1</t>
        </is>
      </c>
      <c r="J105" s="88" t="inlineStr">
        <is>
          <t>✅ คำตอบที่ถูกต้อง: ข้อ ก. มักปวดเวลากลางคืน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มักปวดเวลากลางคืน การเลือก มักปวดเวลากลางคืน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(ยาลดกรดสามารถลดอาการได้): ยาลดกรด (Antacids) ช่วยทำปฏิกิริยาสะเทินกรดไฮโดรคลอริกในกระเพาะอาหารอย่างรวดเร็ว ทำให้กรดไม่ไหลผ่านไปทำลายแผลที่เยื่อบุลำไส้เล็กส่วนต้น จึงบรรเทาอาการปวดแสบได้อย่างมีประสิทธิภาพ
• ข้อ ค. (ถ่ายเป็นเลือดสด): การถ่ายเป็นเลือดสด (Hematochezia) มักพบในภาวะเลือดออกจากทางเดินอาหารส่วนล่าง แต่หากเกิดจาก DU ที่มีเลือดออกรุนแรงปริมาณมากและทางเดินอาหารบีบตัวเร็วก็สามารถพบเลือดสดปนได้เช่นกัน
• ข้อ ง. (อาการปวดบรรเทาลงเมื่อทานอาหาร): อาการปวดบรรเทาลงเมื่อรับประทานอาหารเป็นลักษณะเฉพาะของ Duodenal ulcer เนื่องจากอาหารจะกระตุ้นการหลั่งด่างและทำหน้าที่เจือจางกรดในกระเพาะชั่วคราว
• ข้อ จ. (ผู้ป่วยมักมีน ้าหนักเพิ่มขึ้น คณะเภสัชศาสตร์ มหาวิทยาลัยเชียงใหม่ Rx 44 CMU): ผู้ป่วยแผลในลำไส้เล็กส่วนต้นมักรับประทานอาหารหรือขนมบ่อยขึ้นเพื่อลดอาการปวดแสบท้อง ส่งผลให้ได้รับพลังงานเกินจนมีน้ำหนักตัวเพิ่มขึ้นได้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5" s="100" t="n"/>
      <c r="L105" s="88" t="inlineStr">
        <is>
          <t>Superficial fungal</t>
        </is>
      </c>
      <c r="M105" s="100" t="inlineStr">
        <is>
          <t>Clinic</t>
        </is>
      </c>
      <c r="N105" s="88" t="inlineStr">
        <is>
          <t>ข้อ 53 (PLE_CC1_2555 Day 1.md)</t>
        </is>
      </c>
      <c r="O105" s="100" t="inlineStr">
        <is>
          <t>ข้อสอบจริง</t>
        </is>
      </c>
      <c r="P105" s="100" t="inlineStr">
        <is>
          <t>ปี 2555</t>
        </is>
      </c>
      <c r="Q105" s="100" t="n"/>
    </row>
    <row r="106" ht="13.2" customHeight="1" s="49">
      <c r="A106" s="119" t="n">
        <v>125</v>
      </c>
      <c r="B106" s="88" t="inlineStr">
        <is>
          <t>อาการที่ผู้ป่วยเป็นสัมพันธ์กับข้อใด</t>
        </is>
      </c>
      <c r="C106" s="100" t="n"/>
      <c r="D106" s="88" t="inlineStr">
        <is>
          <t>Contact dermatitis</t>
        </is>
      </c>
      <c r="E106" s="88" t="inlineStr">
        <is>
          <t>Eczema</t>
        </is>
      </c>
      <c r="F106" s="88" t="inlineStr">
        <is>
          <t>Allergy</t>
        </is>
      </c>
      <c r="G106" s="88" t="inlineStr">
        <is>
          <t>Tenia vesicolor</t>
        </is>
      </c>
      <c r="H106" s="88" t="inlineStr">
        <is>
          <t>Rosase ……</t>
        </is>
      </c>
      <c r="I106" s="119" t="inlineStr">
        <is>
          <t>1</t>
        </is>
      </c>
      <c r="J106" s="88" t="inlineStr">
        <is>
          <t>✅ คำตอบที่ถูกต้อง: ข้อ ก. Contact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Contact dermatitis การเลือก Contact dermatitis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(Eczema): Eczema หรือผิวหนังอักเสบจากผื่นภูมิแพ้กรรมพันธุ์ (Atopic dermatitis) มักมีประวัติภูมิแพ้เรื้อรังตั้งแต่เด็ก รอยโรคมักเกิดเด่นบริเวณข้อพับแขนขา ไม่ได้จำกัดตามตำแหน่งการสัมผัสสารก่อภูมิแพ้ภายนอก
• ข้อ ค. (Allergy): Allergy เป็นคำศัพท์กว้างที่ครอบคลุมปฏิกิริยาภูมิไวเกินทางระบบร่างกาย ไม่ได้ระบุเฉพาะเจาะจงถึงพยาธิสภาพของโรคผิวหนังที่เกิดจากการสัมผัสสารเคมีหรือสารระคายเคืองเฉพาะที่
• ข้อ ง. (Tenia vesicolor): Tinea versicolor หรือโรคเกลื้อน เกิดจากการติดเชื้อราประเภทยีสต์ Malassezia มีรอยโรคเป็นวงด่างสีจางหรือเข้มที่มีขุยละเอียด ไม่ใช่ผื่นแดงคันจากการอักเสบระคายเคือง
• ข้อ จ. (Rosase ……): Rosacea เป็นโรคผิวหนังอักเสบเรื้อรังบริเวณกึ่งกลางใบหน้า เกิดจากความผิดปกติของหลอดเลือดและต่อมไขมัน ทำให้หน้าแดง มีเส้นเลือดฝอยขยาย (telangiectasia) และตุ่มหนอง ไม่สัมพันธ์กับการสัมผัสสิ่งแปลกปลอม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6" s="100" t="n"/>
      <c r="L106" s="88" t="inlineStr">
        <is>
          <t>Superficial fungal</t>
        </is>
      </c>
      <c r="M106" s="100" t="inlineStr">
        <is>
          <t>Clinic</t>
        </is>
      </c>
      <c r="N106" s="88" t="inlineStr">
        <is>
          <t>ข้อ 61 (PLE_CC1_2555 Day 1.md)</t>
        </is>
      </c>
      <c r="O106" s="100" t="inlineStr">
        <is>
          <t>ข้อสอบจริง</t>
        </is>
      </c>
      <c r="P106" s="100" t="inlineStr">
        <is>
          <t>ปี 2555</t>
        </is>
      </c>
      <c r="Q106" s="100" t="n"/>
    </row>
    <row r="107" ht="13.2" customHeight="1" s="49">
      <c r="A107" s="119" t="n">
        <v>126</v>
      </c>
      <c r="B107" s="88" t="inlineStr">
        <is>
          <t>ยาที่ผู้ป่วยควรได้รับจากอาการดังกล่าวคือข้อใด</t>
        </is>
      </c>
      <c r="C107" s="100" t="n"/>
      <c r="D107" s="88" t="inlineStr">
        <is>
          <t>Clotrimazole</t>
        </is>
      </c>
      <c r="E107" s="88" t="inlineStr">
        <is>
          <t>Acyclovir</t>
        </is>
      </c>
      <c r="F107" s="88" t="inlineStr">
        <is>
          <t>Topical steroids</t>
        </is>
      </c>
      <c r="G107" s="88" t="inlineStr">
        <is>
          <t>Ketoconazole</t>
        </is>
      </c>
      <c r="H107" s="88" t="inlineStr">
        <is>
          <t>…………….</t>
        </is>
      </c>
      <c r="I107" s="119" t="inlineStr">
        <is>
          <t>1</t>
        </is>
      </c>
      <c r="J107" s="88" t="inlineStr">
        <is>
          <t>✅ คำตอบที่ถูกต้อง: ข้อ ก. Clotrimazole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การเลือก Clotrimazole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Acyclovir เป็นยาต้านไวรัสยับยั้ง viral DNA polymerase ใช้เฉพาะสำหรับการติดเชื้อเริม (HSV) หรืองูสวัด (VZV) ไม่มีฤทธิ์ต้านการอักเสบหรือบรรเทาอาการคันจากโรคผิวหนังอักเสบ
• ข้อ ค. (Topical steroids): Topical steroids จัดเป็นยาลำดับแรก (first-line drug) ในการลดการอักเสบของผิวหนังจาก Contact dermatitis แต่ในข้อสอบข้อนี้เฉลยข้อ ก ตามตัวเลือกที่กำหนด
• ข้อ ง. (Ketoconazole): Ketoconazole เป็นยาต้านเชื้อรากลุ่มเอโซล ออกฤทธิ์ยับยั้ง cytochrome P450-dependent enzyme 14-alpha-demethylase ใช้รักษาการติดเชื้อรา ไม่ได้ใช้รักษาผื่นแพ้สัมผัสที่ไม่มีการติดเชื้อราแทรกซ้อน
• ข้อ จ. (…………….): ตัวเลือกไม่สมบูรณ์และขาดข้อมูลตัวยาที่มีประสิทธิภาพในการลดการอักเสบและบรรเทาอาการทางคลินิกของผู้ป่วยราย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7" s="100" t="n"/>
      <c r="L107" s="88" t="inlineStr">
        <is>
          <t>Superficial fungal</t>
        </is>
      </c>
      <c r="M107" s="100" t="inlineStr">
        <is>
          <t>Clinic</t>
        </is>
      </c>
      <c r="N107" s="88" t="inlineStr">
        <is>
          <t>ข้อ 62 (PLE_CC1_2555 Day 1.md)</t>
        </is>
      </c>
      <c r="O107" s="100" t="inlineStr">
        <is>
          <t>ข้อสอบจริง</t>
        </is>
      </c>
      <c r="P107" s="100" t="inlineStr">
        <is>
          <t>ปี 2555</t>
        </is>
      </c>
      <c r="Q107" s="100" t="n"/>
    </row>
    <row r="108" ht="13.2" customHeight="1" s="49">
      <c r="A108" s="119" t="n">
        <v>127</v>
      </c>
      <c r="B108" s="88" t="inlineStr">
        <is>
          <t>ยารักษาโรคผิวหนังชนิดใดต่อไปนี้มีรายงานการเกิดอาการไม่พึงประสงค์ทำให้ผิวหนังหรือเล็บเปลี่ยนสี (Hyperpigmentation / Discoloration) ได้</t>
        </is>
      </c>
      <c r="C108" s="100" t="n"/>
      <c r="D108" s="88" t="inlineStr">
        <is>
          <t>Minocycline</t>
        </is>
      </c>
      <c r="E108" s="88" t="inlineStr">
        <is>
          <t>Ketoconazole</t>
        </is>
      </c>
      <c r="F108" s="88" t="inlineStr">
        <is>
          <t>Triamcinolone</t>
        </is>
      </c>
      <c r="G108" s="88" t="inlineStr">
        <is>
          <t>Adapalene</t>
        </is>
      </c>
      <c r="H108" s="88" t="inlineStr">
        <is>
          <t>Cetirizine</t>
        </is>
      </c>
      <c r="I108" s="119" t="n">
        <v>1</v>
      </c>
      <c r="J108" s="88" t="inlineStr">
        <is>
          <t>✅ คำตอบที่ถูกต้อง: ข้อ ก. Minocycline
💡 Background:
Minocycline เป็นยาปฏิชีวนะกลุ่ม Tetracycline ที่มี Lipophilicity สูง มีการสะสมในเนื้อเยื่อต่างๆ รวมถึงกระดูก เล็บ เหงือก และชั้นผิวหนัง
🎯 ทำไมข้อนี้ถึงถูก:
การใช้ Minocycline ระยะยาวอาจทำให้เกิดภาวะผิวหนัง เล็บ เยื่อบุในช่องปาก หรือฟันเปลี่ยนเป็นสีเทาดำหรือฟ้าอมเทา (Blue-gray hyperpigmentation) จากการสะสมของสารประกอบเชิงซ้อนของยาและเมลานิน
🔍 ข้ออื่นผิดเพราะอะไร:
• ข้อ ข. (Ketoconazole): อาการข้างเคียงเด่นคือ Hepatotoxicity และ Gynecomastia
• ข้อ ค. (Triamcinolone): ทำให้เกิด Skin atrophy และ Hypopigmentation (ผิวซีดจาง) ไม่ใช่รอยดำ
• ข้อ ง. (Adapalene): ก่อให้เกิดผิวแห้ง ลอก แดง และไวต่อแสงแดด
• ข้อ จ. (Cetirizine): ยาแก้แพ้ไม่มีผลทำให้ผิวหนังหรือเล็บเปลี่ยนสี
📖 Guideline อ้างอิง:
Fitzpatrick's Dermatology in General Medicine
📌 จุดจำก่อนสอบ:
• Drug-induced Pigmentation: Minocycline สะสมทำให้เกิด Blue-gray pigmentation บริเวณผิวหนังและเล็บ</t>
        </is>
      </c>
      <c r="K108" s="100" t="n"/>
      <c r="L108" s="88" t="inlineStr">
        <is>
          <t>Acne</t>
        </is>
      </c>
      <c r="M108" s="100" t="inlineStr">
        <is>
          <t>Clinic</t>
        </is>
      </c>
      <c r="N108" s="88" t="inlineStr">
        <is>
          <t>ข้อ 4 (PLE_CC1_2555 Day 2.md)</t>
        </is>
      </c>
      <c r="O108" s="100" t="inlineStr">
        <is>
          <t>ข้อสอบจริง</t>
        </is>
      </c>
      <c r="P108" s="100" t="inlineStr">
        <is>
          <t>ปี 2555</t>
        </is>
      </c>
      <c r="Q108" s="100" t="n"/>
    </row>
    <row r="109" ht="13.2" customHeight="1" s="49">
      <c r="A109" s="119" t="n">
        <v>128</v>
      </c>
      <c r="B109" s="88" t="inlineStr">
        <is>
          <t>ผู้ป่วยที่เริ่มรับประทานยา Allopurinol หากมีอาการไข้ เจ็บคอ มีผื่นแดง หรือตาแดง ควรรีบมาพบแพทย์์ทันทีเนื่องจากสงสัยการเกิดภาวะใด</t>
        </is>
      </c>
      <c r="C109" s="100" t="n"/>
      <c r="D109" s="88" t="inlineStr">
        <is>
          <t>Severe Cutaneous Adverse Reactions (SCARs / SJS-TEN)</t>
        </is>
      </c>
      <c r="E109" s="88" t="inlineStr">
        <is>
          <t>Common cold</t>
        </is>
      </c>
      <c r="F109" s="88" t="inlineStr">
        <is>
          <t>Drug-induced urticaria</t>
        </is>
      </c>
      <c r="G109" s="88" t="inlineStr">
        <is>
          <t>Gouty flare</t>
        </is>
      </c>
      <c r="H109" s="88" t="inlineStr">
        <is>
          <t>Hypersensitivity pneumonitis</t>
        </is>
      </c>
      <c r="I109" s="119" t="n">
        <v>1</v>
      </c>
      <c r="J109" s="88" t="inlineStr">
        <is>
          <t>✅ คำตอบที่ถูกต้อง: ข้อ ก. Severe Cutaneous Adverse Reactions (SCARs / SJS-TEN)
💡 Background:
Allopurinol เป็นสาเหตุหลักของการเกิด SCARs (เช่น SJS, TEN และ DRESS syndrome) ในคนไทย โดยเฉพาะในผู้ที่มีอัลลีล HLA-B58:01
🎯 ทำไมข้อนี้ถึงถูก:
อาการเตือนเริ่มแรก (Prodromal symptoms) ของ SJS/TEN มักเริ่มด้วยไข้สูง เจ็บคอ อ่อนเพลีย เคืองตา และตามมาด้วยผื่นแดงเจ็บบริเวณผิวหนังและเยื่อบุ การหยุดยาทันทีตั้งแต่เริ่มมีอาการช่วยลดอัตราการเสียชีวิตได้อย่างมีนัยสำคัญ
🔍 ข้ออื่นผิดเพราะอะไร:
• ข้อ ข. (Common cold): ไม่ได้เกี่ยวข้องกับการเริ่มยา Allopurinol
• ข้อ ค. (Drug-induced urticaria): ลมพิษมักไม่มีไข้สูง เจ็บคอ หรือแผลที่เยื่อบุ
• ข้อ ง. (Gouty flare): อาการปวดบวมข้อเฉียบพลัน ไม่มีผื่นทั่วตัวหรือไข้เจ็บคอแบบ SCARs
• ข้อ จ. (Hypersensitivity pneumonitis): อาการทางปอดเด่น เช่น หอบเหนื่อย ไอแห้ง
📖 Guideline อ้างอิง:
แนวทางเวชปฏิบัติการรักษาโรคเกาต์ สมาคมรูมาติสซั่มแห่งประเทศไทย
📌 จุดจำก่อนสอบ:
• Allopurinol Warning: ตรวจคัดกรอง HLA-B58:01 ก่อนเริ่มยา และกำชับให้หยุดยาทันทีหากมีไข้ ผื่น หรือเจ็บคอ</t>
        </is>
      </c>
      <c r="K109" s="100" t="n"/>
      <c r="L109" s="88" t="inlineStr">
        <is>
          <t>ADR &amp; Allergy</t>
        </is>
      </c>
      <c r="M109" s="100" t="inlineStr">
        <is>
          <t>Clinic</t>
        </is>
      </c>
      <c r="N109" s="88" t="inlineStr">
        <is>
          <t>ข้อ 5 (PLE_CC1_2555 Day 2.md)</t>
        </is>
      </c>
      <c r="O109" s="100" t="inlineStr">
        <is>
          <t>ข้อสอบจริง</t>
        </is>
      </c>
      <c r="P109" s="100" t="inlineStr">
        <is>
          <t>ปี 2555</t>
        </is>
      </c>
      <c r="Q109" s="100" t="n"/>
    </row>
    <row r="110" ht="13.2" customHeight="1" s="49">
      <c r="A110" s="119" t="n">
        <v>129</v>
      </c>
      <c r="B110" s="88" t="inlineStr">
        <is>
          <t>ขั้นแรกควรให้การรักษาโดยวิธีใดที่เหมาะสมที่สุด</t>
        </is>
      </c>
      <c r="C110" s="100" t="n"/>
      <c r="D110" s="88" t="inlineStr">
        <is>
          <t>Isotretinoin 10 mg OD</t>
        </is>
      </c>
      <c r="E110" s="88" t="inlineStr">
        <is>
          <t>Terbinafine 1% cream</t>
        </is>
      </c>
      <c r="F110" s="88" t="inlineStr">
        <is>
          <t>Adapalene 0.1% gel</t>
        </is>
      </c>
      <c r="G110" s="88" t="inlineStr">
        <is>
          <t>Mupirocin 2% ointment</t>
        </is>
      </c>
      <c r="H110" s="88" t="inlineStr">
        <is>
          <t>Betamethasone dipropionate 0.05% cream</t>
        </is>
      </c>
      <c r="I110" s="119" t="inlineStr">
        <is>
          <t>1</t>
        </is>
      </c>
      <c r="J110" s="88"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ออกฤทธิ์ยับยั้งเอนไซม์ squalene epoxidase ของเชื้อรา ใช้รักษาเกลื้อนและกลาก ไม่มีฤทธิ์ต้านเชื้อแบคทีเรียหรือช่วยสมานแผลไหม้บาดเจ็บ
• ข้อ ค. (Adapalene 0.1% gel): Adapalene 0.1% gel มีฤทธิ์ผลัดเซลล์ผิวและระคายเคืองสูง จัดเป็นข้อห้ามใช้ในบาดแผลเปิด แผลไฟไหม้ หรือผิวหนังที่มีการหลุดลอกเสียหายอย่างเด็ดขาด
• ข้อ ง. (Mupirocin 2% ointment): Mupirocin 2% ointment แม้จะมีฤทธิ์ต้านแบคทีเรียแกรมบวกสำหรับแผลติดเชื้อ แต่ในขั้นตอนแรกสุดของการจัดการแผลไฟไหม้จำเป็นต้องเน้นการลดอุณหภูมิและการล้างทำความสะอาดแผลเป็นอันดับแรก
• ข้อ จ. (Betamethasone dipropionate 0.05% cream): Betamethasone dipropionate 0.05% cream เป็นสเตียรอยด์ความแรงสูงที่จะไปกดการแบ่งตัวของเซลล์ไฟโบรบลาสต์ ยับยั้งการสร้างคอลลาเจน และเพิ่มความเสี่ยงต่อการติดเชื้อรุนแรงในบาดแผลไหม้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100" t="n"/>
      <c r="L110" s="88" t="inlineStr">
        <is>
          <t>Superficial fungal</t>
        </is>
      </c>
      <c r="M110" s="100" t="inlineStr">
        <is>
          <t>Clinic</t>
        </is>
      </c>
      <c r="N110" s="88" t="inlineStr">
        <is>
          <t>ข้อ 1 (PLE_CC1_2554 SET2.md)</t>
        </is>
      </c>
      <c r="O110" s="100" t="inlineStr">
        <is>
          <t>ข้อสอบจริง</t>
        </is>
      </c>
      <c r="P110" s="100" t="inlineStr">
        <is>
          <t>ปี 2554</t>
        </is>
      </c>
      <c r="Q110" s="100" t="n"/>
    </row>
    <row r="111" ht="13.2" customHeight="1" s="49">
      <c r="A111" s="119" t="n">
        <v>130</v>
      </c>
      <c r="B111" s="88" t="inlineStr">
        <is>
          <t>การปฐมพยาบาลเบื้องต้นที่ถูกต้องเมื่อถูกความร้อนลวก (Minor burn) คือข้อใด</t>
        </is>
      </c>
      <c r="C111" s="100" t="n"/>
      <c r="D111" s="88" t="inlineStr">
        <is>
          <t>ทายาสีฟันชโลมบนแผล</t>
        </is>
      </c>
      <c r="E111" s="88" t="inlineStr">
        <is>
          <t>ประคบด้วยความร้อน</t>
        </is>
      </c>
      <c r="F111" s="88" t="inlineStr">
        <is>
          <t>ล้างหรือประคบด้วยน้ำเย็น/น้ำสะอาดอุณหภูมิห้อง</t>
        </is>
      </c>
      <c r="G111" s="88" t="inlineStr">
        <is>
          <t>ราดด้วยน้ำปลาหรือน้ำมันพืช</t>
        </is>
      </c>
      <c r="H111" s="88" t="inlineStr">
        <is>
          <t>เจาะตุ่มน้ำพองออกทันที</t>
        </is>
      </c>
      <c r="I111" s="119" t="n">
        <v>3</v>
      </c>
      <c r="J111" s="88" t="inlineStr">
        <is>
          <t>✅ คำตอบที่ถูกต้อง: ข้อ ค.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การเลือก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(ทายาสีฟัน): การทายาสีฟันเป็นความเชื่อที่ผิด สารขัดฟันและเมนทอลก่อให้เกิดการระคายเคืองผิว กักเก็บความร้อน และเป็นแหล่งสะสมเชื้อโรคทำให้บาดแผลไหม้เกิดการติดเชื้อรุนแรง
• ข้อ ข. (ประคบร้อน นาที ลดการตายของเซลล์ผิวหนังบริเวณขอบแผล ไม่ควรใช้ยาสีฟันชโลมบนแผล เพราะก่อให้เกิดการระคายเคือง และอาจทำให้แผลมีโอกาสติดเชื้อมากขึ้น Ref: CDC Guideline, กรมแพทย์์ทหารเรือ Ref: คู่มือการปฐมพยาบาลในครัวเรือน คณะพยาบาลศาสตร์ มหาวิทยาลัย บูรพา (http://nurse.buu.ac.th/e- data/data/2012-08-10162.pdf)): การประคบร้อนจะยิ่งเพิ่มอุณหภูมิในชั้นเนื้อเยื่อ ขยายขอบเขตความเสียหายของเซลล์ผิวหนัง และเพิ่มอัตราการตายของเซลล์บริเวณขอบบาดแผลให้ลุกลามมากขึ้น
• ข้อ ง. (Hydrocortisone 1% cream): Hydrocortisone 1% cream เป็นยาทาสเตียรอยด์ที่อาจกดภูมิต้านทานเฉพาะที่ของผิวหนัง ชะลอการสร้างเนื้อเยื่อแกรนูเลชัน และเสี่ยงต่อการติดเชื้อแบคทีเรียซ้ำซ้อนในแผลไหม้สด
• ข้อ จ. (Triamcinolone acetonide 0.1% cream): Triamcinolone acetonide 0.1% cream เป็นคอร์ติโคสเตียรอยด์ความแรงปานกลาง มีผลยับยั้งกระบวนการสมานแผล (wound healing) และไม่ช่วยระบายความร้อนออกจากบาดแผล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1" s="100" t="n"/>
      <c r="L111" s="88" t="inlineStr">
        <is>
          <t>Wound</t>
        </is>
      </c>
      <c r="M111" s="100" t="inlineStr">
        <is>
          <t>Clinic</t>
        </is>
      </c>
      <c r="N111" s="88" t="inlineStr">
        <is>
          <t>ข้อ 1 (PLE_CC1_2554 SET2.md)</t>
        </is>
      </c>
      <c r="O111" s="100" t="inlineStr">
        <is>
          <t>ข้อสอบจริง</t>
        </is>
      </c>
      <c r="P111" s="100" t="inlineStr">
        <is>
          <t>ปี 2554</t>
        </is>
      </c>
      <c r="Q111" s="100" t="n"/>
    </row>
    <row r="112" ht="13.2" customHeight="1" s="49">
      <c r="A112" s="119" t="n">
        <v>131</v>
      </c>
      <c r="B112" s="88" t="inlineStr">
        <is>
          <t>ควรใช้น้ำยาชนิดใดในการล้างทำความสะอาดแผลเปิดหรือแผลไฟไหม้ที่ไม่ทำให้ระคายเคืองเนื้อเยื่อ</t>
        </is>
      </c>
      <c r="C112" s="100" t="n"/>
      <c r="D112" s="88" t="inlineStr">
        <is>
          <t>Normal Saline Solution (0.9% NSS)</t>
        </is>
      </c>
      <c r="E112" s="88" t="inlineStr">
        <is>
          <t>Alcohol 70%</t>
        </is>
      </c>
      <c r="F112" s="88" t="inlineStr">
        <is>
          <t>Alcohol 95%</t>
        </is>
      </c>
      <c r="G112" s="88" t="inlineStr">
        <is>
          <t>Hydrogen peroxide 3%</t>
        </is>
      </c>
      <c r="H112" s="88" t="inlineStr">
        <is>
          <t>Povidone-iodine 10% solution เข้มข้น</t>
        </is>
      </c>
      <c r="I112" s="119" t="n">
        <v>1</v>
      </c>
      <c r="J112" s="88" t="inlineStr">
        <is>
          <t>✅ คำตอบที่ถูกต้อง: ข้อ ก. เกิดจากการติดเชื้ออะไร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เกิดจากการติดเชื้ออะไร ตอบ S.aureus เป็นเชื้อสาเหตุหลักที่ก่อให้เกิดการติดเชื้อบริเวณผิวหนังและเนื้อเยื่ออ่อน  เป็นเชื้อแบคทีเรียป
🔍 ข้ออื่นผิดเพราะอะไร:
• ข้อ ข. (S.aureus): Staphylococcus aureus เป็นเชื้อแบคทีเรียประจำถิ่นที่ผิวหนังและเป็นสาเหตุสำคัญของการเกิดหนองในบาดแผล ไม่ใช่สารหรือน้ำยาที่ใช้สำหรับการล้างทำความสะอาดแผล
• ข้อ ค. (E.coli ระจำถิ่นที่อยู่บริเวณผิวหนัง ซึ่ง S.aureus จัดเป็น Aerobic gram positive cocci มีลักษณะเป็นรูปกลมเรียงตัวเป็นกลุ่ม, เคลื่อนไหวไม่ได้, coagulase positive, โคโลนีสีเหลือง, สามารถสร้าง leukotoxin ทำลายเม็ดเลือดขาว และสร้าง toxin อื่นๆ ทำให้ติดเชื้อที่แผล และทำให้เกิดหนอง (pyogenic) Ref : หนังสือติว Pharmacotherapy Rx30): Escherichia coli เป็นแบคทีเรียแกรมลบรูปแท่งที่พบในระบบทางเดินอาหารและอุจจาระ จัดเป็นเชื้อก่อโรค ไม่ใช่น้ำยาทำความสะอาดแผลทางการแพทย์์
• ข้อ ง. (ควรจ่ายยาปฎิชีวนะใดให้ผู้ป่วย ฝี, แผลอักเสบ, ตุ่มหนอง, พุพอง, ผิวหนังอักเสบ ไม่ใช้กับการติดเชื้อทาง GI และ UTI เพราะยาไม่ได้ผลกับ gram negative Dicloxacillin มีฤทธิ์เหนือ Cloxacillin ทั้งด้าน pharmacokinetic และ pharmacodynamics Ref : หนังสือ UP++ 6.หากต้องการเตรียม Povidone iodine gel จะต้องใช้สารก่อเจลชนิดใด Carbomer เพราะ ทำให้เกิดเจลใสและมีความคงตัว Carbomer ชนิด Carbopol 934P เป็นสารที่เฉื่อยต่อการเกิ ดปฏิกิริยา และไม่ก่อให้เกิดการแพ้และระคายเคือง นอก จากนี้ยังมี Carbomer ชนิดอื่นๆ อีกเช่น Carbomer ชนิด Carbopol 910, 940, 941, 1342 Ref : http://drug.fda.moph.go.th/zone_gmp/files/semisolid_dosageforms_validation2.pdf 7.alcohol 70% ปริมาณ 30 ml สามารถขายได้ในร้านยาหรือไม่เพราะเหตุใด(จุ๋ง 011/ ปาล์ม 051) Ref: ประกาศกระทรวงสาธารณสุข เรื่อง ยาสามัญประจำบ้านแผนปัจจุบัน พ.ศ. 2542 Ref: เว็บสำนักยาอย. (http://drug.fda.moph.go.th/zone_drug/dru001.asp?title=3&amp;display=a12b1205) กรณีศึกษาที่ 8 (จิต 012/ แจ๊บป 052) ผู้ป่วยโรคมะเร็ง น ้าหนัก 40 kg ส่วนสูง 160 cm. ได้รับยา 5-FU 600 mg/m2/day วันที่ 1-8 MTX 30-50 mg/m2/week วันที่ 1-8 Cyclophosphamide 100 mg/m2/day วันที่ 1-14): การใช้ยาปฏิชีวนะรับประทาน เช่น Dicloxacillin มีข้อบ่งใช้เพื่อกำจัดเชื้อเมื่อมีการติดเชื้อเข้าสู่ชั้นผิวหนังแท้ แต่ไม่สามารถทดแทนการล้างชะสิ่งสกปรกออกจากแผลสดด้วยน้ำเกลือปราศจากเชื้อได้
• ข้อ จ. (Benzoyl peroxide 2.5% gel): Benzoyl peroxide 2.5% gel ก่อให้เกิดการระคายเคือง แสบร้อน และทำลายเนื้อเยื่อสร้างใหม่ ห้ามนำมาใช้ล้างหรือชะล้างบาดแผลเปิดอย่างเด็ดขาด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2" s="100" t="n"/>
      <c r="L112" s="88" t="inlineStr">
        <is>
          <t>Wound</t>
        </is>
      </c>
      <c r="M112" s="100" t="inlineStr">
        <is>
          <t>Clinic</t>
        </is>
      </c>
      <c r="N112" s="88" t="inlineStr">
        <is>
          <t>ข้อ 3 (PLE_CC1_2554 SET2.md)</t>
        </is>
      </c>
      <c r="O112" s="100" t="inlineStr">
        <is>
          <t>ข้อสอบจริง</t>
        </is>
      </c>
      <c r="P112" s="100" t="inlineStr">
        <is>
          <t>ปี 2554</t>
        </is>
      </c>
      <c r="Q112" s="100" t="n"/>
    </row>
    <row r="113" ht="13.2" customHeight="1" s="49">
      <c r="A113" s="119" t="n">
        <v>132</v>
      </c>
      <c r="B113" s="88" t="inlineStr">
        <is>
          <t>ผู้ป่วยมีตุ่มน้ำใสเกิดขึ้นเรียงตัวตามแนวเส้นประสาท (Dermatome) ร่วมกับมีอาการปวดแสบปวดร้อน ผู้ป่วยเป็นโรคใด</t>
        </is>
      </c>
      <c r="C113" s="100" t="n"/>
      <c r="D113" s="88" t="inlineStr">
        <is>
          <t>Herpes zoster (งูสวัด)</t>
        </is>
      </c>
      <c r="E113" s="88" t="inlineStr">
        <is>
          <t>Herpes simplex (เริม)</t>
        </is>
      </c>
      <c r="F113" s="88" t="inlineStr">
        <is>
          <t>Varicella (อีสุกอีใส)</t>
        </is>
      </c>
      <c r="G113" s="88" t="inlineStr">
        <is>
          <t>Impetigo (แผลพุพอง)</t>
        </is>
      </c>
      <c r="H113" s="88" t="inlineStr">
        <is>
          <t>Contact dermatitis</t>
        </is>
      </c>
      <c r="I113" s="119" t="n">
        <v>1</v>
      </c>
      <c r="J113" s="88" t="inlineStr">
        <is>
          <t>✅ คำตอบที่ถูกต้อง: ข้อ ก. Herpes zoster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Herpes zoster การเลือก Herpes zoster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(Herpes simplex): Herpes simplex มักก่อให้เกิดตุ่มน้ำใสรวมกันเป็นกระจุกเดี่ยวบนฐานแดงบริเวณรอยต่อเยื่อเมือก เช่น ริมฝีปากหรืออวัยวะเพศ ไม่ได้เรียงตัวยาวตามแนวเส้นประสาทเดี่ยว (dermatome)
• ข้อ ค. (Herpes labialis): Herpes labialis เป็นการติดเชื้อเริมชนิด HSV-1 บริเวณริมฝีปาก มักกำเริบซ้ำตำแหน่งเดิมเมื่อภูมิคุ้มกันตก ไม่มีการกระจายตัวตามแนวแขนงประสาทตามลำตัว
• ข้อ ง. (Herpes genitalis Herpes simplex(โรคเริม) เกิดจาก herpes simplex virus (HSV) ซึ่งมี 2 สายพันธุ์ คือ HSV-1ที่มักก่อโรคบริเวณใบหน้า เช่น ปาก (herpes labialis หรือ fever blister), จมูก, แก้ม โดยผู้ป่วยจะมีอาการไข้ เจ็บปาก เจ็บคอ ต่อมนํ้าเหลืองโต และอาจมีอาการเหงือกอักเสบร่วมด้วย HSV-2มักก่อโรคบริเวณอวัยวะเพศ (herpes genital) ซึ่งมักติดต่อทางเพศสัมพันธ์ โดยตุ่มใสที่เกิดขึ้นจะแตกเป็นแผลเล็กๆคล้ายแผลถลอกและมีอาการเจ็บ Herpes zoster :(งูสวัด) เกิดจากเชื้อ DNA virus ชนิด Herpes virus varicella เป็นเชื้อชนิดเดียวกับที่ก่อโรคอีสุกอีใส (chickenpox หรือ varicella) โดยมากจะมีอาการนำก่อนเกิดผื่นประมาณ 2-3 วัน คือ เจ็บแปลบบริเวณเส้นประสาท อาจคันและแสบร้อนเป็นพักๆ หรือตลอดเวลา ในช่วงนี้ผู้ป่วยอาจมีอาการปวดเมื่อย ปวดกล้ามเนื้อ ปวดหัวและเป็นไข้ได้ หลังจากนั้นจะมีผื่นที่มีลักษณะเป็นตุ่มนํ้าหลายตุ่มบนฐานสีแดง เรียงตามแนวผิวหนังที่เลี้ยงโดยเส้นประสาทสันหลังเส้นเดียวกัน ตุ่มนํ้าจะแตกออกแล้วค่อยๆตกสะเก็ด อ้างอิง: หนังสือการเลือกใช้เภสัชภัณฑ์ เล่ม 1 เภสัช มช. : หนังสือ Comprehensive Pharmacy Review 5th edition โดย กิติยศ ยศสมบัติ): Herpes genitalis เกิดจากการติดเชื้อ HSV-2 บริเวณอวัยวะเพศและทวารหนัก ติดต่อทางเพศสัมพันธ์ ไม่ได้มีพยาธิสภาพเป็นผื่นแถบยาวข้างลำตัวตามแนวรากประสาทไขสันหลัง
• ข้อ จ. (Cetirizine 10 mg OD): Cetirizine เป็นยาต้านฮิสตามีนกลุ่ม Second-generation antihistamine เป็นชื่อเภสัชภัณฑ์รักษาภูมิแพ้ ไม่ใช่ชื่อการวินิจฉัยโรคทางผิวหนัง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3" s="100" t="n"/>
      <c r="L113" s="88" t="inlineStr">
        <is>
          <t>Herpes &amp; Zoster</t>
        </is>
      </c>
      <c r="M113" s="100" t="inlineStr">
        <is>
          <t>Clinic</t>
        </is>
      </c>
      <c r="N113" s="88" t="inlineStr">
        <is>
          <t>ข้อ 1 (PLE_CC1_2554 SET2.md)</t>
        </is>
      </c>
      <c r="O113" s="100" t="inlineStr">
        <is>
          <t>ข้อสอบจริง</t>
        </is>
      </c>
      <c r="P113" s="100" t="inlineStr">
        <is>
          <t>ปี 2554</t>
        </is>
      </c>
      <c r="Q113" s="100" t="n"/>
    </row>
    <row r="114" ht="13.2" customHeight="1" s="49">
      <c r="A114" s="119" t="n">
        <v>133</v>
      </c>
      <c r="B114" s="88" t="inlineStr">
        <is>
          <t>โรคงูสวัด (Herpes zoster) เกิดจากการกำเริบของเชื้อไวรัสชนิดใด</t>
        </is>
      </c>
      <c r="C114" s="100" t="n"/>
      <c r="D114" s="88" t="inlineStr">
        <is>
          <t>Human Papilloma Virus</t>
        </is>
      </c>
      <c r="E114" s="88" t="inlineStr">
        <is>
          <t>Malassezia furfur</t>
        </is>
      </c>
      <c r="F114" s="88" t="inlineStr">
        <is>
          <t>Varicella zoster virus (VZV)</t>
        </is>
      </c>
      <c r="G114" s="88" t="inlineStr">
        <is>
          <t>Candida albicans</t>
        </is>
      </c>
      <c r="H114" s="88" t="inlineStr">
        <is>
          <t>Herpes simplex virus type 2</t>
        </is>
      </c>
      <c r="I114" s="119" t="n">
        <v>3</v>
      </c>
      <c r="J114" s="88" t="inlineStr">
        <is>
          <t>✅ คำตอบที่ถูกต้อง: ข้อ ค. Varicella zoster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Varicella zoster virus การเลือก Varicella zoster virus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(Human Papilloma Virus): Human Papilloma Virus (HPV) เป็นดีเอ็นเอไวรัสที่กระตุ้นการแบ่งตัวของเซลล์เยื่อบุผิวหนังก่อให้เกิดโรคหูด (warts) หรือมะเร็งปากมดลูก ไม่ใช่เชื้อก่อโรคงูสวัด
• ข้อ ข. (Malassezia furfur): Malassezia furfur เป็นเชื้อราประเภทยีสต์ที่เป็นสาเหตุของการเกิดโรคเกลื้อน (Pityriasis versicolor) และ Seborrheic dermatitis ไม่ใช่เชื้อไวรัส
• ข้อ ง. (Candida albicans Herpes zoster :Shingle (งูสวัด) เกิดจากเชื้อ DNA virus ชนิด Herpes virus varicella หรืออาจเรียกว่า varicella zoster virus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อ้างอิง: หนังสือ Comprehensive Pharmacy Review 5th edition โดย กิติยศ ยศสมบัติ): Candida albicans เป็นเชื้อราในกลุ่มยีสต์ ก่อโรคติดเชื้อราที่เยื่อบุช่องปาก ช่องคลอด และซอกพับผิวหนัง ไม่สัมพันธ์กับการเกิดตุ่มน้ำตามแนวเส้นประสาท
• ข้อ จ. (Adapalene 0.1% gel): Adapalene 0.1% gel เป็นยาทารักษาสิวในกลุ่ม topical retinoid เป็นชื่อยา ไม่ใช่เชื้อจุลชีพทางชีววิทยา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100" t="n"/>
      <c r="L114" s="88" t="inlineStr">
        <is>
          <t>Herpes &amp; Zoster</t>
        </is>
      </c>
      <c r="M114" s="100" t="inlineStr">
        <is>
          <t>Clinic</t>
        </is>
      </c>
      <c r="N114" s="88" t="inlineStr">
        <is>
          <t>ข้อ 2 (PLE_CC1_2554 SET2.md)</t>
        </is>
      </c>
      <c r="O114" s="100" t="inlineStr">
        <is>
          <t>ข้อสอบจริง</t>
        </is>
      </c>
      <c r="P114" s="100" t="inlineStr">
        <is>
          <t>ปี 2554</t>
        </is>
      </c>
      <c r="Q114" s="100" t="n"/>
    </row>
    <row r="115" ht="13.2" customHeight="1" s="49">
      <c r="A115" s="119" t="n">
        <v>134</v>
      </c>
      <c r="B115" s="88" t="inlineStr">
        <is>
          <t>การรักษาโรคงูสวัดด้วยยาต้านไวรัสชนิดรับประทาน ข้อใดกล่าวถูกต้องที่สุด</t>
        </is>
      </c>
      <c r="C115" s="100" t="n"/>
      <c r="D115" s="88" t="inlineStr">
        <is>
          <t>หากเป็นไม่มาก ทาเฉพาะยาทาภายนอกอย่างเดียวก็เพียงพอ</t>
        </is>
      </c>
      <c r="E115" s="88" t="inlineStr">
        <is>
          <t>ควรเริ่มรับประทานยาต้านไวรัสภายใน 72 ชั่วโมงหลังเกิดผื่นตุ่มน้ำ</t>
        </is>
      </c>
      <c r="F115" s="88" t="inlineStr">
        <is>
          <t>นำสมุนไพรสดหรือกระเทียมมาพอกบริเวณแผลเพื่อฆ่าเชื้อ</t>
        </is>
      </c>
      <c r="G115" s="88" t="inlineStr">
        <is>
          <t>ให้รับประทานยาต้านไวรัสเฉพาะเมื่อตุ่มน้ำแตกแห้งเป็นสะเก็ดแล้ว</t>
        </is>
      </c>
      <c r="H115" s="88" t="inlineStr">
        <is>
          <t>ให้ยาปฏิชีวนะ Cloxacillin เป็นยาหลักตัวแรกเสมอ</t>
        </is>
      </c>
      <c r="I115" s="119" t="n">
        <v>2</v>
      </c>
      <c r="J115" s="88" t="inlineStr">
        <is>
          <t>✅ คำตอบที่ถูกต้อง: ข้อ ข. ต้องกินยาต้านเชื้อไวรัสภายใน 7 วันหลังจากมีอาการ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ต้องกินยาต้านเชื้อไวรัสภายใน 7 วันหลังจากมีอาการ การเลือก ต้องกินยาต้านเชื้อไวรัสภายใน 7 วันหลังจากมีอาการ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(ถ้าเป็นไม่มาก ทาครีมรักษาได้): ยาทาต้านไวรัสเฉพาะที่ เช่น Acyclovir cream มีประสิทธิภาพต่ำมากและไม่สามารถยับยั้งการแบ่งตัวของเชื้อไวรัสในปมประสาทหรือป้องกัน Postherpetic neuralgia ได้ การรักษาหลักจึงต้องใช้ยาต้านไวรัสชนิดรับประทาน
• ข้อ ค. (นำกระเทียมสด 2-3 กลีบ ตำละเอียด แล้วนำมาพอกแผล): การนำกระเทียมสดมาพอกแผลจะทำให้ผิวหนังเกิดการไหม้ระคายเคืองจากสารเคมีอย่างรุนแรง (chemical burn) และเพิ่มความเสี่ยงต่อการติดเชื้อแบคทีเรียซ้ำซ้อนในแผล
• ข้อ ง. (ถูกต้องทุกข้อ การรักษาโคงูสวัดต้องใช้ยาต้านเชื้อไวรัสชนิดรับประทาน ได้แก่ acyclovir, valaciclovirและ famciclovirซึ่งควรเริ่มให้เร็วที่สุดเมื่อทราบว่าเป็นโรคงูสวัด เพราะยาจะช่วยบรรเทาอาการ และลดระยะเวลาในการรักษาโรคได้ และยังลดความถี่ในการกลับมาเป็นซํ้า ลดความรุนแรง และลดระยะเวลาปวดเส้นประสารทหลังเป็นโรคงูสวัด (postherpetic neuralgia) ส่วนการใช้ยาสเตียรอยด์เพื่อป้องกัน postherpetic neuralgia บางครั้งอาจทำให้เชื้อรุกลามมากขึ้นได้ ดังนั้นจึงควรหลีกเลี่ยงการใช้สเตียรอยด์ในผู้ป่วยงูสวัด อ้างอิง: หนังสือการเลือกใช้เภสัชภัณฑ์ เล่ม 1 เภสัช มช.): การรักษาโรคงูสวัดมีข้อบ่งใช้เฉพาะด้วยยาต้านไวรัสชนิดรับประทานที่ต้องเริ่มให้เร็ว การพอกกระเทียมหรือการใช้เฉพาะยาทาจึงไม่ถูกต้องตามหลักเวชปฏิบัติ
• ข้อ จ. (Clotrimazole 1% cream): Clotrimazole 1% cream เป็นยาต้านเชื้อรากลุ่ม imidazole ไม่มีฤทธิ์ต้านไวรัสในกลุ่ม Herpesviridae จึงไม่มีประสิทธิผลในการรักษาโรคงูสวัด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5" s="100" t="n"/>
      <c r="L115" s="88" t="inlineStr">
        <is>
          <t>Herpes &amp; Zoster</t>
        </is>
      </c>
      <c r="M115" s="100" t="inlineStr">
        <is>
          <t>Clinic</t>
        </is>
      </c>
      <c r="N115" s="88" t="inlineStr">
        <is>
          <t>ข้อ 4 (PLE_CC1_2554 SET2.md)</t>
        </is>
      </c>
      <c r="O115" s="100" t="inlineStr">
        <is>
          <t>ข้อสอบจริง</t>
        </is>
      </c>
      <c r="P115" s="100" t="inlineStr">
        <is>
          <t>ปี 2554</t>
        </is>
      </c>
      <c r="Q115" s="100" t="n"/>
    </row>
    <row r="116" ht="13.2" customHeight="1" s="49">
      <c r="A116" s="119" t="n">
        <v>135</v>
      </c>
      <c r="B116" s="88" t="inlineStr">
        <is>
          <t>ข้อใดไม่ถูกต้องเกี่ยวกับเชื้อ Varicella zoster virus (VZV) และโรคงูสวัด</t>
        </is>
      </c>
      <c r="C116" s="100" t="n"/>
      <c r="D116" s="88" t="inlineStr">
        <is>
          <t>โรคงูสวัดเป็นแล้วร่างกายจะมีภูมิคุ้มกันถาวรและไม่สามารถกลับเป็นซ้ำได้อีก</t>
        </is>
      </c>
      <c r="E116" s="88" t="inlineStr">
        <is>
          <t>การติดเชื้อ VZV ครั้งแรกจะแสดงอาการเป็นโรคอีสุกอีใส (Chickenpox)</t>
        </is>
      </c>
      <c r="F116" s="88" t="inlineStr">
        <is>
          <t>หลังหายจากอีสุกอีใส เชื้อจะแฝงตัวอยู่ที่ปมประสาทรับความรู้สึก (Dorsal root ganglia)</t>
        </is>
      </c>
      <c r="G116" s="88" t="inlineStr">
        <is>
          <t>เชื้อสามารถแพร่กระจายไปยังผู้ที่ไม่เคยเป็นอีสุกอีใสมาก่อนได้จากการสัมผัสตุ่มน้ำ</t>
        </is>
      </c>
      <c r="H116" s="88" t="inlineStr">
        <is>
          <t>ผู้สูงอายุหรือผู้มีภูมิคุ้มกันต่ำมีความเสี่ยงต่อการเกิดงูสวัดสูงขึ้น</t>
        </is>
      </c>
      <c r="I116" s="119" t="n">
        <v>1</v>
      </c>
      <c r="J116" s="88" t="inlineStr">
        <is>
          <t>✅ คำตอบที่ถูกต้อง: ข้อ ก. โรคนี้เป็นแล้วไม่กลับเป็นซํ้า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โรคนี้เป็นแล้วไม่กลับเป็นซํ้า การเลือก โรคนี้เป็นแล้วไม่กลับเป็นซํ้า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(การติดเชื้อ VZV ครั้งแรกจะทำให้เกิดโรคสุกใส): ข้อความนี้ถูกต้องตามพยาธิสรีรวิทยา เพราะการติดเชื้อปฐมภูมิของ Varicella zoster virus ในผู้ที่ไม่เคยมีภูมิคุ้มกันจะแสดงอาการเป็นโรคอีสุกอีใส (Chickenpox)
• ข้อ ค. (เชื้อ VZV สามารถติดต่อทางการสัมผัสเยื่อเมือกของทางเดินหายใจ): ข้อความนี้ถูกต้องตามหลักระบาดวิทยา เนื่องจากเชื้อ VZV สามารถติดต่อได้ผ่านการสูดละอองฝอยทางเดินหายใจหรือการสัมผัสน้ำใสจากรอยโรคโดยตรง
• ข้อ ง. (ไม่ถูกต้องทุกข้อ Herpes zoster :Shingle (งูสวัด) เกิดจากเชื้อ DNA virus ชนิด Herpes virus varicella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ซึ่งเชื้อยังคงอยู่ในร่างกายจึงสามารถกลับเป็นซํ้าได้ อ้างอิง: หนังสือการเลือกใช้เภสัชภัณฑ์ เล่ม 1 เภสัช มช. : หนังสือ Comprehensive Pharmacy Review 5th edition โดย กิติยศ ยศสมบัติ): ข้อ ก เป็นข้อความที่ไม่ถูกต้องเพียงข้อเดียว เนื่องจากเชื้อ VZV จะแฝงตัวอยู่ในปมประสาท dorsal root ganglion ตลอดชีวิต และสามารถกำเริบซ้ำได้เมื่อภูมิคุ้มกันลดลง จึงไม่ใช่ 'ไม่ถูกต้องทุกข้อ'
• ข้อ จ. (Clobetasol propionate 0.05% cream): Clobetasol propionate 0.05% cream เป็นยาทาคอร์ติโคสเตียรอยด์ความแรงสูงสุดที่มีข้อห้ามใช้ในการติดเชื้อไวรัสสด เพราะจะทำให้เชื้อไวรัสแพร่กระจายลุกลามรุนแรง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6" s="100" t="n"/>
      <c r="L116" s="88" t="inlineStr">
        <is>
          <t>Herpes &amp; Zoster</t>
        </is>
      </c>
      <c r="M116" s="100" t="inlineStr">
        <is>
          <t>Clinic</t>
        </is>
      </c>
      <c r="N116" s="88" t="inlineStr">
        <is>
          <t>ข้อ 5 (PLE_CC1_2554 SET2.md)</t>
        </is>
      </c>
      <c r="O116" s="100" t="inlineStr">
        <is>
          <t>ข้อสอบจริง</t>
        </is>
      </c>
      <c r="P116" s="100" t="inlineStr">
        <is>
          <t>ปี 2554</t>
        </is>
      </c>
      <c r="Q116" s="100" t="n"/>
    </row>
    <row r="117" ht="13.2" customHeight="1" s="49">
      <c r="A117" s="119" t="n">
        <v>136</v>
      </c>
      <c r="B117" s="88" t="inlineStr">
        <is>
          <t>กรณีใดจัดเป็นยาผิดมาตรฐานตามพระราชบัญญัติยา พ.ศ. 2510</t>
        </is>
      </c>
      <c r="C117" s="100" t="n"/>
      <c r="D117" s="88" t="inlineStr">
        <is>
          <t>ยาที่มีการแสดงวันหมดอายุบนฉลากไม่ชัดเจน</t>
        </is>
      </c>
      <c r="E117" s="88" t="inlineStr">
        <is>
          <t>ยาที่ตรวจวิเคราะห์ปริมาณตัวยาสำคัญได้ 87% ของเกณฑ์ที่กำหนดในทะเบียนตำรับยา</t>
        </is>
      </c>
      <c r="F117" s="88" t="inlineStr">
        <is>
          <t>ยาที่มีการนำชื่อทางการค้าอื่นมาสวมแทน</t>
        </is>
      </c>
      <c r="G117" s="88" t="inlineStr">
        <is>
          <t>ยาที่มีส่วนผสมของสารต้องห้ามที่เป็นอันตรายร้ายแรง</t>
        </is>
      </c>
      <c r="H117" s="88" t="inlineStr">
        <is>
          <t>ยาที่ผลิตจากโรงงานที่ยังไม่ผ่านเกณฑ์ GMP</t>
        </is>
      </c>
      <c r="I117" s="119" t="n">
        <v>2</v>
      </c>
      <c r="J117" s="88" t="inlineStr">
        <is>
          <t>✅ คำตอบที่ถูกต้อง: ข้อ ข. ตรวจเปอร์เซ็นต์ยาได้87%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ตรวจเปอร์เซ็นต์ยาได้87% การเลือก ตรวจเปอร์เซ็นต์ยาได้87%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(ระบุยาหมดอายุ 2019 แต่ผลิต 2009): การแสดงวันหมดอายุเท็จหรือไม่ตรงกับความเป็นจริง จัดเป็นความผิดในหมวด 'ยาปลอม' ตามมาตรา 72(1) แห่งพระราชบัญญัติยา ไม่ใช่ยาผิดมาตรฐาน
• ข้อ ค. (ใส่ยาอื่นมาผสม acyclovir เพื่อลดต้นทุนและการดื้อยา): การนำตัวยาอื่นหรือสิ่งเจือปนมาผสมเพื่อลดต้นทุนหรือหลอกลวง จัดเป็น 'ยาปลอม' ตามกฎหมายว่าด้วยการปลอมปนตัวยาสำคัญ
• ข้อ ง. (ถูกต้องทุกข้อ หรือเกินจากเกณฑ์ตํ่าสุดสูงสุดที่กำหนดในตำรับที่ขึ้นทะเบียนไว้ ส่วนการระบุยาหมดอายุ 2019 แต่ผลิต 2009 เป็นยา ใส่ยาอื่นมาผสม acyclovir เพื่อลดต้นทุนและการดื้อยาเป็นยาปลอม (อ้างอิง:http://www.med.cmu.ac.th/HOME/file/extra/uhosnet/no- 30/presentation/drug_quality_witaya.pdf)): เนื่องจากข้อ ก และ ค จัดเป็นนิยามของยาปลอมตามกฎหมายยา ดังนั้นจึงไม่สามารถสรุปว่าถูกต้องทุกข้อได้
• ข้อ จ. (Acyclovir 5% cream): Acyclovir 5% cream เป็นชื่อผลิตภัณฑ์ยาต้านไวรัสเฉพาะที่ตามมาตรฐานตำรับยา ไม่ใช่นิยามทางกฎหมายของประเภทยาบกพร่องทางคุณภาพ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7" s="100" t="n"/>
      <c r="L117" s="88" t="inlineStr">
        <is>
          <t>Regulatory &amp; Quality</t>
        </is>
      </c>
      <c r="M117" s="100" t="inlineStr">
        <is>
          <t>Clinic</t>
        </is>
      </c>
      <c r="N117" s="88" t="inlineStr">
        <is>
          <t>ข้อ 7 (PLE_CC1_2554 SET2.md)</t>
        </is>
      </c>
      <c r="O117" s="100" t="inlineStr">
        <is>
          <t>ข้อสอบจริง</t>
        </is>
      </c>
      <c r="P117" s="100" t="inlineStr">
        <is>
          <t>ปี 2554</t>
        </is>
      </c>
      <c r="Q117" s="100" t="n"/>
    </row>
    <row r="118" ht="13.2" customHeight="1" s="49">
      <c r="A118" s="119" t="n">
        <v>137</v>
      </c>
      <c r="B118" s="88" t="inlineStr">
        <is>
          <t>ผู้ป่วยแผลไฟไหม้ระยะต่อมามีตุ่มน้ำแตกและแผลเปิดออก สารละลายใดเหมาะสมที่สุดในการล้างทำความสะอาดแผล</t>
        </is>
      </c>
      <c r="C118" s="100" t="n"/>
      <c r="D118" s="88" t="inlineStr">
        <is>
          <t>Normal Saline Solution (0.9% NSS)</t>
        </is>
      </c>
      <c r="E118" s="88" t="inlineStr">
        <is>
          <t>Alcohol 70%</t>
        </is>
      </c>
      <c r="F118" s="88" t="inlineStr">
        <is>
          <t>Alcohol 95%</t>
        </is>
      </c>
      <c r="G118" s="88" t="inlineStr">
        <is>
          <t>น้ำยาบ้วนปากผสมสารฆ่าเชื้อ</t>
        </is>
      </c>
      <c r="H118" s="88" t="inlineStr">
        <is>
          <t>น้ำสบู่เข้มข้น</t>
        </is>
      </c>
      <c r="I118" s="119" t="n">
        <v>1</v>
      </c>
      <c r="J118" s="88" t="inlineStr">
        <is>
          <t>✅ คำตอบที่ถูกต้อง: ข้อ ก. povidone-iodine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povidone-iodine การเลือก povidone-iodine เป็นคำตอบที่ถูกต้องตามแนวทางการรักษามาตรฐาน เนื่องจาก เป็น Polyvinylpyrrolidone (PVP) ใช้เป็น Binder สำหรับ wet granulation ละลายได้ทั้งในน้ำและแอลกอฮอล์
🔍 ข้ออื่นผิดเพราะอะไร:
• ข้อ ข. (alcohol 70%): Alcohol 70% มีฤทธิ์ทำให้โปรตีนแข็งตัว (protein coagulation) และก่อให้เกิดความเจ็บปวดแสบร้อนอย่างรุนแรงและทำลายเซลล์เนื้อเยื่อสร้างใหม่ จึงใช้เฉพาะเช็ดทำความสะอาดผิวหนังปกติรอบแผลเท่านั้น
• ข้อ ค. (alcohol 90%): Alcohol 90% ระเหยเร็วเกินไปและทำให้เซลล์เนื้อเยื่อขาดน้ำอย่างรุนแรง นิยมใช้สำหรับแช่ฆ่าเชื้อเครื่องมือแพทย์์ ไม่ควรสัมผัสกับบาดแผลเปิดโดยตรง
• ข้อ ง. (นํ้ากลั่น จ . นํ้ายาล้าง contact lens โจทย์ถามการล้างแผลที่จะถูกที่สุดก็คือ NSS เนื่องจากไม่ระคายเคืองต่อเนื้อเยื่อ เพื่อชะล้างสิ่งสกปรกออกจากแผล ( Nursing Care in Burn Wound ) แต่ถ้าโจทย์ถามใส่แผลก็ตอบ povidone- iodine ( HealthToday โดย ภญ.เพ็ญนภา ม่วงศรี ) , ส่วน alcohol 70% ทาผิวหนังก่อนฉีดยา/เจาะเลือดไม่ควรโดนผิวหนังโดยตรง และ 95% แช่เครื่องมือ): น้ำกลั่นหรือน้ำยาล้างคอนแทกต์เลนส์เป็นสารละลายไฮโปทอนิก (Hypotonic) เมื่อสัมผัสเซลล์บาดแผลจะทำให้น้ำออสโมซิสเข้าสู่เซลล์จนเซลล์บวมแตกและทำให้ผู้ป่วยรู้สึกปวดแสบ
• ข้อ จ. (Isotretinoin 10 mg OD): Isotretinoin 10 mg OD เป็นยารับประทานกลุ่ม retinoid สำหรับรักษาสิวรุนแรง มีผลข้างเคียงทำให้ผิวหนังบางและชะลอการสมานแผล ไม่มีบทบาทในการล้างทำความสะอาดแผลเปิด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8" s="100" t="n"/>
      <c r="L118" s="88" t="inlineStr">
        <is>
          <t>Wound</t>
        </is>
      </c>
      <c r="M118" s="100" t="inlineStr">
        <is>
          <t>Clinic</t>
        </is>
      </c>
      <c r="N118" s="88" t="inlineStr">
        <is>
          <t>ข้อ 22 (PLE_CC1_2554 SET2.md)</t>
        </is>
      </c>
      <c r="O118" s="100" t="inlineStr">
        <is>
          <t>ข้อสอบจริง</t>
        </is>
      </c>
      <c r="P118" s="100" t="inlineStr">
        <is>
          <t>ปี 2554</t>
        </is>
      </c>
      <c r="Q118" s="100" t="n"/>
    </row>
    <row r="119" ht="13.2" customHeight="1" s="49">
      <c r="A119" s="119" t="n">
        <v>138</v>
      </c>
      <c r="B119" s="88" t="inlineStr">
        <is>
          <t>เอกสารประกอบการเรียน เรื่อง Thyriod disorder ของอาจารย์วรนุช แสงเจริญ</t>
        </is>
      </c>
      <c r="C119" s="100" t="n"/>
      <c r="D119" s="88" t="inlineStr">
        <is>
          <t>Cetirizine 10 mg OD</t>
        </is>
      </c>
      <c r="E119" s="88" t="inlineStr">
        <is>
          <t>Isotretinoin 10 mg OD</t>
        </is>
      </c>
      <c r="F119" s="88" t="inlineStr">
        <is>
          <t>Terbinafine 1% cream</t>
        </is>
      </c>
      <c r="G119" s="88" t="inlineStr">
        <is>
          <t>Adapalene 0.1% gel</t>
        </is>
      </c>
      <c r="H119" s="88" t="inlineStr">
        <is>
          <t>Mupirocin 2% ointment</t>
        </is>
      </c>
      <c r="I119" s="119" t="inlineStr">
        <is>
          <t>1</t>
        </is>
      </c>
      <c r="J119" s="88" t="inlineStr">
        <is>
          <t>✅ คำตอบที่ถูกต้อง: ข้อ ก. Cetirizine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(Isotretinoin 10 mg OD): Isotretinoin 10 mg OD ออกฤทธิ์ลดขนาดและการทำงานของต่อมไขมัน ใช้ในการรักษาสิวรุนแรงดื้อยา มีข้อห้ามใช้เด็ดขาดในสตรีมีครรภ์ และไม่มีข้อบ่งใช้ในภาวะคันจากต่อมไทรอยด์เป็นพิษ
• ข้อ ค. (Terbinafine 1% cream): Terbinafine 1% cream ออกฤทธิ์ยับยั้ง squalene epoxidase ในการสังเคราะห์ ergosterol ของเชื้อรา ใช้รักษาการติดเชื้อราที่ผิวหนังชั้นตื้น ไม่ได้ช่วยลดอาการคันจากความผิดปกติของไทรอยด์
• ข้อ ง. (Adapalene 0.1% gel): Adapalene 0.1% gel เป็นอนุพันธ์กรดวิตามินเอสำหรับรักษาสิวอุดตัน ออกฤทธิ์กระตุ้นการผลัดเซลล์ผิวหนัง ก่อให้เกิดการระคายเคืองและไม่มีข้อบ่งใช้ในโรคไทรอยด์
• ข้อ จ. (Mupirocin 2% ointment): Mupirocin 2% ointment เป็นยาปฏิชีวนะยับยั้งแบคทีเรียแกรมบวก ใช้สำหรับรักษาแผลติดเชื้อแบคทีเรียภายนอก ไม่ได้ช่วยรักษาอาการทางระบบของโรคต่อมไทรอยด์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9" s="100" t="n"/>
      <c r="L119" s="88" t="inlineStr">
        <is>
          <t>Superficial fungal</t>
        </is>
      </c>
      <c r="M119" s="100" t="inlineStr">
        <is>
          <t>Clinic</t>
        </is>
      </c>
      <c r="N119" s="88" t="inlineStr">
        <is>
          <t>ข้อ 1 (PLE_CC1_2554 SET2.md)</t>
        </is>
      </c>
      <c r="O119" s="100" t="inlineStr">
        <is>
          <t>ข้อสอบจริง</t>
        </is>
      </c>
      <c r="P119" s="100" t="inlineStr">
        <is>
          <t>ปี 2554</t>
        </is>
      </c>
      <c r="Q119" s="100" t="n"/>
    </row>
    <row r="120" ht="13.2" customHeight="1" s="49">
      <c r="A120" s="119" t="n">
        <v>139</v>
      </c>
      <c r="B120" s="88" t="inlineStr">
        <is>
          <t>ข้อใดคือลักษณะทางคลินิกที่เด่นและจำเพาะที่สุดของโรคงูสวัด (Herpes zoster)</t>
        </is>
      </c>
      <c r="C120" s="100" t="n"/>
      <c r="D120" s="88" t="inlineStr">
        <is>
          <t>ตุ่มน้ำใสบนฐานแดง กระจายทั่วบริเวณริมฝีปาก</t>
        </is>
      </c>
      <c r="E120" s="88" t="inlineStr">
        <is>
          <t>ตุ่มน้ำใสบนฐานแดง บริเวณอวัยวะเพศ</t>
        </is>
      </c>
      <c r="F120" s="88" t="inlineStr">
        <is>
          <t>ผื่นลมพิษนูนแดงคัน กระจายทั่วลำตัว</t>
        </is>
      </c>
      <c r="G120" s="88" t="inlineStr">
        <is>
          <t>ปื้นแดงหนามีสะเก็ดสีขาวเงิน ขูดแล้วมีจุดเลือดออก</t>
        </is>
      </c>
      <c r="H120" s="88" t="inlineStr">
        <is>
          <t>ตุ่มน้ำใสรวมกลุ่มเรียงตัวเป็นแนวยาวตามแนวเส้นประสาทข้างใดข้างหนึ่ง (Dermatomal pattern)</t>
        </is>
      </c>
      <c r="I120" s="119" t="n">
        <v>5</v>
      </c>
      <c r="J120" s="88" t="inlineStr">
        <is>
          <t>✅ คำตอบที่ถูกต้อง: ข้อ จ.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 Background:
การบริบาลผู้ป่วยในกลุ่มโรค Herpes &amp; Zoster มุ่งเน้นการควบคุมโรคและลดความเสี่ยงต่อภาวะแทรกซ้อนด้วย evidence-based pharmacotherapy
🎯 ทำไมข้อนี้ถึงถูก: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การเลือก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เป็นคำตอบที่ถูกต้องและสอดคล้องกับ evidence-based guidelines ของภาวะ Herpes &amp; Zoster โดยมี clinical efficacy สูงสุดในการรักษาและมี safety profile ที่เหมาะสม
🔍 ข้ออื่นผิดเพราะอะไร:
• ข้อ ก. (ตุ่มนํ้าใสบนฐานแดง มักพบบริเวณปาก): ตุ่มน้ำใสรวมกลุ่มบนฐานแดงบริเวณริมฝีปากเป็นลักษณะทางคลินิกจำเพาะของ Herpes labialis ที่เกิดจากเชื้อ Herpes simplex virus type 1 (HSV-1)
• ข้อ ข. (ตุ่มนํ้าใสบนฐานแดง มักพบบริเวณอวัยวะเพศ): ตุ่มน้ำใสที่แตกเป็นแผลตื้นบริเวณอวัยวะเพศเป็นอาการเด่นของ Genital herpes ซึ่งมีสาเหตุหลักจากการติดเชื้อ Herpes simplex virus type 2 (HSV-2)
• ข้อ ค. (มีอาการคันบริเวณเส้นประสาท): อาการคันตามแนวเส้นประสาทอาจเป็นอาการนำเตือนเบื้องต้นได้แต่ไม่มีความจำเพาะเพียงพอที่จะใช้แยกโรคงูสวัดออกจากภาวะปลายประสาทอักเสบจากสาเหตุอื่น
• ข้อ ง. (อาการปวดตามเส้นประสาท): อาการปวดเสียวแปลบตามแนวเส้นประสาทสามารถพบได้ในหลายพยาธิสภาพ เช่น Radiculopathy หรือ Diabetic neuropathy จึงต้องอาศัยการพบตุ่มน้ำใสเรียงตาม dermatome ร่วมด้วยเพื่อการวินิจฉัยที่แน่นอน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Herpes &amp; Zoster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0" s="100" t="n"/>
      <c r="L120" s="88" t="inlineStr">
        <is>
          <t>Herpes &amp; Zoster</t>
        </is>
      </c>
      <c r="M120" s="100" t="inlineStr">
        <is>
          <t>Clinic</t>
        </is>
      </c>
      <c r="N120" s="88" t="inlineStr">
        <is>
          <t>ข้อ 3 (PLE_CC1_2554 SET2.md)</t>
        </is>
      </c>
      <c r="O120" s="100" t="inlineStr">
        <is>
          <t>ข้อสอบจริง</t>
        </is>
      </c>
      <c r="P120" s="100" t="inlineStr">
        <is>
          <t>ปี 2554</t>
        </is>
      </c>
      <c r="Q120" s="100" t="n"/>
    </row>
    <row r="121" ht="13.2" customHeight="1" s="49">
      <c r="A121" s="119" t="n">
        <v>140</v>
      </c>
      <c r="B121" s="88" t="inlineStr">
        <is>
          <t>คำแนะนำในการใช้ครีมกันแดด (Sunscreen) ร่วมกับยารักษาสิวที่มีฤทธิ์ทำให้ผิวไวต่อแสง ข้อใดถูกต้องที่สุด</t>
        </is>
      </c>
      <c r="C121" s="100" t="n"/>
      <c r="D121" s="88" t="inlineStr">
        <is>
          <t>ทาครีมกันแดดที่มีค่า SPF 30 ขึ้นไปและ PA+++ ก่อนออกแดดอย่างน้อย 15-30 นาที</t>
        </is>
      </c>
      <c r="E121" s="88" t="inlineStr">
        <is>
          <t>ทาเฉพาะวันที่แดดจัดเท่านั้น วันที่ฟ้าครึ้มไม่ต้องทา</t>
        </is>
      </c>
      <c r="F121" s="88" t="inlineStr">
        <is>
          <t>ทาครีมกันแดดทับทันทีโดยไม่ต้องรอให้ยารักษาสิวซึมสู่ผิว</t>
        </is>
      </c>
      <c r="G121" s="88" t="inlineStr">
        <is>
          <t>เลือกใช้ครีมกันแดดชนิดที่มีความมันสูงเพื่อเพิ่มความชุ่มชื้นแก่ผิวที่เป็นสิว</t>
        </is>
      </c>
      <c r="H121" s="88" t="inlineStr">
        <is>
          <t>การทาครีมกันแดดเพียงครั้งเดียวในตอนเช้าสามารถปกป้องผิวได้ตลอดทั้งวันแม้เหงื่อออกมาก</t>
        </is>
      </c>
      <c r="I121" s="119" t="n">
        <v>1</v>
      </c>
      <c r="J121" s="88" t="inlineStr">
        <is>
          <t>✅ คำตอบที่ถูกต้อง: ข้อ ก. Clotrimazole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(Hydrocortisone 1% cream): Hydrocortisone 1% cream เป็นสเตียรอยด์ชนิดอ่อน การทาก่อนออกแดดอาจเพิ่มความเสี่ยงต่อการเกิดสิวสเตียรอยด์ (Steroid acne) และทำให้ผิวหนังไวต่อแสงแดดมากขึ้น
• ข้อ ค. (Triamcinolone acetonide 0.1% cream): Triamcinolone acetonide 0.1% cream เป็นคอร์ติโคสเตียรอยด์ความแรงปานกลาง การนำมาทาป้องกันสิวเป็นข้อผิดพลาดรุนแรงเนื่องจากสเตียรอยด์เป็นสาเหตุสำคัญของการเกิดสิวตุ่มหนองเห่อ (Steroid-induced folliculitis)
• ข้อ ง. (Clobetasol propionate 0.05% cream): Clobetasol propionate 0.05% เป็น Very high potency steroid ที่ห้ามทาบนใบหน้าโดยเด็ดขาด เพราะก่อให้เกิดผิวหนังฝ่อบาง รอยแตก หลอดเลือดฝอยขยาย และสิวสเตียรอยด์รุนแรง
• ข้อ จ. (Ketoconazole 2% shampoo): Ketoconazole 2% shampoo มีข้อบ่งใช้ในการรักษาโรคสะเก็ดรังแคและเกลื้อน ไม่ใช่ผลิตภัณฑ์กันแดด และมีสารชำระล้างที่ก่อการระคายเคืองหากทาทิ้งไว้บนผิวหน้าก่อนออกแดด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1" s="100" t="n"/>
      <c r="L121" s="88" t="inlineStr">
        <is>
          <t>Acne</t>
        </is>
      </c>
      <c r="M121" s="100" t="inlineStr">
        <is>
          <t>Clinic</t>
        </is>
      </c>
      <c r="N121" s="88" t="inlineStr">
        <is>
          <t>ข้อ 1 (PLE_CC1_2533.md)</t>
        </is>
      </c>
      <c r="O121" s="100" t="inlineStr">
        <is>
          <t>ข้อสอบจริง</t>
        </is>
      </c>
      <c r="P121" s="100" t="inlineStr">
        <is>
          <t>ปี 2533</t>
        </is>
      </c>
      <c r="Q121" s="100" t="n"/>
    </row>
    <row r="122" ht="13.2" customHeight="1" s="49">
      <c r="A122" s="119" t="n">
        <v>141</v>
      </c>
      <c r="B122" s="88" t="inlineStr">
        <is>
          <t>คำแนะนำที่ถูกต้องสำหรับผู้ป่วยที่เริ่มใช้ยาทารักษาสิวกลุ่ม Topical Retinoids (เช่น Tretinoin หรือ Adapalene) คือข้อใด</t>
        </is>
      </c>
      <c r="C122" s="100" t="n"/>
      <c r="D122" s="88" t="inlineStr">
        <is>
          <t>ทายาบางๆ ทั่วใบหน้าก่อนนอน และทาครีมกันแดดในตอนเช้าอย่างสม่ำเสมอ</t>
        </is>
      </c>
      <c r="E122" s="88" t="inlineStr">
        <is>
          <t>ทายาหนาๆ เฉพาะบริเวณหัวสิววันละ 3-4 ครั้งเพื่อให้สิวยุบเร็ว</t>
        </is>
      </c>
      <c r="F122" s="88" t="inlineStr">
        <is>
          <t>ทายาทันทีหลังล้างหน้าเสร็จขณะที่ผิวยังเปียกชื้นเพื่อเพิ่มการดูดซึม</t>
        </is>
      </c>
      <c r="G122" s="88" t="inlineStr">
        <is>
          <t>หยุดใช้ยาทันทีหากพบว่ามีสิวเห่อเพิ่มขึ้นเล็กน้อยในช่วง 2 สัปดาห์แรก</t>
        </is>
      </c>
      <c r="H122" s="88" t="inlineStr">
        <is>
          <t>สามารถทาร่วมกับ Benzoyl peroxide ในเวลาเดียวกันโดยไม่ต้องเว้นช่วงเวลา</t>
        </is>
      </c>
      <c r="I122" s="119" t="n">
        <v>1</v>
      </c>
      <c r="J122" s="88"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ออกฤทธิ์ยับยั้งการสร้างเยื่อหุ้มเซลล์ของเชื้อรา Malassezia มีข้อบ่งใช้เฉพาะในการรักษาโรคเกลื้อน รังแค หรือ Seborrheic dermatitis บนหนังศีรษะ
• ข้อ ค. (Benzoyl peroxide 2.5% gel): Benzoyl peroxide 2.5% gel ออกฤทธิ์ปล่อยอนุมูลอิสระเพื่อฆ่าเชื้อ Cutibacterium acnes และช่วยละลายหัวสิวอุดตัน ใช้สำหรับการรักษาสิว ไม่ได้ใช้รักษาโรคผิวหนังอักเสบเรื้อรัง
• ข้อ ง. (Acyclovir 5% cream): Acyclovir 5% cream เป็นยาต้านไวรัสที่ออกฤทธิ์ขัดขวางการสังเคราะห์สายดีเอ็นเอของไวรัสเริม ใช้เฉพาะการติดเชื้อ Herpes simplex ไม่ได้ผลกับโรคผิวหนังชนิดอื่น
• ข้อ จ. (Silver sulfadiazine 1% cream): Silver sulfadiazine 1% cream เป็นยาต้านจุลชีพเฉพาะที่สำหรับป้องกันและรักษาการติดเชื้อแบคทีเรียในบาดแผลไฟไหม้และน้ำร้อนลวก ไม่มีบทบาทในผื่นผิวหนังอักเสบทั่วไป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00" t="n"/>
      <c r="L122" s="88" t="inlineStr">
        <is>
          <t>Acne</t>
        </is>
      </c>
      <c r="M122" s="100" t="inlineStr">
        <is>
          <t>Clinic</t>
        </is>
      </c>
      <c r="N122" s="88" t="inlineStr">
        <is>
          <t>ข้อ 2 (PLE_CC1_2533.md)</t>
        </is>
      </c>
      <c r="O122" s="100" t="inlineStr">
        <is>
          <t>ข้อสอบจริง</t>
        </is>
      </c>
      <c r="P122" s="100" t="inlineStr">
        <is>
          <t>ปี 2533</t>
        </is>
      </c>
      <c r="Q122" s="100" t="n"/>
    </row>
    <row r="123" ht="13.2" customHeight="1" s="49">
      <c r="A123" s="119" t="n">
        <v>142</v>
      </c>
      <c r="B123" s="88" t="inlineStr">
        <is>
          <t>ผู้ป่วยสิวอักเสบเดิมใช้ยาทาเฉพาะที่ ต่อมาตรวจพบตุ่มหนองอักเสบ (Pustules) และตุ่มแดงจำนวนมากทั่วใบหน้า แพทย์์ควรปรับแผนการรักษาอย่างไร</t>
        </is>
      </c>
      <c r="C123" s="100" t="n"/>
      <c r="D123" s="88" t="inlineStr">
        <is>
          <t>เพิ่ม Oral Doxycycline ร่วมกับ Topical BPO</t>
        </is>
      </c>
      <c r="E123" s="88" t="inlineStr">
        <is>
          <t>เปลี่ยนเป็น Topical Retinoid ชนิดเดียว</t>
        </is>
      </c>
      <c r="F123" s="88" t="inlineStr">
        <is>
          <t>ให้ Oral Isotretinoin ทันที</t>
        </is>
      </c>
      <c r="G123" s="88" t="inlineStr">
        <is>
          <t>หยุดยาทั้งหมดแล้วล้างหน้าด้วยสบู่</t>
        </is>
      </c>
      <c r="H123" s="88" t="inlineStr">
        <is>
          <t>ทา Topical Clindamycin เดี่ยวๆ</t>
        </is>
      </c>
      <c r="I123" s="119" t="n">
        <v>1</v>
      </c>
      <c r="J123" s="88" t="inlineStr">
        <is>
          <t>✅ คำตอบที่ถูกต้อง: ข้อ ก. เพิ่ม Oral Doxycycline ร่วมกับ Topical BPO
💡 Background:
สิวอักเสบระดับปานกลางที่มีตุ่มหนองกระจายมาก แนะนำให้ใช้การรักษาแบบผสมผสานเพื่อยับยั้งเชื้อและลดการอักเสบอย่างมีประสิทธิภาพ
🎯 ทำไมข้อนี้ถึงถูก:
ตาม AAD Guidelines สิวอักเสบระดับปานกลางควรให้ยาปฏิชีวนะชนิดรับประทาน (เช่น Doxycycline) ร่วมกับยาทา Benzoyl peroxide (BPO) เพื่อลดการอักเสบและป้องกันเชื้อดื้อยา
🔍 ข้ออื่นผิดเพราะอะไร:
• ข้อ ข. (Topical Retinoid ชนิดเดียว): ไม่เพียงพอต่อการควบคุมสิวอักเสบมีหนองจำนวนมาก
• ข้อ ค. (Oral Isotretinoin ทันที): สงวนไว้สำหรับ Severe cystic/nodular acne หรือสิวที่ดื้อต่อการรักษามาตรฐาน
• ข้อ ง. (หยุดยา): ทำให้โรคกำเริบและเกิดรอยแผลเป็นถาวร
• ข้อ จ. (Topical Clindamycin เดี่ยวๆ): เสี่ยงต่อการดื้อยาของเชื้อ C. acnes สูงมาก
📖 Guideline อ้างอิง:
Guidelines of care for the management of acne vulgaris (AAD 2024)
📌 จุดจำก่อนสอบ:
• Moderate Acne: First-line คือ Oral Tetracycline (Doxycycline) + Topical BPO +/- Topical Retinoid</t>
        </is>
      </c>
      <c r="K123" s="100" t="n"/>
      <c r="L123" s="88" t="inlineStr">
        <is>
          <t>Acne</t>
        </is>
      </c>
      <c r="M123" s="100" t="inlineStr">
        <is>
          <t>Clinic</t>
        </is>
      </c>
      <c r="N123" s="88" t="inlineStr">
        <is>
          <t>ข้อ 2 (PLE_CC1_2533.md)</t>
        </is>
      </c>
      <c r="O123" s="100" t="inlineStr">
        <is>
          <t>ข้อสอบจริง</t>
        </is>
      </c>
      <c r="P123" s="100" t="inlineStr">
        <is>
          <t>ปี 2533</t>
        </is>
      </c>
      <c r="Q123" s="100" t="n"/>
    </row>
    <row r="124" ht="13.2" customHeight="1" s="49">
      <c r="A124" s="119" t="n">
        <v>143</v>
      </c>
      <c r="B124" s="88" t="inlineStr">
        <is>
          <t>จำไม่ได้ ตอบ ลดขนาดยาลง เนื่องจากในระหว่าง 3 สัปดาห์แรกของการใช้เทรทิโนอินชนิดใช้ภายนอก (topical tretinoin) อาจระคาย เคืองผิวมาก และอาการสิวจะยิ่งแย่ลงก่อนที่จะดีขึ้นในภายหลัง ดังนั้นควรลดขนาดยาลงเพื่อลดการระคายเคื 6 ข้อใดไม่ใช่เหตุผลจากการเติม หมู่ Phosphase ใน Clindamycin</t>
        </is>
      </c>
      <c r="C124" s="100" t="n"/>
      <c r="D124" s="88" t="inlineStr">
        <is>
          <t>Isotretinoin 10 mg OD</t>
        </is>
      </c>
      <c r="E124" s="88" t="inlineStr">
        <is>
          <t>Terbinafine 1% cream</t>
        </is>
      </c>
      <c r="F124" s="88" t="inlineStr">
        <is>
          <t>Adapalene 0.1% gel</t>
        </is>
      </c>
      <c r="G124" s="88" t="inlineStr">
        <is>
          <t>Mupirocin 2% ointment</t>
        </is>
      </c>
      <c r="H124" s="88" t="inlineStr">
        <is>
          <t>Betamethasone dipropionate 0.05% cream</t>
        </is>
      </c>
      <c r="I124" s="119" t="inlineStr">
        <is>
          <t>1</t>
        </is>
      </c>
      <c r="J124" s="88" t="inlineStr">
        <is>
          <t>✅ คำตอบที่ถูกต้อง: ข้อ ก. Isotretinoin 10 mg OD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(Terbinafine 1% cream): Terbinafine 1% cream มีข้อบ่งใช้ในการรักษาโรคติดเชื้อรา Dermatophyte เช่น กลากเกลื้อน ไม่มีผลต่อกระบวนการ keratinization หรือการอักเสบของหัวสิว
• ข้อ ค. (Adapalene 0.1% gel): Adapalene 0.1% gel เป็น Topical retinoid เจเนอเรชันที่สามที่จับจำเพาะกับ RAR-beta/gamma ก่อให้เกิดการระคายเคืองน้อยกว่า Tretinoin แต่ไม่ใช่ตัวเลือกคำตอบตามเฉลยของข้อนี้
• ข้อ ง. (Mupirocin 2% ointment): Mupirocin 2% ointment ใช้เฉพาะสำหรับการติดเชื้อแบคทีเรียแกรมบวกที่ผิวหนัง ไม่ได้ออกฤทธิ์ละลาย comedone หรือแก้ไขปัญหาการระคายเคืองจากการใช้ยารักษาสิว
• ข้อ จ. (Betamethasone dipropionate 0.05% cream): Betamethasone dipropionate 0.05% cream เป็นยาทาสเตียรอยด์ฤทธิ์แรง ห้ามนำมาทาเพื่อลดการระคายเคืองจากยาสิวบนใบหน้า เพราะจะทำให้เกิดสิวสเตียรอยด์และผิวหนังฝ่อบาง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4" s="100" t="n"/>
      <c r="L124" s="88" t="inlineStr">
        <is>
          <t>Acne</t>
        </is>
      </c>
      <c r="M124" s="100" t="inlineStr">
        <is>
          <t>Clinic</t>
        </is>
      </c>
      <c r="N124" s="88" t="inlineStr">
        <is>
          <t>ข้อ 5 (PLE_CC1_2533.md)</t>
        </is>
      </c>
      <c r="O124" s="100" t="inlineStr">
        <is>
          <t>ข้อสอบจริง</t>
        </is>
      </c>
      <c r="P124" s="100" t="inlineStr">
        <is>
          <t>ปี 2533</t>
        </is>
      </c>
      <c r="Q124" s="100" t="n"/>
    </row>
    <row r="125" ht="13.2" customHeight="1" s="49">
      <c r="A125" s="119" t="n">
        <v>144</v>
      </c>
      <c r="B125" s="88" t="inlineStr">
        <is>
          <t>ระงับการเจริญของเชื้อแบคทีเรียต้นเหตุสิว</t>
        </is>
      </c>
      <c r="C125" s="100" t="n"/>
      <c r="D125" s="88" t="inlineStr">
        <is>
          <t>Mupirocin 2% ointment</t>
        </is>
      </c>
      <c r="E125" s="88" t="inlineStr">
        <is>
          <t>Betamethasone dipropionate 0.05% cream</t>
        </is>
      </c>
      <c r="F125" s="88" t="inlineStr">
        <is>
          <t>Clotrimazole 1% cream</t>
        </is>
      </c>
      <c r="G125" s="88" t="inlineStr">
        <is>
          <t>Hydrocortisone 1% cream</t>
        </is>
      </c>
      <c r="H125" s="88" t="inlineStr">
        <is>
          <t>Triamcinolone acetonide 0.1% cream</t>
        </is>
      </c>
      <c r="I125" s="119" t="inlineStr">
        <is>
          <t>1</t>
        </is>
      </c>
      <c r="J125" s="88"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เป็นคอร์ติโคสเตียรอยด์ที่กดภูมิคุ้มกันเฉพาะที่ ไม่มีฤทธิ์ต้านเชื้อแบคทีเรีย และการใช้ทาบริเวณที่เป็นสิวจะทำให้เชื้อแบคทีเรียแบ่งตัวเพิ่มขึ้นจนสิวลุกลาม
• ข้อ ค. (Clotrimazole 1% cream): Clotrimazole 1% cream ออกฤทธิ์จำเพาะต่อการยับยั้งการสังเคราะห์ ergosterol ในเยื่อหุ้มเซลล์ของเชื้อรา ไม่มีฤทธิ์ในการยับยั้งหรือฆ่าเชื้อแบคทีเรีย Cutibacterium acnes
• ข้อ ง. (Hydrocortisone 1% cream): Hydrocortisone 1% cream เป็นสเตียรอยด์ต้านการอักเสบ ไม่สามารถฆ่าเชื้อแบคทีเรียต้นเหตุของสิวได้ และเพิ่มความเสี่ยงต่อการเกิดตุ่มหนองรูขุมขนอักเสบ
• ข้อ จ. (Triamcinolone acetonide 0.1% cream): Triamcinolone acetonide 0.1% cream ไม่มีฤทธิ์ต้านแบคทีเรีย การทาลงบนสิวอักเสบจะบดบังอาการแสดงและทำให้การติดเชื้อแบคทีเรียในรูขุมขนขยายวงกว้างขึ้น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5" s="100" t="n"/>
      <c r="L125" s="88" t="inlineStr">
        <is>
          <t>Acne</t>
        </is>
      </c>
      <c r="M125" s="100" t="inlineStr">
        <is>
          <t>Clinic</t>
        </is>
      </c>
      <c r="N125" s="88" t="inlineStr">
        <is>
          <t>ข้อ 1 (PLE_CC1_2533.md)</t>
        </is>
      </c>
      <c r="O125" s="100" t="inlineStr">
        <is>
          <t>ข้อสอบจริง</t>
        </is>
      </c>
      <c r="P125" s="100" t="inlineStr">
        <is>
          <t>ปี 2533</t>
        </is>
      </c>
      <c r="Q125" s="100" t="n"/>
    </row>
    <row r="126" ht="13.2" customHeight="1" s="49">
      <c r="A126" s="119" t="n">
        <v>145</v>
      </c>
      <c r="B126" s="88" t="inlineStr">
        <is>
          <t>ข้อใดต่อไปนี้ไม่ใช่หนึ่งใน 4 ปัจจัยหลักในการเกิดพยาธิกำเนิดของสิว (Pathogenesis of Acne vulgaris)</t>
        </is>
      </c>
      <c r="C126" s="100" t="n"/>
      <c r="D126" s="88" t="inlineStr">
        <is>
          <t>การสร้างสารไขมัน (Sebum) มากผิดปกติ</t>
        </is>
      </c>
      <c r="E126" s="88" t="inlineStr">
        <is>
          <t>การอุดตันของรูขุมขนจาก Abnormal follicular keratinization</t>
        </is>
      </c>
      <c r="F126" s="88" t="inlineStr">
        <is>
          <t>การเพิ่มจำนวนของเชื้อรา Candida albicans ในรูขุมขน</t>
        </is>
      </c>
      <c r="G126" s="88" t="inlineStr">
        <is>
          <t>การเจริญและเพิ่มจำนวนของ Cutibacterium acnes</t>
        </is>
      </c>
      <c r="H126" s="88" t="inlineStr">
        <is>
          <t>กระบวนการตอบสนองต่อการอักเสบ (Inflammation)</t>
        </is>
      </c>
      <c r="I126" s="119" t="n">
        <v>3</v>
      </c>
      <c r="J126" s="88" t="inlineStr">
        <is>
          <t>✅ คำตอบที่ถูกต้อง: ข้อ ค.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(Hydrocortisone 1% cream): Hydrocortisone 1% cream จัดอยู่ในกลุ่ม Low potency corticosteroid (Group VII) เหมาะสำหรับผื่นผิวหนังอักเสบเล็กน้อยหรือบริเวณผิวบอบบาง ไม่ใช่ยากลุ่ม Super-potent
• ข้อ ข. (Triamcinolone acetonide 0.1% cream): Triamcinolone acetonide 0.1% cream จัดเป็น Medium potency corticosteroid (Group IV-V) เหมาะสำหรับผื่นเรื้อรังระดับปานกลางตามลำตัวและแขนขา ไม่ใช่ยาทาที่มีความแรงสูงสุด
• ข้อ ง. (Ketoconazole 2% shampoo): Ketoconazole 2% shampoo เป็นสารต้านเชื้อรากลุ่ม imidazole สำหรับรักษารังแคและเกลื้อน ไม่ใช่ยาในกลุ่มคอร์ติโคสเตียรอยด์ต้านการอักเสบ
• ข้อ จ. (Benzoyl peroxide 2.5% gel): Benzoyl peroxide 2.5% gel เป็นสารต้านเชื้อแบคทีเรียและสลายคอมีโดนสำหรับรักษาสิว ไม่ได้อยู่ในกลุ่มยาทาสเตียรอยด์รักษาโรคผิวหนังอักเสบ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6" s="100" t="n"/>
      <c r="L126" s="88" t="inlineStr">
        <is>
          <t>Acne</t>
        </is>
      </c>
      <c r="M126" s="100" t="inlineStr">
        <is>
          <t>Clinic</t>
        </is>
      </c>
      <c r="N126" s="88" t="inlineStr">
        <is>
          <t>ข้อ 7 (PLE_CC1_Practice_Exam.md)</t>
        </is>
      </c>
      <c r="O126" s="100" t="inlineStr">
        <is>
          <t>Mock</t>
        </is>
      </c>
      <c r="P126" s="100" t="inlineStr">
        <is>
          <t>Mock สภาเภสัชฯ Practice</t>
        </is>
      </c>
      <c r="Q126" s="100" t="n"/>
    </row>
    <row r="127" ht="13.2" customHeight="1" s="49">
      <c r="A127" s="119" t="n">
        <v>146</v>
      </c>
      <c r="B127" s="88" t="inlineStr">
        <is>
          <t>ข้อใดคือคำแนะนำในการใช้ยาพ่น corticosteroid DPI</t>
        </is>
      </c>
      <c r="C127" s="100" t="n"/>
      <c r="D127" s="88" t="inlineStr">
        <is>
          <t>เขย่าขวดก่อนใช้</t>
        </is>
      </c>
      <c r="E127" s="88" t="inlineStr">
        <is>
          <t>เงยหน้าขึ้นสูงขณะพ่นยา</t>
        </is>
      </c>
      <c r="F127" s="88" t="inlineStr">
        <is>
          <t>หลังพ่นยา ให้กลั้วปาก และคอด้วยน้ำแล้วบ้วนทิ้ง</t>
        </is>
      </c>
      <c r="G127" s="88" t="inlineStr">
        <is>
          <t>หลังพ่นยา ให้ดื่มน้ำตามมากๆ</t>
        </is>
      </c>
      <c r="H127" s="88" t="inlineStr">
        <is>
          <t>หลังพ่นยา ให้ล้างน้ำทำความสะอาดเครื่องพ่นยาทุกครั้ง</t>
        </is>
      </c>
      <c r="I127" s="119" t="inlineStr">
        <is>
          <t>1</t>
        </is>
      </c>
      <c r="J127" s="88" t="inlineStr">
        <is>
          <t>✅ คำตอบที่ถูกต้อง: ข้อ ก. เขย่าขวดก่อนใช้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เขย่าขวดก่อนใช้ การเลือก เขย่าขวดก่อนใช้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(เงยหน้าขึ้นสูงขณะพ่นยา): การใช้เครื่องพ่นยา DPI ควรตั้งศีรษะตรงหรือก้มลงเล็กน้อยขณะสูด ไม่ควรเงยหน้าขึ้นสูงเกินไปเพราะอาจทำให้มุมของลำคอพับและผงยาตกค้างในช่องคอมากกว่าลงสู่ปอด
• ข้อ ค. (หลังพ่นยา ให้กลั้วปาก และคอด้วยน้ำแล้วบ้วนทิ้ง): การบ้วนปากกลั้วคอด้วยน้ำแล้วบ้วนทิ้งทันทีเป็นคำแนะนำที่สำคัญมากเพื่อป้องกันเชื้อราในช่องปาก (oral candidiasis) และเสียงแหบ แต่ตามเฉลยข้อสอบชุดนี้ระบุเลือกข้อ ก
• ข้อ ง. (หลังพ่นยา ให้ดื่มน้ำตามมากๆ): การดื่มน้ำตามมากๆ ไม่สามารถชะล้างผงคอร์ติโคสเตียรอยด์ที่เกาะติดแน่นบริเวณเยื่อบุช่องปากและลำคอได้ดีเท่ากับการบ้วนปากและกลั้วคอแล้วบ้วนทิ้ง และอาจทำให้กลืนยาเข้าสู่ทางเดินอาหารเพิ่มขึ้น
• ข้อ จ. (หลังพ่นยา ให้ล้างน้ำทำความสะอาดเครื่องพ่นยาทุกครั้ง): เครื่องพ่นยาผงแห้ง DPI ห้ามล้างทำความสะอาดด้วยน้ำเด็ดขาด เพราะความชื้นจะทำให้ผงยาภายในจับตัวกันเป็นก้อนแข็งและไม่สามารถสูดยาได้ แนะนำให้ใช้กระดาษทิชชูแห้งเช็ดปากกระบอกสูบเท่านั้น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7" s="100" t="n"/>
      <c r="L127" s="88" t="inlineStr">
        <is>
          <t>Superficial fungal</t>
        </is>
      </c>
      <c r="M127" s="100" t="inlineStr">
        <is>
          <t>Clinic</t>
        </is>
      </c>
      <c r="N127" s="88" t="inlineStr">
        <is>
          <t>ข้อ 21 (PLE_CC1_Practice_Exam.md)</t>
        </is>
      </c>
      <c r="O127" s="100" t="inlineStr">
        <is>
          <t>Mock</t>
        </is>
      </c>
      <c r="P127" s="100" t="inlineStr">
        <is>
          <t>Mock สภาเภสัชฯ Practice</t>
        </is>
      </c>
      <c r="Q127" s="100" t="n"/>
    </row>
    <row r="128" ht="13.2" customHeight="1" s="49">
      <c r="A128" s="119" t="n">
        <v>147</v>
      </c>
      <c r="B128" s="88" t="inlineStr">
        <is>
          <t>หมู่ฟังก์ชันใดบนโครงสร้างของ corticosteroid ที่ไม่จำเป็นต่อการจับกับ glucocorticoid receptor</t>
        </is>
      </c>
      <c r="C128" s="100" t="n"/>
      <c r="D128" s="88" t="inlineStr">
        <is>
          <t>3-carbonyl</t>
        </is>
      </c>
      <c r="E128" s="88" t="inlineStr">
        <is>
          <t>Double bond ตำแหน่งที่ 4-5</t>
        </is>
      </c>
      <c r="F128" s="88" t="inlineStr">
        <is>
          <t>9-methyl</t>
        </is>
      </c>
      <c r="G128" s="88" t="inlineStr">
        <is>
          <t>Oxygen atom ตำแหน่งที่ 11</t>
        </is>
      </c>
      <c r="H128" s="88" t="inlineStr">
        <is>
          <t>17-beta ketone-side chain</t>
        </is>
      </c>
      <c r="I128" s="119" t="inlineStr">
        <is>
          <t>1</t>
        </is>
      </c>
      <c r="J128" s="88" t="inlineStr">
        <is>
          <t>✅ คำตอบที่ถูกต้อง: ข้อ ก. 3-carbonyl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3-carbonyl การเลือก 3-carbonyl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(Double bond ตำแหน่งที่ 4-5): Double bond ที่ตำแหน่ง C4-C5 ร่วมกับหมู่คีโตนที่ C3 เกิดเป็นระบบ conjugated enone ซึ่งเป็นโครงสร้างจำเป็นพื้นฐาน (essential pharmacophore) ในการจับและกระตุ้น Glucocorticoid receptor
• ข้อ ค. (9-methyl): หมู่ 9-alpha substituent (เช่น ฮาโลเจน ฟลูออรีน) ช่วยเพิ่มความสามารถในการจับกับรีเซพเตอร์และเพิ่ม glucocorticoid potency อย่างมีนัยสำคัญ
• ข้อ ง. (O-atom ตำแหน่งที่ 11 25 โรคระบบหายใจ นักศึกษาเภสัชศาสตร์ชั้นปีที่ 4 รุ่นที่ 28 มหาวิทยาลัยรังสิต สหพันธ์นิสิตนักศึกษาเภสัชศาสตร์แห่งประเทศไทย (สนภท.)): ออกซิเจนหรือหมู่ 11-beta hydroxyl เป็นตำแหน่งที่จำเป็นอย่างยิ่ง (essential) ในการเกิดพันธะไฮโดรเจนกับรีเซพเตอร์เพื่อแสดงฤทธิ์ต้านการอักเสบ (glucocorticoid activity)
• ข้อ จ. (17-beta ketone-side chain): สายโซ่ด้านข้าง 17-beta ketol side chain (-COCH2OH) มีความสำคัญในการจัดเรียงทิศทางโมเลกุลเพื่อให้จับกับ pocket ของ Glucocorticoid receptor ได้อย่างจำเพาะ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8" s="100" t="n"/>
      <c r="L128" s="88" t="inlineStr">
        <is>
          <t>Superficial fungal</t>
        </is>
      </c>
      <c r="M128" s="100" t="inlineStr">
        <is>
          <t>Clinic</t>
        </is>
      </c>
      <c r="N128" s="88" t="inlineStr">
        <is>
          <t>ข้อ 22 (PLE_CC1_Practice_Exam.md)</t>
        </is>
      </c>
      <c r="O128" s="100" t="inlineStr">
        <is>
          <t>Mock</t>
        </is>
      </c>
      <c r="P128" s="100" t="inlineStr">
        <is>
          <t>Mock สภาเภสัชฯ Practice</t>
        </is>
      </c>
      <c r="Q128" s="100" t="n"/>
    </row>
    <row r="129" ht="13.2" customHeight="1" s="49">
      <c r="A129" s="119" t="n">
        <v>148</v>
      </c>
      <c r="B129" s="88" t="inlineStr">
        <is>
          <t>ผู้ป่วยเป็นโรคริดสีดวงทวารแบบไม่มีการอักเสบติดเชื้อ ยาเหน็บทวารหนักสำหรับบรรเทาอาการในข้อใดไม่จำเป็นต้องใช้ในผู้ป่วยรายนี้</t>
        </is>
      </c>
      <c r="C129" s="100" t="n"/>
      <c r="D129" s="88" t="inlineStr">
        <is>
          <t>Hydrocortisone (Steroid)</t>
        </is>
      </c>
      <c r="E129" s="88" t="inlineStr">
        <is>
          <t>Zinc oxide (Astringent/Protectant)</t>
        </is>
      </c>
      <c r="F129" s="88" t="inlineStr">
        <is>
          <t>Benzocaine (Local anesthetic)</t>
        </is>
      </c>
      <c r="G129" s="88" t="inlineStr">
        <is>
          <t>Aesculin (Venotonic agent)</t>
        </is>
      </c>
      <c r="H129" s="88" t="inlineStr">
        <is>
          <t>Suppository base</t>
        </is>
      </c>
      <c r="I129" s="119" t="n">
        <v>1</v>
      </c>
      <c r="J129" s="88" t="inlineStr">
        <is>
          <t>✅ คำตอบที่ถูกต้อง: ข้อ ก. Hydrocortisone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การเลือก Hydrocortisone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(Zinc oxide): Zinc oxide มีคุณสมบัติเป็น Astringent และ Skin protectant ช่วยสมานแผล ลดการระคายเคือง และปกป้องเยื่อบุผิวบริเวณทวารหนักจากสารคัดหลั่งและความชื้น
• ข้อ ค. (Benzocaine): Benzocaine เป็นยาชาเฉพาะที่กลุ่มเอสเทอร์ ออกฤทธิ์บล็อก voltage-gated sodium channels เพื่อระงับความรู้สึกเจ็บปวดและแสบคันบริเวณหัวริดสีดวงทวารได้อย่างรวดเร็ว
• ข้อ ง. (Aesculin): Aesculin เป็นสารสกัดกลุ่ม glycoside ช่วยเพิ่มความแข็งแรงและความต้านทานของผนังหลอดเลือดฝอย ลดความเปราะแตกง่าย และลดอาการบวมคั่งของหลอดเลือดดำบริเวณทวารหนัก
• ข้อ จ. (ทุกข้อจำเป็นในการรักษาผู้ป่วย): ในตำรับยารักษาริดสีดวงทวารผสมทั่วไป ตัวยาทั้งหมดถูกรวมไว้เพื่อเสริมฤทธิ์กันทั้งลดปวด สมานแผล และปกป้องผิวหนัง แต่ตามเฉลยข้อสอบข้อนี้กำหนดให้ข้อ ก เป็นคำตอบ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9" s="100" t="n"/>
      <c r="L129" s="88" t="inlineStr">
        <is>
          <t>Transdermal &amp; Topical</t>
        </is>
      </c>
      <c r="M129" s="100" t="inlineStr">
        <is>
          <t>Clinic</t>
        </is>
      </c>
      <c r="N129" s="88" t="inlineStr">
        <is>
          <t>ข้อ 2 (PLE_CC1_Practice_Exam.md)</t>
        </is>
      </c>
      <c r="O129" s="100" t="inlineStr">
        <is>
          <t>Mock</t>
        </is>
      </c>
      <c r="P129" s="100" t="inlineStr">
        <is>
          <t>Mock สภาเภสัชฯ Practice</t>
        </is>
      </c>
      <c r="Q129" s="100" t="n"/>
    </row>
    <row r="130" ht="13.2" customHeight="1" s="49">
      <c r="A130" s="119" t="n">
        <v>149</v>
      </c>
      <c r="B130" s="88" t="inlineStr">
        <is>
          <t>โรคผิวหนัง โดย ฝ่ายวิชาการ สโมสรนักศึกษาคณะเภสัชศาสตร์ มหาวิทยาลัยอุบลราชธานี ป๊2560</t>
        </is>
      </c>
      <c r="C130" s="100" t="n"/>
      <c r="D130" s="88" t="inlineStr">
        <is>
          <t>Betamethasone dipropionate 0.05% cream</t>
        </is>
      </c>
      <c r="E130" s="88" t="inlineStr">
        <is>
          <t>Clotrimazole 1% cream</t>
        </is>
      </c>
      <c r="F130" s="88" t="inlineStr">
        <is>
          <t>Hydrocortisone 1% cream</t>
        </is>
      </c>
      <c r="G130" s="88" t="inlineStr">
        <is>
          <t>Triamcinolone acetonide 0.1% cream</t>
        </is>
      </c>
      <c r="H130" s="88" t="inlineStr">
        <is>
          <t>Clobetasol propionate 0.05% cream</t>
        </is>
      </c>
      <c r="I130" s="119" t="inlineStr">
        <is>
          <t>1</t>
        </is>
      </c>
      <c r="J130" s="88"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ใช้รักษาการติดเชื้อ Dermatophyte และยีสต์ ไม่มีฤทธิ์ต้านการอักเสบในกลุ่มคอร์ติโคสเตียรอยด์
• ข้อ ค. (Hydrocortisone 1% cream): Hydrocortisone 1% cream จัดเป็นยาทาสเตียรอยด์ความแรงต่ำ (Low potency) ปลอดภัยสำหรับผิวหน้าและซอกพับ ไม่จัดอยู่ในกลุ่มยาต้านการอักเสบประสิทธิภาพสูง
• ข้อ ง. (Triamcinolone acetonide 0.1% cream): Triamcinolone acetonide 0.1% cream เป็นสเตียรอยด์ความแรงปานกลาง (Medium potency) เหมาะกับผื่นผิวหนังอักเสบระดับกลางทั่วไป แต่มีความแรงน้อยกว่า Betamethasone dipropionate
• ข้อ จ. (Clobetasol propionate 0.05% cream): Clobetasol propionate 0.05% cream เป็น Super-high potency corticosteroid ความแรงสูงสุด แต่ในโจทย์ข้อนี้เฉลยกำหนดเลือก Betamethasone dipropionate ตามคีย์ของข้อสอบ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0" s="100" t="n"/>
      <c r="L130" s="88" t="inlineStr">
        <is>
          <t>Superficial fungal</t>
        </is>
      </c>
      <c r="M130" s="100" t="inlineStr">
        <is>
          <t>Clinic</t>
        </is>
      </c>
      <c r="N130" s="88" t="inlineStr">
        <is>
          <t>ข้อ 7 (PLE_CC1_Practice_Exam.md)</t>
        </is>
      </c>
      <c r="O130" s="100" t="inlineStr">
        <is>
          <t>Mock</t>
        </is>
      </c>
      <c r="P130" s="100" t="inlineStr">
        <is>
          <t>Mock สภาเภสัชฯ Practice</t>
        </is>
      </c>
      <c r="Q130" s="100" t="n"/>
    </row>
    <row r="131" ht="13.2" customHeight="1" s="49">
      <c r="A131" s="119" t="n">
        <v>150</v>
      </c>
      <c r="B131" s="88" t="inlineStr">
        <is>
          <t>ผู้ป่วยหญิงอายุ 30 ปีมาขอซื้อยาที่ร้านขายยา โดยมีอาการคันและผื่นขึ้นบริเวณไรผม หัวคิ้ว โดยลักษณะ ของผื่นมีลักษณะเป็นสะเก็ดสีขาว เมื่ออากาศเย็นจะมีอาการมาก อากาศร้อนจะอาการดีขึ้น โดยมีอาการแบบ นี้มาตั้งแต่เด็ก จากอาการดังกล่าว จงวินิจฉัยโรคของผู้ป่วยรายนี้</t>
        </is>
      </c>
      <c r="C131" s="100" t="n"/>
      <c r="D131" s="88" t="inlineStr">
        <is>
          <t>Contact dermatitis</t>
        </is>
      </c>
      <c r="E131" s="88" t="inlineStr">
        <is>
          <t>Atopic dermatitis</t>
        </is>
      </c>
      <c r="F131" s="88" t="inlineStr">
        <is>
          <t>Seborrheic dermatitis</t>
        </is>
      </c>
      <c r="G131" s="88" t="inlineStr">
        <is>
          <t>Dandruff</t>
        </is>
      </c>
      <c r="H131" s="88" t="inlineStr">
        <is>
          <t>Scalp psoriasis</t>
        </is>
      </c>
      <c r="I131" s="119" t="n">
        <v>3</v>
      </c>
      <c r="J131" s="88" t="inlineStr">
        <is>
          <t>✅ คำตอบที่ถูกต้อง: ข้อ ค. Seborrheic dermatitis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(Seborrheic dermatitis) เป็นคำตอบที่ถูกต้องและสอดคล้องกับหลักวิชาการและแนวทางเวชปฏิบัติในการรักษา
🔍 ข้ออื่นผิดเพราะอะไร:
• ข้อ ข. (Atopic dermatitis): Atopic dermatitis เป็นผื่นผิวหนังอักเสบเรื้อรังที่สัมพันธ์กับภูมิแพ้ มักพบบริเวณข้อพับแขนขา (flexural surfaces) หรือแก้มในเด็กเล็ก และมีประวัติผิวแห้งคันรุนแรง ไม่ได้มีสะเก็ดมันเฉพาะที่บริเวณเซบอร์เรอิกเหมือน Seborrheic dermatitis
• ข้อ ค. (Seborrheic dermatitis): Seborrheic dermatitis เป็นตัวเลือกที่อ้างอิงถึงภาวะผิวหนังอักเสบเซบอร์เรอิก แต่สำหรับข้อสอบนี้มีการกำหนดเฉลย ก. หรือหากพิจารณาตามโจทย์ โรคนี้มักแสดงสะเก็ดสีเหลืองมันวาว (greasy scale) บริเวณที่มีต่อมไขมันหนาแน่น
• ข้อ ง. (Dandruff): Dandruff หรือรังแค เป็นภาวะสะเก็ดขุยที่ไม่รุนแรงและเกิดเฉพาะบนหนังศีรษะเท่านั้น โดยไม่มีการอักเสบแดงหรือลุกลามมายังบริเวณหัวคิ้วและไรผม
• ข้อ จ. (Scalp psoriasis): Scalp psoriasis หรือสะเก็ดเงินที่หนังศีรษะ มักพบลักษณะปื้นหนาแดงชัดเจน ขอบเขตชัด ปกคลุมด้วยสะเก็ดสีเงินวาว (silvery scale) ร่วมกับมี Auspitz sign และมักพบรอยโรคบริเวณข้อศอก หัวเข่า หรือเล็บร่วมด้วย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1" s="100" t="n"/>
      <c r="L131" s="88" t="inlineStr">
        <is>
          <t>Eczema &amp; Dermatitis</t>
        </is>
      </c>
      <c r="M131" s="100" t="inlineStr">
        <is>
          <t>Clinic</t>
        </is>
      </c>
      <c r="N131" s="88" t="inlineStr">
        <is>
          <t>ข้อ 1 (PLE_CC1_Practice_Exam.md)</t>
        </is>
      </c>
      <c r="O131" s="100" t="inlineStr">
        <is>
          <t>Mock</t>
        </is>
      </c>
      <c r="P131" s="100" t="inlineStr">
        <is>
          <t>Mock สภาเภสัชฯ Practice</t>
        </is>
      </c>
      <c r="Q131" s="100" t="n"/>
    </row>
    <row r="132" ht="13.2" customHeight="1" s="49">
      <c r="A132" s="119" t="n">
        <v>151</v>
      </c>
      <c r="B132" s="88" t="inlineStr">
        <is>
          <t>ยาที่เหมาะสมสำหรับการรักษาของผู้ป่วยรายนี้คือยาใด</t>
        </is>
      </c>
      <c r="C132" s="100" t="n"/>
      <c r="D132" s="88" t="inlineStr">
        <is>
          <t>Ketoconazole 2% foam ฟอกบริเวณที่เป็น 2 ครั้งต่อสัปดาห์</t>
        </is>
      </c>
      <c r="E132" s="88" t="inlineStr">
        <is>
          <t>Tacrolimus 0.1% ointment ทาบริเวณที่เป็น 2 ครั้งต่อสัปดาห์</t>
        </is>
      </c>
      <c r="F132" s="88" t="inlineStr">
        <is>
          <t>Betamethasone dipropionate 0.05% ointment ทาบริเวณที่เป็นวันละ 2-4 ครั้ง เป็นเวลา 2 สัปดาห์</t>
        </is>
      </c>
      <c r="G132" s="88" t="inlineStr">
        <is>
          <t>รับประทานยา Itraconazole ขนาด 200 มิลลิกรัมต่อวัน เป็นเวลา 1 เดือน</t>
        </is>
      </c>
      <c r="H132" s="88" t="inlineStr">
        <is>
          <t>รับประทานยา Methotrexate ขนาด 7.5-15 มิลลิกรัมต่อสัปดาห์</t>
        </is>
      </c>
      <c r="I132" s="119" t="n">
        <v>1</v>
      </c>
      <c r="J132" s="88" t="inlineStr">
        <is>
          <t>✅ คำตอบที่ถูกต้อง: ข้อ ก. Ketoconazole 2% foam ฟอกบริเวณที่เป็น 2 ครั้งต่อสัปดาห์ หลังจากนั้นให้ฟอกสัปดาห์ละครั้ง เพื่อป้องกันการกลับเป็นซ้ำ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2% foam ฟอกบริเวณที่เป็น 2 ครั้งต่อสัปดาห์ หลังจากนั้นให้ฟอกสัปดาห์ละครั้ง เพื่อป้องกันการกลับเป็นซ้ำ การเลือก Ketoconazole 2% foam ฟอกบริเวณที่เป็น 2 ครั้งต่อสัปดาห์ หลังจากนั้นให้ฟอกสัปดาห์ละครั้ง เพื่อป้องกันการกลับเป็นซ้ำ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(Tacrolimus 0.1% ointment ทาบริเวณที่เป็น 2 ครั้งต่อสัปดาห์): Tacrolimus 0.1% ointment เป็นยากลุ่ม Topical Calcineurin Inhibitor จัดเป็นทางเลือกรอง (second-line) สำหรับ Seborrheic dermatitis หรือ Atopic dermatitis ในรายที่ดื้อต่อยาทามาตรฐาน และรูปแบบขี้ผึ้งมีความเหนอะหนะไม่เหมาะกับบริเวณศีรษะ
• ข้อ ค. (Betamethasone dipropionate 0.05% ointment ทาบริเวณที่เป็นวันละ 2-4 ครั้ง เป็นเวลา 2 สัปดาห์): Betamethasone dipropionate 0.05% ointment เป็น Topical corticosteroid ชนิด Potent ถึง Very potent การทาบริเวณใบหน้า ไรผม หรือหัวคิ้วบ่อยวันละ 2-4 ครั้งติดต่อกัน 2 สัปดาห์เสี่ยงต่อการเกิดผิวหนังฝ่อ (skin atrophy), หลอดเลือดฝอยขยาย (telangiectasia) และ perioral dermatitis
• ข้อ ง. (รับประทานยา Itraconazole ขนาด 200 มิลลิกรัมต่อวัน เป็นเวลา 1 เดือน): Itraconazole ขนาดรับประทาน 200 mg ต่อวัน เป็นยาต้านเชื้อรากลุ่ม Triazole ชนิดออกฤทธิ์ทั่วร่างกาย ใช้รักษาการติดเชื้อรา Dermatophyte ชนิดรุนแรงหรือดื้อยา ไม่แนะนำให้ใช้เป็นอันดับแรกใน Seborrheic dermatitis เนื่องจากเสี่ยงต่อปฏิกิริยาระหว่างยาและพิษต่อตับ
• ข้อ จ. (รับประทานยา Methotrexate โดยเริ่มต้นรับประทานที่ขนาด 7.5-15 มิลลิกรัมต่อสัปดาห์ สามารถ ปรับขนาดขึ้นได้ทุกๆ 2-4 สัปดาห์ หากการตอบสนองยังไม่เห็นชัดเจน โดยขนาดยาสูงสุดคือ 25 มิลลิกรัมต่อสัปดาห์ 128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Methotrexate เป็นยากลดภูมิคุ้มกันกลุ่ม Antimetabolite ที่ยับยั้ง Dihydrofolate reductase สงวนไว้ใช้สำหรับโรครุนแรง เช่น Moderate-to-severe Psoriasis หรือ Rheumatoid arthritis จึงไม่มีข้อบ่งใช้ในภาวะ Seborrheic dermatitis 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2" s="100" t="n"/>
      <c r="L132" s="88" t="inlineStr">
        <is>
          <t>Eczema &amp; Dermatitis</t>
        </is>
      </c>
      <c r="M132" s="100" t="inlineStr">
        <is>
          <t>Clinic</t>
        </is>
      </c>
      <c r="N132" s="88" t="inlineStr">
        <is>
          <t>ข้อ 3 (PLE_CC1_Practice_Exam.md)</t>
        </is>
      </c>
      <c r="O132" s="100" t="inlineStr">
        <is>
          <t>Mock</t>
        </is>
      </c>
      <c r="P132" s="100" t="inlineStr">
        <is>
          <t>Mock สภาเภสัชฯ Practice</t>
        </is>
      </c>
      <c r="Q132" s="100" t="n"/>
    </row>
    <row r="133" ht="13.2" customHeight="1" s="49">
      <c r="A133" s="119" t="n">
        <v>152</v>
      </c>
      <c r="B133" s="88" t="inlineStr">
        <is>
          <t>ผู้ป่วยหญิงอายุ 20 ปี มาขอซื้อยาที่ร้านยา เนื่องจากมีตุ่มน้ำใสบริเวณปาก คันและแสบมาก มีอาการไข้ ร่วมด้วย จากการซักประวัติเพิ่มเติมพบว่าผู้ป่วยพึ่งมีอาการแบบนี้ครั้งแรก มีอาการมาประมาณ 2 วันแล้ว เนื่องจากก่อนหน้านี้เป็นช่วงสอบกลางภาคและพักผ่อนน้อยกว่าปกติ ยาใดไม่สามารถใช้ได้ในผู้ป่วยรายนี้</t>
        </is>
      </c>
      <c r="C133" s="100" t="n"/>
      <c r="D133" s="88" t="inlineStr">
        <is>
          <t>Acyclovir 200 มิลลิกรัม รับประทานวันละ 5 ครั้ง เป็นเวลา 10 วัน</t>
        </is>
      </c>
      <c r="E133" s="88" t="inlineStr">
        <is>
          <t>Acyclovir 400 มิลลิกรัม รับประทานวันละ 3 ครั้ง เป็นเวลา 10 วัน</t>
        </is>
      </c>
      <c r="F133" s="88" t="inlineStr">
        <is>
          <t>Famicyclovir 500 มิลลิกรัม รับประทานวันละ 3 ครั้ง เป็นเวลา 10 วัน</t>
        </is>
      </c>
      <c r="G133" s="88" t="inlineStr">
        <is>
          <t>Valacyclovir 1000 มิลลิกรัม รับประทานวันละ 2 ครั้ง เป็นเวลา 10 วัน</t>
        </is>
      </c>
      <c r="H133" s="88" t="inlineStr">
        <is>
          <t>ยาทา Acyclovir โดยทาทุกๆ 2 ชั่วโมง เป็นเวลา 4 วัน</t>
        </is>
      </c>
      <c r="I133" s="119" t="inlineStr">
        <is>
          <t>1</t>
        </is>
      </c>
      <c r="J133" s="88" t="inlineStr">
        <is>
          <t>✅ คำตอบที่ถูกต้อง: ข้อ ก. Acyclovir 200 มิลลิกรัม รับประทานวันละ 5 ครั้ง เป็นเวลา 10 วัน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200 มิลลิกรัม รับประทานวันละ 5 ครั้ง เป็นเวลา 10 วัน การเลือก Acyclovir 200 มิลลิกรัม รับประทานวันละ 5 ครั้ง เป็นเวลา 10 วัน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(Acyclovir 400 มิลลิกรัม รับประทานวันละ 3 ครั้ง เป็นเวลา 10 วัน): Acyclovir 400 มิลลิกรัม รับประทานวันละ 3 ครั้ง เป็นสูตรมาตรฐานสำหรับรักษา Herpes simplex virus การติดเชื้อครั้งแรก (primary episode) หรือ recurrent episode ที่มีประสิทธิภาพดีและแนะนำตามแนวทางเวชปฏิบัติ
• ข้อ ค. (Famicyclovir 500 มิลลิกรัม รับประทานวันละ 3 ครั้ง เป็นเวลา 10 วัน): Famicyclovir 500 มิลลิกรัม รับประทานวันละ 3 ครั้ง เป็นยา prodrug ของ Penciclovir ที่มี bioavailability สูง มีข้อบ่งใช้ในการรักษาการติดเชื้อ Herpes simplex virus ชนิดปฐมภูมิได้เป็นอย่างดี
• ข้อ ง. (Valacyclovir 1000 มิลลิกรัม รับประทานวันละ 2 ครั้ง เป็นเวลา 10 วัน): Valacyclovir 1000 มิลลิกรัม รับประทานวันละ 2 ครั้ง เป็น prodrug ของ Acyclovir ที่ถูกดูดซึมได้ดีกว่า จึงเป็นขนาดยามาตรฐานที่มีประสิทธิภาพสูงในการกำจัดเชื้อ HSV สำหรับ primary episode
• ข้อ จ. (ยาทา Acyclovir โดยทาทุกๆ 2 ชั่วโมง เป็นเวลา 4 วัน): ยาทา Acyclovir ทาทุก 2 ชั่วโมง ไม่แนะนำให้ใช้เดี่ยวๆ ในการรักษา Primary genital/oral Herpes simplex infection เนื่องจาก bioavailability ต่ำ ยาซึมผ่านรอยโรคได้น้อย ไม่ช่วยลดระยะเวลาการหายของแผลหรือลดความรุนแรงของอาการทั้งระบบ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33" s="100" t="n"/>
      <c r="L133" s="88" t="inlineStr">
        <is>
          <t>Superficial fungal</t>
        </is>
      </c>
      <c r="M133" s="100" t="inlineStr">
        <is>
          <t>Clinic</t>
        </is>
      </c>
      <c r="N133" s="88" t="inlineStr">
        <is>
          <t>ข้อ 4 (PLE_CC1_Practice_Exam.md)</t>
        </is>
      </c>
      <c r="O133" s="100" t="inlineStr">
        <is>
          <t>Mock</t>
        </is>
      </c>
      <c r="P133" s="100" t="inlineStr">
        <is>
          <t>Mock สภาเภสัชฯ Practice</t>
        </is>
      </c>
      <c r="Q133" s="100" t="n"/>
    </row>
    <row r="134" ht="13.2" customHeight="1" s="49">
      <c r="A134" s="119" t="n">
        <v>153</v>
      </c>
      <c r="B134" s="88" t="inlineStr">
        <is>
          <t>จากข้อ 5. อีก 4 เดือนถัดมา ผู้ป่วยหญิงไทยคนดังกล่าวมีอาการเป็นสิวรุนแรงมากกว่าเดิม เนื่องจากได้ไป ซื้อเครื่องสำอางแบบใหม่มาใช้ ได้ไปพบแพทย์์และแพทย์์วินิจฉัยว่าเป็น Severe acne ยาใดไม่เหมาะสมกับ การใช้สำหรับรักษาผู้ป่วยรายนี้</t>
        </is>
      </c>
      <c r="C134" s="100" t="n"/>
      <c r="D134" s="88" t="inlineStr">
        <is>
          <t>Oral Isotretinoin</t>
        </is>
      </c>
      <c r="E134" s="88" t="inlineStr">
        <is>
          <t>Oral Doxycycline ร่วมกับทา topical retinoid</t>
        </is>
      </c>
      <c r="F134" s="88" t="inlineStr">
        <is>
          <t>Oral Doxycycline ร่วมกับทา Benzoyl peroxide 5% และ clindamycin gel</t>
        </is>
      </c>
      <c r="G134" s="88" t="inlineStr">
        <is>
          <t>Oral Doxycycline ร่วมกับทา topical retinoid และ Benzoyl peroxide 5%</t>
        </is>
      </c>
      <c r="H134" s="88" t="inlineStr">
        <is>
          <t>Oral Doxycycline ร่วมกับทา topical retinoid และ Benzoyl peroxide 5% และ clindamycin gel</t>
        </is>
      </c>
      <c r="I134" s="119" t="n">
        <v>2</v>
      </c>
      <c r="J134" s="88" t="inlineStr">
        <is>
          <t>✅ คำตอบที่ถูกต้อง: ข้อ ข. Oral Doxycycline ร่วมกับทา topical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(Oral Doxycycline ร่วมกับทา topical retinoid) เป็นคำตอบที่ถูกต้องและสอดคล้องกับหลักวิชาการและแนวทางเวชปฏิบัติในการรักษา
🔍 ข้ออื่นผิดเพราะอะไร:
• ข้อ ข. (Oral Doxycycline ร่วมกับทา topical retinoid): เป็น Tetracycline ครอบคลุม atypicals, rickettsia, scrub typhus, leptospirosis และ CA-MRSA ห้ามใช้ในเด็กอายุ &lt; 8 ปี และหญิงตั้งครรภ์ (ฟันเหลือง กระดูกเจริญช้า)
• ข้อ ค. (Oral Doxycycline ร่วมกับทา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ข้อ ง. (Oral Doxycycline ร่วมกับทา topical retinoid และ Benzoyl peroxide 5% 129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เป็น Tetracycline ครอบคลุม atypicals, rickettsia, scrub typhus, leptospirosis และ CA-MRSA ห้ามใช้ในเด็กอายุ &lt; 8 ปี และหญิงตั้งครรภ์ (ฟันเหลือง กระดูกเจริญช้า)
• ข้อ จ. (Oral Doxycycline ร่วมกับทา topical retinoid และ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4" s="100" t="n"/>
      <c r="L134" s="88" t="inlineStr">
        <is>
          <t>Acne</t>
        </is>
      </c>
      <c r="M134" s="100" t="inlineStr">
        <is>
          <t>Clinic</t>
        </is>
      </c>
      <c r="N134" s="88" t="inlineStr">
        <is>
          <t>ข้อ 6 (PLE_CC1_Practice_Exam.md)</t>
        </is>
      </c>
      <c r="O134" s="100" t="inlineStr">
        <is>
          <t>Mock</t>
        </is>
      </c>
      <c r="P134" s="100" t="inlineStr">
        <is>
          <t>Mock สภาเภสัชฯ Practice</t>
        </is>
      </c>
      <c r="Q134" s="100" t="n"/>
    </row>
    <row r="135" ht="13.2" customHeight="1" s="49">
      <c r="A135" s="119" t="n">
        <v>154</v>
      </c>
      <c r="B135" s="88" t="inlineStr">
        <is>
          <t>ผู้ป่วยชายไทย อายุ 32 ปี เข้ารับการรักษาที่โรงพยาบาล อาการของผู้ป่วยคือ พบผิวหนังนูนแดง เป็นผื่น หนาตัวขึ้น มีอาการคัน เมื่อแกะสะเก็ดออกพบว่า มีเลือดออกเป็นจุดๆ แพทย์์วินิจฉัยว่าเป็นโรคสะเก็ดเงิน และผู้ป่วยรายนี้มีโรคประจำตัว คือ Alcoholism มีประวัติแพ้ยาในกลุ่ม Penicillin จงบอกกการรักษาที่ควร หลีกเลี่ยงของผู้ป่วยรายนี้</t>
        </is>
      </c>
      <c r="C135" s="100" t="n"/>
      <c r="D135" s="88" t="inlineStr">
        <is>
          <t>Methotrexate</t>
        </is>
      </c>
      <c r="E135" s="88" t="inlineStr">
        <is>
          <t>Phototherapy</t>
        </is>
      </c>
      <c r="F135" s="88" t="inlineStr">
        <is>
          <t>Emollient</t>
        </is>
      </c>
      <c r="G135" s="88" t="inlineStr">
        <is>
          <t>Cyclosporine</t>
        </is>
      </c>
      <c r="H135" s="88" t="inlineStr">
        <is>
          <t>Coal tar</t>
        </is>
      </c>
      <c r="I135" s="119" t="inlineStr">
        <is>
          <t>1</t>
        </is>
      </c>
      <c r="J135" s="88" t="inlineStr">
        <is>
          <t>✅ คำตอบที่ถูกต้อง: ข้อ ก. Methotrexate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Methotrexate การเลือก Methotrexate เป็นคำตอบที่ถูกต้องตามแนวทางการรักษามาตรฐาน เนื่องจาก เป็น anchor csDMARD สำหรับ Rheumatoid arthritis ยับยั้ง dihydrofolate reductase ต้องให้ Folic acid เสริม และห้ามใช้ในหญิงตั้งครรภ์ (contraindication / teratogenic)
🔍 ข้ออื่นผิดเพราะอะไร:
• ข้อ ข. (Phototherapy): Phototherapy เช่น Narrowband UVB เป็นการรักษาทางกายภาพมาตรฐานที่มีประสิทธิภาพสูงสำหรับโรคสะเก็ดเงิน และไม่มีข้อห้ามใช้ในผู้ป่วยโรคพิษสุราเรื้อรัง (Alcoholism)
• ข้อ ค. (Emollient): Emollient เป็นสารเพิ่มความชุ่มชื้นแก่ผิวหนัง ช่วยลดการหลุดลอก ฟื้นฟูเกราะป้องกันผิว (skin barrier) และมีความปลอดภัยสูงสุด สามารถใช้ได้ในผู้ป่วยสะเก็ดเงินทุกราย
• ข้อ ง. (Cyclosporine): Cyclosporine เป็นยากลุ่ม Calcineurin inhibitor แม้มีผลข้างเคียงสำคัญคือพิษต่อไต (nephrotoxicity) และความดันโลหิตสูง แต่ตับไม่ใช่ตำแหน่งหลักในการเกิดพิษแบบ Methotrexate จึงสามารถใช้ได้หากติดตามการทำงานของไตอย่างใกล้ชิด
• ข้อ จ. (Coal tar): Coal tar เป็นยาทาดั้งเดิมที่ช่วยลดการแบ่งตัวของเซลล์ผิวหนัง (keratoplastic agent) มีความปลอดภัยสูงต่อระบบตับ จึงสามารถใช้รักษาโรคสะเก็ดเงินในผู้ป่วยกลุ่มนี้ได้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35" s="100" t="n"/>
      <c r="L135" s="88" t="inlineStr">
        <is>
          <t>Eczema &amp; Dermatitis</t>
        </is>
      </c>
      <c r="M135" s="100" t="inlineStr">
        <is>
          <t>Clinic</t>
        </is>
      </c>
      <c r="N135" s="88" t="inlineStr">
        <is>
          <t>ข้อ 7 (PLE_CC1_Practice_Exam.md)</t>
        </is>
      </c>
      <c r="O135" s="100" t="inlineStr">
        <is>
          <t>Mock</t>
        </is>
      </c>
      <c r="P135" s="100" t="inlineStr">
        <is>
          <t>Mock สภาเภสัชฯ Practice</t>
        </is>
      </c>
      <c r="Q135" s="100" t="n"/>
    </row>
    <row r="136" ht="13.2" customHeight="1" s="49">
      <c r="A136" s="119" t="n">
        <v>155</v>
      </c>
      <c r="B136" s="88" t="inlineStr">
        <is>
          <t>ผู้ป่วยชายอายุ 23 ปี มาขอซื้อยาที่ร้านขายยา มีอาการเป็นผื่นบริเวณเท้า สีจาง เป็นด่าง มีขอบเขตไม่ ชัดเจน ไม่มีอาการคัน ผู้ป่วยเป็นนักกีฬามหาวิทยาลัย ออกกำลังกายเป็นประจำ และต้องสวมรองเท้าและถุง เท้านาน จากอาการดังกล่าว จงวินิจฉัยโรคเบื้องต้นของผู้ป่วยรายนี้</t>
        </is>
      </c>
      <c r="C136" s="100" t="n"/>
      <c r="D136" s="88" t="inlineStr">
        <is>
          <t>Dermatophytosis</t>
        </is>
      </c>
      <c r="E136" s="88" t="inlineStr">
        <is>
          <t>Warts</t>
        </is>
      </c>
      <c r="F136" s="88" t="inlineStr">
        <is>
          <t>Corn and callus</t>
        </is>
      </c>
      <c r="G136" s="88" t="inlineStr">
        <is>
          <t>Pityriasis versicolor</t>
        </is>
      </c>
      <c r="H136" s="88" t="inlineStr">
        <is>
          <t>SLE</t>
        </is>
      </c>
      <c r="I136" s="119" t="n">
        <v>4</v>
      </c>
      <c r="J136" s="88" t="inlineStr">
        <is>
          <t>✅ คำตอบที่ถูกต้อง: ข้อ ง. Pityriasis versicolor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(Pityriasis versicolor) เป็นคำตอบที่ถูกต้องและสอดคล้องกับหลักวิชาการและแนวทางเวชปฏิบัติในการรักษา
🔍 ข้ออื่นผิดเพราะอะไร:
• ข้อ ข. (Warts): Warts (หูด) เกิดจากการติดเชื้อไวรัส Human Papillomavirus (HPV) มีลักษณะเป็นตุ่มนูนผิวขรุขระ (verrucous papule) หรือจุดดำของหลอดเลือดฝอยอุดตัน ไม่ได้เป็นผื่นด่างจางขอบเขตไม่ชัดเจน
• ข้อ ค. (Corn and callus): Corn and callus (ตาปลาและรอยด้าน) เกิดจากแรงกดและแรงเสียดสีเรื้อรัง ทำให้ผิวหนังชั้น Stratum corneum หนาตัวเฉพาะจุด มีลักษณะแข็งด้านและเจ็บเวลากด ไม่ใช่รอยผื่นสีจางกระจาย
• ข้อ ง. (Piryriasis versicolor 130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Pityriasis versicolor (เกลื้อน) เกิดจากเชื้อรา Malassezia furfur มักพบบริเวณหน้าอก หลัง หรือลำตัวส่วนบนที่มีต่อมไขมันหนาแน่น รอยโรคเป็นดวงด่างสีขาว น้ำตาล หรือแดงร่วมกับมีขุยละเอียดเมื่อขูด พบได้น้อยมากบริเวณฝ่าเท้า
• ข้อ จ. (SLE): SLE (Systemic Lupus Erythematosus) รอยโรคทางผิวหนังมักเป็นผื่นรูปผีเสื้อ (Malar rash) บริเวณโหนกแก้ม หรือ Discoid rash ที่ไวต่อแสงแดด ไม่ได้แสดงอาการเป็นรอยด่างที่เท้าจากการใส่รองเท้า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6" s="100" t="n"/>
      <c r="L136" s="88" t="inlineStr">
        <is>
          <t>Superficial fungal</t>
        </is>
      </c>
      <c r="M136" s="100" t="inlineStr">
        <is>
          <t>Clinic</t>
        </is>
      </c>
      <c r="N136" s="88" t="inlineStr">
        <is>
          <t>ข้อ 10 (PLE_CC1_Practice_Exam.md)</t>
        </is>
      </c>
      <c r="O136" s="100" t="inlineStr">
        <is>
          <t>Mock</t>
        </is>
      </c>
      <c r="P136" s="100" t="inlineStr">
        <is>
          <t>Mock สภาเภสัชฯ Practice</t>
        </is>
      </c>
      <c r="Q136" s="100" t="n"/>
    </row>
    <row r="137" ht="13.2" customHeight="1" s="49">
      <c r="A137" s="119" t="n">
        <v>156</v>
      </c>
      <c r="B137" s="88" t="inlineStr">
        <is>
          <t>จากการวินิจฉัยในข้อก่อนหน้า จงเลือกใช้ยาให้เหมาะสมกับโรคของผู้ป่วย</t>
        </is>
      </c>
      <c r="C137" s="100" t="n"/>
      <c r="D137" s="88" t="inlineStr">
        <is>
          <t>Oral Griseofulvin 500 มิลลิกรัมต่อวัน ติดต่อกัน 6-8 สัปดาห์</t>
        </is>
      </c>
      <c r="E137" s="88" t="inlineStr">
        <is>
          <t>Oral Terbinafine 250 มิลลิกรัมต่อวัน ติดต่อกัน 14 วัน</t>
        </is>
      </c>
      <c r="F137" s="88" t="inlineStr">
        <is>
          <t>2.5% Selenium sulfide shampoo ฟอกตัวทิ้งไว้ 15 นาที วันละครั้ง 2-4 สัปดาห์</t>
        </is>
      </c>
      <c r="G137" s="88" t="inlineStr">
        <is>
          <t>Oral Ketoconazole 200 มิลลิกรัมต่อวัน เป็นเวลา 10-14 วัน</t>
        </is>
      </c>
      <c r="H137" s="88" t="inlineStr">
        <is>
          <t>Oral Ketoconazole 200 mg OD ร่วมกับ Selenium sulfide shampoo</t>
        </is>
      </c>
      <c r="I137" s="119" t="n">
        <v>3</v>
      </c>
      <c r="J137" s="88" t="inlineStr">
        <is>
          <t>✅ คำตอบที่ถูกต้อง: ข้อ ค. 2.5% Selenium sulfide shampoo ฟอกตัวทิ้งไว้ 15 นาที วันละครั้ง 2-4 สัปดาห์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(2.5% Selenium sulfide shampoo ฟอกตัวทิ้งไว้ 15 นาที วันละครั้ง 2-4 สัปดาห์) เป็นคำตอบที่ถูกต้องและสอดคล้องกับหลักวิชาการและแนวทางเวชปฏิบัติในการรักษา
🔍 ข้ออื่นผิดเพราะอะไร:
• ข้อ ข. (Oral Terbinafine 250 มิลลิกรัมต่อวัน ติดต่อกัน 14 วัน): Oral Terbinafine 250 มิลลิกรัมต่อวัน เป็นยาต้านเชื้อรากลุ่ม Allylamine ซึ่งเป็นยานวัตกรรมที่มีประสิทธิภาพสูงในการยับยั้ง Squalene epoxidase แต่ในบริบทแนวทางเดิมหรือข้อสอบข้อนี้ระบุ Griseofulvin เป็นคำตอบที่เจาะจง
• ข้อ ค. (2.5% Selenium sulfide shampoo ฟอกเท้าทิ้งไว้ 15 นาที วันละครั้ง ติดต่อกัน 2-4 สัปดาห์): 2.5% Selenium sulfide shampoo เป็นยาทาภายนอกที่มีฤทธิ์ keratolytic และต้านเชื้อ Malassezia นิยมใช้รักษาเกลื้อน (Pityriasis versicolor) หรือรังแค ไม่ใช่การรักษาหลักสำหรับ Dermatophytosis ทั่วไป
• ข้อ ง. (Oral Ketoconazole 200 มิลลิกรัมต่อวัน เป็นเวลา 10-14 วัน): Oral Ketoconazole 200 มิลลิกรัมต่อวัน มีความเสี่ยงสูงต่อการเกิดพิษร้ายแรงต่อตับ (severe hepatotoxicity) และปฏิกิริยาระหว่างยาผ่าน CYP3A4 องค์การอาหารและยาจึงยกเลิกการใช้ในรูปแบบรับประทานสำหรับโรคเชื้อราตื้น
• ข้อ จ. (2.5 % Selenium sulfide shampoo ฟอกเท้าทิ้งไว้ 15 นาที วันละครั้ง ติดต่อกัน 2-4 สัปดาห์ และ Oral Ketoconazole 200 มิลลิกรัมต่อวัน เป็นเวลา 10-14 วัน): การใช้ 2.5% Selenium sulfide shampoo ร่วมกับ Oral Ketoconazole เป็นการใช้ยาซ้ำซ้อนที่ไม่สมเหตุสมผล และ Oral Ketoconazole มีความเสี่ยงต่อพิษตับสูงจึงไม่แนะนำให้ใช้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7" s="100" t="n"/>
      <c r="L137" s="88" t="inlineStr">
        <is>
          <t>Superficial fungal</t>
        </is>
      </c>
      <c r="M137" s="100" t="inlineStr">
        <is>
          <t>Clinic</t>
        </is>
      </c>
      <c r="N137" s="88" t="inlineStr">
        <is>
          <t>ข้อ 11 (PLE_CC1_Practice_Exam.md)</t>
        </is>
      </c>
      <c r="O137" s="100" t="inlineStr">
        <is>
          <t>Mock</t>
        </is>
      </c>
      <c r="P137" s="100" t="inlineStr">
        <is>
          <t>Mock สภาเภสัชฯ Practice</t>
        </is>
      </c>
      <c r="Q137" s="100" t="n"/>
    </row>
    <row r="138" ht="13.2" customHeight="1" s="49">
      <c r="A138" s="119" t="n">
        <v>157</v>
      </c>
      <c r="B138" s="88" t="inlineStr">
        <is>
          <t>ยาในข้อใดที่มีผลทำให้เกิด Phototoxicity reaction ที่อาจมีผื่นผิวหนังเป็นรอยดำหลังการอักเสบตามมา และพบได้ยาก คือ ฝ้าถาวร (Exogenous ochronosis) เกิดจากสาเหตุใด</t>
        </is>
      </c>
      <c r="C138" s="100" t="n"/>
      <c r="D138" s="88" t="inlineStr">
        <is>
          <t>Corticosteroids</t>
        </is>
      </c>
      <c r="E138" s="88" t="inlineStr">
        <is>
          <t>Hydroquinone</t>
        </is>
      </c>
      <c r="F138" s="88" t="inlineStr">
        <is>
          <t>Azelaic acid</t>
        </is>
      </c>
      <c r="G138" s="88" t="inlineStr">
        <is>
          <t>Tretinoin</t>
        </is>
      </c>
      <c r="H138" s="88" t="inlineStr">
        <is>
          <t>Isopropylcatechol</t>
        </is>
      </c>
      <c r="I138" s="119" t="n">
        <v>2</v>
      </c>
      <c r="J138" s="88" t="inlineStr">
        <is>
          <t>✅ คำตอบที่ถูกต้อง: ข้อ ข. Hydroquinone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ข. (Hydroquinone) เป็นคำตอบที่ถูกต้องและสอดคล้องกับหลักวิชาการและแนวทางเวชปฏิบัติในการรักษา
🔍 ข้ออื่นผิดเพราะอะไร:
• ข้อ ข. (Hydroquinone): Hydroquinone ยับยั้งเอนไซม์ Tyrosinase ในการสร้างเม็ดสีเมลานิน การใช้ความเข้มข้นสูงหรือใช้ต่อเนื่องเป็นเวลานานก่อให้เกิดภาวะฝ้าถาวรสีน้ำเงินดำ (Exogenous ochronosis) ได้จริงทางพิษวิทยาคลินิก
• ข้อ ค. (Azelaic acid): Azelaic acid ออกฤทธิ์ยับยั้งเอนไซม์ Tyrosinase และลดการอักเสบ มีความปลอดภัยสูง ไม่ทำให้เกิด Phototoxicity หรือภาวะฝ้าถาวร Exogenous ochronosis
• ข้อ ง. (Tretinoin): Tretinoin เป็นอนุพันธ์วิตามินเอช่วยกระตุ้นการผลัดเซลล์ผิว แม้ทำให้ผิวระคายเคืองและไวต่อแสงแดด แต่ไม่ก่อให้เกิดฝ้าถาวร Exogenous ochronosis เหมือนการสะสมของสารกลุ่มฟีนอล
• ข้อ จ. (Isopropylcatechol): Isopropylcatechol เป็นสารฟอกผิวขาวที่ออกฤทธิ์ทำลายเซลล์ Melanocyte ทำให้เกิดภาวะรอยด่างขาวแบบ Leukoderma ถาวร มากกว่าการเกิด Exogenous ochronosis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8" s="100" t="n"/>
      <c r="L138" s="88" t="inlineStr">
        <is>
          <t>Pigmentary &amp; Cosmetic</t>
        </is>
      </c>
      <c r="M138" s="100" t="inlineStr">
        <is>
          <t>Clinic</t>
        </is>
      </c>
      <c r="N138" s="88" t="inlineStr">
        <is>
          <t>ข้อ 24 (PLE_CC1_Practice_Exam.md)</t>
        </is>
      </c>
      <c r="O138" s="100" t="inlineStr">
        <is>
          <t>Mock</t>
        </is>
      </c>
      <c r="P138" s="100" t="inlineStr">
        <is>
          <t>Mock สภาเภสัชฯ Practice</t>
        </is>
      </c>
      <c r="Q138" s="100" t="n"/>
    </row>
    <row r="139" ht="13.2" customHeight="1" s="49">
      <c r="A139" s="119" t="n">
        <v>158</v>
      </c>
      <c r="B139" s="88" t="inlineStr">
        <is>
          <t>ผู้ป่วยมีตุ่มน้ำใส ตุ่มแดงคัน บริเวณซอกนิ้วมือ นิ้วเท้า รักแร้และลำตัว โดยลักษณะรอยโรคจะไม่มีขุย ไม่ มีสะเก็ด มีอาการคันมากโดยเฉพาะตอนกลางคืน จากข้างต้น อาการดังกล่าวเกิดจากสาเหตุใด</t>
        </is>
      </c>
      <c r="C139" s="100" t="n"/>
      <c r="D139" s="88" t="inlineStr">
        <is>
          <t>Scabies</t>
        </is>
      </c>
      <c r="E139" s="88" t="inlineStr">
        <is>
          <t>Lice</t>
        </is>
      </c>
      <c r="F139" s="88" t="inlineStr">
        <is>
          <t>Pediculosis pubis</t>
        </is>
      </c>
      <c r="G139" s="88" t="inlineStr">
        <is>
          <t>Eczema</t>
        </is>
      </c>
      <c r="H139" s="88" t="inlineStr">
        <is>
          <t>Chicken pox</t>
        </is>
      </c>
      <c r="I139" s="119" t="n">
        <v>1</v>
      </c>
      <c r="J139" s="88" t="inlineStr">
        <is>
          <t>✅ คำตอบที่ถูกต้อง: ข้อ ก. Scabies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Scabies การเลือก Scabies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(Lice): Lice (Pediculosis capitis หรือเหา) เกิดจากแมลงปรสิตดูดเลือดบนหนังศีรษะ ทำให้คันศีรษะและพบตัวเหาหรือไข่เหาสีขาวเกาะติดแน่นกับโคนเส้นผม ไม่ได้เกิดเป็นตุ่มน้ำใสตามง่ามนิ้วมือและรักแร้
• ข้อ ค. (Pediculosis pubis): Pediculosis pubis (โลน) ติดต่อทางเพศสัมพันธ์ อาศัยอยู่บริเวณขนหัวหน่าว ทำให้เกิดอาการคันเฉพาะที่บริเวณอวัยวะเพศ และอาจพบรอยจุดสีน้ำเงินแกมเทา (maculae caeruleae)
• ข้อ ง. (Eczema): Eczema (ผิวหนังอักเสบ) มักมีขุยหรือสะเก็ด (scaling) ร่วมกับผิวแห้งหรือมีตุ่มน้ำซึม และอาการคันมักไม่จำเพาะเจาะจงว่าต้องคันรุนแรงเฉพาะเวลากลางคืนเหมือนหิด
• ข้อ จ. (Chicken pox): Chickenpox (อีสุกอีใส) เกิดจากการติดเชื้อ Varicella-Zoster Virus มักมีไข้สูงนำมาก่อน ตุ่มน้ำใสมีลักษณะคล้ายหยดน้ำบนกลีบกุหลาบ (dewdrop on a rose petal) กระจายทั่วลำตัว ใบหน้า และศีรษะ ไม่จำกัดเฉพาะง่ามนิ้ว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9" s="100" t="n"/>
      <c r="L139" s="88" t="inlineStr">
        <is>
          <t>Parasitic &amp; Infestation</t>
        </is>
      </c>
      <c r="M139" s="100" t="inlineStr">
        <is>
          <t>Clinic</t>
        </is>
      </c>
      <c r="N139" s="88" t="inlineStr">
        <is>
          <t>ข้อ 28 (PLE_CC1_Practice_Exam.md)</t>
        </is>
      </c>
      <c r="O139" s="100" t="inlineStr">
        <is>
          <t>Mock</t>
        </is>
      </c>
      <c r="P139" s="100" t="inlineStr">
        <is>
          <t>Mock สภาเภสัชฯ Practice</t>
        </is>
      </c>
      <c r="Q139" s="100" t="n"/>
    </row>
    <row r="140" ht="13.2" customHeight="1" s="49">
      <c r="A140" s="119" t="n">
        <v>159</v>
      </c>
      <c r="B140" s="88" t="inlineStr">
        <is>
          <t>จากข้อ 28. ผู้ป่วยรายนี้ควรได้รับการรักษาอย่างไร</t>
        </is>
      </c>
      <c r="C140" s="100" t="n"/>
      <c r="D140" s="88" t="inlineStr">
        <is>
          <t>Acyclovir</t>
        </is>
      </c>
      <c r="E140" s="88" t="inlineStr">
        <is>
          <t>Triamcinolone</t>
        </is>
      </c>
      <c r="F140" s="88" t="inlineStr">
        <is>
          <t>Benzyl benzoate 25% lotion</t>
        </is>
      </c>
      <c r="G140" s="88" t="inlineStr">
        <is>
          <t>Malathion shampoo</t>
        </is>
      </c>
      <c r="H140" s="88" t="inlineStr">
        <is>
          <t>Pyretrin shampoo</t>
        </is>
      </c>
      <c r="I140" s="119" t="n">
        <v>3</v>
      </c>
      <c r="J140" s="88" t="inlineStr">
        <is>
          <t>✅ คำตอบที่ถูกต้อง: ข้อ ค. Benzyl benzoate 25% lotion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(Benzyl benzoate 25% lotion) เป็นคำตอบที่ถูกต้องและสอดคล้องกับหลักวิชาการและแนวทางเวชปฏิบัติในการรักษา
🔍 ข้ออื่นผิดเพราะอะไร:
• ข้อ ข. (Triamcinolone): Triamcinolone เป็น Topical corticosteroid ที่มีฤทธิ์กดภูมิคุ้มกันและลดการอักเสบ การใช้ในโรคหิดจะทำให้เชื้อแพร่กระจายมากขึ้นและบดบังรอยโรคเดิม (Scabies incognito)
• ข้อ ค. (Benzyl benzoate 135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Benzyl benzoate 25% เป็นยาทาฆ่าหิดมาตรฐานที่ออกฤทธิ์ต่อระบบประสาทของตัวไรหิด ทาทั่วตัวทิ้งไว้ 24 ชั่วโมง ช่วยกำจัดตัวหิดได้อย่างมีประสิทธิภาพ
• ข้อ ง. (Malathion shampoo): Malathion shampoo เป็นยาฆ่าแมลงกลุ่ม Organophosphate ยับยั้ง Acetylcholinesterase มีข้อบ่งใช้หลักในการกำจัดเหาและโลนบนหนังศีรษะ
• ข้อ จ. (Pyretrin shampoo): Pyrethrin shampoo ผสม Piperonyl butoxide ออกฤทธิ์บล็อกช่องโซเดียมในระบบประสาทของปรสิต ใช้สำหรับกำจัดเหาบนศีรษะ ไม่ใช่ยามาตรฐานสำหรับรักษาหิดตามลำตัว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40" s="100" t="n"/>
      <c r="L140" s="88" t="inlineStr">
        <is>
          <t>Parasitic &amp; Infestation</t>
        </is>
      </c>
      <c r="M140" s="100" t="inlineStr">
        <is>
          <t>Clinic</t>
        </is>
      </c>
      <c r="N140" s="88" t="inlineStr">
        <is>
          <t>ข้อ 29 (PLE_CC1_Practice_Exam.md)</t>
        </is>
      </c>
      <c r="O140" s="100" t="inlineStr">
        <is>
          <t>Mock</t>
        </is>
      </c>
      <c r="P140" s="100" t="inlineStr">
        <is>
          <t>Mock สภาเภสัชฯ Practice</t>
        </is>
      </c>
      <c r="Q140" s="100" t="n"/>
    </row>
    <row r="141" ht="13.2" customHeight="1" s="49">
      <c r="A141" s="119" t="n">
        <v>160</v>
      </c>
      <c r="B141" s="88" t="inlineStr">
        <is>
          <t>ข้อใดถูกต้องเกี่ยวกับการเลือกใช้ยาทาเพื่อรักษาโรคผิวหนัง</t>
        </is>
      </c>
      <c r="C141" s="100" t="n"/>
      <c r="D141" s="88" t="inlineStr">
        <is>
          <t>ยาพื้นที่มีสารลอกขุยจะเพิ่มการดูดซึมของตัวยา</t>
        </is>
      </c>
      <c r="E141" s="88" t="inlineStr">
        <is>
          <t>ควรใช้ topical corticosteroid อย่างต่อเนื่องนาน 4-8 สัปดาห์</t>
        </is>
      </c>
      <c r="F141" s="88" t="inlineStr">
        <is>
          <t>ควรใช้ topical corticosteroid ที่มีความแรงสูงก่อนจึงค่อยใช้ความแรงต่ำ</t>
        </is>
      </c>
      <c r="G141" s="88" t="inlineStr">
        <is>
          <t>ยาพื้นที่เป็นขี้ผึ้ง ควรใช้กับผิวหนังอักเสบที่มีน้ำเหลืองซึมเพื่อดูดซับน้ำเหลือง</t>
        </is>
      </c>
      <c r="H141" s="88" t="inlineStr">
        <is>
          <t>ยาพื้นที่มีแอลกอฮอล์ผสมอยู่ควรใช้กับแผลเปิดสดเพื่อฆ่าเชื้อ</t>
        </is>
      </c>
      <c r="I141" s="119" t="n">
        <v>1</v>
      </c>
      <c r="J141" s="88" t="inlineStr">
        <is>
          <t>✅ คำตอบที่ถูกต้อง: ข้อ ก. ยาพื้นที่มีสารลอกขุยจะเพิ่มการดูดซึมของตัวยา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ยาพื้นที่มีสารลอกขุยจะเพิ่มการดูดซึมของตัวยา การเลือก ยาพื้นที่มีสารลอกขุยจะเพิ่มการดูดซึมของตัวยา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(ควรใช้ topical corticosteroid อย่างต่อเนื่องนาน 4-8 สัปดาห์): การใช้ Topical corticosteroid ความแรงปานกลางถึงสูงอย่างต่อเนื่องนานเกิน 2-4 สัปดาห์ เสี่ยงต่อการเกิดผิวหนังฝ่อ (atrophy), รอยแตกผิวหนัง (striae), และการกดการทำงานของต่อมหมวกไต (HPA axis suppression)
• ข้อ ค. (ควรใช้ topical corticosteroid ที่มีความแรงสูงก่อนจึงค่อยใช้ความแรงต่ำ): หลักการใช้ Topical corticosteroid ทั่วไปควรเริ่มจากความแรงต่ำสุดที่ควบคุมรอยโรคได้ หรือใช้ความแรงสูงในระยะสั้นเพื่อควบคุมการอักเสบเฉียบพลันแล้วปรับลดลง (tapering) เพื่อความปลอดภัย
• ข้อ ง. (ยาพื้นที่เป็นขี้ผึ้ง ควรใช้กับผิวหนังอักเสบที่มีน้ำเหลืองซึมเพื่อดูดซับน้ำเหลือง): ยาพื้นชนิดขี้ผึ้ง (Ointment) มีคุณสมบัติปิดกั้นผิวหนัง (occlusive) สูง เหมาะสำหรับรอยโรคแห้งหนาด้าน หากนำมาใช้กับแผลที่มีน้ำเหลืองเยิ้มจะทำให้แผลแฉะ เกิดการหมักหมมและติดเชื้อซ้ำซ้อน
• ข้อ จ. (ยาพื้นที่มีแอลกอัอล์ผสมอยู่ควรใช้กับแผลถลอกเพื่อประสิทธิภาพในการฆ่าเชื้อ 136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ยาพื้นที่มีส่วนผสมของแอลกอฮอล์จะทำให้เกิดอาการแสบร้อน ระคายเคืองอย่างรุนแรง และทำลายเนื้อเยื่อบริเวณแผลถลอก จึงห้ามนำมาใช้กับแผลสดหรือผิวหนังเปิด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1" s="100" t="n"/>
      <c r="L141" s="88" t="inlineStr">
        <is>
          <t>Transdermal &amp; Topical</t>
        </is>
      </c>
      <c r="M141" s="100" t="inlineStr">
        <is>
          <t>Clinic</t>
        </is>
      </c>
      <c r="N141" s="88" t="inlineStr">
        <is>
          <t>ข้อ 32 (PLE_CC1_Practice_Exam.md)</t>
        </is>
      </c>
      <c r="O141" s="100" t="inlineStr">
        <is>
          <t>Mock</t>
        </is>
      </c>
      <c r="P141" s="100" t="inlineStr">
        <is>
          <t>Mock สภาเภสัชฯ Practice</t>
        </is>
      </c>
      <c r="Q141" s="100" t="n"/>
    </row>
    <row r="142" ht="13.2" customHeight="1" s="49">
      <c r="A142" s="119" t="n">
        <v>161</v>
      </c>
      <c r="B142" s="88" t="inlineStr">
        <is>
          <t>ผู้ป่วยหญิงไทยคู่ อายุ 30 ปี มาพบแพทย์์ด้วยอาการ มีผื่นที่ผิวหนังส่วนใหญ่เป็นผื่นแดงราบ มีไข้ ต่อม น้ำเหลืองโต ร่วมกับมีความผิดปกติของอวัยวะภายใน นอกจากนี้การตรวจ CBC พบว่ามี Eosinophil สูงขึ้น อาการดังกล่าวเรียกว่าอะไร</t>
        </is>
      </c>
      <c r="C142" s="100" t="n"/>
      <c r="D142" s="88" t="inlineStr">
        <is>
          <t>Exfoliative dermatitis</t>
        </is>
      </c>
      <c r="E142" s="88" t="inlineStr">
        <is>
          <t>AGEP</t>
        </is>
      </c>
      <c r="F142" s="88" t="inlineStr">
        <is>
          <t>DRESS</t>
        </is>
      </c>
      <c r="G142" s="88" t="inlineStr">
        <is>
          <t>SJS</t>
        </is>
      </c>
      <c r="H142" s="88" t="inlineStr">
        <is>
          <t>TEN</t>
        </is>
      </c>
      <c r="I142" s="119" t="n">
        <v>3</v>
      </c>
      <c r="J142" s="88" t="inlineStr">
        <is>
          <t>✅ คำตอบที่ถูกต้อง: ข้อ ค. DRESS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(DRESS) เป็นคำตอบที่ถูกต้องและสอดคล้องกับหลักวิชาการและแนวทางเวชปฏิบัติในการรักษา
🔍 ข้ออื่นผิดเพราะอะไร:
• ข้อ ข. (AGEP): AGEP (Acute Generalized Exanthematous Pustulosis) มีลักษณะเด่นคือตุ่มหนองปลอดเชื้อขนาดเล็กจำนวนมาก (sterile pustules) กระจายบนผิวหนังสีแดง ร่วมกับมีไข้สูงและ Neutrophilia ชัดเจน
• ข้อ ค. (DRESS): DRESS (Drug Reaction with Eosinophilia and Systemic Symptoms) เป็นผื่นแพ้ยาที่มีไข้สูง ต่อมน้ำเหลืองโต อวัยวะภายในอักเสบ เช่น ตับอักเสบ และตรวจพบ Eosinophilia หรือ atypical lymphocytes
• ข้อ ง. (SJS): SJS (Stevens-Johnson Syndrome) มีลักษณะเป็นผื่นแดงร่วมกับตุ่มน้ำพอง ผิวหนังหลุดลอกน้อยกว่า 10% ของพื้นที่ผิวกาย และต้องมีการหลุดลอกของเยื่อบุเมือก (mucosal involvement) อย่างน้อย 2 แห่ง
• ข้อ จ. (TEN): TEN (Toxic Epidermal Necrolysis) เป็นภาวะแพ้ยารุนแรงที่มีการหลุดลอกของผิวหนังกำพร้ามากกว่า 30% ของพื้นที่ผิวกาย ร่วมกับสัญญาณ Nikolsky sign ให้ผลบวกและเกิดพยาธิสภาพของเยื่อบุรุนแรง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2" s="100" t="n"/>
      <c r="L142" s="88" t="inlineStr">
        <is>
          <t>ADR &amp; Allergy</t>
        </is>
      </c>
      <c r="M142" s="100" t="inlineStr">
        <is>
          <t>Clinic</t>
        </is>
      </c>
      <c r="N142" s="88" t="inlineStr">
        <is>
          <t>ข้อ 34 (PLE_CC1_Practice_Exam.md)</t>
        </is>
      </c>
      <c r="O142" s="100" t="inlineStr">
        <is>
          <t>Mock</t>
        </is>
      </c>
      <c r="P142" s="100" t="inlineStr">
        <is>
          <t>Mock สภาเภสัชฯ Practice</t>
        </is>
      </c>
      <c r="Q142" s="100" t="n"/>
    </row>
    <row r="143" ht="13.2" customHeight="1" s="49">
      <c r="A143" s="119" t="n">
        <v>162</v>
      </c>
      <c r="B143" s="88" t="inlineStr">
        <is>
          <t>เชื้อไวรัสในข้อใดก่อให้เกิดอาการดังกล่าว</t>
        </is>
      </c>
      <c r="C143" s="100" t="n"/>
      <c r="D143" s="88" t="inlineStr">
        <is>
          <t>Human corona virus</t>
        </is>
      </c>
      <c r="E143" s="88" t="inlineStr">
        <is>
          <t>Human papilloma virus</t>
        </is>
      </c>
      <c r="F143" s="88" t="inlineStr">
        <is>
          <t>Human herpes virus 4</t>
        </is>
      </c>
      <c r="G143" s="88" t="inlineStr">
        <is>
          <t>Adenovirus</t>
        </is>
      </c>
      <c r="H143" s="88" t="inlineStr">
        <is>
          <t>Cytomegalovirus</t>
        </is>
      </c>
      <c r="I143" s="119" t="n">
        <v>2</v>
      </c>
      <c r="J143" s="88" t="inlineStr">
        <is>
          <t>✅ คำตอบที่ถูกต้อง: ข้อ ข. Human papilloma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(Human papilloma virus) เป็นคำตอบที่ถูกต้องและสอดคล้องกับหลักวิชาการและแนวทางเวชปฏิบัติในการรักษา
🔍 ข้ออื่นผิดเพราะอะไร:
• ข้อ ข. (Human papilloma virus): Human Papillomavirus (HPV) เป็นเชื้อไวรัส DNA ที่ก่อให้เกิดหูดตามผิวหนัง (Verruca vulgaris), หูดหงอนไก่ (Condyloma acuminata) และมะเร็งปากมดลูก
• ข้อ ค. (Human herpes virus 4): Human Herpesvirus 4 (Epstein-Barr Virus หรือ EBV) สัมพันธ์กับโรคติดเชื้อ Infectious Mononucleosis และโรคมะเร็งต่อมน้ำเหลือง Burkitt lymphoma
• ข้อ ง. (Adenovirus): Adenovirus มักเป็นสาเหตุของการติดเชื้อในระบบทางเดินหายใจ เยื่อบุตาอักเสบ (epidemic keratoconjunctivitis) และทางเดินอาหารอักเสบในเด็ก
• ข้อ จ. (Cytomegalovirus 138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Cytomegalovirus (CMV หรือ HHV-5) ก่อให้เกิดการติดเชื้อรุนแรงในผู้ป่วยภูมิคุ้มกันบกพร่อง เช่น จอประสาทตาอักเสบ (CMV retinitis) หรือปอดอักเสบ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3" s="100" t="n"/>
      <c r="L143" s="88" t="inlineStr">
        <is>
          <t>Viral Skin Infection</t>
        </is>
      </c>
      <c r="M143" s="100" t="inlineStr">
        <is>
          <t>Clinic</t>
        </is>
      </c>
      <c r="N143" s="88" t="inlineStr">
        <is>
          <t>ข้อ 39 (PLE_CC1_Practice_Exam.md)</t>
        </is>
      </c>
      <c r="O143" s="100" t="inlineStr">
        <is>
          <t>Mock</t>
        </is>
      </c>
      <c r="P143" s="100" t="inlineStr">
        <is>
          <t>Mock สภาเภสัชฯ Practice</t>
        </is>
      </c>
      <c r="Q143" s="100" t="n"/>
    </row>
    <row r="144" ht="13.2" customHeight="1" s="49">
      <c r="A144" s="119" t="n">
        <v>163</v>
      </c>
      <c r="B144" s="88" t="inlineStr">
        <is>
          <t>ข้อใดกล่าวไม่ถูกต้องเกี่ยวกับการใช้ยารักษาสิว</t>
        </is>
      </c>
      <c r="C144" s="100" t="n"/>
      <c r="D144" s="88" t="inlineStr">
        <is>
          <t>หากเป็นสิวระดับ mild สามารถใช้ topical retinoid ในการรักษาเพียงตัวเดียวได้</t>
        </is>
      </c>
      <c r="E144" s="88" t="inlineStr">
        <is>
          <t>หากเป็นสิวระดับ mild สามารถใช้ benzoyl peroxide ในการรักษาเพียงตัวเดียวได้</t>
        </is>
      </c>
      <c r="F144" s="88" t="inlineStr">
        <is>
          <t>Oral isotretinoid ใช้สำหรับ Severe acne เท่านั้น และห้ามใช้ในหญิงตั้งครรภ์</t>
        </is>
      </c>
      <c r="G144" s="88" t="inlineStr">
        <is>
          <t>Oral antibiotic ไม่สามารถใช้ในการรักษาสิวเพียงตัวเดียวได้</t>
        </is>
      </c>
      <c r="H144" s="88" t="inlineStr">
        <is>
          <t>Benzoyl peroxide และ topical retinoid สามารถทาติดต่อกันได้ทันที เพื่อการรักษาที่มีประสิทธิภาพ</t>
        </is>
      </c>
      <c r="I144" s="119" t="n">
        <v>5</v>
      </c>
      <c r="J144" s="88" t="inlineStr">
        <is>
          <t>✅ คำตอบที่ถูกต้อง: ข้อ จ. Benzoyl peroxide และ topical retinoid สามารถทาติดต่อกันได้ทันที เพื่อการรักษาที่มีประสิทธิภาพ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(Benzoyl peroxide และ topical retinoid สามารถทาติดต่อกันได้ทันที เพื่อการรักษาที่มีประสิทธิภาพ) เป็นคำตอบที่ถูกต้องและสอดคล้องกับหลักวิชาการและแนวทางเวชปฏิบัติในการรักษา
🔍 ข้ออื่นผิดเพราะอะไร:
• ข้อ ก. (หากเป็นสิวระดับ mild สามารถใช้ topical retinoid ในการรักษาเพียงตัวเดียวได้): Topical retinoid เช่น Tretinoin หรือ Adapalene เป็นยาขนานแรกที่แนะนำสำหรับสิวชนิด Comedone ที่ไม่มีการอักเสบในระดับ Mild acne เพราะมีฤทธิ์กระตุ้นการผลัดเซลล์และละลายคอมีโดน
• ข้อ ข. (หากเป็นสิวระดับ mild สามารถใช้ benzoyl peroxide ในการรักษาเพียงตัวเดียวได้): Benzoyl peroxide มีฤทธิ์ต้านเชื้อ Cutibacterium acnes และช่วยผลัดเซลล์ผิว สามารถใช้เป็น Monotherapy ในการรักษาสิวอักเสบระดับเล็กน้อย (Mild inflammatory acne) ได้
• ข้อ ง. (Oral antibiotic ไม่สามารถใช้ในการรักษาสิวเพียงตัวเดียวได้): Oral antibiotics ห้ามใช้เป็นยาเดี่ยว (monotherapy) ในการรักษาสิว เนื่องจากทำให้เกิดเชื้อดื้อยาอย่างรวดเร็ว ต้องใช้ร่วมกับ Benzoyl peroxide หรือ Topical retinoid เสมอ
• ข้อ จ. (Benzoyl peroxide และ topical retinoid สามารถทาติดต่อกันได้ทันที เพื่อการรักษาที่มี ประสิทธิภาพ 139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โดย ฝ่ายวิชาการ สโมสรนักศึกษาคณะเภสัชศาสตร์ มหาวิทยาลัยอุบลราชธานี ป๊2560 ข้อ 1 เฉลย ค. Seborrheic dermatitis จากอาการของผู้ป่วยเข้ากันได้กับ Seborrheic dermatitis มากที่สุด เนื่องจากมีอาการนี้มาตั้งแต่ เย็น ซึ่งเข้ากันได้กับ Seborrheic dermatitis ข้อ 2 เฉลย ง. การติดเชื้อ Dermatophyte การติดเชื้อ Dermatophyte เป็นสาเหตุทำให้เกิดโรคกลาก (Dermatophytosis) ส่วนในตัวเลือกข้อ อื่นสามารถเป็นเหตุให้เกิด Seborrheic dermatitis ได้ทั้งหมด ข้อ 3 เฉลย ก. Ketoconazole 2% foam ฟอกบริเวณที่เป็น 2 ครั้งต่อสัปดาห์ หลังจากนั้นให้ฟอกสัปดาห์ละ ครั้งเพื่อป้องกันการกลับเป็นซ้ำ การรักษาในข้อ ข ไม่เหมาะสมเนื่องจากการใช้ topical immunosuppressive นั้นเป็น second line therapy สำหรับการรักษาโรคนี้ มักถูกเลือกใช้เมื่อการรักษาอื่นไม่ได้ผล การรักษาในข้อ ค ไม่เหมาะสมเนื่องจากรอยโรคของผู้ป่วยนั้นเกิดบริเวณเนื้อเยื่ออ่อน การใช้ยาทา steroid ที่มีความแรงสูงจึงไม่เหมาะสม การรักษาใน ข้อ ง ไม่เหมาะสมเนื่องจากการรักษาโดย oral antifungal นั้นยังไม่มีบทบาทชัดเจนใน การรักษาโรคนี้ การรักษาใน ข้อ จ ไม่เหมาะสมเนื่องจากหากพิจารณาอาการของผู้ป่วยแล้ว พบว่าไม่ได้มีอาการ รุนแรงมาก จึงไม่เป็นต้องได้รับยา methotrexate ข้อ 4 เฉลย จ. ยาทา Acyclovir โดยทาทุกๆ 2 ชั่วโมง เป็นเวลา 4 วัน จากอาการของผู้ป่วยพบว่าเข้ากันได้กับการติดเชื้อ herpes simplex type 1 ซึ่งแนวทางในการรักษา แนะนำว่าสามารถใช้ยารับประทาน Acyclovir, Famicyclovir หรือ Valacyclovir ก็ได้ แต่กรณีเป็นยาทา topical จะไม่มีบทบาทสำหรับการรักษาการติดเชื้อ herpes simplex type 1 ครั้งแรก อ้างอิงจาก: Robyn S Klein. Treatment of herpes simplex virus type 1 infection in immunocompetent patients. IN: Martin S Hirsch, editor. UpToDate: UpToDate. ข้อ 5 เฉลย ค. ไม่เหมาะสม เนื่องจากการใช้ยา clindamycin เป็นยาเดี่ยวจะทำให้ดื้อยาได้ ต้องใช้คู่กับ benzoyl peroxide 140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แนวทางการรักษาสิว ตาม Guideline American Academy of Dermatology2016 จากแนวทางการรักษาไม่แนะนำให้ใช้ topical antibiotic เป็นยาเดี่ยว ดังนั้นการรักษาเดิมที่ผู้ป่วย ได้รับนั้นจึงไม่เหมาะสม ซึ่งผู้ป่วยควรจะใช้ topical antibiotic ร่วมกับ benzoyl peroxide ข้อ 6 เฉลย ข. Oral Doxycycline ร่วมกับทา topical retinoid เนื่องจากผู้ป่วยเป็นสิวระดับ severe สำหรับการรักษาจะแนะนำให้ใช้ oral antibiotic ร่วมกับ topical combination therapy (BP+retinoid, BP+antibiotic, BP+retinoid+antibiotic) หรือใช้ oral isotretinoin ดังนั้นตัวเลือกข้อ ข จึงเป็นยาที่ไม่เหมาะสมสำหรับการรักษา ข้อ 7 เฉลย ก. Methotrexate จากโรคประจำตัวของผู้ป่วยคือ Alcoholism หากใช้ยา Methotrexate ที่มีผลข้างเคียงที่สำคัญคือ Hepatotoxicity ซึ่งการดื่มเครื่องดื่มแอลกอัอล์จะทำให้เพิ่มความเสี่ยงของ Hepatotoxicity จาก Methotrexate ข้อ 8 เฉลย ค. ยับยั้งเอนไซม์ Dihydrofolate reductase ยา Methotraxate มีกลไกการออกฤทธิ์คือยับยั้งเอนไซม์ Dihydrofolate reductase ข้อ 9 เฉลย ง. ระดับน้ำตาลในเลือด 141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อาการไม่พึงประสงค์จากการใช้ยา Cyclosporine ที่มักเกิดขึ้น ได้แก่ hypotension, เป็นพิษต่อไต นอกจากนั้นยา Cyclosporine ก็ไม่ควรใช้ในผู้ป่วยที่ได้รับการรักษาด้วย Phototherapy เนื่องจากสามารถ เพิ่มความเสี่ยงในการเกิด Squamous cell carcinoma ได้ ดังนั้นหากผู้ป่วยได้รับการรักษาด้วย Phototherapy อยู่ ก็ต้องคำนึงถึงเช่นกัน ข้อ 10 เฉลย ง. Piryriasis versicolor จากอาการของผู้ป่วยน่าจะเข้ากันได้กับ Piryriasis versicolor หรือ โรคเกลื้อนมากที่สุด ข้อ 11 เฉลย ค. 2.5% Selenium sulfide shampoo ฟอกเท้าทิ้งไว้ 15 นาที วันละครั้ง ติดต่อกัน 2-4 สัปดาห์ ยา Griseofulvin และ ยา Terbinafine จะไม่มีบทบาทในการรักษาโรคเกลื้อน ส่วนยา ketoconazole นั้นไม่ควรใช้เป็น first line therapy สำหรับการรักษาโรคเกลื้อน เนื่องจากสามารถทำให้เกิด life-threatening hepatotoxicity ได้ ดังนั้นตัวเลือกข้อ ค จึงเหมาะสมที่สุด ข้อ 12 เฉลย ก. Angioedema จากอาการทาง cutaneous drug reaction ที่เกิดขึ้นกับผู้ป่วยนั้นเข้ากันได้กับ angioedema มาก ที่สุด ข้อ 13 เฉลย ก. Type 1 hypersensitivity การแพ้แบบ Angioedema เป็นการแพ้โดยเกิดจากภูมิคุ้มกันของร่างกาย ผ่าน Ig E โดยเกิดขึ้นใน ข้อ 14 เฉลย ก. ออกบัตรแพ้ยา NSAIDs เพราะผู้ป่วยผู้ป่วยแพ้ยา Diclofenac อาจจะไม่ได้แพ้ยาทั้งหมดในกลุ่ม NSAID การออกบัตรแพ้ยา ควรระบุเป็นชื่อยาสามัญที่ชัดเจน พร้อมกับระบุอาการและความรุนแรงที่เกิดขึ้น ข้อ 15 เฉลย ง. คือ Irritant contact dermatitis จากอาการของผู้ป่วย และการซักประวัติเพิ่มเติมพบว่าผู้ป่วยเพิ่งซื้อรองเท้าคู่ใหม่มาใส่ก่อนหน้านี้ 3 ใหม่ ซึ่งเข้ากันได้กับ Irritant contact dermatitis ข้อ 16 เฉลย จ. Intralesional injection corticosteroid แนวทางการรักษาผื่นแพ้แบบสัมผัส คือการระบุถึงสิ่งกระตุ้นที่ทำให้เกิดแล้วหลีกเลี่ยง และการรักษา คือใช้ยา Topical corticosteriods, Oral Antihistamine, การทำ Wet dressing และให้ Topical ผื่นแพ้สัมผัสไม่จำเป็นต้องใช้ Steroid รูปแบบฉีดเข้าที่รอยโรค 142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17 เฉลย ข. โครงสร้างยา ข. เป็นยา Cetirizine ที่พัฒนามาจากยา Hydroxyzine และ Cetirizine เป็นยา กลุ่ม Antihistamine generation ที่ 1 ข้อ 18 เฉลย ค. จำเป็นต้องได้รับ เนื่องจากผู้ป่วยมาโรงพยาบาลช้ากว่า 6 ชั่วโมง และควรได้รับยา Dicloxacillin ขนาด 250 มิลลิกรัม รับประทานก่อนอาหารวันละ 4 ครั้ง เป็นเวลา 2 วัน เมื่อพิจารณาตามแนวทางการใช้ยาปฏิชีวนะอย่างสมเหตุผลพบว่า ผู้ป่วยควรได้รับยาเนื่องจากผู้ป่วย เกิดแผลเกิน 6 ชั่วโมง และไม่ได้ทำความสะอาด มีโอกาสติดเชื้อสูง จำเป็นต้องใช้ยาปฏิชีวนะ โดยพิจารณาให้ ใช้ Dicloxacillin โดยใช้ Dicloxacillin 1x4 po ac เป็นระยะเวลา 2 วัน ข้อ 19 เฉลย ง. Clindamycin เมื่อพิจารณาตามแนวทางการใช้ยาปฏิชีวนะอย่างสมเหตุผลพบว่าหากผู้ป่วย แพ้ยา penicillin สามารถใช้ยา Clindamycin ทดแทนได้ ข้อ 20 เฉลย ง. ตาปลาเกิดจากการติดเชื้อ ซึ่งมักเกิดตามมาหลังจากเป็นแผลที่เท้า เนื่องจากทุกข้อเป็นสาเหตุที่ทำให้เกิดตาปลา ยกเว้น ง. การติดเชื้อไม่ได้ทำให้เกิดตาปลา แต่การเป็น ตาปลาอาจจะทำให้เกิดแผลติดเชื้อได้ 143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21 เฉลย ข. แนะนำให้ใส่รองเท้าส้นสูง เพื่อเป็นการลดการรับน้ำหนักของเท้าไม่ให้ตาปลาถูกกด เนื่องจากทุกข้อเป็นคำแนะนำสำหรับผู้ป่วยที่เป็นตาปลา ยกเว้น ข. เนื่องจากการใส่รองเท้าส้นสูงจะ ทำให้ตาปลาถูกกดทับ การเลือกสวมรองเท้า ควรเลือกที่พอดีกับเท้า ไม่หลวมหรือรัดแน่นเกินไปจนเกิดการ เสียดสีได้ และส้นของรองเท้าไม่ควรสูงมาก พื้นรองเท้าควรนุ่ม ข้อ 22. เฉลย ง. Hyperthyroid เนื่องจากสาเหตุในการเกิดฝ้าสามารถเกิดได้จาก - Genetic predisposition - Hypothyroidism - Sun exposure - Pregnancy - Hormone including Oral contraceptive pills estrogen and/or progesterone, HRT, intrauterine devices and implants ข้อ 23. เฉลย ค. Azelaic acid – Selective melanocyte toxicity กลไกของ Azelaic acid คือ การยับยั้งเอนไซม์ Tryrosinase และ reactive oxygen species ข้อ 24. เฉลย ข. Hydroquinone Hydroquinone (HQ) ทำให้เกิดผลแทรกซ้อนจากการใช้ คือ การเกิด Allergic contact dermatitis, irritant contact dermatitis และ Phototoxic reactions โดยจะทำให้เกิดผิวหนังที่เป็นรอยดำคล้ำคล้าย เขม่าหลังจากการอักเสบตามมา และอาจพบฝ้าถาวร (exogenous ochronosis) ที่พบในการใช้ HQ ความ เข้มข้นสูงเป็นระยะเวลานาน ดังนั้น ในการทาด้วยยานี้ หากฝ้าไม่จางลงใน 4-6 เดือน ควรงดทาเพื่อป้องกัน การเกิด exogenous ochronosis ข้อ 25. เฉลย ก. Griseofulvin เนื่องจากยา Griseofulvin ใช้ได้ผลเฉพาะกับเชื้อรา Microsporum, Epidermophyton และ Trichophyton ไม่สามารถใช้ได้ในกรณีที่ติดเชื้อ Candida spp. Aspergillus spp., Fusarium spp, Mucorales spp, Blastomyces dermatitidis, Paracoccidioides brasiliensis, Histoplasma capsulatum และ Coccidioides immitis. ข้อ 26. เฉลย ง. Itraconazole First line ของการรักษา คือ Itraconazole Second line ของการรักษา คือ Terbinafine สำหรับ Griseofulvin และ Fluconazole จัดเป็น Alternative drugs ต่อผิว (moisturizer) 144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เนื่องจากผิวแห้งมีสาเหตุมาจากการเปลี่ยนแปลงในชั้นผิว Stratum corneum ที่เกิดจากการแบ่ง ใกล้เคียงกับ pH ของ ผิวหนังปกติ และปราศส่วนผสมของแอลกอฮอล์ เพื่อไม่ทำให้เกิดการระคายเคืองของผิว ควรอาบน้ำที่อุณหภูมิไม่ร้อนไม่เย็น (lukewarm water) และควรทาโลชั่นเพิ่มความชุ่มชื้นต่อผิว (moisturizer) และหากมีอาการแสบคันสามารถใช้ยาทา corticosteroids เพื่อบรรเทาอาการได้ ข้อ 28. เฉลย ก. Scabies จากอาการของผู้ป่วยสามารถเข้ากันได้กับอาการของโรค Scabies เนื่องจากโรคนี้จะมีอาการคัน ไม่มีขุย โรคอื่นๆ คือ จะมีอาการคันเป็นพิเศษในตอนกลางคืน ดังตารางที่แสดงข้างล่าง สำหรับอาการของโรคอื่นๆ มีดังนี้ - Chicken pox มักมีลักษณะของตุ่มแดงซึ่งต่อมาจะเป็นตุ่มน้ำ กระจายอยู่ทั่วไปตามลำตัวแขนขา ที่คิ้วและคอได้แต่น้อย ถ้าเกามากจะเป็นหนอง สะเก็ดแห้งกรัง - Eczema เป็นการอักเสบของผิวหนังที่มีลักษณะเฉพาะทางคลินิก ได้แก่ อาการแดง เป็นสะเก็ด และเป็นตุ่ม น้ำใส ซึ่งสามารถเกิดกับผิวหนังได้ทุกส่วนของร่างกาย เช่น แก้ม คาง ข้อศอก แขน ขา เป็นต้น 145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และอาจพบตัวโลนและไข่โลนติดที่ขน โดยบางครั้งหากใช้นิ้วมือสางขนอาจรู้สึกจากมือเหมือนลูบด้วยเม็ดทราย ข้อ 29. เฉลย ค. Benzyl benzoate ยาที่แนะนำให้ใช้ในการรักษาหิด (Scabies) ได้แก่ 25% Benzyl benzoate (ในผู้ใหญ่) และ 12.5% ส่วนยาในตัวเลือกอื่นจะใช้ในการรักษาโรคผิวหนังชนิดอื่น อ้างอิง : ปรียา กุลละวณิชย์. ตำราโรคผิวหนังในเวชปฏิบัติปัจจุบัน (Dermatology 2010). กรุงเทพฯ : โฮลิ สติก พับลิชชิ่ง, 2548. ข้อ 30. เฉลย ง. 10 - 15% Precipitated sulfur ยาที่แนะนำให้ใช้ในการรักษาหิด (Scabies) และมีความปลอดภัยในการใช้ในเด็กเล็ก อายุ C&gt;B&gt;A จากตารางความแรงของยาคอร์ติโคสเตียรอยด์ ซึ่งตรงกับตัวเลือกในข้อ จ. มากที่สุด ข้อ 32. เฉลย ก. ยาพื้นที่มีสารลอกขุยจะเพิ่มการดูดซึมของตัวยา ข้อ 33. เฉลย จ. การรักษาสำหรับผู้ป่วยรายนี้ สามารถใช้ valacyclovir 500 mg bid 7 - 10 วัน เนื่องจาก): Benzoyl peroxide และ Topical retinoid สามารถทาร่วมกันในการรักษาได้ โดยแนะนำให้ทา Retinoid ก่อนนอน และทา BP ในตอนเช้า หรือใช้รูปแบบ fixed-dose combination สำเร็จรูปเพื่อลดการระคายเคือง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4" s="100" t="n"/>
      <c r="L144" s="88" t="inlineStr">
        <is>
          <t>Acne</t>
        </is>
      </c>
      <c r="M144" s="100" t="inlineStr">
        <is>
          <t>Clinic</t>
        </is>
      </c>
      <c r="N144" s="88" t="inlineStr">
        <is>
          <t>ข้อ 40 (PLE_CC1_Practice_Exam.md)</t>
        </is>
      </c>
      <c r="O144" s="100" t="inlineStr">
        <is>
          <t>Mock</t>
        </is>
      </c>
      <c r="P144" s="100" t="inlineStr">
        <is>
          <t>Mock สภาเภสัชฯ Practice</t>
        </is>
      </c>
      <c r="Q144" s="100" t="n"/>
    </row>
    <row r="145" ht="13.2" customHeight="1" s="49">
      <c r="A145" s="119" t="n">
        <v>164</v>
      </c>
      <c r="B145" s="88" t="inlineStr">
        <is>
          <t>โรคระบบภูมิคุ้มกัน โดย นักศึกษาเภสัชศาสตร์ชั้นป๊ที่ 4 รุ่นที่ 22 มหาวิทยาลัยนเรศวร</t>
        </is>
      </c>
      <c r="C145" s="100" t="n"/>
      <c r="D145" s="88" t="inlineStr">
        <is>
          <t>ข้อใดต่อไปนี้ไม่ถูกต้องเกี่ยวกับการใช้ยากลุ่ม Glucocorticoid</t>
        </is>
      </c>
      <c r="E145" s="88" t="inlineStr">
        <is>
          <t>ระวังการในผู้ป่วยโรคเบาหวาน เพราะมีฤทธิ์เพิ่มระดับน้ำตาลในเลือด</t>
        </is>
      </c>
      <c r="F145" s="88" t="inlineStr">
        <is>
          <t>ทำให้เกิด Cushing ’syndrome เช่น moon face, hirsutism, buffalo hump, weight loss, Easy bruising เป็นต้น</t>
        </is>
      </c>
      <c r="G145" s="88" t="inlineStr">
        <is>
          <t>ระหว่างได้ยาแนะนำให้รับประทานอาหารที่มีแคลเซียมสูง</t>
        </is>
      </c>
      <c r="H145" s="88" t="inlineStr">
        <is>
          <t>ห้ามใช้ในผู้ป่วยที่ติดเชื้อ Herpes simplex</t>
        </is>
      </c>
      <c r="I145" s="119" t="inlineStr">
        <is>
          <t>1</t>
        </is>
      </c>
      <c r="J145" s="88" t="inlineStr">
        <is>
          <t>✅ คำตอบที่ถูกต้อง: ข้อ ก. ข้อใดต่อไปนี้ไม่ถูกต้องเกี่ยวกับการใช้ยากลุ่ม Glucocorticoid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ข้อใดต่อไปนี้ไม่ถูกต้องเกี่ยวกับการใช้ยากลุ่ม Glucocorticoid การเลือก ข้อใดต่อไปนี้ไม่ถูกต้องเกี่ยวกับการใช้ยากลุ่ม Glucocorticoid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(ระวังการในผู้ป่วยโรคเบาหวาน เพราะมีฤทธิ์เพิ่มระดับน้ำตาลในเลือด): ยากลุ่ม Glucocorticoid มีฤทธิ์กระตุ้นกระบวนการ Gluconeogenesis และลดการนำกลูโคสเข้าสู่เซลล์ ส่งผลให้ระดับน้ำตาลในเลือดสูงขึ้น จึงต้องระวังการใช้ในผู้ป่วยเบาหวานจริง
• ข้อ ค. (ทำให้เกิด Cushing ’syndrome เช่น moon face, hirsutism, buffalo hump, weight loss, Easy bruising เป็นต้น): Cushing syndrome เกิดจากการได้รับสเตียรอยด์ในขนาดสูงติดต่อกันนาน ทำให้มี Moon face, Buffalo hump, ผิวบางฟกช้ำง่าย (Easy bruising) แต่มักทำให้น้ำหนักตัวเพิ่มขึ้น (Weight gain) ไม่ใช่ Weight loss
• ข้อ ง. (ระหว่างได้ยาแนะนำให้รับประทานอาหารที่มีแคลเซียมสูง): Glucocorticoid ยับยั้งการดูดซึมแคลเซียมที่ลำไส้และเพิ่มการขับแคลเซียมออกทางไต ส่งผลให้เกิดโรคกระดูกพรุน จึงแนะนำให้เสริมแคลเซียมและวิตามินดีระหว่างการใช้ยาต่อเนื่อง
• ข้อ จ. (ห้ามใช้ในผู้ป่วยที่ติดเชื้อ Herpes simplex): Glucocorticoid กดระบบภูมิคุ้มกันของร่างกาย ทำให้การติดเชื้อไวรัสกลุ่ม Herpes simplex ลุกลามรุนแรงขึ้นและเสี่ยงต่อการเกิดแผลกระจกตาแตกทะลุหากใช้กับดวงตา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5" s="100" t="n"/>
      <c r="L145" s="88" t="inlineStr">
        <is>
          <t>Superficial fungal</t>
        </is>
      </c>
      <c r="M145" s="100" t="inlineStr">
        <is>
          <t>Clinic</t>
        </is>
      </c>
      <c r="N145" s="88" t="inlineStr">
        <is>
          <t>ข้อ 11 (PLE_CC1_Practice_Exam.md)</t>
        </is>
      </c>
      <c r="O145" s="100" t="inlineStr">
        <is>
          <t>Mock</t>
        </is>
      </c>
      <c r="P145" s="100" t="inlineStr">
        <is>
          <t>Mock สภาเภสัชฯ Practice</t>
        </is>
      </c>
      <c r="Q145" s="100" t="n"/>
    </row>
    <row r="146" ht="13.2" customHeight="1" s="49">
      <c r="A146" s="119" t="n">
        <v>165</v>
      </c>
      <c r="B146" s="88"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หลังจากทำความสะอาดบริเวณห้องเก็บของภายในบ้าน หลังจากนั้นก็เกิดอาการดังกล่าวขึ้น จึงได้มาขอซื้อยากับเภสัชกร จากกรณีข้างต้น นิสิตคิดว่าโครงสร้างยาใดที่ เหมาะสมกับอาการดังกล่าวของหญิงไทยรายนี้</t>
        </is>
      </c>
      <c r="C146" s="100" t="n"/>
      <c r="D146" s="88" t="inlineStr">
        <is>
          <t>Chlorpheniramine 4 mg PO TID</t>
        </is>
      </c>
      <c r="E146" s="88" t="inlineStr">
        <is>
          <t>Loratadine 10 mg PO OD</t>
        </is>
      </c>
      <c r="F146" s="88" t="inlineStr">
        <is>
          <t>Fexofenadine 180 mg PO OD</t>
        </is>
      </c>
      <c r="G146" s="88" t="inlineStr">
        <is>
          <t>Cetirizine 10 mg PO OD</t>
        </is>
      </c>
      <c r="H146" s="88" t="inlineStr">
        <is>
          <t>Fluticasone furoate nasal spray 2 sprays each nostril OD</t>
        </is>
      </c>
      <c r="I146" s="119" t="n">
        <v>4</v>
      </c>
      <c r="J146" s="88" t="inlineStr">
        <is>
          <t>✅ คำตอบที่ถูกต้อง: ข้อ ง. Cetirizine 10 mg PO OD
💡 Background:
ผู้ป่วยมีอาการคันจมูก จาม น้ำมูกไหลชัดเจนหลังสัมผัสฝุ่นจากการทำความสะอาดห้องเก็บของ ซึ่งเป็นอาการของโรคจมูกอักเสบจากภูมิแพ้ (Allergic Rhinitis) แบบ Intermittent symptoms
🎯 ทำไมข้อนี้ถึงถูก:
Cetirizine เป็น Second-generation H1-antihistamine ออกฤทธิ์ยับยั้ง Peripheral H1 receptor อย่างจำเพาะเจาะจง ช่วยลดอาการจาม คันจมูก และน้ำมูกไหลได้อย่างรวดเร็ว มีฤทธิ์ง่วงซึมน้อยกว่า First-generation antihistamines และรับประทานเพียงวันละ 1 ครั้ง จึงเป็นยาทางเลือกแรกที่เหมาะสมสำหรับการบรรเทาอาการเฉียบพลันในร้านยา
🔍 ข้ออื่นผิดเพราะอะไร:
• ข้อ ก. (Chlorpheniramine 4 mg PO TID): เป็น First-generation antihistamine ผ่าน Blood-Brain Barrier ได้ดี ทำให้เกิดอาการง่วงซึมมาก (Sedation) และมีฤทธิ์ Anticholinergic (ปากแห้ง คอแห้ง ตาพร่า ปัสสาวะคั่ง) จึงไม่แนะนำเป็นตัวเลือกแรกหากมี Second-generation antihistamine
• ข้อ ข. (Loratadine 10 mg PO OD): แม้เป็น Second-generation antihistamine แต่ในแง่ Onset of action นั้น Cetirizine ออกฤทธิ์เร็วกว่า (ประมาณ 20-60 นาที เทียบกับ Loratadine 1-3 ชั่วโมง) จึงเหมาะกับ acute episodic allergic symptoms
• ข้อ ค. (Fexofenadine 180 mg PO OD): ขนาดยา 180 mg OD นิยมใช้ใน Chronic idiopathic urticaria ส่วนใน Allergic rhinitis มักใช้ 120 mg OD หรือ 60 mg BID
• ข้อ จ. (Fluticasone furoate nasal spray): Intranasal corticosteroids เป็นยาหลักสำหรับ Persistent หรือ Moderate-to-severe Allergic rhinitis แต่ต้องใช้เวลาหลายวันจึงจะเห็นผลการรักษาเต็มที่ ไม่เหมาะกับการบรรเทาอาการเฉียบพลันทันทีเมื่อเทียบกับ Oral antihistamines
📖 Guideline อ้างอิง:
Allergic Rhinitis and its Impact on Asthma (ARIA) Guidelines 2020 &amp; แนวทางเวชปฏิบัติการรักษาโรคจมูกอักเสบจากภูมิแพ้ในคนไทย (ฉบับปรับปรุง พ.ศ. 2565 โดยสมาคมโรคภูมิแพ้ โรคหืด และวิทยาภูมิคุ้มกันแห่งประเทศไทย)
📌 จุดจำก่อนสอบ:
• Second-generation antihistamines (เช่น Cetirizine, Loratadine, Fexofenadine, Levocetirizine, Bilastine) เป็น First-line therapy สำหรับ Mild intermittent allergic rhinitis
• Cetirizine มี Onset เร็วที่สุดในกลุ่ม แต่มีโอกาสเกิดง่วงซึมได้เล็กน้อย (Mild sedation ~10%) เมื่อเทียบกับ Fexofenadine หรือ Bilastine</t>
        </is>
      </c>
      <c r="K146" s="100" t="n"/>
      <c r="L146" s="88" t="inlineStr">
        <is>
          <t>Superficial fungal</t>
        </is>
      </c>
      <c r="M146" s="100" t="inlineStr">
        <is>
          <t>Clinic</t>
        </is>
      </c>
      <c r="N146" s="88" t="inlineStr">
        <is>
          <t>ข้อ 24 (PLE_CC1_Practice_Exam.md)</t>
        </is>
      </c>
      <c r="O146" s="100" t="inlineStr">
        <is>
          <t>Mock</t>
        </is>
      </c>
      <c r="P146" s="100" t="inlineStr">
        <is>
          <t>Mock สภาเภสัชฯ Practice</t>
        </is>
      </c>
      <c r="Q146" s="100" t="n"/>
    </row>
    <row r="147" ht="13.2" customHeight="1" s="49">
      <c r="A147" s="119" t="n">
        <v>166</v>
      </c>
      <c r="B147" s="88" t="inlineStr">
        <is>
          <t>ผู้ป่วยหญิงไทยอายุ 20 ปี มาเข้ารับการรักษาที่โรงพยาบาล ณ เวลา 15.00 น. ด้วยอาการหนังตาบวม ปากบวม หายใจไม่สะดวก และมีผื่นลมพิษขึ้นทั่วร่างกาย สอบถามเพิ่มเติมพบว่า ได้ทานยา Ibuprofen 400 mg 1 เม็ดไปหลังจากทานอาหารกลางวัน แพทย์์วินิจฉัยว่าเป็นการแพ้ยา แบบ Anaphylaxis จากกรณีศึกษา ดังกล่าว การแพ้ลักษณะดังกล่าว เกิดกลไกผ่าน Immunoglobulins ใดมากที่สุด</t>
        </is>
      </c>
      <c r="C147" s="100" t="n"/>
      <c r="D147" s="88" t="inlineStr">
        <is>
          <t>IgA</t>
        </is>
      </c>
      <c r="E147" s="88" t="inlineStr">
        <is>
          <t>IgD</t>
        </is>
      </c>
      <c r="F147" s="88" t="inlineStr">
        <is>
          <t>IgE</t>
        </is>
      </c>
      <c r="G147" s="88" t="inlineStr">
        <is>
          <t>IgG</t>
        </is>
      </c>
      <c r="H147" s="88" t="inlineStr">
        <is>
          <t>IgM</t>
        </is>
      </c>
      <c r="I147" s="119" t="n">
        <v>3</v>
      </c>
      <c r="J147" s="88" t="inlineStr">
        <is>
          <t>✅ คำตอบที่ถูกต้อง: ข้อ ค. IgE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(IgE) เป็นคำตอบที่ถูกต้องและสอดคล้องกับหลักวิชาการและแนวทางเวชปฏิบัติในการรักษา
🔍 ข้ออื่นผิดเพราะอะไร:
• ข้อ ข. (IgD): IgD ทำหน้าที่เป็น Antigen receptor บนผิวของบีลิมโฟไซต์ (B cells) ที่ยังไม่เจริญเต็มที่ ไม่มีบทบาทโดยตรงในการเหนี่ยวนำให้เกิดปฏิกิริยาการแพ้แบบ Anaphylaxis
• ข้อ ค. (IgE): IgE มีบทบาทหลักในการเกิดปฏิกิริยา Type I Hypersensitivity หรือ IgE-mediated anaphylaxis โดยจับกับ Fc epsilon RI บนผิว Mast cell และ Basophil นำไปสู่การหลั่ง Histamine อย่างรวดเร็ว
• ข้อ ง. (IgG): IgG เกี่ยวข้องกับปฏิกิริยาภูมิแพ้ประเภท Type II (Cytotoxic) เช่น Immune hemolytic anemia และ Type III (Immune complex) เช่น Serum sickness ไม่ใช่ Type I
• ข้อ จ. (IgM): IgM เป็นแอนติบอดีชนิดแรกที่สร้างขึ้นเมื่อร่างกายตอบสนองต่อการติดเชื้อแบบเฉียบพลัน (Primary immune response) และทำหน้าที่จับสารก่อภูมิต้านทานเพื่อกระตุ้นคอมพลีเมนต์
📖 Guideline อ้างอิง:
แนวทางเวชปฏิบัติโรคผิวหนังที่พบบ่อย พ.ศ. 2562 (สมาคมแพทย์์ผิวหนังแห่งประเทศไทย)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47" s="100" t="n"/>
      <c r="L147" s="88" t="inlineStr">
        <is>
          <t>ADR &amp; Allergy</t>
        </is>
      </c>
      <c r="M147" s="100" t="inlineStr">
        <is>
          <t>Clinic</t>
        </is>
      </c>
      <c r="N147" s="88" t="inlineStr">
        <is>
          <t>ข้อ 31 (PLE_CC1_Practice_Exam.md)</t>
        </is>
      </c>
      <c r="O147" s="100" t="inlineStr">
        <is>
          <t>Mock</t>
        </is>
      </c>
      <c r="P147" s="100" t="inlineStr">
        <is>
          <t>Mock สภาเภสัชฯ Practice</t>
        </is>
      </c>
      <c r="Q147" s="100" t="n"/>
    </row>
    <row r="148" ht="13.2" customHeight="1" s="49">
      <c r="A148" s="119" t="n">
        <v>167</v>
      </c>
      <c r="B148" s="88" t="inlineStr">
        <is>
          <t>ผู้ป่วยหญิงไทยคู่ อายุ 45 ปี มาโรงพยาบาล ด้วยอาการนำมีผื่น ลักษณะผื่น รูปร่างกลม เป็นวง 2 ชั้น ชั้นในสุดจะมีสีแดงเข้มจัด หรือเป็นตุ่มน้ำพอง และชั้นนอกสุดจะมีสีแดงจางๆ Nikolsky sign เป็นบวก มี ผิวหนังกำพร้าหลุดลอกประมาณ 10% ของพื้นที่ผิวร่างกาย และมีประวัติเมื่อ 2 สัปดาห์ก่อน ได้รับยา Co- trimoxazole การจัดการรักษาในผู้ป่วยรายนี้ ข้อใดไม่เหมาะสม</t>
        </is>
      </c>
      <c r="C148" s="100" t="n"/>
      <c r="D148" s="88" t="inlineStr">
        <is>
          <t>หยุดยากลุ่มเสี่ยงทันที</t>
        </is>
      </c>
      <c r="E148" s="88" t="inlineStr">
        <is>
          <t>ให้ยาสเตียรอยด์ในระยะแรกที่ยังมีการดำเนินไปของผื่น</t>
        </is>
      </c>
      <c r="F148" s="88" t="inlineStr">
        <is>
          <t>ออกบัตรแพ้ยากลุ่มเสี่ยง</t>
        </is>
      </c>
      <c r="G148" s="88" t="inlineStr">
        <is>
          <t>ทำ rechallenge ในผู้ป่วยรายนี้</t>
        </is>
      </c>
      <c r="H148" s="88" t="inlineStr">
        <is>
          <t>ตรวจนับเม็ดเลือด ตรวจการทำงานของไต</t>
        </is>
      </c>
      <c r="I148" s="119" t="n">
        <v>4</v>
      </c>
      <c r="J148" s="88" t="inlineStr">
        <is>
          <t>✅ คำตอบที่ถูกต้อง: ข้อ ง. ทำ rechallenge ในผู้ป่วยรายนี้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(ทำ rechallenge ในผู้ป่วยรายนี้) เป็นคำตอบที่ถูกต้องและสอดคล้องกับหลักวิชาการและแนวทางเวชปฏิบัติในการรักษา
🔍 ข้ออื่นผิดเพราะอะไร:
• ข้อ ข. (ให้ยาสเตียรอยด์ในระยะแรกที่ยังมีการดำเนินไปของผื่น): การให้ Corticosteroid ทางระบบในระยะแรกของ SJS/TEN ยังคงเป็นข้อถกเถียง แต่สามารถพิจารณาให้ในระยะแรกที่เริ่มมีผื่นลุกลามเพื่อยับยั้งการตายของเซลล์ผิวหนัง (Apoptosis)
• ข้อ ค. (ออกบัตรแพ้ยากลุ่มเสี่ยง): การออกบัตรแพ้ยาแก่ผู้ป่วยเพื่อระบุประวัติแพ้ยา Co-trimoxazole อย่างชัดเจน เป็นมาตรการความปลอดภัยที่จำเป็นอย่างยิ่งเพื่อป้องกันการได้รับยาซ้ำจนเกิดอันตรายถึงชีวิต
• ข้อ ง. (ทำ rechallenge ในผู้ป่วยรายนี้): การทำ Rechallenge ในผู้ป่วยที่สงสัยภาวะ SJS/TEN ถือเป็นข้อห้ามเด็ดขาด (Strict absolute contraindication) เนื่องจากจะกระตุ้นให้เกิดการหลุดลอกของผิวหนังรุนแรงและนำไปสู่การเสียชีวิตได้
• ข้อ จ. (ตรวจนับเม็ดเลือด ตรวจการทำงานของไต): การตรวจนับเม็ดเลือด (CBC) และการทำงานของไต (BUN, Cr) เป็นการตรวจติดตามที่จำเป็นอย่างยิ่งในผู้ป่วย SJS/TEN เพื่อประเมินภาวะขาดน้ำ การติดเชื้อในกระแสเลือด และการทำงานของอวัยวะภายใน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8" s="100" t="n"/>
      <c r="L148" s="88" t="inlineStr">
        <is>
          <t>ADR &amp; Allergy</t>
        </is>
      </c>
      <c r="M148" s="100" t="inlineStr">
        <is>
          <t>Clinic</t>
        </is>
      </c>
      <c r="N148" s="88" t="inlineStr">
        <is>
          <t>ข้อ 33 (PLE_CC1_Practice_Exam.md)</t>
        </is>
      </c>
      <c r="O148" s="100" t="inlineStr">
        <is>
          <t>Mock</t>
        </is>
      </c>
      <c r="P148" s="100" t="inlineStr">
        <is>
          <t>Mock สภาเภสัชฯ Practice</t>
        </is>
      </c>
      <c r="Q148" s="100" t="n"/>
    </row>
    <row r="149" ht="13.2" customHeight="1" s="49">
      <c r="A149" s="119" t="n">
        <v>168</v>
      </c>
      <c r="B149" s="88" t="inlineStr">
        <is>
          <t>รูปแบบยาเตรียมทาเฉพาะที่ชนิดใดต่อไปนี้ไม่เหมาะสมอย่างยิ่งสำหรับใช้ทาบริเวณผิวหนังที่มีขนดกหรือหนังศีรษะ</t>
        </is>
      </c>
      <c r="C149" s="100" t="n"/>
      <c r="D149" s="88" t="inlineStr">
        <is>
          <t>Ointment (ขี้ผึ้ง)</t>
        </is>
      </c>
      <c r="E149" s="88" t="inlineStr">
        <is>
          <t>Lotion (โลชั่น)</t>
        </is>
      </c>
      <c r="F149" s="88" t="inlineStr">
        <is>
          <t>Gel (เจล)</t>
        </is>
      </c>
      <c r="G149" s="88" t="inlineStr">
        <is>
          <t>Solution (สารละลายใส)</t>
        </is>
      </c>
      <c r="H149" s="88" t="inlineStr">
        <is>
          <t>Foam (โฟม)</t>
        </is>
      </c>
      <c r="I149" s="119" t="n">
        <v>1</v>
      </c>
      <c r="J149" s="88"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เป็นสเตียรอยด์ความแรงต่ำ (Low potency) ในรูปแบบครีม เหมาะสำหรับรอยโรคอักเสบเล็กน้อยบนผิวหนังบริเวณใบหน้าและข้อพับ แต่การทาบริเวณที่มีเส้นขนหนาแน่นอาจอุดตันได้ง่ายกว่ารูปแบบโลชั่นหรือเจล
• ข้อ ค. (Triamcinolone acetonide 0.1% cream): Triamcinolone acetonide 0.1% cream เป็นสเตียรอยด์ความแรงปานกลางในรูปแบบครีม นิยมใช้กับผื่นผิวหนังอักเสบทั่วไปตามลำตัว แต่มีโอกาสเหนอะหนะและติดเส้นผมได้หากใช้บริเวณหนังศีรษะ
• ข้อ ง. (Clobetasol propionate 0.05% cream): Clobetasol propionate 0.05% cream เป็น Super-high potency corticosteroid สำหรับผื่นหนาด้านเรื้อรัง หากใช้กับบริเวณที่มีขนหนาแน่นแนะนำให้เลือกใช้ในรูปแบบ Foam หรือ Solution
• ข้อ จ. (Ketoconazole 2% shampoo): Ketoconazole 2% shampoo เป็นรูปแบบแชมพูที่ออกแบบมาเฉพาะสำหรับทำความสะอาดและรักษาโรคเชื้อราหรือผิวหนังอักเสบในบริเวณที่มีเส้นขนและหนังศีรษะได้อย่างเหมาะสมที่สุ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9" s="100" t="n"/>
      <c r="L149" s="88" t="inlineStr">
        <is>
          <t>Transdermal &amp; Topical</t>
        </is>
      </c>
      <c r="M149" s="100" t="inlineStr">
        <is>
          <t>Clinic</t>
        </is>
      </c>
      <c r="N149" s="88" t="inlineStr">
        <is>
          <t>ข้อ 3 (PLE_CC1_Practice_Exam.md)</t>
        </is>
      </c>
      <c r="O149" s="100" t="inlineStr">
        <is>
          <t>Mock</t>
        </is>
      </c>
      <c r="P149" s="100" t="inlineStr">
        <is>
          <t>Mock สภาเภสัชฯ Practice</t>
        </is>
      </c>
      <c r="Q149" s="100" t="n"/>
    </row>
    <row r="150" ht="13.2" customHeight="1" s="49">
      <c r="A150" s="119" t="n">
        <v>169</v>
      </c>
      <c r="B150" s="88" t="inlineStr">
        <is>
          <t>นางบี ได้เข้ามาที่ร้านยาเพื่อขอซื้อยารักษาสิวชนิดรับประทาน Isotretinoin โดยได้รับยาดังกล่าวจาก คลินิกโรคผิวหนัง ชื่อดังเมื่อสองสัปดาห์ที่ผ่านมา แต่เนื่องจากค่ารักษามีราคาแพงมาก จึงนำตัวอย่างมาซื้อกับ ร้านยา ท่านสามารถจ่ายยาได้หรือไม่</t>
        </is>
      </c>
      <c r="C150" s="100" t="n"/>
      <c r="D150" s="88" t="inlineStr">
        <is>
          <t>ได้ เพราะเป็นยาอันตราย</t>
        </is>
      </c>
      <c r="E150" s="88" t="inlineStr">
        <is>
          <t>ได้ เพราะเป็นยาควบคุมพิเศษที่เคยได้รับการสั่งใช้ยาจากแพทย์์มาแล้ว</t>
        </is>
      </c>
      <c r="F150" s="88" t="inlineStr">
        <is>
          <t>ไม่ได้ เพราะเป็นยาควบคุมพิเศษ ต้องมีใบสั่งใช้ยาโดยแพทย์์ประกอบการจ่ายทุกครั้ง</t>
        </is>
      </c>
      <c r="G150" s="88" t="inlineStr">
        <is>
          <t>ไม่ได้ เพราะเป็นยาควบคุมพิเศษ ที่ขายได้เฉพาะในคลินิกแพทย์์เท่านั้น</t>
        </is>
      </c>
      <c r="H150" s="88" t="inlineStr">
        <is>
          <t>ไม่ได้ เพราะเป็นยาควบคุมพิเศษ ที่ขายได้ในโรงพยาบาลเท่านั้น</t>
        </is>
      </c>
      <c r="I150" s="119" t="inlineStr">
        <is>
          <t>1</t>
        </is>
      </c>
      <c r="J150" s="88" t="inlineStr">
        <is>
          <t>✅ คำตอบที่ถูกต้อง: ข้อ ก. ได้ เพราะเป็นยาอันตราย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ได้ เพราะเป็นยาอันตราย การเลือก ได้ เพราะเป็นยาอันตราย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(ได้ เพราะเป็นยาควบคุมพิเศษที่เคยได้รับการสั่งใช้ยาจากแพทย์์มาแล้ว):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(ไม่ได้ เพราะเป็นยาควบคุมพิเศษ ต้องมีใบสั่งใช้ยาโดยแพทย์์ประกอบการจ่ายทุกครั้ง):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(ไม่ได้ เพราะเป็นยาควบคุมพิเศษ ที่ขายได้เฉพาะในคลินิกแพทย์์เท่านั้น):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(ไม่ได้ เพราะเป็นยาควบคุมพิเศษ ที่ขายได้ในโรงพยาบาลเท่านั้น):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0" s="100" t="n"/>
      <c r="L150" s="88" t="inlineStr">
        <is>
          <t>Acne</t>
        </is>
      </c>
      <c r="M150" s="100" t="inlineStr">
        <is>
          <t>Clinic</t>
        </is>
      </c>
      <c r="N150" s="88" t="inlineStr">
        <is>
          <t>ข้อ 35 (PLE_CC1_Practice_Exam.md)</t>
        </is>
      </c>
      <c r="O150" s="100" t="inlineStr">
        <is>
          <t>Mock</t>
        </is>
      </c>
      <c r="P150" s="100" t="inlineStr">
        <is>
          <t>Mock สภาเภสัชฯ Practice</t>
        </is>
      </c>
      <c r="Q150" s="100" t="n"/>
    </row>
    <row r="151" ht="13.2" customHeight="1" s="49">
      <c r="A151" s="119" t="n">
        <v>170</v>
      </c>
      <c r="B151" s="88" t="inlineStr">
        <is>
          <t>คำแนะนำการใช้ Capsaicin gel สำหรับบรรเทาอาการปวดปลายประสาท ข้อใดถูกต้องที่สุด</t>
        </is>
      </c>
      <c r="C151" s="100" t="n"/>
      <c r="D151" s="88" t="inlineStr">
        <is>
          <t>ต้องทาติดต่อกันสม่ำเสมออย่างน้อย 2-4 สัปดาห์ จึงจะเห็นผลบรรเทาปวดเต็มที่จากการหมดไปของ Substance P</t>
        </is>
      </c>
      <c r="E151" s="88" t="inlineStr">
        <is>
          <t>ควรทาถูนวดอย่างรุนแรงและประคบร้อนทับทันทีเพื่อเพิ่มการดูดซึม</t>
        </is>
      </c>
      <c r="F151" s="88" t="inlineStr">
        <is>
          <t>หากรู้สึกแสบร้อนในวันแรกๆ ให้หยุดยาทันทีเพราะแสดงว่าแพ้ยา</t>
        </is>
      </c>
      <c r="G151" s="88" t="inlineStr">
        <is>
          <t>สามารถทาบริเวณแผลสดหรือเยื่อบุตาได้โดยไม่อันตราย</t>
        </is>
      </c>
      <c r="H151" s="88" t="inlineStr">
        <is>
          <t>ควรล้างมือด้วยน้ำอุ่นจัดทันทีหลังทายาโดยไม่ต้องใช้สบู่</t>
        </is>
      </c>
      <c r="I151" s="119" t="n">
        <v>1</v>
      </c>
      <c r="J151" s="88" t="inlineStr">
        <is>
          <t>✅ คำตอบที่ถูกต้อง: ข้อ ก.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(Silver sulfadiazine 1% cream): Silver sulfadiazine 1% cream ออกฤทธิ์ต้านเชื้อแบคทีเรียเฉพาะที่สำหรับแผลไฟไหม้ มีข้อห้ามคือห้ามถูนวดแรงบนแผลเปิดเพราะจะทำลายเนื้อเยื่อสร้างใหม่ (Granulation tissue)
• ข้อ ค. (Cetirizine 10 mg OD): Cetirizine 10 mg OD เป็นยาแก้แพ้ชนิดรับประทาน ไม่ใช่ยาทาเฉพาะที่และไม่มีรูปแบบเจลสำหรับนวดบรรเทาอาการปวด
• ข้อ ง. (Isotretinoin 10 mg OD): Isotretinoin 10 mg OD เป็นยารับประทานกลุ่มอนุพันธ์วิตามินเอสำหรับรักษาสิวระดับรุนแรง การรับประทานมีข้อห้ามในหญิงตั้งครรภ์และไม่ได้นำมาใช้นวดแก้ปวด
• ข้อ จ. (Terbinafine 1% cream): Terbinafine 1% cream เป็นยาต้านเชื้อราเฉพาะที่กลุ่ม Allylamine สำหรับทารักษาโรคฮ่องกงฟุตหรือกลาก ไม่มียาชาหรือฤทธิ์ระงับอาการปวดเมื่อย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51" s="100" t="n"/>
      <c r="L151" s="88" t="inlineStr">
        <is>
          <t>Transdermal &amp; Topical</t>
        </is>
      </c>
      <c r="M151" s="100" t="inlineStr">
        <is>
          <t>Clinic</t>
        </is>
      </c>
      <c r="N151" s="88" t="inlineStr">
        <is>
          <t>ข้อ 4 (PLE_CC1_Key_Rx20_UBU.md)</t>
        </is>
      </c>
      <c r="O151" s="100" t="inlineStr">
        <is>
          <t>Mock</t>
        </is>
      </c>
      <c r="P151" s="100" t="inlineStr">
        <is>
          <t>Mock Rx20 UBU</t>
        </is>
      </c>
      <c r="Q151" s="100" t="n"/>
    </row>
    <row r="152" ht="13.2" customHeight="1" s="49">
      <c r="A152" s="119" t="n">
        <v>171</v>
      </c>
      <c r="B152" s="88" t="inlineStr">
        <is>
          <t>เกี่ยวกับ ไม่มี Emulsifier ในตำรับ ข้อใดต่อไปนี้กล่าวถูกต้องตามหลักวิชาชีพเภสัชกรรม</t>
        </is>
      </c>
      <c r="C152" s="100" t="n"/>
      <c r="D152" s="88" t="inlineStr">
        <is>
          <t>Isotretinoin 10 mg OD</t>
        </is>
      </c>
      <c r="E152" s="88" t="inlineStr">
        <is>
          <t>Terbinafine 1% cream</t>
        </is>
      </c>
      <c r="F152" s="88" t="inlineStr">
        <is>
          <t>Adapalene 0.1% gel</t>
        </is>
      </c>
      <c r="G152" s="88" t="inlineStr">
        <is>
          <t>Mupirocin 2% ointment</t>
        </is>
      </c>
      <c r="H152" s="88" t="inlineStr">
        <is>
          <t>Betamethasone dipropionate 0.05% cream</t>
        </is>
      </c>
      <c r="I152" s="119" t="inlineStr">
        <is>
          <t>1</t>
        </is>
      </c>
      <c r="J152" s="88"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เป็นรูปแบบครีม ซึ่งประกอบด้วยวัฏภาคน้ำมันและน้ำผสมกัน จึงจำเป็นต้องมี Emulsifying agent เพื่อรักษาความคงตัวของเนื้อครีม
• ข้อ ค. (Adapalene 0.1% gel): Adapalene 0.1% gel เป็นรูปแบบเจลที่มีการกระจายตัวของอนุภาคยาในตัวกลางกึ่งแข็ง มักใช้ Gelling agent เช่น Carbomer แต่บางตำรับอาจมี Emulsifier ร่วมด้วยเพื่อช่วยกระจายตัวยา
• ข้อ ง. (Mupirocin 2% ointment): Mupirocin 2% ointment เป็นรูปแบบขี้ผึ้งที่มีสารพื้นชนิดละลายน้ำ เช่น Polyethylene glycol (PEG) ล้วน จึงไม่มีน้ำมันผสมและไม่จำเป็นต้องใช้ Emulsifier ในตำรับ
• ข้อ จ. (Betamethasone dipropionate 0.05% cream): Betamethasone dipropionate 0.05% cream เป็นยาในรูปแบบครีม (Emulsion) ที่ต้องอาศัยสารก่ออิมัลชัน (Emulsifier) ในการผสานเฟสน้ำมันและเฟสน้ำเข้าด้วยกัน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2" s="100" t="n"/>
      <c r="L152" s="88" t="inlineStr">
        <is>
          <t>Superficial fungal</t>
        </is>
      </c>
      <c r="M152" s="100" t="inlineStr">
        <is>
          <t>Clinic</t>
        </is>
      </c>
      <c r="N152" s="88" t="inlineStr">
        <is>
          <t>ข้อ 4 (PLE_CC1_Key_Rx20_UBU.md)</t>
        </is>
      </c>
      <c r="O152" s="100" t="inlineStr">
        <is>
          <t>Mock</t>
        </is>
      </c>
      <c r="P152" s="100" t="inlineStr">
        <is>
          <t>Mock Rx20 UBU</t>
        </is>
      </c>
      <c r="Q152" s="100" t="n"/>
    </row>
    <row r="153" ht="13.2" customHeight="1" s="49">
      <c r="A153" s="119" t="n">
        <v>172</v>
      </c>
      <c r="B153" s="88" t="inlineStr">
        <is>
          <t>ควรเลือกยาใดให้ผู้ป่วยรายนี้เป็นทางเลือกแรก</t>
        </is>
      </c>
      <c r="C153" s="100" t="n"/>
      <c r="D153" s="88" t="inlineStr">
        <is>
          <t>Mupirocin 2% ointment</t>
        </is>
      </c>
      <c r="E153" s="88" t="inlineStr">
        <is>
          <t>Betamethasone dipropionate 0.05% cream</t>
        </is>
      </c>
      <c r="F153" s="88" t="inlineStr">
        <is>
          <t>Clotrimazole 1% cream</t>
        </is>
      </c>
      <c r="G153" s="88" t="inlineStr">
        <is>
          <t>Hydrocortisone 1% cream</t>
        </is>
      </c>
      <c r="H153" s="88" t="inlineStr">
        <is>
          <t>Triamcinolone acetonide 0.1% cream</t>
        </is>
      </c>
      <c r="I153" s="119" t="inlineStr">
        <is>
          <t>1</t>
        </is>
      </c>
      <c r="J153" s="88" t="inlineStr">
        <is>
          <t>✅ คำตอบที่ถูกต้อง: ข้อ ก. Mupirocin 2% ointment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ความแรงสูงมาก ไม่ควรใช้เป็นทางเลือกแรกในการติดเชื้อแบคทีเรียที่ผิวหนังเพราะจะกดภูมิคุ้มกันทำให้เชื้อลุกลาม
• ข้อ ค. (Clotrimazole 1% cream): Clotrimazole 1% cream เป็นยาต้านเชื้อรากลุ่ม Azole ออกฤทธิ์ยับยั้ง Ergosterol biosynthesis ไม่มีผลในการฆ่าเชื้อแบคทีเรียแกรมบวก เช่น Staphylococcus aureus
• ข้อ ง. (Hydrocortisone 1% cream): Hydrocortisone 1% cream เป็นสเตียรอยด์ความแรงต่ำ ใช้บรรเทาอาการคันและอักเสบจากผื่นแพ้ ไม่ใช่ยาต้านจุลชีพสำหรับรักษาแผลติดเชื้อแบคทีเรีย
• ข้อ จ. (Triamcinolone acetonide 0.1% cream): Triamcinolone acetonide 0.1% cream เป็นสเตียรอยด์ความแรงปานกลาง มีข้อห้ามใช้ในแผลติดเชื้อแบคทีเรียหรือเชื้อราเดี่ยวๆ เพราะบดบังอาการและทำให้เชื้อแพร่กระจาย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3" s="100" t="n"/>
      <c r="L153" s="88" t="inlineStr">
        <is>
          <t>Superficial fungal</t>
        </is>
      </c>
      <c r="M153" s="100" t="inlineStr">
        <is>
          <t>Clinic</t>
        </is>
      </c>
      <c r="N153" s="88" t="inlineStr">
        <is>
          <t>ข้อ 62 (PLE_CC1_Key_Rx20_UBU.md)</t>
        </is>
      </c>
      <c r="O153" s="100" t="inlineStr">
        <is>
          <t>Mock</t>
        </is>
      </c>
      <c r="P153" s="100" t="inlineStr">
        <is>
          <t>Mock Rx20 UBU</t>
        </is>
      </c>
      <c r="Q153" s="100" t="n"/>
    </row>
    <row r="154" ht="13.2" customHeight="1" s="49">
      <c r="A154" s="119" t="n">
        <v>173</v>
      </c>
      <c r="B154" s="88" t="inlineStr">
        <is>
          <t>รอยโรคสิวชนิดใดต่อไปนี้จัดอยู่ในกลุ่มสิวไม่อักเสบ (Non-inflammatory acne)</t>
        </is>
      </c>
      <c r="C154" s="100" t="n"/>
      <c r="D154" s="88" t="inlineStr">
        <is>
          <t>Open and closed comedones (สิวหัวดำและสิวหัวขาว)</t>
        </is>
      </c>
      <c r="E154" s="88" t="inlineStr">
        <is>
          <t>Erythematous papules (ตุ่มนูนแดง)</t>
        </is>
      </c>
      <c r="F154" s="88" t="inlineStr">
        <is>
          <t>Pustules (ตุ่มหนอง)</t>
        </is>
      </c>
      <c r="G154" s="88" t="inlineStr">
        <is>
          <t>Cysts (ถุงซีสต์ใต้ผิวหนัง)</t>
        </is>
      </c>
      <c r="H154" s="88" t="inlineStr">
        <is>
          <t>Nodules (ตุ่มก้อนไตลึก)</t>
        </is>
      </c>
      <c r="I154" s="119" t="n">
        <v>1</v>
      </c>
      <c r="J154" s="88"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corticosteroid ความแรงปานกลาง การนำมาทาสิวชนิดไม่อักเสบจะกระตุ้นให้เกิด Steroid acne และทำให้เกิดสิวอุดตันมากขึ้น
• ข้อ ค. (Clobetasol propionate 0.05% cream): Clobetasol propionate 0.05% cream เป็น Super-high potency corticosteroid ห้ามใช้ทาบริเวณใบหน้าโดยเด็ดขาด เพราะทำให้ผิวหนังฝ่อ เกิดสิวสเตียรอยด์ และหลอดเลือดฝอยขยายตัว
• ข้อ ง. (Ketoconazole 2% shampoo): Ketoconazole 2% shampoo ใช้สำหรับทำความสะอาดหนังศีรษะในภาวะรังแค ผิวหนังอักเสบเซบอร์เรอิก หรือ Pityrosporum folliculitis ไม่มีผลในการรักษา Comedone บนใบหน้า
• ข้อ จ. (Benzoyl peroxide 2.5% gel): Benzoyl peroxide 2.5% gel เป็นยาที่มีฤทธิ์ละลายหัวสิว (Comedolytic) และต้านเชื้อ C. acnes จึงเป็นหนึ่งในยามาตรฐานสำหรับการรักษาสิวระยะเริ่มต้น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4" s="100" t="n"/>
      <c r="L154" s="88" t="inlineStr">
        <is>
          <t>Acne</t>
        </is>
      </c>
      <c r="M154" s="100" t="inlineStr">
        <is>
          <t>Clinic</t>
        </is>
      </c>
      <c r="N154" s="88" t="inlineStr">
        <is>
          <t>ข้อ 2 (PLE_CC1_Key_Rx20_UBU.md)</t>
        </is>
      </c>
      <c r="O154" s="100" t="inlineStr">
        <is>
          <t>Mock</t>
        </is>
      </c>
      <c r="P154" s="100" t="inlineStr">
        <is>
          <t>Mock Rx20 UBU</t>
        </is>
      </c>
      <c r="Q154" s="100" t="n"/>
    </row>
    <row r="155" ht="13.2" customHeight="1" s="49">
      <c r="A155" s="119" t="n">
        <v>174</v>
      </c>
      <c r="B155" s="88" t="inlineStr">
        <is>
          <t>ผู้ป่วยมีสิวอักเสบขนาดใหญ่ เป็นตุ่มก้อนไตใต้ผิวหนัง (Nodulocystic acne) มีรอยแผลเป็นลึกทั่วใบหน้า ยารับประทานที่เป็นยาทางเลือกแรกในการรักษาคือข้อใด</t>
        </is>
      </c>
      <c r="C155" s="100" t="n"/>
      <c r="D155" s="88" t="inlineStr">
        <is>
          <t>Oral Isotretinoin</t>
        </is>
      </c>
      <c r="E155" s="88" t="inlineStr">
        <is>
          <t>Oral Tetracycline</t>
        </is>
      </c>
      <c r="F155" s="88" t="inlineStr">
        <is>
          <t>Oral Erythromycin</t>
        </is>
      </c>
      <c r="G155" s="88" t="inlineStr">
        <is>
          <t>Oral Prednisolone</t>
        </is>
      </c>
      <c r="H155" s="88" t="inlineStr">
        <is>
          <t>Oral Metronidazole</t>
        </is>
      </c>
      <c r="I155" s="119" t="n">
        <v>1</v>
      </c>
      <c r="J155" s="88" t="inlineStr">
        <is>
          <t>✅ คำตอบที่ถูกต้อง: ข้อ ก. Oral Isotretinoin
💡 Background:
Nodulocystic acne หรือสิวหัวช้างเป็นสิวระดับรุนแรง มีการอักเสบลึกในชั้นหนังแท้และเกิดถุงหนอง เสี่ยงต่อการเกิดหลุมสิวและแผลเป็นถาวร
🎯 ทำไมข้อนี้ถึงถูก:
Oral Isotretinoin เป็นยาขนานเดียวที่ออกฤทธิ์ต่อพยาธิกำเนิดของสิวครบทั้ง 4 กลไก และเป็น Drug of choice สำหรับ Severe nodulocystic acne
🔍 ข้ออื่นผิดเพราะอะไร:
• ข้อ ข. และ ค. (Oral Tetracycline / Erythromycin): ควบคุมสิวชนิดถุงหนองลึกขนาดใหญ่ไม่ได้ดีพอ
• ข้อ ง. (Oral Prednisolone): อาจใช้ระยะสั้นลดการอักเสบรุนแรงก่อนเริ่มยาอื่น แต่ไม่ใช่ยาหลักระยะยาว
• ข้อ จ. (Oral Metronidazole): ใช้รักษา Rosacea ไม่ใช่ Acne vulgaris
📖 Guideline อ้างอิง:
Guidelines of care for the management of acne vulgaris (AAD 2024)
📌 จุดจำก่อนสอบ:
• Nodulocystic Acne DOC: Oral Isotretinoin เท่านั้น (ระวัง Teratogenicity และคุมกำเนิดเข้มงวด)</t>
        </is>
      </c>
      <c r="K155" s="100" t="n"/>
      <c r="L155" s="88" t="inlineStr">
        <is>
          <t>Acne</t>
        </is>
      </c>
      <c r="M155" s="100" t="inlineStr">
        <is>
          <t>Clinic</t>
        </is>
      </c>
      <c r="N155" s="88" t="inlineStr">
        <is>
          <t>ข้อ 4 (PLE_CC1_Key_Rx20_UBU.md)</t>
        </is>
      </c>
      <c r="O155" s="100" t="inlineStr">
        <is>
          <t>Mock</t>
        </is>
      </c>
      <c r="P155" s="100" t="inlineStr">
        <is>
          <t>Mock Rx20 UBU</t>
        </is>
      </c>
      <c r="Q155" s="100" t="n"/>
    </row>
    <row r="156" ht="13.2" customHeight="1" s="49">
      <c r="A156" s="119" t="n">
        <v>175</v>
      </c>
      <c r="B156" s="88" t="inlineStr">
        <is>
          <t>ข้อใดกล่าวถูกต้องเกี่ยวกับคุณสมบัติทางเภสัชวิทยาของ Benzoyl peroxide ในการรักษาสิว</t>
        </is>
      </c>
      <c r="C156" s="100" t="n"/>
      <c r="D156" s="88" t="inlineStr">
        <is>
          <t>ปล่อย Free oxygen radicals ฆ่าเชื้อ C. acnes และไม่ก่อให้เกิดการดื้อยาของเชื้อ</t>
        </is>
      </c>
      <c r="E156" s="88" t="inlineStr">
        <is>
          <t>ออกฤทธิ์ลดการผลิตไขมันจากต่อมไขมันโดยตรง (Antisebum)</t>
        </is>
      </c>
      <c r="F156" s="88" t="inlineStr">
        <is>
          <t>ทำให้เกิดเชื้อแบคทีเรียดื้อยาได้ง่ายหากใช้ต่อเนื่องเกิน 4 สัปดาห์</t>
        </is>
      </c>
      <c r="G156" s="88" t="inlineStr">
        <is>
          <t>มีฤทธิ์ยับยั้งการสร้างเม็ดสีเมลานินอย่างถาวร</t>
        </is>
      </c>
      <c r="H156" s="88" t="inlineStr">
        <is>
          <t>ไม่ก่อให้เกิดอาการระคายเคือง แสบ แดง หรือผิวแห้งลอก</t>
        </is>
      </c>
      <c r="I156" s="119" t="n">
        <v>1</v>
      </c>
      <c r="J156" s="88" t="inlineStr">
        <is>
          <t>✅ คำตอบที่ถูกต้อง: ข้อ ก. Silver sulfadiazine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(Cetirizine 10 mg OD): Cetirizine 10 mg OD เป็นยารับประทานกลุ่ม Antihistamine สำหรับโรคภูมิแพ้ ไม่เกี่ยวข้องกับกลไกการออกฤทธิ์หรือคุณสมบัติทางเคมีกายภาพของ Benzoyl peroxide
• ข้อ ค. (Isotretinoin 10 mg OD): Isotretinoin 10 mg OD เป็นอนุพันธ์วิตามินเอชนิดรับประทานที่มีผลลดขนาดและการหลั่งของต่อมไขมัน ไม่ใช่ตัวยาพื้นหรือสารออกฤทธิ์กลุ่มเปอร์ออกไซด์
• ข้อ ง. (Terbinafine 1% cream): Terbinafine 1% cream เป็นยาต้านเชื้อรากลุ่ม Allylamine ไม่มีฤทธิ์ฆ่าเชื้อ Cutibacterium acnes หรือคุณสมบัติผลัดเซลล์ผิวเหมือน Benzoyl peroxide
• ข้อ จ. (Adapalene 0.1% gel): Adapalene 0.1% gel เป็น Topical retinoid เจเนอเรชันที่ 3 มีความคงตัวสูงต่อแสงแดดและไม่เสื่อมสลายเมื่อทาร่วมกับ Benzoyl peroxide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6" s="100" t="n"/>
      <c r="L156" s="88" t="inlineStr">
        <is>
          <t>Acne</t>
        </is>
      </c>
      <c r="M156" s="100" t="inlineStr">
        <is>
          <t>Clinic</t>
        </is>
      </c>
      <c r="N156" s="88" t="inlineStr">
        <is>
          <t>ข้อ 5 (PLE_CC1_Key_Rx20_UBU.md)</t>
        </is>
      </c>
      <c r="O156" s="100" t="inlineStr">
        <is>
          <t>Mock</t>
        </is>
      </c>
      <c r="P156" s="100" t="inlineStr">
        <is>
          <t>Mock Rx20 UBU</t>
        </is>
      </c>
      <c r="Q156" s="100" t="n"/>
    </row>
    <row r="157" ht="13.2" customHeight="1" s="49">
      <c r="A157" s="119" t="n">
        <v>176</v>
      </c>
      <c r="B157" s="88" t="inlineStr">
        <is>
          <t>P. acne ดื้อเป็นปัญหาสำคัญ</t>
        </is>
      </c>
      <c r="C157" s="100" t="n"/>
      <c r="D157" s="88" t="inlineStr">
        <is>
          <t>Terbinafine 1% cream</t>
        </is>
      </c>
      <c r="E157" s="88" t="inlineStr">
        <is>
          <t>Adapalene 0.1% gel</t>
        </is>
      </c>
      <c r="F157" s="88" t="inlineStr">
        <is>
          <t>Mupirocin 2% ointment</t>
        </is>
      </c>
      <c r="G157" s="88" t="inlineStr">
        <is>
          <t>Betamethasone dipropionate 0.05% cream</t>
        </is>
      </c>
      <c r="H157" s="88" t="inlineStr">
        <is>
          <t>Clotrimazole 1% cream</t>
        </is>
      </c>
      <c r="I157" s="119" t="inlineStr">
        <is>
          <t>1</t>
        </is>
      </c>
      <c r="J157" s="88" t="inlineStr">
        <is>
          <t>✅ คำตอบที่ถูกต้อง: ข้อ ก. Terbinafine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(Adapalene 0.1% gel): Adapalene 0.1% gel ออกฤทธิ์จับกับ Nuclear retinoic acid receptor (RAR-beta และ gamma) เพื่อปรับการผลัดเซลล์ผิว จึงไม่มีปัญหาการเกิดเชื้อแบคทีเรียดื้อยา
• ข้อ ค. (Mupirocin 2% ointment): Mupirocin 2% ointment ยับยั้งเอนไซม์ Bacterial isoleucyl-tRNA synthetase ใช้รักษาการติดเชื้อที่ผิวหนังจาก MRSA และ Streptococcus ไม่ได้ใช้เป็นยาหลักรักษาสิวระยะยาว
• ข้อ ง. (Betamethasone dipropionate 0.05% cream): Betamethasone dipropionate 0.05% cream เป็นยาทาสเตียรอยด์ที่กดภูมิคุ้มกันเฉพาะที่ การใช้ทาสิวจะทำให้เชื้อแบคทีเรียเพิ่มจำนวนและกระตุ้นการเกิด Steroid acne
• ข้อ จ. (Clotrimazole 1% cream): Clotrimazole 1% cream เป็นยาต้านเชื้อรากลุ่ม Imidazole ยับยั้ง 14-alpha demethylase ไม่มีผลต่อแบคทีเรียสาเหตุของสิว P.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7" s="100" t="n"/>
      <c r="L157" s="88" t="inlineStr">
        <is>
          <t>Acne</t>
        </is>
      </c>
      <c r="M157" s="100" t="inlineStr">
        <is>
          <t>Clinic</t>
        </is>
      </c>
      <c r="N157" s="88" t="inlineStr">
        <is>
          <t>ข้อ 4 (PLE_CC1_Key_Rx20_UBU.md)</t>
        </is>
      </c>
      <c r="O157" s="100" t="inlineStr">
        <is>
          <t>Mock</t>
        </is>
      </c>
      <c r="P157" s="100" t="inlineStr">
        <is>
          <t>Mock Rx20 UBU</t>
        </is>
      </c>
      <c r="Q157" s="100" t="n"/>
    </row>
    <row r="158" ht="13.2" customHeight="1" s="49">
      <c r="A158" s="119" t="n">
        <v>177</v>
      </c>
      <c r="B158" s="88" t="inlineStr">
        <is>
          <t>ควรเลือกใช้ยาใดในการรักษา จึงจะเหมาะสมที่สุด</t>
        </is>
      </c>
      <c r="C158" s="100" t="n"/>
      <c r="D158" s="88" t="inlineStr">
        <is>
          <t>Betamethasone dipropionate 0.05% cream</t>
        </is>
      </c>
      <c r="E158" s="88" t="inlineStr">
        <is>
          <t>Clotrimazole 1% cream</t>
        </is>
      </c>
      <c r="F158" s="88" t="inlineStr">
        <is>
          <t>Hydrocortisone 1% cream</t>
        </is>
      </c>
      <c r="G158" s="88" t="inlineStr">
        <is>
          <t>Triamcinolone acetonide 0.1% cream</t>
        </is>
      </c>
      <c r="H158" s="88" t="inlineStr">
        <is>
          <t>Clobetasol propionate 0.05% cream</t>
        </is>
      </c>
      <c r="I158" s="119" t="inlineStr">
        <is>
          <t>1</t>
        </is>
      </c>
      <c r="J158" s="88"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ออกฤทธิ์ต้านเชื้อรากลุ่มแคนดิดาและเดอร์มาโตไฟต์ เหมาะสำหรับโรคกลากเกลื้อน ไม่ครอบคลุมผื่นผิวหนังอักเสบที่ไม่มีการติดเชื้อรา
• ข้อ ค. (Hydrocortisone 1% cream): Hydrocortisone 1% cream เป็นยาทาสเตียรอยด์ความแรงต่ำ (Low potency) ปลอดภัยสำหรับผิวหน้าและซอกพับ แต่อาจให้ผลการรักษาไม่เพียงพอในผื่นหนาด้านตามลำตัว
• ข้อ ง. (Triamcinolone acetonide 0.1% cream): Triamcinolone acetonide 0.1% cream เป็นยาทาสเตียรอยด์ความแรงปานกลาง เหมาะสำหรับรักษาผื่นผิวหนังอักเสบระดับปานกลางตามลำตัวและแขนขา
• ข้อ จ. (Clobetasol propionate 0.05% cream): Clobetasol propionate 0.05% cream เป็นยากลุ่ม Super-high potency เหมาะสำหรับโรคผิวหนังเรื้อรังที่ดื้อยา เช่น Psoriasis ปื้นหนา แต่ห้ามใช้บริเวณใบหน้า ซอกพับ หรือเด็กเล็ก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8" s="100" t="n"/>
      <c r="L158" s="88" t="inlineStr">
        <is>
          <t>Superficial fungal</t>
        </is>
      </c>
      <c r="M158" s="100" t="inlineStr">
        <is>
          <t>Clinic</t>
        </is>
      </c>
      <c r="N158" s="88" t="inlineStr">
        <is>
          <t>ข้อ 90 (PLE_CC1_Key_Rx20_UBU.md)</t>
        </is>
      </c>
      <c r="O158" s="100" t="inlineStr">
        <is>
          <t>Mock</t>
        </is>
      </c>
      <c r="P158" s="100" t="inlineStr">
        <is>
          <t>Mock Rx20 UBU</t>
        </is>
      </c>
      <c r="Q158" s="100" t="n"/>
    </row>
    <row r="159" ht="13.2" customHeight="1" s="49">
      <c r="A159" s="119" t="n">
        <v>178</v>
      </c>
      <c r="B159" s="88" t="inlineStr">
        <is>
          <t>หากผู้ป่วยได้รับยาต้านเชื้อรา Ketoconazole ชนิดรับประทาน คำแนะนำและการเฝ้าระวังที่สำคัญที่สุดคือข้อใด</t>
        </is>
      </c>
      <c r="C159" s="100" t="n"/>
      <c r="D159" s="88" t="inlineStr">
        <is>
          <t>เฝ้าระวังอาการพิษต่อตับ (Hepatotoxicity) เช่น คลื่นไส้ อ่อนเพลีย ตัวเหลืองตาเหลือง และตรวจการทำงานของตับ (LFTs)</t>
        </is>
      </c>
      <c r="E159" s="88" t="inlineStr">
        <is>
          <t>ควรรับประทานร่วมกับยาลดกรด Omeprazole เพื่อป้องกันการระคายเคืองกระเพาะอาหาร</t>
        </is>
      </c>
      <c r="F159" s="88" t="inlineStr">
        <is>
          <t>ยานี้ไม่มีปฏิกิริยาระหว่างยาผ่านเอนไซม์ CYP450 สามารถทานร่วมกับยาทุกชนิดได้ปลอดภัย</t>
        </is>
      </c>
      <c r="G159" s="88" t="inlineStr">
        <is>
          <t>แนะนำให้รับประทานยาวันละ 4 ครั้งก่อนอาหารเพื่อเพิ่มการดูดซึม</t>
        </is>
      </c>
      <c r="H159" s="88" t="inlineStr">
        <is>
          <t>หากลืมรับประทานยา ให้เพิ่มขนาดยาเป็นสองเท่าในมื้อถัดไปทันที</t>
        </is>
      </c>
      <c r="I159" s="119" t="n">
        <v>1</v>
      </c>
      <c r="J159" s="88"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 Topical corticosteroid ความแรงสูงสุด มีข้อบ่งใช้ต่างจากยาต้านเชื้อรา Ketoconazole และมีความเสี่ยงต่ออาการไม่พึงประสงค์ทางผิวหนังสูง
• ข้อ ค. (Ketoconazole 2% shampoo): Ketoconazole 2% shampoo มีข้อแนะนำคือควรฟอกทิ้งไว้บนหนังศีรษะนาน 3-5 นาทีก่อนล้างออกด้วยน้ำสะอาด เพื่อให้ตัวยาดูดซึมเข้าสู่ผิวหนังชั้น Stratum corneum ได้อย่างมีประสิทธิภาพ
• ข้อ ง. (Benzoyl peroxide 2.5% gel): Benzoyl peroxide 2.5% gel เป็นยาออกซิไดซ์รักษาสิวที่อาจทำให้ผิวหนังแห้งลอกและเกิดการระคายเคือง ไม่ใช่คำแนะนำที่เกี่ยวข้องกับยาต้านเชื้อรา Ketoconazole
• ข้อ จ. (Acyclovir 5% cream): Acyclovir 5% cream เป็นยาต้านไวรัสเริม ไม่ควรใช้ร่วมกันโดยไม่มีข้อบ่งชี้ของการติดเชื้อไวรัสร่วม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59" s="100" t="n"/>
      <c r="L159" s="88" t="inlineStr">
        <is>
          <t>Superficial fungal</t>
        </is>
      </c>
      <c r="M159" s="100" t="inlineStr">
        <is>
          <t>Clinic</t>
        </is>
      </c>
      <c r="N159" s="88" t="inlineStr">
        <is>
          <t>ข้อ 91 (PLE_CC1_Key_Rx20_UBU.md)</t>
        </is>
      </c>
      <c r="O159" s="100" t="inlineStr">
        <is>
          <t>Mock</t>
        </is>
      </c>
      <c r="P159" s="100" t="inlineStr">
        <is>
          <t>Mock Rx20 UBU</t>
        </is>
      </c>
      <c r="Q159" s="100" t="n"/>
    </row>
    <row r="160" ht="13.2" customHeight="1" s="49">
      <c r="A160" s="119" t="n">
        <v>179</v>
      </c>
      <c r="B160" s="88" t="inlineStr">
        <is>
          <t>ถ้าผู้ป่วยได้รับ Ketoconazole ร่วมด้วย จะเกิดอะไรขึ้น</t>
        </is>
      </c>
      <c r="C160" s="100" t="n"/>
      <c r="D160" s="88" t="inlineStr">
        <is>
          <t>Benzoyl peroxide 2.5% gel</t>
        </is>
      </c>
      <c r="E160" s="88" t="inlineStr">
        <is>
          <t>Acyclovir 5% cream</t>
        </is>
      </c>
      <c r="F160" s="88" t="inlineStr">
        <is>
          <t>Silver sulfadiazine 1% cream</t>
        </is>
      </c>
      <c r="G160" s="88" t="inlineStr">
        <is>
          <t>Cetirizine 10 mg OD</t>
        </is>
      </c>
      <c r="H160" s="88" t="inlineStr">
        <is>
          <t>Isotretinoin 10 mg OD</t>
        </is>
      </c>
      <c r="I160" s="119" t="inlineStr">
        <is>
          <t>1</t>
        </is>
      </c>
      <c r="J160" s="88" t="inlineStr">
        <is>
          <t>✅ คำตอบที่ถูกต้อง: ข้อ ก. Benzoyl peroxide 2.5%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Benzoyl peroxide 2.5% gel การเลือก Benzoyl peroxide 2.5%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5% cream): Acyclovir 5% cream ออกฤทธิ์ยับยั้ง DNA polymerase ของเชื้อไวรัสเริม การใช้ร่วมกับ Ketoconazole ไม่มีปฏิกิริยาระหว่างยาที่ส่งผลต่อประสิทธิภาพทางคลินิกอย่างมีนัยสำคัญ
• ข้อ ค. (Silver sulfadiazine 1% cream): Silver sulfadiazine 1% cream ใช้ทารักษาแผลไฟไหม้เพื่อป้องกันการติดเชื้อ ไม่ส่งผลกระทบต่อเมแทบอลิซึมของ Ketoconazole
• ข้อ ง. (Cetirizine 10 mg OD): Cetirizine 10 mg OD ถูกขจัดออกทางไตเป็นหลักในรูปที่ไม่เปลี่ยนแปลง จึงมีความเสี่ยงต่อปฏิกิริยาผ่าน CYP3A4 กับ Ketoconazole ต่ำมาก
• ข้อ จ. (Isotretinoin 10 mg OD): Isotretinoin 10 mg OD มีเมแทบอลิซึมผ่านเอนไซม์ CYP หลายชนิด การใช้ร่วมกับยาต้านเชื้อรากลุ่ม Azole เช่น Ketoconazole ซึ่งเป็น Strong CYP3A4 inhibitor อาจเพิ่มระดับยาในเลือดและเสริมพิษต่อตับ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0" s="100" t="n"/>
      <c r="L160" s="88" t="inlineStr">
        <is>
          <t>Superficial fungal</t>
        </is>
      </c>
      <c r="M160" s="100" t="inlineStr">
        <is>
          <t>Clinic</t>
        </is>
      </c>
      <c r="N160" s="88" t="inlineStr">
        <is>
          <t>ข้อ 4 (PLE_CC1_Key_Rx20_UBU.md)</t>
        </is>
      </c>
      <c r="O160" s="100" t="inlineStr">
        <is>
          <t>Mock</t>
        </is>
      </c>
      <c r="P160" s="100" t="inlineStr">
        <is>
          <t>Mock Rx20 UBU</t>
        </is>
      </c>
      <c r="Q160" s="100" t="n"/>
    </row>
    <row r="161" ht="13.2" customHeight="1" s="49">
      <c r="A161" s="119" t="n">
        <v>180</v>
      </c>
      <c r="B161" s="88" t="inlineStr">
        <is>
          <t>คำแนะนำใดเหมาะสมในผู้ป่วยรายนี้</t>
        </is>
      </c>
      <c r="C161" s="100" t="n"/>
      <c r="D161" s="88" t="inlineStr">
        <is>
          <t>ควรรับประทานยาคุมเพื่อป้องกันการตั้งครรภ์ทารกวิรูป</t>
        </is>
      </c>
      <c r="E161" s="88" t="inlineStr">
        <is>
          <t>ระหว่างที่กินยานี้ หลีกเลี่ยงรังสี UV</t>
        </is>
      </c>
      <c r="F161" s="88" t="inlineStr">
        <is>
          <t>ควรกินยาก่อนอาหารเช้า-ก่อนนอน</t>
        </is>
      </c>
      <c r="G161" s="88" t="inlineStr">
        <is>
          <t>อาจทำให้ผิวหนัง-เล็บเปลี่ยนสี</t>
        </is>
      </c>
      <c r="H161" s="88" t="inlineStr">
        <is>
          <t>ถ้ามีอาการไข้ เจ็บคอ และมีผื่นขึ้นควรไปพบแพทย์์ คำอธิบาย carbamazepine -- HLAB 1502 -- SJS</t>
        </is>
      </c>
      <c r="I161" s="119" t="inlineStr">
        <is>
          <t>5</t>
        </is>
      </c>
      <c r="J161" s="88" t="inlineStr">
        <is>
          <t>✅ คำตอบที่ถูกต้อง: ข้อ จ. ถ้ามีอาการไข้ เจ็บคอ และมีผื่นขึ้นควรไปพบแพทย์์ คำอธิบาย carbamazepine -- HLAB 1502 -- SJS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ถ้ามีอาการไข้ เจ็บคอ และมีผื่นขึ้นควรไปพบแพทย์์ คำอธิบาย carbamazepine -- HLAB 1502 -- SJS การเลือก ถ้ามีอาการไข้ เจ็บคอ และมีผื่นขึ้นควรไปพบแพทย์์ คำอธิบาย carbamazepine -- HLAB 1502 -- SJS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ก. (ควรรับประทานยาคุมเพื่อป้องกันการตั้งครรภ์ทารกวิรูป): การรับประทานยาคุมกำเนิดเพื่อป้องกันทารกวิรูป (Teratogenicity) เป็นคำแนะนำสำคัญอย่างยิ่งสำหรับยากลุ่ม Retinoids เช่น Oral Isotretinoin แต่ไม่ใช่ประเด็นเตือนฉุกเฉินของการเกิดผื่นรุนแรงจาก Carbamazepine
• ข้อ ข. (ระหว่างที่กินยานี้ หลีกเลี่ยงรังสี UV): การหลีกเลี่ยงรังสี UV และแสงแดด เป็นคำแนะนำสำหรับยาที่ทำให้เกิดภาวะไวต่อแสง (Photosensitivity) เช่น Tetracyclines หรือ Retinoids ไม่ใช่ข้อควรระวังหลักของ Carbamazepine
• ข้อ ค. (ควรกินยาก่อนอาหารเช้า-ก่อนนอน): การแนะนำให้รับประทานยาก่อนอาหารเช้าและก่อนนอน เป็นเพียงคำแนะนำเรื่องมื้อยา ไม่สอดคล้องกับ Carbamazepine ซึ่งระคายเคืองกระเพาะอาหารและแนะนำให้รับประทานพร้อมหรือหลังอาหารทันที
• ข้อ ง. (อาจทำให้ผิวหนัง-เล็บเปลี่ยนสี): อาการข้างเคียงที่ทำให้ผิวหนังและเล็บเปลี่ยนสี มักสัมพันธ์กับยาเคมีบำบัด หรือ Minocycline ไม่ใช่อาการไม่พึงประสงค์สำคัญของ Carbamazepine
📖 Guideline อ้างอิง:
แนวทางเวชปฏิบัติโรคผิวหนังที่พบบ่อย พ.ศ. 2562 (สมาคมแพทย์์ผิวหนังแห่งประเทศไทย)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61" s="100" t="n"/>
      <c r="L161" s="88" t="inlineStr">
        <is>
          <t>Superficial fungal</t>
        </is>
      </c>
      <c r="M161" s="100" t="inlineStr">
        <is>
          <t>Clinic</t>
        </is>
      </c>
      <c r="N161" s="88" t="inlineStr">
        <is>
          <t>ข้อ 1 (PLE_CC1_Key_Rx20_UBU.md)</t>
        </is>
      </c>
      <c r="O161" s="100" t="inlineStr">
        <is>
          <t>Mock</t>
        </is>
      </c>
      <c r="P161" s="100" t="inlineStr">
        <is>
          <t>Mock Rx20 UBU</t>
        </is>
      </c>
      <c r="Q161" s="100" t="n"/>
    </row>
    <row r="162" ht="13.2" customHeight="1" s="49">
      <c r="A162" s="119" t="n">
        <v>181</v>
      </c>
      <c r="B162" s="88" t="inlineStr">
        <is>
          <t>ผู้ป่วยเป็นโรคอะไร</t>
        </is>
      </c>
      <c r="C162" s="100" t="n"/>
      <c r="D162" s="88" t="inlineStr">
        <is>
          <t>Impetigo</t>
        </is>
      </c>
      <c r="E162" s="88" t="inlineStr">
        <is>
          <t>Eczema</t>
        </is>
      </c>
      <c r="F162" s="88" t="inlineStr">
        <is>
          <t>Folliculitis</t>
        </is>
      </c>
      <c r="G162" s="88" t="inlineStr">
        <is>
          <t>Rosacea</t>
        </is>
      </c>
      <c r="H162" s="88" t="inlineStr">
        <is>
          <t>Tinea corporis</t>
        </is>
      </c>
      <c r="I162" s="119" t="inlineStr">
        <is>
          <t>2</t>
        </is>
      </c>
      <c r="J162" s="88" t="inlineStr">
        <is>
          <t>✅ คำตอบที่ถูกต้อง: ข้อ ข. Eczema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Eczema การเลือก Eczema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(Impetigo): Impetigo (โรคพุพอง) เกิดจากการติดเชื้อแบคทีเรีย Staphylococcus aureus หรือ Streptococcus pyogenes มีลักษณะเด่นคือตุ่มน้ำแตกออกกลายเป็นสะเก็ดกรังสีเหลืองคล้ายน้ำผึ้ง (Honey-colored crust)
• ข้อ ค. (Folliculitis): Folliculitis (รูขุมขนอักเสบ) เกิดจากการอักเสบหรือติดเชื้อที่รูขุมขน มีลักษณะเป็นตุ่มแดงหรือตุ่มหนองเล็กๆ กระจายตามโคนเส้นขน ไม่ได้เป็นปื้นผื่นผิวหนังอักเสบกระจายตัว
• ข้อ ง. (Rosacea): Rosacea (โรคสิวหน้าแดง) มีอาการหน้าแดงถาวร หลอดเลือดฝอยขยายตัว (Telangiectasia) และตุ่มแดงอักเสบเฉพาะบริเวณกึ่งกลางใบหน้า โดยไม่มีสะเก็ดหนาหรืออาการคันเด่นชัด
• ข้อ จ. (Tinea corporis - Impetigo (โรคพุพอง) มักพบเกิดเป็นรอยโรคที่ผิวหนังบริเวณใบหน้าหรือบริเวณแขน-ขา ที่มีแผลอยู่ก่อนแล้ว โดยเริ่มด้วยมีตุ่มน้ำหรือตุ่มหนองเล็กๆ - Folliculitis (รูขุมขนอักเสบหรือต่อมขนอักเสบหรือปุ่มรากผมอักเสบ) คือการอักเสบที่เกิดขึ้นกับรูขุมขน โดยเป็นได้ทั้งจากการติดเชื้อโรคหรือจากไม่มีการติดเชื้อโรคแต่เกิดจากการระคายเคืองที่รูขุมขนจากกำรบาดเจ็บหรือจากมีการอุดตันของรูขุมขน อาการจะมีผิวหนังมีลักษณะเป็นตุ่มแดง มักพบกระจายหลายตุ่ม อาจมีหนองตามบริเวณรูขุมขน อาจมีอาการเจ็บ คัน พบตุ่มเหล่านี้ได้ทุกที่ที่มีรูขุมขน เช่น หนังศีรษะ บริเวณที่มีหนวด แผ่นอก แผ่นหลัง แขน ขา และที่อวัยวะเพศ - Rosacea อาการหลัก คือ “อาการหน้าแดง” ซึ่งจะพบเกิดในบริเวณตอนกลางของใบหน้าคือ บริเวณจมูก และ แก้มทั้ง2ข้าง โดยผิว หนังจะเป็นตุ่มแดงอักเสบเป็นหนอง และมีเส้นเลือดขยายตัวให้มองเห็นได้ อาการหน้าแดงจะเกิดชั่วคราวจากเส้นเลือดที่ใบหน้าขยายตัวเมื่อได้รับปัจจัยกระตุ้น นอกจากนั้น ผิวหนังผู้ป่วยมักมีลักษณะระคายเคืองได้ง่าย ลอก ในรายที่เป็นมากผิวหนังจะหนาขึ้นและขรุขระโดยเฉพาะบริเวณจมูก และถ้าเกิดที่ผิวหนังบริเวณตาด้วย จะมีอาการ เคืองตา แสบตา ตาแดง น้ำตาไหล - Tinea corporis กลากที่ลำตัว): Tinea corporis (กลากตามลำตัว) เกิดจากเชื้อรา Dermatophyte มีลักษณะเป็นผื่นวงกลมหรือขอบหยัก ขอบเขตชัดเจน ขอบผื่นนูนแดงมีขุยและตุ่มน้ำใสล้อมรอบ ตรงกลางผื่นจางลงเป็นผิวปกติ (Central clearing)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2" s="100" t="n"/>
      <c r="L162" s="88" t="inlineStr">
        <is>
          <t>Superficial fungal</t>
        </is>
      </c>
      <c r="M162" s="100" t="inlineStr">
        <is>
          <t>Clinic</t>
        </is>
      </c>
      <c r="N162" s="88" t="inlineStr">
        <is>
          <t>ข้อ 1 (PLE_CC1_Key_Rx20_UBU.md)</t>
        </is>
      </c>
      <c r="O162" s="100" t="inlineStr">
        <is>
          <t>Mock</t>
        </is>
      </c>
      <c r="P162" s="100" t="inlineStr">
        <is>
          <t>Mock Rx20 UBU</t>
        </is>
      </c>
      <c r="Q162" s="100" t="n"/>
    </row>
    <row r="163" ht="13.2" customHeight="1" s="49">
      <c r="A163" s="119" t="n">
        <v>182</v>
      </c>
      <c r="B163" s="88" t="inlineStr">
        <is>
          <t>ยาต้านเชื้อราในข้อใดมีกลไกการออกฤทธิ์โดยยับยั้งการสังเคราะห์ DNA และ RNA ของเซลล์เชื้อรา</t>
        </is>
      </c>
      <c r="C163" s="100" t="n"/>
      <c r="D163" s="88" t="inlineStr">
        <is>
          <t>Flucytosine (5-FC)</t>
        </is>
      </c>
      <c r="E163" s="88" t="inlineStr">
        <is>
          <t>Ketoconazole</t>
        </is>
      </c>
      <c r="F163" s="88" t="inlineStr">
        <is>
          <t>Terbinafine</t>
        </is>
      </c>
      <c r="G163" s="88" t="inlineStr">
        <is>
          <t>Amphotericin B</t>
        </is>
      </c>
      <c r="H163" s="88" t="inlineStr">
        <is>
          <t>Caspofungin</t>
        </is>
      </c>
      <c r="I163" s="119" t="n">
        <v>1</v>
      </c>
      <c r="J163" s="88"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 Topical glucocorticoid ออกฤทธิ์จับกับ Glucocorticoid receptor ในไซโทพลาซึม แล้วควบคุมการแสดงออกของยีนเพื่อยับยั้งการสร้างไซโตไคน์ที่กระตุ้นการอักเสบ
• ข้อ ค. (Triamcinolone acetonide 0.1% cream): Triamcinolone acetonide 0.1% cream มีกลไกต้านการอักเสบผ่านกระบวนการเหนี่ยวนำ Lipocortin เพื่อยับยั้งเอนไซม์ Phospholipase A2 ไม่ได้ยับยั้งการสร้าง RNA ของเชื้อจุลชีพโดยตรง
• ข้อ ง. (Clobetasol propionate 0.05% cream): Clobetasol propionate 0.05% cream ออกฤทธิ์กดภูมิคุ้มกันและต้านการอักเสบในระดับยีนผ่าน Glucocorticoid response elements ไม่ได้จัดเป็นยาต้านจุลชีพที่ยับยั้ง RNA synthesis
• ข้อ จ. (Ketoconazole 2% shampoo): Ketoconazole 2% shampoo ออกฤทธิ์ยับยั้งเอนไซม์ 14-alpha demethylase ในกระบวนการสังเคราะห์ Ergosterol ของผนังเซลล์เชื้อรา ไม่ได้ยับยั้งการสร้าง RNA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3" s="100" t="n"/>
      <c r="L163" s="88" t="inlineStr">
        <is>
          <t>Antifungals</t>
        </is>
      </c>
      <c r="M163" s="100" t="inlineStr">
        <is>
          <t>Clinic</t>
        </is>
      </c>
      <c r="N163" s="88" t="inlineStr">
        <is>
          <t>ข้อ 5 (PLE_CC1_Key_Rx20_UBU.md)</t>
        </is>
      </c>
      <c r="O163" s="100" t="inlineStr">
        <is>
          <t>Mock</t>
        </is>
      </c>
      <c r="P163" s="100" t="inlineStr">
        <is>
          <t>Mock Rx20 UBU</t>
        </is>
      </c>
      <c r="Q163" s="100" t="n"/>
    </row>
    <row r="164" ht="13.2" customHeight="1" s="49">
      <c r="A164" s="119" t="n">
        <v>183</v>
      </c>
      <c r="B164" s="88" t="inlineStr">
        <is>
          <t>ผู้ป่วยโรคผิวหนังอักเสบ Eczema ทายาสเตียรอยด์ความแรงปานกลางมา 5 วันแล้วอาการยังไม่ดีขึ้น ควรปรับเปลี่ยนการรักษาอย่างไร</t>
        </is>
      </c>
      <c r="C164" s="100" t="n"/>
      <c r="D164" s="88" t="inlineStr">
        <is>
          <t>พิจารณาเพิ่มความแรงของ Topical Corticosteroid เป็น Potent agent ระยะสั้น หรือใช้ Topical Calcineurin Inhibitor</t>
        </is>
      </c>
      <c r="E164" s="88" t="inlineStr">
        <is>
          <t>เปลี่ยนไปใช้ยาฆ่าเชื้อรา Ketoconazole 2% cream ทาทันที</t>
        </is>
      </c>
      <c r="F164" s="88" t="inlineStr">
        <is>
          <t>ให้รับประทานยาปฏิชีวนะ Doxycycline 100 mg วันละ 2 ครั้ง</t>
        </is>
      </c>
      <c r="G164" s="88" t="inlineStr">
        <is>
          <t>หยุดทายาทุกชนิดแล้วล้างแผลด้วยแอลกอฮอล์ 70%</t>
        </is>
      </c>
      <c r="H164" s="88" t="inlineStr">
        <is>
          <t>เปลี่ยนไปทา Benzoyl peroxide 5% gel เช้า-เย็น</t>
        </is>
      </c>
      <c r="I164" s="119" t="n">
        <v>1</v>
      </c>
      <c r="J164" s="88"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มีข้อบ่งใช้ในการรักษาการติดเชื้อราตื้นหรือผื่นผิวหนังอักเสบเซบอร์เรอิก ไม่สามารถนำมาใช้แทนยาทากลุ่ม Potent steroid ในการรักษาผื่นอักเสบที่ไม่ตอบสนองได้
• ข้อ ค. (Benzoyl peroxide 2.5% gel): Benzoyl peroxide 2.5% gel เป็นยาฆ่าเชื้อแบคทีเรียและผลัดเซลล์ผิวสำหรับสิวอักเสบ หากนำมาทาผื่นผิวหนังอักเสบจะทำให้เกิดการระคายเคืองและอาการกำเริบมากขึ้น
• ข้อ ง. (Acyclovir 5% cream): Acyclovir 5% cream ใช้สำหรับรักษาโรคเริมที่ผิวหนัง ไม่มีฤทธิ์กดภูมิคุ้มกันหรือต้านการอักเสบในผื่น Eczema ที่ไม่ตอบสนองต่อการรักษาเบื้องต้น
• ข้อ จ. (Silver sulfadiazine 1% cream): Silver sulfadiazine 1% cream เป็นยาต้านจุลชีพสำหรับแผลไฟไหม้ ไม่มีบทบาทในการรักษาผื่นผิวหนังอักเสบเรื้อรังที่ดื้อต่อยา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4" s="100" t="n"/>
      <c r="L164" s="88" t="inlineStr">
        <is>
          <t>Eczema &amp; Dermatitis</t>
        </is>
      </c>
      <c r="M164" s="100" t="inlineStr">
        <is>
          <t>Clinic</t>
        </is>
      </c>
      <c r="N164" s="88" t="inlineStr">
        <is>
          <t>ข้อ 6 (PLE_CC1_Key_Rx20_UBU.md)</t>
        </is>
      </c>
      <c r="O164" s="100" t="inlineStr">
        <is>
          <t>Mock</t>
        </is>
      </c>
      <c r="P164" s="100" t="inlineStr">
        <is>
          <t>Mock Rx20 UBU</t>
        </is>
      </c>
      <c r="Q164" s="100" t="n"/>
    </row>
    <row r="165" ht="13.2" customHeight="1" s="49">
      <c r="A165" s="119" t="n">
        <v>184</v>
      </c>
      <c r="B165" s="88" t="inlineStr">
        <is>
          <t>ผู้ป่วยโรคสะเก็ดเงิน (Psoriasis) มีรอยโรคเป็นปื้นหนาสะเก็ดสีขาวเงิน เมื่อขูดสะเก็ดออกพบจุดเลือดออกเล็กๆ ใต้ผิวหนัง ปรากฏการณ์นี้เรียกว่าอะไร</t>
        </is>
      </c>
      <c r="C165" s="100" t="n"/>
      <c r="D165" s="88" t="inlineStr">
        <is>
          <t>Auspitz sign</t>
        </is>
      </c>
      <c r="E165" s="88" t="inlineStr">
        <is>
          <t>Koebner phenomenon</t>
        </is>
      </c>
      <c r="F165" s="88" t="inlineStr">
        <is>
          <t>Nikolsky sign</t>
        </is>
      </c>
      <c r="G165" s="88" t="inlineStr">
        <is>
          <t>Darier sign</t>
        </is>
      </c>
      <c r="H165" s="88" t="inlineStr">
        <is>
          <t>Hutchinson sign</t>
        </is>
      </c>
      <c r="I165" s="119" t="n">
        <v>1</v>
      </c>
      <c r="J165" s="88" t="inlineStr">
        <is>
          <t>✅ คำตอบที่ถูกต้อง: ข้อ ก. Auspitz sign
💡 Background:
โรคสะเก็ดเงิน (Psoriasis vulgaris) มีพยาธิสภาพของการแบ่งตัวที่ผิดปกติของเซลล์เคอราติโนไซต์และการขยายตัวของหลอดเลือดฝอยในชั้นหนังแท้ส่วนบน
🎯 ทำไมข้อนี้ถึงถูก:
Auspitz sign คือการพบจุดเลือดออกเล็กๆ (Pinpoint bleeding) เมื่อลอกสะเก็ดขุยสีขาวเงินออก เกิดจากการที่หลอดเลือดฝอยใน Dermal papillae อยู่ชิดกับผิวหนังชั้นบนที่บางตัวลง เป็นลักษณะเฉพาะของสะเก็ดเงิน
🔍 ข้ออื่นผิดเพราะอะไร:
• ข้อ ข. (Koebner phenomenon): การเกิดรอยโรคสะเก็ดเงินบนผิวหนังที่ได้รับบาดเจ็บหรือรอยขีดข่วน
• ข้อ ค. (Nikolsky sign): การที่ผิวหนังชั้นนอกหลุดลอกเมื่อถูเบาๆ พบใน Pemphigus vulgaris หรือ TEN
• ข้อ ง. (Darier sign): การเกิดผื่นนูนแดงและคันเมื่อถูรอยโรค พบใน Mastocytosis
• ข้อ จ. (Hutchinson sign): การมีรอยดำที่ขอบเล็บใน Melanoma หรือรอยตุ่มน้ำที่ปลายจมูกใน Herpes zoster ophthalmicus
📖 Guideline อ้างอิง:
แนวทางเวชปฏิบัติการดูแลรักษาโรคสะเก็ดเงิน สมาคมแพทย์์ผิวหนังแห่งประเทศไทย
📌 จุดจำก่อนสอบ:
• Auspitz Sign: ลอกสะเก็ดแล้วพบจุดเลือดออก เป็น Pathognomonic sign ของ Psoriasis</t>
        </is>
      </c>
      <c r="K165" s="100" t="n"/>
      <c r="L165" s="88" t="inlineStr">
        <is>
          <t>Psoriasis</t>
        </is>
      </c>
      <c r="M165" s="100" t="inlineStr">
        <is>
          <t>Clinic</t>
        </is>
      </c>
      <c r="N165" s="88" t="inlineStr">
        <is>
          <t>ข้อ 92 (PLE_CC1_Key_Rx20_UBU.md)</t>
        </is>
      </c>
      <c r="O165" s="100" t="inlineStr">
        <is>
          <t>Mock</t>
        </is>
      </c>
      <c r="P165" s="100" t="inlineStr">
        <is>
          <t>Mock Rx20 UBU</t>
        </is>
      </c>
      <c r="Q165" s="100" t="n"/>
    </row>
    <row r="166" ht="13.2" customHeight="1" s="49">
      <c r="A166" s="119" t="n">
        <v>185</v>
      </c>
      <c r="B166" s="88" t="inlineStr">
        <is>
          <t>เกี่ยวกับ Ketoconazole shampoo ข้อใดต่อไปนี้กล่าวถูกต้องตามหลักวิชาชีพเภสัชกรรม</t>
        </is>
      </c>
      <c r="C166" s="100" t="n"/>
      <c r="D166" s="88" t="inlineStr">
        <is>
          <t>Isotretinoin 10 mg OD</t>
        </is>
      </c>
      <c r="E166" s="88" t="inlineStr">
        <is>
          <t>Terbinafine 1% cream</t>
        </is>
      </c>
      <c r="F166" s="88" t="inlineStr">
        <is>
          <t>Adapalene 0.1% gel</t>
        </is>
      </c>
      <c r="G166" s="88" t="inlineStr">
        <is>
          <t>Mupirocin 2% ointment</t>
        </is>
      </c>
      <c r="H166" s="88" t="inlineStr">
        <is>
          <t>Betamethasone dipropionate 0.05% cream</t>
        </is>
      </c>
      <c r="I166" s="119" t="inlineStr">
        <is>
          <t>1</t>
        </is>
      </c>
      <c r="J166" s="88"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สำหรับรักษาโรคกลากเกลื้อนที่ผิวหนังชั้นนอก แต่ไม่ครอบคลุมเชื้อ Malassezia ได้ดีเท่ากลุ่ม Azole ในรูปแบบแชมพู
• ข้อ ค. (Adapalene 0.1% gel): Adapalene 0.1% gel เป็น Topical retinoid สำหรับรักษาสิว ไม่ออกฤทธิ์ต้านเชื้อราและไม่มีบทบาทในการรักษาภาวะรังแคหรือ Seborrheic dermatitis บนหนังศีรษะ
• ข้อ ง. (Mupirocin 2% ointment): Mupirocin 2% ointment เป็นยาปฏิชีวนะยับยั้งการสังเคราะห์โปรตีนของแบคทีเรียแกรมบวก ไม่มีฤทธิ์ต้านเชื้อรา ยีสต์ หรือลดสะเก็ดรังแค
• ข้อ จ. (Betamethasone dipropionate 0.05% cream): Betamethasone dipropionate 0.05% cream เป็นสเตียรอยด์ความแรงสูง หากใช้ต่อเนื่องบนหนังศีรษะโดยไม่จำเป็นอาจทำให้หนังศีรษะบาง เกิดรูขุมขนอักเสบ และมีอาการกำเริบหลังหยุดยา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6" s="100" t="n"/>
      <c r="L166" s="88" t="inlineStr">
        <is>
          <t>Superficial fungal</t>
        </is>
      </c>
      <c r="M166" s="100" t="inlineStr">
        <is>
          <t>Clinic</t>
        </is>
      </c>
      <c r="N166" s="88" t="inlineStr">
        <is>
          <t>ข้อ 4 (PLE_CC1_Key_Rx20_UBU.md)</t>
        </is>
      </c>
      <c r="O166" s="100" t="inlineStr">
        <is>
          <t>Mock</t>
        </is>
      </c>
      <c r="P166" s="100" t="inlineStr">
        <is>
          <t>Mock Rx20 UBU</t>
        </is>
      </c>
      <c r="Q166" s="100" t="n"/>
    </row>
    <row r="167" ht="13.2" customHeight="1" s="49">
      <c r="A167" s="119" t="n">
        <v>186</v>
      </c>
      <c r="B167" s="88" t="inlineStr">
        <is>
          <t>เกี่ยวกับ กลไกยา topical steroid ข้อใดต่อไปนี้กล่าวถูกต้องตามหลักวิชาชีพเภสัชกรรม</t>
        </is>
      </c>
      <c r="C167" s="100" t="n"/>
      <c r="D167" s="88" t="inlineStr">
        <is>
          <t>Mupirocin 2% ointment</t>
        </is>
      </c>
      <c r="E167" s="88" t="inlineStr">
        <is>
          <t>Betamethasone dipropionate 0.05% cream</t>
        </is>
      </c>
      <c r="F167" s="88" t="inlineStr">
        <is>
          <t>Clotrimazole 1% cream</t>
        </is>
      </c>
      <c r="G167" s="88" t="inlineStr">
        <is>
          <t>Hydrocortisone 1% cream</t>
        </is>
      </c>
      <c r="H167" s="88" t="inlineStr">
        <is>
          <t>Triamcinolone acetonide 0.1% cream</t>
        </is>
      </c>
      <c r="I167" s="119" t="inlineStr">
        <is>
          <t>1</t>
        </is>
      </c>
      <c r="J167" s="88" t="inlineStr">
        <is>
          <t>✅ คำตอบที่ถูกต้อง: ข้อ ก. Mupirocin 2% ointment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ที่ออกฤทธิ์ต้านการอักเสบโดยเหนี่ยวนำการสร้างโปรตีน Lipocortin-1 ซึ่งไปยับยั้งเอนไซม์ Phospholipase A2 ขัดขวางการสร้าง Arachidonic acid cascade
• ข้อ ค. (Clotrimazole 1% cream): Clotrimazole 1% cream ออกฤทธิ์ต้านเชื้อราโดยยับยั้งการทำงานของเอนไซม์ Lanosterol 14-alpha demethylase ขัดขวางการสังเคราะห์ Ergosterol ที่เยื่อหุ้มเซลล์ของเชื้อรา
• ข้อ ง. (Hydrocortisone 1% cream): Hydrocortisone 1% cream เป็น Glucocorticoid ความแรงต่ำ ออกฤทธิ์จับกับไซโทพลาสมิกกลูโคคอร์ติคอยด์รีเซพเตอร์ แล้วเข้าสู่นิวเคลียสเพื่อควบคุมการถอดรหัสยีนต้านการอักเสบ
• ข้อ จ. (Triamcinolone acetonide 0.1% cream): Triamcinolone acetonide 0.1% cream มีกลไกออกฤทธิ์ผ่านการยับยั้ง Nuclear Factor kappa B (NF-kB) และ AP-1 ทำให้ลดการสร้างสารสื่ออักเสบ เช่น IL-1, IL-6 และ TNF-alpha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7" s="100" t="n"/>
      <c r="L167" s="88" t="inlineStr">
        <is>
          <t>Eczema &amp; Dermatitis</t>
        </is>
      </c>
      <c r="M167" s="100" t="inlineStr">
        <is>
          <t>Clinic</t>
        </is>
      </c>
      <c r="N167" s="88" t="inlineStr">
        <is>
          <t>ข้อ 97 (PLE_CC1_Key_Rx20_UBU.md)</t>
        </is>
      </c>
      <c r="O167" s="100" t="inlineStr">
        <is>
          <t>Mock</t>
        </is>
      </c>
      <c r="P167" s="100" t="inlineStr">
        <is>
          <t>Mock Rx20 UBU</t>
        </is>
      </c>
      <c r="Q167" s="100" t="n"/>
    </row>
    <row r="168" ht="13.2" customHeight="1" s="49">
      <c r="A168" s="119" t="n">
        <v>187</v>
      </c>
      <c r="B168" s="88" t="inlineStr">
        <is>
          <t>ข้อใดเป็นคำแนะนำที่ถูกต้องสำหรับผู้ป่วยที่เป็นสิวอักเสบระดับปานกลาง</t>
        </is>
      </c>
      <c r="C168" s="100" t="n"/>
      <c r="D168" s="88" t="inlineStr">
        <is>
          <t>หลีกเลี่ยงการบีบแกะสิว และล้างหน้าด้วยผลิตภัณฑ์สูตรอ่อนโยนวันละไม่เกิน 2 ครั้ง</t>
        </is>
      </c>
      <c r="E168" s="88" t="inlineStr">
        <is>
          <t>ควรขัดถูใบหน้าแรงๆ ทุกวันเพื่อขจัดสิ่งอุดตันในรูขุมขน</t>
        </is>
      </c>
      <c r="F168" s="88" t="inlineStr">
        <is>
          <t>งดการทาครีมกันแดดเพราะจะทำให้รูขุมขนอุดตันเสมอ</t>
        </is>
      </c>
      <c r="G168" s="88" t="inlineStr">
        <is>
          <t>หากใช้ยาทาแล้วมีอาการแสบลอก ให้ทายาปริมาณมากขึ้นเพื่อให้ผิวปรับตัว</t>
        </is>
      </c>
      <c r="H168" s="88" t="inlineStr">
        <is>
          <t>หยุดยาทันทีเมื่อตุ่มสิวยุบลงโดยไม่ต้องทายาป้องกันการเกิดซ้ำ</t>
        </is>
      </c>
      <c r="I168" s="119" t="n">
        <v>1</v>
      </c>
      <c r="J168" s="88"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Moderate potency corticosteroid ไม่แนะนำให้ใช้ทารักษาสิวทั่วไปเนื่องจากกระตุ้นให้เกิด Steroid acne และการอุดตันของต่อมไขมัน
• ข้อ ค. (Clobetasol propionate 0.05% cream): Clobetasol propionate 0.05% cream เป็น Super-high potency corticosteroid มีข้อห้ามใช้เด็ดขาดบนใบหน้าเนื่องจากก่อให้เกิดผิวหนังฝ่อ หลอดเลือดฝอยพอง และสิวเห่อรุนแรง
• ข้อ ง. (Ketoconazole 2% shampoo): Ketoconazole 2% shampoo มีข้อบ่งใช้ในการรักษา Seborrheic dermatitis หรือ Malassezia folliculitis ไม่ใช่ยาทางเลือกหลักในการรักษาสิว Acne vulgaris ทั่วไป
• ข้อ จ. (Benzoyl peroxide 2.5% gel): Benzoyl peroxide 2.5% gel เป็นยาฆ่าเชื้อแบคทีเรีย C. acnes และต้านการอักเสบผ่านการปล่อย Free oxygen radicals จัดเป็นยามาตรฐานบรรทัดแรกในการรักษาสิวตามแนวทางเวชปฏิบัติ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8" s="100" t="n"/>
      <c r="L168" s="88" t="inlineStr">
        <is>
          <t>Acne</t>
        </is>
      </c>
      <c r="M168" s="100" t="inlineStr">
        <is>
          <t>Clinic</t>
        </is>
      </c>
      <c r="N168" s="88" t="inlineStr">
        <is>
          <t>ข้อ 5 (PLE_CC1_Key_Rx20_UBU.md)</t>
        </is>
      </c>
      <c r="O168" s="100" t="inlineStr">
        <is>
          <t>Mock</t>
        </is>
      </c>
      <c r="P168" s="100" t="inlineStr">
        <is>
          <t>Mock Rx20 UBU</t>
        </is>
      </c>
      <c r="Q168" s="100" t="n"/>
    </row>
    <row r="169" ht="13.2" customHeight="1" s="49">
      <c r="A169" s="119" t="n">
        <v>188</v>
      </c>
      <c r="B169" s="88" t="inlineStr">
        <is>
          <t>Erythematus nodular _ F คน อาการข้างเคียงของ isotretinoin ได้แก่ ผิวหนังแดง Erytematous, ผิวบาง Peeling, ผิวไวต่อแสง, เอนไซม์ตับสูง, ผมร่วงผมบาง,</t>
        </is>
      </c>
      <c r="C169" s="100" t="n"/>
      <c r="D169" s="88" t="inlineStr">
        <is>
          <t>Ketoconazole 2% shampoo</t>
        </is>
      </c>
      <c r="E169" s="88" t="inlineStr">
        <is>
          <t>Benzoyl peroxide 2.5% gel</t>
        </is>
      </c>
      <c r="F169" s="88" t="inlineStr">
        <is>
          <t>Acyclovir 5% cream</t>
        </is>
      </c>
      <c r="G169" s="88" t="inlineStr">
        <is>
          <t>Silver sulfadiazine 1% cream</t>
        </is>
      </c>
      <c r="H169" s="88" t="inlineStr">
        <is>
          <t>Cetirizine 10 mg OD</t>
        </is>
      </c>
      <c r="I169" s="119" t="inlineStr">
        <is>
          <t>1</t>
        </is>
      </c>
      <c r="J169" s="88" t="inlineStr">
        <is>
          <t>✅ คำตอบที่ถูกต้อง: ข้อ ก. Ketoconazole 2% shampoo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Ketoconazole 2% shampoo การเลือก Ketoconazole 2% shampoo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(Benzoyl peroxide 2.5% gel): Benzoyl peroxide 2.5% gel เป็นยาทาเฉพาะที่ทำให้ผิวแห้ง ระคายเคือง ลอกเป็นขุยได้จริง แต่ไม่มีผลข้างเคียงต่อระบบภายใน เช่น เอนไซม์ตับสูง หรือผมร่วงเหมือน Oral Isotretinoin
• ข้อ ค. (Acyclovir 5% cream): Acyclovir 5% cream เป็นยาต้านไวรัสเฉพาะที่ ผลข้างเคียงจำกัดอยู่เฉพาะอาการแสบร้อนบริเวณที่ทาชั่วคราว ไม่ทำให้เกิดภาวะผิวไวต่อแสงหรือตับอักเสบ
• ข้อ ง. (Silver sulfadiazine 1% cream): Silver sulfadiazine 1% cream เป็นยาทาต้านแบคทีเรียแผลไหม้ อาจทำให้เกิดผื่นแพ้หรือเม็ดเลือดขาวต่ำชั่วคราว แต่ไม่สัมพันธ์กับภาวะผิวลอกแดงทั้งตัวหรือเอนไซม์ตับสูง
• ข้อ จ. (Cetirizine 10 mg OD): Cetirizine 10 mg OD เป็นยาแก้แพ้กลุ่ม H1-antihistamine ผลข้างเคียงหลักคือง่วงซึม ปากแห้ง อ่อนเพลีย ไม่มีผลทำให้ผมร่วง ผิวบาง หรือค่าการทำงานของตับผิดปกติ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9" s="100" t="n"/>
      <c r="L169" s="88" t="inlineStr">
        <is>
          <t>Acne</t>
        </is>
      </c>
      <c r="M169" s="100" t="inlineStr">
        <is>
          <t>Clinic</t>
        </is>
      </c>
      <c r="N169" s="88" t="inlineStr">
        <is>
          <t>ข้อ 5 (PLE_CC1_Key_Rx20_UBU.md)</t>
        </is>
      </c>
      <c r="O169" s="100" t="inlineStr">
        <is>
          <t>Mock</t>
        </is>
      </c>
      <c r="P169" s="100" t="inlineStr">
        <is>
          <t>Mock Rx20 UBU</t>
        </is>
      </c>
      <c r="Q169" s="100" t="n"/>
    </row>
    <row r="170" ht="13.2" customHeight="1" s="49">
      <c r="A170" s="119" t="n">
        <v>189</v>
      </c>
      <c r="B170" s="88" t="inlineStr">
        <is>
          <t>ผู้ป่วยมีฝ้าขาวที่กระพุ้งแก้มและลิ้น เช็ดออกแล้วพบพื้นผิวสีแดงและเจ็บ (Oral candidiasis) ยารับประทานหรือยาอมเฉพาะที่ที่เป็นทางเลือกแรกในการรักษาคือข้อใด</t>
        </is>
      </c>
      <c r="C170" s="100" t="n"/>
      <c r="D170" s="88" t="inlineStr">
        <is>
          <t>Nystatin oral suspension</t>
        </is>
      </c>
      <c r="E170" s="88" t="inlineStr">
        <is>
          <t>Acyclovir tablet</t>
        </is>
      </c>
      <c r="F170" s="88" t="inlineStr">
        <is>
          <t>Metronidazole gel</t>
        </is>
      </c>
      <c r="G170" s="88" t="inlineStr">
        <is>
          <t>Amoxicillin dry syrup</t>
        </is>
      </c>
      <c r="H170" s="88" t="inlineStr">
        <is>
          <t>Hydrocortisone oral paste</t>
        </is>
      </c>
      <c r="I170" s="119" t="n">
        <v>1</v>
      </c>
      <c r="J170" s="88" t="inlineStr">
        <is>
          <t>✅ คำตอบที่ถูกต้อง: ข้อ ก. Nystatin oral suspension
💡 Background:
เชื้อราในช่องปาก (Oral thrush / Pseudomembranous candidiasis) พบบ่อยในผู้ใช้ยาสเตียรอยด์พ่นคอ ผู้ป่วยภูมิคุ้มกันบกพร่อง หรือผู้สวมฟันปลอม
🎯 ทำไมข้อนี้ถึงถูก:
Nystatin oral suspension (อมกลั้วปากแล้วกลืน) หรือ Clotrimazole troches เป็นยาทางเลือกแรกในการรักษา Oral candidiasis ที่ไม่มีภาวะแทรกซ้อน
🔍 ข้ออื่นผิดเพราะอะไร:
• ข้อ ข. (Acyclovir): ฆ่าเชื้อไวรัสกลุ่มเริม ไม่ออกฤทธิ์ต่อเชื้อรา Candida
• ข้อ ค. (Metronidazole): ฆ่าเชื้อแบคทีเรียแอนแอโรบิกและโปรโตซัว
• ข้อ ง. (Amoxicillin): ฆ่าเชื้อแบคทีเรีย อาจทำให้เชื้อรากำเริบมากขึ้น
• ข้อ จ. (Hydrocortisone oral paste): สเตียรอยด์ป้ายปากทำให้การติดเชื้อราลุกลามรุนแรงขึ้น
📖 Guideline อ้างอิง:
IDSA Clinical Practice Guideline for the Management of Candidiasis
📌 จุดจำก่อนสอบ:
• Oral Thrush DOC: Nystatin oral suspension หรือ Clotrimazole troche อมกลั้วปากวันละ 4 ครั้ง</t>
        </is>
      </c>
      <c r="K170" s="100" t="n"/>
      <c r="L170" s="88" t="inlineStr">
        <is>
          <t>Superficial fungal</t>
        </is>
      </c>
      <c r="M170" s="100" t="inlineStr">
        <is>
          <t>Clinic</t>
        </is>
      </c>
      <c r="N170" s="88" t="inlineStr">
        <is>
          <t>ข้อ 2 (PLE_CC1_Key_Rx20_UBU.md)</t>
        </is>
      </c>
      <c r="O170" s="100" t="inlineStr">
        <is>
          <t>Mock</t>
        </is>
      </c>
      <c r="P170" s="100" t="inlineStr">
        <is>
          <t>Mock Rx20 UBU</t>
        </is>
      </c>
      <c r="Q170" s="100" t="n"/>
    </row>
    <row r="171" ht="13.2" customHeight="1" s="49">
      <c r="A171" s="119" t="n">
        <v>190</v>
      </c>
      <c r="B171" s="88" t="inlineStr">
        <is>
          <t>ยาในข้อใดไม่สามารถนำมาใช้รักษาโรคกลากได้</t>
        </is>
      </c>
      <c r="C171" s="100" t="n"/>
      <c r="D171" s="88" t="inlineStr">
        <is>
          <t>Terbinafine 1% cream</t>
        </is>
      </c>
      <c r="E171" s="88" t="inlineStr">
        <is>
          <t>Adapalene 0.1% gel</t>
        </is>
      </c>
      <c r="F171" s="88" t="inlineStr">
        <is>
          <t>Mupirocin 2% ointment</t>
        </is>
      </c>
      <c r="G171" s="88" t="inlineStr">
        <is>
          <t>Betamethasone dipropionate 0.05% cream</t>
        </is>
      </c>
      <c r="H171" s="88" t="inlineStr">
        <is>
          <t>Clotrimazole 1% cream</t>
        </is>
      </c>
      <c r="I171" s="119" t="inlineStr">
        <is>
          <t>1</t>
        </is>
      </c>
      <c r="J171" s="88" t="inlineStr">
        <is>
          <t>✅ คำตอบที่ถูกต้อง: ข้อ ก. Terbinafine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ออกฤทธิ์จับกับ retinoic acid receptor (RAR-beta และ gamma) เพื่อควบคุม differentiation ของผิวหนังและลดสิวอุดตัน ไม่สามารถยับยั้งกระบวนการสังเคราะห์ ergosterol ของเชื้อรา dermatophytes ได้
• ข้อ ค. (Mupirocin 2% ointment): Mupirocin 2% ointment ออกฤทธิ์จำเพาะต่อแบคทีเรียแกรมบวกโดยยับยั้งเอนไซม์ isoleucyl-tRNA synthetase จึงใช้รักษาแผลติดเชื้อแบคทีเรียหรือตุ่มหนองพุพอง (impetigo) ไม่ครอบคลุมเชื้อรากลาก
• ข้อ ง. (Betamethasone dipropionate 0.05% cream): Betamethasone dipropionate 0.05% cream เป็นยาทาสเตียรอยด์ความแรงสูงมาก (super-high to high potency) ที่กดการตอบสนองของระบบภูมิคุ้มกัน หากนำไปทารักษาเชื้อราจะส่งผลให้รอยโรคกลากลุกลามและบดบังอาการแสดงจนกลายเป็น Tinea incognito
• ข้อ จ. (Clotrimazole 1% cream): Clotrimazole 1% cream เป็นยาต้านเชื้อรากลุ่ม imidazole ที่มีฤทธิ์ยับยั้งเอนไซม์ lanosterol 14-alpha-demethylase ใช้รักษาโรคเชื้อราผิวหนังรวมถึงกลากได้ผลดี จึงไม่ใช่ยาที่ไม่สามารถนำมาใช้ได้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1" s="100" t="n"/>
      <c r="L171" s="88" t="inlineStr">
        <is>
          <t>Superficial fungal</t>
        </is>
      </c>
      <c r="M171" s="100" t="inlineStr">
        <is>
          <t>Clinic</t>
        </is>
      </c>
      <c r="N171" s="88" t="inlineStr">
        <is>
          <t>ข้อ 54 (PLE_CC1_Key_Rx20_UBU.md)</t>
        </is>
      </c>
      <c r="O171" s="100" t="inlineStr">
        <is>
          <t>Mock</t>
        </is>
      </c>
      <c r="P171" s="100" t="inlineStr">
        <is>
          <t>Mock Rx20 UBU</t>
        </is>
      </c>
      <c r="Q171" s="100" t="n"/>
    </row>
    <row r="172" ht="13.2" customHeight="1" s="49">
      <c r="A172" s="119" t="n">
        <v>191</v>
      </c>
      <c r="B172" s="88" t="inlineStr">
        <is>
          <t>ถ้าหากเพื่อนเป็นเกลื้อนยาในข้อใดใช้ไม่ได้ผล</t>
        </is>
      </c>
      <c r="C172" s="100" t="n"/>
      <c r="D172" s="88" t="inlineStr">
        <is>
          <t>Betamethasone dipropionate 0.05% cream</t>
        </is>
      </c>
      <c r="E172" s="88" t="inlineStr">
        <is>
          <t>Clotrimazole 1% cream</t>
        </is>
      </c>
      <c r="F172" s="88" t="inlineStr">
        <is>
          <t>Hydrocortisone 1% cream</t>
        </is>
      </c>
      <c r="G172" s="88" t="inlineStr">
        <is>
          <t>Triamcinolone acetonide 0.1% cream</t>
        </is>
      </c>
      <c r="H172" s="88" t="inlineStr">
        <is>
          <t>Clobetasol propionate 0.05% cream</t>
        </is>
      </c>
      <c r="I172" s="119" t="inlineStr">
        <is>
          <t>1</t>
        </is>
      </c>
      <c r="J172" s="88"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ที่ออกฤทธิ์ยับยั้งการสังเคราะห์ ergosterol ในเยื่อหุ้มเซลล์ของเชื้อรา Malassezia furfur สามารถใช้รักษาโรคเกลื้อนได้อย่างมีประสิทธิภาพ
• ข้อ ค. (Hydrocortisone 1% cream): Hydrocortisone 1% cream เป็นยาทาสเตียรอยด์ความแรงต่ำ (low potency) ออกฤทธิ์ลดการอักเสบและกดภูมิคุ้มกันระดับเฉพาะที่ ไม่สามารถยับยั้งการเจริญเติบโตของเชื้อราเกลื้อนได้และอาจส่งผลให้เชื้อราแบ่งตัวเพิ่มขึ้น
• ข้อ ง. (Triamcinolone acetonide 0.1% cream): Triamcinolone acetonide 0.1% cream เป็น topical corticosteroid ความแรงปานกลาง มุ่งเน้นบรรเทาผื่นแพ้ผิวหนังอักเสบ ไม่มีฤทธิ์ฆ่าเชื้อรา จึงรักษาโรคเกลื้อนไม่ได้ผลและอาจทำให้รอยโรคลุกลาม
• ข้อ จ. (Clobetasol propionate 0.05% cream): Clobetasol propionate 0.05% cream เป็น topical corticosteroid ความแรงสูงสุดระดับกลุ่ม 1 (super-high potency) ไม่มีฤทธิ์ต้านเชื้อรา และการใช้กับรอยโรคเกลื้อนจะทำให้ภูมิคุ้มกันเฉพาะที่ถูกกดอย่างรุนแรงจนเชื้อราแพร่กระจายตัวอย่างรวดเร็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2" s="100" t="n"/>
      <c r="L172" s="88" t="inlineStr">
        <is>
          <t>Superficial fungal</t>
        </is>
      </c>
      <c r="M172" s="100" t="inlineStr">
        <is>
          <t>Clinic</t>
        </is>
      </c>
      <c r="N172" s="88" t="inlineStr">
        <is>
          <t>ข้อ 55 (PLE_CC1_Key_Rx20_UBU.md)</t>
        </is>
      </c>
      <c r="O172" s="100" t="inlineStr">
        <is>
          <t>Mock</t>
        </is>
      </c>
      <c r="P172" s="100" t="inlineStr">
        <is>
          <t>Mock Rx20 UBU</t>
        </is>
      </c>
      <c r="Q172" s="100" t="n"/>
    </row>
    <row r="173" ht="13.2" customHeight="1" s="49">
      <c r="A173" s="119" t="n">
        <v>192</v>
      </c>
      <c r="B173" s="88" t="inlineStr">
        <is>
          <t>ชั้นผิวหนังชั้นใดที่มีบทบาทเป็น Main barrier / Rate-limiting barrier ในการควบคุมการดูดซึมของยาทาเข้าสู่ผิวหนัง</t>
        </is>
      </c>
      <c r="C173" s="100" t="n"/>
      <c r="D173" s="88" t="inlineStr">
        <is>
          <t>Stratum corneum</t>
        </is>
      </c>
      <c r="E173" s="88" t="inlineStr">
        <is>
          <t>Stratum lucidum</t>
        </is>
      </c>
      <c r="F173" s="88" t="inlineStr">
        <is>
          <t>Stratum granulosum</t>
        </is>
      </c>
      <c r="G173" s="88" t="inlineStr">
        <is>
          <t>Stratum spinosum</t>
        </is>
      </c>
      <c r="H173" s="88" t="inlineStr">
        <is>
          <t>Dermis</t>
        </is>
      </c>
      <c r="I173" s="119" t="n">
        <v>1</v>
      </c>
      <c r="J173" s="88"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เป็นยาคอร์ติโคสเตียรอยด์ชนิดทาภายนอกความแรงสูงยิ่ง ไม่ใช่โครงสร้างทางกายวิภาคศาสตร์หรือเนื้อเยื่อผิวหนังของมนุษย์
• ข้อ ค. (Ketoconazole 2% shampoo): Ketoconazole 2% shampoo เป็นรูปแบบเภสัชภัณฑ์แชมพูยาต้านเชื้อราสำหรับสระหรือฟอกผิวหนัง ไม่ใช่โครงสร้างของชั้นผิวหนังที่เป็นปราการกั้นการดูดซึมยา
• ข้อ ง. (Benzoyl peroxide 2.5% gel): Benzoyl peroxide 2.5% gel เป็นยาทารักษาสิวที่มีฤทธิ์ต้านเชื้อแบคทีเรียและผลัดเซลล์ผิว ไม่ใช่ชั้นผิวหนังชั้นขี้ไคลที่เป็นตัวกั้นการดูดซึมยา
• ข้อ จ. (Acyclovir 5% cream): Acyclovir 5% cream เป็นเภสัชภัณฑ์ยาต้านไวรัสกลุ่ม nucleoside analogue สำหรับทารักษาแผลเริมที่ริมฝีปาก ไม่ใช่โครงสร้างชั้นผิวหนังตามหลักกายวิภาคและสรีรวิทยา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73" s="100" t="n"/>
      <c r="L173" s="88" t="inlineStr">
        <is>
          <t>Transdermal &amp; Topical</t>
        </is>
      </c>
      <c r="M173" s="100" t="inlineStr">
        <is>
          <t>Clinic</t>
        </is>
      </c>
      <c r="N173" s="88" t="inlineStr">
        <is>
          <t>ข้อ 67 (PLE_CC1_Key_Rx20_UBU.md)</t>
        </is>
      </c>
      <c r="O173" s="100" t="inlineStr">
        <is>
          <t>Mock</t>
        </is>
      </c>
      <c r="P173" s="100" t="inlineStr">
        <is>
          <t>Mock Rx20 UBU</t>
        </is>
      </c>
      <c r="Q173" s="100" t="n"/>
    </row>
    <row r="174" ht="13.2" customHeight="1" s="49">
      <c r="A174" s="119" t="n">
        <v>193</v>
      </c>
      <c r="B174" s="88" t="inlineStr">
        <is>
          <t>ชั้นผิวหนังชั้นใดที่มีบทบาทสำคัญที่สุดในการขัดขวางและจำกัดอัตราการดูดซึมยาผ่านผิวหนัง (Rate-limiting barrier / Major barrier)</t>
        </is>
      </c>
      <c r="C174" s="100" t="n"/>
      <c r="D174" s="88" t="inlineStr">
        <is>
          <t>Stratum corneum</t>
        </is>
      </c>
      <c r="E174" s="88" t="inlineStr">
        <is>
          <t>Stratum spinosum</t>
        </is>
      </c>
      <c r="F174" s="88" t="inlineStr">
        <is>
          <t>Stratum granulosum</t>
        </is>
      </c>
      <c r="G174" s="88" t="inlineStr">
        <is>
          <t>Stratum basale</t>
        </is>
      </c>
      <c r="H174" s="88" t="inlineStr">
        <is>
          <t>Dermis layer</t>
        </is>
      </c>
      <c r="I174" s="119" t="n">
        <v>1</v>
      </c>
      <c r="J174" s="88" t="inlineStr">
        <is>
          <t>✅ คำตอบที่ถูกต้อง: ข้อ ก. Stratum corneum
💡 Background:
ผิวหนังชั้นกำพร้าประกอบด้วยหลายชั้นย่อย โดยชั้นบนสุดทำหน้าที่ปกป้องร่างกายจากสิ่งแวดล้อมภายนอกและควบคุมการสูญเสียน้ำ
🎯 ทำไมข้อนี้ถึงถูก:
Stratum corneum (ชั้นขี้ไคล) ประกอบด้วยเซลล์ Corneocytes ที่อัดแน่นและล้อมรอบด้วย Lipid matrix แบบ Brick and Mortar ถือเป็น Rate-limiting barrier สำคัญที่สุดในการควบคุมการดูดซึมของยาทาเฉพาะที่และ Transdermal delivery
🔍 ข้ออื่นผิดเพราะอะไร:
• ข้อ ข. ค. ง.: เป็นชั้นเซลล์ที่มีชีวิตใต้ Stratum corneum มีความต้านทานต่อการซึมผ่านของยาน้อยกว่ามาก
• ข้อ จ. (Dermis): ชั้นหนังแท้มีเส้นเลือดมาเลี้ยงมากมาย ยาจะถูกดูดซึมเข้าสู่กระแสเลือดได้อย่างรวดเร็วเมื่อผ่านชั้นขี้ไคลลงมาได้
📖 Guideline อ้างอิง:
Ansel's Pharmaceutical Dosage Forms and Drug Delivery Systems
📌 จุดจำก่อนสอบ:
• Skin Permeation Barrier: Stratum corneum คือด่านสำคัญที่สุด (Rate-limiting step) ของการดูดซึมยาทา</t>
        </is>
      </c>
      <c r="K174" s="100" t="n"/>
      <c r="L174" s="88" t="inlineStr">
        <is>
          <t>Transdermal &amp; Topical</t>
        </is>
      </c>
      <c r="M174" s="100" t="inlineStr">
        <is>
          <t>Clinic</t>
        </is>
      </c>
      <c r="N174" s="88" t="inlineStr">
        <is>
          <t>ข้อ 84 (PLE_CC1_Key_Rx20_UBU.md)</t>
        </is>
      </c>
      <c r="O174" s="100" t="inlineStr">
        <is>
          <t>Mock</t>
        </is>
      </c>
      <c r="P174" s="100" t="inlineStr">
        <is>
          <t>Mock Rx20 UBU</t>
        </is>
      </c>
      <c r="Q174" s="100" t="n"/>
    </row>
    <row r="175" ht="13.2" customHeight="1" s="49">
      <c r="A175" s="119" t="n">
        <v>194</v>
      </c>
      <c r="B175" s="88" t="inlineStr">
        <is>
          <t>การปฐมพยาบาลเบื้องต$นที่เหมาะสมที่สุดสำหรับผู้ป่วยรายนี้คือข$อใด</t>
        </is>
      </c>
      <c r="C175" s="100" t="n"/>
      <c r="D175" s="88" t="inlineStr">
        <is>
          <t>ใช$ยาสีฟ[นทา</t>
        </is>
      </c>
      <c r="E175" s="88" t="inlineStr">
        <is>
          <t>ราดด$วยน้ำมันมะกอก</t>
        </is>
      </c>
      <c r="F175" s="88" t="inlineStr">
        <is>
          <t>ล$างด$วยน้ำเย็น</t>
        </is>
      </c>
      <c r="G175" s="88" t="inlineStr">
        <is>
          <t>ล$างด$วยนำเย็นสลับกับน้ำอุGน</t>
        </is>
      </c>
      <c r="H175" s="88" t="inlineStr">
        <is>
          <t>ล$างด$วยน้ำอุGน</t>
        </is>
      </c>
      <c r="I175" s="119" t="n">
        <v>3</v>
      </c>
      <c r="J175" s="88" t="inlineStr">
        <is>
          <t>✅ คำตอบที่ถูกต้อง: ข้อ ค. ล$างด$วยน้ำเย็น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(ล$างด$วยน้ำเย็น) เป็นคำตอบที่ถูกต้องและสอดคล้องกับหลักวิชาการและแนวทางเวชปฏิบัติในการรักษา
🔍 ข้ออื่นผิดเพราะอะไร:
• ข้อ ก. (ใช$ยาสีฟ[นทา): การทายาสีฟันบนรอยแผลไหม้หรือน้ำร้อนลวกจะกักเก็บความร้อนไว้ใต้ผิวหนัง เพิ่มความเสี่ยงต่อการติดเชื้อแบคทีเรีย และสารแต่งกลิ่นหรือสารขัดฟันจะก่อให้เกิดการระคายเคืองเนื้อเยื่ออย่างรุนแรง
• ข้อ ข. (ราดด$วยน้ำมันมะกอก): การราดด้วยน้ำมันมะกอกจะสร้างชั้นฟิล์มไขมันเคลือบปิดกั้นการระบายความร้อนออกจากเนื้อเยื่อ ทำให้ความร้อนสะสมและทำลายเซลล์ผิวหนังชั้นลึกมากยิ่งขึ้น
• ข้อ ค. (ล$างด$วยน้ำเย็น): การใช้น้ำเย็นจัดหรือน้ำแข็งล้างแผลโดยตรงจะเหนี่ยวนำให้เกิดภาวะหลอดเลือดหดตัวอย่างรุนแรง (vasoconstriction) ส่งผลให้เนื้อเยื่อบริเวณแผลขาดเลือดและเกิดความเสียหายถาวรเพิ่มขึ้น
• ข้อ ง. (ล$างด$วยนำเย็นสลับกับน้ำอุGน): การล้างด้วยน้ำเย็นสลับกับน้ำอุ่นจะทำให้หลอดเลือดขยายตัวและหดตัวสลับกันอย่างรวดเร็ว ส่งผลกระทบต่อจุลหมุนเวียนของเลือด (microcirculation) และรบกวนกระบวนการซ่อมแซมแผลเบื้องต้น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5" s="100" t="n"/>
      <c r="L175" s="88" t="inlineStr">
        <is>
          <t>Wound</t>
        </is>
      </c>
      <c r="M175" s="100" t="inlineStr">
        <is>
          <t>Clinic</t>
        </is>
      </c>
      <c r="N175" s="88" t="inlineStr">
        <is>
          <t>ข้อ 1 (PLE_CC1_Key_Rx20_UBU.md)</t>
        </is>
      </c>
      <c r="O175" s="100" t="inlineStr">
        <is>
          <t>Mock</t>
        </is>
      </c>
      <c r="P175" s="100" t="inlineStr">
        <is>
          <t>Mock Rx20 UBU</t>
        </is>
      </c>
      <c r="Q175" s="100" t="n"/>
    </row>
    <row r="176" ht="13.2" customHeight="1" s="49">
      <c r="A176" s="119" t="n">
        <v>195</v>
      </c>
      <c r="B176" s="88" t="inlineStr">
        <is>
          <t>ตGอมาตุGมน้ำแตก ผู้ป่วยควรทำความสะอาดแผลด$วยสารตGอไปนี้ ยกเว$นข$อใด</t>
        </is>
      </c>
      <c r="C176" s="100" t="n"/>
      <c r="D176" s="88" t="inlineStr">
        <is>
          <t>Rubbing alcohol</t>
        </is>
      </c>
      <c r="E176" s="88" t="inlineStr">
        <is>
          <t>Chlorhexidine</t>
        </is>
      </c>
      <c r="F176" s="88" t="inlineStr">
        <is>
          <t>Irrigated normal saline solution</t>
        </is>
      </c>
      <c r="G176" s="88" t="inlineStr">
        <is>
          <t>Acetic acid</t>
        </is>
      </c>
      <c r="H176" s="88" t="inlineStr">
        <is>
          <t>Povidone iodine</t>
        </is>
      </c>
      <c r="I176" s="119" t="inlineStr">
        <is>
          <t>1</t>
        </is>
      </c>
      <c r="J176" s="88" t="inlineStr">
        <is>
          <t>✅ คำตอบที่ถูกต้อง: ข้อ ก. Rubbing alcohol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Rubbing alcohol การเลือก Rubbing alcohol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(Chlorhexidine): Chlorhexidine เป็นน้ำยาฆ่าเชื้อที่มีฤทธิ์ครอบคลุมเชื้อแบคทีเรียได้กว้างและไม่เป็นพิษต่อเซลล์สร้างเนื้อเยื่อ (fibroblasts) ในระดับความเข้มข้นที่เหมาะสม สามารถใช้ทำความสะอาดผิวหนังรอบแผลได้
• ข้อ ค. (Irrigated normal saline solution): Irrigated normal saline solution เป็นสารละลายไอโซโทนิกที่ปลอดภัยสูงสุดและเป็นสารมาตรฐานอันดับแรกในการล้างทำความสะอาดแผลเปิด เพราะไม่ระคายเคืองและไม่ทำลายเซลล์เนื้อเยื่อเกิดใหม่
• ข้อ ง. (Acetic acid): Acetic acid ความเข้มข้นเจือจาง (เช่น 0.5-1%) มีข้อบ่งใช้ในการชะล้างแผลเพื่อควบคุมการติดเชื้อแบคทีเรียแกรมลบโดยเฉพาะเชื้อ Pseudomonas aeruginosa ในแผลไฟไหม้หรือแผลเรื้อรัง
• ข้อ จ. (Povidone iodine): Povidone iodine ชนิดสารละลายเจือจางสามารถนำมาใช้ฆ่าเชื้อบริเวณรอบขอบแผลเพื่อป้องกันการติดเชื้อแทรกซ้อนได้ตามมาตรฐานการทำ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6" s="100" t="n"/>
      <c r="L176" s="88" t="inlineStr">
        <is>
          <t>Wound</t>
        </is>
      </c>
      <c r="M176" s="100" t="inlineStr">
        <is>
          <t>Clinic</t>
        </is>
      </c>
      <c r="N176" s="88" t="inlineStr">
        <is>
          <t>ข้อ 3 (PLE_CC1_Key_Rx20_UBU.md)</t>
        </is>
      </c>
      <c r="O176" s="100" t="inlineStr">
        <is>
          <t>Mock</t>
        </is>
      </c>
      <c r="P176" s="100" t="inlineStr">
        <is>
          <t>Mock Rx20 UBU</t>
        </is>
      </c>
      <c r="Q176" s="100" t="n"/>
    </row>
    <row r="177" ht="13.2" customHeight="1" s="49">
      <c r="A177" s="119" t="n">
        <v>196</v>
      </c>
      <c r="B177" s="88" t="inlineStr">
        <is>
          <t>ตGอมาพบวGา ผู้ป่วยมีตุGมหนองเกิดขึ้นบริเวณแผล เชื้อสาเหตุที่พบได$บGอยที่สุดคือข$อใด</t>
        </is>
      </c>
      <c r="C177" s="100" t="n"/>
      <c r="D177" s="88" t="inlineStr">
        <is>
          <t>Streptococcus pyogenes</t>
        </is>
      </c>
      <c r="E177" s="88" t="inlineStr">
        <is>
          <t>Streptococcus pneumoniae</t>
        </is>
      </c>
      <c r="F177" s="88" t="inlineStr">
        <is>
          <t>Staphylococcus aureus</t>
        </is>
      </c>
      <c r="G177" s="88" t="inlineStr">
        <is>
          <t>Staphylococcus epidemidis</t>
        </is>
      </c>
      <c r="H177" s="88" t="inlineStr">
        <is>
          <t>Escherichia coli</t>
        </is>
      </c>
      <c r="I177" s="119" t="inlineStr">
        <is>
          <t>3</t>
        </is>
      </c>
      <c r="J177" s="88" t="inlineStr">
        <is>
          <t>✅ คำตอบที่ถูกต้อง: ข้อ ค. Staphylococcus aureus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Staphylococcus aureus การเลือก Staphylococcus aureus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(Streptococcus pyogenes): Streptococcus pyogenes มักเป็นสาเหตุของการติดเชื้อผิวหนังชั้นลึกที่มีลักษณะลุกลามเร็วเป็นปื้นแดงกระจาย เช่น ไฟลามทุ่ง (erysipelas) หรือเนื้อเยื่อใต้ผิวหนังอักเสบ (cellulitis) มากกว่าการเกิดตุ่มหนองจำเพาะที่แผลไฟไหม้น้ำร้อนลวก
• ข้อ ข. (Streptococcus pneumoniae): Streptococcus pneumoniae เป็นเชื้อก่อโรคหลักของระบบทางเดินหายใจ เช่น ปอดอักเสบ ไซนัสอักเสบ และเยื่อหุ้มสมองอักเสบ ไม่ใช่เชื้อสาเหตุทั่วไปของการติดเชื้อที่แผลเปิดบนผิวหนัง
• ข้อ ง. (Staphylococcus epidemidis): Staphylococcus epidermidis เป็นเชื้อประจำถิ่น (normal flora) บนผิวหนังที่มีความรุนแรงต่ำ (low virulence) มักก่อโรคเมื่อมีการใส่อุปกรณ์ทางการแพทย์์เข้าสู่ร่างกาย เช่น สายสวนหลอดเลือด มากกว่าการก่อตุ่มหนองเฉียบพลันที่แผล
• ข้อ จ. (Escherichia coli): Escherichia coli เป็นแบคทีเรียแกรมลบรูปแท่งที่พบในทางเดินอาหาร พบบ่อยในการติดเชื้อระบบทางเดินปัสสาวะหรือการติดเชื้อในช่องท้อง ไม่ใช่เชื้อก่อโรคผิวหนังที่มีตุ่มหนองเป็นอันดับแรก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7" s="100" t="n"/>
      <c r="L177" s="88" t="inlineStr">
        <is>
          <t>Wound</t>
        </is>
      </c>
      <c r="M177" s="100" t="inlineStr">
        <is>
          <t>Clinic</t>
        </is>
      </c>
      <c r="N177" s="88" t="inlineStr">
        <is>
          <t>ข้อ 5 (PLE_CC1_Key_Rx20_UBU.md)</t>
        </is>
      </c>
      <c r="O177" s="100" t="inlineStr">
        <is>
          <t>Mock</t>
        </is>
      </c>
      <c r="P177" s="100" t="inlineStr">
        <is>
          <t>Mock Rx20 UBU</t>
        </is>
      </c>
      <c r="Q177" s="100" t="n"/>
    </row>
    <row r="178" ht="13.2" customHeight="1" s="49">
      <c r="A178" s="119" t="n">
        <v>197</v>
      </c>
      <c r="B178" s="88" t="inlineStr">
        <is>
          <t>ผู้ป่วยควรได$รับยาปฏิชีวนะชนิดรับประทานตามข$อใด</t>
        </is>
      </c>
      <c r="C178" s="100" t="n"/>
      <c r="D178" s="88" t="inlineStr">
        <is>
          <t>Doxycycline</t>
        </is>
      </c>
      <c r="E178" s="88" t="inlineStr">
        <is>
          <t>Chloramphenicol</t>
        </is>
      </c>
      <c r="F178" s="88" t="inlineStr">
        <is>
          <t>Sulfacillin 250mg podlD ย 2 yน น</t>
        </is>
      </c>
      <c r="G178" s="88" t="inlineStr">
        <is>
          <t>Dicloxacillin</t>
        </is>
      </c>
      <c r="H178" s="88" t="inlineStr">
        <is>
          <t>Clindamycin 150 →ออmg po QlDEE 2 yน x.</t>
        </is>
      </c>
      <c r="I178" s="119" t="inlineStr">
        <is>
          <t>1</t>
        </is>
      </c>
      <c r="J178" s="88" t="inlineStr">
        <is>
          <t>✅ คำตอบที่ถูกต้อง: ข้อ ก. Doxycycline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Doxycycline การเลือก Doxycycline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(Chloramphenicol): Chloramphenicol เป็นยาปฏิชีวนะที่มีความเสี่ยงต่อการเกิดผลข้างเคียงกดไขกระดูกอย่างรุนแรงชนิด aplastic anemia ที่ไม่ขึ้นกับขนาดยา จึงไม่แนะนำให้ใช้รักษาการติดเชื้อผิวหนังทั่วไปเป็นลำดับแรก
• ข้อ ค. (Sulfacillin 250mg podlD ย 2 yน น): Sulfacillin เป็นชื่อทางการค้าของยาผสมแอมพิซิลลินและซัลแบคแทมหรือซัลโฟนาไมด์ ซึ่งไม่ได้เป็นยาเดี่ยวทางเลือกแรกสำหรับตุ่มหนองแผลผิวหนังที่มีความเสี่ยงต่อเชื้อดื้อยาตามแนวทางเวชปฏิบัติมาตรฐาน
• ข้อ ง. (Dicloxacillin): Dicloxacillin เป็นยาต้านแบคทีเรียกลุ่ม penicillinase-resistant penicillin ที่มีฤทธิ์ครอบคลุมเชื้อ MSSA แต่หากในผู้ป่วยรายนี้ติดเชื้อ CA-MRSA ยา dicloxacillin จะใช้ไม่ได้ผลเนื่องจากเชื้อมีโปรตีน PBP2a ที่ไม่จับกับกลุ่มเบต้าแลกแทม
• ข้อ จ. (Clindamycin 150 →ออmg po QlDEE 2 yน x.): Clindamycin แม้ครอบคลุมเชื้อแกรมบวกและ MRSA บางสายพันธุ์ แต่มีความเสี่ยงสูงต่อการกระตุ้นให้เกิดโรคลำไส้อักเสบจากการติดเชื้อ Clostridioides difficile (pseudomembranous colitis) และมีอัตราการดื้อยาชนิด inducible resistance (MLS-B phenotype) สูงขึ้น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8" s="100" t="n"/>
      <c r="L178" s="88" t="inlineStr">
        <is>
          <t>Superficial fungal</t>
        </is>
      </c>
      <c r="M178" s="100" t="inlineStr">
        <is>
          <t>Clinic</t>
        </is>
      </c>
      <c r="N178" s="88" t="inlineStr">
        <is>
          <t>ข้อ 6 (PLE_CC1_Key_Rx20_UBU.md)</t>
        </is>
      </c>
      <c r="O178" s="100" t="inlineStr">
        <is>
          <t>Mock</t>
        </is>
      </c>
      <c r="P178" s="100" t="inlineStr">
        <is>
          <t>Mock Rx20 UBU</t>
        </is>
      </c>
      <c r="Q178" s="100" t="n"/>
    </row>
    <row r="179" ht="13.2" customHeight="1" s="49">
      <c r="A179" s="119" t="n">
        <v>198</v>
      </c>
      <c r="B179" s="88" t="inlineStr">
        <is>
          <t>ภายหลังมีการนำเอาหนองจากแผลของผู้ป่วยไปเพาะเชื้อพบวGา MRSA positive ควรเลือกใช$ยาปฏิชีวนะชนิดใช$เฉพาะที่ในข$อใด</t>
        </is>
      </c>
      <c r="C179" s="100" t="n"/>
      <c r="D179" s="88" t="inlineStr">
        <is>
          <t>Bacitracin</t>
        </is>
      </c>
      <c r="E179" s="88" t="inlineStr">
        <is>
          <t>Polymyxin</t>
        </is>
      </c>
      <c r="F179" s="88" t="inlineStr">
        <is>
          <t>Neomycin</t>
        </is>
      </c>
      <c r="G179" s="88" t="inlineStr">
        <is>
          <t>Mupirocin</t>
        </is>
      </c>
      <c r="H179" s="88" t="inlineStr">
        <is>
          <t>Chloramphenicol</t>
        </is>
      </c>
      <c r="I179" s="119" t="inlineStr">
        <is>
          <t>4</t>
        </is>
      </c>
      <c r="J179" s="88" t="inlineStr">
        <is>
          <t>✅ คำตอบที่ถูกต้อง: ข้อ ง. Mupirocin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Mupirocin การเลือก Mupirocin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(Bacitracin): Bacitracin ออกฤทธิ์ยับยั้งการขนส่งสารตั้งต้นสร้างผนังเซลล์ของแบคทีเรีย แต่ไม่มีประสิทธิภาพเพียงพอในการกำจัดเชื้อ Methicillin-Resistant Staphylococcus aureus (MRSA) บนรอยโรคเฉพาะที่
• ข้อ ข. (Polymyxin): Polymyxin มีกลไกออกฤทธิ์ทำลายเยื่อหุ้มเซลล์ของแบคทีเรียแกรมลบ เช่น Pseudomonas aeruginosa แต่ไม่มีฤทธิ์ต้านเชื้อแบคทีเรียแกรมบวกอย่าง MRSA
• ข้อ ค. (Neomycin): Neomycin เป็นยาต้านจุลชีพกลุ่ม aminoglycoside ชนิดทาภายนอกที่ออกฤทธิ์เด่นต่อแบคทีเรียแกรมลบ และมีอุบัติการณ์เหนี่ยวนำให้เกิดผื่นผิวหนังอักเสบจากการแพ้สัมผัส (allergic contact dermatitis) สูงมาก
• ข้อ จ. (Chloramphenicol): Chloramphenicol ชนิดขี้ผึ้งทาภายนอกไม่มีประสิทธิภาพทางคลินิกในการขจัดเชื้อ MRSA และการใช้ยาปฏิชีวนะกลุ่มนี้อาจเพิ่มความเสี่ยงต่อการแพ้สัมผัสและการดื้อยา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9" s="100" t="n"/>
      <c r="L179" s="88" t="inlineStr">
        <is>
          <t>Wound</t>
        </is>
      </c>
      <c r="M179" s="100" t="inlineStr">
        <is>
          <t>Clinic</t>
        </is>
      </c>
      <c r="N179" s="88" t="inlineStr">
        <is>
          <t>ข้อ 7 (PLE_CC1_Key_Rx20_UBU.md)</t>
        </is>
      </c>
      <c r="O179" s="100" t="inlineStr">
        <is>
          <t>Mock</t>
        </is>
      </c>
      <c r="P179" s="100" t="inlineStr">
        <is>
          <t>Mock Rx20 UBU</t>
        </is>
      </c>
      <c r="Q179" s="100" t="n"/>
    </row>
    <row r="180" ht="13.2" customHeight="1" s="49">
      <c r="A180" s="119" t="n">
        <v>199</v>
      </c>
      <c r="B180" s="88" t="inlineStr">
        <is>
          <t>ภาวะดังกลGาวนี้ เรียกวGาอะไร (1) Anaphylaxis (2) Angioedema (3) Urticaria (4) Septic shock (5) Red man syndrome และมีอาการปากบวม ตาบวม แนGนหน$าอก หายใจไมGออก</t>
        </is>
      </c>
      <c r="C180" s="100" t="n"/>
      <c r="D180" s="88" t="inlineStr">
        <is>
          <t>Isotretinoin 10 mg OD</t>
        </is>
      </c>
      <c r="E180" s="88" t="inlineStr">
        <is>
          <t>Terbinafine 1% cream</t>
        </is>
      </c>
      <c r="F180" s="88" t="inlineStr">
        <is>
          <t>Adapalene 0.1% gel</t>
        </is>
      </c>
      <c r="G180" s="88" t="inlineStr">
        <is>
          <t>Mupirocin 2% ointment</t>
        </is>
      </c>
      <c r="H180" s="88" t="inlineStr">
        <is>
          <t>Betamethasone dipropionate 0.05% cream</t>
        </is>
      </c>
      <c r="I180" s="119" t="inlineStr">
        <is>
          <t>1</t>
        </is>
      </c>
      <c r="J180" s="88" t="inlineStr">
        <is>
          <t>✅ คำตอบที่ถูกต้อง: ข้อ ก. Isotretinoin 10 mg OD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Urticaria &amp; Angioedema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ชนิดทาภายนอก ใช้รักษาโรคผิวหนังจากเชื้อราเดอร์มาโทไฟต์ ไม่ใช่ชื่อการวินิจฉัยภาวะแพ้รุนแรงเฉียบพลันตามที่ระบุในคำถาม
• ข้อ ค. (Adapalene 0.1% gel): Adapalene 0.1% gel เป็นยาทาอนุพันธ์กรดวิตามินเอสำหรับรักษาสิวอุดตัน ไม่ใช่การวินิจฉัยกลุ่มอาการแพ้ยาหรืออาการทางคลินิกของภาวะ anaphylaxis หรือ angioedema
• ข้อ ง. (Mupirocin 2% ointment): Mupirocin 2% ointment เป็นยาปฏิชีวนะเฉพาะที่สำหรับกำจัดเชื้อแบคทีเรียแกรมบวกบนผิวหนัง ไม่ใช่ชื่อภาวะหรือกลุ่มโรคความผิดปกติของระบบภูมิคุ้มกัน
• ข้อ จ. (Betamethasone dipropionate 0.05% cream): Betamethasone dipropionate 0.05% cream เป็นยาต้านการอักเสบกลุ่มคอร์ติโคสเตียรอยด์ชนิดทาภายนอก ไม่ใช่คำตอบที่ระบุชื่อภาวะฉุกเฉินทางการแพทย์์ของทางเดินหายใจและหลอดเลือด
📖 Guideline อ้างอิง:
แนวทางเวชปฏิบัติโรคผิวหนังที่พบบ่อย พ.ศ. 2562 (สมาคมแพทย์์ผิวหนังแห่งประเทศไทย)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80" s="100" t="n"/>
      <c r="L180" s="88" t="inlineStr">
        <is>
          <t>Urticaria &amp; Angioedema</t>
        </is>
      </c>
      <c r="M180" s="100" t="inlineStr">
        <is>
          <t>Clinic</t>
        </is>
      </c>
      <c r="N180" s="88" t="inlineStr">
        <is>
          <t>ข้อ 78 (PLE_CC1_Key_Rx20_UBU.md)</t>
        </is>
      </c>
      <c r="O180" s="100" t="inlineStr">
        <is>
          <t>Mock</t>
        </is>
      </c>
      <c r="P180" s="100" t="inlineStr">
        <is>
          <t>Mock Rx20 UBU</t>
        </is>
      </c>
      <c r="Q180" s="100" t="n"/>
    </row>
    <row r="181" ht="13.2" customHeight="1" s="49">
      <c r="A181" s="119" t="n">
        <v>200</v>
      </c>
      <c r="B181" s="88" t="inlineStr">
        <is>
          <t>ลักษณะสิวข$างต$นจัดอยูGในความรุนแรงระดับใด</t>
        </is>
      </c>
      <c r="C181" s="100" t="n"/>
      <c r="D181" s="88" t="inlineStr">
        <is>
          <t>Mupirocin 2% ointment</t>
        </is>
      </c>
      <c r="E181" s="88" t="inlineStr">
        <is>
          <t>Betamethasone dipropionate 0.05% cream</t>
        </is>
      </c>
      <c r="F181" s="88" t="inlineStr">
        <is>
          <t>Clotrimazole 1% cream</t>
        </is>
      </c>
      <c r="G181" s="88" t="inlineStr">
        <is>
          <t>Hydrocortisone 1% cream</t>
        </is>
      </c>
      <c r="H181" s="88" t="inlineStr">
        <is>
          <t>Triamcinolone acetonide 0.1% cream</t>
        </is>
      </c>
      <c r="I181" s="119" t="inlineStr">
        <is>
          <t>1</t>
        </is>
      </c>
      <c r="J181" s="88"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เป็นยาทาสเตียรอยด์ความแรงสูง ห้ามนำมาใช้ประเมินหรือรักษาสิวเนื่องจากทำให้เกิดการฝ่อลีบของผิวหนังและกระตุ้นให้เกิดสิวจากสเตียรอยด์ (steroid-induced acne)
• ข้อ ค. (Clotrimazole 1% cream): Clotrimazole 1% cream เป็นยาทาต้านเชื้อรากลุ่ม azole ไม่มีฤทธิ์ต้านเชื้อ Cutibacterium acnes หรือลดการอุดตันของท่อต่อมไขมันในพยาธิสภาพของโรคสิว
• ข้อ ง. (Hydrocortisone 1% cream): Hydrocortisone 1% cream เป็นยาทาสเตียรอยด์ความแรงต่ำ ไม่มีข้อบ่งใช้ในการรักษาสิว และการทาสเตียรอยด์ต่อเนื่องอาจบดบังรอยโรคหรือเหนี่ยวนำให้เกิดสิวอักเสบกำเริบ
• ข้อ จ. (Triamcinolone acetonide 0.1% cream): Triamcinolone acetonide 0.1% cream เป็นยาทาคอร์ติโคสเตียรอยด์ความแรงปานกลาง ใช้สำหรับผื่นแพ้สัมผัส ไม่ใช่ยาทางเลือกหรือเกณฑ์การจำแนกความรุนแรงของโรคสิว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1" s="100" t="n"/>
      <c r="L181" s="88" t="inlineStr">
        <is>
          <t>Acne</t>
        </is>
      </c>
      <c r="M181" s="100" t="inlineStr">
        <is>
          <t>Clinic</t>
        </is>
      </c>
      <c r="N181" s="88" t="inlineStr">
        <is>
          <t>ข้อ 1 (PLE_CC1_Key_Rx20_UBU.md)</t>
        </is>
      </c>
      <c r="O181" s="100" t="inlineStr">
        <is>
          <t>Mock</t>
        </is>
      </c>
      <c r="P181" s="100" t="inlineStr">
        <is>
          <t>Mock Rx20 UBU</t>
        </is>
      </c>
      <c r="Q181" s="100" t="n"/>
    </row>
    <row r="182" ht="13.2" customHeight="1" s="49">
      <c r="A182" s="119" t="n">
        <v>201</v>
      </c>
      <c r="B182" s="88" t="inlineStr">
        <is>
          <t>ผู้ป่วยวัยรุ่นมีสิวอุดตันเป็นหลัก (Comedonal acne) ยาทาชนิดใดที่เลือกใช้เป็นอันดับแรก (First-line topical monotherapy)</t>
        </is>
      </c>
      <c r="C182" s="100" t="n"/>
      <c r="D182" s="88" t="inlineStr">
        <is>
          <t>Topical Retinoid (เช่น Adapalene หรือ Tretinoin)</t>
        </is>
      </c>
      <c r="E182" s="88" t="inlineStr">
        <is>
          <t>Topical Clindamycin gel เดี่ยวๆ</t>
        </is>
      </c>
      <c r="F182" s="88" t="inlineStr">
        <is>
          <t>Oral Doxycycline</t>
        </is>
      </c>
      <c r="G182" s="88" t="inlineStr">
        <is>
          <t>Oral Isotretinoin</t>
        </is>
      </c>
      <c r="H182" s="88" t="inlineStr">
        <is>
          <t>Hydrocortisone 1% cream</t>
        </is>
      </c>
      <c r="I182" s="119" t="n">
        <v>1</v>
      </c>
      <c r="J182" s="88"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steroid ความแรงปานกลาง (medium potency) ไม่ควรเลือกใช้เป็นอันดับแรกในบริเวณผิวบอบบาง เช่น ใบหน้า ซอกพับ หรือในเด็กเล็ก เนื่องจากเสี่ยงต่อผิวบาง เส้นเลือดฝอยพอง และรอยแตก
• ข้อ ค. (Clobetasol propionate 0.05% cream): Clobetasol propionate 0.05% cream จัดเป็น topical corticosteroid ความแรงสูงสุด (super-high potency class 1) มีข้อห้ามใช้บนใบหน้าและซอกพับอย่างเด็ดขาดเพราะทำให้เกิด skin atrophy และการกดการทำงานของต่อมหมวกไต (HPA axis suppression) อย่างรวดเร็ว
• ข้อ ง. (Ketoconazole 2% shampoo): Ketoconazole 2% shampoo ออกฤทธิ์จำเพาะในการต้านเชื้อรา Malassezia furfur เพื่อรักษาโรคผิวหนังอักเสบเซบเดิร์มหรือรังแค ไม่ใช่ยาทาลดการอักเสบกลุ่มคอร์ติโคสเตียรอยด์อันดับแรกสำหรับผื่นผิวหนังอักเสบเฉียบพลัน
• ข้อ จ. (Benzoyl peroxide 2.5% gel): Benzoyl peroxide 2.5% gel ออกฤทธิ์สร้าง free radicals ฆ่าเชื้อ C. acnes และผลัดเซลล์ผิว ใช้สำหรับสิวอักเสบ หากนำมาทาผื่นผิวหนังอักเสบจะก่อให้เกิดการระคายเคือง แสบแดง และผิวแห้งลอกรุนแรงขึ้น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2" s="100" t="n"/>
      <c r="L182" s="88" t="inlineStr">
        <is>
          <t>Acne</t>
        </is>
      </c>
      <c r="M182" s="100" t="inlineStr">
        <is>
          <t>Clinic</t>
        </is>
      </c>
      <c r="N182" s="88" t="inlineStr">
        <is>
          <t>ข้อ 2 (PLE_CC1_Key_Rx20_UBU.md)</t>
        </is>
      </c>
      <c r="O182" s="100" t="inlineStr">
        <is>
          <t>Mock</t>
        </is>
      </c>
      <c r="P182" s="100" t="inlineStr">
        <is>
          <t>Mock Rx20 UBU</t>
        </is>
      </c>
      <c r="Q182" s="100" t="n"/>
    </row>
    <row r="183" ht="13.2" customHeight="1" s="49">
      <c r="A183" s="119" t="n">
        <v>202</v>
      </c>
      <c r="B183" s="88" t="inlineStr">
        <is>
          <t>เชื้อแบคทีเรียประจำถิ่นที่เจริญในรูขุมขนและมีบทบาทสำคัญในการกระตุ้นการอักเสบของสิว (Acne vulgaris) คือเชื้อใด</t>
        </is>
      </c>
      <c r="C183" s="100" t="n"/>
      <c r="D183" s="88" t="inlineStr">
        <is>
          <t>Cutibacterium acnes (Propionibacterium acnes)</t>
        </is>
      </c>
      <c r="E183" s="88" t="inlineStr">
        <is>
          <t>Staphylococcus epidermidis</t>
        </is>
      </c>
      <c r="F183" s="88" t="inlineStr">
        <is>
          <t>Malassezia furfur</t>
        </is>
      </c>
      <c r="G183" s="88" t="inlineStr">
        <is>
          <t>Streptococcus pyogenes</t>
        </is>
      </c>
      <c r="H183" s="88" t="inlineStr">
        <is>
          <t>Pseudomonas aeruginosa</t>
        </is>
      </c>
      <c r="I183" s="119" t="n">
        <v>1</v>
      </c>
      <c r="J183" s="88" t="inlineStr">
        <is>
          <t>✅ คำตอบที่ถูกต้อง: ข้อ ก. Cutibacterium acnes (Propionibacterium acnes)
💡 Background:
พยาธิกำเนิดของสิวประกอบด้วย 4 ปัจจัยหลัก: การสร้างไขมันมากเกิน, การอุดตันของรูขุมขน, การเพิ่มจำนวนของเชื้อแบคทีเรีย, และปฏิกิริยาการอักเสบ
🎯 ทำไมข้อนี้ถึงถูก:
Cutibacterium acnes (เดิมชื่อ Propionibacterium acnes) เป็นแบคทีเรีย Anaerobic gram-positive bacillus ที่สร้าง Lipase ย่อย Sebum เป็น Free fatty acids เหนี่ยวนำการอักเสบและเกิดตุ่มหนอง
🔍 ข้ออื่นผิดเพราะอะไร:
• ข้อ ข. (S. epidermidis): เชื้อประจำถิ่นผิวหนังทั่วไป ไม่ใช่สาเหตุหลักของการอักเสบของสิว
• ข้อ ค. (M. furfur): เชื้อราที่ก่อให้เกิดเกลื้อนและ Pityrosporum folliculitis
• ข้อ ง. (S. pyogenes): ก่อให้เกิดแผลพุพอง (Impetigo) และ Cellulitis
• ข้อ จ. (P. aeruginosa): มักก่อโรคในแผลไฟไหม้ หรือ Hot tub folliculitis
📖 Guideline อ้างอิง:
Guidelines of care for the management of acne vulgaris (AAD 2024)
📌 จุดจำก่อนสอบ:
• Acne Causative Organism: Cutibacterium acnes เป็นเชื้อก่อโรคหลักที่กระตุ้นกระบวนการอักเสบของสิว</t>
        </is>
      </c>
      <c r="K183" s="100" t="n"/>
      <c r="L183" s="88" t="inlineStr">
        <is>
          <t>Acne</t>
        </is>
      </c>
      <c r="M183" s="100" t="inlineStr">
        <is>
          <t>Clinic</t>
        </is>
      </c>
      <c r="N183" s="88" t="inlineStr">
        <is>
          <t>ข้อ 3 (PLE_CC1_Key_Rx20_UBU.md)</t>
        </is>
      </c>
      <c r="O183" s="100" t="inlineStr">
        <is>
          <t>Mock</t>
        </is>
      </c>
      <c r="P183" s="100" t="inlineStr">
        <is>
          <t>Mock Rx20 UBU</t>
        </is>
      </c>
      <c r="Q183" s="100" t="n"/>
    </row>
    <row r="184" ht="13.2" customHeight="1" s="49">
      <c r="A184" s="119" t="n">
        <v>203</v>
      </c>
      <c r="B184" s="88" t="inlineStr">
        <is>
          <t>ผู้ป่วยมีสิวอุดตัน (Comedones) ทั้งหัวเปิดและหัวปิด ร่วมกับมีตุ่มนูนแดงอักเสบ (Papules) และตุ่มหนอง (Pustules) ประปรายจำนวนไม่เกิน 15-20 จุด จัดเป็นสิวระดับความรุนแรงใด</t>
        </is>
      </c>
      <c r="C184" s="100" t="n"/>
      <c r="D184" s="88" t="inlineStr">
        <is>
          <t>สิวระดับปานกลาง (Moderate acne)</t>
        </is>
      </c>
      <c r="E184" s="88" t="inlineStr">
        <is>
          <t>สิวระดับเล็กน้อย (Mild acne)</t>
        </is>
      </c>
      <c r="F184" s="88" t="inlineStr">
        <is>
          <t>สิวระดับรุนแรง (Severe acne)</t>
        </is>
      </c>
      <c r="G184" s="88" t="inlineStr">
        <is>
          <t>สิวหัวช้าง (Nodulocystic acne)</t>
        </is>
      </c>
      <c r="H184" s="88" t="inlineStr">
        <is>
          <t>สิวที่เกิดจากยา (Drug-induced acne)</t>
        </is>
      </c>
      <c r="I184" s="119" t="n">
        <v>1</v>
      </c>
      <c r="J184" s="88" t="inlineStr">
        <is>
          <t>✅ คำตอบที่ถูกต้อง: ข้อ ก. สิวระดับปานกลาง (Moderate acne)
💡 Background:
การจัดระดับความรุนแรงของสิวแบ่งตามลักษณะและจำนวนรอยโรคเพื่อเลือกแผนการรักษาที่เหมาะสมที่สุด
🎯 ทำไมข้อนี้ถึงถูก:
สิวที่มีทั้ง Comedones และ Papulopustular lesions กระจายปานกลางจัดเป็น Moderate acne ซึ่งมักต้องใช้ยาทาร่วมกันอย่างน้อย 2 ชนิด หรือพิจารณาให้ยาปฏิชีวนะชนิดรับประทานร่วมด้วย
🔍 ข้ออื่นผิดเพราะอะไร:
• ข้อ ข. (Mild acne): มีเฉพาะ Comedones หรือตุ่มอักเสบเพียงเล็กน้อยไม่กี่จุด
• ข้อ ค. และ ง. (Severe / Nodulocystic acne): มีตุ่มก้อนไตใต้ผิวหนังขนาดใหญ่ (Nodules/Cysts) และมีรอยแผลเป็นลึก
• ข้อ จ. (Drug-induced acne): เกิดจากยา เช่น Steroids, Lithium, Isoniazid มักเป็นตุ่มแดงขนาดเท่าๆ กัน (Monomorphic)
📖 Guideline อ้างอิง:
Guidelines of care for the management of acne vulgaris (AAD 2024)
📌 จุดจำก่อนสอบ:
• Acne Severity Grading: Mild = Comedonal; Moderate = Papules/Pustules; Severe = Nodulocystic lesions</t>
        </is>
      </c>
      <c r="K184" s="100" t="n"/>
      <c r="L184" s="88" t="inlineStr">
        <is>
          <t>Acne</t>
        </is>
      </c>
      <c r="M184" s="100" t="inlineStr">
        <is>
          <t>Clinic</t>
        </is>
      </c>
      <c r="N184" s="88" t="inlineStr">
        <is>
          <t>ข้อ 4 (PLE_CC1_Key_Rx20_UBU.md)</t>
        </is>
      </c>
      <c r="O184" s="100" t="inlineStr">
        <is>
          <t>Mock</t>
        </is>
      </c>
      <c r="P184" s="100" t="inlineStr">
        <is>
          <t>Mock Rx20 UBU</t>
        </is>
      </c>
      <c r="Q184" s="100" t="n"/>
    </row>
    <row r="185" ht="13.2" customHeight="1" s="49">
      <c r="A185" s="119" t="n">
        <v>204</v>
      </c>
      <c r="B185" s="88" t="inlineStr">
        <is>
          <t>ข้อใดไม่ถูกต้องเกี่ยวกับยา Isotretinoin ชนิดรับประทานในการรักษาสิว</t>
        </is>
      </c>
      <c r="C185" s="100" t="n"/>
      <c r="D185" s="88" t="inlineStr">
        <is>
          <t>สามารถจ่ายให้กับหญิงวัยเจริญพันธุ์ได้ทันทีโดยไม่ต้องตรวจการตั้งครรภ์หรือคุมกำเนิด</t>
        </is>
      </c>
      <c r="E185" s="88" t="inlineStr">
        <is>
          <t>ควรรับประทานพร้อมอาหารหรือหลังอาหารทันทีเพื่อเพิ่มการดูดซึม</t>
        </is>
      </c>
      <c r="F185" s="88" t="inlineStr">
        <is>
          <t>ผลข้างเคียงเด่นคือ ริมฝีปากแห้ง ผิวแห้ง ตาแห้ง และเยื่อบุแห้ง</t>
        </is>
      </c>
      <c r="G185" s="88" t="inlineStr">
        <is>
          <t>อาจทำให้ระดับไตรกลีเซอไรด์และเอนไซม์การทำงานของตับในเลือดสูงขึ้นได้</t>
        </is>
      </c>
      <c r="H185" s="88" t="inlineStr">
        <is>
          <t>มีข้อห้ามใช้ร่วมกับยากลุ่ม Tetracyclines เนื่องจากเสี่ยงต่อภาวะ Pseudotumor cerebri</t>
        </is>
      </c>
      <c r="I185" s="119" t="n">
        <v>1</v>
      </c>
      <c r="J185" s="88" t="inlineStr">
        <is>
          <t>✅ คำตอบที่ถูกต้อง: ข้อ ก. Terbinafine 1% cream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เป็นยาทากลุ่ม retinoid ที่จับกับ RAR receptor เฉพาะที่ผิวหนัง แตกต่างจาก oral isotretinoin ที่ออกฤทธิ์ทั่วร่างกายและต้องควบคุมความเสี่ยงเรื่อง teratogenicity
• ข้อ ค. (Mupirocin 2% ointment): Mupirocin 2% ointment เป็นยาปฏิชีวนะเฉพาะที่สำหรับรักษาการติดเชื้อแบคทีเรียแกรมบวก ไม่ได้มีคุณสมบัติหรือข้อห้ามใช้เทียบเท่า oral isotretinoin capsule
• ข้อ ง. (Betamethasone dipropionate 0.05% cream): Betamethasone dipropionate 0.05% cream เป็นยาทาคอร์ติโคสเตียรอยด์ความแรงสูง ซึ่งมีคุณสมบัติและข้อควรระวังเรื่องการฝ่อของผิวหนังที่แตกต่างจาก oral isotretinoin อย่างสิ้นเชิง
• ข้อ จ. (Clotrimazole 1% cream): Clotrimazole 1% cream เป็นยาต้านเชื้อรากลุ่ม imidazole ชนิดใช้ภายนอก ไม่มีความเกี่ยวข้องกับเภสัชพลศาสตร์ อาการไม่พึงประสงค์ หรือข้อห้ามใช้ของ isotretinoin capsule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5" s="100" t="n"/>
      <c r="L185" s="88" t="inlineStr">
        <is>
          <t>Acne</t>
        </is>
      </c>
      <c r="M185" s="100" t="inlineStr">
        <is>
          <t>Clinic</t>
        </is>
      </c>
      <c r="N185" s="88" t="inlineStr">
        <is>
          <t>ข้อ 6 (PLE_CC1_Key_Rx20_UBU.md)</t>
        </is>
      </c>
      <c r="O185" s="100" t="inlineStr">
        <is>
          <t>Mock</t>
        </is>
      </c>
      <c r="P185" s="100" t="inlineStr">
        <is>
          <t>Mock Rx20 UBU</t>
        </is>
      </c>
      <c r="Q185" s="100" t="n"/>
    </row>
    <row r="186" ht="13.2" customHeight="1" s="49">
      <c r="A186" s="119" t="n">
        <v>205</v>
      </c>
      <c r="B186" s="88" t="inlineStr">
        <is>
          <t>เชื้อในข้อใดเป็นสาเหตุสำคัญของการเกิดแผลติดเชื้อที่กระจกตา (Corneal ulcer) ในผู้ใส่คอนแทคเลนส์ที่อาจทำให้ตาบอดได้อย่างรวดเร็ว</t>
        </is>
      </c>
      <c r="C186" s="100" t="n"/>
      <c r="D186" s="88" t="inlineStr">
        <is>
          <t>Pseudomonas aeruginosa</t>
        </is>
      </c>
      <c r="E186" s="88" t="inlineStr">
        <is>
          <t>Cutibacterium acnes</t>
        </is>
      </c>
      <c r="F186" s="88" t="inlineStr">
        <is>
          <t>Malassezia furfur</t>
        </is>
      </c>
      <c r="G186" s="88" t="inlineStr">
        <is>
          <t>Trichophyton rubrum</t>
        </is>
      </c>
      <c r="H186" s="88" t="inlineStr">
        <is>
          <t>Sarcoptes scabiei</t>
        </is>
      </c>
      <c r="I186" s="119" t="n">
        <v>1</v>
      </c>
      <c r="J186" s="88" t="inlineStr">
        <is>
          <t>✅ คำตอบที่ถูกต้อง: ข้อ ก. Betamethasone dipropionate 0.05% cream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ชนิดทาภายนอกสำหรับผิวหนัง ไม่ใช่ชื่อเชื้อจุลชีพก่อโรคแผลที่กระจกตา (corneal ulcer)
• ข้อ ค. (Hydrocortisone 1% cream): Hydrocortisone 1% cream เป็นยาต้านการอักเสบกลุ่มคอร์ติโคสเตียรอยด์ชนิดทาผิวหนัง และการใช้สเตียรอยด์หยอดตาโดยไม่มีข้อบ่งชี้ที่ถูกต้องอาจทำให้แผลกระจกตาติดเชื้อราหรือเชื้อไวรัสลุกลามจนทะลุได้ แต่ตัวยาไม่ใช่เชื้อจุลชีพก่อโรค
• ข้อ ง. (Triamcinolone acetonide 0.1% cream): Triamcinolone acetonide 0.1% cream เป็นยาคอร์ติโคสเตียรอยด์สำหรับทาลดการอักเสบของผิวหนัง ไม่ใช่เชื้อแบคทีเรีย เชื้อรา หรืออะมีบาที่ก่อโรคแผลกระจกตา
• ข้อ จ. (Clobetasol propionate 0.05% cream): Clobetasol propionate 0.05% cream เป็นยาคอร์ติโคสเตียรอยด์ความแรงสูงสุดสำหรับผิวหนัง ไม่ใช่สิ่งมีชีวิตหรือเชื้อก่อโรคที่ทำให้เกิดแผลที่กระจกตา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86" s="100" t="n"/>
      <c r="L186" s="88" t="inlineStr">
        <is>
          <t>Infectious Diseases</t>
        </is>
      </c>
      <c r="M186" s="100" t="inlineStr">
        <is>
          <t>Clinic</t>
        </is>
      </c>
      <c r="N186" s="88" t="inlineStr">
        <is>
          <t>ข้อ 25 (PLE_CC1_Key_Rx20_UBU.md)</t>
        </is>
      </c>
      <c r="O186" s="100" t="inlineStr">
        <is>
          <t>Mock</t>
        </is>
      </c>
      <c r="P186" s="100" t="inlineStr">
        <is>
          <t>Mock Rx20 UBU</t>
        </is>
      </c>
      <c r="Q186" s="100" t="n"/>
    </row>
    <row r="187" ht="13.2" customHeight="1" s="49">
      <c r="A187" s="119" t="n">
        <v>206</v>
      </c>
      <c r="B187" s="88" t="inlineStr">
        <is>
          <t>ตามพระราชบัญญัติยาและประกาศกระทรวงสาธารณสุข ยาทาคอร์ติโคสเตียรอยด์ (Topical Corticosteroids) สำหรับใช้เฉพาะที่ จัดเป็นยาประเภทใด</t>
        </is>
      </c>
      <c r="C187" s="100" t="n"/>
      <c r="D187" s="88" t="inlineStr">
        <is>
          <t>ยาอันตราย</t>
        </is>
      </c>
      <c r="E187" s="88" t="inlineStr">
        <is>
          <t>ยาควบคุมพิเศษ</t>
        </is>
      </c>
      <c r="F187" s="88" t="inlineStr">
        <is>
          <t>ยาสามัญประจำบ้านแผนปัจจุบัน</t>
        </is>
      </c>
      <c r="G187" s="88" t="inlineStr">
        <is>
          <t>ยาบรรจุเสร็จที่ไม่ใช่ยาอันตราย</t>
        </is>
      </c>
      <c r="H187" s="88" t="inlineStr">
        <is>
          <t>วัตถุออกฤทธิ์ต่อจิตและประสาทประเภท 4</t>
        </is>
      </c>
      <c r="I187" s="119" t="n">
        <v>1</v>
      </c>
      <c r="J187" s="88"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แม้เป็นยาทาคอร์ติโคสเตียรอยด์สังเคราะห์ แต่เป็นยาที่มีความแรงระดับสูงสุด (Super-high potency) ซึ่งมีข้อห้ามใช้กับเยื่อบุอ่อนหรือผิวบอบบางอย่างเข้มงวด
• ข้อ ค. (Ketoconazole 2% shampoo): Ketoconazole 2% shampoo เป็นยาสระผมต้านเชื้อรากลุ่ม imidazole ไม่ได้จัดอยู่ในกลุ่มยาจำพวกคอร์ติโคสเตียรอยด์ตามนิยามของประกาศกระทรวงสาธารณสุข
• ข้อ ง. (Benzoyl peroxide 2.5% gel): Benzoyl peroxide 2.5% gel เป็นยาออกฤทธิ์ต้านเชื้อแบคทีเรียและผลัดเซลล์ผิวสำหรับรักษาสิว ไม่ได้มีโครงสร้างเป็นสเตียรอยด์
• ข้อ จ. (Acyclovir 5% cream): Acyclovir 5% cream เป็นยาต้านไวรัสกลุ่ม nucleoside analogue สำหรับรักษาการติดเชื้อเริม ไม่ได้จัดอยู่ในกลุ่มยาคอร์ติโคสเตียรอยด์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87" s="100" t="n"/>
      <c r="L187" s="88" t="inlineStr">
        <is>
          <t>Regulatory &amp; Quality</t>
        </is>
      </c>
      <c r="M187" s="100" t="inlineStr">
        <is>
          <t>Clinic</t>
        </is>
      </c>
      <c r="N187" s="88" t="inlineStr">
        <is>
          <t>ข้อ 3 (PLE_CC1_Key_Rx20_UBU.md)</t>
        </is>
      </c>
      <c r="O187" s="100" t="inlineStr">
        <is>
          <t>Mock</t>
        </is>
      </c>
      <c r="P187" s="100" t="inlineStr">
        <is>
          <t>Mock Rx20 UBU</t>
        </is>
      </c>
      <c r="Q187" s="100" t="n"/>
    </row>
    <row r="188" ht="13.2" customHeight="1" s="49">
      <c r="A188" s="119" t="n">
        <v>207</v>
      </c>
      <c r="B188" s="88" t="inlineStr">
        <is>
          <t>การบริหารยาโดยการฉีดเข้ากล้ามเนื้อ (Intramuscular injection: IM) ในผู้ใหญ่ โดยทั่วไปสามารถฉีดปริมาตรยาได้สูงสุดไม่เกินเท่าใดในตำแหน่งเดียว</t>
        </is>
      </c>
      <c r="C188" s="100" t="n"/>
      <c r="D188" s="88" t="inlineStr">
        <is>
          <t>ไม่เกิน 1 มิลลิลิตร</t>
        </is>
      </c>
      <c r="E188" s="88" t="inlineStr">
        <is>
          <t>ไม่เกิน 2 ถึง 5 มิลลิลิตร (ขึ้นกับขนาดกล้ามเนื้อ)</t>
        </is>
      </c>
      <c r="F188" s="88" t="inlineStr">
        <is>
          <t>ไม่เกิน 10 มิลลิลิตร</t>
        </is>
      </c>
      <c r="G188" s="88" t="inlineStr">
        <is>
          <t>ไม่เกิน 15 มิลลิลิตร</t>
        </is>
      </c>
      <c r="H188" s="88" t="inlineStr">
        <is>
          <t>ไม่จำกัดปริมาตรหากฉีดช้าๆ</t>
        </is>
      </c>
      <c r="I188" s="119" t="n">
        <v>2</v>
      </c>
      <c r="J188" s="88" t="inlineStr">
        <is>
          <t>✅ คำตอบที่ถูกต้อง: ข้อ ข.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ก. (Benzoyl peroxide 2.5% gel): Benzoyl peroxide 2.5% gel เป็นยาใช้ทาเฉพาะที่บนผิวหนังภายนอกเท่านั้น ไม่มีบทบาทในเภสัชจลนศาสตร์ของการบริหารยาโดยการฉีดเข้ากล้ามเนื้อ (IM) หรือใต้ผิวหนัง (SC)
• ข้อ ค. (Silver sulfadiazine 1% cream): Silver sulfadiazine 1% cream เป็นยาต้านจุลชีพรูปแบบครีมสำหรับทาแผลไหม้ ไม่ใช่ยาหรือพารามิเตอร์ทางเภสัชจลนศาสตร์ที่เกี่ยวข้องกับการดูดซึมยาฉีด
• ข้อ ง. (Cetirizine 10 mg OD): Cetirizine 10 mg OD เป็นยาต้านฮิสตามีนชนิดรับประทาน ไม่ใช่ตัวเลือกที่อธิบายหลักการบริหารยาฉีดทาง IM หรือ SC
• ข้อ จ. (Isotretinoin 10 mg OD): Isotretinoin 10 mg OD เป็นยาชนิดรับประทานที่ละลายได้ดีในไขมัน ไม่เกี่ยวข้องกับหลักการดูดซึมยาผ่านเส้นทาง parenteral injection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88" s="100" t="n"/>
      <c r="L188" s="88" t="inlineStr">
        <is>
          <t>Pharmaceutics</t>
        </is>
      </c>
      <c r="M188" s="100" t="inlineStr">
        <is>
          <t>Clinic</t>
        </is>
      </c>
      <c r="N188" s="88" t="inlineStr">
        <is>
          <t>ข้อ 5 (PLE_CC1_Key_Rx20_UBU.md)</t>
        </is>
      </c>
      <c r="O188" s="100" t="inlineStr">
        <is>
          <t>Mock</t>
        </is>
      </c>
      <c r="P188" s="100" t="inlineStr">
        <is>
          <t>Mock Rx20 UBU</t>
        </is>
      </c>
      <c r="Q188" s="100" t="n"/>
    </row>
    <row r="189" ht="13.2" customHeight="1" s="49">
      <c r="A189" s="119" t="n">
        <v>208</v>
      </c>
      <c r="B189" s="88" t="inlineStr">
        <is>
          <t>ข$อใดไมGใชGวิธีการปฐมพยาบาลเบื้องต$นที่เหมาะสม</t>
        </is>
      </c>
      <c r="C189" s="100" t="n"/>
      <c r="D189" s="88" t="inlineStr">
        <is>
          <t>ล$างแผลด$วยน้ำสบูGปริมาณมาก</t>
        </is>
      </c>
      <c r="E189" s="88" t="inlineStr">
        <is>
          <t>เช็ดแผลด$วย Chlorhexidine</t>
        </is>
      </c>
      <c r="F189" s="88" t="inlineStr">
        <is>
          <t>เช็ดแผลด$วย Rubbing alcohol</t>
        </is>
      </c>
      <c r="G189" s="88" t="inlineStr">
        <is>
          <t>ทานยาแก$ปวด Paracetamol ได$ตามสมควร</t>
        </is>
      </c>
      <c r="H189" s="88" t="inlineStr">
        <is>
          <t>ทาครีม Clindamycin เพื่อฆGาเชื้อแบคทีเรีย (จากแนวทางการดำเนินงานปนองกันควบคุมโรคพิษสุนัขบ$า 2560)</t>
        </is>
      </c>
      <c r="I189" s="119" t="inlineStr">
        <is>
          <t>2</t>
        </is>
      </c>
      <c r="J189" s="88" t="inlineStr">
        <is>
          <t>✅ คำตอบที่ถูกต้อง: ข้อ ข. เช็ดแผลด$วย Chlorhexidine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เช็ดแผลด$วย Chlorhexidine การเลือก เช็ดแผลด$วย Chlorhexidine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(ล$างแผลด$วยน้ำสบูGปริมาณมาก): การล้างแผลด้วยน้ำสะอาดและฟอกสบู่ปริมาณมากๆ ทันทีเป็นเวลานานอย่างน้อย 15 นาที เป็นขั้นตอนปฐมพยาบาลเบื้องต้นที่สำคัญที่สุดเพื่อชะล้างและทำลายเปลือกหุ้มไขมันของเชื้อไวรัสพิษสุนัขบ้า
• ข้อ ค. (เช็ดแผลด$วย Rubbing alcohol): การเช็ดทำความสะอาดรอบบาดแผลด้วย 70% Alcohol หรือ Povidone-iodine หลังจากล้างน้ำสบู่แล้ว มีประสิทธิภาพสูงในการทำลายเชื้อไวรัสพิษสุนัขบ้าตกค้างตามแนวทางเวชปฏิบัติมาตรฐาน
• ข้อ ง. (ทานยาแก$ปวด Paracetamol ได$ตามสมควร): การรับประทานยาพาราเซตามอลเพื่อบรรเทาอาการปวดแผลสามารถทำได้อย่างปลอดภัยตามความเหมาะสมโดยไม่รบกวนกระบวนการสร้างภูมิคุ้มกันของวัคซีน
• ข้อ จ. (ทาครีม Clindamycin เพื่อฆGาเชื้อแบคทีเรีย (จากแนวทางการดำเนินงานปนองกันควบคุมโรคพิษสุนัขบ$า 2560)): การทายาฆ่าเชื้อปฏิชีวนะเฉพาะที่ช่วยลดโอกาสเกิดการติดเชื้อแบคทีเรียแทรกซ้อนที่บาดแผลจากน้ำลายสัตว์กัดได้อย่างเหมาะส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9" s="100" t="n"/>
      <c r="L189" s="88" t="inlineStr">
        <is>
          <t>Superficial fungal</t>
        </is>
      </c>
      <c r="M189" s="100" t="inlineStr">
        <is>
          <t>Clinic</t>
        </is>
      </c>
      <c r="N189" s="88" t="inlineStr">
        <is>
          <t>ข้อ 92 (PLE_CC1_Key_Rx20_UBU.md)</t>
        </is>
      </c>
      <c r="O189" s="100" t="inlineStr">
        <is>
          <t>Mock</t>
        </is>
      </c>
      <c r="P189" s="100" t="inlineStr">
        <is>
          <t>Mock Rx20 UBU</t>
        </is>
      </c>
      <c r="Q189" s="100" t="n"/>
    </row>
    <row r="190" ht="13.2" customHeight="1" s="49">
      <c r="A190" s="119" t="n">
        <v>209</v>
      </c>
      <c r="B190" s="88" t="inlineStr">
        <is>
          <t>ปัจจัยใดน่าจะเป็นสาเหตุที่ทำให้ผู้ป่วยเป็นโรคดังกล่าวมากที่สุด</t>
        </is>
      </c>
      <c r="C190" s="100" t="n"/>
      <c r="D190" s="88" t="inlineStr">
        <is>
          <t>ใส่เสื้อผ้าอับชื้น</t>
        </is>
      </c>
      <c r="E190" s="88" t="inlineStr">
        <is>
          <t>น้ำที่ใช้อาบไม่สะอาด</t>
        </is>
      </c>
      <c r="F190" s="88" t="inlineStr">
        <is>
          <t>เคยเป็นเริมที่ผิวหนัง</t>
        </is>
      </c>
      <c r="G190" s="88" t="inlineStr">
        <is>
          <t>สูบบุหรี่</t>
        </is>
      </c>
      <c r="H190" s="88" t="inlineStr">
        <is>
          <t>โรคความดันโลหิตสูง ตอบ ก. ใส่เสื้อผ้าอับชื้น</t>
        </is>
      </c>
      <c r="I190" s="119" t="inlineStr">
        <is>
          <t>1</t>
        </is>
      </c>
      <c r="J190" s="88" t="inlineStr">
        <is>
          <t>✅ คำตอบที่ถูกต้อง: ข้อ ก. ใส่เสื้อผ้าอับชื้น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ใส่เสื้อผ้าอับชื้น การเลือก ใส่เสื้อผ้าอับชื้น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(น้ำที่ใช้อาบไม่สะอาด): น้ำที่ใช้อาบไม่สะอาดอาจเป็นแหล่งสะสมของแบคทีเรียหรือเชื้อก่อโรคทั่วไป แต่ความอับชื้นและเหงื่อสะสมเป็นปัจจัยชี้นำโดยตรงที่กระตุ้นให้เชื้อรากลุ่มเดอร์มาโทไฟต์หรือยีสต์เจริญเติบโตบนชั้นเคอราติน
• ข้อ ค. (เคยเป็นเริมที่ผิวหนัง): ประวัติการเคยเป็นโรคเริมที่ผิวหนังเกิดจากการติดเชื้อไวรัส Herpes simplex ซึ่งแฝงตัวในปมประสาท ไม่ได้ส่งผลต่อความไวในการติดเชื้อราที่ผิวหนังชั้นตื้น
• ข้อ ง. (สูบบุหรี่): การสูบบุหรี่เป็นปัจจัยเสี่ยงต่อโรคหลอดเลือดและระบบทางเดินหายใจ แต่ไม่ได้เป็นสาเหตุหรือปัจจัยกระตุ้นโดยตรงที่เหนี่ยวนำให้เกิดโรคเชื้อราบนผิวหนัง
• ข้อ จ. (โรคความดันโลหิตสูง ตอบ ก. ใส่เสื้อผ้าอับชื้น): โรคความดันโลหิตสูงเป็นความผิดปกติของระบบไหลเวียนโลหิตเรื้อรัง ไม่ส่งผลต่อสภาพแวดล้อมเฉพาะที่หรือการติดเชื้อราที่ผิวหนัง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0" s="100" t="n"/>
      <c r="L190" s="88" t="inlineStr">
        <is>
          <t>Superficial fungal</t>
        </is>
      </c>
      <c r="M190" s="100" t="inlineStr">
        <is>
          <t>Clinic</t>
        </is>
      </c>
      <c r="N190" s="88" t="inlineStr">
        <is>
          <t>ข้อ 2 (PLE_CC1_Key_Rx20_UBU.md)</t>
        </is>
      </c>
      <c r="O190" s="100" t="inlineStr">
        <is>
          <t>Mock</t>
        </is>
      </c>
      <c r="P190" s="100" t="inlineStr">
        <is>
          <t>Mock Rx20 UBU</t>
        </is>
      </c>
      <c r="Q190" s="100" t="n"/>
    </row>
    <row r="191" ht="13.2" customHeight="1" s="49">
      <c r="A191" s="119" t="n">
        <v>210</v>
      </c>
      <c r="B191" s="88" t="inlineStr">
        <is>
          <t>เกี่ยวกับ ยาที่ผู้ป่วยควรได้รับ ข้อใดต่อไปนี้กล่าวถูกต้องตามหลักวิชาชีพเภสัชกรรม</t>
        </is>
      </c>
      <c r="C191" s="100" t="n"/>
      <c r="D191" s="88" t="inlineStr">
        <is>
          <t>Griseofluvin</t>
        </is>
      </c>
      <c r="E191" s="88" t="inlineStr">
        <is>
          <t>Itraconazole</t>
        </is>
      </c>
      <c r="F191" s="88" t="inlineStr">
        <is>
          <t>Ketoclonazole</t>
        </is>
      </c>
      <c r="G191" s="88" t="inlineStr">
        <is>
          <t>Teribinafine</t>
        </is>
      </c>
      <c r="H191" s="88" t="inlineStr">
        <is>
          <t>Benzyl benzoate ตอบ ข. Itraconazole</t>
        </is>
      </c>
      <c r="I191" s="119" t="inlineStr">
        <is>
          <t>1</t>
        </is>
      </c>
      <c r="J191" s="88"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เป็นยาต้านเชื้อรากลุ่ม triazole ที่ยับยั้ง CYP51 แม้ครอบคลุมเชื้อราได้กว้างแต่มีปฏิกิริยาระหว่างยาผ่านเอนไซม์ CYP3A4 สูงมาก และมีฤทธิ์กดการบีบตัวของหัวใจ (negative inotropic effect) ซึ่งต้องระวังในผู้ป่วยหัวใจล้มเหลว
• ข้อ ค. (Ketoclonazole): Ketoconazole ชนิดรับประทานถูกเพิกถอนและจำกัดการใช้เนื่องจากมีความเสี่ยงต่อภาวะตับวายเฉียบพลัน (severe hepatotoxicity) และยับยั้งการสร้างสเตียรอยด์ฮอร์โมนในต่อมหมวกไตอย่างรุนแรง
• ข้อ ง. (Teribinafine): Terbinafine ออกฤทธิ์ยับยั้ง squalene epoxidase เป็นทางเลือกที่เด่นในการรักษา dermatophytes แต่ Griseofulvin มีบทบาทเฉพาะที่สำคัญในเชื้อราบางชนิด เช่น Tinea capitis ในเด็กเนื่องจากจับกับ keratin ได้เหนียวแน่น
• ข้อ จ. (Benzyl benzoate ตอบ ข. Itraconazole): Benzyl benzoate เป็นยาฆ่าปรสิตเฉพาะที่สำหรับรักษาโรคหิด (scabies) และเหา ไม่ได้มีฤทธิ์ต้านหรือฆ่าเชื้อรา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1" s="100" t="n"/>
      <c r="L191" s="88" t="inlineStr">
        <is>
          <t>Superficial fungal</t>
        </is>
      </c>
      <c r="M191" s="100" t="inlineStr">
        <is>
          <t>Clinic</t>
        </is>
      </c>
      <c r="N191" s="88" t="inlineStr">
        <is>
          <t>ข้อ 3 (PLE_CC1_Key_Rx20_UBU.md)</t>
        </is>
      </c>
      <c r="O191" s="100" t="inlineStr">
        <is>
          <t>Mock</t>
        </is>
      </c>
      <c r="P191" s="100" t="inlineStr">
        <is>
          <t>Mock Rx20 UBU</t>
        </is>
      </c>
      <c r="Q191" s="100" t="n"/>
    </row>
    <row r="192" ht="13.2" customHeight="1" s="49">
      <c r="A192" s="119" t="n">
        <v>211</v>
      </c>
      <c r="B192" s="88" t="inlineStr">
        <is>
          <t>เกี่ยวกับ ยาใดมีพิษต่อตับมากที่สุด ข้อใดต่อไปนี้กล่าวถูกต้องตามหลักวิชาชีพเภสัชกรรม</t>
        </is>
      </c>
      <c r="C192" s="100" t="n"/>
      <c r="D192" s="88" t="inlineStr">
        <is>
          <t>Griseofluvin</t>
        </is>
      </c>
      <c r="E192" s="88" t="inlineStr">
        <is>
          <t>Itraconazole</t>
        </is>
      </c>
      <c r="F192" s="88" t="inlineStr">
        <is>
          <t>Ketoclonazole</t>
        </is>
      </c>
      <c r="G192" s="88" t="inlineStr">
        <is>
          <t>Terbenafine</t>
        </is>
      </c>
      <c r="H192" s="88" t="inlineStr">
        <is>
          <t>… ตอบ ค. Ketoclonazole</t>
        </is>
      </c>
      <c r="I192" s="119" t="inlineStr">
        <is>
          <t>1</t>
        </is>
      </c>
      <c r="J192" s="88"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แม้สามารถทำให้เอนไซม์ตับ AST/ALT สูงขึ้นได้ชั่วคราว แต่มีอุบัติการณ์การเกิด fatal hepatic injury ต่ำกว่ายาคีโตโคนาโซลชนิดรับประทานอย่างมีนัยสำคัญทางคลินิก
• ข้อ ค. (Ketoclonazole): Ketoconazole ชนิดรับประทานเป็นยาต้านเชื้อราที่มีความเป็นพิษต่อตับสูงที่สุดและรุนแรงที่สุด จนมีคำเตือนระดับ Black Box Warning และถูกสั่งห้ามใช้เป็น systemic antifungal อันดับแรกในระดับจากล
• ข้อ ง. (Terbenafine): Terbinafine อาจก่อให้เกิด cholestatic jaundice หรือ idiosyncratic liver injury ได้แต่พบได้น้อยมาก และไม่ใช่ยาที่มีอุบัติการณ์พิษต่อตับเฉียบพลันสูงที่สุดเมื่อเทียบกับกลุ่มเอโซล
• ข้อ จ. (… ตอบ ค. Ketoclonazole): ข้อเลือกนี้ระบุเนื้อหาไม่สมบูรณ์และคลาดเคลื่อน โดยในบรรดายาต้านเชื้อราชนิดรับประทานทั้งหมด Ketoconazole คือตัวยาที่มี hepatotoxicity สูงเด่นชัดที่สุด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2" s="100" t="n"/>
      <c r="L192" s="88" t="inlineStr">
        <is>
          <t>Superficial fungal</t>
        </is>
      </c>
      <c r="M192" s="100" t="inlineStr">
        <is>
          <t>Clinic</t>
        </is>
      </c>
      <c r="N192" s="88" t="inlineStr">
        <is>
          <t>ข้อ 6 (PLE_CC1_Key_Rx20_UBU.md)</t>
        </is>
      </c>
      <c r="O192" s="100" t="inlineStr">
        <is>
          <t>Mock</t>
        </is>
      </c>
      <c r="P192" s="100" t="inlineStr">
        <is>
          <t>Mock Rx20 UBU</t>
        </is>
      </c>
      <c r="Q192" s="100" t="n"/>
    </row>
    <row r="193" ht="13.2" customHeight="1" s="49">
      <c r="A193" s="119" t="n">
        <v>212</v>
      </c>
      <c r="B193" s="88" t="inlineStr">
        <is>
          <t>เด็กชายอายุ 6 ปี มีไข้สูง ไอ ตาแดง มีผื่นแดงขึ้นที่ไรผมลามไปใบหน้าและลำตัว ตรวจพบจุดขาวเล็กๆ บนเยื่อบุกระพุ้งแก้ม (Koplik spots) เข้าได้กับโรคใด</t>
        </is>
      </c>
      <c r="C193" s="100" t="n"/>
      <c r="D193" s="88" t="inlineStr">
        <is>
          <t>Measles (โรคหัด)</t>
        </is>
      </c>
      <c r="E193" s="88" t="inlineStr">
        <is>
          <t>Rubella (หัดเยอรมัน)</t>
        </is>
      </c>
      <c r="F193" s="88" t="inlineStr">
        <is>
          <t>Chickenpox (อีสุกอีใส)</t>
        </is>
      </c>
      <c r="G193" s="88" t="inlineStr">
        <is>
          <t>Roseola infantum</t>
        </is>
      </c>
      <c r="H193" s="88" t="inlineStr">
        <is>
          <t>Scarlet fever</t>
        </is>
      </c>
      <c r="I193" s="119" t="n">
        <v>1</v>
      </c>
      <c r="J193" s="88" t="inlineStr">
        <is>
          <t>✅ คำตอบที่ถูกต้อง: ข้อ ก. Measles (โรคหัด)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ก. (Measles (โรคหัด)) เป็นคำตอบที่ถูกต้องและสอดคล้องกับหลักวิชาการและแนวทางเวชปฏิบัติในการรักษา
🔍 ข้ออื่นผิดเพราะอะไร:
• ข้อ ก. (Acyclovir 5% cream): Acyclovir 5% cream เป็นยาต้านไวรัสกลุ่ม nucleoside analogue สำหรับรักษาเริม ไม่ได้มีข้อบ่งใช้ในการรักษาผื่นไข้ออกผื่นที่มี Koplik spots เช่น โรคหัด (measles)
• ข้อ ข. (Silver sulfadiazine 1% cream): Silver sulfadiazine 1% cream เป็นยาต้านแบคทีเรียเฉพาะที่สำหรับทาแผลไหม้ ไม่สามารถนำมาใช้รักษาโรคติดเชื้อไวรัสทางระบบที่มีอาการไข้และผื่นผิวหนัง
• ข้อ ค. (Cetirizine 10 mg OD): Cetirizine 10 mg OD เป็นยาต้านฮิสตามีนรุ่นที่ 2 ที่ใช้บรรเทาอาการคันหรือภูมิแพ้ ไม่ได้กำจัดต้นเหตุของโรคไข้ออกผื่นจากการติดเชื้อไวรัสในเด็ก
• ข้อ จ. (Terbinafine 1% cream): Terbinafine 1% cream เป็นยาต้านเชื้อราที่ใช้สำหรับโรคกลากเกลื้อน ไม่เกี่ยวข้องกับการรักษาการติดเชื้อไวรัสที่มีไข้สูง ไอ ตาแดง และผื่นที่กระพุ้งแก้ม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3" s="100" t="n"/>
      <c r="L193" s="88" t="inlineStr">
        <is>
          <t>Viral Skin Infection</t>
        </is>
      </c>
      <c r="M193" s="100" t="inlineStr">
        <is>
          <t>Clinic</t>
        </is>
      </c>
      <c r="N193" s="88" t="inlineStr">
        <is>
          <t>ข้อ 5 (PLE_CC1_Key_Rx20_UBU.md)</t>
        </is>
      </c>
      <c r="O193" s="100" t="inlineStr">
        <is>
          <t>Mock</t>
        </is>
      </c>
      <c r="P193" s="100" t="inlineStr">
        <is>
          <t>Mock Rx20 UBU</t>
        </is>
      </c>
      <c r="Q193" s="100" t="n"/>
    </row>
    <row r="194" ht="13.2" customHeight="1" s="49">
      <c r="A194" s="119" t="n">
        <v>213</v>
      </c>
      <c r="B194" s="88" t="inlineStr">
        <is>
          <t>Norfloxacin ต่อมาผู้ป่วยมีอาการตกขาวซ้ำ มีอาการคัน แพทย์วินิจฉัย เป็นตกขาวจากเชื้อรา จึงได้สั่งจายยา fluconazole ให้</t>
        </is>
      </c>
      <c r="C194" s="100" t="n"/>
      <c r="D194" s="88" t="inlineStr">
        <is>
          <t>Isotretinoin 10 mg OD</t>
        </is>
      </c>
      <c r="E194" s="88" t="inlineStr">
        <is>
          <t>Terbinafine 1% cream</t>
        </is>
      </c>
      <c r="F194" s="88" t="inlineStr">
        <is>
          <t>Adapalene 0.1% gel</t>
        </is>
      </c>
      <c r="G194" s="88" t="inlineStr">
        <is>
          <t>Mupirocin 2% ointment</t>
        </is>
      </c>
      <c r="H194" s="88" t="inlineStr">
        <is>
          <t>Betamethasone dipropionate 0.05% cream</t>
        </is>
      </c>
      <c r="I194" s="119" t="inlineStr">
        <is>
          <t>5</t>
        </is>
      </c>
      <c r="J194" s="88" t="inlineStr">
        <is>
          <t>✅ คำตอบที่ถูกต้อง: ข้อ จ.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(Isotretinoin 10 mg OD): Isotretinoin 10 mg OD เป็น systemic retinoid ที่ใช้สำหรับรักษาสิวอักเสบรุนแรง ไม่ใช่ยาที่เกี่ยวข้องกับการเหนี่ยวนำให้เกิดเชื้อราในช่องคลอดหรือการรักษาตกขาว
• ข้อ ข. (Terbinafine 1% cream): Terbinafine 1% cream เป็นยาต้านเชื้อราที่ออกฤทธิ์ดีต่อ dermatophytes แต่มีประสิทธิภาพต่ำต่อเชื้อ Candida albicans ซึ่งเป็นสาเหตุหลักของ vulvovaginal candidiasis
• ข้อ ค. (Adapalene 0.1% gel): Adapalene 0.1% gel เป็นยาทารักษาสิวอุดตัน ไม่มีฤทธิ์ต้านเชื้อราแคนดิดาและห้ามนำมาทาบริเวณเยื่อบุช่องคลอด
• ข้อ ง. (Mupirocin 2% ointment): Mupirocin 2% ointment เป็นยาปฏิชีวนะเฉพาะที่สำหรับเชื้อแบคทีเรียแกรมบวก ไม่มีผลต่อเชื้อรา Candida และไม่ช่วยรักษาภาวะตกขาวจากเชื้อรา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4" s="100" t="n"/>
      <c r="L194" s="88" t="inlineStr">
        <is>
          <t>Superficial fungal</t>
        </is>
      </c>
      <c r="M194" s="100" t="inlineStr">
        <is>
          <t>Clinic</t>
        </is>
      </c>
      <c r="N194" s="88" t="inlineStr">
        <is>
          <t>ข้อ 5 (PLE_CC1_Key_Rx20_UBU.md)</t>
        </is>
      </c>
      <c r="O194" s="100" t="inlineStr">
        <is>
          <t>Mock</t>
        </is>
      </c>
      <c r="P194" s="100" t="inlineStr">
        <is>
          <t>Mock Rx20 UBU</t>
        </is>
      </c>
      <c r="Q194" s="100" t="n"/>
    </row>
    <row r="195" ht="13.2" customHeight="1" s="49">
      <c r="A195" s="119" t="n">
        <v>214</v>
      </c>
      <c r="B195" s="88" t="inlineStr">
        <is>
          <t>ข้อใดน่าจะเป็นสาเหตุของ Toxic epidermal necrolyisis นี้</t>
        </is>
      </c>
      <c r="C195" s="100" t="n"/>
      <c r="D195" s="88" t="inlineStr">
        <is>
          <t>Mupirocin 2% ointment</t>
        </is>
      </c>
      <c r="E195" s="88" t="inlineStr">
        <is>
          <t>Betamethasone dipropionate 0.05% cream</t>
        </is>
      </c>
      <c r="F195" s="88" t="inlineStr">
        <is>
          <t>Clotrimazole 1% cream</t>
        </is>
      </c>
      <c r="G195" s="88" t="inlineStr">
        <is>
          <t>Hydrocortisone 1% cream</t>
        </is>
      </c>
      <c r="H195" s="88" t="inlineStr">
        <is>
          <t>Triamcinolone acetonide 0.1% cream</t>
        </is>
      </c>
      <c r="I195" s="119" t="inlineStr">
        <is>
          <t>1</t>
        </is>
      </c>
      <c r="J195" s="88" t="inlineStr">
        <is>
          <t>✅ คำตอบที่ถูกต้อง: ข้อ ก. Mupirocin 2% ointment
💡 Background:
ภาวะ acute poisoning ต้องได้รับการประเมิน supportive care ควบคู่กับการให้ specific antidote อย่างทันท่วงที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เป็นยาทาคอร์ติโคสเตียรอยด์ความแรงสูง ซึ่งยาใช้ภายนอกกลุ่มนี้มีอุบัติการณ์เหนี่ยวนำให้เกิดภาวะหลุดลอกของผิวหนังรุนแรงแบบ TEN ต่ำมากเมื่อเทียบกับยารับประทานกลุ่มเสี่ยงสูง
• ข้อ ค. (Clotrimazole 1% cream): Clotrimazole 1% cream เป็นยาต้านเชื้อราชนิดทาเฉพาะที่ที่มีความปลอดภัยสูง การดูดซึมเข้าสู่กระแสเลือดต่ำมาก จึงแทบไม่พบรายงานการกระตุ้นให้เกิด TEN
• ข้อ ง. (Hydrocortisone 1% cream): Hydrocortisone 1% cream เป็นยาทาสเตียรอยด์ความแรงต่ำ ไม่ใช่ยาในกลุ่มเสี่ยงที่มีความสัมพันธ์กับการเกิดปฏิกิริยาการแพ้ทางผิวหนังชนิดรุนแรงถึงชีวิต
• ข้อ จ. (Triamcinolone acetonide 0.1% cream): Triamcinolone acetonide 0.1% cream เป็นยาต้านการอักเสบเฉพาะที่ ไม่ใช่สารก่อการแพ้ชนิด delayed-type cell-mediated cytotoxicity ที่ทำให้เกิดการตายของเซลล์เคอราติโนไซต์ทั่วร่างกายแบบ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5" s="100" t="n"/>
      <c r="L195" s="88" t="inlineStr">
        <is>
          <t>Superficial fungal</t>
        </is>
      </c>
      <c r="M195" s="100" t="inlineStr">
        <is>
          <t>Clinic</t>
        </is>
      </c>
      <c r="N195" s="88" t="inlineStr">
        <is>
          <t>ข้อ 1 (PLE_CC1_Key_Rx20_UBU.md)</t>
        </is>
      </c>
      <c r="O195" s="100" t="inlineStr">
        <is>
          <t>Mock</t>
        </is>
      </c>
      <c r="P195" s="100" t="inlineStr">
        <is>
          <t>Mock Rx20 UBU</t>
        </is>
      </c>
      <c r="Q195" s="100" t="n"/>
    </row>
    <row r="196" ht="13.2" customHeight="1" s="49">
      <c r="A196" s="119" t="n">
        <v>215</v>
      </c>
      <c r="B196" s="88" t="inlineStr">
        <is>
          <t>ข้อใดไม่ใช่ลักษณะที่แพทย์์ใช้แยกภาวะ Toxic Epidermal Necrolysis (TEN) ออกจาก Stevens-Johnson Syndrome (SJS)</t>
        </is>
      </c>
      <c r="C196" s="100" t="n"/>
      <c r="D196" s="88" t="inlineStr">
        <is>
          <t>พื้นที่ผิวหนังหลุดลอก (Detachment of BSA) มากกว่า 30%</t>
        </is>
      </c>
      <c r="E196" s="88" t="inlineStr">
        <is>
          <t>อาการแสดงของ Nikolsky sign ให้ผลบวก</t>
        </is>
      </c>
      <c r="F196" s="88" t="inlineStr">
        <is>
          <t>อัตราการเสียชีวิต (Mortality rate) ของ TEN สูงกว่า SJS อย่างมีนัยสำคัญ</t>
        </is>
      </c>
      <c r="G196" s="88" t="inlineStr">
        <is>
          <t>รอยโรคในเยื่อบุ (Mucosal involvement) รุนแรงและกว้างขวางกว่า</t>
        </is>
      </c>
      <c r="H196" s="88" t="inlineStr">
        <is>
          <t>การเกิดผื่นเป็นผลมาจากปฏิกิริยา Type I IgE-mediated hypersensitivity</t>
        </is>
      </c>
      <c r="I196" s="119" t="n">
        <v>5</v>
      </c>
      <c r="J196" s="88" t="inlineStr">
        <is>
          <t>✅ คำตอบที่ถูกต้อง: ข้อ จ. การเกิดผื่นเป็นผลมาจากปฏิกิริยา Type I IgE-mediated hypersensitivity
💡 Background:
ภาวะ acute poisoning ต้องได้รับการประเมิน supportive care ควบคู่กับการให้ specific antidote อย่างทันท่วงที
🎯 ทำไมข้อนี้ถึงถูก:
ข้อ จ. (การเกิดผื่นเป็นผลมาจากปฏิกิริยา Type I IgE-mediated hypersensitivity) เป็นคำตอบที่ถูกต้องและสอดคล้องกับหลักวิชาการและแนวทางเวชปฏิบัติในการรักษา
🔍 ข้ออื่นผิดเพราะอะไร:
• ข้อ ข. (Triamcinolone acetonide 0.1% cream): Triamcinolone acetonide 0.1% cream เป็นเภสัชภัณฑ์สเตียรอยด์ชนิดทาภายนอก ไม่ใช่เกณฑ์ทางคลินิก (เช่น Nikolsky sign หรือพื้นที่ผิวหนังลอก) ที่แพทย์์ใช้ในการวินิจฉัยภาวะ TEN
• ข้อ ค. (Clobetasol propionate 0.05% cream): Clobetasol propionate 0.05% cream เป็นยาคอร์ติโคสเตียรอยด์ความแรงสูง ไม่ใช่พารามิเตอร์หรืออาการแสดงทางคลินิกที่ใช้ประกอบการวินิจฉัยโรคผื่นแพ้ยารุนแรง
• ข้อ ง. (Ketoconazole 2% shampoo): Ketoconazole 2% shampoo เป็นผลิตภัณฑ์ทำความสะอาดผิวหนังและกำจัดรังแค ไม่ใช่เหตุผลหรือหลักเกณฑ์ทางการแพทย์์ในการจำแนกโรค TEN
• ข้อ จ. (Benzoyl peroxide 2.5% gel): Benzoyl peroxide 2.5% gel เป็นยาทารักษาสิว ไม่ได้มีส่วนเกี่ยวข้องกับการประเมินภาวะหลุดลอกของชั้นหนังกำพร้าในผู้ป่วย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6" s="100" t="n"/>
      <c r="L196" s="88" t="inlineStr">
        <is>
          <t>ADR &amp; Allergy</t>
        </is>
      </c>
      <c r="M196" s="100" t="inlineStr">
        <is>
          <t>Clinic</t>
        </is>
      </c>
      <c r="N196" s="88" t="inlineStr">
        <is>
          <t>ข้อ 2 (PLE_CC1_Key_Rx20_UBU.md)</t>
        </is>
      </c>
      <c r="O196" s="100" t="inlineStr">
        <is>
          <t>Mock</t>
        </is>
      </c>
      <c r="P196" s="100" t="inlineStr">
        <is>
          <t>Mock Rx20 UBU</t>
        </is>
      </c>
      <c r="Q196" s="100" t="n"/>
    </row>
    <row r="197" ht="13.2" customHeight="1" s="49">
      <c r="A197" s="119" t="n">
        <v>216</v>
      </c>
      <c r="B197" s="88" t="inlineStr">
        <is>
          <t>ผู้ป่วยแพ้ยาอย่างรุนแรง มีผื่นแดงลอก หลุดลอกของผิวหนังชั้นนอกและเยื่อบุ คิดเป็นพื้นที่มากกว่า 30% ของพื้นที่ผิวกาย (Body surface area) เข้าได้กับภาวะใด</t>
        </is>
      </c>
      <c r="C197" s="100" t="n"/>
      <c r="D197" s="88" t="inlineStr">
        <is>
          <t>Toxic Epidermal Necrolysis (TEN)</t>
        </is>
      </c>
      <c r="E197" s="88" t="inlineStr">
        <is>
          <t>Stevens-Johnson Syndrome (SJS)</t>
        </is>
      </c>
      <c r="F197" s="88" t="inlineStr">
        <is>
          <t>SJS/TEN overlap</t>
        </is>
      </c>
      <c r="G197" s="88" t="inlineStr">
        <is>
          <t>Exfoliative dermatitis</t>
        </is>
      </c>
      <c r="H197" s="88" t="inlineStr">
        <is>
          <t>Staphylococcal Scalded Skin Syndrome (SSSS)</t>
        </is>
      </c>
      <c r="I197" s="119" t="n">
        <v>1</v>
      </c>
      <c r="J197" s="88" t="inlineStr">
        <is>
          <t>✅ คำตอบที่ถูกต้อง: ข้อ ก. Toxic Epidermal Necrolysis (TEN)
💡 Background:
SJS และ TEN เป็นสเปกตรัมของภาวะแพ้ยาทางผิวหนังที่รุนแรงถึงแก่ชีวิตจาก Keratinocyte apoptosis
🎯 ทำไมข้อนี้ถึงถูก:
เกณฑ์การวินิจฉัยแบ่งตามร้อยละพื้นที่ผิวหนังหลุดลอก (BSA detachment): SJS &lt; 10% BSA; SJS/TEN overlap = 10-30% BSA; และ TEN &gt; 30% BSA
🔍 ข้ออื่นผิดเพราะอะไร:
• ข้อ ข. (SJS): ผิวหนังลอกน้อยกว่า 10% BSA
• ข้อ ค. (SJS/TEN overlap): ผิวหนังลอกอยู่ในช่วง 10 - 30% BSA
• ข้อ ง. (Exfoliative dermatitis): ผิวหนังแดงลอกทั่วตัว &gt; 90% แต่ไม่มีเยื่อบุเปื่อยลอกรุนแรงแบบ TEN
• ข้อ จ. (SSSS): เกิดจาก Exfoliative toxin ของ S. aureus พบบ่อยในเด็กเล็ก ผิวลอกชั้นตื้นกว่า
📖 Guideline อ้างอิง:
แนวทางการดูแลรักษาผู้ป่วยแพ้ยาทางผิวหนังชนิดรุนแรง สมาคมแพทย์์ผิวหนังแห่งประเทศไทย
📌 จุดจำก่อนสอบ:
• SJS vs TEN Criteria: SJS &lt; 10% BSA, Overlap = 10-30% BSA, TEN &gt; 30% BSA</t>
        </is>
      </c>
      <c r="K197" s="100" t="n"/>
      <c r="L197" s="88" t="inlineStr">
        <is>
          <t>ADR &amp; Allergy</t>
        </is>
      </c>
      <c r="M197" s="100" t="inlineStr">
        <is>
          <t>Clinic</t>
        </is>
      </c>
      <c r="N197" s="88" t="inlineStr">
        <is>
          <t>ข้อ 2 (PLE_CC1_Key_Rx20_UBU.md)</t>
        </is>
      </c>
      <c r="O197" s="100" t="inlineStr">
        <is>
          <t>Mock</t>
        </is>
      </c>
      <c r="P197" s="100" t="inlineStr">
        <is>
          <t>Mock Rx20 UBU</t>
        </is>
      </c>
      <c r="Q197" s="100" t="n"/>
    </row>
    <row r="198" ht="13.2" customHeight="1" s="49">
      <c r="A198" s="119" t="n">
        <v>217</v>
      </c>
      <c r="B198" s="88" t="inlineStr">
        <is>
          <t>เหตุผลสำคัญที่สุดในการทำการทดสอบทางผิวหนัง (Skin test) ก่อนให้เซรุ่มแก้พิษงูที่เตรียมจากม้า (Equine antivenom) คือข้อใด</t>
        </is>
      </c>
      <c r="C198" s="100" t="n"/>
      <c r="D198" s="88" t="inlineStr">
        <is>
          <t>เพื่อประเมินความเสี่ยงต่อการเกิด Immediate IgE-mediated anaphylaxis จากโปรตีนแปลกปลอมของม้า</t>
        </is>
      </c>
      <c r="E198" s="88" t="inlineStr">
        <is>
          <t>เพื่อตรวจวัดระดับภูมิต้านทานต่อพิษงูที่มีอยู่เดิมในร่างกายผู้ป่วย</t>
        </is>
      </c>
      <c r="F198" s="88" t="inlineStr">
        <is>
          <t>เพื่อคำนวณขนาดยาเซรุ่มที่ต้องใช้ในการรักษาให้แม่นยำขึ้น</t>
        </is>
      </c>
      <c r="G198" s="88" t="inlineStr">
        <is>
          <t>เพื่อป้องกันการเกิดภาวะไตวายเฉียบพลันจากพิษงู</t>
        </is>
      </c>
      <c r="H198" s="88" t="inlineStr">
        <is>
          <t>เพื่อทดสอบประสิทธิภาพในการทำลายพิษงูของเซรุ่ม</t>
        </is>
      </c>
      <c r="I198" s="119" t="n">
        <v>1</v>
      </c>
      <c r="J198" s="88" t="inlineStr">
        <is>
          <t>✅ คำตอบที่ถูกต้อง: ข้อ ก. Silver sulfadiazine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(Cetirizine 10 mg OD): Cetirizine 10 mg OD เป็นยาแก้แพ้รุ่นที่ 2 ที่ใช้บรรเทาอาการภูมิแพ้ ไม่ใช่เภสัชภัณฑ์หรือขั้นตอนที่ต้องดำเนินการทดสอบ skin test ก่อนการฉีดอิมมูโนโกลบูลินจากม้า
• ข้อ ค. (Isotretinoin 10 mg OD): Isotretinoin 10 mg OD เป็นยารักษาสิวชนิดรับประทาน ไม่เกี่ยวข้องกับขั้นตอนความปลอดภัยก่อนการให้ Equine Rabies Immunoglobulin (ERIG)
• ข้อ ง. (Terbinafine 1% cream): Terbinafine 1% cream เป็นยาทาต้านเชื้อราสำหรับโรคกลาก ไม่ใช่ขั้นตอนหรือสารที่ใช้ทดสอบการแพ้ก่อนบริหารเซรุ่มจากสัตว์
• ข้อ จ. (Adapalene 0.1% gel): Adapalene 0.1% gel เป็นยาทารักษาสิวอุดตัน ไม่มีความสัมพันธ์กับการทดสอบปฏิกิริยาภูมิแพ้ทางผิวหนังก่อนการให้อิมมูโนโกลบูลิน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8" s="100" t="n"/>
      <c r="L198" s="88" t="inlineStr">
        <is>
          <t>Toxicology &amp; ADR</t>
        </is>
      </c>
      <c r="M198" s="100" t="inlineStr">
        <is>
          <t>Clinic</t>
        </is>
      </c>
      <c r="N198" s="88" t="inlineStr">
        <is>
          <t>ข้อ 1 (PLE_CC1_Key_Rx20_UBU.md)</t>
        </is>
      </c>
      <c r="O198" s="100" t="inlineStr">
        <is>
          <t>Mock</t>
        </is>
      </c>
      <c r="P198" s="100" t="inlineStr">
        <is>
          <t>Mock Rx20 UBU</t>
        </is>
      </c>
      <c r="Q198" s="100" t="n"/>
    </row>
    <row r="199" ht="13.2" customHeight="1" s="49">
      <c r="A199" s="119" t="n">
        <v>218</v>
      </c>
      <c r="B199" s="88" t="inlineStr">
        <is>
          <t>ข้อใดต่อไปนี้ถูกต้องเกี่ยวกับเกลื้อน</t>
        </is>
      </c>
      <c r="C199" s="100" t="n"/>
      <c r="D199" s="88" t="inlineStr">
        <is>
          <t>เกิดจากเชื้อ Malassezia furfur</t>
        </is>
      </c>
      <c r="E199" s="88" t="inlineStr">
        <is>
          <t>หากมีอาการรุนแรง จะเป็นขุย แดง คัน</t>
        </is>
      </c>
      <c r="F199" s="88" t="inlineStr">
        <is>
          <t>เมื่อทดสอบด้วย 10% KOH แล้วนาไปส่องกล้องจุลทรรศน์ จะเห็น long pseudohyphae</t>
        </is>
      </c>
      <c r="G199" s="88" t="inlineStr">
        <is>
          <t>ใช้ยาทา Topical selenium sulfide ในการรักษา</t>
        </is>
      </c>
      <c r="H199" s="88" t="inlineStr">
        <is>
          <t>หากเป็นโรคบ่อยๆ ควรได้รับยาป้องกัน</t>
        </is>
      </c>
      <c r="I199" s="119" t="inlineStr">
        <is>
          <t>1</t>
        </is>
      </c>
      <c r="J199" s="88"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(หากมีอาการรุนแรง จะเป็นขุย แดง คัน): รอยโรคของเกลื้อน (Pityriasis versicolor) มีลักษณะเด่นคือรอยด่างสีขาว น้ำตาล หรือชมพูที่มีขุยละเอียด (fine scale) มักไม่มีอาการอักเสบ บวม แดง หรือคันรุนแรงเหมือนโรคผิวหนังอักเสบเฉียบพลัน
• ข้อ ค. (เมื่อทดสอบด้วย 10% KOH แล้วนาไปส่องกล้องจุลทรรศน์ จะเห็น long pseudohyphae): การตรวจรอยโรคเกลื้อนด้วย 10% KOH ภายใต้กล้องจุลทรรศน์จะพบลักษณะจำเพาะเป็นเส้นใยสั้นปนกับสปอร์กลมคล้ายสปาเกตตีกับมีทบอล (spaghetti and meatballs pattern) ไม่ใช่ long pseudohyphae ซึ่งเป็นลักษณะเด่นของเชื้อ Candida
• ข้อ ง. (ใช้ยาทา Topical selenium sulfide ในการรักษา): Selenium sulfide ชนิดฟอก (2.5% suspension/shampoo) เป็นการรักษาทางเลือกเสริมเฉพาะที่ แต่ตัวเลือกข้อ ก. ซึ่งระบุเชื้อสาเหตุคือ Malassezia furfur เป็นข้อเท็จจริงทางจุลชีววิทยาที่ถูกต้องและเป็นคำตอบหลักของการวินิจฉัย
• ข้อ จ. (หากเป็นโรคบ่อยๆ ควรได้รับยาป้องกัน): การให้ยาต้านเชื้อราเพื่อการป้องกันระยะยาว (prophylaxis) พิจารณาเฉพาะในผู้ป่วยที่มีการกลับเป็นซ้ำบ่อยครั้งมากและรุนแรง ไม่จำเป็นต้องให้ในผู้ป่วยเกลื้อนทั่วไปทุกรายหลังการรักษาหายขาด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9" s="100" t="n"/>
      <c r="L199" s="88" t="inlineStr">
        <is>
          <t>Superficial fungal</t>
        </is>
      </c>
      <c r="M199" s="100" t="inlineStr">
        <is>
          <t>Clinic</t>
        </is>
      </c>
      <c r="N199" s="88" t="inlineStr">
        <is>
          <t>ข้อ 11 (PLE_CC1_Key_Rx20_UBU.md)</t>
        </is>
      </c>
      <c r="O199" s="100" t="inlineStr">
        <is>
          <t>Mock</t>
        </is>
      </c>
      <c r="P199" s="100" t="inlineStr">
        <is>
          <t>Mock Rx20 UBU</t>
        </is>
      </c>
      <c r="Q199" s="100" t="n"/>
    </row>
    <row r="200" ht="13.2" customHeight="1" s="49">
      <c r="A200" s="119" t="n">
        <v>219</v>
      </c>
      <c r="B200" s="88" t="inlineStr">
        <is>
          <t>หากไม่มียา Fluocinolone acetonide 0.01% เภสัชกรสามารถจ่ายยาใดแทนได้</t>
        </is>
      </c>
      <c r="C200" s="100" t="n"/>
      <c r="D200" s="88" t="inlineStr">
        <is>
          <t>Betamethasone dipropionate 0.05%</t>
        </is>
      </c>
      <c r="E200" s="88" t="inlineStr">
        <is>
          <t>Clobetasol propionate 0.05%</t>
        </is>
      </c>
      <c r="F200" s="88" t="inlineStr">
        <is>
          <t>Dexosimethasone 0.05%</t>
        </is>
      </c>
      <c r="G200" s="88" t="inlineStr">
        <is>
          <t>Triamcinolone acetonide 0.1%</t>
        </is>
      </c>
      <c r="H200" s="88" t="inlineStr">
        <is>
          <t>Hydrocortisone acetate 0.5% คำอธิบาย</t>
        </is>
      </c>
      <c r="I200" s="119" t="inlineStr">
        <is>
          <t>5</t>
        </is>
      </c>
      <c r="J200" s="88" t="inlineStr">
        <is>
          <t>✅ คำตอบที่ถูกต้อง: ข้อ จ. Hydrocortisone acetate 0.5% คำอธิบาย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acetate 0.5% คำอธิบาย การเลือก Hydrocortisone acetate 0.5% คำอธิบาย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ก. (Betamethasone dipropionate 0.05%): Betamethasone dipropionate 0.05% จัดเป็นยาทาสเตียรอยด์ความแรงสูง (Potency class 2 หรือ 3) ไม่สามารถนำมาจ่ายทดแทน Fluocinolone acetonide 0.01% ซึ่งเป็นกลุ่มความแรงต่ำสำหรับผิวบอบบางได้เนื่องจากเสี่ยงต่อผิวฝ่อลีบ
• ข้อ ข. (Clobetasol propionate 0.05%): Clobetasol propionate 0.05% เป็นยาทาสเตียรอยด์ที่มีความแรงระดับสูงสุด (Super-high potency class 1) ซึ่งมีศักยภาพในการกดแกนไฮโปทาลามัส-ต่อมหมวกไตสูงมาก ห้ามนำมาจ่ายทดแทนยาสเตียรอยด์ความแรงต่ำโดยเด็ดขาด
• ข้อ ค. (Dexosimethasone 0.05%): Desoximetasone 0.05% เป็น topical corticosteroid ความแรงสูง (High potency) ไม่เหมาะสมที่จะนำมาใช้ทดแทนในบริเวณที่มีการดูดซึมยาสูง เช่น ใบหน้าหรือผิวเด็ก
• ข้อ ง. (Triamcinolone acetonide 0.1%): Triamcinolone acetonide 0.1% จัดเป็นยาทาคอร์ติโคสเตียรอยด์ความแรงปานกลาง (Medium potency class 4 หรือ 5) ซึ่งมีความแรงทางคลินิกสูงกว่ากลุ่ม Low potency จึงไม่ควรเลือกจ่ายทดแทนเมื่อต้องการฤทธิ์ระดับต่ำเพื่อความปลอดภัยสูงสุด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0" s="100" t="n"/>
      <c r="L200" s="88" t="inlineStr">
        <is>
          <t>Superficial fungal</t>
        </is>
      </c>
      <c r="M200" s="100" t="inlineStr">
        <is>
          <t>Clinic</t>
        </is>
      </c>
      <c r="N200" s="88" t="inlineStr">
        <is>
          <t>ข้อ 93 (PLE_CC1_Key_Rx20_UBU.md)</t>
        </is>
      </c>
      <c r="O200" s="100" t="inlineStr">
        <is>
          <t>Mock</t>
        </is>
      </c>
      <c r="P200" s="100" t="inlineStr">
        <is>
          <t>Mock Rx20 UBU</t>
        </is>
      </c>
      <c r="Q200" s="100" t="n"/>
    </row>
    <row r="201" ht="13.2" customHeight="1" s="49">
      <c r="A201" s="119" t="n">
        <v>220</v>
      </c>
      <c r="B201" s="88" t="inlineStr">
        <is>
          <t>ผู้ป่วยควรได้รับยาในข้อใดเพิ่ม</t>
        </is>
      </c>
      <c r="C201" s="100" t="n"/>
      <c r="D201" s="88" t="inlineStr">
        <is>
          <t>Topical tretinoin</t>
        </is>
      </c>
      <c r="E201" s="88" t="inlineStr">
        <is>
          <t>Oral tretinoin</t>
        </is>
      </c>
      <c r="F201" s="88" t="inlineStr">
        <is>
          <t>Oral antibiotic</t>
        </is>
      </c>
      <c r="G201" s="88" t="inlineStr">
        <is>
          <t>contraceptive pills (Progestin only)</t>
        </is>
      </c>
      <c r="H201" s="88" t="inlineStr">
        <is>
          <t>Combined oral contraceptives ที่มีฤทธิ์ anti-androgen</t>
        </is>
      </c>
      <c r="I201" s="119" t="inlineStr">
        <is>
          <t>1</t>
        </is>
      </c>
      <c r="J201" s="88" t="inlineStr">
        <is>
          <t>✅ คำตอบที่ถูกต้อง: ข้อ ก. Topical tretinoin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Topical tretinoin การเลือก Topical tretinoin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(Oral tretinoin): Oral isotretinoin สงวนไว้สำหรับผู้ป่วยที่เป็นสิวอักเสบรุนแรงชนิดก้อนลึก (severe nodulocystic acne) หรือสิวที่ดื้อต่อการรักษามาตรฐานอื่นๆ และมีผลข้างเคียงต่อระบบร่างกายสูง จึงไม่ควรเริ่มใช้ในสิวอุดตันระดับเริ่มต้น
• ข้อ ค. (Oral antibiotic): Oral antibiotic (เช่น Doxycycline) มุ่งเน้นฤทธิ์ต้านเชื้อแบคทีเรีย C. acnes และต้านการอักเสบสำหรับสิวอักเสบปานกลางถึงรุนแรง แต่ไม่มีคุณสมบัติในการเร่งการผลัดเซลล์เพื่อลดการอุดตันของ comedone โดยตรง
• ข้อ ง. (contraceptive pills (Progestin only)): ยาคุมกำเนิดชนิดฮอร์โมนเดี่ยว (Progestin-only pills) ไม่มีฤทธิ์ต้านแอนโดรเจน และฮอร์โมนโปรเจสตินบางชนิดอาจมีฤทธิ์ androgenic activity ที่กระตุ้นการผลิตซีบัมจนทำให้สิวกำเริบมากขึ้น
• ข้อ จ. (Combined contraceptive pills (Anti-androgen) apply bid แต่ ยังไม่ได้ยาที่มีคุณสมบัติในการรักษาสิวอุดตัน : กลไกการออกฤทธิ์ของ Topical tretinoin คือ เพิ่มการหลุดลอกออกของ Epithelial cell ซึ่งจากกลไกนี้จะทำให้เป็นการลดการ Keratization(เซลล์ผิวหนังมีการจับตัวกันแน่น) ซึ่งเป็นกลไกหลักของการเกิดสิวอุดตันยาจึงสามารถรักษาสิวอุดตันได้): Combined oral contraceptives ที่มีสารต้านแอนโดรเจน (เช่น Cyproterone acetate หรือ Drospirenone) ใช้เป็น systemic therapy เสริมในหญิงที่มีสิวสัมพันธ์กับฮอร์โมน แต่ไม่ใช่ยาทางเลือกแรกในการผลัดเซลล์ผิวเพื่อรักษาสิวอุดตันโดยตรงเหมือน topical retinoids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1" s="100" t="n"/>
      <c r="L201" s="88" t="inlineStr">
        <is>
          <t>Superficial fungal</t>
        </is>
      </c>
      <c r="M201" s="100" t="inlineStr">
        <is>
          <t>Clinic</t>
        </is>
      </c>
      <c r="N201" s="88" t="inlineStr">
        <is>
          <t>ข้อ 2 (PLE_CC1_Key_Rx20_UBU.md)</t>
        </is>
      </c>
      <c r="O201" s="100" t="inlineStr">
        <is>
          <t>Mock</t>
        </is>
      </c>
      <c r="P201" s="100" t="inlineStr">
        <is>
          <t>Mock Rx20 UBU</t>
        </is>
      </c>
      <c r="Q201" s="100" t="n"/>
    </row>
    <row r="202" ht="13.2" customHeight="1" s="49">
      <c r="A202" s="119" t="n">
        <v>221</v>
      </c>
      <c r="B202" s="88" t="inlineStr">
        <is>
          <t>ผลข้างเคียงข้อใดไม่ใช่ผลข้างเคียงของ Topical tretinoin</t>
        </is>
      </c>
      <c r="C202" s="100" t="n"/>
      <c r="D202" s="88" t="inlineStr">
        <is>
          <t>Acne sores</t>
        </is>
      </c>
      <c r="E202" s="88" t="inlineStr">
        <is>
          <t>Erythema</t>
        </is>
      </c>
      <c r="F202" s="88" t="inlineStr">
        <is>
          <t>Peeling</t>
        </is>
      </c>
      <c r="G202" s="88" t="inlineStr">
        <is>
          <t>Phototoxicity</t>
        </is>
      </c>
      <c r="H202" s="88" t="inlineStr">
        <is>
          <t>Skin hyperpigmentation</t>
        </is>
      </c>
      <c r="I202" s="119" t="inlineStr">
        <is>
          <t>1</t>
        </is>
      </c>
      <c r="J202" s="88" t="inlineStr">
        <is>
          <t>✅ คำตอบที่ถูกต้อง: ข้อ ก. Acne sores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Acne sores การเลือก Acne sores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(Erythema): Erythema (ผิวหนังแดง) เป็นอาการข้างเคียงเฉพาะที่ที่พบบ่อยมากในช่วงแรกของการเริ่มทา Topical tretinoin อันเป็นผลมาจากการระคายเคืองและการเพิ่มการไหลเวียนเลือดของหลอดเลือดฝอยใต้ผิวหนัง
• ข้อ ค. (Peeling): Peeling (ผิวลอกเป็นขุย) เป็นผลข้างเคียงตามเภสัชวิทยาโดยตรงของ Topical tretinoin จากการเร่งกระบวนการหลุดลอกของเซลล์ชั้นขี้ไคล (corneocyte desquamation)
• ข้อ ง. (Phototoxicity): Phototoxicity หรือการไวต่อแสงแดด เกิดจากการที่ชั้น stratum corneum บางลงจากการใช้ tretinoin ทำให้ผิวหนังไวต่อรังสีอัลตราไวโอเลต จึงจำเป็นต้องทาครีมกันแดดร่วมด้วยเสมอ
• ข้อ จ. (Skin hyperpigmentation): Post-inflammatory skin hyperpigmentation อาจเกิดขึ้นได้จากปฏิกิริยาการระคายเคืองและอักเสบของผิวหนังอย่างต่อเนื่องหลังการใช้ topical retinoids โดยเฉพาะในผู้ป่วยที่มีผิวสีเข้ม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2" s="100" t="n"/>
      <c r="L202" s="88" t="inlineStr">
        <is>
          <t>Superficial fungal</t>
        </is>
      </c>
      <c r="M202" s="100" t="inlineStr">
        <is>
          <t>Clinic</t>
        </is>
      </c>
      <c r="N202" s="88" t="inlineStr">
        <is>
          <t>ข้อ 3 (PLE_CC1_Key_Rx20_UBU.md)</t>
        </is>
      </c>
      <c r="O202" s="100" t="inlineStr">
        <is>
          <t>Mock</t>
        </is>
      </c>
      <c r="P202" s="100" t="inlineStr">
        <is>
          <t>Mock Rx20 UBU</t>
        </is>
      </c>
      <c r="Q202" s="100" t="n"/>
    </row>
    <row r="203" ht="13.2" customHeight="1" s="49">
      <c r="A203" s="119" t="n">
        <v>222</v>
      </c>
      <c r="B203" s="88" t="inlineStr">
        <is>
          <t>ศึกษาเปรียบเทียบความคุ้มค่าของการใช้ clotrimazole 500 mg OD กับ clotrimazole 100 mg 6 days ใช้แนวทางการศึกษาแบบไหนดีที่สุด</t>
        </is>
      </c>
      <c r="C203" s="100" t="n"/>
      <c r="D203" s="88" t="inlineStr">
        <is>
          <t>Cost analysis</t>
        </is>
      </c>
      <c r="E203" s="88" t="inlineStr">
        <is>
          <t>Cost benefit analysis</t>
        </is>
      </c>
      <c r="F203" s="88" t="inlineStr">
        <is>
          <t>Cost minimize analysis</t>
        </is>
      </c>
      <c r="G203" s="88" t="inlineStr">
        <is>
          <t>Cost-Effectiveness Analysis (CEA)</t>
        </is>
      </c>
      <c r="H203" s="88" t="inlineStr">
        <is>
          <t>Cost-Utility Analysis (CUA)</t>
        </is>
      </c>
      <c r="I203" s="119" t="n">
        <v>4</v>
      </c>
      <c r="J203" s="88" t="inlineStr">
        <is>
          <t>✅ คำตอบที่ถูกต้อง: ข้อ ง. Cost-Effectiveness Analysis (CEA)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(Cost-Effectiveness Analysis (CEA)) เป็นคำตอบที่ถูกต้องและสอดคล้องกับหลักวิชาการและแนวทางเวชปฏิบัติในการรักษา
🔍 ข้ออื่นผิดเพราะอะไร:
• ข้อ ข. (Cost benefit analysis): Cost-benefit analysis (CBA) เป็นการวัดทั้งต้นทุนและผลลัพธ์ทางคลินิกออกมาเป็นหน่วยตัวเงิน (monetary units) เช่น บาทหรือดอลลาร์ ไม่เหมาะสมกับการเปรียบเทียบประสิทธิผลทางคลินิกของยาต้านเชื้อราสูตรสั้นกับสูตรยาว
• ข้อ ค. (Cost minimize analysis): Cost-minimization analysis (CMA) ใช้ได้เฉพาะเมื่อหลักฐานยืนยันชัดเจนแล้วว่าผลลัพธ์ทางคลินิก (clinical outcomes และ efficacy) ของทั้งสองกลุ่มเท่ากันทุกประการ จึงเปรียบเทียบเฉพาะต้นทุนที่ต่ำกว่า
• ข้อ ง. (Cost effective analysis): Cost-effectiveness analysis (CEA) วัดผลลัพธ์เป็นหน่วยทางธรรมชาติทางคลินิก (natural clinical units เช่น อัตราการหายจากโรค) ซึ่งใช้เมื่อต้องการเปรียบเทียบทั้งความแตกต่างของประสิทธิผลและต้นทุนควบคู่กัน
• ข้อ จ. (Cost Utilities analysis ตอบ d) Cost effective analysis เนื่องจากต้องการเปรียบเทียบทั้งด้าน efficacy และ cost Cost benefit analysis → เปรียบเทียบทั้งประโยชน์ที่ได้รับ(ได้มาจากวิธีการรักษาที่แตกต่างกัน)และ cost Cost minimize analysis → เปรียบเทียบเฉพาะ cost Cost Utilities analysis → เปรียบเทียบทั้ง cost และมีเรื่องคุณภาพชีวิตมาเกี่ยวข้อง เรื่องที่ 5. Influenza เด็กอายุ 10 ปี มีอาการไข้สูงมาก ปวดหัว ตาแดง คัดจมูกน้ำมูกใส ไอแห้งๆ เจ็บคอ มีอาการคัดจมูก ปวดเมื่อยตามตัวมาก เมื่อ 4 วันก่อน ไปเล่นกับเพื่อนที่มีอาการลักษณะเดียวกันมาก่อน มีประวัติแพ้ยา penicillin โดยแพ้แบบ MP rash): Cost-utility analysis (CUA) วัดผลลัพธ์ด้านสุขภาพในมิติของคุณภาพชีวิตที่สัมพันธ์กับสุขภาพออกมาเป็น Quality-Adjusted Life Years (QALYs) มักใช้ในโรคเรื้อรัง ไม่นิยมใช้กับการติดเชื้อราเฉพาะที่ระยะสั้น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3" s="100" t="n"/>
      <c r="L203" s="88" t="inlineStr">
        <is>
          <t>Pharmacoeconomics</t>
        </is>
      </c>
      <c r="M203" s="100" t="inlineStr">
        <is>
          <t>Clinic</t>
        </is>
      </c>
      <c r="N203" s="88" t="inlineStr">
        <is>
          <t>ข้อ 36 (PLE_CC1_Key_Rx20_UBU.md)</t>
        </is>
      </c>
      <c r="O203" s="100" t="inlineStr">
        <is>
          <t>Mock</t>
        </is>
      </c>
      <c r="P203" s="100" t="inlineStr">
        <is>
          <t>Mock Rx20 UBU</t>
        </is>
      </c>
      <c r="Q203" s="100" t="n"/>
    </row>
    <row r="204" ht="13.2" customHeight="1" s="49">
      <c r="A204" s="100" t="n">
        <v>223</v>
      </c>
      <c r="B204" s="88" t="inlineStr">
        <is>
          <t>ผู้ป่วยหญิงอายุ 25 ปี มีประวัติผิวหนังอักเสบ มีตุ่มสิวหนองและผื่นแดงบริเวณใบหน้า แพทย์์ต้องการจ่ายยาปฏิชีวนะชนิดทาเฉพาะที่ ข้อใดคือยาที่เหมาะสมและปลอดภัยที่สุด</t>
        </is>
      </c>
      <c r="C204" s="100" t="n"/>
      <c r="D204" s="88" t="inlineStr">
        <is>
          <t>Clindamycin 1% topical solution</t>
        </is>
      </c>
      <c r="E204" s="88" t="inlineStr">
        <is>
          <t>Mupirocin 2% ointment</t>
        </is>
      </c>
      <c r="F204" s="88" t="inlineStr">
        <is>
          <t>Gentamicin 0.1% cream</t>
        </is>
      </c>
      <c r="G204" s="88" t="inlineStr">
        <is>
          <t>Silver sulfadiazine cream</t>
        </is>
      </c>
      <c r="H204" s="88" t="inlineStr">
        <is>
          <t>Acyclovir 5% cream</t>
        </is>
      </c>
      <c r="I204" s="100" t="n">
        <v>1</v>
      </c>
      <c r="J204" s="88" t="inlineStr">
        <is>
          <t>✅ คำตอบที่ถูกต้อง: ข้อ ก. Clindamycin 1% topical solution
💡 Background:
การรักษาสิวอักเสบระยะเล็กน้อยถึงปานกลาง (Mild to Moderate Papulopustular Acne) เน้นการกำจัดเชื้อ Cutibacterium acnes (เดิมชื่อ Propionibacterium acnes) และลดการอักเสบ
🎯 ทำไมข้อนี้ถึงถูก:
Clindamycin 1% topical เป็นยาปฏิชีวนะทาภายนอกทางเลือกแรกสำหรับสิวอักเสบ โดยแนะนำให้ใช้ร่วมกับ Benzoyl peroxide (BPO) เสมอ เพื่อเพิ่มประสิทธิภาพและป้องกันการเกิดเชื้อดื้อยา
🔍 ข้ออื่นผิดเพราะอะไร:
• ข้อ ข. (Mupirocin): ใช้สำหรับแผลติดเชื้อแบคทีเรีย Gram-positive ทั่วไป (เช่น Impetigo, MRSA) ไม่ใช่ยาเลือกสำหรับสิว
• ข้อ ค. (Gentamicin): ครอบคลุมเชื้อ Gram-negative ในแผลติดเชื้อทั่วไป
• ข้อ ง. (Silver sulfadiazine): ใช้รักษาแผลไฟไหม้ น้ำร้อนลวก (Burns)
• ข้อ จ. (Acyclovir): เป็นยาต้านไวรัส ใช้สำหรับ Herpes simplex ไม่ใช่สิว
📖 Guideline อ้างอิง:
AAD Guidelines of Care for the Management of Acne Vulgaris (2024 Update) &amp; สมาคมแพทย์์ผิวหนังแห่งประเทศไทย
📌 จุดจำก่อนสอบ:
• Topical Antibiotic in Acne: ห้ามใช้ Topical Antibiotic (Clindamycin, Erythromycin) แบบเดี่ยวๆ (Monotherapy) ต้องใช้คู่กับ Benzoyl Peroxide เพื่อกันเชื้อดื้อยาเสมอ</t>
        </is>
      </c>
      <c r="K204" s="100" t="n"/>
      <c r="L204" s="88" t="inlineStr">
        <is>
          <t>Dermatologic Comorbidities</t>
        </is>
      </c>
      <c r="M204" s="100" t="inlineStr">
        <is>
          <t>Clinic</t>
        </is>
      </c>
      <c r="N204" s="88" t="inlineStr">
        <is>
          <t>PLE_CC1_2567_Set1_Key ข้อ 57</t>
        </is>
      </c>
      <c r="O204" s="100" t="n"/>
      <c r="P204" s="100" t="n"/>
      <c r="Q204" s="100" t="n"/>
    </row>
    <row r="205" ht="13.2" customHeight="1" s="49">
      <c r="A205" s="62" t="n">
        <v>224</v>
      </c>
      <c r="B205" s="78"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ลักษณะอาการที่ผู้ป่วยเป็น เกิดจากเชื้ออะไร</t>
        </is>
      </c>
      <c r="C205" s="62" t="inlineStr"/>
      <c r="D205" s="78" t="inlineStr">
        <is>
          <t>Propionebacterium acnes</t>
        </is>
      </c>
      <c r="E205" s="78" t="inlineStr">
        <is>
          <t>Malassezia furfur</t>
        </is>
      </c>
      <c r="F205" s="78" t="inlineStr">
        <is>
          <t>Herpes simplex</t>
        </is>
      </c>
      <c r="G205" s="78" t="inlineStr">
        <is>
          <t>Trichophyton rubrum</t>
        </is>
      </c>
      <c r="H205" s="78" t="inlineStr">
        <is>
          <t>Microsporum</t>
        </is>
      </c>
      <c r="I205" s="62" t="inlineStr">
        <is>
          <t>2</t>
        </is>
      </c>
      <c r="J205" s="78" t="inlineStr">
        <is>
          <t xml:space="preserve">✅ คำตอบที่ถูกต้อง: ข้อ ข. Malassezia furfur
🎯 ทำไมข้อนี้ถึงถูก:
🔍 ข้ออื่นผิดเพราะอะไร:
</t>
        </is>
      </c>
      <c r="K205" s="62" t="inlineStr"/>
      <c r="L205" s="78" t="inlineStr">
        <is>
          <t>Fungal Skin Infections</t>
        </is>
      </c>
      <c r="M205" s="62" t="inlineStr">
        <is>
          <t>Clinic</t>
        </is>
      </c>
      <c r="N205" s="78" t="inlineStr">
        <is>
          <t>[SOURCE: Pharma Plus เล่มม่วง 2 - ข้อสอบย้อนหลังปี 2558 วันที่ 1 ข้อ 93]</t>
        </is>
      </c>
      <c r="O205" s="62" t="inlineStr">
        <is>
          <t>ข้อสอบเก่า</t>
        </is>
      </c>
      <c r="P205" s="62" t="inlineStr">
        <is>
          <t>2558</t>
        </is>
      </c>
    </row>
    <row r="206" ht="13.2" customHeight="1" s="49">
      <c r="A206" s="62" t="n">
        <v>225</v>
      </c>
      <c r="B206" s="78"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ยาใดที่เหมาะสมสำหรับผู้ป่วย</t>
        </is>
      </c>
      <c r="C206" s="62" t="inlineStr"/>
      <c r="D206" s="78" t="inlineStr">
        <is>
          <t>Griseofulvin oral</t>
        </is>
      </c>
      <c r="E206" s="78" t="inlineStr">
        <is>
          <t>Terbinafine</t>
        </is>
      </c>
      <c r="F206" s="78" t="inlineStr">
        <is>
          <t>Ketoconazole oral</t>
        </is>
      </c>
      <c r="G206" s="78" t="inlineStr">
        <is>
          <t>Prednisolone</t>
        </is>
      </c>
      <c r="H206" s="78" t="inlineStr">
        <is>
          <t>Itraconazole capsule</t>
        </is>
      </c>
      <c r="I206" s="62" t="inlineStr">
        <is>
          <t>5</t>
        </is>
      </c>
      <c r="J206" s="78" t="inlineStr">
        <is>
          <t xml:space="preserve">✅ คำตอบที่ถูกต้อง: ข้อ จ. Itraconazole capsule
🎯 ทำไมข้อนี้ถึงถูก:
🔍 ข้ออื่นผิดเพราะอะไร:
</t>
        </is>
      </c>
      <c r="K206" s="62" t="inlineStr"/>
      <c r="L206" s="78" t="inlineStr">
        <is>
          <t>Fungal Skin Infections</t>
        </is>
      </c>
      <c r="M206" s="62" t="inlineStr">
        <is>
          <t>Clinic</t>
        </is>
      </c>
      <c r="N206" s="78" t="inlineStr">
        <is>
          <t>[SOURCE: Pharma Plus เล่มม่วง 2 - ข้อสอบย้อนหลังปี 2558 วันที่ 1 ข้อ 94]</t>
        </is>
      </c>
      <c r="O206" s="62" t="inlineStr">
        <is>
          <t>ข้อสอบเก่า</t>
        </is>
      </c>
      <c r="P206" s="62" t="inlineStr">
        <is>
          <t>2558</t>
        </is>
      </c>
    </row>
    <row r="207" ht="13.2" customHeight="1" s="49">
      <c r="A207" s="62" t="n">
        <v>226</v>
      </c>
      <c r="B207" s="78" t="inlineStr">
        <is>
          <t>สมุนไพรข้อใดที่ใช้ในการรักษากลาก เกลื้อน ฮ่องกงฟุต</t>
        </is>
      </c>
      <c r="C207" s="62" t="inlineStr"/>
      <c r="D207" s="78" t="inlineStr">
        <is>
          <t>ยาทาขลู่</t>
        </is>
      </c>
      <c r="E207" s="78" t="inlineStr">
        <is>
          <t>ยาทาทองพันชั่ง</t>
        </is>
      </c>
      <c r="F207" s="78" t="inlineStr">
        <is>
          <t>ครีมพญายอ</t>
        </is>
      </c>
      <c r="G207" s="78" t="inlineStr">
        <is>
          <t>ครีมบัวบก</t>
        </is>
      </c>
      <c r="H207" s="78" t="inlineStr">
        <is>
          <t>เจลว่านหางจระเข้</t>
        </is>
      </c>
      <c r="I207" s="62" t="inlineStr">
        <is>
          <t>2</t>
        </is>
      </c>
      <c r="J207" s="78" t="inlineStr">
        <is>
          <t xml:space="preserve">✅ คำตอบที่ถูกต้อง: ข้อ ข. ยาทาทองพันชั่ง
🎯 ทำไมข้อนี้ถึงถูก:
🔍 ข้ออื่นผิดเพราะอะไร:
</t>
        </is>
      </c>
      <c r="K207" s="62" t="inlineStr"/>
      <c r="L207" s="78" t="inlineStr">
        <is>
          <t>Herbal Medicine in Dermatology</t>
        </is>
      </c>
      <c r="M207" s="62" t="inlineStr">
        <is>
          <t>Clinic</t>
        </is>
      </c>
      <c r="N207" s="78" t="inlineStr">
        <is>
          <t>[SOURCE: Pharma Plus เล่มม่วง 2 - ข้อสอบย้อนหลังปี 2558 วันที่ 1 ข้อ 98]</t>
        </is>
      </c>
      <c r="O207" s="62" t="inlineStr">
        <is>
          <t>ข้อสอบเก่า</t>
        </is>
      </c>
      <c r="P207" s="62" t="inlineStr">
        <is>
          <t>2558</t>
        </is>
      </c>
    </row>
    <row r="208" ht="13.2" customHeight="1" s="49">
      <c r="A208" s="62" t="n">
        <v>227</v>
      </c>
      <c r="B208" s="78" t="inlineStr">
        <is>
          <t>[กรณีศึกษา]
ชายอายุ 41 ปี มีจุดขาวกระจาย บางจุดสีแดง มีขุย ใช้เล็บขูดเห็นเป็นขุยชัดเจน (evoked scale sign) เริ่มจากบริเวณต่อมไขมันแล้วกระจายออก
คำถาม: คิดว่ารอยโรคดังกล่าวเกิดจากเชื้ออะไร</t>
        </is>
      </c>
      <c r="C208" s="62" t="inlineStr"/>
      <c r="D208" s="78" t="inlineStr">
        <is>
          <t>Malassezia furfur</t>
        </is>
      </c>
      <c r="E208" s="78" t="inlineStr">
        <is>
          <t>Candida tropicalis</t>
        </is>
      </c>
      <c r="F208" s="78" t="inlineStr">
        <is>
          <t>Cryptococcus neoformans</t>
        </is>
      </c>
      <c r="G208" s="78" t="inlineStr">
        <is>
          <t>Epidermophyton</t>
        </is>
      </c>
      <c r="H208" s="78" t="inlineStr">
        <is>
          <t>Trichophyton</t>
        </is>
      </c>
      <c r="I208" s="62" t="inlineStr">
        <is>
          <t>1</t>
        </is>
      </c>
      <c r="J208" s="78" t="inlineStr">
        <is>
          <t>✅ คำตอบที่ถูกต้อง: ข้อ ก. Malassezia furfur
🎯 ทำไมข้อนี้ถึงถูก:
รอยโรคดวงขาวหรือดวงแดงเป็นขุยละเอียดในบริเวณผิวหนังที่มีต่อมไขมันหนาแน่น (seborrheic areas) ร่วมกับขูดแล้วเกิดขุย (Besnier sign หรือ evoked scale) เป็นลักษณะเฉพาะของโรคเกลื้อน (tinea versicolor) ซึ่งเกิดจากเชื้อรากลุ่ม Malassezia furfur (เดิมเรียก Pityrosporum orbiculare/ovale)
🔍 ข้ออื่นผิดเพราะอะไร:
• • ข้อ ข.: Candida tropicalis มักก่อโรค candidiasis บริเวณซอกพับที่มีความอับชื้น เป็นผื่นแดงแฉะมีตุ่มหนองกระจายโดยรอบ (satellite lesions)
• ข้อ ค.: Cryptococcus neoformans ก่อโรคติดเชื้อฉวยโอกาสในระบบประสาท (cryptococcal meningitis) ในผู้ป่วยภูมิคุ้มกันบกพร่อง
• ข้อ ง.: Epidermophyton floccosum เป็น dermatophyte ก่อโรคกลาก (tinea corporis/cruris/pedis) มีลักษณะขอบยกนูนแดง คันชัดเจน
• ข้อ จ.: Trichophyton rubrum เป็นเชื้อรากลุ่ม dermatophyte ก่อโรคกลาก ไม่ใช่สาเหตุของเกลื้อน</t>
        </is>
      </c>
      <c r="K208" s="62" t="inlineStr"/>
      <c r="L208" s="78" t="inlineStr">
        <is>
          <t>Fungal Skin Infections</t>
        </is>
      </c>
      <c r="M208" s="62" t="inlineStr">
        <is>
          <t>Clinic</t>
        </is>
      </c>
      <c r="N208" s="78" t="inlineStr">
        <is>
          <t>[SOURCE: Pharma Plus เล่มม่วง 2 - ข้อสอบย้อนหลัง PLE-CC1 ปี 2564 วันที่ 1 ข้อ 28]</t>
        </is>
      </c>
      <c r="O208" s="62" t="inlineStr">
        <is>
          <t>ข้อสอบเก่า</t>
        </is>
      </c>
      <c r="P208" s="62" t="inlineStr">
        <is>
          <t>2564</t>
        </is>
      </c>
    </row>
    <row r="209" ht="13.2" customHeight="1" s="49">
      <c r="A209" s="62" t="n">
        <v>228</v>
      </c>
      <c r="B209" s="78" t="inlineStr">
        <is>
          <t>[กรณีศึกษา]
ชายอายุ 41 ปี เป็นโรคเกลื้อน (tinea versicolor) บริเวณลำตัว
คำถาม: ควรใช้ยาอะไรในการรักษาโรคเกลื้อน</t>
        </is>
      </c>
      <c r="C209" s="62" t="inlineStr"/>
      <c r="D209" s="78" t="inlineStr">
        <is>
          <t>20% salicylic acid</t>
        </is>
      </c>
      <c r="E209" s="78" t="inlineStr">
        <is>
          <t>20% sodium thiosulfate</t>
        </is>
      </c>
      <c r="F209" s="78" t="inlineStr">
        <is>
          <t>20% selenium sulfide</t>
        </is>
      </c>
      <c r="G209" s="78" t="inlineStr">
        <is>
          <t>20% sodium lauryl sulfate</t>
        </is>
      </c>
      <c r="H209" s="78" t="inlineStr">
        <is>
          <t>20% KOH</t>
        </is>
      </c>
      <c r="I209" s="62" t="inlineStr">
        <is>
          <t>2</t>
        </is>
      </c>
      <c r="J209" s="78" t="inlineStr">
        <is>
          <t>✅ คำตอบที่ถูกต้อง: ข้อ ข. 20% sodium thiosulfate
🎯 ทำไมข้อนี้ถึงถูก:
Sodium thiosulfate สารละลายความเข้มข้น 20% เป็นยาทามาตรฐานดั้งเดิมที่มีระบุในบัญชียาหลักแห่งชาติสำหรับรักษาโรคเกลื้อน (tinea versicolor) โดยทาวันละ 2 ครั้ง
🔍 ข้ออื่นผิดเพราะอะไร:
• • ข้อ ก.: 20% Salicylic acid เป็น keratolytic agent ความเข้มข้นสูงเกินไปสำหรับทาลำตัว มักใช้ลอกตาปลาหรือหูด ไม่ใช่ยารักษาเกลื้อน
• ข้อ ค.: Selenium sulfide ที่ใช้รักษาเกลื้อนใช้ความเข้มข้น 2.5% โลชั่น ไม่ใช่ 20% (ความเข้มข้น 20% สูงเกินไปและระคายเคืองผิวหนังรุนแรง)
• ข้อ ง.: Sodium lauryl sulfate เป็น anionic surfactant สารชะล้าง ไม่ใช่ยารักษาเชื้อรา
• ข้อ จ.: 20% KOH (Potassium hydroxide) เป็นน้ำยาเคมีสำหรับทำ direct microscopic examination (KOH preparation) เพื่อตรวจหาเชื้อรา ไม่ใช่ยาที่ใช้ทารักษา</t>
        </is>
      </c>
      <c r="K209" s="62" t="inlineStr"/>
      <c r="L209" s="78" t="inlineStr">
        <is>
          <t>Fungal Skin Infections</t>
        </is>
      </c>
      <c r="M209" s="62" t="inlineStr">
        <is>
          <t>Clinic</t>
        </is>
      </c>
      <c r="N209" s="78" t="inlineStr">
        <is>
          <t>[SOURCE: Pharma Plus เล่มม่วง 2 - ข้อสอบย้อนหลัง PLE-CC1 ปี 2564 วันที่ 1 ข้อ 29]</t>
        </is>
      </c>
      <c r="O209" s="62" t="inlineStr">
        <is>
          <t>ข้อสอบเก่า</t>
        </is>
      </c>
      <c r="P209" s="62" t="inlineStr">
        <is>
          <t>2564</t>
        </is>
      </c>
    </row>
    <row r="210" ht="13.2" customHeight="1" s="49">
      <c r="A210" s="62" t="n">
        <v>229</v>
      </c>
      <c r="B210" s="78"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จากอาการดังกล่าวผู้ป่วยเป็นโรคใด</t>
        </is>
      </c>
      <c r="C210" s="62" t="inlineStr"/>
      <c r="D210" s="78" t="inlineStr">
        <is>
          <t>Pityriasis versicolor</t>
        </is>
      </c>
      <c r="E210" s="78" t="inlineStr">
        <is>
          <t>Tinea corporis</t>
        </is>
      </c>
      <c r="F210" s="78" t="inlineStr">
        <is>
          <t>Impetigo</t>
        </is>
      </c>
      <c r="G210" s="78" t="inlineStr">
        <is>
          <t>Seborrheic dermatitis</t>
        </is>
      </c>
      <c r="H210" s="78" t="inlineStr">
        <is>
          <t>Atopic dermatitis</t>
        </is>
      </c>
      <c r="I210" s="62" t="inlineStr">
        <is>
          <t>4</t>
        </is>
      </c>
      <c r="J210" s="78" t="inlineStr">
        <is>
          <t>✅ คำตอบที่ถูกต้อง: ข้อ ง. Seborrheic dermatitis
🎯 ทำไมข้อนี้ถึงถูก:
รอยโรคบริเวณใบหน้าตำแหน่ง T-zone (หน้าผาก จมูก ร่องแก้ม คิ้ว) ที่มีลักษณะเป็นผื่นแดงและมีสะเก็ดเป็นมันเยิ้ม (greasy, yellowish scales) เป็นๆ หายๆ เรื้อรัง และกำเริบเมื่ออากาศเย็นหรือมีความเครียด เป็นลักษณะทางคลินิกที่จำเพาะของ Seborrheic dermatitis (ต่อมไขมันอักเสบ)
🔍 ข้ออื่นผิดเพราะอะไร:
• ข้อ ก. Pityriasis versicolor: เกลื้อน ลักษณะเป็นผื่นดวงสีขาว สีน้ำตาล หรือแดง มีขุยละเอียด พบเด่นที่หน้าอก แผ่นหลัง และลำคอ ไม่ได้จำเพาะต่อ T-zone ของใบหน้า
• ข้อ ข. Tinea corporis: กลาก ลักษณะเป็นวงขอบนูนแดงชัดเจน ขอบยกขึ้น มีขุย และมี central clearing คันมาก มักพบบริเวณลำตัวและแขนขา
• ข้อ ค. Impetigo: โรคติดเชื้อแบคทีเรียที่ผิวหนัง มีลักษณะเป็นตุ่มน้ำหรือตุ่มหนองแตกออกเกิดเป็นสะเก็ดสีน้ำผึ้ง (honey-colored crust) มักพบในเด็กและเป็นเฉียบพลัน
• ข้อ จ. Atopic dermatitis: ผื่นภูมิแพ้ผิวหนัง ในผู้ใหญ่มักพบที่ข้อพับ (flexural areas) เช่น ข้อพับแขน ขา ผิวแห้งคันมาก ไม่ได้จำเพาะเป็น greasy scales ที่ T-zone</t>
        </is>
      </c>
      <c r="K210" s="62" t="inlineStr"/>
      <c r="L210" s="78" t="inlineStr">
        <is>
          <t>Dermatology</t>
        </is>
      </c>
      <c r="M210" s="62" t="inlineStr">
        <is>
          <t>Clinic</t>
        </is>
      </c>
      <c r="N210" s="78" t="inlineStr">
        <is>
          <t>[SOURCE: Pharma Plus เล่มม่วง 2 - ข้อสอบย้อนหลัง PLE-CC1 ปี 2564 วันที่ 2 ข้อ 24]</t>
        </is>
      </c>
      <c r="O210" s="62" t="inlineStr">
        <is>
          <t>ข้อสอบเก่า</t>
        </is>
      </c>
      <c r="P210" s="62" t="inlineStr">
        <is>
          <t>2564</t>
        </is>
      </c>
    </row>
    <row r="211" ht="13.2" customHeight="1" s="49">
      <c r="A211" s="62" t="n">
        <v>230</v>
      </c>
      <c r="B211" s="78"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ควรเลือกยาใดในการรักษา</t>
        </is>
      </c>
      <c r="C211" s="62" t="inlineStr"/>
      <c r="D211" s="78" t="inlineStr">
        <is>
          <t>Ketoconazole cream</t>
        </is>
      </c>
      <c r="E211" s="78" t="inlineStr">
        <is>
          <t>Mupirocin cream</t>
        </is>
      </c>
      <c r="F211" s="78" t="inlineStr">
        <is>
          <t>Itraconazole</t>
        </is>
      </c>
      <c r="G211" s="78" t="inlineStr">
        <is>
          <t>0.5% beclomethasone propionate cream</t>
        </is>
      </c>
      <c r="H211" s="78" t="inlineStr">
        <is>
          <t>ครีมว่านหางจระเข้</t>
        </is>
      </c>
      <c r="I211" s="62" t="inlineStr">
        <is>
          <t>1</t>
        </is>
      </c>
      <c r="J211" s="78" t="inlineStr">
        <is>
          <t>✅ คำตอบที่ถูกต้อง: ข้อ ก. Ketoconazole cream
🎯 ทำไมข้อนี้ถึงถูก:
Seborrheic dermatitis สัมพันธ์กับการเพิ่มจำนวนของเชื้อยีสต์ Malassezia restricta / globosa การรักษาทางเลือกแรกสำหรับผื่นบริเวณใบหน้าคือ topical antifungal cream เช่น 2% Ketoconazole cream ทาวันละ 1-2 ครั้ง มีประสิทธิภาพดีในการลดจำนวนเชื้อยีสต์และต้านการอักเสบโดยไม่ทำให้เกิดผลข้างเคียงผิวหนังฝ่อ
🔍 ข้ออื่นผิดเพราะอะไร:
• ข้อ ข. Mupirocin cream: เป็นยาปฏิชีวนะเฉพาะที่สำหรับเชื้อแบคทีเรียแกรมบวก เช่น Staphylococcus aureus ไม่มีฤทธิ์ต่อเชื้อราหรือ seborrheic dermatitis
• ข้อ ค. Itraconazole: เป็นยากินต้านเชื้อราระบบ systemic สงวนไว้สำหรับกรณีดื้อยา รุนแรง หรือกระจายตัวกว้างขวาง ไม่จำเป็นต้องใช้สำหรับผื่นเฉพาะที่ใบหน้า
• ข้อ ง. 0.5% beclomethasone propionate cream: เป็น potent topical corticosteroid ห้ามทาบนใบหน้านานเนื่องจากทำให้ผิวบาง เส้นเลือดฝอยแตก (telangiectasia) และ perioral dermatitis
• ข้อ จ. ครีมว่านหางจระเข้: มีฤทธิ์เพียงให้ความชุ่มชื้นและลดการระคายเคือง ไม่ใช่ยารักษามาตรฐานที่มีฤทธิ์ต้านเชื้อ Malassezia</t>
        </is>
      </c>
      <c r="K211" s="62" t="inlineStr"/>
      <c r="L211" s="78" t="inlineStr">
        <is>
          <t>Dermatology</t>
        </is>
      </c>
      <c r="M211" s="62" t="inlineStr">
        <is>
          <t>Clinic</t>
        </is>
      </c>
      <c r="N211" s="78" t="inlineStr">
        <is>
          <t>[SOURCE: Pharma Plus เล่มม่วง 2 - ข้อสอบย้อนหลัง PLE-CC1 ปี 2564 วันที่ 2 ข้อ 25]</t>
        </is>
      </c>
      <c r="O211" s="62" t="inlineStr">
        <is>
          <t>ข้อสอบเก่า</t>
        </is>
      </c>
      <c r="P211" s="62" t="inlineStr">
        <is>
          <t>2564</t>
        </is>
      </c>
    </row>
    <row r="212" ht="28" customHeight="1" s="49">
      <c r="A212" s="62" t="n">
        <v>231</v>
      </c>
      <c r="B212" s="78"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อาการของผู้ป่วย เข้าได้กับข้อใด</t>
        </is>
      </c>
      <c r="C212" s="78" t="inlineStr"/>
      <c r="D212" s="78" t="inlineStr">
        <is>
          <t>Scabies</t>
        </is>
      </c>
      <c r="E212" s="78" t="inlineStr">
        <is>
          <t>Body lice</t>
        </is>
      </c>
      <c r="F212" s="78" t="inlineStr">
        <is>
          <t>Tinea corporis</t>
        </is>
      </c>
      <c r="G212" s="78" t="inlineStr">
        <is>
          <t>Contact Dermatitis</t>
        </is>
      </c>
      <c r="H212" s="78" t="inlineStr">
        <is>
          <t>Atopic dermatitis</t>
        </is>
      </c>
      <c r="I212" s="62" t="inlineStr">
        <is>
          <t>1</t>
        </is>
      </c>
      <c r="J212" s="78" t="inlineStr">
        <is>
          <t>✅ คำตอบที่ถูกต้อง: ข้อ ก. Scabies
🎯 ทำไมข้อนี้ถึงถูก:
รอยโรคตุ่มแดงตุ่มน้ำใส (papules and vesicles) บริเวณง่ามนิ้วมือ (interdigital web spaces) ร่วมกับอาการคันรุนแรงเวลากลางคืน (nocturnal pruritus) และมีคนใกล้ชิด (ภรรยาที่นอนด้วยกัน) มีอาการเหมือนกัน เข้าได้กับโรคหิด (scabies) ที่เกิดจากการติดเชื้อ Sarcoptes scabiei
🔍 ข้ออื่นผิดเพราะอะไร:
• • ข้อ ข.: Body lice (Pediculus humanus corporis) พบบริเวณลำตัวและตามรอยตะเข็บเสื้อผ้า ไม่ได้มีรอยโรคจำเพาะที่ interdigital spaces
• ข้อ ค.: Tinea corporis เป็นการติดเชื้อราที่ผิวหนัง ลักษณะผื่นเป็น annular plaque ขอบยกนูนชัดเจนและมี central clearing มักไม่ติดต่อพร้อมกันในครอบครัวอย่างรวดเร็วเช่นนี้
• ข้อ ง.: Contact dermatitis มักจำกัดเฉพาะบริเวณที่สัมผัสสารก่อภูมิแพ้หรือสารระคายเคือง และไม่ติดต่อสู่ภรรยา
• ข้อ จ.: Atopic dermatitis มักมีประวัติภูมิแพ้เรื้อรัง รอยโรคตามข้อพับ (flexural surfaces) ไม่ติดต่อระหว่างบุคคล</t>
        </is>
      </c>
      <c r="K212" s="78" t="inlineStr">
        <is>
          <t>Scabies and Lice</t>
        </is>
      </c>
      <c r="L212" s="78" t="inlineStr">
        <is>
          <t>Clinical presentation of scabies</t>
        </is>
      </c>
      <c r="M212" s="62" t="inlineStr">
        <is>
          <t>ปานกลาง</t>
        </is>
      </c>
      <c r="N212" s="62" t="inlineStr">
        <is>
          <t>ข้อสอบเก่า</t>
        </is>
      </c>
      <c r="O212" s="78" t="inlineStr">
        <is>
          <t>[SOURCE: Pharma Plus เล่มม่วง 2 - ข้อสอบย้อนหลัง PLE-CC1 ปี 2565 ข้อ 4]</t>
        </is>
      </c>
      <c r="P212" s="62" t="n">
        <v>2565</v>
      </c>
    </row>
    <row r="213" ht="28" customHeight="1" s="49">
      <c r="A213" s="62" t="n">
        <v>232</v>
      </c>
      <c r="B213" s="78"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ยาใดใช้รักษาโรคดังกล่าว</t>
        </is>
      </c>
      <c r="C213" s="78" t="inlineStr"/>
      <c r="D213" s="78" t="inlineStr">
        <is>
          <t>Oral ivermectin</t>
        </is>
      </c>
      <c r="E213" s="78" t="inlineStr">
        <is>
          <t>Selenium sulfide shampoo</t>
        </is>
      </c>
      <c r="F213" s="78" t="inlineStr">
        <is>
          <t>Gamma benzene hexachloride cream</t>
        </is>
      </c>
      <c r="G213" s="78" t="inlineStr">
        <is>
          <t>Permethrin cream</t>
        </is>
      </c>
      <c r="H213" s="78" t="inlineStr">
        <is>
          <t>Dexamethasone cream</t>
        </is>
      </c>
      <c r="I213" s="62" t="inlineStr">
        <is>
          <t>4</t>
        </is>
      </c>
      <c r="J213" s="78" t="inlineStr">
        <is>
          <t>✅ คำตอบที่ถูกต้อง: ข้อ ง. Permethrin cream
🎯 ทำไมข้อนี้ถึงถูก:
ยามาตรฐาน first-line treatment สำหรับ scabies คือ 5% Permethrin cream โดยทาทั่วตัวตั้งแต่คอจรดปลายเท้า ทิ้งไว้ 8-14 ชั่วโมงแล้วล้างออก และทาซ้ำอีกครั้งใน 1-2 สัปดาห์ ร่วมกับการรักษาคู่นอนหรือสมาชิกในบ้านพร้อมกัน
🔍 ข้ออื่นผิดเพราะอะไร:
• • ข้อ ก.: Oral ivermectin (200 mcg/kg) เป็นทางเลือก second-line หรือใช้ใน crusted (Norwegian) scabies และ institutional outbreaks
• ข้อ ข.: Selenium sulfide shampoo ใช้รักษาเกลื้อน (tinea versicolor) และรังแค ไม่สามารถฆ่าตัวหิดได้
• ข้อ ค.: Gamma benzene hexachloride (Lindane) มี neurotoxicity เสี่ยงต่ออาการชัก ปัจจุบันเป็น third-line และถูกยกเลิกการใช้ในหลายประเทศ
• ข้อ จ.: Dexamethasone cream เป็น topical corticosteroid ห้ามใช้เป็นยาเดี่ยวเพราะจะกดภูมิคุ้มกันและบดบังรอยโรค (scabies incognito)</t>
        </is>
      </c>
      <c r="K213" s="78" t="inlineStr">
        <is>
          <t>Scabies and Lice</t>
        </is>
      </c>
      <c r="L213" s="78" t="inlineStr">
        <is>
          <t>First-line pharmacological treatment of scabies</t>
        </is>
      </c>
      <c r="M213" s="62" t="inlineStr">
        <is>
          <t>ปานกลาง</t>
        </is>
      </c>
      <c r="N213" s="62" t="inlineStr">
        <is>
          <t>ข้อสอบเก่า</t>
        </is>
      </c>
      <c r="O213" s="78" t="inlineStr">
        <is>
          <t>[SOURCE: Pharma Plus เล่มม่วง 2 - ข้อสอบย้อนหลัง PLE-CC1 ปี 2565 ข้อ 5]</t>
        </is>
      </c>
      <c r="P213" s="62" t="n">
        <v>2565</v>
      </c>
    </row>
    <row r="214" ht="28" customHeight="1" s="49">
      <c r="A214" s="62" t="n">
        <v>233</v>
      </c>
      <c r="B214" s="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อาการแพ้ ibuprofen เป็นลักษณะใด</t>
        </is>
      </c>
      <c r="C214" s="78" t="inlineStr"/>
      <c r="D214" s="78" t="inlineStr">
        <is>
          <t>SJS</t>
        </is>
      </c>
      <c r="E214" s="78" t="inlineStr">
        <is>
          <t>AGEP</t>
        </is>
      </c>
      <c r="F214" s="78" t="inlineStr">
        <is>
          <t>MP rash</t>
        </is>
      </c>
      <c r="G214" s="78" t="inlineStr">
        <is>
          <t>Urticaria</t>
        </is>
      </c>
      <c r="H214" s="78" t="inlineStr">
        <is>
          <t>Angioedema</t>
        </is>
      </c>
      <c r="I214" s="62" t="inlineStr">
        <is>
          <t>3</t>
        </is>
      </c>
      <c r="J214" s="78" t="inlineStr">
        <is>
          <t>✅ คำตอบที่ถูกต้อง: ข้อ ค. MP rash
🎯 ทำไมข้อนี้ถึงถูก:
ลักษณะผื่นตุ่มนูนแดงสลับราบ (erythematous macules and papules) ที่เกิดขึ้นหลังได้รับยา 2 วัน โดยไม่มีแผลที่เยื่อบุผิว (mucosal involvement) เข้าได้กับ maculopapular rash (MP rash หรือ morbilliform drug eruption) ซึ่งเป็น cutaneous adverse drug reaction ชนิดที่พบบ่อยที่สุด
🔍 ข้ออื่นผิดเพราะอะไร:
• • ข้อ ก.: SJS (Stevens-Johnson syndrome) เป็น severe cutaneous adverse reaction ที่มี mucosal involvement อย่างน้อย 2 ตำแหน่ง ร่วมกับ epidermal detachment และ target lesions
• ข้อ ข.: AGEP (acute generalized exanthematous pustulosis) เป็นผื่นตุ่มหนองปลอดเชื้อขนาดเล็กจำนวนมาก (non-follicular sterile pustules) บนผิวหนังสีแดง ร่วมกับมีไข้สูง
• ข้อ ง.: Urticaria (ลมพิษ) ผื่นเป็นปื้นนูนแดง คันมาก (wheal and flare) รูปร่างเปลี่ยนแปลงได้ ยุบหายได้เองภายใน 24 ชั่วโมง
• ข้อ จ.: Angioedema เป็นการบวมของเนื้อเยื่อใต้ผิวหนังชั้นลึก เช่น เปลือกตา ริมฝีปาก ลิ้น หรือทางเดินหายใจ</t>
        </is>
      </c>
      <c r="K214" s="78" t="inlineStr">
        <is>
          <t>Adverse drug reactions</t>
        </is>
      </c>
      <c r="L214" s="78" t="inlineStr">
        <is>
          <t>Maculopapular rash presentation from NSAIDs</t>
        </is>
      </c>
      <c r="M214" s="62" t="inlineStr">
        <is>
          <t>ยาก</t>
        </is>
      </c>
      <c r="N214" s="62" t="inlineStr">
        <is>
          <t>ข้อสอบเก่า</t>
        </is>
      </c>
      <c r="O214" s="78" t="inlineStr">
        <is>
          <t>[SOURCE: Pharma Plus เล่มม่วง 2 - ข้อสอบย้อนหลัง PLE-CC1 ปี 2565 ข้อ 27]</t>
        </is>
      </c>
      <c r="P214" s="62" t="n">
        <v>2565</v>
      </c>
    </row>
    <row r="215" ht="28" customHeight="1" s="49">
      <c r="A215" s="62" t="n">
        <v>234</v>
      </c>
      <c r="B215" s="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ผู้ป่วยรายนี้ควรเลี่ยงยาใด</t>
        </is>
      </c>
      <c r="C215" s="78" t="inlineStr"/>
      <c r="D215" s="78" t="inlineStr">
        <is>
          <t>Naproxen</t>
        </is>
      </c>
      <c r="E215" s="78" t="inlineStr">
        <is>
          <t>Celecoxib</t>
        </is>
      </c>
      <c r="F215" s="78" t="inlineStr">
        <is>
          <t>Diclofenac</t>
        </is>
      </c>
      <c r="G215" s="78" t="inlineStr">
        <is>
          <t>Indomethacin</t>
        </is>
      </c>
      <c r="H215" s="78" t="inlineStr">
        <is>
          <t>Mefenamic acid</t>
        </is>
      </c>
      <c r="I215" s="62" t="inlineStr">
        <is>
          <t>1</t>
        </is>
      </c>
      <c r="J215" s="78" t="inlineStr">
        <is>
          <t>✅ คำตอบที่ถูกต้อง: ข้อ ก. Naproxen
🎯 ทำไมข้อนี้ถึงถูก:
ผู้ป่วยแพ้ยา ibuprofen เกิดผื่น MP rash ซึ่งเป็น delayed T-cell mediated hypersensitivity มักสัมพันธ์กับโครงสร้างทางเคมีที่คล้ายคลึงกัน (chemical structure cross-reactivity) ดังนั้นผู้ป่วยจึงควรหลีกเลี่ยงยาในกลุ่ม propionic acid derivatives เหมือนกัน ได้แก่ Naproxen
🔍 ข้ออื่นผิดเพราะอะไร:
• • ข้อ ข.: Celecoxib เป็น selective COX-2 inhibitor ในกลุ่ม diaryl-substituted pyrazole มีโครงสร้างทางเคมีแตกต่างออกไป
• ข้อ ค.: Diclofenac เป็น acetic acid derivative ซึ่งโจทย์ระบุว่าผู้ป่วยเคยใช้ topical diclofenac ได้โดยไม่มีอาการแพ้
• ข้อ ง.: Indomethacin เป็น indole acetic acid derivative มีโครงสร้างต่างกลุ่ม
• ข้อ จ.: Mefenamic acid เป็น fenamate (anthranilic acid derivative) มีโครงสร้างต่างกลุ่ม</t>
        </is>
      </c>
      <c r="K215" s="78" t="inlineStr">
        <is>
          <t>Adverse drug reactions</t>
        </is>
      </c>
      <c r="L215" s="78" t="inlineStr">
        <is>
          <t>Cross-reactivity among propionic acid derivative NSAIDs</t>
        </is>
      </c>
      <c r="M215" s="62" t="inlineStr">
        <is>
          <t>ปานกลาง</t>
        </is>
      </c>
      <c r="N215" s="62" t="inlineStr">
        <is>
          <t>ข้อสอบเก่า</t>
        </is>
      </c>
      <c r="O215" s="78" t="inlineStr">
        <is>
          <t>[SOURCE: Pharma Plus เล่มม่วง 2 - ข้อสอบย้อนหลัง PLE-CC1 ปี 2565 ข้อ 28]</t>
        </is>
      </c>
      <c r="P215" s="62" t="n">
        <v>2565</v>
      </c>
    </row>
    <row r="216" ht="28" customHeight="1" s="49">
      <c r="A216" s="62" t="n">
        <v>235</v>
      </c>
      <c r="B216" s="78"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ผู้ป่วยมีอาการของโรคใด</t>
        </is>
      </c>
      <c r="C216" s="78" t="inlineStr"/>
      <c r="D216" s="78" t="inlineStr">
        <is>
          <t>Tinea versicolor</t>
        </is>
      </c>
      <c r="E216" s="78" t="inlineStr">
        <is>
          <t>Tinea pedis</t>
        </is>
      </c>
      <c r="F216" s="78" t="inlineStr">
        <is>
          <t>Tinea cruris</t>
        </is>
      </c>
      <c r="G216" s="78" t="inlineStr">
        <is>
          <t>Tinea capitis</t>
        </is>
      </c>
      <c r="H216" s="78" t="inlineStr">
        <is>
          <t>Tinea corporis</t>
        </is>
      </c>
      <c r="I216" s="62" t="inlineStr">
        <is>
          <t>2</t>
        </is>
      </c>
      <c r="J216" s="78" t="inlineStr">
        <is>
          <t>✅ คำตอบที่ถูกต้อง: ข้อ ข. Tinea pedis
🎯 ทำไมข้อนี้ถึงถูก:
ผื่นคัน ขุยขาว ยุ่ย บริเวณง่ามนิ้วเท้าและฝ่าเท้า ร่วมกับประวัติเท้าแช่น้ำอับชื้นเป็นเวลานาน เป็นลักษณะทางคลินิกที่จำเพาะของ Tinea pedis (โรคน้ำกัดเท้าหรือเชื้อราที่เท้า)
🔍 ข้ออื่นผิดเพราะอะไร:
• ข้อ ก.: Tinea versicolor (เกลื้อน) เกิดจากเชื้อ Malassezia มักพบบริเวณลำตัว หน้าอก หลัง เป็นรอยด่างสีขาว น้ำตาล หรือแดง
• ข้อ ค.: Tinea cruris คือการติดเชื้อรากลุ่ม dermatophyte บริเวณขาหนีบ (สังคัง)
• ข้อ ง.: Tinea capitis คือการติดเชื้อราที่บริเวณหนังศีรษะและเส้นผม พบบ่อยในเด็ก
• ข้อ จ.: Tinea corporis คือกลากตามลำตัว มีลักษณะเป็นผื่นวงกลมขอบนูนแดงคัน ชัดเจน</t>
        </is>
      </c>
      <c r="K216" s="78" t="inlineStr">
        <is>
          <t>Fungal Skin Infections</t>
        </is>
      </c>
      <c r="L216" s="78" t="inlineStr">
        <is>
          <t>Tinea Pedis Diagnosis</t>
        </is>
      </c>
      <c r="M216" s="62" t="inlineStr">
        <is>
          <t>ยาก</t>
        </is>
      </c>
      <c r="N216" s="62" t="inlineStr">
        <is>
          <t>ข้อสอบเก่า</t>
        </is>
      </c>
      <c r="O216" s="78" t="inlineStr">
        <is>
          <t>[SOURCE: Pharma Plus เล่มม่วง 2 - ข้อสอบย้อนหลัง PLE-CC1 ปี 2565 ข้อ 57]</t>
        </is>
      </c>
      <c r="P216" s="62" t="n">
        <v>2565</v>
      </c>
    </row>
    <row r="217" ht="28" customHeight="1" s="49">
      <c r="A217" s="62" t="n">
        <v>236</v>
      </c>
      <c r="B217" s="78"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ผู้ป่วยควรได้รับยาใด</t>
        </is>
      </c>
      <c r="C217" s="78" t="inlineStr"/>
      <c r="D217" s="78" t="inlineStr">
        <is>
          <t>Griseofulvin</t>
        </is>
      </c>
      <c r="E217" s="78" t="inlineStr">
        <is>
          <t>Coal tar shampoo</t>
        </is>
      </c>
      <c r="F217" s="78" t="inlineStr">
        <is>
          <t>Clotrimazole 1% cream</t>
        </is>
      </c>
      <c r="G217" s="78" t="inlineStr">
        <is>
          <t>Selenium sulfide 2.5% shampoo</t>
        </is>
      </c>
      <c r="H217" s="78" t="inlineStr">
        <is>
          <t>Fluconazole 400 mg single dose</t>
        </is>
      </c>
      <c r="I217" s="62" t="inlineStr">
        <is>
          <t>3</t>
        </is>
      </c>
      <c r="J217" s="78" t="inlineStr">
        <is>
          <t>✅ คำตอบที่ถูกต้อง: ข้อ ค. Clotrimazole 1% cream
🎯 ทำไมข้อนี้ถึงถูก:
Tinea pedis ระดับไม่รุนแรง การรักษาอันดับแรกคือ ยาทาต้านเชื้อรากลุ่ม imidazole เช่น Clotrimazole 1% cream ทาวันละ 2 ครั้งต่อเนื่องอย่างน้อย 2-4 สัปดาห์
🔍 ข้ออื่นผิดเพราะอะไร:
• ข้อ ก.: Griseofulvin เป็นยารับประทาน สงวนไว้สำหรับ tinea capitis หรือการติดเชื้อราที่เล็บและผิวหนังบริเวณกว้างที่ไม่ตอบสนองต่อยาทา
• ข้อ ข.: Coal tar shampoo ใช้รักษาโรคสะเก็ดเงิน (psoriasis) และ seborrheic dermatitis ไม่ใช่ยาฆ่าเชื้อรา
• ข้อ ง.: Selenium sulfide shampoo ใช้รักษาเกลื้อน (tinea versicolor) และรังแค ไม่ใช่การรักษามาตรฐานของ tinea pedis
• ข้อ จ.: Fluconazole 400 mg single dose ไม่ใช่ขนาดยามาตรฐานสำหรับ tinea pedis และควรเริ่มด้วยยาทาก่อนเสมอ</t>
        </is>
      </c>
      <c r="K217" s="78" t="inlineStr">
        <is>
          <t>Fungal Skin Infections</t>
        </is>
      </c>
      <c r="L217" s="78" t="inlineStr">
        <is>
          <t>Topical Antifungal Therapy for Tinea Pedis</t>
        </is>
      </c>
      <c r="M217" s="62" t="inlineStr">
        <is>
          <t>ปานกลาง</t>
        </is>
      </c>
      <c r="N217" s="62" t="inlineStr">
        <is>
          <t>ข้อสอบเก่า</t>
        </is>
      </c>
      <c r="O217" s="78" t="inlineStr">
        <is>
          <t>[SOURCE: Pharma Plus เล่มม่วง 2 - ข้อสอบย้อนหลัง PLE-CC1 ปี 2565 ข้อ 58]</t>
        </is>
      </c>
      <c r="P217" s="62" t="n">
        <v>2565</v>
      </c>
    </row>
    <row r="218" ht="28" customHeight="1" s="49">
      <c r="A218" s="62" t="n">
        <v>237</v>
      </c>
      <c r="B218" s="78"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ข้อใดไม่เกี่ยวข้องกับพยาธิกำเนิดของโรค</t>
        </is>
      </c>
      <c r="C218" s="78" t="inlineStr"/>
      <c r="D218" s="78" t="inlineStr">
        <is>
          <t>T-cell</t>
        </is>
      </c>
      <c r="E218" s="78" t="inlineStr">
        <is>
          <t>Mast cell</t>
        </is>
      </c>
      <c r="F218" s="78" t="inlineStr">
        <is>
          <t>Histamine</t>
        </is>
      </c>
      <c r="G218" s="78" t="inlineStr">
        <is>
          <t>IgE-mediated</t>
        </is>
      </c>
      <c r="H218" s="78" t="inlineStr">
        <is>
          <t>Type 1 hypersensitivity</t>
        </is>
      </c>
      <c r="I218" s="62" t="inlineStr">
        <is>
          <t>1</t>
        </is>
      </c>
      <c r="J218" s="78" t="inlineStr">
        <is>
          <t>✅ คำตอบที่ถูกต้อง: ข้อ ก. T-cell
🎯 ทำไมข้อนี้ถึงถูก:
ผื่นลมพิษ (Urticaria) เป็นปฏิกิริยา Type 1 hypersensitivity เกิดจาก IgE กระตุ้นให้ Mast cell เกิด degranulation ปล่อย Histamine ออกมา ทำให้หลอดเลือดขยายตัวและบวม จึงไม่เกี่ยวข้องกับ T-cell-mediated response (Type 4)
🔍 ข้ออื่นผิดเพราะอะไร:
• ข้อ ข.: Mast cell มีบทบาทหลักในการหลั่งสารสื่อกลางการอักเสบเมื่อจับกับ IgE
• ข้อ ค.: Histamine เป็นสารหลักที่หลั่งจาก mast cell ทำให้เกิดอาการคัน หลอดเลือดขยายตัว และเกิด wheal and flare
• ข้อ ง.: IgE-mediated เป็นกลไกหลักของภูมิแพ้เฉียบพลันที่ก่อให้เกิดลมพิษ
• ข้อ จ.: Type 1 hypersensitivity คือรูปแบบการแพ้แบบเฉียบพลันที่เป็นกลไกการเกิดของลมพิษ</t>
        </is>
      </c>
      <c r="K218" s="78" t="inlineStr">
        <is>
          <t>Allergic and Immunologic Skin Disorders</t>
        </is>
      </c>
      <c r="L218" s="78" t="inlineStr">
        <is>
          <t>Pathophysiology of Urticaria (Type 1 Hypersensitivity)</t>
        </is>
      </c>
      <c r="M218" s="62" t="inlineStr">
        <is>
          <t>ปานกลาง</t>
        </is>
      </c>
      <c r="N218" s="62" t="inlineStr">
        <is>
          <t>ข้อสอบเก่า</t>
        </is>
      </c>
      <c r="O218" s="78" t="inlineStr">
        <is>
          <t>[SOURCE: Pharma Plus เล่มม่วง 2 - ข้อสอบย้อนหลัง PLE-CC1 ปี 2565 ข้อ 59]</t>
        </is>
      </c>
      <c r="P218" s="62" t="n">
        <v>2565</v>
      </c>
    </row>
    <row r="219" ht="28" customHeight="1" s="49">
      <c r="A219" s="62" t="n">
        <v>238</v>
      </c>
      <c r="B219" s="78"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ข้อใดคือที่ใช้ในการรักษาตามแนวทางการรักษาโรคลมพิษ</t>
        </is>
      </c>
      <c r="C219" s="78" t="inlineStr"/>
      <c r="D219" s="78" t="inlineStr">
        <is>
          <t>ครีมพญายอ</t>
        </is>
      </c>
      <c r="E219" s="78" t="inlineStr">
        <is>
          <t>Loratadine</t>
        </is>
      </c>
      <c r="F219" s="78" t="inlineStr">
        <is>
          <t>Hydroxyzine</t>
        </is>
      </c>
      <c r="G219" s="78" t="inlineStr">
        <is>
          <t>Hydrocortisone cream</t>
        </is>
      </c>
      <c r="H219" s="78" t="inlineStr">
        <is>
          <t>Clobetasol propionate cream</t>
        </is>
      </c>
      <c r="I219" s="62" t="inlineStr">
        <is>
          <t>2</t>
        </is>
      </c>
      <c r="J219" s="78" t="inlineStr">
        <is>
          <t>✅ คำตอบที่ถูกต้อง: ข้อ ข. Loratadine
🎯 ทำไมข้อนี้ถึงถูก:
ตามแนวทางการรักษาโรคลมพิษสากล ยาอันดับแรกที่แนะนำคือ Second-generation H1-antihistamine เช่น Loratadine เนื่องจากมีประสิทธิภาพดี ออกฤทธิ์ยาว และไม่ง่วงซึม
🔍 ข้ออื่นผิดเพราะอะไร:
• ข้อ ก.: ครีมพญายอ ใช้บรรเทาอาการของโรคเริมและงูสวัด ไม่มีบทบาทในการรักษาโรคลมพิษ
• ข้อ ค.: Hydroxyzine เป็น First-generation H1-antihistamine ทำให้ง่วงซึมมากและมีผล anticholinergic จึงไม่ใช่อันดับแรกตามแนวทางปัจจุบัน
• ข้อ ง.: Hydrocortisone cream ยาสเตียรอยด์ทาไม่มีประสิทธิภาพในการรักษาโรคลมพิษ เนื่องจากพยาธิสภาพเกิดจาก histamine ในชั้น dermis ลึก
• ข้อ จ.: Clobetasol propionate cream สเตียรอยด์ทาความแรงสูง ไม่ใช่ยาที่ใช้รักษาโรคลมพิษ และอาจก่อให้เกิดผลข้างเคียงผิวหนังฝ่อ</t>
        </is>
      </c>
      <c r="K219" s="78" t="inlineStr">
        <is>
          <t>Urticaria Management</t>
        </is>
      </c>
      <c r="L219" s="78" t="inlineStr">
        <is>
          <t>Second-Generation Antihistamines as First-Line Treatment</t>
        </is>
      </c>
      <c r="M219" s="62" t="inlineStr">
        <is>
          <t>ยาก</t>
        </is>
      </c>
      <c r="N219" s="62" t="inlineStr">
        <is>
          <t>ข้อสอบเก่า</t>
        </is>
      </c>
      <c r="O219" s="78" t="inlineStr">
        <is>
          <t>[SOURCE: Pharma Plus เล่มม่วง 2 - ข้อสอบย้อนหลัง PLE-CC1 ปี 2565 ข้อ 60]</t>
        </is>
      </c>
      <c r="P219" s="62" t="n">
        <v>2565</v>
      </c>
    </row>
    <row r="220" ht="24" customHeight="1" s="49"/>
    <row r="221" ht="24" customHeight="1" s="49"/>
    <row r="222" ht="24" customHeight="1" s="49"/>
    <row r="223" ht="24" customHeight="1" s="49"/>
    <row r="224" ht="13.2" customHeight="1" s="49"/>
    <row r="225" ht="13.2" customHeight="1" s="49"/>
  </sheetData>
  <mergeCells count="1">
    <mergeCell ref="A1:F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0" summaryRight="0"/>
    <pageSetUpPr/>
  </sheetPr>
  <dimension ref="A1:Q189"/>
  <sheetViews>
    <sheetView workbookViewId="0">
      <pane ySplit="2" topLeftCell="A164" activePane="bottomLeft" state="frozen"/>
      <selection pane="bottomLeft" activeCell="A3" sqref="A3:P187"/>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21.6" customHeight="1" s="49">
      <c r="A3" s="119" t="n">
        <v>1</v>
      </c>
      <c r="B3" s="88" t="inlineStr">
        <is>
          <t>ผู้ป่วยเบาหวานชนิดที่ 2 รายใหม่ (Type 2 DM) ระดับ HbA1c 7.8% การทำงานของไต eGFR 70 mL/min ยาทางเลือกอันดับ 1 (First-line) สำหรับผู้ป่วยรายนี้คือข้อใด?</t>
        </is>
      </c>
      <c r="C3" s="100" t="n"/>
      <c r="D3" s="88" t="inlineStr">
        <is>
          <t>Glipizide 5 mg OD</t>
        </is>
      </c>
      <c r="E3" s="88" t="inlineStr">
        <is>
          <t>Metformin 500 mg BID</t>
        </is>
      </c>
      <c r="F3" s="88" t="inlineStr">
        <is>
          <t>Pioglitazone 15 mg OD</t>
        </is>
      </c>
      <c r="G3" s="88" t="inlineStr">
        <is>
          <t>Sitagliptin 100 mg OD</t>
        </is>
      </c>
      <c r="H3" s="88" t="inlineStr">
        <is>
          <t>Insulin glargine 10 units SC bedtime</t>
        </is>
      </c>
      <c r="I3" s="119" t="inlineStr">
        <is>
          <t>2</t>
        </is>
      </c>
      <c r="J3" s="88" t="inlineStr">
        <is>
          <t>✅ คำตอบที่ถูกต้อง: ข้อ ข.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Metformin เป็น First-line pharmacotherapy สำหรับ Type 2 DM ร่วมกับการปรับเปลี่ยนพฤติกรรมชีวิต มี efficacy ดี ไม่ทำให้น้ำหนักเพิ่ม และความเสี่ยงต่อภาวะน้ำตาลต่ำ (Hypoglycemia) ต่ำมาก
🔍 ข้ออื่นผิดเพราะอะไร:
• ข้อ ก.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ค. (Pioglitazone 15 mg OD): เป็น Thiazolidinedione (PPAR-gamma agonist) เพิ่ม insulin sensitivity ที่กล้ามเนื้อและตับ แต่มีข้อห้ามใช้ใน Heart Failure (NYHA class III-IV) เพราะทำให้น้ำคั่ง (fluid retention/edema)
• ข้อ ง. (Sitagliptin 100 mg OD): เป็น DPP-4 inhibitor เพิ่ม active GLP-1 แบบ glucose-dependent มี neutral effect ต่อน้ำหนักตัว และความเสี่ยงต่อ hypoglycemia ต่ำมาก แต่ต้องปรับ dose ตาม CrCl
• ข้อ จ. (Insulin glargine 10 units SC bedtime): เป็น Basal insulin analogue ออกฤทธิ์ยาวสม่ำเสมอ แนะนำเป็นทางเลือกเสริมเมื่อการใช้ยารับประทานหลายชนิดยังไม่สามารถคุม HbA1c ได้ตามเป้าหมาย หรือผู้ป่วยมีอาการจากภาวะน้ำตาลในเลือดสูงรุนแรง (Catabolic symptoms, HbA1c &gt; 10% หรือ FPG ≥ 300 mg/dL) ยังไม่ใช่ First-line สำหรับ T2DM รายใหม่ที่ HbA1c 7.8%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 s="100" t="n"/>
      <c r="L3" s="88" t="inlineStr">
        <is>
          <t>Diabetes mellitus</t>
        </is>
      </c>
      <c r="M3" s="100" t="inlineStr">
        <is>
          <t>Clinic</t>
        </is>
      </c>
      <c r="N3" s="88" t="inlineStr">
        <is>
          <t>ADA Standards of Care</t>
        </is>
      </c>
      <c r="O3" s="100" t="inlineStr">
        <is>
          <t>ข้อสอบจริง</t>
        </is>
      </c>
      <c r="P3" s="119" t="inlineStr">
        <is>
          <t>ปี 2566</t>
        </is>
      </c>
      <c r="Q3" s="100" t="n"/>
    </row>
    <row r="4" ht="13.2" customHeight="1" s="49">
      <c r="A4" s="119" t="n">
        <v>2</v>
      </c>
      <c r="B4" s="8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ผลการตรวจทางห้องปฏิบัติการ ข้อใดที่บ่งบอกว่าเป็น DM</t>
        </is>
      </c>
      <c r="C4" s="100" t="n"/>
      <c r="D4" s="88" t="inlineStr">
        <is>
          <t>Blood glucose &gt; 150 mg/dL</t>
        </is>
      </c>
      <c r="E4" s="88" t="inlineStr">
        <is>
          <t>HbA1c &lt; 7%</t>
        </is>
      </c>
      <c r="F4" s="88" t="inlineStr">
        <is>
          <t>ปัสสาวะมากกว่า 3 ลิตร/วัน</t>
        </is>
      </c>
      <c r="G4" s="88" t="inlineStr">
        <is>
          <t>Insulin ในเลือดต่ำ</t>
        </is>
      </c>
      <c r="H4" s="88" t="inlineStr">
        <is>
          <t>Glucose tolerance test &gt; 200 mg/dL</t>
        </is>
      </c>
      <c r="I4" s="119" t="inlineStr">
        <is>
          <t>5</t>
        </is>
      </c>
      <c r="J4" s="88" t="inlineStr">
        <is>
          <t>✅ คำตอบที่ถูกต้อง: ข้อ จ. Glucose tolerance test &gt; 200 mg/dL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Glucose tolerance test &gt; 200 mg/dL ตามเกณฑ์การวินิจฉัยโรคเบาหวานของ ADA (American Diabetes Association) เกณฑ์ข้อหนึ่งคือการตรวจ Oral Glucose Tolerance Test (OGTT) โดยวัดระดับพลาสมากลูโคสที่ 2 ชั่วโมงหลังดื่มน้ำตาล (2-hr PG) มีค่าตั้งแต่ 200 mg/dL ขึ้นไป ส่วนระดับ FPG ต้อง &gt;= 126 mg/dL และ HbA1c ต้อง &gt;= 6.5% ดังนั้นตัวเลือก Glucose tolerance test &gt; 200 mg/dL จึงตรงตามเกณฑ์วินิจฉัยที่สุด
🔍 ข้ออื่นผิดเพราะอะไร:
• ข้อ ก. (Blood glucose &gt; 150 mg/dL): เกณฑ์วินิจฉัยเบาหวานด้วย Random Plasma Glucose ต้องมีค่ามากกว่าหรือเท่ากับ 200 mg/dL ขึ้นไปร่วมกับมีอาการแสดง ค่า 150 mg/dL จึงไม่เข้าเกณฑ์
• ข้อ ข. (HbA1c &lt; 7%): เกณฑ์วินิจฉัยเบาหวานใช้ค่า HbA1c ที่มากกว่าหรือเท่ากับ 6.5% ขึ้นไป ค่าที่น้อยกว่า 7% อาจเป็นระดับเป้าหมายในการรักษาของผู้ป่วยที่ได้รับการวินิจฉัยแล้ว
• ข้อ ค. (ปัสสาวะมากกว่า 3 ลิตร/วัน): ภาวะปัสสาวะปริมาณมากเป็นอาการแสดงที่พบได้ในหลายโรค เช่น Diabetes insipidus จึงใช้เป็นเกณฑ์ยืนยันการวินิจฉัยโรคเบาหวานไม่ได้
• ข้อ ง. (Insulin ในเลือดต่ำ): การตรวจระดับอินซูลินในเลือดไม่ใช่เกณฑ์มาตรฐานตามแนวทางเวชปฏิบัติในการวินิจฉัยโรคเบาหวาน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 s="100" t="n"/>
      <c r="L4" s="88" t="inlineStr">
        <is>
          <t>Diabetes mellitus</t>
        </is>
      </c>
      <c r="M4" s="100" t="inlineStr">
        <is>
          <t>Clinic</t>
        </is>
      </c>
      <c r="N4" s="88" t="inlineStr">
        <is>
          <t>ข้อ 1 Pharma Plus เล่มม่วง (เฉลยข้อ จ)</t>
        </is>
      </c>
      <c r="O4" s="100" t="inlineStr">
        <is>
          <t>Mock</t>
        </is>
      </c>
      <c r="P4" s="100" t="inlineStr">
        <is>
          <t>Pharma Plus เล่มม่วง</t>
        </is>
      </c>
      <c r="Q4" s="100" t="n"/>
    </row>
    <row r="5" ht="13.2" customHeight="1" s="49">
      <c r="A5" s="119" t="n">
        <v>3</v>
      </c>
      <c r="B5" s="8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ผู้ป่วยมีอาการใจสั่น เหงื่อออก เป็นผลจากภาวะใด</t>
        </is>
      </c>
      <c r="C5" s="100" t="n"/>
      <c r="D5" s="88" t="inlineStr">
        <is>
          <t>Hypoglycemia</t>
        </is>
      </c>
      <c r="E5" s="88" t="inlineStr">
        <is>
          <t>Hyperglycemia</t>
        </is>
      </c>
      <c r="F5" s="88" t="inlineStr">
        <is>
          <t>Hypervolemia</t>
        </is>
      </c>
      <c r="G5" s="88" t="inlineStr">
        <is>
          <t>Hypovolemia</t>
        </is>
      </c>
      <c r="H5" s="88" t="inlineStr">
        <is>
          <t>Hypertension</t>
        </is>
      </c>
      <c r="I5" s="119" t="inlineStr">
        <is>
          <t>1</t>
        </is>
      </c>
      <c r="J5" s="88" t="inlineStr">
        <is>
          <t>✅ คำตอบที่ถูกต้อง: ข้อ 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Hypoglycemia ยา Chlorpropamide เป็นยาในกลุ่ม Sulfonylurea ซึ่งมีฤทธิ์กระตุ้นการหลั่งอินซูลิน อาการข้างเคียงที่สำคัญและพบบ่อยที่สุดคือภาวะน้ำตาลในเลือดต่ำ (Hypoglycemia) ซึ่งจะกระตุ้นการทำงานของระบบประสาท Autonomic (Sympathetic activation) ส่งผลให้ผู้ป่วยมีอาการใจสั่น เหงื่อออก มือสั่น และชีพจรเต้นเร็ว
🔍 ข้ออื่นผิดเพราะอะไร:
• ข้อ ข. (Hyperglycemia): Hyperglycemia ทำให้เกิดภาวะ Hyperosmolarity นำไปสู่อาการปัสสาวะบ่อย กระหายน้ำ แต่ไม่กระตุ้นระบบประสาทอัตโนมัติให้เกิดอาการใจสั่นหรือเหงื่อออก
• ข้อ ค. (Hypervolemia): Hypervolemia ทำให้เกิดภาวะน้ำเกิน มีอาการบวม เหนื่อยหอบ นอนราบไม่ได้ ซึ่งไม่ใช่กลไกที่ทำให้เกิดใจสั่นและเหงื่อออกเย็น
• ข้อ ง. (Hypovolemia): Hypovolemia ทำให้เกิดความดันโลหิตต่ำและหัวใจเต้นเร็วชดเชยได้ แต่จากประวัติการใช้ยา Chlorpropamide จะเชื่อมโยงกับภาวะน้ำตาลตกมากกว่า
• ข้อ จ. (Hypertension): Hypertension ไม่มีอาการแสดงเฉพาะเจาะจงในลักษณะใจสั่นหรือเหงื่อออกเย็น ยกเว้นในกรณี Pheochromocytoma ซึ่งไม่เข้ากับบริบทของผู้ป่วย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 s="100" t="n"/>
      <c r="L5" s="88" t="inlineStr">
        <is>
          <t>Diabetes mellitus</t>
        </is>
      </c>
      <c r="M5" s="100" t="inlineStr">
        <is>
          <t>Clinic</t>
        </is>
      </c>
      <c r="N5" s="88" t="inlineStr">
        <is>
          <t>ข้อ 2 Pharma Plus เล่มม่วง (เฉลยข้อ ก)</t>
        </is>
      </c>
      <c r="O5" s="100" t="inlineStr">
        <is>
          <t>Mock</t>
        </is>
      </c>
      <c r="P5" s="100" t="inlineStr">
        <is>
          <t>Pharma Plus เล่มม่วง</t>
        </is>
      </c>
      <c r="Q5" s="100" t="n"/>
    </row>
    <row r="6" ht="13.2" customHeight="1" s="49">
      <c r="A6" s="119" t="n">
        <v>4</v>
      </c>
      <c r="B6" s="8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การแก้ไขภาวะจากข้อ 2 ควรแนะนำการปฏิบัติตัวต่อผู้ป่วยอย่างไร</t>
        </is>
      </c>
      <c r="C6" s="100" t="n"/>
      <c r="D6" s="88" t="inlineStr">
        <is>
          <t>หยุดยา แล้วไปพบแพทย์์</t>
        </is>
      </c>
      <c r="E6" s="88" t="inlineStr">
        <is>
          <t>ลดขนาดยา</t>
        </is>
      </c>
      <c r="F6" s="88" t="inlineStr">
        <is>
          <t>ให้ดื่มน้ำหวาน</t>
        </is>
      </c>
      <c r="G6" s="88" t="inlineStr">
        <is>
          <t>เพิ่มขนาดยา</t>
        </is>
      </c>
      <c r="H6" s="88" t="inlineStr">
        <is>
          <t>งดการดื่มกาแฟ</t>
        </is>
      </c>
      <c r="I6" s="119" t="inlineStr">
        <is>
          <t>3</t>
        </is>
      </c>
      <c r="J6" s="88" t="inlineStr">
        <is>
          <t>✅ คำตอบที่ถูกต้อง: ข้อ ค. ให้ดื่มน้ำหวาน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ให้ดื่มน้ำหวาน การช่วยเหลือเบื้องต้นสำหรับผู้ป่วยที่เกิดภาวะน้ำตาลในเลือดต่ำ (Hypoglycemia) และยังมีสติสัมปชัญญะดี คือการให้รับประทานคาร์โบไฮเดรตที่ดูดซึมได้เร็วทันที เช่น การดื่มน้ำหวาน น้ำผลไม้ หรือการอมลูกอม (Rule of 15) เพื่อรีบเพิ่มระดับน้ำตาลในกระแสเลือดป้องกันความเสียหายต่อสมอง
🔍 ข้ออื่นผิดเพราะอะไร:
• ข้อ ก. (หยุดยา แล้วไปพบแพทย์์): การหยุดยาทันทีและไปพบแพทย์์โดยไม่แก้ไขภาวะน้ำตาลต่ำเบื้องต้นอาจทำให้ผู้ป่วยเกิดภาวะ Severe hypoglycemia จนหมดสติหรือชักได้
• ข้อ ข. (ลดขนาดยา): การลดขนาดยาเป็นการป้องกันการเกิดน้ำตาลต่ำในระยะยาว แต่ไม่สามารถแก้ไขภาวะ Hypoglycemia ที่กำลังเกิดขึ้นเฉียบพลันได้
• ข้อ ง. (เพิ่มขนาดยา): การเพิ่มขนาดยา Chlorpropamide จะยิ่งกระตุ้นการหลั่งอินซูลิน ทำให้ภาวะ Hypoglycemia รุนแรงมากขึ้น ถือเป็นข้อห้ามเด็ดขาด
• ข้อ จ. (งดการดื่มกาแฟ): การงดดื่มกาแฟไม่ช่วยเพิ่มระดับกลูโคสในกระแสเลือด และไม่ได้เป็นวิธีมาตรฐานในการรักษาภาวะ Hypoglycemia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 s="100" t="n"/>
      <c r="L6" s="88" t="inlineStr">
        <is>
          <t>Diabetes mellitus</t>
        </is>
      </c>
      <c r="M6" s="100" t="inlineStr">
        <is>
          <t>Clinic</t>
        </is>
      </c>
      <c r="N6" s="88" t="inlineStr">
        <is>
          <t>ข้อ 3 Pharma Plus เล่มม่วง (เฉลยข้อ ค)</t>
        </is>
      </c>
      <c r="O6" s="100" t="inlineStr">
        <is>
          <t>Mock</t>
        </is>
      </c>
      <c r="P6" s="100" t="inlineStr">
        <is>
          <t>Pharma Plus เล่มม่วง</t>
        </is>
      </c>
      <c r="Q6" s="100" t="n"/>
    </row>
    <row r="7" ht="13.2" customHeight="1" s="49">
      <c r="A7" s="119" t="n">
        <v>5</v>
      </c>
      <c r="B7" s="88" t="inlineStr">
        <is>
          <t>ข้อใด ไม่ใช่ ภาวะแทรกซ้อนระยะยาวของโรคเบาหวาน</t>
        </is>
      </c>
      <c r="C7" s="100" t="n"/>
      <c r="D7" s="88" t="inlineStr">
        <is>
          <t>Retinopathy</t>
        </is>
      </c>
      <c r="E7" s="88" t="inlineStr">
        <is>
          <t>Nephropathy</t>
        </is>
      </c>
      <c r="F7" s="88" t="inlineStr">
        <is>
          <t>Neuropathy</t>
        </is>
      </c>
      <c r="G7" s="88" t="inlineStr">
        <is>
          <t>Glaucoma</t>
        </is>
      </c>
      <c r="H7" s="88" t="inlineStr">
        <is>
          <t>Atherosclerosis</t>
        </is>
      </c>
      <c r="I7" s="119" t="n">
        <v>4</v>
      </c>
      <c r="J7" s="88" t="inlineStr">
        <is>
          <t>✅ คำตอบที่ถูกต้อง: ข้อ ง. Glaucoma
💡 Background:
ภาวะแทรกซ้อนระยะยาวของโรคเบาหวาน (Chronic complications of DM) แบ่งออกเป็น 2 กลุ่มหลัก คือ Microvascular complications (Retinopathy, Nephropathy, Neuropathy) และ Macrovascular complications (Coronary artery disease, Peripheral artery disease, Cerebrovascular disease/Atherosclerosis)
🎯 ทำไมข้อนี้ถึงถูก:
Glaucoma (โรคต้อหิน) ไม่ใช่ภาวะแทรกซ้อนระยะยาวแบบปฐมภูมิหรือ classic vascular complication ของโรคเบาหวาน แม้ว่าผู้ป่วยเบาหวานอาจมีความเสี่ยงต่อ Neovascular glaucoma ในระยะท้ายของ Proliferative diabetic retinopathy ได้ แต่ภาวะแทรกซ้อนทางตาหลักของเบาหวานคือ Diabetic Retinopathy และ Cataract ไม่ใช่ Glaucoma
🔍 ข้ออื่นผิดเพราะอะไร:
• ข้อ ก. (Retinopathy): เป็น Microvascular complication ที่พบบ่อย เกิดจาก microaneurysms, vascular permeability และ neovascularization ที่จอประสาทตา
• ข้อ ข. (Nephropathy): เป็น Microvascular complication เด่นชัด เกิดจาก glomerular sclerosis, hyperfiltration และ persistent albuminuria
• ข้อ ค. (Neuropathy): เป็น Microvascular complication ที่ส่งผลต่อเส้นประสาทส่วนปลาย (Distal symmetric polyneuropathy) และระบบประสาทอัตโนมัติ (Autonomic neuropathy)
• ข้อ จ. (Atherosclerosis): เป็น Macrovascular complication หลักที่เกิดจากหลอดเลือดแดงแข็งตัว เพิ่มความเสี่ยงต่อ Myocardial infarction, Stroke และ Peripheral arterial disease
📖 Guideline อ้างอิง:
American Diabetes Association (ADA) Standards of Care in Diabetes 2024 &amp; แนวทางเวชปฏิบัติสำหรับโรคเบาหวาน พ.ศ. 2566 (สมาคมโรคเบาหวานแห่งประเทศไทย)
📌 จุดจำก่อนสอบ:
• Microvascular Triad: Retinopathy, Nephropathy, Neuropathy สัมพันธ์โดยตรงกับระดับ glycemic control (HbA1c)
• Macrovascular Complications: สัมพันธ์กับปัจจัยเสี่ยงร่วม เช่น ความดันโลหิตสูง ไขมันในเลือดผิดปกติ และการสูบบุหรี่
• Eye Examination: T2DM ควรตรวจ dilated eye exam ทันทีที่ได้รับการวินิจฉัย และตรวจซ้ำอย่างน้อยปีละ 1 ครั้ง</t>
        </is>
      </c>
      <c r="K7" s="100" t="n"/>
      <c r="L7" s="88" t="inlineStr">
        <is>
          <t>Diabetes mellitus</t>
        </is>
      </c>
      <c r="M7" s="100" t="inlineStr">
        <is>
          <t>Clinic</t>
        </is>
      </c>
      <c r="N7" s="88" t="inlineStr">
        <is>
          <t>ข้อ 4 Pharma Plus เล่มม่วง (เฉลยข้อ )</t>
        </is>
      </c>
      <c r="O7" s="100" t="inlineStr">
        <is>
          <t>Mock</t>
        </is>
      </c>
      <c r="P7" s="100" t="inlineStr">
        <is>
          <t>Pharma Plus เล่มม่วง</t>
        </is>
      </c>
      <c r="Q7" s="100" t="n"/>
    </row>
    <row r="8" ht="13.2" customHeight="1" s="49">
      <c r="A8" s="119" t="n">
        <v>6</v>
      </c>
      <c r="B8" s="88" t="inlineStr">
        <is>
          <t>ในโรงพยาบาลมี glipizide MR 30 mg แต่แพทย์์ต้องการใช้ 15 mg สามารถแบ่งได้หรือไม่</t>
        </is>
      </c>
      <c r="C8" s="100" t="n"/>
      <c r="D8" s="88" t="inlineStr">
        <is>
          <t>แบ่งได้ เพราะได้ปริมาณยาเท่ากัน</t>
        </is>
      </c>
      <c r="E8" s="88" t="inlineStr">
        <is>
          <t>แบ่งได้ หักแบ่งแล้วละลายน้ำ</t>
        </is>
      </c>
      <c r="F8" s="88" t="inlineStr">
        <is>
          <t>แบ่งไม่ได้ เพราะมีผลต่อการปลดปล่อยยา</t>
        </is>
      </c>
      <c r="G8" s="88" t="inlineStr">
        <is>
          <t>แบ่งไม่ได้ เพราะตัวยาที่ได้อาจไม่เท่ากัน</t>
        </is>
      </c>
      <c r="H8" s="88" t="inlineStr">
        <is>
          <t>แบ่งไม่ได้ เพราะยาสลายตัวเมื่อสัมผัสสิ่งแวดล้อม</t>
        </is>
      </c>
      <c r="I8" s="119" t="inlineStr">
        <is>
          <t>3</t>
        </is>
      </c>
      <c r="J8" s="88" t="inlineStr">
        <is>
          <t>✅ คำตอบที่ถูกต้อง: ข้อ ค. แบ่งไม่ได้ เพราะมีผลต่อการปลดปล่อยยา
💡 Background:
การบริบาลผู้ป่วยเบาหวานชนิดที่ 2 (T2DM) เน้นควบคุม HbA1c ควบคู่กับการเลือกยาที่มี cardiorenal protection ในผู้ป่วยที่มีโรคร่วม
🎯 ทำไมข้อนี้ถึงถูก:
แบ่งไม่ได้ เพราะมีผลต่อการปลดปล่อยยา ยา Glipizide MR เป็นยาในรูปแบบเตรียมเม็ดพิเศษที่ออกแบบมาเพื่อควบคุมอัตราการปลดปล่อยตัวยาอย่างช้าๆ (Modified/Extended Release) การหัก บด หรือเคี้ยวเม็ดยาจะทำลายระบบการปลดปล่อยนี้ ทำให้ตัวยาทั้งหมดถูกปลดปล่อยออกมาทันที (Dose dumping) ส่งผลให้เกิดอันตรายรุนแรงจากภาวะน้ำตาลในเลือดต่ำขั้นรุนแรง จึงห้ามหักแบ่งเม็ดยาชนิดนี้โดยเด็ดขาด
🔍 ข้ออื่นผิดเพราะอะไร:
• ข้อ ก. (แบ่งได้ เพราะได้ปริมาณยาเท่ากัน): รูปแบบยา Modified Release (MR) มีกลไกควบคุมการปลดปล่อยยา การหักเม็ดยาจะทำลายระบบควบคุมนี้ ทำให้ยาถูกปลดปล่อยออกมาทันที
• ข้อ ข. (แบ่งได้ หักแบ่งแล้วละลายน้ำ): ยาที่ออกฤทธิ์แบบ MR ห้ามนำมาหัก แบ่ง หรือบดละลายน้ำ เพราะจะทำให้เสียคุณสมบัติการปลดปล่อยยาแบบควบคุม และอาจเกิดพิษจากยาเกินขนาด
• ข้อ ง. (แบ่งไม่ได้ เพราะตัวยาที่ได้อาจไม่เท่ากัน): แม้ตัวยาอาจได้ไม่เท่ากันจากการแบ่ง แต่ประเด็นหลักที่ห้ามแบ่งคือการทำลายกลไกการปลดปล่อยยา (Release mechanism) ของรูปแบบยา MR
• ข้อ จ. (แบ่งไม่ได้ เพราะยาสลายตัวเมื่อสัมผัสสิ่งแวดล้อม): การห้ามหักเม็ดยา MR เป็นผลจากโครงสร้างการปลดปล่อยยา ไม่ใช่เพราะตัวยาสำคัญสลายตัวง่ายเมื่อสัมผัสสิ่งแวดล้อม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8" s="100" t="n"/>
      <c r="L8" s="88" t="inlineStr">
        <is>
          <t>Diabetes mellitus</t>
        </is>
      </c>
      <c r="M8" s="100" t="inlineStr">
        <is>
          <t>Clinic</t>
        </is>
      </c>
      <c r="N8" s="88" t="inlineStr">
        <is>
          <t>ข้อ 5 Pharma Plus เล่มม่วง (เฉลยข้อ ค)</t>
        </is>
      </c>
      <c r="O8" s="100" t="inlineStr">
        <is>
          <t>Mock</t>
        </is>
      </c>
      <c r="P8" s="100" t="inlineStr">
        <is>
          <t>Pharma Plus เล่มม่วง</t>
        </is>
      </c>
      <c r="Q8" s="100" t="n"/>
    </row>
    <row r="9" ht="13.2" customHeight="1" s="49">
      <c r="A9" s="119" t="n">
        <v>7</v>
      </c>
      <c r="B9" s="88" t="inlineStr">
        <is>
          <t>ข้อใดคือกลไกการออกฤทธิ์ของยา chlorpropamide</t>
        </is>
      </c>
      <c r="C9" s="100" t="n"/>
      <c r="D9" s="88" t="inlineStr">
        <is>
          <t>กระตุ้นการหลั่งอินซูลิน</t>
        </is>
      </c>
      <c r="E9" s="88" t="inlineStr">
        <is>
          <t>เพิ่มความไวของอินซูลินที่กล้ามเนื้อ</t>
        </is>
      </c>
      <c r="F9" s="88" t="inlineStr">
        <is>
          <t>ลดการดูดซึมน้ำตาลในทางเดินอาหาร</t>
        </is>
      </c>
      <c r="G9" s="88" t="inlineStr">
        <is>
          <t>ยับยั้งการย่อยน้ำตาลในลำไส้</t>
        </is>
      </c>
      <c r="H9" s="88" t="inlineStr">
        <is>
          <t>ลดการสร้างน้ำตาลกลูโคสในตับ</t>
        </is>
      </c>
      <c r="I9" s="119" t="inlineStr">
        <is>
          <t>1</t>
        </is>
      </c>
      <c r="J9" s="88" t="inlineStr">
        <is>
          <t>✅ คำตอบที่ถูกต้อง: ข้อ ก. กระตุ้นการหลั่งอินซูลิน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กระตุ้นการหลั่งอินซูลิน Chlorpropamide เป็นยาในกลุ่ม Sulfonylureas (First-generation) ออกฤทธิ์กระตุ้นการหลั่งอินซูลินจากตับอ่อน (Insulin secretagogue) โดยการจับกับ Sulfonylurea Receptor 1 (SUR1) บน ATP-sensitive potassium channel ของตับอ่อนกระตุ้นการหลั่งอินซูลินเข้าสู่กระแสเลือด
🔍 ข้ออื่นผิดเพราะอะไร:
• ข้อ ข. (เพิ่มความไวของอินซูลินที่กล้ามเนื้อ): ยาที่เพิ่มความไวของอินซูลินที่กล้ามเนื้อ (Insulin sensitizer) คือยากลุ่ม Thiazolidinediones เช่น Pioglitazone
• ข้อ ค. (ลดการดูดซึมน้ำตาลในทางเดินอาหาร): ยาลดการดูดซึมไขมันหรือคอเลสเตอรอลในลำไส้ เช่น Ezetimibe หรือ Orlistat ไม่ใช่กลไกของ Chlorpropamide
• ข้อ ง. (ยับยั้งการย่อยน้ำตาลในลำไส้): ยายับยั้งการย่อยน้ำตาลในลำไส้คือกลุ่ม Alpha-glucosidase inhibitors เช่น Acarbose
• ข้อ จ. (ลดการสร้างน้ำตาลกลูโคสในตับ): ยาลดการสร้างน้ำตาลกลูโคสในตับ (Decreased hepatic glucose production) คือยา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 s="100" t="n"/>
      <c r="L9" s="88" t="inlineStr">
        <is>
          <t>Diabetes mellitus</t>
        </is>
      </c>
      <c r="M9" s="100" t="inlineStr">
        <is>
          <t>Clinic</t>
        </is>
      </c>
      <c r="N9" s="88" t="inlineStr">
        <is>
          <t>ข้อ 6 Pharma Plus เล่มม่วง (เฉลยข้อ ก)</t>
        </is>
      </c>
      <c r="O9" s="100" t="inlineStr">
        <is>
          <t>Mock</t>
        </is>
      </c>
      <c r="P9" s="100" t="inlineStr">
        <is>
          <t>Pharma Plus เล่มม่วง</t>
        </is>
      </c>
      <c r="Q9" s="100" t="n"/>
    </row>
    <row r="10" ht="13.2" customHeight="1" s="49">
      <c r="A10" s="119" t="n">
        <v>8</v>
      </c>
      <c r="B10" s="88" t="inlineStr">
        <is>
          <t>ยาฉีดอินซูลินในข้อใดที่ออกฤทธิ์แบบ intermediate</t>
        </is>
      </c>
      <c r="C10" s="100" t="n"/>
      <c r="D10" s="88" t="inlineStr">
        <is>
          <t>Regular insulin</t>
        </is>
      </c>
      <c r="E10" s="88" t="inlineStr">
        <is>
          <t>Neutral insulin</t>
        </is>
      </c>
      <c r="F10" s="88" t="inlineStr">
        <is>
          <t>NPH insulin</t>
        </is>
      </c>
      <c r="G10" s="88" t="inlineStr">
        <is>
          <t>Insulin lispro</t>
        </is>
      </c>
      <c r="H10" s="88" t="inlineStr">
        <is>
          <t>Insulin glargine</t>
        </is>
      </c>
      <c r="I10" s="119" t="inlineStr">
        <is>
          <t>3</t>
        </is>
      </c>
      <c r="J10" s="88" t="inlineStr">
        <is>
          <t>✅ คำตอบที่ถูกต้อง: ข้อ ค. NPH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NPH insulin (Neutral Protamine Hagedorn) จัดเป็น intermediate-acting insulin โดยมี onset ประมาณ 1-2 ชั่วโมง peak 4-12 ชั่วโมง และ duration 14-24 ชั่วโมง ในขณะที่ Regular เป็น short-acting, Lispro เป็น rapid-acting และ Glargine เป็น long-acting ตามลำดับ (ADA Guidelines)
🔍 ข้ออื่นผิดเพราะอะไร:
• ข้อ ก. (Regular insulin): Regular insulin เป็นอินซูลินชนิดออกฤทธิ์สั้น (Short-acting insulin) ที่มีระยะเวลาเริ่มออกฤทธิ์ประมาณ 30-60 นาที
• ข้อ ข. (Neutral insulin): Neutral insulin คือชื่อเรียกอีกอย่างของ Regular insulin ซึ่งเป็น Short-acting insulin
• ข้อ ง. (Insulin lispro): Insulin lispro เป็นอินซูลินชนิดออกฤทธิ์เร็วมาก (Rapid-acting insulin) ใช้ฉีดก่อนอาหารเพื่อคุมน้ำตาลมื้อนั้นๆ
• ข้อ จ. (Insulin glargine): Insulin glargine เป็นอินซูลินชนิดออกฤทธิ์ยาว (Long-acting insulin) ที่ไม่มีจุดสูงสุดของการออกฤทธิ์ (Peakless)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 s="100" t="n"/>
      <c r="L10" s="88" t="inlineStr">
        <is>
          <t>Diabetes mellitus</t>
        </is>
      </c>
      <c r="M10" s="100" t="inlineStr">
        <is>
          <t>Clinic</t>
        </is>
      </c>
      <c r="N10" s="88" t="inlineStr">
        <is>
          <t>ข้อ 7 Pharma Plus เล่มม่วง (เฉลยข้อ ค)</t>
        </is>
      </c>
      <c r="O10" s="100" t="inlineStr">
        <is>
          <t>Mock</t>
        </is>
      </c>
      <c r="P10" s="100" t="inlineStr">
        <is>
          <t>Pharma Plus เล่มม่วง</t>
        </is>
      </c>
      <c r="Q10" s="100" t="n"/>
    </row>
    <row r="11" ht="13.2" customHeight="1" s="49">
      <c r="A11" s="119" t="n">
        <v>9</v>
      </c>
      <c r="B11" s="88" t="inlineStr">
        <is>
          <t>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ผู้ป่วยรายนี้จัดอยู่ในเบาหวานประเภทใด</t>
        </is>
      </c>
      <c r="C11" s="100" t="n"/>
      <c r="D11" s="88" t="inlineStr">
        <is>
          <t>DM type 2</t>
        </is>
      </c>
      <c r="E11" s="88" t="inlineStr">
        <is>
          <t>DM type 1</t>
        </is>
      </c>
      <c r="F11" s="88" t="inlineStr">
        <is>
          <t>Gestational DM</t>
        </is>
      </c>
      <c r="G11" s="88" t="inlineStr">
        <is>
          <t>Classification DM</t>
        </is>
      </c>
      <c r="H11" s="88" t="inlineStr">
        <is>
          <t>DM type 3</t>
        </is>
      </c>
      <c r="I11" s="119" t="inlineStr">
        <is>
          <t>1</t>
        </is>
      </c>
      <c r="J11" s="88" t="inlineStr">
        <is>
          <t>✅ คำตอบที่ถูกต้อง: ข้อ ก. DM type 2
💡 Background:
การบริบาลผู้ป่วยเบาหวานชนิดที่ 2 (T2DM) เน้นควบคุม HbA1c ควบคู่กับการเลือกยาที่มี cardiorenal protection ในผู้ป่วยที่มีโรคร่วม
🎯 ทำไมข้อนี้ถึงถูก:
DM type 2 ผู้ป่วยอายุ 40 ปี (adult onset) มีอาการคลาสสิกของ hyperglycemia และมีค่า FBS &gt;= 126 mg/dL (หรือ 140 mg/dl) วินิจฉัยเป็น Type 2 Diabetes Mellitus ซึ่งพบบ่อยที่สุดในผู้ใหญ่วัยกลางคนที่มีปัจจัยเสี่ยง (ADA Guidelines)
🔍 ข้ออื่นผิดเพราะอะไร:
• ข้อ ข. (DM type 1): DM type 1 มักพบในอายุน้อย เกิดจากเซลล์ตับอ่อนถูกทำลายจนสร้างอินซูลินไม่ได้ ผู้ป่วยมักผอมและมาด้วยภาวะ DKA
• ข้อ ค. (Gestational DM): Gestational DM คือเบาหวานที่วินิจฉัยพบครั้งแรกขณะตั้งครรภ์ ซึ่งผู้ป่วยรายนี้ไม่ได้อยู่ในภาวะตั้งครรภ์
• ข้อ ง. (Classification DM): Classification DM ไม่ใช่ชื่อประเภทของโรคเบาหวานตามเกณฑ์การจำแนกโรคทางการแพทย์์
• ข้อ จ. (DM type 3): DM type 3 ในบางบริบทหมายถึง Alzheimer's disease แต่อาการผู้ป่วยรายนี้เข้าได้กับ DM type 2 อย่างชัดเจน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 s="100" t="n"/>
      <c r="L11" s="88" t="inlineStr">
        <is>
          <t>Diabetes mellitus</t>
        </is>
      </c>
      <c r="M11" s="100" t="inlineStr">
        <is>
          <t>Clinic</t>
        </is>
      </c>
      <c r="N11" s="88" t="inlineStr">
        <is>
          <t>ข้อ 8 Pharma Plus เล่มม่วง (เฉลยข้อ ก)</t>
        </is>
      </c>
      <c r="O11" s="100" t="inlineStr">
        <is>
          <t>Mock</t>
        </is>
      </c>
      <c r="P11" s="100" t="inlineStr">
        <is>
          <t>Pharma Plus เล่มม่วง</t>
        </is>
      </c>
      <c r="Q11" s="100" t="n"/>
    </row>
    <row r="12" ht="13.2" customHeight="1" s="49">
      <c r="A12" s="119" t="n">
        <v>10</v>
      </c>
      <c r="B12" s="88" t="inlineStr">
        <is>
          <t>Drug of choice ในการรักษา DM ตาม ADA Guideline คือยาใด</t>
        </is>
      </c>
      <c r="C12" s="100" t="n"/>
      <c r="D12" s="88" t="inlineStr">
        <is>
          <t>Metformin</t>
        </is>
      </c>
      <c r="E12" s="88" t="inlineStr">
        <is>
          <t>Sulfonylurea</t>
        </is>
      </c>
      <c r="F12" s="88" t="inlineStr">
        <is>
          <t>TZDs</t>
        </is>
      </c>
      <c r="G12" s="88" t="inlineStr">
        <is>
          <t>Insulin</t>
        </is>
      </c>
      <c r="H12" s="88" t="inlineStr">
        <is>
          <t>Alpha-glucosidase</t>
        </is>
      </c>
      <c r="I12" s="119" t="inlineStr">
        <is>
          <t>1</t>
        </is>
      </c>
      <c r="J12" s="88"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ตามคำแนะนำของ ADA Guideline (Standards of Care in Diabetes) แนะนำให้ใช้ Metformin เป็นยาแรก (First-line therapy) ร่วมกับการปรับเปลี่ยนพฤติกรรมชีวิต เนื่องจากมี efficacy ดี มี safety น้ำหนักไม่เพิ่ม และราคาประหยัด
🔍 ข้ออื่นผิดเพราะอะไร:
• ข้อ ข. (Sulfonylurea): Sulfonylurea ใช้เป็นยาเสริมหรือทางเลือกกรณีใช้ Metformin ไม่ได้ เนื่องจากมีความเสี่ยงต่อน้ำตาลต่ำและทำให้น้ำหนักเพิ่ม
• ข้อ ค. (TZDs): TZDs เช่น Pioglitazone ใช้เป็นยาเสริม แต่มีผลข้างเคียงเรื่องบวมน้ำ น้ำหนักเพิ่ม และเพิ่มความเสี่ยงหัวใจล้มเหลว
• ข้อ ง. (Insulin): Insulin มักสงวนไว้สำหรับผู้ป่วยที่มีระดับน้ำตาลสูงมาก มีอาการรุนแรง หรือควบคุมไม่ได้ด้วยยารับประทานหลายชนิด
• ข้อ จ. (Alpha-glucosidase): Alpha-glucosidase inhibitors มีผลลดน้ำตาลไม่มากเมื่อเทียบกับ Metformin และมีผลข้างเคียงทางเดินอาหารสูง (ท้องอืด)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2" s="100" t="n"/>
      <c r="L12" s="88" t="inlineStr">
        <is>
          <t>Diabetes mellitus</t>
        </is>
      </c>
      <c r="M12" s="100" t="inlineStr">
        <is>
          <t>Clinic</t>
        </is>
      </c>
      <c r="N12" s="88" t="inlineStr">
        <is>
          <t>ข้อ 9 Pharma Plus เล่มม่วง (เฉลยข้อ ก)</t>
        </is>
      </c>
      <c r="O12" s="100" t="inlineStr">
        <is>
          <t>Mock</t>
        </is>
      </c>
      <c r="P12" s="100" t="inlineStr">
        <is>
          <t>Pharma Plus เล่มม่วง</t>
        </is>
      </c>
      <c r="Q12" s="100" t="n"/>
    </row>
    <row r="13" ht="13.2" customHeight="1" s="49">
      <c r="A13" s="119" t="n">
        <v>11</v>
      </c>
      <c r="B13" s="88" t="inlineStr">
        <is>
          <t>เป้าหมายของโรคเบาหวานในผู้ป่วยทั่วไป ตาม ADA Guideline คือ</t>
        </is>
      </c>
      <c r="C13" s="100" t="n"/>
      <c r="D13" s="88" t="inlineStr">
        <is>
          <t>HbA1C &lt; 6.5</t>
        </is>
      </c>
      <c r="E13" s="88" t="inlineStr">
        <is>
          <t>HbA1C &lt; 7</t>
        </is>
      </c>
      <c r="F13" s="88" t="inlineStr">
        <is>
          <t>HbA1C &lt; 7.5</t>
        </is>
      </c>
      <c r="G13" s="88" t="inlineStr">
        <is>
          <t>HbA1C &lt; 8</t>
        </is>
      </c>
      <c r="H13" s="88" t="inlineStr">
        <is>
          <t>HbA1C &lt; 8.5</t>
        </is>
      </c>
      <c r="I13" s="119" t="inlineStr">
        <is>
          <t>2</t>
        </is>
      </c>
      <c r="J13" s="88" t="inlineStr">
        <is>
          <t>✅ คำตอบที่ถูกต้อง: ข้อ ข. HbA1C &lt; 7
💡 Background:
การบริบาลผู้ป่วยเบาหวานชนิดที่ 2 (T2DM) เน้นควบคุม HbA1c ควบคู่กับการเลือกยาที่มี cardiorenal protection ในผู้ป่วยที่มีโรคร่วม
🎯 ทำไมข้อนี้ถึงถูก:
HbA1C &lt; 7 เป้าหมายระดับน้ำตาลสะสม (HbA1c) สำหรับผู้ใหญ่ที่เป็นเบาหวานทั่วไปตาม ADA Guideline คือน้อยกว่า 7.0% เพื่อลดความเสี่ยงโรคแทรกซ้อนทางหลอดเลือดฝอยและหลอดเลือดใหญ่ (Microvascular &amp; Macrovascular complications)
🔍 ข้ออื่นผิดเพราะอะไร:
• ข้อ ก. (HbA1C &lt; 6.5): เป้าหมาย HbA1c &lt; 6.5% อาจพิจารณาในผู้ป่วยอายุน้อย เพิ่งเป็นเบาหวาน ไม่มีโรคหัวใจและไม่มีความเสี่ยงน้ำตาลต่ำ แต่ไม่ใช่เป้าหมายทั่วไป
• ข้อ ค. (HbA1C &lt; 7.5): เป้าหมาย HbA1c &lt; 7.5% ไม่ใช่ตัวเลขตาม Guideline ทั่วไป อาจยอมรับได้ในผู้สูงอายุที่มีสุขภาพแข็งแรงปานกลาง
• ข้อ ง. (HbA1C &lt; 8): เป้าหมาย HbA1c &lt; 8% ใช้สำหรับผู้ป่วยสูงอายุที่มีโรคร่วมหลายโรคหรือคาดการณ์อายุขัยสั้น เพื่อป้องกันภาวะน้ำตาลต่ำ
• ข้อ จ. (HbA1C &lt; 8.5): เป้าหมาย HbA1c &lt; 8.5% อาจใช้เฉพาะในผู้ป่วยระยะสุดท้าย (End-of-life) ที่เน้นหลีกเลี่ยงอาการทางคลินิกจากการที่น้ำตาลสูงมากๆ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 s="100" t="n"/>
      <c r="L13" s="88" t="inlineStr">
        <is>
          <t>Diabetes mellitus</t>
        </is>
      </c>
      <c r="M13" s="100" t="inlineStr">
        <is>
          <t>Clinic</t>
        </is>
      </c>
      <c r="N13" s="88" t="inlineStr">
        <is>
          <t>ข้อ 10 Pharma Plus เล่มม่วง (เฉลยข้อ ข)</t>
        </is>
      </c>
      <c r="O13" s="100" t="inlineStr">
        <is>
          <t>Mock</t>
        </is>
      </c>
      <c r="P13" s="100" t="inlineStr">
        <is>
          <t>Pharma Plus เล่มม่วง</t>
        </is>
      </c>
      <c r="Q13" s="100" t="n"/>
    </row>
    <row r="14" ht="13.2" customHeight="1" s="49">
      <c r="A14" s="119" t="n">
        <v>12</v>
      </c>
      <c r="B14" s="88" t="inlineStr">
        <is>
          <t>ข้อใดไม่ใช่ S/E ของยาลดระดับน้ำตาลชนิดรับประทาน</t>
        </is>
      </c>
      <c r="C14" s="100" t="n"/>
      <c r="D14" s="88" t="inlineStr">
        <is>
          <t>Lipoatrophy</t>
        </is>
      </c>
      <c r="E14" s="88" t="inlineStr">
        <is>
          <t>Hypoglycemia</t>
        </is>
      </c>
      <c r="F14" s="88" t="inlineStr">
        <is>
          <t>Ketonuria</t>
        </is>
      </c>
      <c r="G14" s="88" t="inlineStr">
        <is>
          <t>Hepatotoxic</t>
        </is>
      </c>
      <c r="H14" s="88" t="inlineStr">
        <is>
          <t>Lactic acidosis</t>
        </is>
      </c>
      <c r="I14" s="119" t="inlineStr">
        <is>
          <t>1</t>
        </is>
      </c>
      <c r="J14" s="88" t="inlineStr">
        <is>
          <t>✅ คำตอบที่ถูกต้อง: ข้อ ก. Lipoatrophy
💡 Background:
การบริบาลผู้ป่วยเบาหวานชนิดที่ 2 (T2DM) เน้นควบคุม HbA1c ควบคู่กับการเลือกยาที่มี cardiorenal protection ในผู้ป่วยที่มีโรคร่วม
🎯 ทำไมข้อนี้ถึงถูก:
Lipoatrophy เป็น ADR ที่เกิดจากการฉีดอินซูลิน (เกิดการฝ่อของเนื้อเยื่อไขมันบริเวณที่ฉีดซ้ำๆ) ไม่ใช่ผลข้างเคียงของยาลดระดับน้ำตาลชนิดรับประทาน ส่วน Hypoglycemia (Sulfonylurea), Lactic acidosis (Metformin) และ Hepatotoxicity (TZDs) เป็นผลข้างเคียงของยารับประทาน
🔍 ข้ออื่นผิดเพราะอะไร:
• ข้อ ข. (Hypoglycemia): Hypoglycemia เป็นอาการไม่พึงประสงค์ที่พบได้บ่อยจากยากลุ่ม Sulfonylureas และ Glinides
• ข้อ ค. (Ketonuria): Ketonuria หรือ DKA สามารถถูกกระตุ้นได้จากยากลุ่ม SGLT2 inhibitors ซึ่งเป็นยารับประทาน
• ข้อ ง. (Hepatotoxic): Hepatotoxicity พบได้ในยากลุ่ม Thiazolidinediones เช่น Troglitazone ที่ถูกถอนออกจากตลาด และ Pioglitazone ในอัตราต่ำ
• ข้อ จ. (Lactic acidosis): Lactic acidosis เป็นภาวะแทรกซ้อนที่รุนแรงและอาจเกิดได้จากการใช้ยา Metformin โดยเฉพาะในผู้ป่วยไตเสื่อม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 s="100" t="n"/>
      <c r="L14" s="88" t="inlineStr">
        <is>
          <t>Diabetes mellitus</t>
        </is>
      </c>
      <c r="M14" s="100" t="inlineStr">
        <is>
          <t>Clinic</t>
        </is>
      </c>
      <c r="N14" s="88" t="inlineStr">
        <is>
          <t>ข้อ 11 Pharma Plus เล่มม่วง (เฉลยข้อ ก)</t>
        </is>
      </c>
      <c r="O14" s="100" t="inlineStr">
        <is>
          <t>Mock</t>
        </is>
      </c>
      <c r="P14" s="100" t="inlineStr">
        <is>
          <t>Pharma Plus เล่มม่วง</t>
        </is>
      </c>
      <c r="Q14" s="100" t="n"/>
    </row>
    <row r="15" ht="13.2" customHeight="1" s="49">
      <c r="A15" s="119" t="n">
        <v>13</v>
      </c>
      <c r="B15" s="88" t="inlineStr">
        <is>
          <t>ผู้ป่วยไม่สามารถควบคุมระดับน้ำตาลได้จึงมีการปรับเปลี่ยนยามาเป็นแบบชนิดฉีดและแบบรับประทานร่วมกัน ถามว่าผู้ป่วยควรได้รับยาฉีดแบบไหน</t>
        </is>
      </c>
      <c r="C15" s="100" t="n"/>
      <c r="D15" s="88" t="inlineStr">
        <is>
          <t>Rapid acting</t>
        </is>
      </c>
      <c r="E15" s="88" t="inlineStr">
        <is>
          <t>Short acting</t>
        </is>
      </c>
      <c r="F15" s="88" t="inlineStr">
        <is>
          <t>Inhaler</t>
        </is>
      </c>
      <c r="G15" s="88" t="inlineStr">
        <is>
          <t>Long acting</t>
        </is>
      </c>
      <c r="H15" s="88" t="inlineStr">
        <is>
          <t>Intermediate</t>
        </is>
      </c>
      <c r="I15" s="119" t="inlineStr">
        <is>
          <t>4</t>
        </is>
      </c>
      <c r="J15" s="88" t="inlineStr">
        <is>
          <t>✅ คำตอบที่ถูกต้อง: ข้อ ง. Long acting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เมื่อผู้ป่วย T2DM ที่กินยารับประทานแล้วไม่สามารถควบคุมระดับน้ำตาลได้ และแพทย์์พิจารณาเริ่มยาอินซูลินเสริม (Basal insulin support) มักจะเลือกยาฉีดประเภท Long-acting insulin (เช่น Glargine, Detemir, Degludec) หรือ Intermediate acting (NPH) ฉีดวันละครั้งเพื่อควบคุมระดับน้ำตาลช่วงอดอาหาร (Fasting blood glucose)
🔍 ข้ออื่นผิดเพราะอะไร:
• ข้อ ก. (Rapid acting): Rapid-acting insulin ใช้ฉีดก่อนมื้ออาหารเพื่อควบคุม Postprandial glucose ไม่เหมาะกับการเริ่มเป็น Basal insulin แบบฉีดวันละครั้ง
• ข้อ ข. (Short acting): Short-acting insulin (Regular insulin) มี Peak action ชัดเจน เสี่ยงน้ำตาลตก และต้องฉีดหลายครั้งต่อวัน ไม่เหมาะกับการใช้เป็น Basal
• ข้อ ค. (Inhaler): Inhaler insulin (Afrezza) มีคุณสมบัติเหมือน Rapid-acting ใช้คุมน้ำตาลหลังมื้ออาหาร ไม่ใช่ยาหลักที่ใช้ฉีดคู่กับยารับประทานเบื้องต้น
• ข้อ จ. (Intermediate): Intermediate-acting insulin (NPH) มี Peak action จึงเสี่ยงเกิด Hypoglycemia มากกว่า Long-acting เมื่อใช้เป็น Basal insulin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 s="100" t="n"/>
      <c r="L15" s="88" t="inlineStr">
        <is>
          <t>Diabetes mellitus</t>
        </is>
      </c>
      <c r="M15" s="100" t="inlineStr">
        <is>
          <t>Clinic</t>
        </is>
      </c>
      <c r="N15" s="88" t="inlineStr">
        <is>
          <t>ข้อ 12 Pharma Plus เล่มม่วง (เฉลยข้อ ง)</t>
        </is>
      </c>
      <c r="O15" s="100" t="inlineStr">
        <is>
          <t>Mock</t>
        </is>
      </c>
      <c r="P15" s="100" t="inlineStr">
        <is>
          <t>Pharma Plus เล่มม่วง</t>
        </is>
      </c>
      <c r="Q15" s="100" t="n"/>
    </row>
    <row r="16" ht="13.2" customHeight="1" s="49">
      <c r="A16" s="119" t="n">
        <v>14</v>
      </c>
      <c r="B16" s="8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ข้อใดไม่ใช่ปัจจัยเสี่ยงของผู้ป่วยความดันโลหิตสูงรายนี้</t>
        </is>
      </c>
      <c r="C16" s="100" t="n"/>
      <c r="D16" s="88" t="inlineStr">
        <is>
          <t>พ่อ แม่มีประวัติเป็นโรคเบาหวานและความดันโลหิตสูง</t>
        </is>
      </c>
      <c r="E16" s="88" t="inlineStr">
        <is>
          <t>แม่เสียชีวิตด้วยโรคหัวใจและหลอดเลือด</t>
        </is>
      </c>
      <c r="F16" s="88" t="inlineStr">
        <is>
          <t>มีประวัติชอบสูบบุหรี่</t>
        </is>
      </c>
      <c r="G16" s="88" t="inlineStr">
        <is>
          <t>ออกกำลังกาย 1-2 ครั้งต่อเดือน</t>
        </is>
      </c>
      <c r="H16" s="88" t="inlineStr">
        <is>
          <t>ชอบรับประทานอาหารเค็ม</t>
        </is>
      </c>
      <c r="I16" s="119" t="inlineStr">
        <is>
          <t>2</t>
        </is>
      </c>
      <c r="J16" s="88" t="inlineStr">
        <is>
          <t>✅ คำตอบที่ถูกต้อง: ข้อ ข. แม่เสียชีวิตด้วยโรคหัวใจและหลอดเลือด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แม่เสียชีวิตด้วยโรคหัวใจและหลอดเลือด ปัจจัยเสี่ยงต่อโรคความดันโลหิตสูงประกอบด้วยพันธุกรรม (ประวัติครอบครัว), การสูบบุหรี่, การขาดการออกกำลังกาย และการบริโภคโซเดียมสูง (อาหารเค็ม) ตามแนวทางการรักษาโรคความดันโลหิตสูง
🔍 ข้ออื่นผิดเพราะอะไร:
• ข้อ ก. (พ่อ แม่มีประวัติเป็นโรคเบาหวานและความดันโลหิตสูง): ประวัติครอบครัวสายตรง (พ่อ แม่) ที่เป็นเบาหวานและความดันโลหิตสูง เป็นปัจจัยเสี่ยงหลักที่ไม่สามารถปรับเปลี่ยนได้
• ข้อ ค. (มีประวัติชอบสูบบุหรี่): การสูบบุหรี่เพิ่มสารอนุมูลอิสระ ทำให้หลอดเลือดแข็งตัว (Atherosclerosis) และเพิ่มความต้านทานต่ออินซูลิน เป็นปัจจัยเสี่ยงสำคัญ
• ข้อ ง. (ออกกำลังกาย 1-2 ครั้งต่อเดือน): การออกกำลังกายน้อย (Sedentary lifestyle) ทำให้เผาผลาญพลังงานลดลง นำไปสู่ภาวะอ้วนและภาวะดื้ออินซูลิน
• ข้อ จ. (ชอบรับประทานอาหารเค็ม): การรับประทานอาหารเค็มปริมาณมากทำให้ร่างกายคั่งโซเดียมและน้ำ ส่งผลให้ความดันโลหิตสูงขึ้น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6" s="100" t="n"/>
      <c r="L16" s="88" t="inlineStr">
        <is>
          <t>Diabetes mellitus</t>
        </is>
      </c>
      <c r="M16" s="100" t="inlineStr">
        <is>
          <t>Clinic</t>
        </is>
      </c>
      <c r="N16" s="88" t="inlineStr">
        <is>
          <t>ข้อ 13 Pharma Plus เล่มม่วง (เฉลยข้อ ข)</t>
        </is>
      </c>
      <c r="O16" s="100" t="inlineStr">
        <is>
          <t>Mock</t>
        </is>
      </c>
      <c r="P16" s="100" t="inlineStr">
        <is>
          <t>Pharma Plus เล่มม่วง</t>
        </is>
      </c>
      <c r="Q16" s="100" t="n"/>
    </row>
    <row r="17" ht="13.2" customHeight="1" s="49">
      <c r="A17" s="119" t="n">
        <v>15</v>
      </c>
      <c r="B17" s="8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ข้อใดเป็นปัจจัยเสี่ยงในการเป็นเบาหวาน และโรคหัวใจและหลอดเลือด</t>
        </is>
      </c>
      <c r="C17" s="100" t="n"/>
      <c r="D17" s="88" t="inlineStr">
        <is>
          <t>แม่เป็นเบาหวานและความดัน</t>
        </is>
      </c>
      <c r="E17" s="88" t="inlineStr">
        <is>
          <t>แม่ตายด้วยโรคหัวใจขาดเลือด</t>
        </is>
      </c>
      <c r="F17" s="88" t="inlineStr">
        <is>
          <t>สูบบุหรี่วันละ 20 มวน</t>
        </is>
      </c>
      <c r="G17" s="88" t="inlineStr">
        <is>
          <t>ออกกำลังกาย 1-2 ครั้ง/เดือน</t>
        </is>
      </c>
      <c r="H17" s="88" t="inlineStr">
        <is>
          <t>ดื่มไวน์ 1-2 แก้ว/เดือน</t>
        </is>
      </c>
      <c r="I17" s="119" t="inlineStr">
        <is>
          <t>1</t>
        </is>
      </c>
      <c r="J17" s="88" t="inlineStr">
        <is>
          <t>✅ คำตอบที่ถูกต้อง: ข้อ ก. แม่เป็นเบาหวานและความดัน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แม่เป็นเบาหวานและความดัน การสูบบุหรี่เป็นปัจจัยเสี่ยงร่วมที่สำคัญมากทั้งต่อโรคเบาหวาน (เพิ่ม insulin resistance) และโรคหัวใจและหลอดเลือด (CVD) ตามเกณฑ์ ADA และ ESC guidelines
🔍 ข้ออื่นผิดเพราะอะไร:
• ข้อ ข. (แม่ตายด้วยโรคหัวใจขาดเลือด): ประวัติแม่เสียชีวิตด้วยโรคหัวใจเป็นปัจจัยเสี่ยงทางพันธุกรรมต่อโรคหัวใจ แต่มักเป็นปัจจัยเสี่ยงเดี่ยวๆ มากกว่าครอบคลุมเบาหวาน
• ข้อ ค. (สูบบุหรี่วันละ 20 มวน): การสูบบุหรี่เป็นปัจจัยเสี่ยงหลักของโรคหัวใจและหลอดเลือด แต่ไม่ได้เป็นสาเหตุโดยตรงหลักที่ทำให้เกิดเบาหวานเท่ากรรมพันธุ์
• ข้อ ง. (ออกกำลังกาย 1-2 ครั้ง/เดือน): การไม่ออกกำลังกายเพิ่มความเสี่ยงโรคอ้วนและเบาหวาน แต่เมื่อพิจารณาร่วมกัน ประวัติครอบครัว (พันธุกรรม) เป็นปัจจัยเสี่ยงที่ครอบคลุมทั้งสองโรคชัดเจนที่สุด
• ข้อ จ. (ดื่มไวน์ 1-2 แก้ว/เดือน): การดื่มไวน์ปริมาณน้อยมาก (1-2 แก้วต่อเดือน) ไม่มีผลทางคลินิกอย่างมีนัยสำคัญในการเพิ่มความเสี่ยงเบาหวานหรือโรคหัวใจ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7" s="100" t="n"/>
      <c r="L17" s="88" t="inlineStr">
        <is>
          <t>Diabetes mellitus</t>
        </is>
      </c>
      <c r="M17" s="100" t="inlineStr">
        <is>
          <t>Clinic</t>
        </is>
      </c>
      <c r="N17" s="88" t="inlineStr">
        <is>
          <t>ข้อ 14 Pharma Plus เล่มม่วง (เฉลยข้อ ก)</t>
        </is>
      </c>
      <c r="O17" s="100" t="inlineStr">
        <is>
          <t>Mock</t>
        </is>
      </c>
      <c r="P17" s="100" t="inlineStr">
        <is>
          <t>Pharma Plus เล่มม่วง</t>
        </is>
      </c>
      <c r="Q17" s="100" t="n"/>
    </row>
    <row r="18" ht="13.2" customHeight="1" s="49">
      <c r="A18" s="119" t="n">
        <v>16</v>
      </c>
      <c r="B18" s="8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เภสัชกรต้องแนะนำคนไข้ให้ปฏิบัติตัว เพื่อลดโอกาสเป็นเบาหวาน โรคหัวใจและหลอดเลือด ข้อใดจำเป็นน้อยที่สุด</t>
        </is>
      </c>
      <c r="C18" s="100" t="n"/>
      <c r="D18" s="88" t="inlineStr">
        <is>
          <t>งดสูบบุหรี่</t>
        </is>
      </c>
      <c r="E18" s="88" t="inlineStr">
        <is>
          <t>ลดอาหารเค็ม</t>
        </is>
      </c>
      <c r="F18" s="88" t="inlineStr">
        <is>
          <t>ลดน้ำหนัก</t>
        </is>
      </c>
      <c r="G18" s="88" t="inlineStr">
        <is>
          <t>ออกกำลังกายเพิ่มเติม</t>
        </is>
      </c>
      <c r="H18" s="88" t="inlineStr">
        <is>
          <t>ลดการบริโภคน้ำตาล</t>
        </is>
      </c>
      <c r="I18" s="119" t="inlineStr">
        <is>
          <t>2</t>
        </is>
      </c>
      <c r="J18" s="88" t="inlineStr">
        <is>
          <t>✅ คำตอบที่ถูกต้อง: ข้อ ข. ลดอาหารเค็ม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ลดอาหารเค็ม แม้ว่าทุกข้อจะเป็นคำแนะนำที่ดี แต่ 'ลดอาหารเค็ม' มุ่งเน้นไปที่โรคความดันโลหิตสูงและ CVD เป็นหลัก ส่วนการลดน้ำตาล, ลดน้ำหนัก, ออกกำลังกาย และงดสูบบุหรี่มีความสำคัญโดยตรงสูงสุดต่อการป้องกันเบาหวาน
🔍 ข้ออื่นผิดเพราะอะไร:
• ข้อ ก. (งดสูบบุหรี่): การสูบบุหรี่เป็นปัจจัยเสี่ยงสูงสุดต่อโรคหลอดเลือดหัวใจตีบ (ASCVD) การงดสูบบุหรี่จึงเป็นคำแนะนำที่มีความสำคัญและจำเป็นระดับต้นๆ
• ข้อ ค. (ลดน้ำหนัก): การลดน้ำหนักในผู้ป่วยที่มีภาวะอ้วน (BMI สูง) จะช่วยลดภาวะ Insulin resistance และความดันโลหิต จึงมีความจำเป็นสูงมาก
• ข้อ ง. (ออกกำลังกายเพิ่มเติม): การออกกำลังกายช่วยเพิ่มความไวของอินซูลินและส่งเสริมสุขภาพหัวใจและหลอดเลือด ถือเป็นข้อแนะนำหลักในการปรับเปลี่ยนพฤติกรรม
• ข้อ จ. (ลดการบริโภคน้ำตาล): การลดบริโภคน้ำตาลช่วยลดระดับน้ำตาลในเลือดโดยตรงและช่วยลดน้ำหนัก จึงมีความจำเป็นอย่างมากในการรักษาเบาหวาน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8" s="100" t="n"/>
      <c r="L18" s="88" t="inlineStr">
        <is>
          <t>Diabetes mellitus</t>
        </is>
      </c>
      <c r="M18" s="100" t="inlineStr">
        <is>
          <t>Clinic</t>
        </is>
      </c>
      <c r="N18" s="88" t="inlineStr">
        <is>
          <t>ข้อ 15 Pharma Plus เล่มม่วง (เฉลยข้อ ข)</t>
        </is>
      </c>
      <c r="O18" s="100" t="inlineStr">
        <is>
          <t>Mock</t>
        </is>
      </c>
      <c r="P18" s="100" t="inlineStr">
        <is>
          <t>Pharma Plus เล่มม่วง</t>
        </is>
      </c>
      <c r="Q18" s="100" t="n"/>
    </row>
    <row r="19" ht="13.2" customHeight="1" s="49">
      <c r="A19" s="119" t="n">
        <v>17</v>
      </c>
      <c r="B19" s="8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ผู้ป่วยได้เจาะเลือด FBS 140 mg% BP 130/80</t>
        </is>
      </c>
      <c r="C19" s="100" t="n"/>
      <c r="D19" s="88" t="inlineStr">
        <is>
          <t>ผู้ป่วยเป็น pre-diabetes ให้เปลี่ยนพฤติกรรมการกิน และคอยตรวจเป็นประจำทุก 1-3 ปี</t>
        </is>
      </c>
      <c r="E19" s="88" t="inlineStr">
        <is>
          <t>สงสัยว่าผู้ป่วยเป็นเบาหวาน แนะนำให้ออกกำลังกาย</t>
        </is>
      </c>
      <c r="F19" s="88" t="inlineStr">
        <is>
          <t>เป็น DM type 2 ต้องรีบให้ยาพร้อมปรับเปลี่ยนพฤติกรรมเพื่อรักษาผู้ป่วย</t>
        </is>
      </c>
      <c r="G19" s="88" t="inlineStr">
        <is>
          <t>ผู้ป่วยเป็น pre-diabetes แนะนำให้มาเจาะเลือดทุก 3 ปี</t>
        </is>
      </c>
      <c r="H19" s="88" t="inlineStr">
        <is>
          <t>ผู้ป่วยเป็น DM type 2 ให้รีบส่งต่อผู้ป่วย</t>
        </is>
      </c>
      <c r="I19" s="119" t="inlineStr">
        <is>
          <t>3</t>
        </is>
      </c>
      <c r="J19" s="88" t="inlineStr">
        <is>
          <t>✅ คำตอบที่ถูกต้อง: ข้อ ค. เป็น DM type 2 ต้องรีบให้ยาพร้อมปรับเปลี่ยนพฤติกรรมเพื่อรักษาผู้ป่วย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เป็น DM type 2 ต้องรีบให้ยาพร้อมปรับเปลี่ยนพฤติกรรมเพื่อรักษาผู้ป่วย
🔍 ข้ออื่นผิดเพราะอะไร:
• ข้อ ก. (ผู้ป่วยเป็น pre-diabetes ให้เปลี่ยนพฤติกรรมการกิน และคอยตรวจเป็นประจำทุก 1-3 ปี): ผู้ป่วยมีระดับ FBS 140 mg/dL ซึ่งเข้าเกณฑ์วินิจฉัยเป็นเบาหวาน (มากกว่า 126 mg/dL) จึงไม่ใช่ Pre-diabetes
• ข้อ ข. (สงสัยว่าผู้ป่วยเป็นเบาหวาน แนะนำให้ออกกำลังกาย): FBS &gt; 126 mg/dL ถือว่าวินิจฉัยเป็นเบาหวานแล้ว ไม่ใช่เพียงแค่สงสัย และต้องเริ่มการรักษาด้วยยาพร้อมปรับพฤติกรรมทันที
• ข้อ ง. (ผู้ป่วยเป็น pre-diabetes แนะนำให้มาเจาะเลือดทุก 3 ปี): ผู้ป่วยมีค่า FBS เกินเกณฑ์ Pre-diabetes ไปแล้ว และคำแนะนำการเจาะเลือดสำหรับ Pre-diabetes คือทุก 1 ปี ไม่ใช่ทุก 3 ปี
• ข้อ จ. (ผู้ป่วยเป็น DM type 2 ให้รีบส่งต่อผู้ป่วย): แม้เป็น DM type 2 แต่สามารถรักษาเบื้องต้นได้ที่ระดับปฐมภูมิด้วยยากิน ไม่มีความจำเป็นต้องส่งต่อผู้ป่วย (Refer) ในทันทีเว้นแต่มีภาวะแทรกซ้อนรุนแรง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9" s="100" t="n"/>
      <c r="L19" s="88" t="inlineStr">
        <is>
          <t>Diabetes mellitus</t>
        </is>
      </c>
      <c r="M19" s="100" t="inlineStr">
        <is>
          <t>Clinic</t>
        </is>
      </c>
      <c r="N19" s="88" t="inlineStr">
        <is>
          <t>ข้อ 16 Pharma Plus เล่มม่วง (เฉลยข้อ ค)</t>
        </is>
      </c>
      <c r="O19" s="100" t="inlineStr">
        <is>
          <t>Mock</t>
        </is>
      </c>
      <c r="P19" s="100" t="inlineStr">
        <is>
          <t>Pharma Plus เล่มม่วง</t>
        </is>
      </c>
      <c r="Q19" s="100" t="n"/>
    </row>
    <row r="20" ht="13.2" customHeight="1" s="49">
      <c r="A20" s="119" t="n">
        <v>18</v>
      </c>
      <c r="B20" s="88" t="inlineStr">
        <is>
          <t>2 ปีต่อมา ผู้ป่วยมาพบแพทย์์ มีค่า Lab ดังนี้
FBS 210 mg% จ่าย Metformin 1x2 60
ค่าผลปฏิบัติการใดที่บ่งบอกว่าผู้ป่วยเป็น hyperglycemia</t>
        </is>
      </c>
      <c r="C20" s="100" t="n"/>
      <c r="D20" s="88" t="inlineStr">
        <is>
          <t>FBS 210%</t>
        </is>
      </c>
      <c r="E20" s="88" t="inlineStr">
        <is>
          <t>Cholesterol</t>
        </is>
      </c>
      <c r="F20" s="88" t="inlineStr">
        <is>
          <t>LDL</t>
        </is>
      </c>
      <c r="G20" s="88" t="inlineStr">
        <is>
          <t>HDL 35%</t>
        </is>
      </c>
      <c r="H20" s="88" t="inlineStr">
        <is>
          <t>TGS</t>
        </is>
      </c>
      <c r="I20" s="119" t="inlineStr">
        <is>
          <t>1</t>
        </is>
      </c>
      <c r="J20" s="88" t="inlineStr">
        <is>
          <t>✅ คำตอบที่ถูกต้อง: ข้อ ก. FBS 210%
💡 Background:
การบริบาลผู้ป่วยเบาหวานชนิดที่ 2 (T2DM) เน้นควบคุม HbA1c ควบคู่กับการเลือกยาที่มี cardiorenal protection ในผู้ป่วยที่มีโรคร่วม
🎯 ทำไมข้อนี้ถึงถูก:
FBS 210% ระดับ Fasting Blood Sugar (FBS) ที่สูงถึง 210 mg/dL เกินเกณฑ์ปกติ (&gt;126 mg/dL) ชัดเจน แสดงถึงภาวะน้ำตาลในเลือดสูง (hyperglycemia)
🔍 ข้ออื่นผิดเพราะอะไร:
• ข้อ ข. (Cholesterol): Cholesterol เป็นตัวชี้วัดระดับไขมันในเลือด ไม่ได้สะท้อนถึงระดับน้ำตาลหรือภาวะ Hyperglycemia
• ข้อ ค. (LDL): LDL (Low-Density Lipoprotein) เป็นค่าไขมันตัวร้ายที่ใช้ประเมินความเสี่ยงโรคหัวใจและหลอดเลือด ไม่ใช่น้ำตาล
• ข้อ ง. (HDL 35%): HDL 35 mg/dL บ่งบอกถึงภาวะไขมันดีต่ำ ซึ่งมักพบร่วมในผู้ป่วยกลุ่ม Metabolic syndrome แต่ไม่ใช่ตัวชี้วัดระดับน้ำตาล
• ข้อ จ. (TGS): TGS (Triglycerides) บ่งบอกถึงระดับไขมันไตรกลีเซอไรด์ แม้จะสูงในคนเป็นเบาหวาน แต่ไม่ใช่ตัวชี้วัดภาวะ Hyperglycemia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0" s="100" t="n"/>
      <c r="L20" s="88" t="inlineStr">
        <is>
          <t>Diabetes mellitus</t>
        </is>
      </c>
      <c r="M20" s="100" t="inlineStr">
        <is>
          <t>Clinic</t>
        </is>
      </c>
      <c r="N20" s="88" t="inlineStr">
        <is>
          <t>ข้อ 17 Pharma Plus เล่มม่วง (เฉลยข้อ ก)</t>
        </is>
      </c>
      <c r="O20" s="100" t="inlineStr">
        <is>
          <t>Mock</t>
        </is>
      </c>
      <c r="P20" s="100" t="inlineStr">
        <is>
          <t>Pharma Plus เล่มม่วง</t>
        </is>
      </c>
      <c r="Q20" s="100" t="n"/>
    </row>
    <row r="21" ht="13.2" customHeight="1" s="49">
      <c r="A21" s="119" t="n">
        <v>19</v>
      </c>
      <c r="B21" s="88" t="inlineStr">
        <is>
          <t>2 ปีต่อมา ผู้ป่วยมาพบแพทย์์ มีค่า Lab ดังนี้
FBS 210 mg% จ่าย Metformin 1x2 60
ยาที่แพทย์์สั่งจ่ายอยู่ในกลุ่มใด</t>
        </is>
      </c>
      <c r="C21" s="100" t="n"/>
      <c r="D21" s="88" t="inlineStr">
        <is>
          <t>Biguanide</t>
        </is>
      </c>
      <c r="E21" s="88" t="inlineStr">
        <is>
          <t>Glitazone</t>
        </is>
      </c>
      <c r="F21" s="88" t="inlineStr">
        <is>
          <t>Sulfonylurea</t>
        </is>
      </c>
      <c r="G21" s="88" t="inlineStr">
        <is>
          <t>GLP-1 analogue</t>
        </is>
      </c>
      <c r="H21" s="88" t="inlineStr">
        <is>
          <t>Incretin analogue</t>
        </is>
      </c>
      <c r="I21" s="119" t="inlineStr">
        <is>
          <t>1</t>
        </is>
      </c>
      <c r="J21" s="88" t="inlineStr">
        <is>
          <t>✅ คำตอบที่ถูกต้อง: ข้อ ก. Biguanide
💡 Background:
การบริบาลผู้ป่วยเบาหวานชนิดที่ 2 (T2DM) เน้นควบคุม HbA1c ควบคู่กับการเลือกยาที่มี cardiorenal protection ในผู้ป่วยที่มีโรคร่วม
🎯 ทำไมข้อนี้ถึงถูก:
Biguanide Metformin เป็นยาในกลุ่ม Biguanide ซึ่งเป็นยา first-line (first-line drug) ในการรักษาโรคเบาหวานชนิดที่ 2 ช่วยลดการสร้างกลูโคสที่ตับและเพิ่มความไวต่ออินซูลิน
🔍 ข้ออื่นผิดเพราะอะไร:
• ข้อ ข. (Glitazone): Glitazone หรือ Thiazolidinediones เป็นยากลุ่มเพิ่มความไวอินซูลิน เช่น Pioglitazone ไม่ใช่ Metformin
• ข้อ ค. (Sulfonylurea): Sulfonylurea เป็นยากระตุ้นการหลั่งอินซูลิน เช่น Glipizide, Glibenclamide ซึ่งมีกลไกต่างจาก Metformin อย่างสิ้นเชิง
• ข้อ ง. (GLP-1 analogue): GLP-1 analogue เป็นยาชนิดฉีด (หรือกินบางตัว) ที่เลียนแบบการทำงานของฮอร์โมนอินครีติน เช่น Liraglutide
• ข้อ จ. (Incretin analogue): Incretin analogue หมายถึงยาในกลุ่ม GLP-1 receptor agonists ซึ่งมีกลไกการออกฤทธิ์คนละกลุ่มกับ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1" s="100" t="n"/>
      <c r="L21" s="88" t="inlineStr">
        <is>
          <t>Diabetes mellitus</t>
        </is>
      </c>
      <c r="M21" s="100" t="inlineStr">
        <is>
          <t>Clinic</t>
        </is>
      </c>
      <c r="N21" s="88" t="inlineStr">
        <is>
          <t>ข้อ 18 Pharma Plus เล่มม่วง (เฉลยข้อ ก)</t>
        </is>
      </c>
      <c r="O21" s="100" t="inlineStr">
        <is>
          <t>Mock</t>
        </is>
      </c>
      <c r="P21" s="100" t="inlineStr">
        <is>
          <t>Pharma Plus เล่มม่วง</t>
        </is>
      </c>
      <c r="Q21" s="100" t="n"/>
    </row>
    <row r="22" ht="13.2" customHeight="1" s="49">
      <c r="A22" s="119" t="n">
        <v>20</v>
      </c>
      <c r="B22" s="88" t="inlineStr">
        <is>
          <t>อาการไม่พึงประสงค์ที่เกิดขึ้นบ่อยจากยาตัวนี้</t>
        </is>
      </c>
      <c r="C22" s="100" t="n"/>
      <c r="D22" s="88" t="inlineStr">
        <is>
          <t>Anorexia</t>
        </is>
      </c>
      <c r="E22" s="88" t="inlineStr">
        <is>
          <t>Flatulence</t>
        </is>
      </c>
      <c r="F22" s="88" t="inlineStr">
        <is>
          <t>Constipation</t>
        </is>
      </c>
      <c r="G22" s="88" t="inlineStr">
        <is>
          <t>Lactic acidosis</t>
        </is>
      </c>
      <c r="H22" s="88" t="inlineStr">
        <is>
          <t>Hypoglycemia</t>
        </is>
      </c>
      <c r="I22" s="119" t="inlineStr">
        <is>
          <t>1</t>
        </is>
      </c>
      <c r="J22" s="88" t="inlineStr">
        <is>
          <t>✅ คำตอบที่ถูกต้อง: ข้อ ก. Anorexia
💡 Background:
การบริบาลผู้ป่วยเบาหวานชนิดที่ 2 (T2DM) เน้นควบคุม HbA1c ควบคู่กับการเลือกยาที่มี cardiorenal protection ในผู้ป่วยที่มีโรคร่วม
🎯 ทำไมข้อนี้ถึงถูก:
Anorexia ยา Acarbose เป็นยาในกลุ่ม Alpha-glucosidase inhibitor ซึ่งออกฤทธิ์ยับยั้งเอนไซม์ที่ลำไส้เล็ก ทำให้คาร์โบไฮเดรตดูดซึมช้าลง ADR ที่พบบ่อยมากที่สุดคืออาการทางระบบทางเดินอาหาร เช่น ท้องอืด (Flatulence) ท้องเสีย และมีลมในท้อง เนื่องจากน้ำตาลที่ย่อยไม่หมดจะถูกแบคทีเรียในลำไส้ใหญ่หมัก
🔍 ข้ออื่นผิดเพราะอะไร:
• ข้อ ข. (Flatulence): Flatulence (ท้องอืด มีแก๊ส) เป็นผลข้างเคียงเด่นของยากลุ่ม Alpha-glucosidase inhibitors เช่น Acarbose
• ข้อ ค. (Constipation): Constipation อาการท้องผูกไม่ใช่ผลข้างเคียงหลักของ Metformin ตรงข้าม Metformin มักทำให้เกิดอาการท้องเสีย (Diarrhea)
• ข้อ ง. (Lactic acidosis): Lactic acidosis เป็นภาวะแทรกซ้อนที่รุนแรงของ Metformin แต่พบได้น้อยมาก (Rare) ไม่ใช่อาการไม่พึงประสงค์ที่เกิดขึ้นบ่อย
• ข้อ จ. (Hypoglycemia): Metformin ไม่มีฤทธิ์กระตุ้นการหลั่งอินซูลิน จึงไม่ทำให้เกิดภาวะ Hypoglycemia เมื่อใช้เดี่ยวๆ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2" s="100" t="n"/>
      <c r="L22" s="88" t="inlineStr">
        <is>
          <t>Diabetes mellitus</t>
        </is>
      </c>
      <c r="M22" s="100" t="inlineStr">
        <is>
          <t>Clinic</t>
        </is>
      </c>
      <c r="N22" s="88" t="inlineStr">
        <is>
          <t>ข้อ 19 Pharma Plus เล่มม่วง (เฉลยข้อ ก)</t>
        </is>
      </c>
      <c r="O22" s="100" t="inlineStr">
        <is>
          <t>Mock</t>
        </is>
      </c>
      <c r="P22" s="100" t="inlineStr">
        <is>
          <t>Pharma Plus เล่มม่วง</t>
        </is>
      </c>
      <c r="Q22" s="100" t="n"/>
    </row>
    <row r="23" ht="13.2" customHeight="1" s="49">
      <c r="A23" s="119" t="n">
        <v>21</v>
      </c>
      <c r="B23" s="8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อาการไม่พึงประสงค์จากยาเบาหวานที่ผู้ป่วยได้รับคืออาการใด</t>
        </is>
      </c>
      <c r="C23" s="100" t="n"/>
      <c r="D23" s="88" t="inlineStr">
        <is>
          <t>Flatulence</t>
        </is>
      </c>
      <c r="E23" s="88" t="inlineStr">
        <is>
          <t>Hypoglycemia</t>
        </is>
      </c>
      <c r="F23" s="88" t="inlineStr">
        <is>
          <t>Dizziness</t>
        </is>
      </c>
      <c r="G23" s="88" t="inlineStr">
        <is>
          <t>Headache</t>
        </is>
      </c>
      <c r="H23" s="88" t="inlineStr">
        <is>
          <t>Photosensitivity</t>
        </is>
      </c>
      <c r="I23" s="119" t="inlineStr">
        <is>
          <t>1</t>
        </is>
      </c>
      <c r="J23" s="88" t="inlineStr">
        <is>
          <t>✅ คำตอบที่ถูกต้อง: ข้อ ก. Flatulence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Flatulence จากสถานการณ์ ผู้ป่วยได้รับยา Acarbose ซึ่งมีอาการข้างเคียงที่พบบ่อยและเด่นชัดคือ อาการท้องอืด ท้องเฟ้อ มีลมในทางเดินอาหาร (Flatulence) จากกระบวนการหมักของแบคทีเรียในลำไส้ใหญ่
🔍 ข้ออื่นผิดเพราะอะไร:
• ข้อ ข. (Hypoglycemia): Acarbose ไม่กระตุ้นการหลั่งอินซูลิน จึงแทบไม่ทำให้เกิดภาวะ Hypoglycemia ได้เองเมื่อใช้เป็นยาเดี่ยว
• ข้อ ค. (Dizziness): Dizziness มักเกิดจากยาลดความดันโลหิต (เช่น Atenolol) หรือจากการที่ระดับน้ำตาลต่ำลงรวดเร็ว ไม่ใช่ผลข้างเคียงตรงของ Acarbose
• ข้อ ง. (Headache): Headache เป็นผลข้างเคียงที่พบได้จากยาหลายชนิด แต่ไม่ใช่อาการไม่พึงประสงค์ที่เด่นชัดหรือพบบ่อยที่สุดจาก Acarbose
• ข้อ จ. (Photosensitivity): Photosensitivity อาการแพ้แสงมักพบในยาต้านจุลชีพบางกลุ่ม หรือยาขับปัสสาวะ Thiazide แต่ไม่พบใน Acarbose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3" s="100" t="n"/>
      <c r="L23" s="88" t="inlineStr">
        <is>
          <t>Diabetes mellitus</t>
        </is>
      </c>
      <c r="M23" s="100" t="inlineStr">
        <is>
          <t>Clinic</t>
        </is>
      </c>
      <c r="N23" s="88" t="inlineStr">
        <is>
          <t>ข้อ 20 Pharma Plus เล่มม่วง (เฉลยข้อ ก)</t>
        </is>
      </c>
      <c r="O23" s="100" t="inlineStr">
        <is>
          <t>Mock</t>
        </is>
      </c>
      <c r="P23" s="100" t="inlineStr">
        <is>
          <t>Pharma Plus เล่มม่วง</t>
        </is>
      </c>
      <c r="Q23" s="100" t="n"/>
    </row>
    <row r="24" ht="13.2" customHeight="1" s="49">
      <c r="A24" s="119" t="n">
        <v>22</v>
      </c>
      <c r="B24" s="8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ผู้ป่วยควรได้รับยาเบาหวานชนิดใดเพิ่ม</t>
        </is>
      </c>
      <c r="C24" s="100" t="n"/>
      <c r="D24" s="88" t="inlineStr">
        <is>
          <t>Glipizide</t>
        </is>
      </c>
      <c r="E24" s="88" t="inlineStr">
        <is>
          <t>Glibenclamide</t>
        </is>
      </c>
      <c r="F24" s="88" t="inlineStr">
        <is>
          <t>Metformin</t>
        </is>
      </c>
      <c r="G24" s="88" t="inlineStr">
        <is>
          <t>Insulin lispro</t>
        </is>
      </c>
      <c r="H24" s="88" t="inlineStr">
        <is>
          <t>Insulin glargine</t>
        </is>
      </c>
      <c r="I24" s="119" t="inlineStr">
        <is>
          <t>3</t>
        </is>
      </c>
      <c r="J24" s="88" t="inlineStr">
        <is>
          <t>✅ คำตอบที่ถูกต้อง: ข้อ ค. Metformin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ก. (Glipizide): Glipizide เป็นยา Sulfonylurea ผู้ป่วยมีประวัติแพ้ยา Sulfonamide จึงควรระมัดระวังการใช้เนื่องจากอาจเกิด Cross-reactivity ได้
• ข้อ ข. (Glibenclamide): Glibenclamide เป็นยา Sulfonylurea ซึ่งมีโครงสร้างซัลฟา จึงอาจเสี่ยงแพ้ยาข้ามกลุ่ม และยังขับออกทางไต เสี่ยงน้ำตาลตกในผู้สูงอายุ
• ข้อ ง. (Insulin lispro): Insulin lispro ยาฉีดออกฤทธิ์เร็ว มักใช้คุมน้ำตาลหลังอาหาร ผู้ป่วยยังไม่เข้าเกณฑ์จำเป็นต้องเริ่มอินซูลินชนิดนี้เป็นตัวแรก
• ข้อ จ. (Insulin glargine): Insulin glargine ผู้ป่วยเพิ่งใช้ยากินเพียงตัวเดียวและระดับ HbA1c 9% สามารถเพิ่มยากิน (Dual therapy) ได้ก่อนเริ่มอินซูลิน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4" s="100" t="n"/>
      <c r="L24" s="88" t="inlineStr">
        <is>
          <t>Diabetes mellitus</t>
        </is>
      </c>
      <c r="M24" s="100" t="inlineStr">
        <is>
          <t>Clinic</t>
        </is>
      </c>
      <c r="N24" s="88" t="inlineStr">
        <is>
          <t>ข้อ 21 Pharma Plus เล่มม่วง (เฉลยข้อ ค)</t>
        </is>
      </c>
      <c r="O24" s="100" t="inlineStr">
        <is>
          <t>Mock</t>
        </is>
      </c>
      <c r="P24" s="100" t="inlineStr">
        <is>
          <t>Pharma Plus เล่มม่วง</t>
        </is>
      </c>
      <c r="Q24" s="100" t="n"/>
    </row>
    <row r="25" ht="13.2" customHeight="1" s="49">
      <c r="A25" s="119" t="n">
        <v>23</v>
      </c>
      <c r="B25" s="88" t="inlineStr">
        <is>
          <t>ผู้ป่วยโรคใดมีข้อห้ามใช้ยา metformin</t>
        </is>
      </c>
      <c r="C25" s="100" t="n"/>
      <c r="D25" s="88" t="inlineStr">
        <is>
          <t>Lactic acidosis</t>
        </is>
      </c>
      <c r="E25" s="88" t="inlineStr">
        <is>
          <t>Obesity</t>
        </is>
      </c>
      <c r="F25" s="88" t="inlineStr">
        <is>
          <t>Hypertension</t>
        </is>
      </c>
      <c r="G25" s="88" t="inlineStr">
        <is>
          <t>Hyperlipidemia</t>
        </is>
      </c>
      <c r="H25" s="88" t="inlineStr">
        <is>
          <t>Gastric ulcer</t>
        </is>
      </c>
      <c r="I25" s="119" t="inlineStr">
        <is>
          <t>1</t>
        </is>
      </c>
      <c r="J25" s="88" t="inlineStr">
        <is>
          <t>✅ คำตอบที่ถูกต้อง: ข้อ ก. Lactic acidosis
💡 Background:
การบริบาลผู้ป่วยเบาหวานชนิดที่ 2 (T2DM) เน้นควบคุม HbA1c ควบคู่กับการเลือกยาที่มี cardiorenal protection ในผู้ป่วยที่มีโรคร่วม
🎯 ทำไมข้อนี้ถึงถูก:
Lactic acidosis เป็นภาวะแทรกซ้อนที่รุนแรงที่สุด (แม้จะพบน้อย) ของ Metformin โดยภาวะที่มีความเสี่ยงต่อการเกิด lactic acidosis เช่น ภาวะขาดออกซิเจน ไตวาย หรือภาวะกรดเกินในเลือด จึงถือเป็น contraindication เด็ดขาดของยา Metformin
🔍 ข้ออื่นผิดเพราะอะไร:
• ข้อ ข. (Obesity): Obesity เป็นข้อบ่งชี้หลักของ Metformin เนื่องจากยาไม่ทำให้น้ำหนักเพิ่ม และอาจช่วยลดน้ำหนักได้เล็กน้อย
• ข้อ ค. (Hypertension): Hypertension ไม่ใช่ข้อห้ามใช้ของ Metformin สามารถใช้ยาได้อย่างปลอดภัยในผู้ป่วยเบาหวานที่มีความดันโลหิตสูง
• ข้อ ง. (Hyperlipidemia): Hyperlipidemia ผู้ป่วยเบาหวานที่มีไขมันในเลือดสูงสามารถใช้ Metformin ได้อย่างปลอดภัย และยาอาจมีผลดีต่อ Lipid profile
• ข้อ จ. (Gastric ulcer): Gastric ulcer ไม่ใช่ข้อห้ามใช้เด็ดขาดของ Metformin แม้ยาจะระคายเคืองกระเพาะอาหารได้บ้าง แต่ไม่ทำให้แผลแย่ลง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5" s="100" t="n"/>
      <c r="L25" s="88" t="inlineStr">
        <is>
          <t>Diabetes mellitus</t>
        </is>
      </c>
      <c r="M25" s="100" t="inlineStr">
        <is>
          <t>Clinic</t>
        </is>
      </c>
      <c r="N25" s="88" t="inlineStr">
        <is>
          <t>ข้อ 22 Pharma Plus เล่มม่วง (เฉลยข้อ ก)</t>
        </is>
      </c>
      <c r="O25" s="100" t="inlineStr">
        <is>
          <t>Mock</t>
        </is>
      </c>
      <c r="P25" s="100" t="inlineStr">
        <is>
          <t>Pharma Plus เล่มม่วง</t>
        </is>
      </c>
      <c r="Q25" s="100" t="n"/>
    </row>
    <row r="26" ht="13.2" customHeight="1" s="49">
      <c r="A26" s="119" t="n">
        <v>24</v>
      </c>
      <c r="B26" s="88"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ยารักษาโรคความดันโลหิตสูงในข้อใดเหมาะสมสำหรับผู้ป่วยรายนี้</t>
        </is>
      </c>
      <c r="C26" s="100" t="n"/>
      <c r="D26" s="88" t="inlineStr">
        <is>
          <t>ACEIs</t>
        </is>
      </c>
      <c r="E26" s="88" t="inlineStr">
        <is>
          <t>Alpha-blockers</t>
        </is>
      </c>
      <c r="F26" s="88" t="inlineStr">
        <is>
          <t>B-blockers</t>
        </is>
      </c>
      <c r="G26" s="88" t="inlineStr">
        <is>
          <t>Loop diuretics</t>
        </is>
      </c>
      <c r="H26" s="88" t="inlineStr">
        <is>
          <t>Thiazides</t>
        </is>
      </c>
      <c r="I26" s="119" t="inlineStr">
        <is>
          <t>1</t>
        </is>
      </c>
      <c r="J26" s="88" t="inlineStr">
        <is>
          <t>✅ คำตอบที่ถูกต้อง: ข้อ ก. ACEIs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ACEIs ผู้ป่วยรายนี้มีโรคประจำตัวคือ หอบหืด (Asthma) และเบาหวาน การใช้ Beta-blockers (เช่น Atenolol ในประวัติ) ไม่เหมาะสมเนื่องจากอาจไปกระตุ้นอาการหอบหืดกำדול (bronchospasm) และบังคับอาการเตือนของภาวะน้ำตาลต่ำ (Hypoglycemia) ดังนั้นกลุ่มยาทางเลือกที่เหมาะสมในการปกป้องไตและลดความดันโลหิตในผู้ป่วยเบาหวานและโรคเรื้อรังที่ไม่มีข้อห้ามคือ ACEIs (Angiotensin-Converting Enzyme Inhibitors)
🔍 ข้ออื่นผิดเพราะอะไร:
• ข้อ ข. (Alpha-blockers): Alpha-blockers ไม่ใช่ First-line therapy ในการรักษาความดันโลหิตสูง มักมีผลข้างเคียง Postural hypotension ซึ่งอันตรายในผู้สูงอายุ
• ข้อ ค. (B-blockers): Beta-blockers ผู้ป่วยมีประวัติเป็นโรคหอบหืด การใช้ยา Beta-blockers อาจกระตุ้นให้หลอดลมตีบและอาการหอบหืดกำเริบได้
• ข้อ ง. (Loop diuretics): Loop diuretics ใช้สำหรับผู้ป่วยที่มีภาวะน้ำเกิน (Edema) หรือ Heart failure ไม่ใช่ยาลดความดันโลหิตทางเลือกแรกในผู้ป่วยที่ไม่มีภาวะน้ำเกิน
• ข้อ จ. (Thiazides): Thiazides ผู้ป่วยมีประวัติแพ้ Sulfonamide ซึ่ง Thiazides มีโครงสร้างของยาซัลฟา อาจเกิดปฏิกิริยาแพ้ยาข้ามกลุ่มได้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6" s="100" t="n"/>
      <c r="L26" s="88" t="inlineStr">
        <is>
          <t>Diabetes mellitus</t>
        </is>
      </c>
      <c r="M26" s="100" t="inlineStr">
        <is>
          <t>Clinic</t>
        </is>
      </c>
      <c r="N26" s="88" t="inlineStr">
        <is>
          <t>ข้อ 23 Pharma Plus เล่มม่วง (เฉลยข้อ ก)</t>
        </is>
      </c>
      <c r="O26" s="100" t="inlineStr">
        <is>
          <t>Mock</t>
        </is>
      </c>
      <c r="P26" s="100" t="inlineStr">
        <is>
          <t>Pharma Plus เล่มม่วง</t>
        </is>
      </c>
      <c r="Q26" s="100" t="n"/>
    </row>
    <row r="27" ht="13.2" customHeight="1" s="49">
      <c r="A27" s="119" t="n">
        <v>25</v>
      </c>
      <c r="B27" s="88" t="inlineStr">
        <is>
          <t>กลไกการออกฤทธิ์ของยา chlorpropamide ในผู้ป่วยโรคเบาหวานได้แก่</t>
        </is>
      </c>
      <c r="C27" s="100" t="n"/>
      <c r="D27" s="88" t="inlineStr">
        <is>
          <t>เพิ่ม insulin resistance ในผู้ป่วย</t>
        </is>
      </c>
      <c r="E27" s="88" t="inlineStr">
        <is>
          <t>ลด insulin resistance ในผู้ป่วย</t>
        </is>
      </c>
      <c r="F27" s="88" t="inlineStr">
        <is>
          <t>กระตุ้นการหลั่งของ insulin ในผู้ป่วย</t>
        </is>
      </c>
      <c r="G27" s="88" t="inlineStr">
        <is>
          <t>ข้อ ก และ ค ถูก</t>
        </is>
      </c>
      <c r="H27" s="88" t="inlineStr">
        <is>
          <t>ข้อ ข และ ค ถูก</t>
        </is>
      </c>
      <c r="I27" s="119" t="inlineStr">
        <is>
          <t>3</t>
        </is>
      </c>
      <c r="J27" s="88"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sulfonylureas รุ่นที่ 1 (1st generation) มีกลไกการออกฤทธิ์หลักคือกระตุ้นการหลั่งอินซูลินจากเบต้าเซลล์ของตับอ่อน (โดยปิดกั้น ATP-sensitive K+ channels ทำให้เกิด depolarization และกระตุ้น Ca2+ influx) และยังมีฤทธิ์ในระยะยาวในการเพิ่มความไวของเนื้อเยื่อส่วนปลายต่ออินซูลิน (ลด insulin resistance) ดังนั้นคำตอบที่ถูกต้องคือ ข้อ ข และ ค ถูก (ตัวเลือก 5)
🔍 ข้ออื่นผิดเพราะอะไร:
• ข้อ ก. (เพิ่ม insulin resistance ในผู้ป่วย): Chlorpropamide ไม่มีผลเพิ่มความดื้อต่ออินซูลิน (Insulin resistance) กลไกหลักอยู่ที่ตับอ่อน
• ข้อ ข. (ลด insulin resistance ในผู้ป่วย): ยาลด Insulin resistance คือยากลุ่ม Thiazolidinediones และ Metformin ไม่ใช่กลไกของ Chlorpropamide
• ข้อ ง. (ข้อ ก และ ค ถูก): เนื่องจากข้อ ก ผิด จึงทำให้ข้อ ง ผิดไปด้วย
• ข้อ จ. (ข้อ ข และ ค ถูก): เนื่องจากข้อ ข ผิด จึงทำให้ข้อ จ ผิดไปด้วย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7" s="100" t="n"/>
      <c r="L27" s="88" t="inlineStr">
        <is>
          <t>Diabetes mellitus</t>
        </is>
      </c>
      <c r="M27" s="100" t="inlineStr">
        <is>
          <t>Clinic</t>
        </is>
      </c>
      <c r="N27" s="88" t="inlineStr">
        <is>
          <t>ข้อ 29 Pharma Plus เล่มม่วง (เฉลยข้อ ค)</t>
        </is>
      </c>
      <c r="O27" s="100" t="inlineStr">
        <is>
          <t>Mock</t>
        </is>
      </c>
      <c r="P27" s="100" t="inlineStr">
        <is>
          <t>Pharma Plus เล่มม่วง</t>
        </is>
      </c>
      <c r="Q27" s="100" t="n"/>
    </row>
    <row r="28" ht="13.2" customHeight="1" s="49">
      <c r="A28" s="119" t="n">
        <v>26</v>
      </c>
      <c r="B28" s="88"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เภสัชกรควรให้คำแนะนำแก่นางฉัตราเพื่อรักษาอาการคลื่นไส้อาเจียนอย่างไร</t>
        </is>
      </c>
      <c r="C28" s="100" t="n"/>
      <c r="D28" s="88" t="inlineStr">
        <is>
          <t>ให้ผู้ป่วยหยุดยาทันทีเนื่องจากมีอาการแพ้ยา</t>
        </is>
      </c>
      <c r="E28" s="88" t="inlineStr">
        <is>
          <t>ให้เปลี่ยนขนาดยาเป็น 50 mg qd</t>
        </is>
      </c>
      <c r="F28" s="88" t="inlineStr">
        <is>
          <t>ให้ผู้ป่วยรับประทานยาหลังอาหาร</t>
        </is>
      </c>
      <c r="G28" s="88" t="inlineStr">
        <is>
          <t>ให้ผู้ป่วยรับประทานยาลดอาการคลื่นไส้อาเจียนร่วมด้วย</t>
        </is>
      </c>
      <c r="H28" s="88" t="inlineStr">
        <is>
          <t>ข้อ ข และ ค ถูกต้อง</t>
        </is>
      </c>
      <c r="I28" s="119" t="inlineStr">
        <is>
          <t>4</t>
        </is>
      </c>
      <c r="J28" s="88" t="inlineStr">
        <is>
          <t>✅ คำตอบที่ถูกต้อง: ข้อ ง. ให้ผู้ป่วยรับประทานยาลดอาการคลื่นไส้อาเจียนร่วมด้วย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ให้ผู้ป่วยรับประทานยาลดอาการคลื่นไส้อาเจียนร่วมด้วย อาการคลื่นไส้อาเจียนและระคายเคืองกระเพาะอาหารจาก chlorpropamide สามารถบรรเทาได้โดยการรับประทานยาพร้อมหรือหลังอาหารทันที แทนการรับประทานก่อนอาหาร นอกจากนี้ระดับน้ำตาลตอนเช้าของผู้ป่วยค่อนข้างดี (100 mg/dL) ซึ่งการพิจารณาลดขนาดยาลงก็เป็นทางเลือกที่สามารถทำได้เพื่อลดผลข้างเคียงของยา ดังนั้นข้อ ข และ ค จึงถูกต้อง (ตัวเลือก 5)
🔍 ข้ออื่นผิดเพราะอะไร:
• ข้อ ก. (ให้ผู้ป่วยหยุดยาทันทีเนื่องจากมีอาการแพ้ยา): อาการคลื่นไส้อาเจียนจากการดื่มแอลกอฮอล์ร่วมกับ Chlorpropamide คือ Disulfiram-like reaction ไม่ใช่อาการแพ้ยา (Allergic reaction)
• ข้อ ข. (ให้เปลี่ยนขนาดยาเป็น 50 mg qd): การลดขนาดยาไม่สามารถแก้ปัญหา Disulfiram-like reaction ได้ ผู้ป่วยยังคงเกิดอาการเมื่อดื่มแอลกอฮอล์ร่วมกับการรับประทานยา
• ข้อ ค. (ให้ผู้ป่วยรับประทานยาหลังอาหาร): การรับประทานยาหลังอาหารอาจช่วยลดการระคายเคืองทางเดินอาหารทั่วไป แต่ไม่ป้องกัน Disulfiram-like reaction ที่เกิดจากกลไกทางเมแทบอลิซึม
• ข้อ จ. (ข้อ ข และ ค ถูกต้อง): เนื่องจากข้อ ข และ ค ผิด จึงทำให้ตัวเลือกนี้ผิด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8" s="100" t="n"/>
      <c r="L28" s="88" t="inlineStr">
        <is>
          <t>Diabetes mellitus</t>
        </is>
      </c>
      <c r="M28" s="100" t="inlineStr">
        <is>
          <t>Clinic</t>
        </is>
      </c>
      <c r="N28" s="88" t="inlineStr">
        <is>
          <t>ข้อ 30 Pharma Plus เล่มม่วง (เฉลยข้อ ง)</t>
        </is>
      </c>
      <c r="O28" s="100" t="inlineStr">
        <is>
          <t>Mock</t>
        </is>
      </c>
      <c r="P28" s="100" t="inlineStr">
        <is>
          <t>Pharma Plus เล่มม่วง</t>
        </is>
      </c>
      <c r="Q28" s="100" t="n"/>
    </row>
    <row r="29" ht="13.2" customHeight="1" s="49">
      <c r="A29" s="119" t="n">
        <v>27</v>
      </c>
      <c r="B29" s="88"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อาการใดที่อาจเกิดขึ้นจากการที่ผู้ป่วยได้รับยานี้</t>
        </is>
      </c>
      <c r="C29" s="100" t="n"/>
      <c r="D29" s="88" t="inlineStr">
        <is>
          <t>อาการคลื่นไส้ อาเจียน</t>
        </is>
      </c>
      <c r="E29" s="88" t="inlineStr">
        <is>
          <t>ระดับน้ำตาลในเลือดต่ำ</t>
        </is>
      </c>
      <c r="F29" s="88" t="inlineStr">
        <is>
          <t>ผื่นคันตามผิวหนัง</t>
        </is>
      </c>
      <c r="G29" s="88" t="inlineStr">
        <is>
          <t>ข้อ ข และ ค ถูก</t>
        </is>
      </c>
      <c r="H29" s="88" t="inlineStr">
        <is>
          <t>ข้อ ก ข และ ค ถูก</t>
        </is>
      </c>
      <c r="I29" s="119" t="inlineStr">
        <is>
          <t>5</t>
        </is>
      </c>
      <c r="J29" s="88" t="inlineStr">
        <is>
          <t>✅ คำตอบที่ถูกต้อง: ข้อ จ. ข้อ ก ข และ ค ถูก
💡 Background:
การบริบาลผู้ป่วยเบาหวานชนิดที่ 2 (T2DM) เน้นควบคุม HbA1c ควบคู่กับการเลือกยาที่มี cardiorenal protection ในผู้ป่วยที่มีโรคร่วม
🎯 ทำไมข้อนี้ถึงถูก:
ข้อ ก ข และ ค ถูก ผลข้างเคียงที่สามารถเกิดขึ้นได้จากการใช้ยา Chlorpropamide (ซึ่งเป็น Sulfonylurea ที่มีค่าครึ่งชีวิตยาวนานมาก) ได้แก่ 1) อาการทางระบบทางเดินอาหาร เช่น คลื่นไส้ อาเจียน 2) ภาวะน้ำตาลในเลือดต่ำ (Hypoglycemia) ซึ่งพบได้บ่อยและยาวนาน 3) อาการแพ้ยาทางผิวหนัง เช่น ผื่นคัน (hypersensitivity rashes) ดังนั้นทุกข้อล้วนเป็นผลข้างเคียงของยานี้ (ตัวเลือก 5)
🔍 ข้ออื่นผิดเพราะอะไร:
• ข้อ ก. (อาการคลื่นไส้ อาเจียน): อาการคลื่นไส้อาเจียนคือส่วนหนึ่งของ Disulfiram-like reaction ที่เกิดขึ้นเมื่อยาไปยับยั้งเอนไซม์ Aldehyde dehydrogenase แต่ไม่ใช่เพียงอาการเดียวที่อาจเกิดขึ้น
• ข้อ ข. (ระดับน้ำตาลในเลือดต่ำ): แอลกอฮอล์สามารถกดการสร้างกลูโคสที่ตับ (Gluconeogenesis) นำไปสู่ภาวะน้ำตาลในเลือดต่ำได้ แต่ยังไม่ครอบคลุมอาการทั้งหมด
• ข้อ ค. (ผื่นคันตามผิวหนัง): ผื่นคันตามผิวหนังไม่ใช่ลักษณะเด่นที่สัมพันธ์กับ Disulfiram-like reaction แต่อาจเกิดจากอาการหน้าแดง (Flushing)
• ข้อ ง. (ข้อ ข และ ค ถูก): เนื่องจากอาการตามข้อ ก ก็เกิดขึ้นได้ ตัวเลือกที่ถูกที่สุดจึงต้องครอบคลุมข้อ ก 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9" s="100" t="n"/>
      <c r="L29" s="88" t="inlineStr">
        <is>
          <t>Diabetes mellitus</t>
        </is>
      </c>
      <c r="M29" s="100" t="inlineStr">
        <is>
          <t>Clinic</t>
        </is>
      </c>
      <c r="N29" s="88" t="inlineStr">
        <is>
          <t>ข้อ 31 Pharma Plus เล่มม่วง (เฉลยข้อ จ)</t>
        </is>
      </c>
      <c r="O29" s="100" t="inlineStr">
        <is>
          <t>Mock</t>
        </is>
      </c>
      <c r="P29" s="100" t="inlineStr">
        <is>
          <t>Pharma Plus เล่มม่วง</t>
        </is>
      </c>
      <c r="Q29" s="100" t="n"/>
    </row>
    <row r="30" ht="13.2" customHeight="1" s="49">
      <c r="A30" s="119" t="n">
        <v>28</v>
      </c>
      <c r="B30" s="88"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ผู้ป่วยเรื่องการดื่มเครื่องดื่มที่มีแอลกอฮอล์ร่วมกับการรับประทานยานี้อย่างไร</t>
        </is>
      </c>
      <c r="C30" s="100" t="n"/>
      <c r="D30" s="88" t="inlineStr">
        <is>
          <t>แนะนำให้ผู้ป่วยดื่มได้ตามปกติ</t>
        </is>
      </c>
      <c r="E30" s="88" t="inlineStr">
        <is>
          <t>แนะนำให้ผู้ป่วยดื่มได้บ้างแต่จำนวนน้อยลง</t>
        </is>
      </c>
      <c r="F30" s="88" t="inlineStr">
        <is>
          <t>แนะนำให้ผู้ป่วยหยุดดื่มจนกว่าอาการคลื่นไส้อาเจียนจะหายไป</t>
        </is>
      </c>
      <c r="G30" s="88" t="inlineStr">
        <is>
          <t>หากผู้ป่วยต้องการดื่มแอลกอฮอล์ให้ดื่มอย่างน้อย 2 ชั่วโมงก่อนหรือหลังรับประทานยา</t>
        </is>
      </c>
      <c r="H30" s="88" t="inlineStr">
        <is>
          <t>ให้ผู้ป่วยหยุดดื่มหากรับประทานยาตัวนี้อยู่</t>
        </is>
      </c>
      <c r="I30" s="119" t="inlineStr">
        <is>
          <t>5</t>
        </is>
      </c>
      <c r="J30" s="88" t="inlineStr">
        <is>
          <t>✅ คำตอบที่ถูกต้อง: ข้อ จ. ให้ผู้ป่วยหยุดดื่มหากรับประทานยาตัวนี้อยู่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ให้ผู้ป่วยหยุดดื่มหากรับประทานยาตัวนี้อยู่ Chlorpropamide สามารถเหนี่ยวนำให้เกิดปฏิกิริยา Disulfiram-like reaction เมื่อดื่มแอลกอฮอล์ร่วมด้วย เนื่องจากยาไปยับยั้งเอนไซม์ aldehyde dehydrogenase ทำให้มีสาร acetaldehyde สะสมในร่างกาย ส่งผลให้เกิดอาการหน้าแดง คลื่นไส้ อาเจียนรุนแรง ปวดศีรษะ และหัวใจเต้นเร็ว ดังนั้นผู้ป่วยที่ได้รับยานี้จึงควรหลีกเลี่ยงหรือหยุดดื่มเครื่องดื่มที่มีแอลกอฮอล์อย่างเด็ดขาด (ตัวเลือก 5)
🔍 ข้ออื่นผิดเพราะอะไร:
• ข้อ ก. (แนะนำให้ผู้ป่วยดื่มได้ตามปกติ): การดื่มแอลกอฮอล์ขณะใช้ Chlorpropamide จะทำให้เกิดปฏิกิริยา Disulfiram-like reaction (หน้าแดง คลื่นไส้ อาเจียน ใจสั่น)
• ข้อ ข. (แนะนำให้ผู้ป่วยดื่มได้บ้างแต่จำนวนน้อยลง): แม้ดื่มในปริมาณน้อยก็สามารถกระตุ้นปฏิกิริยา Disulfiram-like reaction ได้ จึงไม่ควรแนะนำให้ดื่มต่อ
• ข้อ ค. (แนะนำให้ผู้ป่วยหยุดดื่มจนกว่าอาการคลื่นไส้อาเจียนจะหายไป): อาการคลื่นไส้อาเจียนเกิดจากปฏิกิริยาระหว่างยากับแอลกอฮอล์ การหยุดชั่วคราวแล้วกลับมาดื่มใหม่ก็จะทำให้เกิดอาการซ้ำ
• ข้อ ง. (หากผู้ป่วยต้องการดื่มแอลกอฮอล์ให้ดื่มอย่างน้อย 2 ชั่วโมงก่อนหรือหลังรับประทานยา): Chlorpropamide มีค่าครึ่งชีวิตยาวนาน (ประมาณ 36 ชั่วโมง) การเว้นระยะเวลาเพียง 2 ชั่วโมงไม่สามารถป้องกันปฏิกิริยากับแอลกอฮอล์ได้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0" s="100" t="n"/>
      <c r="L30" s="88" t="inlineStr">
        <is>
          <t>Diabetes mellitus</t>
        </is>
      </c>
      <c r="M30" s="100" t="inlineStr">
        <is>
          <t>Clinic</t>
        </is>
      </c>
      <c r="N30" s="88" t="inlineStr">
        <is>
          <t>ข้อ 32 Pharma Plus เล่มม่วง (เฉลยข้อ จ)</t>
        </is>
      </c>
      <c r="O30" s="100" t="inlineStr">
        <is>
          <t>Mock</t>
        </is>
      </c>
      <c r="P30" s="100" t="inlineStr">
        <is>
          <t>Pharma Plus เล่มม่วง</t>
        </is>
      </c>
      <c r="Q30" s="100" t="n"/>
    </row>
    <row r="31" ht="13.2" customHeight="1" s="49">
      <c r="A31" s="119" t="n">
        <v>29</v>
      </c>
      <c r="B31" s="88" t="inlineStr">
        <is>
          <t>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อาการบวมน้ำและ hyponatremia จากยา chlorpropamide เกิดจาก</t>
        </is>
      </c>
      <c r="C31" s="100" t="n"/>
      <c r="D31" s="88" t="inlineStr">
        <is>
          <t>Allergic reaction</t>
        </is>
      </c>
      <c r="E31" s="88" t="inlineStr">
        <is>
          <t>Toxic reaction</t>
        </is>
      </c>
      <c r="F31" s="88" t="inlineStr">
        <is>
          <t>Overdose</t>
        </is>
      </c>
      <c r="G31" s="88" t="inlineStr">
        <is>
          <t>ผู้ป่วยไม่สามารถควบคุมการรับประทานอาหารให้เหมาะสมได้</t>
        </is>
      </c>
      <c r="H31" s="88" t="inlineStr">
        <is>
          <t>เป็นผลข้างเคียงจากยาตัวนี้</t>
        </is>
      </c>
      <c r="I31" s="119" t="inlineStr">
        <is>
          <t>5</t>
        </is>
      </c>
      <c r="J31" s="88" t="inlineStr">
        <is>
          <t>✅ คำตอบที่ถูกต้อง: ข้อ จ. เป็นผลข้างเคียงจากยาตัวนี้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เป็นผลข้างเคียงจากยาตัวนี้ อาการบวมน้ำ (Fluid retention) และภาวะโซเดียมในเลือดต่ำ (Hyponatremia) เป็นผลข้างเคียงเฉพาะตัว (Side effect) ที่เกิดจากยา Chlorpropamide โดยมีฤทธิ์กระตุ้นการหลั่ง antidiuretic hormone (ADH) และเพิ่มความไวของ renal tubules ต่อฤทธิ์ของ ADH (ทำให้เกิดภาวะคล้าย SIADH) ส่งผลให้ร่างกายกักเก็บน้ำมากเกินไปจนเกิดการเจือจางของโซเดียมและมีอาการบวมน้ำ จึงถือเป็นผลข้างเคียงจากกลไกทางเภสัชวิทยาของยาตัวนี้เอง (ตัวเลือก 5)
🔍 ข้ออื่นผิดเพราะอะไร:
• ข้อ ก. (Allergic reaction): อาการบวมน้ำและโซเดียมในเลือดต่ำไม่ได้เกิดจากปฏิกิริยาการแพ้ยา (Allergic reaction) ซึ่งมักมาด้วยผื่นหรือ Anaphylaxis
• ข้อ ข. (Toxic reaction): Toxic reaction มักหมายถึงผลของยาที่เกิดจากขนาดยาเกินขนาดอย่างมาก แต่กลไกนี้เป็นผลข้างเคียงที่เกิดจากฤทธิ์ทางเภสัชวิทยา
• ข้อ ค. (Overdose): อาการนี้เกิดขึ้นได้ในขนาดยารักษาปกติ ไม่จำเป็นต้องเกิดจากภาวะ Overdose
• ข้อ ง. (ผู้ป่วยไม่สามารถควบคุมการรับประทานอาหารให้เหมาะสมได้): การรับประทานอาหารไม่ถูกต้องมีผลต่อระดับน้ำตาล แต่ไม่ได้เป็นสาเหตุหลักที่ทำให้เกิดภาวะโซเดียมในเลือดต่ำหรือบวมน้ำจากกลไกของ ADH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1" s="100" t="n"/>
      <c r="L31" s="88" t="inlineStr">
        <is>
          <t>Diabetes mellitus</t>
        </is>
      </c>
      <c r="M31" s="100" t="inlineStr">
        <is>
          <t>Clinic</t>
        </is>
      </c>
      <c r="N31" s="88" t="inlineStr">
        <is>
          <t>ข้อ 33 Pharma Plus เล่มม่วง (เฉลยข้อ จ)</t>
        </is>
      </c>
      <c r="O31" s="100" t="inlineStr">
        <is>
          <t>Mock</t>
        </is>
      </c>
      <c r="P31" s="100" t="inlineStr">
        <is>
          <t>Pharma Plus เล่มม่วง</t>
        </is>
      </c>
      <c r="Q31" s="100" t="n"/>
    </row>
    <row r="32" ht="13.2" customHeight="1" s="49">
      <c r="A32" s="119" t="n">
        <v>30</v>
      </c>
      <c r="B32" s="88" t="inlineStr">
        <is>
          <t>หลังจากกรับประทานยาตัวใหม่นี้เพียง 1 วัน นางนัดราได้พบว่าตนเองมีภาวะ hypoglycemia ตลอดเวลา เภสัชกรอาจคาดการณ์ได้ว่าภาวะ hypoglycemia นี้มีสาเหตุหลักจาก
เภสัชกรอาจคาดการณ์ได้ว่าภาวะ hypoglycemia นี้มีสาเหตุหลักจาก</t>
        </is>
      </c>
      <c r="C32" s="100" t="n"/>
      <c r="D32" s="88" t="inlineStr">
        <is>
          <t>ขนาดยา tolbutamide ที่ได้รับมีขนาดสูงเกินไป</t>
        </is>
      </c>
      <c r="E32" s="88" t="inlineStr">
        <is>
          <t>มีการเสริมฤทธิ์กันระหว่างยา Chlorpropamide และ tolbutamide เนื่องจากระยะเวลาในการออกฤทธิ์ของยา chlorpropamide เนิ่นนาน</t>
        </is>
      </c>
      <c r="F32" s="88" t="inlineStr">
        <is>
          <t>เป็นภาวะปกติของผู้ป่วยโรคเบาหวานเมื่อมีการเปลี่ยนแปลงยา</t>
        </is>
      </c>
      <c r="G32" s="88" t="inlineStr">
        <is>
          <t>ผู้ป่วยอาจรับประทานอาหารไม่ตรงเวลา และมีอาการคลื่นไส้อาเจียนที่เกิดจากผลข้างเคียงจากยา</t>
        </is>
      </c>
      <c r="H32" s="88" t="inlineStr">
        <is>
          <t>ไม่มีข้อใดถูก</t>
        </is>
      </c>
      <c r="I32" s="119" t="inlineStr">
        <is>
          <t>2</t>
        </is>
      </c>
      <c r="J32" s="88" t="inlineStr">
        <is>
          <t>✅ คำตอบที่ถูกต้อง: ข้อ ข. มีการเสริมฤทธิ์กันระหว่างยา Chlorpropamide และ tolbutamide เนื่องจากระยะเวลาในการออกฤทธิ์ของยา chlorpropamide เนิ่นนาน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มีการเสริมฤทธิ์กันระหว่างยา Chlorpropamide และ tolbutamide เนื่องจากระยะเวลาในการออกฤทธิ์ของยา chlorpropamide เนิ่นนาน อาการ hypoglycemia มักเกิดจากขนาดยาที่ไม่เหมาะสมหรือการรับประทานอาหารไม่สอดคล้องกับยา (เช่น ทานอาหารไม่ตรงเวลา หรือคลื่นไส้อาเจียนทานได้น้อย) ตามหลักการดูแลผู้ป่วยเบาหวานและการใช้ยา Sulfonylureas
🔍 ข้ออื่นผิดเพราะอะไร:
• ข้อ ก. (ขนาดยา tolbutamide ที่ได้รับมีขนาดสูงเกินไป): Tolbutamide เป็นยาที่มีฤทธิ์และระยะเวลาออกฤทธิ์สั้นกว่า การเปลี่ยนยาตามขนาดปกติไม่ได้อธิบายน้ำตาลต่ำรุนแรงเท่ากับการสะสมของยาเดิม
• ข้อ ค. (เป็นภาวะปกติของผู้ป่วยโรคเบาหวานเมื่อมีการเปลี่ยนแปลงยา): ภาวะน้ำตาลในเลือดต่ำตลอดเวลาไม่ใช่ภาวะปกติของการเปลี่ยนยา หากเปลี่ยนยาถูกวิธีและปรับขนาดยาเหมาะสมจะต้องไม่มีอาการนี้
• ข้อ ง. (ผู้ป่วยอาจรับประทานอาหารไม่ตรงเวลา และมีอาการคลื่นไส้อาเจียนที่เกิดจากผลข้างเคียงจากยา): การทานอาหารไม่ตรงเวลาอาจมีส่วน แต่สาเหตุหลักมาจากการสะสมของยา Chlorpropamide ที่มีค่าครึ่งชีวิตยาวมากและยังถูกขับออกไม่หมด
• ข้อ จ. (ไม่มีข้อใดถูก): มีคำตอบที่ถูกต้องอยู่แล้วในข้อ ข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2" s="100" t="n"/>
      <c r="L32" s="88" t="inlineStr">
        <is>
          <t>Diabetes mellitus</t>
        </is>
      </c>
      <c r="M32" s="100" t="inlineStr">
        <is>
          <t>Clinic</t>
        </is>
      </c>
      <c r="N32" s="88" t="inlineStr">
        <is>
          <t>ข้อ 34 Pharma Plus เล่มม่วง (เฉลยข้อ ข)</t>
        </is>
      </c>
      <c r="O32" s="100" t="inlineStr">
        <is>
          <t>Mock</t>
        </is>
      </c>
      <c r="P32" s="100" t="inlineStr">
        <is>
          <t>Pharma Plus เล่มม่วง</t>
        </is>
      </c>
      <c r="Q32" s="100" t="n"/>
    </row>
    <row r="33" ht="13.2" customHeight="1" s="49">
      <c r="A33" s="119" t="n">
        <v>31</v>
      </c>
      <c r="B33" s="88" t="inlineStr">
        <is>
          <t>ผู้ป่วยวัดระดับน้ำตาลในเลือดตนเองผิดพลาด ภาวะ hypoglycemia ไม่น่าเกิดในขนาดนี้เมื่อเปรียบเทียบ duration of action ของยาในกลุ่ม sulfonylureas พบว่าสามารถเรียงลำดับได้ดังนี้
พบว่าสามารถเรียงลำดับ duration of action ของยาในกลุ่ม sulfonylureas ได้ดังนี้</t>
        </is>
      </c>
      <c r="C33" s="100" t="n"/>
      <c r="D33" s="88" t="inlineStr">
        <is>
          <t>Chlorpropamide &gt; glyburide &gt; glipizide &gt; tolbutamide</t>
        </is>
      </c>
      <c r="E33" s="88" t="inlineStr">
        <is>
          <t>Tolbutamide &gt; glipizide &gt; glyburide &gt; chlorpropamide</t>
        </is>
      </c>
      <c r="F33" s="88" t="inlineStr">
        <is>
          <t>Glyburide &gt; tolbutamide &gt; glipizide &gt; chlorpropamide</t>
        </is>
      </c>
      <c r="G33" s="88" t="inlineStr">
        <is>
          <t>Glipizide &gt; glyburide &gt; chlorpropamide &gt; tolbutamide</t>
        </is>
      </c>
      <c r="H33" s="88" t="inlineStr">
        <is>
          <t>Tolbutamide &gt; chlorpropamide &gt; glyburide &gt; glipizide</t>
        </is>
      </c>
      <c r="I33" s="119" t="inlineStr">
        <is>
          <t>1</t>
        </is>
      </c>
      <c r="J33" s="88"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ระยะเวลาออกฤทธิ์ (duration of action) ของยากลุ่ม Sulfonylureas จากยาวไปสั้น: Chlorpropamide (~24-72 ชม., มี active metabolite และฤทธิ์ prolonged hypoglycemia) &gt; Glyburide (16-24 ชม.) &gt; Glipizide (12-24 ชม.) &gt; Tolbutamide (6-12 ชม.)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(Tolbutamide &gt; chlorpropamide &gt; glyburide &gt; glipizide):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33" s="100" t="n"/>
      <c r="L33" s="88" t="inlineStr">
        <is>
          <t>Diabetes mellitus</t>
        </is>
      </c>
      <c r="M33" s="100" t="inlineStr">
        <is>
          <t>Clinic</t>
        </is>
      </c>
      <c r="N33" s="88" t="inlineStr">
        <is>
          <t>ข้อ 35 Pharma Plus เล่มม่วง (เฉลยข้อ ก)</t>
        </is>
      </c>
      <c r="O33" s="100" t="inlineStr">
        <is>
          <t>Mock</t>
        </is>
      </c>
      <c r="P33" s="100" t="inlineStr">
        <is>
          <t>Pharma Plus เล่มม่วง</t>
        </is>
      </c>
      <c r="Q33" s="100" t="n"/>
    </row>
    <row r="34" ht="13.2" customHeight="1" s="49">
      <c r="A34" s="119" t="n">
        <v>32</v>
      </c>
      <c r="B34" s="88"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จากข้อมูลดังกล่าว อาการใดต่อไปนี้ของคนไข้ไม่ใช่อาการ DM</t>
        </is>
      </c>
      <c r="C34" s="100" t="n"/>
      <c r="D34" s="88" t="inlineStr">
        <is>
          <t>หิวน้ำบ่อย</t>
        </is>
      </c>
      <c r="E34" s="88" t="inlineStr">
        <is>
          <t>ปัสสาวะบ่อย</t>
        </is>
      </c>
      <c r="F34" s="88" t="inlineStr">
        <is>
          <t>เจ็บหน้าอก</t>
        </is>
      </c>
      <c r="G34" s="88" t="inlineStr">
        <is>
          <t>น้ำหนักลด</t>
        </is>
      </c>
      <c r="H34" s="88" t="inlineStr">
        <is>
          <t>อ่อนเพลีย</t>
        </is>
      </c>
      <c r="I34" s="119" t="inlineStr">
        <is>
          <t>3</t>
        </is>
      </c>
      <c r="J34" s="88" t="inlineStr">
        <is>
          <t>✅ คำตอบที่ถูกต้อง: ข้อ ค. เจ็บหน้าอก
💡 Background:
การบริบาลผู้ป่วยเบาหวานชนิดที่ 2 (T2DM) เน้นควบคุม HbA1c ควบคู่กับการเลือกยาที่มี cardiorenal protection ในผู้ป่วยที่มีโรคร่วม
🎯 ทำไมข้อนี้ถึงถูก:
เจ็บหน้าอก อาการของโรคเบาหวาน (DM) ได้แก่ ปัสสาวะบ่อย (polyuria), หิวน้ำบ่อย (polydipsia), หิวบ่อย (polyphagia), น้ำหนักลด และอ่อนเพลีย ส่วนอาการ 'เจ็บหน้าอก' (Chest pain) เป็นอาการของโรคหัวใจขาดเลือด (Ischemic heart disease) ไม่ใช่ภาวะหลักของ DM
🔍 ข้ออื่นผิดเพราะอะไร:
• ข้อ ก. (หิวน้ำบ่อย): หิวน้ำบ่อย (Polydipsia) เป็นอาการดั้งเดิมของเบาหวาน เกิดจากภาวะน้ำตาลในเลือดสูงดึงน้ำออกทางปัสสาวะ
• ข้อ ข. (ปัสสาวะบ่อย): ปัสสาวะบ่อย (Polyuria) เกิดจากน้ำตาลล้นออกทางไต ทำให้เกิด Osmotic diuresis
• ข้อ ง. (น้ำหนักลด): น้ำหนักลด (Weight loss) ในผู้ป่วยเบาหวานเกิดจากร่างกายนำกลูโคสไปใช้ไม่ได้ จึงต้องสลายไขมันและโปรตีนมาใช้เป็นพลังงาน
• ข้อ จ. (อ่อนเพลีย): อ่อนเพลีย (Fatigue) เกิดจากการที่เซลล์ไม่สามารถนำกลูโคสเข้าเซลล์ไปสร้างพลังงานได้เพียงพอ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4" s="100" t="n"/>
      <c r="L34" s="88" t="inlineStr">
        <is>
          <t>Diabetes mellitus</t>
        </is>
      </c>
      <c r="M34" s="100" t="inlineStr">
        <is>
          <t>Clinic</t>
        </is>
      </c>
      <c r="N34" s="88" t="inlineStr">
        <is>
          <t>ข้อ 36 Pharma Plus เล่มม่วง (เฉลยข้อ ค)</t>
        </is>
      </c>
      <c r="O34" s="100" t="inlineStr">
        <is>
          <t>Mock</t>
        </is>
      </c>
      <c r="P34" s="100" t="inlineStr">
        <is>
          <t>Pharma Plus เล่มม่วง</t>
        </is>
      </c>
      <c r="Q34" s="100" t="n"/>
    </row>
    <row r="35" ht="13.2" customHeight="1" s="49">
      <c r="A35" s="119" t="n">
        <v>33</v>
      </c>
      <c r="B35" s="88"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ข้อใดกล่าวไม่ถูกต้องเกี่ยวกับคำแนะนำของยาที่ผู้ป่วยได้รับ</t>
        </is>
      </c>
      <c r="C35" s="100" t="n"/>
      <c r="D35" s="88" t="inlineStr">
        <is>
          <t>ยา glibenclamide ควรรับประทานก่อนอาหารประมาณ 30 นาที</t>
        </is>
      </c>
      <c r="E35" s="88" t="inlineStr">
        <is>
          <t>ยา aspirin ควรรับประทานหลังอาหารทันที</t>
        </is>
      </c>
      <c r="F35" s="88" t="inlineStr">
        <is>
          <t>อาการไม่พึงประสงค์ที่อาจพบสำหรับยา glibenclamide คือ weight gain</t>
        </is>
      </c>
      <c r="G35" s="88" t="inlineStr">
        <is>
          <t>อาการไม่พึงประสงค์ของยา metformin ที่พบบ่อยได้แก่ hypoglycemia</t>
        </is>
      </c>
      <c r="H35" s="88" t="inlineStr">
        <is>
          <t>ไม่ควรดื่ม alcohol ร่วมกับยา glibenclamide</t>
        </is>
      </c>
      <c r="I35" s="119" t="inlineStr">
        <is>
          <t>4</t>
        </is>
      </c>
      <c r="J35" s="88" t="inlineStr">
        <is>
          <t>✅ คำตอบที่ถูกต้อง: ข้อ ง. อาการไม่พึงประสงค์ของยา metformin ที่พบบ่อยได้แก่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อาการไม่พึงประสงค์ของยา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Metformin เป็นยาที่ไม่ทำให้เกิดภาวะ hypoglycemia ด้วยตัวเองหากใช้เดี่ยวๆ ADR ที่พบบ่อยคือ GI side effects (คลื่นไส้ ท้องเสีย) ส่วนข้ออื่นๆ ถูกต้อง (Glibenclamide ทานก่อนอาหาร 30 นาที กระตุ้นอินซูลิน, ทำให้เกิดน้ำหนักเพิ่ม, ห้ามดื่มแอลกอฮอล์เพราะเสี่ยง hypoglycemia และ disulfiram-like reaction)
🔍 ข้ออื่นผิดเพราะอะไร:
• ข้อ ก. (ยา glibenclamide ควรรับประทานก่อนอาหารประมาณ 30 นาที): มี active metabolites ขับออกทางไต เสี่ยงต่อ prolonged severe hypoglycemia ในผู้สูงอายุและผู้ป่วย renal impairment จึงควรหลีกเลี่ยงตาม Beers Criteria
• ข้อ ข. (ยา aspirin ควรรับประทานหลังอาหารทันที): เป็น irreversible COX-1 inhibitor ยับยั้ง Thromboxane A2 เป็นแกนหลักใน antiplatelet secondary prevention ของ CVD (ขนาดยา 75-100 mg/day)
• ข้อ ค. (อาการไม่พึงประสงค์ที่อาจพบสำหรับยา glibenclamide คือ weight gain): มี active metabolites ขับออกทางไต เสี่ยงต่อ prolonged severe hypoglycemia ในผู้สูงอายุและผู้ป่วย renal impairment จึงควรหลีกเลี่ยงตาม Beers Criteria
• ข้อ จ. (ไม่ควรดื่ม alcohol ร่วมกับยา glibenclamide): มี active metabolites ขับออกทางไต เสี่ยงต่อ prolonged severe hypoglycemia ในผู้สูงอายุและผู้ป่วย renal impairment จึงควรหลีกเลี่ยงตาม Beers Criteria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5" s="100" t="n"/>
      <c r="L35" s="88" t="inlineStr">
        <is>
          <t>Diabetes mellitus</t>
        </is>
      </c>
      <c r="M35" s="100" t="inlineStr">
        <is>
          <t>Clinic</t>
        </is>
      </c>
      <c r="N35" s="88" t="inlineStr">
        <is>
          <t>ข้อ 37 Pharma Plus เล่มม่วง (เฉลยข้อ ง)</t>
        </is>
      </c>
      <c r="O35" s="100" t="inlineStr">
        <is>
          <t>Mock</t>
        </is>
      </c>
      <c r="P35" s="100" t="inlineStr">
        <is>
          <t>Pharma Plus เล่มม่วง</t>
        </is>
      </c>
      <c r="Q35" s="100" t="n"/>
    </row>
    <row r="36" ht="13.2" customHeight="1" s="49">
      <c r="A36" s="119" t="n">
        <v>34</v>
      </c>
      <c r="B36" s="88"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กรณีที่ผู้ป่วยรายนี้ไม่สามารถใช้ยา metformin ได้และเป็น glaucoma ควรใช้ยาใดแทน metformin</t>
        </is>
      </c>
      <c r="C36" s="100" t="n"/>
      <c r="D36" s="88" t="inlineStr">
        <is>
          <t>Glucosidase</t>
        </is>
      </c>
      <c r="E36" s="88" t="inlineStr">
        <is>
          <t>Rosiglitazone</t>
        </is>
      </c>
      <c r="F36" s="88" t="inlineStr">
        <is>
          <t>Chlorpropamide</t>
        </is>
      </c>
      <c r="G36" s="88" t="inlineStr">
        <is>
          <t>Pioglitazone</t>
        </is>
      </c>
      <c r="H36" s="88" t="inlineStr">
        <is>
          <t>สามารถใช้ได้ทั้งหมด</t>
        </is>
      </c>
      <c r="I36" s="119" t="inlineStr">
        <is>
          <t>1</t>
        </is>
      </c>
      <c r="J36" s="88" t="inlineStr">
        <is>
          <t>✅ คำตอบที่ถูกต้อง: ข้อ ก. Glucosidase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Glucosidase ในกรณีที่ผู้ป่วยใช้ Metformin ไม่ได้ สามารถใช้ยากลุ่ม Thiazolidinediones (TZDs) เช่น Pioglitazone หรือ Rosiglitazone ได้ เนื่องจากไม่มี contraindication เด็ดขาดในผู้ป่วย Glaucoma (ข้อควรระวังหลักของ TZDs คือภาวะ Heart failure และ Fluid retention ซึ่งต้องระวังในผู้ป่วยรายนี้ที่มีประวัติโรคหัวใจขาดเลือดร่วมด้วย แต่ในแง่ตัวเลือก Glucosidase inhibitor หรือ Chlorpropamide ไม่ใช่ตัวเลือกที่ดีที่สุดเท่า TZDs หรืออาจพิจารณาตามบริบทของโจทย์)
🔍 ข้ออื่นผิดเพราะอะไร:
• ข้อ ข. (Rosiglitazone): Rosiglitazone เป็นยาในกลุ่ม Thiazolidinediones ซึ่งเพิ่มความเสี่ยงโรคหัวใจล้มเหลวและปัญหาทางหัวใจ จึงไม่เหมาะสมในผู้ป่วยโรคหัวใจขาดเลือด
• ข้อ ค. (Chlorpropamide): Chlorpropamide เป็นยารุ่นเก่าที่มีระยะเวลาออกฤทธิ์ยาวนาน เพิ่มความเสี่ยงน้ำตาลตก และไม่เหมาะกับผู้สูงอายุ
• ข้อ ง. (Pioglitazone): Pioglitazone ห้ามใช้ในผู้ป่วย Heart failure แม้ผู้ป่วยจะเป็นโรคหัวใจขาดเลือด แต่อาจเพิ่มความเสี่ยงของปัญหาหัวใจอื่นๆ และทำให้บวมน้ำ
• ข้อ จ. (สามารถใช้ได้ทั้งหมด): ไม่สามารถใช้ได้ทั้งหมด เนื่องจากยากลุ่ม TZDs มีความเสี่ยงต่อระบบหัวใจและหลอดเลือดในผู้ป่วยกลุ่มนี้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6" s="100" t="n"/>
      <c r="L36" s="88" t="inlineStr">
        <is>
          <t>Diabetes mellitus</t>
        </is>
      </c>
      <c r="M36" s="100" t="inlineStr">
        <is>
          <t>Clinic</t>
        </is>
      </c>
      <c r="N36" s="88" t="inlineStr">
        <is>
          <t>ข้อ 38 Pharma Plus เล่มม่วง (เฉลยข้อ ก ค ง)</t>
        </is>
      </c>
      <c r="O36" s="100" t="inlineStr">
        <is>
          <t>Mock</t>
        </is>
      </c>
      <c r="P36" s="100" t="inlineStr">
        <is>
          <t>Pharma Plus เล่มม่วง</t>
        </is>
      </c>
      <c r="Q36" s="100" t="n"/>
    </row>
    <row r="37" ht="13.2" customHeight="1" s="49">
      <c r="A37" s="119" t="n">
        <v>35</v>
      </c>
      <c r="B37" s="88" t="inlineStr">
        <is>
          <t>ข้อใดกล่าวถูกต้องเกี่ยวกับกลไกการออกฤทธิ์ของ glibenclamide</t>
        </is>
      </c>
      <c r="C37" s="100" t="n"/>
      <c r="D37" s="88" t="inlineStr">
        <is>
          <t>กระตุ้นการหลั่ง glucagon</t>
        </is>
      </c>
      <c r="E37" s="88" t="inlineStr">
        <is>
          <t>กระตุ้นการหลั่ง insulin จากตับอ่อน</t>
        </is>
      </c>
      <c r="F37" s="88" t="inlineStr">
        <is>
          <t>ลดการทำลาย insulin ที่ตับ</t>
        </is>
      </c>
      <c r="G37" s="88" t="inlineStr">
        <is>
          <t>กระตุ้นการหลั่ง somatostatin</t>
        </is>
      </c>
      <c r="H37" s="88" t="inlineStr">
        <is>
          <t>ทำให้ตอบสนองต่อ Insulin ดีขึ้น</t>
        </is>
      </c>
      <c r="I37" s="119" t="inlineStr">
        <is>
          <t>2</t>
        </is>
      </c>
      <c r="J37" s="88" t="inlineStr">
        <is>
          <t>✅ คำตอบที่ถูกต้อง: ข้อ ข. กระตุ้นการหลั่ง insulin จากตับอ่อน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 insulin จากตับอ่อน Glibenclamide เป็นยาในกลุ่ม Sulfonylurea รุ่นที่ 2 ออกฤทธิ์โดยการปิด ATP-sensitive K+ channels ที่เซลล์เบตาของตับอ่อน ทำให้เกิด depolarization, เปิด voltage-gated Ca2+ channels และกระตุ้นการหลั่ง insulin
🔍 ข้ออื่นผิดเพราะอะไร:
• ข้อ ก. (กระตุ้นการหลั่ง glucagon): Glibenclamide ไม่มีผลกระตุ้นการหลั่ง glucagon จาก alpha cell ของตับอ่อน
• ข้อ ค. (ลดการทำลาย insulin ที่ตับ): ยาที่ลดการทำลายอินซูลินที่ตับไม่ใช่กลไกของยารักษาเบาหวานกลุ่มใดในปัจจุบันที่มีใช้
• ข้อ ง. (กระตุ้นการหลั่ง somatostatin): Somatostatin มีฤทธิ์ยับยั้งการหลั่งฮอร์โมน ยาไม่ได้กระตุ้นการหลั่ง Somatostatin
• ข้อ จ. (ทำให้ตอบสนองต่อ Insulin ดีขึ้น): ยาที่ทำให้ตอบสนองต่ออินซูลินดีขึ้น (Insulin sensitizer) คือ Metformin หรือ TZDs ไม่ใช่ Glibenclamide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7" s="100" t="n"/>
      <c r="L37" s="88" t="inlineStr">
        <is>
          <t>Diabetes mellitus</t>
        </is>
      </c>
      <c r="M37" s="100" t="inlineStr">
        <is>
          <t>Clinic</t>
        </is>
      </c>
      <c r="N37" s="88" t="inlineStr">
        <is>
          <t>ข้อ 39 Pharma Plus เล่มม่วง (เฉลยข้อ ข)</t>
        </is>
      </c>
      <c r="O37" s="100" t="inlineStr">
        <is>
          <t>Mock</t>
        </is>
      </c>
      <c r="P37" s="100" t="inlineStr">
        <is>
          <t>Pharma Plus เล่มม่วง</t>
        </is>
      </c>
      <c r="Q37" s="100" t="n"/>
    </row>
    <row r="38" ht="13.2" customHeight="1" s="49">
      <c r="A38" s="119" t="n">
        <v>36</v>
      </c>
      <c r="B38" s="88" t="inlineStr">
        <is>
          <t>ข้อใดเป็นผลที่อาจเกิดขึ้นได้จากการใช้ยา glibenclamide เป็นระยะเวลานาน</t>
        </is>
      </c>
      <c r="C38" s="100" t="n"/>
      <c r="D38" s="88" t="inlineStr">
        <is>
          <t>Desensitization of sulfonylureas receptor</t>
        </is>
      </c>
      <c r="E38" s="88" t="inlineStr">
        <is>
          <t>Up-regulation of sulfonylureas receptor</t>
        </is>
      </c>
      <c r="F38" s="88" t="inlineStr">
        <is>
          <t>Down-regulation of sulfonylureas receptor</t>
        </is>
      </c>
      <c r="G38" s="88" t="inlineStr">
        <is>
          <t>Hyperinsulinemia</t>
        </is>
      </c>
      <c r="H38" s="88" t="inlineStr">
        <is>
          <t>Increase insulin sensitivity</t>
        </is>
      </c>
      <c r="I38" s="119" t="inlineStr">
        <is>
          <t>3</t>
        </is>
      </c>
      <c r="J38" s="88" t="inlineStr">
        <is>
          <t>✅ คำตอบที่ถูกต้อง: ข้อ ค. Down-regulation of sulfonylureas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Down-regulation of sulfonylureas receptor การใช้ยาในกลุ่ม Sulfonylurea เป็นเวลานานอาจทำให้เกิดการดื้อยา (secondary failure) ซึ่งเกี่ยวข้องกับ down-regulation ของ sulfonylurea receptors ที่เยื่อหุ้มเซลล์เบตา
🔍 ข้ออื่นผิดเพราะอะไร:
• ข้อ ก. (Desensitization of sulfonylureas receptor): การใช้ยาเป็นเวลานานจะทำให้เกิดภาวะดื้อต่อยาจากการลดลงของจำนวนตัวรับ (Down-regulation) ไม่ใช่แค่การตอบสนองลดลงชั่วคราว (Desensitization)
• ข้อ ข. (Up-regulation of sulfonylureas receptor): Up-regulation คือการเพิ่มจำนวนตัวรับ มักเกิดเมื่อระดับฮอร์โมนหรือสารกระตุ้นต่ำลง ยาตัวนี้กระตุ้นตัวรับตลอดเวลาจึงไม่เกิดภาวะนี้
• ข้อ ง. (Hyperinsulinemia): Hyperinsulinemia เป็นผลในระยะสั้นและระยะกลางที่ยากระตุ้นการหลั่งอินซูลิน แต่ระยะยาวเบต้าเซลล์จะล้าและสร้างอินซูลินลดลง
• ข้อ จ. (Increase insulin sensitivity): การใช้ยากลุ่มนี้ไม่ได้ช่วยเพิ่ม Insulin sensitivity ตรงกันข้ามภาวะอินซูลินสูงอาจกระตุ้นให้เกิดภาวะดื้ออินซูลินเพิ่มขึ้นได้ด้วยซ้ำ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8" s="100" t="n"/>
      <c r="L38" s="88" t="inlineStr">
        <is>
          <t>Diabetes mellitus</t>
        </is>
      </c>
      <c r="M38" s="100" t="inlineStr">
        <is>
          <t>Clinic</t>
        </is>
      </c>
      <c r="N38" s="88" t="inlineStr">
        <is>
          <t>ข้อ 40 Pharma Plus เล่มม่วง (เฉลยข้อ ค)</t>
        </is>
      </c>
      <c r="O38" s="100" t="inlineStr">
        <is>
          <t>Mock</t>
        </is>
      </c>
      <c r="P38" s="100" t="inlineStr">
        <is>
          <t>Pharma Plus เล่มม่วง</t>
        </is>
      </c>
      <c r="Q38" s="100" t="n"/>
    </row>
    <row r="39" ht="13.2" customHeight="1" s="49">
      <c r="A39" s="119" t="n">
        <v>37</v>
      </c>
      <c r="B39" s="88"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39" s="100" t="n"/>
      <c r="D39" s="88" t="inlineStr">
        <is>
          <t>มีผลโดยเสริมฤทธิ์ยับยั้งการแข็งตัวของเกร็ดเลือดของ aspirin</t>
        </is>
      </c>
      <c r="E39" s="88" t="inlineStr">
        <is>
          <t>มีผลโดยเสริมฤทธิ์ลดน้ำตาลในเลือดของ metformin</t>
        </is>
      </c>
      <c r="F39" s="88" t="inlineStr">
        <is>
          <t>มีผลโดยลดประสิทธิภาพการจับของยา isosorbide mononitrate</t>
        </is>
      </c>
      <c r="G39" s="88" t="inlineStr">
        <is>
          <t>มีผลโดยลดประสิทธิภาพการลดน้ำตาลในเลือดของ glibenclamide</t>
        </is>
      </c>
      <c r="H39" s="88" t="inlineStr">
        <is>
          <t>ไม่มี อันตรกิริยากับยาที่ได้รับจากโรงพยาบาล</t>
        </is>
      </c>
      <c r="I39" s="119" t="inlineStr">
        <is>
          <t>1</t>
        </is>
      </c>
      <c r="J39" s="88" t="inlineStr">
        <is>
          <t>✅ คำตอบที่ถูกต้อง: ข้อ ก. มีผลโดยเสริมฤทธิ์ยับยั้งการแข็งตัวของเกร็ดเลือดของ aspirin
💡 Background:
การบริบาลผู้ป่วยเบาหวานชนิดที่ 2 (T2DM) เน้นควบคุม HbA1c ควบคู่กับการเลือกยาที่มี cardiorenal protection ในผู้ป่วยที่มีโรคร่วม
🎯 ทำไมข้อนี้ถึงถูก:
มีผลโดยเสริมฤทธิ์ยับยั้งการแข็งตัวของเกร็ดเลือดของ aspirin สารสกัดจากใบแปะก๊วย (Ginkgo biloba) มีฤทธิ์ยับยั้ง platelet-activating factor (PAF) จึงอาจไปเสริมฤทธิ์ต้านการเกาะกลุ่มของเกร็ดเลือดกับยาต้านเกร็ดเลือดเช่น aspirin หรือ NSAIDs เพิ่มความเสี่ยงในการเกิดภาวะเลือดออก
🔍 ข้ออื่นผิดเพราะอะไร:
• ข้อ ข. (มีผลโดยเสริมฤทธิ์ลดน้ำตาลในเลือดของ metformin): ใบแปะก๊วยไม่ได้มีกลไกทางเภสัชวิทยาที่เสริมฤทธิ์ลดน้ำตาลของ Metformin โดยตรง
• ข้อ ค. (มีผลโดยลดประสิทธิภาพการจับของยา isosorbide mononitrate): ไม่มีรายงานหลักฐานว่าใบแปะก๊วยจะเข้าไปจับตัวรับหรือขัดขวางการทำงานของ Isosorbide mononitrate
• ข้อ ง. (มีผลโดยลดประสิทธิภาพการลดน้ำตาลในเลือดของ glibenclamide): ใบแปะก๊วยไม่มีผลขัดขวางการลดระดับน้ำตาลในเลือดของ Glibenclamide แต่ประเด็นหลักคือฤทธิ์ต่อเกล็ดเลือด
• ข้อ จ. (ไม่มี อันตรกิริยากับยาที่ได้รับจากโรงพยาบาล): ใบแปะก๊วยมีสาร Ginkgolide ที่ยับยั้ง Platelet activating factor (PAF) ซึ่งเมื่อใช้ร่วมกับ Aspirin จะเพิ่มความเสี่ยงเลือดออกอย่างรุนแรง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9" s="100" t="n"/>
      <c r="L39" s="88" t="inlineStr">
        <is>
          <t>Diabetes mellitus</t>
        </is>
      </c>
      <c r="M39" s="100" t="inlineStr">
        <is>
          <t>Clinic</t>
        </is>
      </c>
      <c r="N39" s="88" t="inlineStr">
        <is>
          <t>ข้อ 41 Pharma Plus เล่มม่วง (เฉลยข้อ ก)</t>
        </is>
      </c>
      <c r="O39" s="100" t="inlineStr">
        <is>
          <t>Mock</t>
        </is>
      </c>
      <c r="P39" s="100" t="inlineStr">
        <is>
          <t>Pharma Plus เล่มม่วง</t>
        </is>
      </c>
      <c r="Q39" s="100" t="n"/>
    </row>
    <row r="40" ht="13.2" customHeight="1" s="49">
      <c r="A40" s="119" t="n">
        <v>38</v>
      </c>
      <c r="B40" s="88"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เป้าหมายของระดับน้ำตาลในเลือดของผู้ป่วยควรเป็นเท่าใด ตาม ADA guideline</t>
        </is>
      </c>
      <c r="C40" s="100" t="n"/>
      <c r="D40" s="88" t="inlineStr">
        <is>
          <t>FPG 70-130, HbA1c &lt; 10</t>
        </is>
      </c>
      <c r="E40" s="88" t="inlineStr">
        <is>
          <t>FPG 70-150, HbA1c &lt; 7</t>
        </is>
      </c>
      <c r="F40" s="88" t="inlineStr">
        <is>
          <t>FPG 70-130, HbA1c &lt; 7</t>
        </is>
      </c>
      <c r="G40" s="88" t="inlineStr">
        <is>
          <t>FPG 80-150, HbA1c &lt; 10</t>
        </is>
      </c>
      <c r="H40" s="88" t="inlineStr">
        <is>
          <t>FPG 80-130, HbA1c &lt; 7</t>
        </is>
      </c>
      <c r="I40" s="119" t="inlineStr">
        <is>
          <t>5</t>
        </is>
      </c>
      <c r="J40" s="88" t="inlineStr">
        <is>
          <t>✅ คำตอบที่ถูกต้อง: ข้อ จ. FPG 80-130, HbA1c &lt; 7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FPG 80-130, HbA1c &lt; 7 ตาม ADA guidelines สำหรับผู้ป่วยเบาหวานทั่วไป (ยกเว้นผู้สูงอายุที่มีโรคประจำตัวซับซ้อนมากหรือมี frailty) เป้าหมายมาตรฐานคือ FPG 80-130 mg/dL และ HbA1c
🔍 ข้ออื่นผิดเพราะอะไร:
• ข้อ ก. (FPG 70-130, HbA1c &lt; 10): เป้าหมาย HbA1c &lt; 10% สูงเกินไป และเสี่ยงต่อการเกิดภาวะแทรกซ้อนของเบาหวานในอนาคต
• ข้อ ข. (FPG 70-150, HbA1c &lt; 7): FPG 70-150 mg/dL ขอบเขตบนกว้างเกินไปและไม่สอดคล้องกับ ADA Guideline ที่แนะนำ 80-130 mg/dL
• ข้อ ค. (FPG 70-130, HbA1c &lt; 7): FPG 70-130 mg/dL ตัวเลข 70 mg/dL ต่ำเกินไปสำหรับขอบเขตล่างของระดับเป้าหมาย เสี่ยงน้ำตาลตกเกินไป
• ข้อ ง. (FPG 80-150, HbA1c &lt; 10): HbA1c &lt; 10% ถือเป็นระดับน้ำตาลที่ควบคุมไม่ได้ตามมาตรฐานของ ADA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0" s="100" t="n"/>
      <c r="L40" s="88" t="inlineStr">
        <is>
          <t>Diabetes mellitus</t>
        </is>
      </c>
      <c r="M40" s="100" t="inlineStr">
        <is>
          <t>Clinic</t>
        </is>
      </c>
      <c r="N40" s="88" t="inlineStr">
        <is>
          <t>ข้อ 42 Pharma Plus เล่มม่วง (เฉลยข้อ จ)</t>
        </is>
      </c>
      <c r="O40" s="100" t="inlineStr">
        <is>
          <t>Mock</t>
        </is>
      </c>
      <c r="P40" s="100" t="inlineStr">
        <is>
          <t>Pharma Plus เล่มม่วง</t>
        </is>
      </c>
      <c r="Q40" s="100" t="n"/>
    </row>
    <row r="41" ht="13.2" customHeight="1" s="49">
      <c r="A41" s="119" t="n">
        <v>39</v>
      </c>
      <c r="B41" s="88"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ข้อใดเป็นการให้คำแนะนำที่ถูกต้องในการรับประทานยา voglibose</t>
        </is>
      </c>
      <c r="C41" s="100" t="n"/>
      <c r="D41" s="88" t="inlineStr">
        <is>
          <t>รับประทานหลังอาหารทันที</t>
        </is>
      </c>
      <c r="E41" s="88" t="inlineStr">
        <is>
          <t>รับประทานก่อนอาหาร 30 นาที และให้อยู่ในท่านั่งห้ามนอน</t>
        </is>
      </c>
      <c r="F41" s="88" t="inlineStr">
        <is>
          <t>รับประทานโดยเคี้ยวพร้อมอาหารคำแรก</t>
        </is>
      </c>
      <c r="G41" s="88" t="inlineStr">
        <is>
          <t>รับประทานหลังอาหารไขมันเพื่อเพิ่มการดูดซึม</t>
        </is>
      </c>
      <c r="H41" s="88" t="inlineStr">
        <is>
          <t>ห้ามรับประทานพร้อมกับนม</t>
        </is>
      </c>
      <c r="I41" s="119" t="inlineStr">
        <is>
          <t>3</t>
        </is>
      </c>
      <c r="J41" s="88" t="inlineStr">
        <is>
          <t>✅ คำตอบที่ถูกต้อง: ข้อ ค. รับประทานโดยเคี้ยวพร้อมอาหารคำแรก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รับประทานโดยเคี้ยวพร้อมอาหารคำแรก Voglibose เป็นยาในกลุ่ม alpha-glucosidase inhibitor ซึ่งออกฤทธิ์โดยการยับยั้งเอนไซม์ย่อยคาร์โบไฮเดรตที่ลำไส้เล็ก วิธีการรับประทานที่ถูกต้องคือรับประทานพร้อมกับอาหารคำแรก (หรือเคี้ยวร่วมกับอาหารคำแรก) เพื่อให้ยาออกฤทธิ์ชะลอการดูดซึมกลูโคสหลังมื้ออาหาร
🔍 ข้ออื่นผิดเพราะอะไร:
• ข้อ ก. (รับประทานหลังอาหารทันที): การรับประทานหลังอาหารทันทีจะทำให้ยาเข้าไปยับยั้งเอนไซม์ Alpha-glucosidase ไม่ทัน การย่อยแป้งจะเกิดขึ้นไปแล้ว ยาจึงไม่ได้ผล
• ข้อ ข. (รับประทานก่อนอาหาร 30 นาที และให้อยู่ในท่านั่งห้ามนอน): รับประทานก่อนอาหาร 30 นาที เป็นคำแนะนำของยา Sulfonylureas หรือ Glinides ไม่ใช่ของ Voglibose
• ข้อ ง. (รับประทานหลังอาหารไขมันเพื่อเพิ่มการดูดซึม): Voglibose เป็นยายับยั้งการย่อยคาร์โบไฮเดรตในลำไส้ การทานพร้อมอาหารไขมันไม่ช่วยเพิ่มการดูดซึมยาและไม่ตรงกับเป้าหมายของยา
• ข้อ จ. (ห้ามรับประทานพร้อมกับนม): นมมีน้ำตาลแลคโตส ซึ่งเอนไซม์ย่อยแลคโตสถูกยับยั้งด้วยยาตัวนี้น้อยมาก ข้อห้ามนี้จึงไม่ถูกต้อง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1" s="100" t="n"/>
      <c r="L41" s="88" t="inlineStr">
        <is>
          <t>Diabetes mellitus</t>
        </is>
      </c>
      <c r="M41" s="100" t="inlineStr">
        <is>
          <t>Clinic</t>
        </is>
      </c>
      <c r="N41" s="88" t="inlineStr">
        <is>
          <t>ข้อ 43 Pharma Plus เล่มม่วง (เฉลยข้อ ค)</t>
        </is>
      </c>
      <c r="O41" s="100" t="inlineStr">
        <is>
          <t>Mock</t>
        </is>
      </c>
      <c r="P41" s="100" t="inlineStr">
        <is>
          <t>Pharma Plus เล่มม่วง</t>
        </is>
      </c>
      <c r="Q41" s="100" t="n"/>
    </row>
    <row r="42" ht="13.2" customHeight="1" s="49">
      <c r="A42" s="119" t="n">
        <v>40</v>
      </c>
      <c r="B42" s="88" t="inlineStr">
        <is>
          <t>เกี่ยวกับ glipizide ข้อใดผิด</t>
        </is>
      </c>
      <c r="C42" s="100" t="n"/>
      <c r="D42" s="88" t="inlineStr">
        <is>
          <t>glipizide มีคุณสมบัติค่อนข้าง non-polar</t>
        </is>
      </c>
      <c r="E42" s="88" t="inlineStr">
        <is>
          <t>glipizide เมื่อละลายในต่างละลายได้ดี</t>
        </is>
      </c>
      <c r="F42" s="88" t="inlineStr">
        <is>
          <t>การเตรียมยา glipizide แบบ extended release tablet ไม่จำเป็นต้องทำในรูป salt form</t>
        </is>
      </c>
      <c r="G42" s="88" t="inlineStr">
        <is>
          <t>Glipizide มีสูตรโครงสร้างคล้ายกับ metformin</t>
        </is>
      </c>
      <c r="H42" s="88" t="inlineStr">
        <is>
          <t>Glipizide จัดอยู่ในกลุ่ม second generation drug ของการรักษา type 2 diabetes</t>
        </is>
      </c>
      <c r="I42" s="119" t="inlineStr">
        <is>
          <t>4</t>
        </is>
      </c>
      <c r="J42" s="88" t="inlineStr">
        <is>
          <t>✅ คำตอบที่ถูกต้อง: ข้อ ง. Glipizide มีสูตรโครงสร้างคล้ายกับ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มีสูตรโครงสร้างคล้ายกับ metformin Glipizide จัดเป็น second-generation sulfonylurea ซึ่งมีโครงสร้างทางเคมีเป็นอนุพันธ์ของ sulfonylurea ด้านข้างต่อกับ cyclohexyl pyrazine ring ไม่ได้มีโครงสร้างคล้ายกับ metformin (ซึ่งเป็นยาในกลุ่ม biguanide มีโครงสร้างเป็น guanidine rings คู่)
🔍 ข้ออื่นผิดเพราะอะไร:
• ข้อ ก. (glipizide มีคุณสมบัติค่อนข้าง non-polar): เป็น Second-generation Sulfonylurea กระตุ้น insulin secretion เสี่ยงต่อ hypoglycemia และ weight gain ขับออกทางตับเด่นกว่า glibenclamide จึงปลอดภัยกว่าในผู้สูงอายุ/CKD
• ข้อ ข. (glipizide เมื่อละลายในต่างละลายได้ดี): เป็น Second-generation Sulfonylurea กระตุ้น insulin secretion เสี่ยงต่อ hypoglycemia และ weight gain ขับออกทางตับเด่นกว่า glibenclamide จึงปลอดภัยกว่าในผู้สูงอายุ/CKD
• ข้อ ค. (การเตรียมยา glipizide แบบ extended release tablet ไม่จำเป็นต้องทำในรูป salt form): เป็น Second-generation Sulfonylurea กระตุ้น insulin secretion เสี่ยงต่อ hypoglycemia และ weight gain ขับออกทางตับเด่นกว่า glibenclamide จึงปลอดภัยกว่าในผู้สูงอายุ/CKD
• ข้อ จ. (Glipizide จัดอยู่ในกลุ่ม second generation drug ของการรักษา type 2 diabetes):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2" s="100" t="n"/>
      <c r="L42" s="88" t="inlineStr">
        <is>
          <t>Diabetes mellitus</t>
        </is>
      </c>
      <c r="M42" s="100" t="inlineStr">
        <is>
          <t>Clinic</t>
        </is>
      </c>
      <c r="N42" s="88" t="inlineStr">
        <is>
          <t>ข้อ 50 Pharma Plus เล่มม่วง (เฉลยข้อ ง)</t>
        </is>
      </c>
      <c r="O42" s="100" t="inlineStr">
        <is>
          <t>Mock</t>
        </is>
      </c>
      <c r="P42" s="100" t="inlineStr">
        <is>
          <t>Pharma Plus เล่มม่วง</t>
        </is>
      </c>
      <c r="Q42" s="100" t="n"/>
    </row>
    <row r="43" ht="13.2" customHeight="1" s="49">
      <c r="A43" s="119" t="n">
        <v>41</v>
      </c>
      <c r="B43" s="88" t="inlineStr">
        <is>
          <t>Rosiglitazone เป็นยาลดระดับน้ำตาลในเลือดที่ ห้ามใช้ ในโรคเบาหวานชนิดที่ 1 เพราะ</t>
        </is>
      </c>
      <c r="C43" s="100" t="n"/>
      <c r="D43" s="88" t="inlineStr">
        <is>
          <t>ลดระดับน้ำตาลในเลือดได้น้อยเมื่อให้ร่วมกับ insulin</t>
        </is>
      </c>
      <c r="E43" s="88" t="inlineStr">
        <is>
          <t>ลดระดับ insulin</t>
        </is>
      </c>
      <c r="F43" s="88" t="inlineStr">
        <is>
          <t>ทำให้ insulin ไม่สามารถออกฤทธิ์ได้เต็มที่</t>
        </is>
      </c>
      <c r="G43" s="88" t="inlineStr">
        <is>
          <t>อาจทำให้ระดับน้ำตาลในเลือดลดลงจนเกิด hypoglycemia</t>
        </is>
      </c>
      <c r="H43" s="88" t="inlineStr">
        <is>
          <t>ต้องอาศัย insulin ในการออกฤทธิ์ เนื่องจากจะช่วยเพิ่มความไวตัวรับของ insulin</t>
        </is>
      </c>
      <c r="I43" s="119" t="inlineStr">
        <is>
          <t>5</t>
        </is>
      </c>
      <c r="J43" s="88" t="inlineStr">
        <is>
          <t>✅ คำตอบที่ถูกต้อง: ข้อ จ. ต้องอาศัย insulin ในการออกฤทธิ์ เนื่องจากจะช่วยเพิ่มความไวตัวรับของ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ต้องอาศัย insulin ในการออกฤทธิ์ เนื่องจากจะช่วยเพิ่มความไวตัวรับของ insulin ยาในกลุ่ม Thiazolidinediones (เช่น Rosiglitazone) เป็น PPAR-γ agonist ที่ทำหน้าที่เพิ่มความไวของเนื้อเยื่อต่ออินซูลิน (insulin sensitizer) ดังนั้นจึงจำเป็นต้องมีอินซูลิน (endogenous หรือ exogenous insulin) มาช่วยออกฤทธิ์ ในผู้ป่วยเบาหวานชนิดที่ 1 จะขาดอินซูลินโดยสิ้นเชิง การใช้ยา TZDs เดี่ยว ๆ จึงไม่เกิดประโยชน์และไม่มีความหมายในการรักษา
🔍 ข้ออื่นผิดเพราะอะไร:
• ข้อ ก. (ลดระดับน้ำตาลในเลือดได้น้อยเมื่อให้ร่วมกับ insulin): Rosiglitazone ออกฤทธิ์ได้ดีเมื่อมีอินซูลิน แต่ใน DM type 1 ผู้ป่วยไม่มีอินซูลินเลย ยาจึงไม่ได้ผล ไม่ใช่เพียงแค่ลดน้ำตาลได้น้อย
• ข้อ ข. (ลดระดับ insulin): ยากลุ่มนี้ไม่ได้ลดระดับอินซูลินในเลือด แต่ทำหน้าที่เพิ่มความไวต่ออินซูลิน (Insulin sensitizer)
• ข้อ ค. (ทำให้ insulin ไม่สามารถออกฤทธิ์ได้เต็มที่): ยาช่วยให้ตัวรับอินซูลินตอบสนองดีขึ้น ไม่ได้ไปขัดขวางหรือทำให้อินซูลินออกฤทธิ์ไม่ได้เต็มที่
• ข้อ ง. (อาจทำให้ระดับน้ำตาลในเลือดลดลงจนเกิด hypoglycemia): TZDs แทบไม่ทำให้เกิดภาวะ Hypoglycemia เมื่อใช้เดี่ยวๆ และไม่ได้เป็นสาเหตุหลักที่ห้ามใช้ใน DM type 1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3" s="100" t="n"/>
      <c r="L43" s="88" t="inlineStr">
        <is>
          <t>Diabetes mellitus</t>
        </is>
      </c>
      <c r="M43" s="100" t="inlineStr">
        <is>
          <t>Clinic</t>
        </is>
      </c>
      <c r="N43" s="88" t="inlineStr">
        <is>
          <t>ข้อ 51 Pharma Plus เล่มม่วง (เฉลยข้อ จ)</t>
        </is>
      </c>
      <c r="O43" s="100" t="inlineStr">
        <is>
          <t>Mock</t>
        </is>
      </c>
      <c r="P43" s="100" t="inlineStr">
        <is>
          <t>Pharma Plus เล่มม่วง</t>
        </is>
      </c>
      <c r="Q43" s="100" t="n"/>
    </row>
    <row r="44" ht="13.2" customHeight="1" s="49">
      <c r="A44" s="119" t="n">
        <v>42</v>
      </c>
      <c r="B44" s="88" t="inlineStr">
        <is>
          <t>ผลข้างเคียงสำคัญที่ต้องมีการเฝ้าระวังเป็นพิเศษสำหรับการใช้ยาในกลุ่ม thiazolidinedione คือ</t>
        </is>
      </c>
      <c r="C44" s="100" t="n"/>
      <c r="D44" s="88" t="inlineStr">
        <is>
          <t>Renal toxicity</t>
        </is>
      </c>
      <c r="E44" s="88" t="inlineStr">
        <is>
          <t>Retinopathy</t>
        </is>
      </c>
      <c r="F44" s="88" t="inlineStr">
        <is>
          <t>Hepatotoxicity</t>
        </is>
      </c>
      <c r="G44" s="88" t="inlineStr">
        <is>
          <t>Hemolytic anemia</t>
        </is>
      </c>
      <c r="H44" s="88" t="inlineStr">
        <is>
          <t>Cardiotoxicity</t>
        </is>
      </c>
      <c r="I44" s="119" t="inlineStr">
        <is>
          <t>3</t>
        </is>
      </c>
      <c r="J44" s="88"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Thiazolidinediones (เช่น Troglitazone ซึ่งถูกถอนออกจากตลาด และตระกูล TZDs ปัจจุบัน) มีรายงานความเป็นพิษต่อตับ (Hepatotoxicity) อย่างเด่นชัด ทำให้ต้องมีการตรวจติดตามการทำงานของตับ (Liver function tests) เป็นระยะในช่วงเริ่มใช้ยา
🔍 ข้ออื่นผิดเพราะอะไร:
• ข้อ ก. (Renal toxicity): ยากลุ่ม TZDs ขับออกทางตับและอุจจาระเป็นหลัก ไม่มีพิษต่อไต (Renal toxicity)
• ข้อ ข. (Retinopathy): ยากลุ่มนี้อาจทำให้เกิด Macular edema แต่ผลข้างเคียงสำคัญที่เคยทำให้ยาในกลุ่มนี้ถูกถอดจากตลาดคือพิษต่อตับ
• ข้อ ง. (Hemolytic anemia): Hemolytic anemia ไม่ใช่ผลข้างเคียงที่เกี่ยวข้องกับยากลุ่ม Thiazolidinediones
• ข้อ จ. (Cardiotoxicity): แม้ยาจะเพิ่มความเสี่ยง Heart failure จากการคั่งของน้ำ (Fluid retention) แต่ประวัติเรื่อง Hepatotoxicity (เช่น Troglitazone) ทำให้กลุ่มนี้ต้องเจาะเฝ้าระวังเอนไซม์ตับเสมอ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4" s="100" t="n"/>
      <c r="L44" s="88" t="inlineStr">
        <is>
          <t>Diabetes mellitus</t>
        </is>
      </c>
      <c r="M44" s="100" t="inlineStr">
        <is>
          <t>Clinic</t>
        </is>
      </c>
      <c r="N44" s="88" t="inlineStr">
        <is>
          <t>ข้อ 52 Pharma Plus เล่มม่วง (เฉลยข้อ ค จ)</t>
        </is>
      </c>
      <c r="O44" s="100" t="inlineStr">
        <is>
          <t>Mock</t>
        </is>
      </c>
      <c r="P44" s="100" t="inlineStr">
        <is>
          <t>Pharma Plus เล่มม่วง</t>
        </is>
      </c>
      <c r="Q44" s="100" t="n"/>
    </row>
    <row r="45" ht="13.2" customHeight="1" s="49">
      <c r="A45" s="119" t="n">
        <v>43</v>
      </c>
      <c r="B45" s="88" t="inlineStr">
        <is>
          <t>ทำไม insulin ต้องให้แบบฉีด</t>
        </is>
      </c>
      <c r="C45" s="100" t="n"/>
      <c r="D45" s="88" t="inlineStr">
        <is>
          <t>เพื่อให้ไร้เชื้อ</t>
        </is>
      </c>
      <c r="E45" s="88" t="inlineStr">
        <is>
          <t>เพื่อความคงสภาพ</t>
        </is>
      </c>
      <c r="F45" s="88" t="inlineStr">
        <is>
          <t>เพื่อให้ออกฤทธิ์เร็ว</t>
        </is>
      </c>
      <c r="G45" s="88" t="inlineStr">
        <is>
          <t>เพื่อให้ออกฤทธิ์ต่อเนื่อง</t>
        </is>
      </c>
      <c r="H45" s="88" t="inlineStr">
        <is>
          <t>เพื่อหลีกเลี่ยงการถูกทำลายในทางเดินอาหาร</t>
        </is>
      </c>
      <c r="I45" s="119" t="inlineStr">
        <is>
          <t>5</t>
        </is>
      </c>
      <c r="J45" s="88" t="inlineStr">
        <is>
          <t>✅ คำตอบที่ถูกต้อง: ข้อ จ. เพื่อหลีกเลี่ยงการถูกทำลายในทางเดินอาหาร
💡 Background:
การบริบาลผู้ป่วยเบาหวานชนิดที่ 2 (T2DM) เน้นควบคุม HbA1c ควบคู่กับการเลือกยาที่มี cardiorenal protection ในผู้ป่วยที่มีโรคร่วม
🎯 ทำไมข้อนี้ถึงถูก:
เพื่อหลีกเลี่ยงการถูกทำลายในทางเดินอาหาร Insulin เป็นโปรตีน/เปปไทด์ขนาดเล็ก (polypeptide) หากรับประทานทางปากจะถูกย่อยสลายด้วยเอนไซม์โปรติเอส (proteolytic enzymes) และกรดในทางเดินอาหาร ทำให้สูญเสียโครงสร้างและฤทธิ์ทางยา จึงจำเป็นต้องให้โดยวิธีการฉีดเท่านั้น
🔍 ข้ออื่นผิดเพราะอะไร:
• ข้อ ก. (เพื่อให้ไร้เชื้อ): การบริหารยาทางฉีดไม่ได้มีวัตถุประสงค์หลักเพื่อความไร้เชื้อ แต่อินซูลินเป็นเปปไทด์ฮอร์โมนจึงถูกย่อยทำลายได้ในทางเดินอาหาร
• ข้อ ข. (เพื่อความคงสภาพ): ความคงสภาพของอินซูลินขึ้นอยู่กับการเก็บรักษาที่อุณหภูมิเหมาะสม ไม่ใช่เหตุผลหลักที่ต้องบริหารด้วยการฉีด
• ข้อ ค. (เพื่อให้ออกฤทธิ์เร็ว): ความเร็วในการออกฤทธิ์ขึ้นอยู่กับการปรับแต่งโครงสร้างโมเลกุล เช่น rapid-acting insulin ไม่ใช่จุดประสงค์หลักของการให้ยาทางฉีด
• ข้อ ง. (เพื่อให้ออกฤทธิ์ต่อเนื่อง): การออกฤทธิ์ต่อเนื่องทำได้โดยการเติมสารเช่น protamine หรือปรับค่า pH ไม่ใช่เหตุผลตั้งต้นของการไม่ให้ยารับประทาน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5" s="100" t="n"/>
      <c r="L45" s="88" t="inlineStr">
        <is>
          <t>Diabetes mellitus</t>
        </is>
      </c>
      <c r="M45" s="100" t="inlineStr">
        <is>
          <t>Clinic</t>
        </is>
      </c>
      <c r="N45" s="88" t="inlineStr">
        <is>
          <t>ข้อ 53 Pharma Plus เล่มม่วง (เฉลยข้อ จ)</t>
        </is>
      </c>
      <c r="O45" s="100" t="inlineStr">
        <is>
          <t>Mock</t>
        </is>
      </c>
      <c r="P45" s="100" t="inlineStr">
        <is>
          <t>Pharma Plus เล่มม่วง</t>
        </is>
      </c>
      <c r="Q45" s="100" t="n"/>
    </row>
    <row r="46" ht="13.2" customHeight="1" s="49">
      <c r="A46" s="119" t="n">
        <v>44</v>
      </c>
      <c r="B46" s="88" t="inlineStr">
        <is>
          <t>ข้อใดผิดเกี่ยวกับ insulin</t>
        </is>
      </c>
      <c r="C46" s="100" t="n"/>
      <c r="D46" s="88" t="inlineStr">
        <is>
          <t>Lispro คือการสลับตำแหน่งของ amino acid proline เป็น lysine เพื่อให้ออกฤทธิ์เร็ว</t>
        </is>
      </c>
      <c r="E46" s="88" t="inlineStr">
        <is>
          <t>Protamine ใน NPH ทำให้ออกฤทธิ์เร็ว</t>
        </is>
      </c>
      <c r="F46" s="88" t="inlineStr">
        <is>
          <t>ใน phosphate buffers ไม่สามารถผสม lente</t>
        </is>
      </c>
      <c r="G46" s="88" t="inlineStr">
        <is>
          <t>Insulin ในท้องตลาด มักจะเป็นแบบกึ่งสังเคราะห์ของหมูและวัว</t>
        </is>
      </c>
      <c r="H46" s="88" t="inlineStr">
        <is>
          <t>ไม่มีข้อใดถูก</t>
        </is>
      </c>
      <c r="I46" s="119" t="inlineStr">
        <is>
          <t>2</t>
        </is>
      </c>
      <c r="J46" s="88" t="inlineStr">
        <is>
          <t>✅ คำตอบที่ถูกต้อง: ข้อ ข. Protamine ใน NPH ทำให้ออกฤทธิ์เร็ว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ใน NPH ทำให้ออกฤทธิ์เร็ว Protamine ใน NPH (Neutral Protamine Hagedorn) ทำหน้าที่จับกับ insulin เพื่อชะลอการดูดซึม ส่งผลให้ตัวยามีระยะเวลาออกฤทธิ์นานขึ้น (Intermediate-acting) ไม่ได้ทำให้ออกฤทธิ์เร็ว ดังนั้นข้อนี้จึงกล่าวผิด
🔍 ข้ออื่นผิดเพราะอะไร:
• ข้อ ก. (Lispro คือการสลับตำแหน่งของ amino acid proline เป็น lysine เพื่อให้ออกฤทธิ์เร็ว): Lispro เป็นอินซูลินที่เกิดจากการสลับตำแหน่งกรดอะมิโน proline และ lysine เพื่อลดการจับตัวเป็น hexamer ทำให้ออกฤทธิ์เร็วขึ้น ซึ่งเป็นข้อมูลที่ถูกต้อง
• ข้อ ค. (ใน phosphate buffers ไม่สามารถผสม lente): Lente insulin อาศัย zinc ในการสร้างผลึก หากผสมกับ phosphate buffer จะทำให้สังกะสีตกตะกอนเป็น zinc phosphate เสียสภาพการออกฤทธิ์ ซึ่งเป็นข้อความที่ถูกต้อง
• ข้อ ง. (Insulin ในท้องตลาด มักจะเป็นแบบกึ่งสังเคราะห์ของหมูและวัว): ในอดีตอินซูลินสกัดจากตับอ่อนของหมูและวัวซึ่งมีโครงสร้างใกล้เคียงมนุษย์ ก่อนจะพัฒนาเป็น recombinant human insulin ในปัจจุบัน
• ข้อ จ. (ไม่มีข้อใดถูก): มีตัวเลือกที่ผิดอย่างชัดเจนคือตัวเลือก ข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6" s="100" t="n"/>
      <c r="L46" s="88" t="inlineStr">
        <is>
          <t>Diabetes mellitus</t>
        </is>
      </c>
      <c r="M46" s="100" t="inlineStr">
        <is>
          <t>Clinic</t>
        </is>
      </c>
      <c r="N46" s="88" t="inlineStr">
        <is>
          <t>ข้อ 54 Pharma Plus เล่มม่วง (เฉลยข้อ ข ง)</t>
        </is>
      </c>
      <c r="O46" s="100" t="inlineStr">
        <is>
          <t>Mock</t>
        </is>
      </c>
      <c r="P46" s="100" t="inlineStr">
        <is>
          <t>Pharma Plus เล่มม่วง</t>
        </is>
      </c>
      <c r="Q46" s="100" t="n"/>
    </row>
    <row r="47" ht="13.2" customHeight="1" s="49">
      <c r="A47" s="119" t="n">
        <v>45</v>
      </c>
      <c r="B47" s="88" t="inlineStr">
        <is>
          <t>ข้อใดเป็นข้อบ่งใช้ของ acarbose</t>
        </is>
      </c>
      <c r="C47" s="100" t="n"/>
      <c r="D47" s="88" t="inlineStr">
        <is>
          <t>กระเพาะปัสสาวะอักเสบ</t>
        </is>
      </c>
      <c r="E47" s="88" t="inlineStr">
        <is>
          <t>ไต</t>
        </is>
      </c>
      <c r="F47" s="88" t="inlineStr">
        <is>
          <t>ตับอักเสบ</t>
        </is>
      </c>
      <c r="G47" s="88" t="inlineStr">
        <is>
          <t>เบาหวาน</t>
        </is>
      </c>
      <c r="H47" s="88" t="inlineStr">
        <is>
          <t>ความดันโลหิตต่ำ</t>
        </is>
      </c>
      <c r="I47" s="119" t="inlineStr">
        <is>
          <t>4</t>
        </is>
      </c>
      <c r="J47" s="88" t="inlineStr">
        <is>
          <t>✅ คำตอบที่ถูกต้อง: ข้อ ง.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เบาหวาน Acarbose เป็นยาลดระดับน้ำตาลในเลือดในกลุ่ม Alpha-glucosidase inhibitor ซึ่งใช้รักษาโรคเบาหวาน (Type 2 Diabetes Mellitus) โดยออกฤทธิ์ยับยั้งเอนไซม์ที่ลำไส้เล็กเพื่อชะลอการดูดซึมคาร์โบไฮเดรต
🔍 ข้ออื่นผิดเพราะอะไร:
• ข้อ ก. (กระเพาะปัสสาวะอักเสบ): Acarbose ไม่มีฤทธิ์ต้านเชื้อแบคทีเรียหรือรักษาการติดเชื้อในทางเดินปัสสาวะ
• ข้อ ข. (ไต): ยาไม่ได้มีข้อบ่งใช้สำหรับรักษาโรคไต และต้องระวังการใช้ในผู้ป่วยที่มีการทำงานของไตบกพร่องรุนแรง
• ข้อ ค. (ตับอักเสบ): Acarbose ไม่ได้มีข้อบ่งใช้รักษาตับอักเสบ และอาจพบเอนไซม์ตับสูงขึ้นได้เมื่อใช้ในขนาดยาสูง
• ข้อ จ. (ความดันโลหิตต่ำ): Acarbose ไม่ได้มีผลต่อการควบคุมความดันโลหิตและไม่ได้ใช้รักษาภาวะความดันโลหิตต่ำ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7" s="100" t="n"/>
      <c r="L47" s="88" t="inlineStr">
        <is>
          <t>Diabetes mellitus</t>
        </is>
      </c>
      <c r="M47" s="100" t="inlineStr">
        <is>
          <t>Clinic</t>
        </is>
      </c>
      <c r="N47" s="88" t="inlineStr">
        <is>
          <t>ข้อ 55 Pharma Plus เล่มม่วง (เฉลยข้อ ง)</t>
        </is>
      </c>
      <c r="O47" s="100" t="inlineStr">
        <is>
          <t>Mock</t>
        </is>
      </c>
      <c r="P47" s="100" t="inlineStr">
        <is>
          <t>Pharma Plus เล่มม่วง</t>
        </is>
      </c>
      <c r="Q47" s="100" t="n"/>
    </row>
    <row r="48" ht="13.2" customHeight="1" s="49">
      <c r="A48" s="119" t="n">
        <v>46</v>
      </c>
      <c r="B48" s="88" t="inlineStr">
        <is>
          <t>ยาใดทำให้เกิด hyperglycemia และ hypokalemia</t>
        </is>
      </c>
      <c r="C48" s="100" t="n"/>
      <c r="D48" s="88" t="inlineStr">
        <is>
          <t>Hydrocortisone</t>
        </is>
      </c>
      <c r="E48" s="88" t="inlineStr">
        <is>
          <t>Chlorpropamide</t>
        </is>
      </c>
      <c r="F48" s="88" t="inlineStr">
        <is>
          <t>Hydrochlorothiazide</t>
        </is>
      </c>
      <c r="G48" s="88" t="inlineStr">
        <is>
          <t>Bumetanide</t>
        </is>
      </c>
      <c r="H48" s="88" t="inlineStr">
        <is>
          <t>Prednisone</t>
        </is>
      </c>
      <c r="I48" s="119" t="inlineStr">
        <is>
          <t>3</t>
        </is>
      </c>
      <c r="J48" s="88" t="inlineStr">
        <is>
          <t>✅ คำตอบที่ถูกต้อง: ข้อ ค. Hydrochlorothiazide
💡 Background:
การบริบาลผู้ป่วยเบาหวานชนิดที่ 2 (T2DM) เน้นควบคุม HbA1c ควบคู่กับการเลือกยาที่มี cardiorenal protection ในผู้ป่วยที่มีโรคร่วม
🎯 ทำไมข้อนี้ถึงถูก:
Hydrochlorothiazide (ยาขับปัสสาวะกลุ่ม Thiazide) มีผลข้างเคียงสำคัญคือทำให้เกิดภาวะระดับน้ำตาลในเลือดสูง (hyperglycemia) ภาวะไขมันในเลือดสูง และภาวะโพแทสเซียมในเลือดต่ำ (hypokalemia) จากการขับโพแทสเซียมออกทางไตเพิ่มขึ้น
🔍 ข้ออื่นผิดเพราะอะไร:
• ข้อ ก. (Hydrocortisone): Hydrocortisone เป็นกลูโคคอร์ติคอยด์ที่ทำให้ระดับน้ำตาลในเลือดสูงขึ้น แต่กลไกการเกิด hypokalemia ไม่ได้เด่นชัดเท่ากลุ่มยาขับปัสสาวะในขนาดปกติ
• ข้อ ข. (Chlorpropamide): Chlorpropamide เป็นยาลดระดับน้ำตาลในเลือดกลุ่ม sulfonylurea ซึ่งกระตุ้นการหลั่งอินซูลิน ทำให้เกิดภาวะน้ำตาลในเลือดต่ำ (hypoglycemia)
• ข้อ ง. (Bumetanide): Bumetanide เป็น loop diuretic ที่ทำให้เกิด hypokalemia ได้ แต่ผลในการเพิ่มระดับน้ำตาลในเลือด (hyperglycemia) ต่ำกว่ายาขับปัสสาวะกลุ่ม thiazide
• ข้อ จ. (Prednisone): Prednisone เพิ่มระดับน้ำตาลในเลือดได้จากภาวะดื้ออินซูลิน แต่ไม่ได้มีผลทำให้เกิด hypokalemia อย่างชัดเจนในขนาดยาทั่วไป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8" s="100" t="n"/>
      <c r="L48" s="88" t="inlineStr">
        <is>
          <t>Diabetes mellitus</t>
        </is>
      </c>
      <c r="M48" s="100" t="inlineStr">
        <is>
          <t>Clinic</t>
        </is>
      </c>
      <c r="N48" s="88" t="inlineStr">
        <is>
          <t>ข้อ 56 Pharma Plus เล่มม่วง (เฉลยข้อ ค)</t>
        </is>
      </c>
      <c r="O48" s="100" t="inlineStr">
        <is>
          <t>Mock</t>
        </is>
      </c>
      <c r="P48" s="100" t="inlineStr">
        <is>
          <t>Pharma Plus เล่มม่วง</t>
        </is>
      </c>
      <c r="Q48" s="100" t="n"/>
    </row>
    <row r="49" ht="13.2" customHeight="1" s="49">
      <c r="A49" s="119" t="n">
        <v>47</v>
      </c>
      <c r="B49" s="88" t="inlineStr">
        <is>
          <t>อาการที่เกิดขึ้นกับผู้ป่วยรายนี้ถือเป็น DRP ข้อใด</t>
        </is>
      </c>
      <c r="C49" s="100" t="n"/>
      <c r="D49" s="88" t="inlineStr">
        <is>
          <t>Non-compliance</t>
        </is>
      </c>
      <c r="E49" s="88" t="inlineStr">
        <is>
          <t>Low dose</t>
        </is>
      </c>
      <c r="F49" s="88" t="inlineStr">
        <is>
          <t>High dose</t>
        </is>
      </c>
      <c r="G49" s="88" t="inlineStr">
        <is>
          <t>Inappropriate treatment</t>
        </is>
      </c>
      <c r="H49" s="88" t="inlineStr">
        <is>
          <t>Adverse drug reaction</t>
        </is>
      </c>
      <c r="I49" s="119" t="inlineStr">
        <is>
          <t>1</t>
        </is>
      </c>
      <c r="J49" s="88" t="inlineStr">
        <is>
          <t>✅ คำตอบที่ถูกต้อง: ข้อ ก. Non-compliance
💡 Background:
การบริบาลผู้ป่วยเบาหวานชนิดที่ 2 (T2DM) เน้นควบคุม HbA1c ควบคู่กับการเลือกยาที่มี cardiorenal protection ในผู้ป่วยที่มีโรคร่วม
🎯 ทำไมข้อนี้ถึงถูก:
Non-compliance เนื่องจากโจทย์ไม่ระบุเคสเฉพาะเจาะจง แต่โดยหลักการจำแนกปัญหาที่เกิดจากยา (DRP) ADR จากยาจัดเป็น Adverse drug reaction (ADR) ตามเกณฑ์ PCNE classification
🔍 ข้ออื่นผิดเพราะอะไร:
• ข้อ ข. (Low dose): ปัญหา Low dose มักเกิดจากการสั่งจ่ายยาต่ำกว่าขนาดมาตรฐานที่ให้ผลการรักษา ไม่ใช่พฤติกรรมการไม่ร่วมมือในการใช้ยาของผู้ป่วย
• ข้อ ค. (High dose): ปัญหา High dose เกิดจากการได้รับยาเกินขนาดรักษาหรือเสี่ยงต่อการเกิดพิษ ซึ่งไม่สอดคล้องกับพฤติกรรมการขาดยา
• ข้อ ง. (Inappropriate treatment): Inappropriate treatment หมายถึงการเลือกใช้ยาที่ผิดข้อบ่งใช้หรือไม่เหมาะสมกับโรค ซึ่งเป็นการตัดสินใจของแพทย์์
• ข้อ จ. (Adverse drug reaction): Adverse drug reaction เป็นปฏิกิริยาไม่พึงประสงค์จากยาที่เกิดขึ้นในขนาดปกติ ไม่ใช่สาเหตุหลักจากการไม่ปฏิบัติตามคำสั่งแพทย์์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9" s="100" t="n"/>
      <c r="L49" s="88" t="inlineStr">
        <is>
          <t>Diabetes mellitus</t>
        </is>
      </c>
      <c r="M49" s="100" t="inlineStr">
        <is>
          <t>Clinic</t>
        </is>
      </c>
      <c r="N49" s="88" t="inlineStr">
        <is>
          <t>ข้อ 85 Pharma Plus เล่มม่วง (เฉลยข้อ ก)</t>
        </is>
      </c>
      <c r="O49" s="100" t="inlineStr">
        <is>
          <t>Mock</t>
        </is>
      </c>
      <c r="P49" s="100" t="inlineStr">
        <is>
          <t>Pharma Plus เล่มม่วง</t>
        </is>
      </c>
      <c r="Q49" s="100" t="n"/>
    </row>
    <row r="50" ht="13.2" customHeight="1" s="49">
      <c r="A50" s="119" t="n">
        <v>48</v>
      </c>
      <c r="B50" s="88" t="inlineStr">
        <is>
          <t>ยาใดมีผลช่วยลด macrovascular complication ได้</t>
        </is>
      </c>
      <c r="C50" s="100" t="n"/>
      <c r="D50" s="88" t="inlineStr">
        <is>
          <t>Acarbose และ metformin</t>
        </is>
      </c>
      <c r="E50" s="88" t="inlineStr">
        <is>
          <t>Glipizide และ pioglitazone</t>
        </is>
      </c>
      <c r="F50" s="88" t="inlineStr">
        <is>
          <t>SU และ metformin</t>
        </is>
      </c>
      <c r="G50" s="88" t="inlineStr">
        <is>
          <t>Repaglinide และ SU</t>
        </is>
      </c>
      <c r="H50" s="88" t="inlineStr">
        <is>
          <t>Metformin</t>
        </is>
      </c>
      <c r="I50" s="119" t="n">
        <v>5</v>
      </c>
      <c r="J50" s="88" t="inlineStr">
        <is>
          <t>✅ คำตอบที่ถูกต้อง: ข้อ จ. Metformin
💡 Background:
การลดภาวะแทรกซ้อนทางหลอดเลือดขนาดใหญ่ (Macrovascular complications เช่น Myocardial infarction, Stroke) ในผู้ป่วยเบาหวานชนิดที่ 2 ต้องอาศัยการคุมระดับน้ำตาลควบคู่กับการจัดการปัจจัยเสี่ยงหลอดเลือดหัวใจ
🎯 ทำไมข้อนี้ถึงถูก:
Metformin จากการศึกษาประวัติศาสตร์ระยะยาว UKPDS (United Kingdom Prospective Diabetes Study) และ UKPDS 10-year post-trial follow-up พบว่า Metformin ในผู้ป่วย T2DM ที่มีภาวะน้ำหนักเกิน/อ้วน สามารถลดอุบัติการณ์ของ Myocardial infarction และ All-cause mortality ได้อย่างมีนัยสำคัญทางสถิติเมื่อเทียบกับ conventional therapy ถือเป็นยารับประทานดั้งเดิมที่มีหลักฐาน cardiovascular benefit ชัดเจนที่สุด
🔍 ข้ออื่นผิดเพราะอะไร:
• ข้อ ก. (Acarbose และ metformin): แม้จะมี Metformin แต่ Acarbose ซึ่งเป็น Alpha-glucosidase inhibitor มีหลักฐานการลด macrovascular outcomes ไม่เด่นชัดเท่า Metformin เดี่ยวๆ หรือยากลุ่มใหม่ SGLT2i/GLP-1RA
• ข้อ ข. (Glipizide และ pioglitazone): Glipizide ซึ่งเป็น Sulfonylurea ไม่มีผลลด macrovascular death และเสี่ยงต่อ hypoglycemia ส่วน Pioglitazone เพิ่มความเสี่ยงต่อภาวะน้ำคั่งและ Heart Failure กำเริบ
• ข้อ ค. (SU และ metformin): Sulfonylurea ไม่ได้ลด macrovascular events และการเกิด hypoglycemia สัมพันธ์กับ cardiovascular mortality ที่สูงขึ้น
• ข้อ ง. (Repaglinide และ SU): ยากลุ่มกระตุ้นการหลั่งอินซูลินทั้งสองกลุ่มไม่มีหลักฐานทางคลินิกที่ยืนยันการลดภาวะแทรกซ้อนทางหลอดเลือดขนาดใหญ่
📖 Guideline อ้างอิง:
American Diabetes Association (ADA) Standards of Care in Diabetes 2024 &amp; UKPDS 34 Study (Lancet 1998)
📌 จุดจำก่อนสอบ:
• UKPDS Legacy Effect: Metformin แสดงผลลด MI และ total mortality ต่อเนื่องยาวนานแม้หลังจบการศึกษา
• Modern Cardioprotection: ในผู้ป่วยที่มี ASCVD หรือ high CV risk ปัจจุบันแนะนำเพิ่ม SGLT2i (Empagliflozin, Dapagliflozin) หรือ GLP-1 RA (Semaglutide, Liraglutide, Dulaglutide) ที่มี proven CV benefit ร่วมด้วย</t>
        </is>
      </c>
      <c r="K50" s="100" t="n"/>
      <c r="L50" s="88" t="inlineStr">
        <is>
          <t>Diabetes mellitus</t>
        </is>
      </c>
      <c r="M50" s="100" t="inlineStr">
        <is>
          <t>Clinic</t>
        </is>
      </c>
      <c r="N50" s="88" t="inlineStr">
        <is>
          <t>ข้อ 86 Pharma Plus เล่มม่วง (เฉลยข้อ จ)</t>
        </is>
      </c>
      <c r="O50" s="100" t="inlineStr">
        <is>
          <t>Mock</t>
        </is>
      </c>
      <c r="P50" s="100" t="inlineStr">
        <is>
          <t>Pharma Plus เล่มม่วง</t>
        </is>
      </c>
      <c r="Q50" s="100" t="n"/>
    </row>
    <row r="51" ht="13.2" customHeight="1" s="49">
      <c r="A51" s="119" t="n">
        <v>49</v>
      </c>
      <c r="B51" s="88" t="inlineStr">
        <is>
          <t>ท่านจะแนะนำการรับประทานยา acarbose ชนิดเม็ดอย่างไร</t>
        </is>
      </c>
      <c r="C51" s="100" t="n"/>
      <c r="D51" s="88" t="inlineStr">
        <is>
          <t>รับประทานหลังอาหารทันที</t>
        </is>
      </c>
      <c r="E51" s="88" t="inlineStr">
        <is>
          <t>รับประทานก่อนอาหาร 30 นาที และอยู่ในท่านั่งสักครู่</t>
        </is>
      </c>
      <c r="F51" s="88" t="inlineStr">
        <is>
          <t>รับประทานพร้อมอาหารคำแรก</t>
        </is>
      </c>
      <c r="G51" s="88" t="inlineStr">
        <is>
          <t>รับประทานก่อนหรือหลังอาหารก็ได้</t>
        </is>
      </c>
      <c r="H51" s="88" t="inlineStr">
        <is>
          <t>เคี้ยวพร้อมอาหารคำแรก</t>
        </is>
      </c>
      <c r="I51" s="119" t="inlineStr">
        <is>
          <t>3</t>
        </is>
      </c>
      <c r="J51" s="88" t="inlineStr">
        <is>
          <t>✅ คำตอบที่ถูกต้อง: ข้อ ค. รับประทานพร้อมอาหารคำแรก
💡 Background:
การบริบาลผู้ป่วยเบาหวานชนิดที่ 2 (T2DM) เน้นควบคุม HbA1c ควบคู่กับการเลือกยาที่มี cardiorenal protection ในผู้ป่วยที่มีโรคร่วม
🎯 ทำไมข้อนี้ถึงถูก:
รับประทานพร้อมอาหารคำแรก Acarbose เป็นยาในกลุ่ม alpha-glucosidase inhibitor ออกฤทธิ์ยับยั้งเอนไซม์ที่ลำไส้เล็กเพื่อชะลอการดูดซึมคาร์โบไฮเดรต จึงต้องรับประทานพร้อมกับอาหารคำแรกเสมอ เพื่อให้ยาออกฤทธิ์คลุกเคล้าไปกับอาหารที่รับประทานเข้าไป และห้ามเคี้ยวเม็ดยาต้องกลืนทั้งเม็ด (คำว่าเคี้ยวในข้อ จ จึงไม่ถูกต้อง)
🔍 ข้ออื่นผิดเพราะอะไร:
• ข้อ ก. (รับประทานหลังอาหารทันที): การรับประทานหลังอาหารทันทีจะทำให้ยาไม่สามารถยับยั้งเอนไซม์ alpha-glucosidase ในลำไส้ได้ทันเวลา
• ข้อ ข. (รับประทานก่อนอาหาร 30 นาที และอยู่ในท่านั่งสักครู่): การรับประทานก่อนอาหาร 30 นาทีทำให้ยาผ่านลงไปในลำไส้ก่อนที่อาหารจะมาถึง ส่งผลให้ประสิทธิภาพในการลดน้ำตาลหลังอาหารลดลง
• ข้อ ง. (รับประทานก่อนหรือหลังอาหารก็ได้): ยาต้องออกฤทธิ์เฉพาะที่บริเวณผนังลำไส้เล็กพร้อมกับอาหาร การทานเวลาใดก็ได้จึงไม่สามารถควบคุมระดับน้ำตาลหลังมื้ออาหารได้
• ข้อ จ. (เคี้ยวพร้อมอาหารคำแรก): ยาชนิดเม็ดกลืนได้รับการออกแบบมาให้ละลายและออกฤทธิ์ในลำไส้ การเคี้ยวอาจทำให้ตัวยาเสียสภาพหรือระคายเคืองทางเดินอาหารส่วนต้น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1" s="100" t="n"/>
      <c r="L51" s="88" t="inlineStr">
        <is>
          <t>Diabetes mellitus</t>
        </is>
      </c>
      <c r="M51" s="100" t="inlineStr">
        <is>
          <t>Clinic</t>
        </is>
      </c>
      <c r="N51" s="88" t="inlineStr">
        <is>
          <t>ข้อ 87 Pharma Plus เล่มม่วง (เฉลยข้อ ค)</t>
        </is>
      </c>
      <c r="O51" s="100" t="inlineStr">
        <is>
          <t>Mock</t>
        </is>
      </c>
      <c r="P51" s="100" t="inlineStr">
        <is>
          <t>Pharma Plus เล่มม่วง</t>
        </is>
      </c>
      <c r="Q51" s="100" t="n"/>
    </row>
    <row r="52" ht="13.2" customHeight="1" s="49">
      <c r="A52" s="119" t="n">
        <v>50</v>
      </c>
      <c r="B52" s="88" t="inlineStr">
        <is>
          <t>เมื่อเปรียบเทียบ duration of action ของยาในกลุ่ม sulfonylureas พบว่าสามารถเรียงลำดับได้ดังนี้</t>
        </is>
      </c>
      <c r="C52" s="100" t="n"/>
      <c r="D52" s="88" t="inlineStr">
        <is>
          <t>Chlorpropamide &gt; Glyburide &gt; Glipizide &gt; Tolbutamide</t>
        </is>
      </c>
      <c r="E52" s="88" t="inlineStr">
        <is>
          <t>Tolbutamide &gt; Glipizide &gt; Glyburide &gt; Chlorpropamide</t>
        </is>
      </c>
      <c r="F52" s="88" t="inlineStr">
        <is>
          <t>Glyburide &gt; Tolbutamide &gt; Glipizide &gt; Chlorpropamide</t>
        </is>
      </c>
      <c r="G52" s="88" t="inlineStr">
        <is>
          <t>Glipizide &gt; Glyburide &gt; Chlorpropamide &gt; Tolbutamide</t>
        </is>
      </c>
      <c r="H52" s="88" t="inlineStr">
        <is>
          <t>Dapagliflozin 10 mg OD</t>
        </is>
      </c>
      <c r="I52" s="119" t="inlineStr">
        <is>
          <t>1</t>
        </is>
      </c>
      <c r="J52" s="88"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Chlorpropamide มี half-life ยาวนานที่สุด (ประมาณ 24-72 ชั่วโมง) รองลงมาคือ Glyburide (Glibenclamide, 16-24 ชั่วโมง), Glipizide (2-4 ชั่วโมง) และ Tolbutamide สั้นที่สุด (4-25 ชั่วโมงแต่ฤทธิ์สั้นสุด) เรียงจากยาวไปสั้นได้ Chlorpropamide &gt; Glyburide &gt; Glipizide &gt; Tolbutamide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(Dapagliflozin 10 mg OD): เป็น SGLT2 inhibitor ได้รับการรับรองใน HFrEF, CKD และ T2DM เด่นชัดในด้าน renal &amp; cardiovascular protective efficacy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52" s="100" t="n"/>
      <c r="L52" s="88" t="inlineStr">
        <is>
          <t>Diabetes mellitus</t>
        </is>
      </c>
      <c r="M52" s="100" t="inlineStr">
        <is>
          <t>Clinic</t>
        </is>
      </c>
      <c r="N52" s="88" t="inlineStr">
        <is>
          <t>ข้อ 88 Pharma Plus เล่มม่วง (เฉลยข้อ ก)</t>
        </is>
      </c>
      <c r="O52" s="100" t="inlineStr">
        <is>
          <t>Mock</t>
        </is>
      </c>
      <c r="P52" s="100" t="inlineStr">
        <is>
          <t>Pharma Plus เล่มม่วง</t>
        </is>
      </c>
      <c r="Q52" s="100" t="n"/>
    </row>
    <row r="53" ht="13.2" customHeight="1" s="49">
      <c r="A53" s="119" t="n">
        <v>51</v>
      </c>
      <c r="B53" s="88" t="inlineStr">
        <is>
          <t>กลไกการออกฤทธิ์ของยา chlorpropamide ในผู้ป่วยโรคเบาหวานได้แก่</t>
        </is>
      </c>
      <c r="C53" s="100" t="n"/>
      <c r="D53" s="88" t="inlineStr">
        <is>
          <t>เพิ่ม insulin resistance ในผู้ป่วย</t>
        </is>
      </c>
      <c r="E53" s="88" t="inlineStr">
        <is>
          <t>ลด insulin resistance ในผู้ป่วย</t>
        </is>
      </c>
      <c r="F53" s="88" t="inlineStr">
        <is>
          <t>กระตุ้นการหลั่งของ insulin ในผู้ป่วย</t>
        </is>
      </c>
      <c r="G53" s="88" t="inlineStr">
        <is>
          <t>ข้อ ก และ ค ถูก</t>
        </is>
      </c>
      <c r="H53" s="88" t="inlineStr">
        <is>
          <t>ข้อ ก และ ข ถูก</t>
        </is>
      </c>
      <c r="I53" s="119" t="inlineStr">
        <is>
          <t>3</t>
        </is>
      </c>
      <c r="J53" s="88"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 รุ่นที่ 1 ซึ่งมีกลไกหลักในการออกฤทธิ์คือ กระตุ้นเบต้าเซลล์ของตับอ่อนให้หลั่งอินซูลินออกมามากขึ้น (Insulin secretagogue) โดยการปิดช่อง K+-ATP channels
🔍 ข้ออื่นผิดเพราะอะไร:
• ข้อ ก. (เพิ่ม insulin resistance ในผู้ป่วย): Chlorpropamide เป็นกลุ่ม sulfonylurea ไม่มีกลไกในการเพิ่ม insulin resistance ที่เนื้อเยื่อส่วนปลาย
• ข้อ ข. (ลด insulin resistance ในผู้ป่วย): ยาในกลุ่มที่ลด insulin resistance คือ thiazolidinediones และ biguanides ไม่ใช่กลไกของยา chlorpropamide
• ข้อ ง. (ข้อ ก และ ค ถูก): เนื่องจากตัวเลือก ก ผิด จึงไม่สามารถตอบข้อนี้ได้
• ข้อ จ. (ข้อ ก และ ข ถูก): ตัวเลือก ก และ ข ผิดทั้งคู่ จึงไม่ถูกต้อง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3" s="100" t="n"/>
      <c r="L53" s="88" t="inlineStr">
        <is>
          <t>Diabetes mellitus</t>
        </is>
      </c>
      <c r="M53" s="100" t="inlineStr">
        <is>
          <t>Clinic</t>
        </is>
      </c>
      <c r="N53" s="88" t="inlineStr">
        <is>
          <t>ข้อ 89 Pharma Plus เล่มม่วง (เฉลยข้อ ค)</t>
        </is>
      </c>
      <c r="O53" s="100" t="inlineStr">
        <is>
          <t>Mock</t>
        </is>
      </c>
      <c r="P53" s="100" t="inlineStr">
        <is>
          <t>Pharma Plus เล่มม่วง</t>
        </is>
      </c>
      <c r="Q53" s="100" t="n"/>
    </row>
    <row r="54" ht="13.2" customHeight="1" s="49">
      <c r="A54" s="119" t="n">
        <v>52</v>
      </c>
      <c r="B54" s="88" t="inlineStr">
        <is>
          <t>อาการแทรกซ้อนที่ต้องระวังในผู้ป่วยเบาหวานคืออะไร</t>
        </is>
      </c>
      <c r="C54" s="100" t="n"/>
      <c r="D54" s="88" t="inlineStr">
        <is>
          <t>Retinopathy</t>
        </is>
      </c>
      <c r="E54" s="88" t="inlineStr">
        <is>
          <t>Nephropathy</t>
        </is>
      </c>
      <c r="F54" s="88" t="inlineStr">
        <is>
          <t>Neuropathy</t>
        </is>
      </c>
      <c r="G54" s="88" t="inlineStr">
        <is>
          <t>Ischemic stroke</t>
        </is>
      </c>
      <c r="H54" s="88" t="inlineStr">
        <is>
          <t>ถูกทุกข้อ</t>
        </is>
      </c>
      <c r="I54" s="119" t="inlineStr">
        <is>
          <t>5</t>
        </is>
      </c>
      <c r="J54" s="88" t="inlineStr">
        <is>
          <t>✅ คำตอบที่ถูกต้อง: ข้อ จ. ถูกทุกข้อ
💡 Background:
การบริบาลผู้ป่วยเบาหวานชนิดที่ 2 (T2DM) เน้นควบคุม HbA1c ควบคู่กับการเลือกยาที่มี cardiorenal protection ในผู้ป่วยที่มีโรคร่วม
🎯 ทำไมข้อนี้ถึงถูก:
ถูกทุกข้อ ภาวะแทรกซ้อนเรื้อรังจากโรคเบาหวานแบ่งเป็น Microvascular complications ได้แก่ Retinopathy (ตา), Nephropathy (ไต), Neuropathy (ปลายประสาท) และ Macrovascular complications ได้แก่ Ischemic stroke, Coronary artery disease, Peripheral vascular disease ดังนั้นจึงถูกทุกข้อ
🔍 ข้ออื่นผิดเพราะอะไร:
• ข้อ ก. (Retinopathy): Retinopathy เป็นภาวะแทรกซ้อนทางหลอดเลือดขนาดเล็ก (microvascular) ที่สำคัญ แต่ไม่ใช่คำตอบที่ครอบคลุมทั้งหมด
• ข้อ ข. (Nephropathy): Nephropathy เป็นภาวะแทรกซ้อนทางไตที่พบได้บ่อยในผู้ป่วยเบาหวาน แต่ยังมีภาวะแทรกซ้อนอื่นที่ต้องเฝ้าระวังร่วมด้วย
• ข้อ ค. (Neuropathy): Neuropathy หรือโรคเส้นประสาทส่วนปลายเสื่อม เป็นภาวะที่ต้องเฝ้าระวัง แต่การตอบข้อนี้เพียงข้อเดียวไม่ครอบคลุม
• ข้อ ง. (Ischemic stroke): Ischemic stroke เป็นภาวะแทรกซ้อนทางหลอดเลือดขนาดใหญ่ (macrovascular) ซึ่งสำคัญแต่ไม่ใช่คำตอบเดียวที่ถูกต้อง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4" s="100" t="n"/>
      <c r="L54" s="88" t="inlineStr">
        <is>
          <t>Diabetes mellitus</t>
        </is>
      </c>
      <c r="M54" s="100" t="inlineStr">
        <is>
          <t>Clinic</t>
        </is>
      </c>
      <c r="N54" s="88" t="inlineStr">
        <is>
          <t>ข้อ 90 Pharma Plus เล่มม่วง (เฉลยข้อ จ)</t>
        </is>
      </c>
      <c r="O54" s="100" t="inlineStr">
        <is>
          <t>Mock</t>
        </is>
      </c>
      <c r="P54" s="100" t="inlineStr">
        <is>
          <t>Pharma Plus เล่มม่วง</t>
        </is>
      </c>
      <c r="Q54" s="100" t="n"/>
    </row>
    <row r="55" ht="13.2" customHeight="1" s="49">
      <c r="A55" s="119" t="n">
        <v>53</v>
      </c>
      <c r="B55" s="88" t="inlineStr">
        <is>
          <t>ข้อใดไม่ใช่อาการหลักของผู้ป่วยเบาหวาน</t>
        </is>
      </c>
      <c r="C55" s="100" t="n"/>
      <c r="D55" s="88" t="inlineStr">
        <is>
          <t>Polyuria</t>
        </is>
      </c>
      <c r="E55" s="88" t="inlineStr">
        <is>
          <t>Weight gain</t>
        </is>
      </c>
      <c r="F55" s="88" t="inlineStr">
        <is>
          <t>Fatigue</t>
        </is>
      </c>
      <c r="G55" s="88" t="inlineStr">
        <is>
          <t>Polydipsia</t>
        </is>
      </c>
      <c r="H55" s="88" t="inlineStr">
        <is>
          <t>Polyphagia</t>
        </is>
      </c>
      <c r="I55" s="119" t="inlineStr">
        <is>
          <t>2</t>
        </is>
      </c>
      <c r="J55" s="88" t="inlineStr">
        <is>
          <t>✅ คำตอบที่ถูกต้อง: ข้อ ข. Weight gain
💡 Background:
การบริบาลผู้ป่วยเบาหวานชนิดที่ 2 (T2DM) เน้นควบคุม HbA1c ควบคู่กับการเลือกยาที่มี cardiorenal protection ในผู้ป่วยที่มีโรคร่วม
🎯 ทำไมข้อนี้ถึงถูก:
Weight gain อาการคลาสสิกของโรคเบาหวาน (Classic symptoms) ได้แก่ ปัสสาวะบ่อย (Polyuria), กระหายน้ำมาก (Polydipsia), หิวบ่อยกินจุ (Polyphagia) ร่วมกับอ่อนเพลีย (Fatigue) และน้ำหนักลดโดยไม่ทราบสาเหตุ (Weight loss) ดังนั้น Weight gain (น้ำหนักเพิ่ม) จึงไม่ใช่ อาการหลักของผู้ป่วยเบาหวาน
🔍 ข้ออื่นผิดเพราะอะไร:
• ข้อ ก. (Polyuria): Polyuria หรือปัสสาวะบ่อย เป็นอาการคลาสสิกของเบาหวานที่เกิดจาก osmotic diuresis เมื่อระดับน้ำตาลในเลือดเกินขีดจำกัดของไต
• ข้อ ค. (Fatigue): Fatigue หรืออ่อนเพลีย เกิดจากการที่เซลล์ไม่สามารถนำกลูโคสไปใช้สร้างพลังงานได้เพียงพอ จึงเป็นอาการที่พบบ่อย
• ข้อ ง. (Polydipsia): Polydipsia หรือกระหายน้ำบ่อย เป็นผลตามมาจากการสูญเสียน้ำทางปัสสาวะปริมาณมาก ถือเป็นอาการหลักของโรค
• ข้อ จ. (Polyphagia): Polyphagia หรือหิวบ่อย กินจุ เกิดจากร่างกายเผาผลาญกลูโคสไม่ได้ จึงส่งสัญญาณกระตุ้นความหิว ถือเป็นอาการหลักของโรคเบาหวาน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5" s="100" t="n"/>
      <c r="L55" s="88" t="inlineStr">
        <is>
          <t>Diabetes mellitus</t>
        </is>
      </c>
      <c r="M55" s="100" t="inlineStr">
        <is>
          <t>Clinic</t>
        </is>
      </c>
      <c r="N55" s="88" t="inlineStr">
        <is>
          <t>ข้อ 91 Pharma Plus เล่มม่วง (เฉลยข้อ ข)</t>
        </is>
      </c>
      <c r="O55" s="100" t="inlineStr">
        <is>
          <t>Mock</t>
        </is>
      </c>
      <c r="P55" s="100" t="inlineStr">
        <is>
          <t>Pharma Plus เล่มม่วง</t>
        </is>
      </c>
      <c r="Q55" s="100" t="n"/>
    </row>
    <row r="56" ht="13.2" customHeight="1" s="49">
      <c r="A56" s="119" t="n">
        <v>54</v>
      </c>
      <c r="B56" s="88" t="inlineStr">
        <is>
          <t>Lispro insulin จัดอยู่ในประเภทใด</t>
        </is>
      </c>
      <c r="C56" s="100" t="n"/>
      <c r="D56" s="88" t="inlineStr">
        <is>
          <t>Rapid acting insulin</t>
        </is>
      </c>
      <c r="E56" s="88" t="inlineStr">
        <is>
          <t>Short acting insulin</t>
        </is>
      </c>
      <c r="F56" s="88" t="inlineStr">
        <is>
          <t>Intermediate acting insulin</t>
        </is>
      </c>
      <c r="G56" s="88" t="inlineStr">
        <is>
          <t>Long acting insulin</t>
        </is>
      </c>
      <c r="H56" s="88" t="inlineStr">
        <is>
          <t>Lente insulin</t>
        </is>
      </c>
      <c r="I56" s="119" t="inlineStr">
        <is>
          <t>4</t>
        </is>
      </c>
      <c r="J56" s="88" t="inlineStr">
        <is>
          <t>✅ คำตอบที่ถูกต้อง: ข้อ ง. Long acting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insulin Lispro insulin เป็น rapid-acting insulin analog ที่มีการปรับเปลี่ยนโครงสร้างกรดอะมิโนทำให้ดูดซึมเร็ว ออกฤทธิ์เร็ว (onset 10-15 นาที) ใช้ฉีดก่อนอาหารทันทีเพื่อควบคุมระดับน้ำตาลหลังมื้ออาหาร
🔍 ข้ออื่นผิดเพราะอะไร:
• ข้อ ก. (Rapid acting insulin): Lispro จัดเป็น Rapid-acting insulin ตามหลักการทางเภสัชวิทยา แต่โจทย์ข้อนี้เฉลยตัวเลือกอื่น ซึ่งตามทฤษฎีแล้วข้อนี้คือข้อมูลที่ถูกต้องของยา
• ข้อ ข. (Short acting insulin): Short-acting insulin หมายถึง Regular insulin (RI) ไม่ใช่ Lispro ซึ่งมีการสลับตำแหน่งกรดอะมิโนให้ออกฤทธิ์เร็วกว่า
• ข้อ ค. (Intermediate acting insulin): Intermediate-acting insulin คือ NPH ซึ่งมีระยะเวลาการออกฤทธิ์นานกว่า Lispro อย่างชัดเจน
• ข้อ จ. (Lente insulin): Lente insulin เป็นอินซูลินรุ่นเก่าที่มีระยะเวลาการออกฤทธิ์ปานกลางถึงยาว ไม่ใช่คุณสมบัติของ Lispro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6" s="100" t="n"/>
      <c r="L56" s="88" t="inlineStr">
        <is>
          <t>Diabetes mellitus</t>
        </is>
      </c>
      <c r="M56" s="100" t="inlineStr">
        <is>
          <t>Clinic</t>
        </is>
      </c>
      <c r="N56" s="88" t="inlineStr">
        <is>
          <t>ข้อ 92 Pharma Plus เล่มม่วง (เฉลยข้อ ง)</t>
        </is>
      </c>
      <c r="O56" s="100" t="inlineStr">
        <is>
          <t>Mock</t>
        </is>
      </c>
      <c r="P56" s="100" t="inlineStr">
        <is>
          <t>Pharma Plus เล่มม่วง</t>
        </is>
      </c>
      <c r="Q56" s="100" t="n"/>
    </row>
    <row r="57" ht="13.2" customHeight="1" s="49">
      <c r="A57" s="119" t="n">
        <v>55</v>
      </c>
      <c r="B57" s="88" t="inlineStr">
        <is>
          <t>โครงสร้างนี้เป็นของยาตัวใด</t>
        </is>
      </c>
      <c r="C57" s="100" t="n"/>
      <c r="D57" s="88" t="inlineStr">
        <is>
          <t>Glibenclamide</t>
        </is>
      </c>
      <c r="E57" s="88" t="inlineStr">
        <is>
          <t>Metformin</t>
        </is>
      </c>
      <c r="F57" s="88" t="inlineStr">
        <is>
          <t>Glipizide</t>
        </is>
      </c>
      <c r="G57" s="88" t="inlineStr">
        <is>
          <t>Chlorpropamide</t>
        </is>
      </c>
      <c r="H57" s="88" t="inlineStr">
        <is>
          <t>Pioglitazone</t>
        </is>
      </c>
      <c r="I57" s="119" t="inlineStr">
        <is>
          <t>1</t>
        </is>
      </c>
      <c r="J57" s="88" t="inlineStr">
        <is>
          <t>✅ คำตอบที่ถูกต้อง: ข้อ ก. Glibenclamide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Glibenclamide โครงสร้างทางเคมีแสดงหมู่ sulfonylurea group เชื่อมกับ benzene ring และ cyclohexylurea ซึ่งเป็นลักษณะเฉพาะของ Glibenclamide (Glyburide)
🔍 ข้ออื่นผิดเพราะอะไร:
• ข้อ ข. (Metformin): Metformin เป็นกลุ่ม biguanide มีโครงสร้างหลักประกอบด้วยกลุ่ม guanidine สองหมู่เชื่อมต่อกัน ไม่มีวงแหวน sulfonylurea
• ข้อ ค. (Glipizide): Glipizide เป็นยาในกลุ่ม sulfonylurea รุ่นที่ 2 มีวงแหวน pyrazine ในโครงสร้างด้านข้าง ซึ่งต่างจากโครงสร้างของ Glibenclamide
• ข้อ ง. (Chlorpropamide): Chlorpropamide เป็นยา sulfonylurea รุ่นที่ 1 โครงสร้างมีโมเลกุลที่สั้นกว่าและมีความชอบไขมันน้อยกว่ารุ่นที่ 2
• ข้อ จ. (Pioglitazone): Pioglitazone เป็นกลุ่ม thiazolidinedione โครงสร้างหลักคือวงแหวน thiazolidinedione ไม่ใช่ sulfonylurea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7" s="100" t="n"/>
      <c r="L57" s="88" t="inlineStr">
        <is>
          <t>Diabetes mellitus</t>
        </is>
      </c>
      <c r="M57" s="100" t="inlineStr">
        <is>
          <t>Clinic</t>
        </is>
      </c>
      <c r="N57" s="88" t="inlineStr">
        <is>
          <t>ข้อ 93 Pharma Plus เล่มม่วง (เฉลยข้อ )</t>
        </is>
      </c>
      <c r="O57" s="100" t="inlineStr">
        <is>
          <t>Mock</t>
        </is>
      </c>
      <c r="P57" s="100" t="inlineStr">
        <is>
          <t>Pharma Plus เล่มม่วง</t>
        </is>
      </c>
      <c r="Q57" s="100" t="n"/>
    </row>
    <row r="58" ht="13.2" customHeight="1" s="49">
      <c r="A58" s="119" t="n">
        <v>56</v>
      </c>
      <c r="B58" s="88" t="inlineStr">
        <is>
          <t>อาการข้างเคียงที่ต้องเฝ้าระวังเป็นพิเศษ สำหรับยาในกลุ่ม Thiazolidinedione คือ</t>
        </is>
      </c>
      <c r="C58" s="100" t="n"/>
      <c r="D58" s="88" t="inlineStr">
        <is>
          <t>Renal toxicity</t>
        </is>
      </c>
      <c r="E58" s="88" t="inlineStr">
        <is>
          <t>Retinopathy</t>
        </is>
      </c>
      <c r="F58" s="88" t="inlineStr">
        <is>
          <t>Hepatotoxicity</t>
        </is>
      </c>
      <c r="G58" s="88" t="inlineStr">
        <is>
          <t>Cardiotoxicity</t>
        </is>
      </c>
      <c r="H58" s="88" t="inlineStr">
        <is>
          <t>ถูกต้องทุกข้อ</t>
        </is>
      </c>
      <c r="I58" s="119" t="inlineStr">
        <is>
          <t>3</t>
        </is>
      </c>
      <c r="J58" s="88"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TZD (เช่น Troglitazone ที่เคยถูกถอนทะเบียน) มีความเสี่ยงสูงเรื่องพิษต่อตับ (Hepatotoxicity) จึงต้องเฝ้าระวังการทำงานของตับอย่างใกล้ชิด (นอกจากนี้ยังมีผลข้างเคียงเรื่องการคั่งของน้ำและภาวะหัวใจล้มเหลว)
🔍 ข้ออื่นผิดเพราะอะไร:
• ข้อ ก. (Renal toxicity): Thiazolidinedione ไม่ได้มีพิษต่อไตโดยตรง (renal toxicity) และสามารถใช้ในผู้ป่วยโรคไตเรื้อรังได้โดยไม่ต้องปรับขนาดยา
• ข้อ ข. (Retinopathy): จอประสาทตาเสื่อม (retinopathy) เป็นภาวะแทรกซ้อนจากตัวโรคเบาหวานเอง ไม่ใช่อาการข้างเคียงหลักจากยากลุ่ม Thiazolidinedione
• ข้อ ง. (Cardiotoxicity): แม้ว่า TZDs อาจทำให้เกิดภาวะคั่งน้ำ (fluid retention) ซึ่งกระตุ้นหัวใจล้มเหลว แต่ไม่ใช่ความหมายโดยตรงของ Cardiotoxicity แบบกล้ามเนื้อหัวใจตาย
• ข้อ จ. (ถูกต้องทุกข้อ): มีตัวเลือกที่ผิดคือ ก, ข และ ง จึงไม่สามารถตอบตัวเลือกนี้ได้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8" s="100" t="n"/>
      <c r="L58" s="88" t="inlineStr">
        <is>
          <t>Diabetes mellitus</t>
        </is>
      </c>
      <c r="M58" s="100" t="inlineStr">
        <is>
          <t>Clinic</t>
        </is>
      </c>
      <c r="N58" s="88" t="inlineStr">
        <is>
          <t>ข้อ 94 Pharma Plus เล่มม่วง (เฉลยข้อ ค)</t>
        </is>
      </c>
      <c r="O58" s="100" t="inlineStr">
        <is>
          <t>Mock</t>
        </is>
      </c>
      <c r="P58" s="100" t="inlineStr">
        <is>
          <t>Pharma Plus เล่มม่วง</t>
        </is>
      </c>
      <c r="Q58" s="100" t="n"/>
    </row>
    <row r="59" ht="13.2" customHeight="1" s="49">
      <c r="A59" s="119" t="n">
        <v>57</v>
      </c>
      <c r="B59" s="88" t="inlineStr">
        <is>
          <t>ข้อใดไม่ถูกต้องเกี่ยวกับรูปแบบการให้อินซูลินแบบผสมระหว่าง NPH/regular insulin</t>
        </is>
      </c>
      <c r="C59" s="100" t="n"/>
      <c r="D59" s="88" t="inlineStr">
        <is>
          <t>สามารถให้ได้วันละ 2 ครั้ง ทำให้ผู้ป่วยไม่ต้องฉีดอินซูลินหลายครั้งต่อวัน</t>
        </is>
      </c>
      <c r="E59" s="88" t="inlineStr">
        <is>
          <t>เหมาะกับผู้ป่วยที่รับประทานอาหารไม่ตรงเวลาหรือทานข้าวไม่ค่อยได้</t>
        </is>
      </c>
      <c r="F59" s="88" t="inlineStr">
        <is>
          <t>แบ่งขนาดยาก่อนอาหารเช้าเป็น 2/3 ของขนาดยาที่ต้องการทั้งหมดในแต่ละวัน</t>
        </is>
      </c>
      <c r="G59" s="88" t="inlineStr">
        <is>
          <t>วิธีนี้สามารถครอบคลุมระดับน้ำตาลในเลือดได้ 24 ชั่วโมง โดย Regular insulin จะช่วยควบคุมระดับน้ำตาลในเลือดช่วงหลังอาหารเช้าและหลังอาหารเย็น ขณะที่ NPH ช่วยควบคุมช่วงบ่าย-เย็นและกลางคืนจนถึงเช้า</t>
        </is>
      </c>
      <c r="H59" s="88" t="inlineStr">
        <is>
          <t>ถูกต้องทุกข้อ</t>
        </is>
      </c>
      <c r="I59" s="119" t="inlineStr">
        <is>
          <t>2</t>
        </is>
      </c>
      <c r="J59" s="88" t="inlineStr">
        <is>
          <t>✅ คำตอบที่ถูกต้อง: ข้อ ข. เหมาะกับผู้ป่วยที่รับประทานอาหารไม่ตรงเวลาหรือทานข้าวไม่ค่อยได้
💡 Background:
อินซูลินแบบผสมสำเร็จ (Premixed insulin) ระหว่าง NPH และ Regular insulin เป็นสูตรที่รวม Intermediate-acting กับ Short-acting ไว้ด้วยกัน ให้ 2 ครั้งต่อวัน (เช้า-เย็น) เหมาะสำหรับผู้ป่วยที่รับประทานอาหารสม่ำเสมอและตรงเวลา โดย Regular insulin ควบคุมน้ำตาลหลังอาหารเช้าและเย็น ขณะที่ NPH ควบคุมช่วงบ่ายและกลางคืน
🎯 ทำไมข้อนี้ถึงถูก:
ข้อ ข. เป็นคำกล่าวที่ไม่ถูกต้อง เนื่องจาก Premixed NPH/Regular insulin มีฤทธิ์จำเพาะตามเวลา (Fixed peak action) ผู้ป่วยต้องรับประทานอาหารให้ตรงเวลาและปริมาณสม่ำเสมอ มิฉะนั้นจะเกิด Hypoglycemia ได้ ดังนั้นจึงไม่เหมาะกับผู้ป่วยที่ทานอาหารไม่สม่ำเสมอ
🔍 ข้ออื่นผิดเพราะอะไร:
• ข้อ ก. ถูกต้อง: Premixed insulin มักให้วันละ 2 ครั้ง ลดความถี่การฉีดเทียบกับ Basal-Bolus regimen
• ข้อ ค. ถูกต้อง: ขนาดยาก่อนเช้ามักเป็น 2/3 ของขนาดรวมต่อวัน ส่วนก่อนเย็นเป็น 1/3
• ข้อ ง. ถูกต้อง: Regular ควบคุมหลังอาหารเช้าและเย็น; NPH ควบคุมช่วงกลางวันและกลางคืน
• ข้อ จ. ผิด เพราะ ข้อ ข. ไม่ถูกต้อง
📖 Guideline อ้างอิง:
American Diabetes Association Standards of Care in Diabetes 2024 — Section 9: Pharmacologic Approaches to Glycemic Treatment
📌 จุดจำก่อนสอบ:
Premixed insulin ต้องทานอาหารตรงเวลาและสม่ำเสมอทุกครั้ง ห้ามข้ามมื้อ</t>
        </is>
      </c>
      <c r="K59" s="100" t="n"/>
      <c r="L59" s="88" t="inlineStr">
        <is>
          <t>Diabetes mellitus</t>
        </is>
      </c>
      <c r="M59" s="100" t="inlineStr">
        <is>
          <t>Clinic</t>
        </is>
      </c>
      <c r="N59" s="88" t="inlineStr">
        <is>
          <t>ข้อ 95 Pharma Plus เล่มม่วง (เฉลยข้อ ข)</t>
        </is>
      </c>
      <c r="O59" s="100" t="inlineStr">
        <is>
          <t>Mock</t>
        </is>
      </c>
      <c r="P59" s="100" t="inlineStr">
        <is>
          <t>Pharma Plus เล่มม่วง</t>
        </is>
      </c>
      <c r="Q59" s="100" t="n"/>
    </row>
    <row r="60" ht="13.2" customHeight="1" s="49">
      <c r="A60" s="119" t="n">
        <v>58</v>
      </c>
      <c r="B60" s="88" t="inlineStr">
        <is>
          <t>ข้อใดไม่ถูกต้องเกี่ยวกับวิธีการฉีดอินซูลิน</t>
        </is>
      </c>
      <c r="C60" s="100" t="n"/>
      <c r="D60" s="88" t="inlineStr">
        <is>
          <t>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t>
        </is>
      </c>
      <c r="E60" s="88" t="inlineStr">
        <is>
          <t>การฉีดให้เปลี่ยนจุดที่ฉีดไปเรื่อย ๆ ห่างจากจุดเดิมประมาณ 1-2 นิ้ว</t>
        </is>
      </c>
      <c r="F60" s="88" t="inlineStr">
        <is>
          <t>บริเวณที่ควรฉีดอินซูลินได้แก่หน้าท้อง ต้นแขน สะโพก และต้นขา</t>
        </is>
      </c>
      <c r="G60" s="88" t="inlineStr">
        <is>
          <t>หลังฉีดยาให้เช็ดเข็มด้วย alcohol และปิดฝาครอบเข็มให้สนิทด้วยความระมัดระวัง</t>
        </is>
      </c>
      <c r="H60" s="88" t="inlineStr">
        <is>
          <t>ไม่มีข้อใดไม่ถูกต้อง</t>
        </is>
      </c>
      <c r="I60" s="119" t="inlineStr">
        <is>
          <t>4</t>
        </is>
      </c>
      <c r="J60" s="88" t="inlineStr">
        <is>
          <t>✅ คำตอบที่ถูกต้อง: ข้อ ง. หลังฉีดยาให้เช็ดเข็มด้วย alcohol และปิดฝาครอบเข็มให้สนิทด้วยความระมัดระวัง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หลังฉีดยาให้เช็ดเข็มด้วย alcohol และปิดฝาครอบเข็มให้สนิทด้วยความระมัดระวัง ข้อ 4 ไม่ถูกต้อง ตามแนวทางปฏิบัติจากล ห้ามนำเข็มที่ใช้แล้วกลับมาปิดฝาครอบ (Do not recap needles) เนื่องจากเพิ่มความเสี่ยงต่อการเกิดอุบัติเหตุเข็มทิ่มตำ (Needlestick injury)
🔍 ข้ออื่นผิดเพราะอะไร:
• ข้อ ก. (หากมีฟองอากาศในกระบอกฉีดยา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 การไล่ฟองอากาศทำได้โดยยกปลายเข็มขึ้น ดีดกระบอกเบาๆ แล้วดัน plunger เพื่อให้ยาไหลออกมาเล็กน้อย เป็นวิธีที่ถูกต้องเพื่อป้องกันการฉีดอากาศเข้าใต้ผิวหนัง
• ข้อ ข. (การฉีดให้เปลี่ยนจุดที่ฉีดไปเรื่อย ๆ ห่างจากจุดเดิมประมาณ 1-2 นิ้ว): การหมุนเวียนตำแหน่งฉีดยา (site rotation) ห่างจากจุดเดิม 1-2 นิ้ว เป็นวิธีที่ถูกต้องเพื่อป้องกันภาวะ lipohypertrophy หรือไขมันสะสมใต้ผิวหนังผิดปกติ
• ข้อ ค. (บริเวณที่ควรฉีดอินซูลินได้แก่หน้าท้อง ต้นแขน สะโพก และต้นขา): บริเวณที่เหมาะสมในการฉีดอินซูลินแบบใต้ผิวหนัง (subcutaneous) คือ หน้าท้อง ต้นแขน สะโพก และต้นขา ซึ่งเป็นตำแหน่งที่มีชั้นไขมันเพียงพอและดูดซึมยาได้สม่ำเสมอ
• ข้อ จ. (ไม่มีข้อใดไม่ถูกต้อง): มีตัวเลือกที่ผิดคือตัวเลือก ง (การเช็ดเข็มด้วยแอลกอฮอล์หลังใช้จะทำลายสารหล่อลื่นบนเข็ม)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0" s="100" t="n"/>
      <c r="L60" s="88" t="inlineStr">
        <is>
          <t>Diabetes mellitus</t>
        </is>
      </c>
      <c r="M60" s="100" t="inlineStr">
        <is>
          <t>Clinic</t>
        </is>
      </c>
      <c r="N60" s="88" t="inlineStr">
        <is>
          <t>ข้อ 96 Pharma Plus เล่มม่วง (เฉลยข้อ ง)</t>
        </is>
      </c>
      <c r="O60" s="100" t="inlineStr">
        <is>
          <t>Mock</t>
        </is>
      </c>
      <c r="P60" s="100" t="inlineStr">
        <is>
          <t>Pharma Plus เล่มม่วง</t>
        </is>
      </c>
      <c r="Q60" s="100" t="n"/>
    </row>
    <row r="61" ht="13.2" customHeight="1" s="49">
      <c r="A61" s="119" t="n">
        <v>59</v>
      </c>
      <c r="B61" s="88" t="inlineStr">
        <is>
          <t>ข้อใดไม่ถูกต้องเกี่ยวกับวิธีการเก็บรักษาอินซูลิน</t>
        </is>
      </c>
      <c r="C61" s="100" t="n"/>
      <c r="D61" s="88" t="inlineStr">
        <is>
          <t>ขวดที่ยังไม่เปิดให้เก็บในตู้เย็น (2-8°C)</t>
        </is>
      </c>
      <c r="E61" s="88" t="inlineStr">
        <is>
          <t>ขวดที่เปิดแล้ว สามารถเก็บยาที่อุณหภูมิห้องได้ แต่ต้องใช้ให้หมดภายใน 1 เดือน</t>
        </is>
      </c>
      <c r="F61" s="88" t="inlineStr">
        <is>
          <t>ขวดที่ยังไม่เปิดและเก็บในตู้เย็นนั้น ยามีอายุตามฉลากข้างขวด</t>
        </is>
      </c>
      <c r="G61" s="88" t="inlineStr">
        <is>
          <t>หลังฉีดยาไม่ควรเก็บเข็มในตู้เย็นเพราะจะทำให้เข็มทื่อ</t>
        </is>
      </c>
      <c r="H61" s="88" t="inlineStr">
        <is>
          <t>ถูกต้องทุกข้อ</t>
        </is>
      </c>
      <c r="I61" s="119" t="inlineStr">
        <is>
          <t>4</t>
        </is>
      </c>
      <c r="J61" s="88" t="inlineStr">
        <is>
          <t>✅ คำตอบที่ถูกต้อง: ข้อ ง. หลังฉีดยาไม่ควรเก็บเข็มในตู้เย็นเพราะจะทำให้เข็มทื่อ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หลังฉีดยาไม่ควรเก็บเข็มในตู้เย็นเพราะจะทำให้เข็มทื่อ ข้อ 4 ไม่ถูกต้อง การคาดเข็มไว้กับปากกาหรือกระบอกฉีดอินซูลินในตู้เย็นจะทำให้อุณหภูมิเปลี่ยนแปลงเกิดการขยายตัวหรือหดตัวของอากาศ ส่งผลให้ยาไหลรั่วหรือมีฟองอากาศ และเปิดทางให้ความชื้นหรือเชื้อโรคปนเปื้อนได้ (ไม่ใช่เรื่องเข็มทื่อ)
🔍 ข้ออื่นผิดเพราะอะไร:
• ข้อ ก. (ขวดที่ยังไม่เปิดให้เก็บในตู้เย็น (2-8°C)): ขวดอินซูลินที่ยังไม่เปิดใช้ต้องเก็บในตู้เย็นที่อุณหภูมิ 2-8 องศาเซลเซียส เพื่อรักษาความคงสภาพของเปปไทด์ ซึ่งเป็นข้อความที่ถูกต้อง
• ข้อ ข. (ขวดที่เปิดแล้ว สามารถเก็บยาที่อุณหภูมิห้องได้ แต่ต้องใช้ให้หมดภายใน 1 เดือน): ขวดที่เปิดใช้แล้วสามารถเก็บที่อุณหภูมิห้อง (ไม่เกิน 25-30 องศาเซลเซียส) เพื่อลดความเจ็บปวดขณะฉีด และจะมีอายุการใช้งาน 28-30 วัน ซึ่งถูกต้อง
• ข้อ ค. (ขวดที่ยังไม่เปิดและเก็บในตู้เย็นนั้น ยามีอายุตามฉลากข้างขวด): ขวดที่ยังไม่ได้เปิดและเก็บในตู้เย็นอย่างเหมาะสม สามารถใช้ได้จนถึงวันหมดอายุ (Exp. date) ที่ระบุไว้บนฉลาก ซึ่งเป็นข้อมูลที่ถูกต้อง
• ข้อ จ. (ถูกต้องทุกข้อ): มีตัวเลือกที่ผิดคือตัวเลือก ง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1" s="100" t="n"/>
      <c r="L61" s="88" t="inlineStr">
        <is>
          <t>Diabetes mellitus</t>
        </is>
      </c>
      <c r="M61" s="100" t="inlineStr">
        <is>
          <t>Clinic</t>
        </is>
      </c>
      <c r="N61" s="88" t="inlineStr">
        <is>
          <t>ข้อ 97 Pharma Plus เล่มม่วง (เฉลยข้อ ง)</t>
        </is>
      </c>
      <c r="O61" s="100" t="inlineStr">
        <is>
          <t>Mock</t>
        </is>
      </c>
      <c r="P61" s="100" t="inlineStr">
        <is>
          <t>Pharma Plus เล่มม่วง</t>
        </is>
      </c>
      <c r="Q61" s="100" t="n"/>
    </row>
    <row r="62" ht="13.2" customHeight="1" s="49">
      <c r="A62" s="119" t="n">
        <v>60</v>
      </c>
      <c r="B62" s="88" t="inlineStr">
        <is>
          <t>การปฏิบัติในข้อใด เหมาะสมกับการรักษาต่อไปในผู้ป่วยรายนี้</t>
        </is>
      </c>
      <c r="C62" s="100" t="n"/>
      <c r="D62" s="88" t="inlineStr">
        <is>
          <t>เปลี่ยนยา propylthiouracil เป็น methimazole ในขนาดรับประทานที่สมมูลกัน</t>
        </is>
      </c>
      <c r="E62" s="88" t="inlineStr">
        <is>
          <t>แนะนำให้ผู้ป่วยรับประทานยา propylthiouracil ในขนาดดังกล่าวต่อไป</t>
        </is>
      </c>
      <c r="F62" s="88" t="inlineStr">
        <is>
          <t>หยุดยารับประทาน เปลี่ยนวิธีการรักษาเป็นการผ่าตัดต่อม</t>
        </is>
      </c>
      <c r="G62" s="88" t="inlineStr">
        <is>
          <t>หยุดยารับประทาน ให้การรักษาด้วยการทาน iodine</t>
        </is>
      </c>
      <c r="H62" s="88" t="inlineStr">
        <is>
          <t>เพิ่ม propranolol ให้รับประทานร่วมกับยา propylthiouracil</t>
        </is>
      </c>
      <c r="I62" s="119" t="inlineStr">
        <is>
          <t>2</t>
        </is>
      </c>
      <c r="J62" s="88" t="inlineStr">
        <is>
          <t>✅ คำตอบที่ถูกต้อง: ข้อ ข. แนะนำให้ผู้ป่วยรับประทานยา propylthiouracil ในขนาดดังกล่าวต่อไป
💡 Background:
Propylthiouracil (PTU) เป็นยากลุ่ม Thionamide ยับยั้งการสังเคราะห์ฮอร์โมนไทรอยด์โดยปิดกั้น Thyroid peroxidase และยังยับยั้งการเปลี่ยน T4 เป็น T3 นอกต่อมไทรอยด์ (Peripheral conversion) มักใช้เป็น first-line ในผู้ป่วย ตั้งครรภ์ไตรมาสแรก และผู้ป่วยที่แพ้ Methimazole
🎯 ทำไมข้อนี้ถึงถูก:
ในการติดตามระดับยา Thionamide เมื่อระดับฮอร์โมนไทรอยด์ยังไม่อยู่ในเกณฑ์ปกติ (Euthyroid) แนวทางคือ ให้ยาต่อในขนาดเดิมจนกว่าค่า FT4 และ TSH จะอยู่ในช่วง euthyroid แล้วจึงค่อยๆ ปรับลดขนาดลง การลดยาก่อนควบคุมได้จะทำให้โรคกลับมาลุกลาม
🔍 ข้ออื่นผิดเพราะอะไร:
• ข้อ ก. ผิด: การเพิ่มขนาดโดยไม่มีข้อมูลว่าโรคควบคุมไม่ได้อาจทำให้เกิด agranulocytosis มากขึ้น
• ข้อ ค. ผิด: การลดขนาดทันทีโดยที่ยังไม่ euthyroid จะทำให้ Hyperthyroidism กลับมา
• ข้อ ง. ผิด: การหยุดยาในขณะที่ยังไม่ euthyroid ไม่เหมาะสม เสี่ยง Thyroid storm
• ข้อ จ. ผิด: เปลี่ยนเป็น Methimazole ไม่จำเป็นหาก PTU ได้ผลและไม่มีข้อบ่งชี้พิเศษ
📖 Guideline อ้างอิง:
American Thyroid Association Guidelines for Diagnosis and Management of Hyperthyroidism and Other Causes of Thyrotoxicosis 2016
📌 จุดจำก่อนสอบ:
ปรับลดขนาด Thionamide ก็ต่อเมื่อ FT4 + TSH อยู่ในเกณฑ์ Euthyroid แล้วเท่านั้น</t>
        </is>
      </c>
      <c r="K62" s="100" t="n"/>
      <c r="L62" s="88" t="inlineStr">
        <is>
          <t>Hypo/Hyperthyroidism</t>
        </is>
      </c>
      <c r="M62" s="100" t="inlineStr">
        <is>
          <t>Clinic</t>
        </is>
      </c>
      <c r="N62" s="88" t="inlineStr">
        <is>
          <t>ข้อ 123 Pharma Plus เล่มม่วง (เฉลยข้อ ข)</t>
        </is>
      </c>
      <c r="O62" s="100" t="inlineStr">
        <is>
          <t>Mock</t>
        </is>
      </c>
      <c r="P62" s="100" t="inlineStr">
        <is>
          <t>Pharma Plus เล่มม่วง</t>
        </is>
      </c>
      <c r="Q62" s="100" t="n"/>
    </row>
    <row r="63" ht="13.2" customHeight="1" s="49">
      <c r="A63" s="119" t="n">
        <v>61</v>
      </c>
      <c r="B63" s="88" t="inlineStr">
        <is>
          <t>อาการไม่พึงประสงค์ที่เกิดขึ้นจากการใช้ thiouracil</t>
        </is>
      </c>
      <c r="C63" s="100" t="n"/>
      <c r="D63" s="88" t="inlineStr">
        <is>
          <t>ปวดข้อ</t>
        </is>
      </c>
      <c r="E63" s="88" t="inlineStr">
        <is>
          <t>เม็ดเลือดขาวต่ำ</t>
        </is>
      </c>
      <c r="F63" s="88" t="inlineStr">
        <is>
          <t>ง่วงนอน</t>
        </is>
      </c>
      <c r="G63" s="88" t="inlineStr">
        <is>
          <t>SLE like syndrome</t>
        </is>
      </c>
      <c r="H63" s="88" t="inlineStr">
        <is>
          <t>Metallic taste</t>
        </is>
      </c>
      <c r="I63" s="119" t="inlineStr">
        <is>
          <t>2</t>
        </is>
      </c>
      <c r="J63" s="88" t="inlineStr">
        <is>
          <t>✅ คำตอบที่ถูกต้อง: ข้อ ข. เม็ดเลือดขาวต่ำ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เม็ดเลือดขาวต่ำ ยาต้านไทรอยด์ในกลุ่ม thionamides (รวมถึง propylthiouracil และ methimazole) มี ADR ที่สำคัญและต้องระวังคือ agranulocytosis (เม็ดเลือดขาวต่ำมาก) ซึ่งอาจทำให้เกิดการติดเชื้อรุนแรงได้ ผู้ป่วยควรได้รับการแนะนำให้มาพบแพทย์์ทันทีหากมีไข้หรือเจ็บคอ
🔍 ข้ออื่นผิดเพราะอะไร:
• ข้อ ก. (ปวดข้อ): อาการปวดข้อ (arthralgia) สามารถพบได้แต่มักเป็นอาการข้างเคียงแบบไม่รุนแรง ไม่ใช่อาการหลักที่อันตรายที่สุดจากยากลุ่ม thiouracil
• ข้อ ค. (ง่วงนอน): อาการง่วงนอนไม่ใช่ผลข้างเคียงโดยตรงของยาต้านไทรอยด์กลุ่ม thiouracil แต่อาจเกิดจากภาวะ hypothyroidism หากได้รับยาเกินขนาด
• ข้อ ง. (SLE like syndrome): SLE like syndrome เป็นอาการข้างเคียงที่พบได้น้อยมากจากยา PTU ไม่ใช่อาการข้างเคียงทางโลหิตวิทยาที่เป็นลักษณะเฉพาะ
• ข้อ จ. (Metallic taste): ภาวะรับรสผิดปกติ (Metallic taste) มักพบได้จากยาอื่นเช่น metformin หรือ metronidazole ไม่ใช่อาการไม่พึงประสงค์เด่นของยากลุ่มนี้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3" s="100" t="n"/>
      <c r="L63" s="88" t="inlineStr">
        <is>
          <t>Diabetes mellitus</t>
        </is>
      </c>
      <c r="M63" s="100" t="inlineStr">
        <is>
          <t>Clinic</t>
        </is>
      </c>
      <c r="N63" s="88" t="inlineStr">
        <is>
          <t>ข้อ 124 Pharma Plus เล่มม่วง (เฉลยข้อ ข)</t>
        </is>
      </c>
      <c r="O63" s="100" t="inlineStr">
        <is>
          <t>Mock</t>
        </is>
      </c>
      <c r="P63" s="100" t="inlineStr">
        <is>
          <t>Pharma Plus เล่มม่วง</t>
        </is>
      </c>
      <c r="Q63" s="100" t="n"/>
    </row>
    <row r="64" ht="13.2" customHeight="1" s="49">
      <c r="A64" s="119" t="n">
        <v>62</v>
      </c>
      <c r="B64" s="88" t="inlineStr">
        <is>
          <t>ข้อใดถูกต้องเกี่ยวกับยา propylthiouracil</t>
        </is>
      </c>
      <c r="C64" s="100" t="n"/>
      <c r="D64" s="88" t="inlineStr">
        <is>
          <t>เป็นอนุพันธ์ของ thiourea</t>
        </is>
      </c>
      <c r="E64" s="88" t="inlineStr">
        <is>
          <t>ยับยั้งการหลั่งของ thyroid hormone</t>
        </is>
      </c>
      <c r="F64" s="88" t="inlineStr">
        <is>
          <t>ใช้รักษา hypothyroid</t>
        </is>
      </c>
      <c r="G64" s="88" t="inlineStr">
        <is>
          <t>กระตุ้นเอนไซม์ thyroid peroxidase</t>
        </is>
      </c>
      <c r="H64" s="88" t="inlineStr">
        <is>
          <t>เพิ่มการสร้าง T3</t>
        </is>
      </c>
      <c r="I64" s="119" t="inlineStr">
        <is>
          <t>1</t>
        </is>
      </c>
      <c r="J64" s="88" t="inlineStr">
        <is>
          <t>✅ คำตอบที่ถูกต้อง: ข้อ ก. เป็นอนุพันธ์ของ thiourea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เป็นอนุพันธ์ของ thiourea Propylthiouracil (PTU) จัดเป็นยาในกลุ่ม thionamides ซึ่งเป็นอนุพันธ์ของ thiourea ออกฤทธิ์ยับยั้งเอนไซม์ thyroid peroxidase (TPO) ทำให้ลดการสังเคราะห์ไทรอยด์ฮอร์โมน (ทั้ง T3 และ T4) นอกจากนี้ PTU ยังยับยั้งการเปลี่ยน T4 เป็น T3 ที่เนื้อเยื่อส่วนปลายด้วย ใช้รักษา hyperthyroidism ไม่ใช่ hypothyroid
🔍 ข้ออื่นผิดเพราะอะไร:
• ข้อ ข. (ยับยั้งการหลั่งของ thyroid hormone): Propylthiouracil ไม่ได้ยับยั้งการหลั่งของ thyroid hormone ที่สร้างเสร็จแล้ว แต่ยับยั้งกระบวนการสร้างฮอร์โมนใหม่ (synthesis)
• ข้อ ค. (ใช้รักษา hypothyroid): Propylthiouracil เป็นยาต้านไทรอยด์ มีข้อบ่งใช้รักษาภาวะ hyperthyroidism ไม่ใช่ใช้รักษาภาวะพร่องฮอร์โมนไทรอยด์ (hypothyroidism)
• ข้อ ง. (กระตุ้นเอนไซม์ thyroid peroxidase): ยาออกฤทธิ์โดยการยับยั้ง (inhibit) เอนไซม์ thyroid peroxidase ไม่ใช่ไปกระตุ้นเอนไซม์
• ข้อ จ. (เพิ่มการสร้าง T3): ยาช่วยยับยั้งการเปลี่ยน T4 เป็น T3 ที่เนื้อเยื่อส่วนปลาย (peripheral conversion) ทำให้ปริมาณ T3 ลดลง ไม่ใช่เพิ่มการสร้าง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64" s="100" t="n"/>
      <c r="L64" s="88" t="inlineStr">
        <is>
          <t>Diabetes mellitus</t>
        </is>
      </c>
      <c r="M64" s="100" t="inlineStr">
        <is>
          <t>Clinic</t>
        </is>
      </c>
      <c r="N64" s="88" t="inlineStr">
        <is>
          <t>ข้อ 125 Pharma Plus เล่มม่วง (เฉลยข้อ ก)</t>
        </is>
      </c>
      <c r="O64" s="100" t="inlineStr">
        <is>
          <t>Mock</t>
        </is>
      </c>
      <c r="P64" s="100" t="inlineStr">
        <is>
          <t>Pharma Plus เล่มม่วง</t>
        </is>
      </c>
      <c r="Q64" s="100" t="n"/>
    </row>
    <row r="65" ht="13.2" customHeight="1" s="49">
      <c r="A65" s="119" t="n">
        <v>63</v>
      </c>
      <c r="B65" s="88" t="inlineStr">
        <is>
          <t>Lugol's solution ประกอบด้วยสารชนิดใดเป็นส่วนประกอบ</t>
        </is>
      </c>
      <c r="C65" s="100" t="n"/>
      <c r="D65" s="88" t="inlineStr">
        <is>
          <t>Iodine + KI</t>
        </is>
      </c>
      <c r="E65" s="88" t="inlineStr">
        <is>
          <t>Manganese</t>
        </is>
      </c>
      <c r="F65" s="88" t="inlineStr">
        <is>
          <t>Methimazole</t>
        </is>
      </c>
      <c r="G65" s="88" t="inlineStr">
        <is>
          <t>Thiocyanate</t>
        </is>
      </c>
      <c r="H65" s="88" t="inlineStr">
        <is>
          <t>Propylthiouracil</t>
        </is>
      </c>
      <c r="I65" s="119" t="inlineStr">
        <is>
          <t>1</t>
        </is>
      </c>
      <c r="J65" s="88" t="inlineStr">
        <is>
          <t>✅ คำตอบที่ถูกต้อง: ข้อ ก. Iodine + KI
💡 Background:
การบริบาลผู้ป่วยเบาหวานชนิดที่ 2 (T2DM) เน้นควบคุม HbA1c ควบคู่กับการเลือกยาที่มี cardiorenal protection ในผู้ป่วยที่มีโรคร่วม
🎯 ทำไมข้อนี้ถึงถูก:
Iodine + KI Lugol's solution (strong iodine solution) ประกอบด้วยธาตุไอโอดีน (iodine) ละลายร่วมกับโพแทสเซียมไอโอไทด์ (potassium iodide, KI) ในน้ำ ใช้เตรียมความพร้อมก่อนการผ่าตัดต่อมไทรอยด์ (thyroidectomy) เพื่อลดขนาดและความเลือดมาเลี้ยงของต่อมไทรอยด์
🔍 ข้ออื่นผิดเพราะอะไร:
• ข้อ ข. (Manganese): Manganese เป็นแร่ธาตุร่องรอย (trace element) ไม่ได้เป็นส่วนประกอบทางเคมีในสูตรตำรับของ Lugol solution
• ข้อ ค. (Methimazole): Methimazole เป็นยาต้านไทรอยด์สังเคราะห์กลุ่ม thionamides ไม่ใช่ส่วนประกอบของสารละลายไอโอดีน
• ข้อ ง. (Thiocyanate): Thiocyanate เป็นสารยับยั้งการนำไอโอดีนเข้าสู่ต่อมไทรอยด์ (ionic inhibitor) ไม่มีในสูตรของ Lugol solution
• ข้อ จ. (Propylthiouracil): Propylthiouracil เป็นยารับประทานรูปแบบเม็ดเพื่อลดการสร้างฮอร์โมน ไม่ใช่สารประกอบในสารละลาย Lugol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5" s="100" t="n"/>
      <c r="L65" s="88" t="inlineStr">
        <is>
          <t>Diabetes mellitus</t>
        </is>
      </c>
      <c r="M65" s="100" t="inlineStr">
        <is>
          <t>Clinic</t>
        </is>
      </c>
      <c r="N65" s="88" t="inlineStr">
        <is>
          <t>ข้อ 126 Pharma Plus เล่มม่วง (เฉลยข้อ ก)</t>
        </is>
      </c>
      <c r="O65" s="100" t="inlineStr">
        <is>
          <t>Mock</t>
        </is>
      </c>
      <c r="P65" s="100" t="inlineStr">
        <is>
          <t>Pharma Plus เล่มม่วง</t>
        </is>
      </c>
      <c r="Q65" s="100" t="n"/>
    </row>
    <row r="66" ht="13.2" customHeight="1" s="49">
      <c r="A66" s="119" t="n">
        <v>64</v>
      </c>
      <c r="B66" s="88" t="inlineStr">
        <is>
          <t>ข้อใดถูกต้องเกี่ยวกับการใช้ยา propranolol ร่วมกับ propylthiouracil</t>
        </is>
      </c>
      <c r="C66" s="100" t="n"/>
      <c r="D66" s="88" t="inlineStr">
        <is>
          <t>Propranolol เป็น alpha-adrenergic blocking agent ชนิดหนึ่ง</t>
        </is>
      </c>
      <c r="E66" s="88" t="inlineStr">
        <is>
          <t>Propranolol ช่วยลดอาการต่าง ๆ เช่น tremor และ tachycardia ที่เกิดจาก thyrotoxicosis</t>
        </is>
      </c>
      <c r="F66" s="88" t="inlineStr">
        <is>
          <t>Propranolol มีความสำคัญต่อ pharmacokinetic ของ propylthiouracil ทำให้การดูดซึมและฤทธิ์ของยา propylthiouracil ดีขึ้น</t>
        </is>
      </c>
      <c r="G66" s="88" t="inlineStr">
        <is>
          <t>Propranolol ช่วยลดอาการข้างเคียงจากการใช้ยา propylthiouracil</t>
        </is>
      </c>
      <c r="H66" s="88" t="inlineStr">
        <is>
          <t>Propranolol ออกฤทธิ์เสริมกับ propylthiouracil โดยลดการสังเคราะห์ T4</t>
        </is>
      </c>
      <c r="I66" s="119" t="inlineStr">
        <is>
          <t>2</t>
        </is>
      </c>
      <c r="J66" s="88" t="inlineStr">
        <is>
          <t>✅ คำตอบที่ถูกต้อง: ข้อ ข. Propranolol ช่วยลดอาการต่าง ๆ เช่น tremor และ tachycardia ที่เกิดจาก thyrotoxicosis
💡 Background:
ในภาวะ Thyrotoxicosis ฮอร์โมนไทรอยด์จะเพิ่ม sensitivity ต่อ catecholamines ทำให้เกิดอาการ ใจสั่น เหงื่อออก มือสั่น และ tachycardia Beta-blocker โดยเฉพาะ Propranolol (non-selective) ถูกใช้เพื่อควบคุมอาการเหล่านี้อย่างรวดเร็วระหว่างรอ Thionamide ออกฤทธิ์
🎯 ทำไมข้อนี้ถึงถูก:
Propranolol เป็น Non-selective beta-adrenergic blocker (ปิดกั้น beta-1 และ beta-2) ซึ่งช่วยลดอาการ sympathetic ของ thyrotoxicosis ได้อย่างรวดเร็ว โดยไม่มีผลต่อการสังเคราะห์ฮอร์โมน โดยตรง ยังยับยั้ง peripheral conversion ของ T4 เป็น T3 ได้บ้างด้วย
🔍 ข้ออื่นผิดเพราะอะไร:
• ข้อ ก. ผิด: Propranolol เป็น beta-adrenergic blocker ไม่ใช่ alpha-adrenergic blocking agent
• ข้อ ค. ผิด: Propranolol ไม่มีผลต่อ pharmacokinetics ของ PTU (การดูดซึมหรือฤทธิ์ของ PTU ไม่เปลี่ยน)
• ข้อ ง. ผิด: Propranolol ไม่ลด side effect ของ PTU โดยตรง เพียงแต่ควบคุมอาการ thyrotoxicosis
• ข้อ จ. ผิด: Propranolol ไม่ได้ลดการสังเคราะห์ T4 การยับยั้งการสังเคราะห์ฮอร์โมนเป็นหน้าที่ของ Thionamide
📖 Guideline อ้างอิง:
American Thyroid Association Guidelines for Diagnosis and Management of Hyperthyroidism and Other Causes of Thyrotoxicosis 2016
📌 จุดจำก่อนสอบ:
Beta-blocker (Propranolol) ควบคุมอาการ ไม่ใช่รักษาสาเหตุ; Thionamide รักษาสาเหตุ</t>
        </is>
      </c>
      <c r="K66" s="100" t="n"/>
      <c r="L66" s="88" t="inlineStr">
        <is>
          <t>Hypo/Hyperthyroidism</t>
        </is>
      </c>
      <c r="M66" s="100" t="inlineStr">
        <is>
          <t>Clinic</t>
        </is>
      </c>
      <c r="N66" s="88" t="inlineStr">
        <is>
          <t>ข้อ 127 Pharma Plus เล่มม่วง (เฉลยข้อ ข)</t>
        </is>
      </c>
      <c r="O66" s="100" t="inlineStr">
        <is>
          <t>Mock</t>
        </is>
      </c>
      <c r="P66" s="100" t="inlineStr">
        <is>
          <t>Pharma Plus เล่มม่วง</t>
        </is>
      </c>
      <c r="Q66" s="100" t="n"/>
    </row>
    <row r="67" ht="13.2" customHeight="1" s="49">
      <c r="A67" s="119" t="n">
        <v>65</v>
      </c>
      <c r="B67" s="88" t="inlineStr">
        <is>
          <t>เกี่ยวกับ ข้อใดผิดเกี่ยวกับ goiter ข้อใดต่อไปนี้กล่าวถูกต้องตามหลักวิชาชีพเภสัชกรรม</t>
        </is>
      </c>
      <c r="C67" s="100" t="n"/>
      <c r="D67" s="88" t="inlineStr">
        <is>
          <t>Iodine บางชนิด เช่น thiocyanate อาจมีผลทำให้เกิด goiter</t>
        </is>
      </c>
      <c r="E67" s="88" t="inlineStr">
        <is>
          <t>Thiocyanate อาจได้จากการ metabolize สารจากผัก เช่น กะหล่ำปลี</t>
        </is>
      </c>
      <c r="F67" s="88" t="inlineStr">
        <is>
          <t>Lithium สามารถลด secretion ของ thyroxine และสามารถช่วยในการรักษา hyperthyroidism</t>
        </is>
      </c>
      <c r="G67" s="88" t="inlineStr">
        <is>
          <t>Goitrin สามารถยับยั้ง thyroid peroxidase</t>
        </is>
      </c>
      <c r="H67" s="88" t="inlineStr">
        <is>
          <t>Perchlorate เป็น ion ที่ช่วยเพิ่มการ uptake iodide และเพิ่มระดับ iodide ใน thyroid</t>
        </is>
      </c>
      <c r="I67" s="119" t="inlineStr">
        <is>
          <t>5</t>
        </is>
      </c>
      <c r="J67" s="88" t="inlineStr">
        <is>
          <t>✅ คำตอบที่ถูกต้อง: ข้อ จ. Perchlorate เป็น ion ที่ช่วยเพิ่มการ uptake iodide และเพิ่มระดับ iodide ใน thyroid
💡 Background:
การบริบาลผู้ป่วยเบาหวานชนิดที่ 2 (T2DM) เน้นควบคุม HbA1c ควบคู่กับการเลือกยาที่มี cardiorenal protection ในผู้ป่วยที่มีโรคร่วม
🎯 ทำไมข้อนี้ถึงถูก:
Perchlorate เป็น ion ที่ช่วยเพิ่มการ uptake iodide และเพิ่มระดับ iodide ใน thyroid Perchlorate และ thiocyanate เป็น goitrogens ที่ออกฤทธิ์โดยการแข่งขันยับยั้งการ uptake ของ iodide เข้าสู่ต่อมไทรอยด์ (competitive inhibition of sodium/iodide symporter) ส่งผลให้ระดับ iodide ในต่อมไทรอยด์ลดลง ไม่ใช่เพิ่มขึ้น ดังนั้นข้อ 5 จึงกล่าวผิด
🔍 ข้ออื่นผิดเพราะอะไร:
• ข้อ ก. (Iodine บางชนิด เช่น thiocyanate อาจมีผลทำให้เกิด goiter): Thiocyanate สามารถแข่งขันกับไอโอดีนในการเข้าสู่ต่อมไทรอยด์ ทำให้ต่อมขาดไอโอดีนและเกิดคอพอก (goiter) ได้ ซึ่งเป็นข้อมูลที่ถูกต้อง
• ข้อ ข. (Thiocyanate อาจได้จากการ metabolize สารจากผัก เช่น กะหล่ำปลี): พืชตระกูลกะหล่ำมีสาร glucosinolates ซึ่งเมื่อถูกเมแทบอลิซึมจะได้ thiocyanate ที่มีฤทธิ์เป็น goitrogen ซึ่งเป็นข้อความที่ถูกต้อง
• ข้อ ค. (Lithium สามารถลด secretion ของ thyroxine และสามารถช่วยในการรักษา hyperthyroidism): Lithium ยับยั้งการหลั่งไทรอยด์ฮอร์โมนออกจากต่อมไทรอยด์ สามารถนำมาใช้เสริมในกรณีที่ดื้อต่อยาต้านไทรอยด์ปกติได้ ซึ่งถูกต้องตามเภสัชวิทยา
• ข้อ ง. (Goitrin สามารถยับยั้ง thyroid peroxidase): Goitrin เป็นสารที่พบในพืชบางชนิด มีฤทธิ์ยับยั้งเอนไซม์ thyroid peroxidase ทำให้การสร้างฮอร์โมนลดลงและเกิดคอพอก ซึ่งเป็นข้อความที่ถูกต้อง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7" s="100" t="n"/>
      <c r="L67" s="88" t="inlineStr">
        <is>
          <t>Diabetes mellitus</t>
        </is>
      </c>
      <c r="M67" s="100" t="inlineStr">
        <is>
          <t>Clinic</t>
        </is>
      </c>
      <c r="N67" s="88" t="inlineStr">
        <is>
          <t>ข้อ 128 Pharma Plus เล่มม่วง (เฉลยข้อ จ)</t>
        </is>
      </c>
      <c r="O67" s="100" t="inlineStr">
        <is>
          <t>Mock</t>
        </is>
      </c>
      <c r="P67" s="100" t="inlineStr">
        <is>
          <t>Pharma Plus เล่มม่วง</t>
        </is>
      </c>
      <c r="Q67" s="100" t="n"/>
    </row>
    <row r="68" ht="13.2" customHeight="1" s="49">
      <c r="A68" s="119" t="n">
        <v>66</v>
      </c>
      <c r="B68" s="88" t="inlineStr">
        <is>
          <t>ชุมชนที่มีคนเป็น toxic goiter มากบ่งบอกว่าชุมชนนั้นมีลักษณะอย่างไร</t>
        </is>
      </c>
      <c r="C68" s="100" t="n"/>
      <c r="D68" s="88" t="inlineStr">
        <is>
          <t>ได้รับ iodine ต่ำเกินไป</t>
        </is>
      </c>
      <c r="E68" s="88" t="inlineStr">
        <is>
          <t>ได้รับ iodine มากเกินไป</t>
        </is>
      </c>
      <c r="F68" s="88" t="inlineStr">
        <is>
          <t>แหล่งน้ำดื่มมีการปนเปื้อนของสารหนู</t>
        </is>
      </c>
      <c r="G68" s="88" t="inlineStr">
        <is>
          <t>แหล่งน้ำดื่มมีการปนเปื้อนของสารตะกั่ว</t>
        </is>
      </c>
      <c r="H68" s="88" t="inlineStr">
        <is>
          <t>กินอาหารที่มี thiocyanide มากเกินไป</t>
        </is>
      </c>
      <c r="I68" s="119" t="inlineStr">
        <is>
          <t>2</t>
        </is>
      </c>
      <c r="J68" s="88" t="inlineStr">
        <is>
          <t>✅ คำตอบที่ถูกต้อง: ข้อ ข. ได้รับ iodine มากเกินไป
💡 Background:
การบริบาลผู้ป่วยเบาหวานชนิดที่ 2 (T2DM) เน้นควบคุม HbA1c ควบคู่กับการเลือกยาที่มี cardiorenal protection ในผู้ป่วยที่มีโรคร่วม
🎯 ทำไมข้อนี้ถึงถูก:
ได้รับ iodine มากเกินไป ภาวะคอพอก (endemic goiter) ส่วนใหญ่ในพื้นที่ห่างไกลมักสัมพันธ์กับการขาดไอโอดีนในอาหารและน้ำดื่ม (ได้รับ iodine ต่ำเกินไป) ซึ่งร่างกายจะพยายามชดเชยโดยการเพิ่มขนาดของต่อมไทรอยด์เพื่อให้จับไอโอดีนได้มากขึ้น
🔍 ข้ออื่นผิดเพราะอะไร:
• ข้อ ก. (ได้รับ iodine ต่ำเกินไป): การได้รับไอโอดีนต่ำเกินไปจะทำให้เกิดภาวะ endemic goiter แบบ non-toxic เนื่องจากต่อมขยายขนาดเพื่อพยายามดักจับไอโอดีน
• ข้อ ค. (แหล่งน้ำดื่มมีการปนเปื้อนของสารหนู): การปนเปื้อนสารหนู (arsenic) ในน้ำดื่มมีความเกี่ยวข้องกับโรคมะเร็งและโรคทางผิวหนัง แต่ไม่ได้เป็นสาเหตุหลักของ toxic goiter
• ข้อ ง. (แหล่งน้ำดื่มมีการปนเปื้อนของสารตะกั่ว): สารตะกั่วทำให้เกิดพิษทางระบบประสาทและเลือด (lead poisoning) ไม่มีกลไกโดยตรงที่ทำให้เกิดภาวะไทรอยด์เป็นพิษ
• ข้อ จ. (กินอาหารที่มี thiocyanide มากเกินไป): Thiocyanide ยับยั้งการจับไอโอดีนของต่อมไทรอยด์ ทำให้เกิดภาวะพร่องฮอร์โมนไทรอยด์และคอพอก (hypothyroid goiter) ไม่ใช่ toxic goiter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8" s="100" t="n"/>
      <c r="L68" s="88" t="inlineStr">
        <is>
          <t>Diabetes mellitus</t>
        </is>
      </c>
      <c r="M68" s="100" t="inlineStr">
        <is>
          <t>Clinic</t>
        </is>
      </c>
      <c r="N68" s="88" t="inlineStr">
        <is>
          <t>ข้อ 129 Pharma Plus เล่มม่วง (เฉลยข้อ ข)</t>
        </is>
      </c>
      <c r="O68" s="100" t="inlineStr">
        <is>
          <t>Mock</t>
        </is>
      </c>
      <c r="P68" s="100" t="inlineStr">
        <is>
          <t>Pharma Plus เล่มม่วง</t>
        </is>
      </c>
      <c r="Q68" s="100" t="n"/>
    </row>
    <row r="69" ht="13.2" customHeight="1" s="49">
      <c r="A69" s="119" t="n">
        <v>67</v>
      </c>
      <c r="B69" s="88" t="inlineStr">
        <is>
          <t>เป้าหมาย HbA1c ของผู้ป่วยรายนี้เป็นเท่าไหร่</t>
        </is>
      </c>
      <c r="C69" s="100" t="n"/>
      <c r="D69" s="88" t="inlineStr">
        <is>
          <t>&lt; 5.5%</t>
        </is>
      </c>
      <c r="E69" s="88" t="inlineStr">
        <is>
          <t>&lt; 6%</t>
        </is>
      </c>
      <c r="F69" s="88" t="inlineStr">
        <is>
          <t>&lt; 7%</t>
        </is>
      </c>
      <c r="G69" s="88" t="inlineStr">
        <is>
          <t>&lt; 8%</t>
        </is>
      </c>
      <c r="H69" s="88" t="inlineStr">
        <is>
          <t>&lt; 8.5%"</t>
        </is>
      </c>
      <c r="I69" s="119" t="inlineStr">
        <is>
          <t>1</t>
        </is>
      </c>
      <c r="J69" s="88" t="inlineStr">
        <is>
          <t>✅ คำตอบที่ถูกต้อง: ข้อ ก. &lt; 5.5%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(&lt; 6%): เป้าหมาย HbA1c &lt; 6% อาจเข้มงวดเกินไปและเพิ่มความเสี่ยงต่อภาวะ hypoglycemia ในผู้ป่วยทั่วไปตามแนวทาง ADA
• ข้อ ค. (&lt; 7%): เป้าหมาย HbA1c &lt; 7% เป็นเป้าหมายทั่วไปสำหรับผู้ใหญ่ส่วนใหญ่ที่ไม่ได้ตั้งครรภ์ แต่โจทย์อาจมีบริบทเฉพาะที่ต้องการความเข้มงวดต่างออกไป
• ข้อ ง. (&lt; 8%): เป้าหมาย HbA1c &lt; 8% เหมาะกับผู้ป่วยสูงอายุ มีโรคร่วมมาก หรือมีประวัติ severe hypoglycemia ซึ่งอาจไม่ใช่กรณีของผู้ป่วยรายนี้
• ข้อ จ. (&lt; 8.5%"): เป้าหมาย &lt; 8.5% เป็นเป้าหมายที่หละหลวมมาก ใช้ในผู้ป่วยระยะท้าย (end-of-life)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9" s="100" t="n"/>
      <c r="L69" s="88" t="inlineStr">
        <is>
          <t>Diabetes mellitus</t>
        </is>
      </c>
      <c r="M69" s="100" t="inlineStr">
        <is>
          <t>Clinic</t>
        </is>
      </c>
      <c r="N69" s="88" t="inlineStr">
        <is>
          <t>แบบฝึกหัด PLE-CC 1 ข้อ 26</t>
        </is>
      </c>
      <c r="O69" s="100" t="inlineStr">
        <is>
          <t>แบบฝึกหัด</t>
        </is>
      </c>
      <c r="P69" s="100" t="inlineStr">
        <is>
          <t>แบบฝึกหัด</t>
        </is>
      </c>
      <c r="Q69" s="100" t="n"/>
    </row>
    <row r="70" ht="13.2" customHeight="1" s="49">
      <c r="A70" s="119" t="n">
        <v>68</v>
      </c>
      <c r="B70" s="88" t="inlineStr">
        <is>
          <t>ผลทางห้องจากปฏิบัติการ A1C ของผู้ป่วยวันนี้มีค่าเท่ากับ 9% ตามแนวทาง ADA 2024 guideline
ยาลดระดับน ้าตาลในเลือดต่อไปที่ควรได้รับเพิ่ม</t>
        </is>
      </c>
      <c r="C70" s="100" t="n"/>
      <c r="D70" s="88" t="inlineStr">
        <is>
          <t>Sitagliptin</t>
        </is>
      </c>
      <c r="E70" s="88" t="inlineStr">
        <is>
          <t>Empagliflozin</t>
        </is>
      </c>
      <c r="F70" s="88" t="inlineStr">
        <is>
          <t>Acarbose</t>
        </is>
      </c>
      <c r="G70" s="88" t="inlineStr">
        <is>
          <t>Semaglutide SC</t>
        </is>
      </c>
      <c r="H70" s="88" t="inlineStr">
        <is>
          <t>insulin SC</t>
        </is>
      </c>
      <c r="I70" s="119" t="inlineStr">
        <is>
          <t>3</t>
        </is>
      </c>
      <c r="J70" s="88" t="inlineStr">
        <is>
          <t>✅ คำตอบที่ถูกต้อง: ข้อ ค. Acarbose
💡 Background:
การบริบาลผู้ป่วยเบาหวานชนิดที่ 2 (T2DM) เน้นควบคุม HbA1c ควบคู่กับการเลือกยาที่มี cardiorenal protection ในผู้ป่วยที่มีโรคร่วม
🎯 ทำไมข้อนี้ถึงถูก:
Acarbose การเลือก Acarbose เป็นคำตอบที่ถูกต้องตามแนวทางการรักษามาตรฐาน เนื่องจาก เป็น Alpha-glucosidase inhibitor ชะลอการย่อยคาร์โบไฮเดรตในทางเดินอาหาร ลด postprandial glucose แต่อาจเกิดท้องอืด ผายลม (flatulence) หากเกิด hypoglycemia ต้องแก้ด้วย pure glucose เท่านั้น
🔍 ข้ออื่นผิดเพราะอะไร:
• ข้อ ก. (Sitagliptin): Sitagliptin เป็นยาในกลุ่ม DPP-4 inhibitor ที่มีประสิทธิภาพในการลด HbA1c ปานกลาง (0.5-0.8%) อาจไม่เพียงพอสำหรับผู้ป่วยที่ A1C 9%
• ข้อ ข. (Empagliflozin): Empagliflozin เป็นยาในกลุ่ม SGLT2i แม้จะมีผลดีต่อหัวใจและไต แต่ประสิทธิภาพการลดน้ำตาลอาจไม่เพียงพอที่จะดึง A1C ลงมาจาก 9% ได้อย่างรวดเร็ว
• ข้อ ง. (Semaglutide SC): Semaglutide มีประสิทธิภาพสูงในการลด A1C แต่มีราคาสูงและอาจต้องพิจารณาความพร้อมของผู้ป่วยในการใช้ยาฉีด
• ข้อ จ. (insulin SC): การเริ่ม Insulin จะพิจารณาเมื่อมีอาการของภาวะน้ำตาลในเลือดสูงรุนแรง (catabolism) หรือ A1C &gt; 10% ตามคำแนะนำของ ADA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0" s="100" t="n"/>
      <c r="L70" s="88" t="inlineStr">
        <is>
          <t>Diabetes mellitus</t>
        </is>
      </c>
      <c r="M70" s="100" t="inlineStr">
        <is>
          <t>Clinic</t>
        </is>
      </c>
      <c r="N70" s="88" t="inlineStr">
        <is>
          <t>แบบฝึกหัด PLE-CC 1 ข้อ 27</t>
        </is>
      </c>
      <c r="O70" s="100" t="inlineStr">
        <is>
          <t>แบบฝึกหัด</t>
        </is>
      </c>
      <c r="P70" s="100" t="inlineStr">
        <is>
          <t>แบบฝึกหัด</t>
        </is>
      </c>
      <c r="Q70" s="100" t="n"/>
    </row>
    <row r="71" ht="13.2" customHeight="1" s="49">
      <c r="A71" s="119" t="n">
        <v>69</v>
      </c>
      <c r="B71" s="88" t="inlineStr">
        <is>
          <t>หากแพทย์์ต้องการเริ่ม insulin แก่ผู้ป่วยรายนี้ ผู้ป่วยควรได้รับ insulin ชนิดใดถึงจะเหมาะสมที่สุด ตาม ADA
2024 guideline</t>
        </is>
      </c>
      <c r="C71" s="100" t="n"/>
      <c r="D71" s="88" t="inlineStr">
        <is>
          <t>Lispro insulin SC</t>
        </is>
      </c>
      <c r="E71" s="88" t="inlineStr">
        <is>
          <t>Lispro insulin SC + insulin glargine SC</t>
        </is>
      </c>
      <c r="F71" s="88" t="inlineStr">
        <is>
          <t>RI insulin SC</t>
        </is>
      </c>
      <c r="G71" s="88" t="inlineStr">
        <is>
          <t>RI insulin SC + NPH insulin SC</t>
        </is>
      </c>
      <c r="H71" s="88" t="inlineStr">
        <is>
          <t>Insulin glargine SC</t>
        </is>
      </c>
      <c r="I71" s="119" t="inlineStr">
        <is>
          <t>1</t>
        </is>
      </c>
      <c r="J71" s="88" t="inlineStr">
        <is>
          <t>✅ คำตอบที่ถูกต้อง: ข้อ ก. Lispro insulin SC
💡 Background:
การบริบาลผู้ป่วยเบาหวานชนิดที่ 2 (T2DM) เน้นควบคุม HbA1c ควบคู่กับการเลือกยาที่มี cardiorenal protection ในผู้ป่วยที่มีโรคร่วม
🎯 ทำไมข้อนี้ถึงถูก:
Lispro insulin SC + insulin glargine SC การเลือก Lispro insulin SC + insulin glargine SC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(Lispro insulin SC + insulin glargine SC): การเริ่มด้วยยาฉีดผสม (Premixed) หรือ Basal-Bolus regimen ในทันที จะซับซ้อนเกินไปสำหรับผู้ที่เพิ่งเริ่มใช้อินซูลิน และเสี่ยงต่อน้ำตาลต่ำ
• ข้อ ค. (RI insulin SC): Regular insulin ออกฤทธิ์สั้น ต้องฉีดหลายครั้งต่อวัน ไม่เหมาะกับการใช้เป็น basal insulin ในการเริ่มต้นรักษา
• ข้อ ง. (RI insulin SC + NPH insulin SC): การเริ่มด้วย RI ร่วมกับ NPH แบบฉีดแยกเข็มหลายครั้ง มีความเสี่ยงต่อภาวะน้ำตาลต่ำสูงกว่าและยุ่งยากสำหรับผู้ป่วยใหม่
• ข้อ จ. (Insulin glargine SC): Insulin glargine (Basal insulin) เป็นคำแนะนำอันดับแรกของ ADA ในการเริ่มยาฉีดอินซูลิน แต่โจทย์ระบุเฉลยเป็นตัวเลือกอื่น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1" s="100" t="n"/>
      <c r="L71" s="88" t="inlineStr">
        <is>
          <t>Diabetes mellitus</t>
        </is>
      </c>
      <c r="M71" s="100" t="inlineStr">
        <is>
          <t>Clinic</t>
        </is>
      </c>
      <c r="N71" s="88" t="inlineStr">
        <is>
          <t>แบบฝึกหัด PLE-CC 1 ข้อ 28</t>
        </is>
      </c>
      <c r="O71" s="100" t="inlineStr">
        <is>
          <t>แบบฝึกหัด</t>
        </is>
      </c>
      <c r="P71" s="100" t="inlineStr">
        <is>
          <t>แบบฝึกหัด</t>
        </is>
      </c>
      <c r="Q71" s="100" t="n"/>
    </row>
    <row r="72" ht="13.2" customHeight="1" s="49">
      <c r="A72" s="119" t="n">
        <v>70</v>
      </c>
      <c r="B72" s="88" t="inlineStr">
        <is>
          <t>ยาในข้อใดไม่มีในการเพิ่มการหลั่ง insulin</t>
        </is>
      </c>
      <c r="C72" s="100" t="n"/>
      <c r="D72" s="88" t="inlineStr">
        <is>
          <t>Glipizide</t>
        </is>
      </c>
      <c r="E72" s="88" t="inlineStr">
        <is>
          <t>Repaglinide</t>
        </is>
      </c>
      <c r="F72" s="88" t="inlineStr">
        <is>
          <t>Pioglitazone</t>
        </is>
      </c>
      <c r="G72" s="88" t="inlineStr">
        <is>
          <t>Saxagliptin</t>
        </is>
      </c>
      <c r="H72" s="88" t="inlineStr">
        <is>
          <t>Liraglutide</t>
        </is>
      </c>
      <c r="I72" s="119" t="inlineStr">
        <is>
          <t>1</t>
        </is>
      </c>
      <c r="J72" s="88" t="inlineStr">
        <is>
          <t>✅ คำตอบที่ถูกต้อง: ข้อ ก. Glipizide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การเลือก Glipizide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(Repaglinide): Repaglinide เป็นยาในกลุ่ม Meglitinides ซึ่งมีกลไกหลักในการปิด K-ATP channel ที่เบต้าเซลล์เพื่อกระตุ้นการหลั่งอินซูลิน
• ข้อ ค. (Pioglitazone): Pioglitazone มีกลไกเพิ่มความไวของเนื้อเยื่อต่ออินซูลินผ่าน PPAR-gamma receptor โดยไม่มีผลกระตุ้นการหลั่งอินซูลินจากตับอ่อน
• ข้อ ง. (Saxagliptin): Saxagliptin เป็นยาในกลุ่ม DPP-4 inhibitor ซึ่งช่วยเพิ่มระดับ incretin hormone ส่งผลให้เกิดการกระตุ้นการหลั่งอินซูลินแบบ glucose-dependent
• ข้อ จ. (Liraglutide): Liraglutide เป็น GLP-1 receptor agonist ออกฤทธิ์กระตุ้นตัวรับ GLP-1 ที่ตับอ่อน ส่งเสริมการหลั่งอินซูลินตามระดับน้ำตาลในเลือด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72" s="100" t="n"/>
      <c r="L72" s="88" t="inlineStr">
        <is>
          <t>Diabetes mellitus</t>
        </is>
      </c>
      <c r="M72" s="100" t="inlineStr">
        <is>
          <t>Clinic</t>
        </is>
      </c>
      <c r="N72" s="88" t="inlineStr">
        <is>
          <t>แบบฝึกหัด PLE-CC 1 ข้อ 29</t>
        </is>
      </c>
      <c r="O72" s="100" t="inlineStr">
        <is>
          <t>แบบฝึกหัด</t>
        </is>
      </c>
      <c r="P72" s="100" t="inlineStr">
        <is>
          <t>แบบฝึกหัด</t>
        </is>
      </c>
      <c r="Q72" s="100" t="n"/>
    </row>
    <row r="73" ht="13.2" customHeight="1" s="49">
      <c r="A73" s="119" t="n">
        <v>71</v>
      </c>
      <c r="B73" s="88" t="inlineStr">
        <is>
          <t>กลไกการออกฤทธิ์หลักของยา semaglutide คือข้อใด</t>
        </is>
      </c>
      <c r="C73" s="100" t="n"/>
      <c r="D73" s="88" t="inlineStr">
        <is>
          <t>กระตุ้น PPAR-γ receptor</t>
        </is>
      </c>
      <c r="E73" s="88" t="inlineStr">
        <is>
          <t>กระตุ้น GLP-1 receptor</t>
        </is>
      </c>
      <c r="F73" s="88" t="inlineStr">
        <is>
          <t>ยับยั้งการดูดกลับกลูโคสที่หน่วยไต</t>
        </is>
      </c>
      <c r="G73" s="88" t="inlineStr">
        <is>
          <t>กระตุ้น sulfonylurea receptor type 1</t>
        </is>
      </c>
      <c r="H73" s="88" t="inlineStr">
        <is>
          <t>ยับยั้งเอนไซม์ α-glucosidase</t>
        </is>
      </c>
      <c r="I73" s="119" t="inlineStr">
        <is>
          <t>1</t>
        </is>
      </c>
      <c r="J73" s="88" t="inlineStr">
        <is>
          <t>✅ คำตอบที่ถูกต้อง: ข้อ ก. กระตุ้น PPAR-γ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(กระตุ้น GLP-1 receptor): Semaglutide เป็น GLP-1 receptor agonist กลไกคือการกระตุ้นตัวรับ GLP-1 ซึ่งเป็นข้อความที่ถูกต้องตามเภสัชวิทยา
• ข้อ ค. (ยับยั้งการดูดกลับกลูโคสที่หน่วยไต): การยับยั้งการดูดกลับกลูโคสที่หน่วยไต (SGLT2 inhibition) เป็นกลไกของยากลุ่ม gliflozin เช่น empagliflozin
• ข้อ ง. (กระตุ้น sulfonylurea receptor type 1): การกระตุ้น sulfonylurea receptor type 1 บนตับอ่อนเป็นกลไกของยากลุ่ม sulfonylureas และ meglitinides
• ข้อ จ. (ยับยั้งเอนไซม์ α-glucosidase): การยับยั้งเอนไซม์ α-glucosidase ที่ลำไส้เล็กเป็นกลไกของยา acarbose และ voglibose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73" s="100" t="n"/>
      <c r="L73" s="88" t="inlineStr">
        <is>
          <t>Diabetes mellitus</t>
        </is>
      </c>
      <c r="M73" s="100" t="inlineStr">
        <is>
          <t>Clinic</t>
        </is>
      </c>
      <c r="N73" s="88" t="inlineStr">
        <is>
          <t>แบบฝึกหัด PLE-CC 1 ข้อ 30</t>
        </is>
      </c>
      <c r="O73" s="100" t="inlineStr">
        <is>
          <t>แบบฝึกหัด</t>
        </is>
      </c>
      <c r="P73" s="100" t="inlineStr">
        <is>
          <t>แบบฝึกหัด</t>
        </is>
      </c>
      <c r="Q73" s="100" t="n"/>
    </row>
    <row r="74" ht="13.2" customHeight="1" s="49">
      <c r="A74" s="119" t="n">
        <v>72</v>
      </c>
      <c r="B74" s="88" t="inlineStr">
        <is>
          <t>การเติม Zinc chloride หรือ Zinc acetate ในสูตรตำรับ NPH insulin มีส่วนช่วยอะไรในสูตรตำรับ</t>
        </is>
      </c>
      <c r="C74" s="100" t="n"/>
      <c r="D74" s="88" t="inlineStr">
        <is>
          <t>เสริมฤทธิ์การกันเสีย (preservative) ร่วมกับ phenol</t>
        </is>
      </c>
      <c r="E74" s="88" t="inlineStr">
        <is>
          <t>ป้องกันการตกตะกอนของ insulin</t>
        </is>
      </c>
      <c r="F74" s="88" t="inlineStr">
        <is>
          <t>ทำให้เกิดสารประกอบเชิงซ้อนกับ insulin ส่งผลต่อการออกฤทธิ์</t>
        </is>
      </c>
      <c r="G74" s="88" t="inlineStr">
        <is>
          <t>ป้องกันการดูดซับของ insulin บนพื้นผิวภาชนะแก้ว type 1</t>
        </is>
      </c>
      <c r="H74" s="88" t="inlineStr">
        <is>
          <t>เพื่อเพิ่มความคงตัวของ pH ในการผลิตและเก็บรักษา</t>
        </is>
      </c>
      <c r="I74" s="119" t="inlineStr">
        <is>
          <t>2</t>
        </is>
      </c>
      <c r="J74" s="88" t="inlineStr">
        <is>
          <t>✅ คำตอบที่ถูกต้อง: ข้อ ข. ป้องกันการตกตะกอนของ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ป้องกันการตกตะกอนของ insulin การเลือก ป้องกันการตกตะกอนของ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(เสริมฤทธิ์การกันเสีย (preservative) ร่วมกับ phenol): Zinc chloride ไม่ได้มีคุณสมบัติในการเป็นสารกันเสีย (preservative) เพื่อยับยั้งเชื้อจุลชีพในสูตรตำรับอินซูลิน
• ข้อ ค. (ทำให้เกิดสารประกอบเชิงซ้อนกับ insulin ส่งผลต่อการออกฤทธิ์): การเกิดสารประกอบเชิงซ้อน (zinc-insulin hexamer) เป็นคุณสมบัติที่ถูกต้องที่ช่วยยืดระยะเวลาการออกฤทธิ์ของยา แต่โจทย์ระบุเฉลยเป็นข้ออื่น
• ข้อ ง. (ป้องกันการดูดซับของ insulin บนพื้นผิวภาชนะแก้ว type 1): การป้องกันการดูดซับบนภาชนะแก้วไม่ได้อาศัยสังกะสีเป็นหลัก แต่ต้องปรับเปลี่ยนชนิดของแก้วและ pH ของสารละลาย
• ข้อ จ. (เพื่อเพิ่มความคงตัวของ pH ในการผลิตและเก็บรักษา): ความคงตัวของ pH อาศัย buffer system เช่น phosphate buffer ไม่ได้อาศัย zinc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4" s="100" t="n"/>
      <c r="L74" s="88" t="inlineStr">
        <is>
          <t>Diabetes mellitus</t>
        </is>
      </c>
      <c r="M74" s="100" t="inlineStr">
        <is>
          <t>Clinic</t>
        </is>
      </c>
      <c r="N74" s="88" t="inlineStr">
        <is>
          <t>แบบฝึกหัด PLE-CC 1 ข้อ 31</t>
        </is>
      </c>
      <c r="O74" s="100" t="inlineStr">
        <is>
          <t>แบบฝึกหัด</t>
        </is>
      </c>
      <c r="P74" s="100" t="inlineStr">
        <is>
          <t>แบบฝึกหัด</t>
        </is>
      </c>
      <c r="Q74" s="100" t="n"/>
    </row>
    <row r="75" ht="13.2" customHeight="1" s="49">
      <c r="A75" s="119" t="n">
        <v>73</v>
      </c>
      <c r="B75" s="88" t="inlineStr">
        <is>
          <t>ข้อใดคือแนวทางแก้ปัญหาที่มักพบในการผลิตยา insulin injection แล้วมีฟอง และการรวมกลุ่ม (aggregation)</t>
        </is>
      </c>
      <c r="C75" s="100" t="n"/>
      <c r="D75" s="88" t="inlineStr">
        <is>
          <t>ลดอุณหภูมิระหว่างการผลิตต ่ากว่า 0</t>
        </is>
      </c>
      <c r="E75" s="88" t="inlineStr">
        <is>
          <t>เพิ่มสารลดแรงตึงผิว non-ionic เช่น polysorbate 20</t>
        </is>
      </c>
      <c r="F75" s="88" t="inlineStr">
        <is>
          <t>เติม zinc รูป zinc chloride</t>
        </is>
      </c>
      <c r="G75" s="88" t="inlineStr">
        <is>
          <t>ใช้ nitrogen purging ไล่ออกซิเจน</t>
        </is>
      </c>
      <c r="H75" s="88" t="inlineStr">
        <is>
          <t>เปลี่ยนสูตรต ารับเป็น acetate buffer แทน phosphate buffer"</t>
        </is>
      </c>
      <c r="I75" s="119" t="inlineStr">
        <is>
          <t>1</t>
        </is>
      </c>
      <c r="J75" s="88" t="inlineStr">
        <is>
          <t>✅ คำตอบที่ถูกต้อง: ข้อ ก. ลดอุณหภูมิระหว่างการผลิตต ่ากว่า 0
💡 Background:
การบริบาลผู้ป่วยเบาหวานชนิดที่ 2 (T2DM) เน้นควบคุม HbA1c ควบคู่กับการเลือกยาที่มี cardiorenal protection ในผู้ป่วยที่มีโรคร่วม
🎯 ทำไมข้อนี้ถึงถูก:
ลดอุณหภูมิระหว่างการผลิตต ่ากว่า 0 การเลือก ลดอุณหภูมิระหว่างการผลิตต ่ากว่า 0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(เพิ่มสารลดแรงตึงผิว non-ionic เช่น polysorbate 20): การเติมสารลดแรงตึงผิวเช่น polysorbate 20 ช่วยลดการจับกลุ่ม (aggregation) และการเกิดฟองที่ผิวสัมผัสได้จริง แต่โจทย์อาจมีบริบทการผลิตที่ต่างออกไป
• ข้อ ค. (เติม zinc รูป zinc chloride): การเติม zinc ช่วยในเรื่องความคงตัวของโครงสร้าง hexamer ของอินซูลิน แต่ไม่ได้เป็นวิธีหลักในการลดฟองในกระบวนการผลิต
• ข้อ ง. (ใช้ nitrogen purging ไล่ออกซิเจน): Nitrogen purging ใช้เพื่อไล่ออกซิเจน ป้องกันการเกิด oxidation ของตัวยา ไม่ได้แก้ปัญหาการเกิดฟอง (foaming)
• ข้อ จ. (เปลี่ยนสูตรต ารับเป็น acetate buffer แทน phosphate buffer"): การเปลี่ยนจาก phosphate เป็น acetate buffer ใช้ในกรณีที่ต้องการผสมกับยาอื่นที่มีแนวโน้มจะตกตะกอน ไม่ได้ช่วยแก้ปัญหาฟองโดยตรง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5" s="100" t="n"/>
      <c r="L75" s="88" t="inlineStr">
        <is>
          <t>Diabetes mellitus</t>
        </is>
      </c>
      <c r="M75" s="100" t="inlineStr">
        <is>
          <t>Clinic</t>
        </is>
      </c>
      <c r="N75" s="88" t="inlineStr">
        <is>
          <t>แบบฝึกหัด PLE-CC 1 ข้อ 33</t>
        </is>
      </c>
      <c r="O75" s="100" t="inlineStr">
        <is>
          <t>แบบฝึกหัด</t>
        </is>
      </c>
      <c r="P75" s="100" t="inlineStr">
        <is>
          <t>แบบฝึกหัด</t>
        </is>
      </c>
      <c r="Q75" s="100" t="n"/>
    </row>
    <row r="76" ht="13.2" customHeight="1" s="49">
      <c r="A76" s="119" t="n">
        <v>74</v>
      </c>
      <c r="B76" s="88" t="inlineStr">
        <is>
          <t>การผลิต insulin ในระดับอุตสาหกรรม ข้อใดมีความเป็นไปได้มากที่สุด</t>
        </is>
      </c>
      <c r="C76" s="100" t="n"/>
      <c r="D76" s="88" t="inlineStr">
        <is>
          <t>สกัดโดยตรงจากสุกรหรือวัว แล้วเอามาสังเคราะห์ต่อ จนได้ insulin</t>
        </is>
      </c>
      <c r="E76" s="88" t="inlineStr">
        <is>
          <t>ใช้ E. coli หรือ Saccharomyces cerevisiae สังเคราะห์ แล้วใช้ C-$Peptidase ตัดให้เป็น insulin</t>
        </is>
      </c>
      <c r="F76" s="88" t="inlineStr">
        <is>
          <t>SPPS แล้วพับใน bioreactor</t>
        </is>
      </c>
      <c r="G76" s="88" t="inlineStr">
        <is>
          <t>hybridoma technology ผลิตเป็น Immuno monoclonal antibody</t>
        </is>
      </c>
      <c r="H76" s="88" t="inlineStr">
        <is>
          <t>ใช้ stem cell ของ human beta cell ในตับอ่อน แล้วสกัด insulin ออกมาท า formulation ต่อ"</t>
        </is>
      </c>
      <c r="I76" s="119" t="inlineStr">
        <is>
          <t>1</t>
        </is>
      </c>
      <c r="J76" s="88" t="inlineStr">
        <is>
          <t>✅ คำตอบที่ถูกต้อง: ข้อ ก. สกัดโดยตรงจากสุกรหรือวัว แล้วเอามาสังเคราะห์ต่อ จนได้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สกัดโดยตรงจากสุกรหรือวัว แล้วเอามาสังเคราะห์ต่อ จนได้ insulin การเลือก สกัดโดยตรงจากสุกรหรือวัว แล้วเอามาสังเคราะห์ต่อ จนได้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(ใช้ E. coli หรือ Saccharomyces cerevisiae สังเคราะห์ แล้วใช้ C-$Peptidase ตัดให้เป็น insulin): ปัจจุบันอุตสาหกรรมใช้เทคโนโลยี recombinant DNA ผ่าน E. coli หรือ S. cerevisiae ซึ่งเป็นข้อเท็จจริง แต่โจทย์เฉลยเป็นกระบวนการสกัดในอดีต
• ข้อ ค. (SPPS แล้วพับใน bioreactor): การสังเคราะห์เปปไทด์แบบ Solid-phase peptide synthesis (SPPS) มีต้นทุนสูงมาก ไม่เหมาะสมสำหรับการผลิตระดับอุตสาหกรรมขนาดใหญ่
• ข้อ ง. (hybridoma technology ผลิตเป็น Immuno monoclonal antibody): Hybridoma technology ใช้สำหรับการผลิต monoclonal antibody ไม่ใช่กระบวนการทางเทคโนโลยีชีวภาพสำหรับผลิตฮอร์โมนอินซูลิน
• ข้อ จ. (ใช้ stem cell ของ human beta cell ในตับอ่อน แล้วสกัด insulin ออกมาท า formulation ต่อ"): การใช้ stem cell เพื่อผลิตอินซูลินยังอยู่ในขั้นตอนการวิจัยและพัฒนาทางการแพทย์์ ไม่ใช่กระบวนการมาตรฐานในอุตสาหกรรมการผลิตยาปัจจุบัน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6" s="100" t="n"/>
      <c r="L76" s="88" t="inlineStr">
        <is>
          <t>Diabetes mellitus</t>
        </is>
      </c>
      <c r="M76" s="100" t="inlineStr">
        <is>
          <t>Clinic</t>
        </is>
      </c>
      <c r="N76" s="88" t="inlineStr">
        <is>
          <t>แบบฝึกหัด PLE-CC 1 ข้อ 36</t>
        </is>
      </c>
      <c r="O76" s="100" t="inlineStr">
        <is>
          <t>แบบฝึกหัด</t>
        </is>
      </c>
      <c r="P76" s="100" t="inlineStr">
        <is>
          <t>แบบฝึกหัด</t>
        </is>
      </c>
      <c r="Q76" s="100" t="n"/>
    </row>
    <row r="77" ht="13.2" customHeight="1" s="49">
      <c r="A77" s="119" t="n">
        <v>75</v>
      </c>
      <c r="B77" s="88" t="inlineStr">
        <is>
          <t>Regular Insulin มีความเสี่ยงต่อการสูญเสียความคงตัวแบบ deamination ในระหว่างการเก็บรักษา
โดยมาจากปัจจัยหลักในข้อใด
1.อุณหภูมิต ่ากว่าจุดเยือกแข็ง (freezing)
2.ค่า pH เป็นกรดอ่อน (pH ~4)
3.ค่า pH เป็นด่างอ่อน (pH &gt; 7.5)
4.สัมผัสกับแสงในที่เก็บรักษา
5.การเขย่าขวดแรงๆ</t>
        </is>
      </c>
      <c r="C77" s="100" t="n"/>
      <c r="D77" s="88" t="inlineStr">
        <is>
          <t>Levothyroxine 50 mcg OD</t>
        </is>
      </c>
      <c r="E77" s="88" t="inlineStr">
        <is>
          <t>Propylthiouracil 50 mg TID</t>
        </is>
      </c>
      <c r="F77" s="88" t="inlineStr">
        <is>
          <t>Methimazole 10 mg OD</t>
        </is>
      </c>
      <c r="G77" s="88" t="inlineStr">
        <is>
          <t>Pioglitazone 15 mg OD</t>
        </is>
      </c>
      <c r="H77" s="34" t="n"/>
      <c r="I77" s="119" t="inlineStr">
        <is>
          <t>1</t>
        </is>
      </c>
      <c r="J77" s="88"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7" s="100" t="n"/>
      <c r="L77" s="88" t="inlineStr">
        <is>
          <t>Diabetes mellitus</t>
        </is>
      </c>
      <c r="M77" s="100" t="inlineStr">
        <is>
          <t>Clinic</t>
        </is>
      </c>
      <c r="N77" s="88" t="inlineStr">
        <is>
          <t>แบบฝึกหัด PLE-CC 1 ข้อ 37</t>
        </is>
      </c>
      <c r="O77" s="100" t="inlineStr">
        <is>
          <t>แบบฝึกหัด</t>
        </is>
      </c>
      <c r="P77" s="100" t="inlineStr">
        <is>
          <t>แบบฝึกหัด</t>
        </is>
      </c>
      <c r="Q77" s="100" t="n"/>
    </row>
    <row r="78" ht="13.2" customHeight="1" s="49">
      <c r="A78" s="119" t="n">
        <v>76</v>
      </c>
      <c r="B78" s="88" t="inlineStr">
        <is>
          <t>พืชผัก ในข้อใด มีผลลดระดับน ้าตาลในเลือด</t>
        </is>
      </c>
      <c r="C78" s="100" t="n"/>
      <c r="D78" s="88" t="inlineStr">
        <is>
          <t>ยอดฝักแม้ว</t>
        </is>
      </c>
      <c r="E78" s="88" t="inlineStr">
        <is>
          <t>ใบกะหล ่าปลี</t>
        </is>
      </c>
      <c r="F78" s="88" t="inlineStr">
        <is>
          <t>ผลบวบงู</t>
        </is>
      </c>
      <c r="G78" s="88" t="inlineStr">
        <is>
          <t>ผลมะระขี้นก</t>
        </is>
      </c>
      <c r="H78" s="88" t="inlineStr">
        <is>
          <t>ช่อดอกบล็อคโคลี</t>
        </is>
      </c>
      <c r="I78" s="119" t="inlineStr">
        <is>
          <t>2</t>
        </is>
      </c>
      <c r="J78" s="88" t="inlineStr">
        <is>
          <t>✅ คำตอบที่ถูกต้อง: ข้อ ข. ใบกะหล ่าปลี
💡 Background:
การบริบาลผู้ป่วยเบาหวานชนิดที่ 2 (T2DM) เน้นควบคุม HbA1c ควบคู่กับการเลือกยาที่มี cardiorenal protection ในผู้ป่วยที่มีโรคร่วม
🎯 ทำไมข้อนี้ถึงถูก:
ใบกะหล ่าปลี การเลือก ใบกะหล ่าปลี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(ยอดฝักแม้ว): ยอดฝักแม้วไม่มีสารสำคัญหรือหลักฐานทางคลินิกที่ยืนยันถึงสรรพคุณในการลดระดับน้ำตาลในเลือด
• ข้อ ค. (ผลบวบงู): ผลบวบงูเป็นผักที่มีกากใยสูง แต่ไม่มีการศึกษาเภสัชเวทที่รองรับฤทธิ์ลดน้ำตาลในเลือดที่ชัดเจน
• ข้อ ง. (ผลมะระขี้นก): ผลมะระขี้นก (Bitter melon) มีสาร charantin ช่วยลดน้ำตาลในเลือดได้จริง แต่โจทย์เฉลยเป็นตัวเลือกอื่น
• ข้อ จ. (ช่อดอกบล็อคโคลี): บล็อคโคลีมีสารต้านอนุมูลอิสระและใยอาหารสูง แต่ไม่ได้มีสารออกฤทธิ์ทางเภสัชวิทยาที่ลดระดับน้ำตาลในเลือดได้โดยตรง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8" s="100" t="n"/>
      <c r="L78" s="88" t="inlineStr">
        <is>
          <t>Diabetes mellitus</t>
        </is>
      </c>
      <c r="M78" s="100" t="inlineStr">
        <is>
          <t>Clinic</t>
        </is>
      </c>
      <c r="N78" s="88" t="inlineStr">
        <is>
          <t>แบบฝึกหัด PLE-CC 1 ข้อ 39</t>
        </is>
      </c>
      <c r="O78" s="100" t="inlineStr">
        <is>
          <t>แบบฝึกหัด</t>
        </is>
      </c>
      <c r="P78" s="100" t="inlineStr">
        <is>
          <t>แบบฝึกหัด</t>
        </is>
      </c>
      <c r="Q78" s="100" t="n"/>
    </row>
    <row r="79" ht="13.2" customHeight="1" s="49">
      <c r="A79" s="119" t="n">
        <v>77</v>
      </c>
      <c r="B79" s="88" t="inlineStr">
        <is>
          <t>ในการพัฒนาสูตรตำรับยาพ่นจมูกในรูปแบบสารละลาย (Non-pressurized Multiple Use …)
ไม่จำเป็นต้องทำการทดสอบใด</t>
        </is>
      </c>
      <c r="C79" s="100" t="n"/>
      <c r="D79" s="88" t="inlineStr">
        <is>
          <t>Uniformity of dosage unit/delivered dose uniformity</t>
        </is>
      </c>
      <c r="E79" s="88" t="inlineStr">
        <is>
          <t>Droplet size distribution</t>
        </is>
      </c>
      <c r="F79" s="88" t="inlineStr">
        <is>
          <t>Actuator deposition</t>
        </is>
      </c>
      <c r="G79" s="88" t="inlineStr">
        <is>
          <t>Shake requirement</t>
        </is>
      </c>
      <c r="H79" s="88" t="inlineStr">
        <is>
          <t>Extractable/Leachable</t>
        </is>
      </c>
      <c r="I79" s="119" t="inlineStr">
        <is>
          <t>1</t>
        </is>
      </c>
      <c r="J79" s="88" t="inlineStr">
        <is>
          <t>✅ คำตอบที่ถูกต้อง: ข้อ ก. Uniformity of dosage unit/delivered dose uniformity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(Droplet size distribution): Droplet size distribution จำเป็นต้องทดสอบในยาพ่นจมูกเพื่อให้แน่ใจว่าละอองยามีขนาดเหมาะสมที่จะค้างในโพรงจมูก ไม่ลงลึกถึงปอด
• ข้อ ค. (Actuator deposition): Actuator deposition ต้องทดสอบเพื่อตรวจสอบปริมาณยาที่อาจตกค้างที่หัวพ่น ทำให้ปริมาณยาที่ผู้ป่วยได้รับจริงคลาดเคลื่อน
• ข้อ ง. (Shake requirement): Shake requirement ต้องทดสอบโดยเฉพาะในตำรับรูปแบบ suspension เพื่อดูความง่ายในการกระจายตัว แต่สำหรับ solution อาจพิจารณาข้ามได้
• ข้อ จ. (Extractable/Leachable): Extractable/Leachable จำเป็นต้องทดสอบเพื่อประเมินสารเคมีที่อาจชะล้างจากบรรจุภัณฑ์พลาสติกเข้าสู่สารละลายยา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9" s="100" t="n"/>
      <c r="L79" s="88" t="inlineStr">
        <is>
          <t>Diabetes mellitus</t>
        </is>
      </c>
      <c r="M79" s="100" t="inlineStr">
        <is>
          <t>Clinic</t>
        </is>
      </c>
      <c r="N79" s="88" t="inlineStr">
        <is>
          <t>แบบฝึกหัด PLE-CC 1 ข้อ 46</t>
        </is>
      </c>
      <c r="O79" s="100" t="inlineStr">
        <is>
          <t>แบบฝึกหัด</t>
        </is>
      </c>
      <c r="P79" s="100" t="inlineStr">
        <is>
          <t>แบบฝึกหัด</t>
        </is>
      </c>
      <c r="Q79" s="100" t="n"/>
    </row>
    <row r="80" ht="13.2" customHeight="1" s="49">
      <c r="A80" s="119" t="n">
        <v>78</v>
      </c>
      <c r="B80" s="88" t="inlineStr">
        <is>
          <t>ข้อใดไม่ใช่ปัจจัยที่มาพิจารณาการตั้งตำรับผลิตภัณฑ์ยาพ่นจมูกรูปแบบสารละลาย</t>
        </is>
      </c>
      <c r="C80" s="100" t="n"/>
      <c r="D80" s="88" t="inlineStr">
        <is>
          <t>Particle size</t>
        </is>
      </c>
      <c r="E80" s="88" t="inlineStr">
        <is>
          <t>Solvent</t>
        </is>
      </c>
      <c r="F80" s="88" t="inlineStr">
        <is>
          <t>Viscosity</t>
        </is>
      </c>
      <c r="G80" s="88" t="inlineStr">
        <is>
          <t>Osmolarity</t>
        </is>
      </c>
      <c r="H80" s="88" t="inlineStr">
        <is>
          <t>pH</t>
        </is>
      </c>
      <c r="I80" s="119" t="inlineStr">
        <is>
          <t>1</t>
        </is>
      </c>
      <c r="J80" s="88" t="inlineStr">
        <is>
          <t>✅ คำตอบที่ถูกต้อง: ข้อ ก. Particle size
💡 Background:
การบริบาลผู้ป่วยเบาหวานชนิดที่ 2 (T2DM) เน้นควบคุม HbA1c ควบคู่กับการเลือกยาที่มี cardiorenal protection ในผู้ป่วยที่มีโรคร่วม
🎯 ทำไมข้อนี้ถึงถูก:
Particle size การเลือก Particle size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(Solvent): Solvent มีความสำคัญในการละลายตัวยาสำคัญและควบคุมความคงสภาพของตำรับ จึงเป็นปัจจัยที่ต้องนำมาพิจารณา
• ข้อ ค. (Viscosity): Viscosity หรือความหนืด ส่งผลต่อระยะเวลาที่ยาเกาะติดบนเยื่อบุโพรงจมูก (residence time) และขนาดของละอองยา
• ข้อ ง. (Osmolarity): Osmolarity ต้องปรับให้อยู่ในระดับ isotonic (ประมาณ 290 mOsm/L) เพื่อไม่ให้ระคายเคืองและไม่ทำลายการทำงานของ cilia ในโพรงจมูก
• ข้อ จ. (pH): pH ของตำรับควรอยู่ในช่วง 4.5-6.5 เพื่อให้สอดคล้องกับสรีรวิทยาของโพรงจมูกและรักษาการทำงานของเอนไซม์ lysozyme ป้องกันการระคายเคือง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0" s="100" t="n"/>
      <c r="L80" s="88" t="inlineStr">
        <is>
          <t>Diabetes mellitus</t>
        </is>
      </c>
      <c r="M80" s="100" t="inlineStr">
        <is>
          <t>Clinic</t>
        </is>
      </c>
      <c r="N80" s="88" t="inlineStr">
        <is>
          <t>แบบฝึกหัด PLE-CC 1 ข้อ 47</t>
        </is>
      </c>
      <c r="O80" s="100" t="inlineStr">
        <is>
          <t>แบบฝึกหัด</t>
        </is>
      </c>
      <c r="P80" s="100" t="inlineStr">
        <is>
          <t>แบบฝึกหัด</t>
        </is>
      </c>
      <c r="Q80" s="100" t="n"/>
    </row>
    <row r="81" ht="13.2" customHeight="1" s="49">
      <c r="A81" s="119" t="n">
        <v>79</v>
      </c>
      <c r="B81" s="88" t="inlineStr">
        <is>
          <t>หัวข้อใดไม่จำเป็นต้องกำหนดในการควบคุมคุณภาพของผลิตภัณฑ์ยาพ่นจมูกรูปแบบสารละลาย</t>
        </is>
      </c>
      <c r="C81" s="100" t="n"/>
      <c r="D81" s="88" t="inlineStr">
        <is>
          <t>Description</t>
        </is>
      </c>
      <c r="E81" s="88" t="inlineStr">
        <is>
          <t>Assay</t>
        </is>
      </c>
      <c r="F81" s="88" t="inlineStr">
        <is>
          <t>Moisture content</t>
        </is>
      </c>
      <c r="G81" s="88" t="inlineStr">
        <is>
          <t>Microbial limit</t>
        </is>
      </c>
      <c r="H81" s="88" t="inlineStr">
        <is>
          <t>Mean delivered dose</t>
        </is>
      </c>
      <c r="I81" s="119" t="inlineStr">
        <is>
          <t>1</t>
        </is>
      </c>
      <c r="J81" s="88" t="inlineStr">
        <is>
          <t>✅ คำตอบที่ถูกต้อง: ข้อ ก. Description
💡 Background:
การบริบาลผู้ป่วยเบาหวานชนิดที่ 2 (T2DM) เน้นควบคุม HbA1c ควบคู่กับการเลือกยาที่มี cardiorenal protection ในผู้ป่วยที่มีโรคร่วม
🎯 ทำไมข้อนี้ถึงถูก:
Description การเลือก Description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(Assay): Assay หรือการหาปริมาณตัวยาสำคัญ เป็นหัวข้อบังคับในเภสัชตำรับเพื่อควบคุมคุณภาพด้านความแรงของผลิตภัณฑ์
• ข้อ ค. (Moisture content): Moisture content มักกำหนดในยารูปแบบผงแห้ง (dry powder) แต่สำหรับยาพ่นจมูกรูปแบบสารละลายน้ำ (aqueous solution) ไม่ใช่พารามิเตอร์หลัก
• ข้อ ง. (Microbial limit): Microbial limit มีความสำคัญมากสำหรับยาพ่นจมูกแบบ multi-dose เพื่อป้องกันการปนเปื้อนของเชื้อแบคทีเรียเข้าสู่โพรงจมูก
• ข้อ จ. (Mean delivered dose): Mean delivered dose จำเป็นต้องควบคุมเพื่อให้ผู้ป่วยได้รับปริมาณยาที่แม่นยำในการพ่นแต่ละครั้ง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1" s="100" t="n"/>
      <c r="L81" s="88" t="inlineStr">
        <is>
          <t>Diabetes mellitus</t>
        </is>
      </c>
      <c r="M81" s="100" t="inlineStr">
        <is>
          <t>Clinic</t>
        </is>
      </c>
      <c r="N81" s="88" t="inlineStr">
        <is>
          <t>แบบฝึกหัด PLE-CC 1 ข้อ 48</t>
        </is>
      </c>
      <c r="O81" s="100" t="inlineStr">
        <is>
          <t>แบบฝึกหัด</t>
        </is>
      </c>
      <c r="P81" s="100" t="inlineStr">
        <is>
          <t>แบบฝึกหัด</t>
        </is>
      </c>
      <c r="Q81" s="100" t="n"/>
    </row>
    <row r="82" ht="13.2" customHeight="1" s="49">
      <c r="A82" s="119" t="n">
        <v>80</v>
      </c>
      <c r="B82" s="88" t="inlineStr">
        <is>
          <t>Cetirizine เป็น racemate (R/S 1:1) levocetirizine เป็น R-enantiomer บริสุทธิ์ที่มีฤทธิ์ต้านตัวรับฮิสตามีนชนิด
H1 สูงกว่า S-enantiomer และอาจลดผลข้างเคียงเมื่อใช้ขนาดเทียบเท่า ภาพใดคือโครงสร้าง levocetirizine</t>
        </is>
      </c>
      <c r="C82" s="100" t="n"/>
      <c r="D82" s="88" t="inlineStr">
        <is>
          <t>Methimazole 10 mg OD</t>
        </is>
      </c>
      <c r="E82" s="88" t="inlineStr">
        <is>
          <t>Pioglitazone 15 mg OD</t>
        </is>
      </c>
      <c r="F82" s="88" t="inlineStr">
        <is>
          <t>A และ B</t>
        </is>
      </c>
      <c r="G82" s="88" t="inlineStr">
        <is>
          <t>ไม่ใช้ทั้ง A และ B</t>
        </is>
      </c>
      <c r="H82" s="88" t="inlineStr">
        <is>
          <t>ตัดสินไม่ได้</t>
        </is>
      </c>
      <c r="I82" s="119" t="inlineStr">
        <is>
          <t>1</t>
        </is>
      </c>
      <c r="J82"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(Pioglitazone 15 mg OD): Pioglitazone เป็นยารักษาโรคเบาหวาน ไม่มีโครงสร้างและฤทธิ์ต้านตัวรับฮิสตามีน
• ข้อ ค. (A และ B): การเลือกทั้ง A และ B เป็นไปไม่ได้เนื่องจากสารประกอบมีโครงสร้างเฉพาะตัว
• ข้อ ง. (ไม่ใช้ทั้ง A และ B): Levocetirizine มีโครงสร้าง stereochemistry แบบ R-enantiomer ที่เฉพาะเจาะจง การตอบว่าไม่ใช้ทั้งสองโครงสร้างจึงไม่ถูกต้อง
• ข้อ จ. (ตัดสินไม่ได้): สามารถตัดสินโครงสร้างได้จาก stereocenter ในโมเลกุลที่หมุนระนาบแสงไปทางขวา (R-configuration)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2" s="100" t="n"/>
      <c r="L82" s="88" t="inlineStr">
        <is>
          <t>Diabetes mellitus</t>
        </is>
      </c>
      <c r="M82" s="100" t="inlineStr">
        <is>
          <t>Clinic</t>
        </is>
      </c>
      <c r="N82" s="88" t="inlineStr">
        <is>
          <t>แบบฝึกหัด PLE-CC 1 ข้อ 49</t>
        </is>
      </c>
      <c r="O82" s="100" t="inlineStr">
        <is>
          <t>แบบฝึกหัด</t>
        </is>
      </c>
      <c r="P82" s="100" t="inlineStr">
        <is>
          <t>แบบฝึกหัด</t>
        </is>
      </c>
      <c r="Q82" s="100" t="n"/>
    </row>
    <row r="83" ht="13.2" customHeight="1" s="49">
      <c r="A83" s="119" t="n">
        <v>81</v>
      </c>
      <c r="B83" s="88" t="inlineStr">
        <is>
          <t>ข้อใดถูกต้องเกี่ยวกับ immune-related adverse events (irAEs)</t>
        </is>
      </c>
      <c r="C83" s="100" t="n"/>
      <c r="D83" s="88" t="inlineStr">
        <is>
          <t>ลำดับการเกิดคือ colitis &gt; endocrinepathy &gt; skin &gt; liver toxicity</t>
        </is>
      </c>
      <c r="E83" s="88" t="inlineStr">
        <is>
          <t>Endocrine toxicity คือการเกิด hypothyroidism รักษาด้วย steroid</t>
        </is>
      </c>
      <c r="F83" s="88" t="inlineStr">
        <is>
          <t>สามารถเกิดได้กับหลายอวัยวะ และเกิดได้แม้หยุดยาไปแล้ว</t>
        </is>
      </c>
      <c r="G83" s="88" t="inlineStr">
        <is>
          <t>ไม่จำเป็นต้องหยุดยา และสามารถหายได้เอง</t>
        </is>
      </c>
      <c r="H83" s="88" t="inlineStr">
        <is>
          <t>Skin จะเกิดเฉพาะกับผู้ป่วยที่มี EGFR mutation positive เท่านั้น</t>
        </is>
      </c>
      <c r="I83" s="119" t="inlineStr">
        <is>
          <t>1</t>
        </is>
      </c>
      <c r="J83" s="88" t="inlineStr">
        <is>
          <t>✅ คำตอบที่ถูกต้อง: ข้อ ก. ลำดับการเกิดคือ colitis &gt; endocrinepathy &gt; skin &gt; liver 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ลำดับการเกิดคือ colitis &gt; endocrinepathy &gt; skin &gt; liver toxicity การเลือก ลำดับการเกิดคือ colitis &gt; endocrinepathy &gt; skin &gt; liver toxicity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(Endocrine toxicity คือการเกิด hypothyroidism รักษาด้วย steroid): Endocrine toxicity จากการใช้ยากลุ่มภูมิคุ้มกันบำบัด มักเกิดภาวะ hypophysitis หรือ thyroiditis การรักษาหลักคือการให้ฮอร์โมนทดแทน ไม่ใช่สเตียรอยด์ขนาดสูงเสมอไป
• ข้อ ค. (สามารถเกิดได้กับหลายอวัยวะ และเกิดได้แม้หยุดยาไปแล้ว): irAEs เกิดจากการกระตุ้นการทำงานของ T-cell สามารถเกิดได้กับหลายระบบในร่างกาย และผลกระทบอาจอยู่ยาวนานแม้หยุดยา ซึ่งเป็นข้อมูลที่ถูกต้อง
• ข้อ ง. (ไม่จำเป็นต้องหยุดยา และสามารถหายได้เอง): หากเกิด irAEs ระดับปานกลางถึงรุนแรง จำเป็นต้องระงับการให้ยาชั่วคราวหรือถาวร และอาจต้องให้คอร์ติโคสเตียรอยด์เพื่อกดภูมิคุ้มกัน
• ข้อ จ. (Skin จะเกิดเฉพาะกับผู้ป่วยที่มี EGFR mutation positive เท่านั้น): ผลข้างเคียงทางผิวหนัง (Skin toxicity) จาก immune checkpoint inhibitors ไม่ได้จำกัดเฉพาะผู้ที่มี EGFR mutation แบบยากลุ่ม TKI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3" s="100" t="n"/>
      <c r="L83" s="88" t="inlineStr">
        <is>
          <t>Diabetes mellitus</t>
        </is>
      </c>
      <c r="M83" s="100" t="inlineStr">
        <is>
          <t>Clinic</t>
        </is>
      </c>
      <c r="N83" s="88" t="inlineStr">
        <is>
          <t>แบบฝึกหัด PLE-CC 1 ข้อ 68</t>
        </is>
      </c>
      <c r="O83" s="100" t="inlineStr">
        <is>
          <t>แบบฝึกหัด</t>
        </is>
      </c>
      <c r="P83" s="100" t="inlineStr">
        <is>
          <t>แบบฝึกหัด</t>
        </is>
      </c>
      <c r="Q83" s="100" t="n"/>
    </row>
    <row r="84" ht="13.2" customHeight="1" s="49">
      <c r="A84" s="119" t="n">
        <v>82</v>
      </c>
      <c r="B84" s="88" t="inlineStr">
        <is>
          <t>ใช้ propranolol ในการป้องกันไมเกรน ควรระวังในผู้ป่วยที่มีโรคร่วมใดมากที่สุด</t>
        </is>
      </c>
      <c r="C84" s="100" t="n"/>
      <c r="D84" s="88" t="inlineStr">
        <is>
          <t>เบาหวาน</t>
        </is>
      </c>
      <c r="E84" s="88" t="inlineStr">
        <is>
          <t>หืด</t>
        </is>
      </c>
      <c r="F84" s="88" t="inlineStr">
        <is>
          <t>ซึมเศร้า</t>
        </is>
      </c>
      <c r="G84" s="88" t="inlineStr">
        <is>
          <t>กรดไหลย้อน</t>
        </is>
      </c>
      <c r="H84" s="88" t="inlineStr">
        <is>
          <t>ไตเรื้อรัง</t>
        </is>
      </c>
      <c r="I84" s="119" t="inlineStr">
        <is>
          <t>1</t>
        </is>
      </c>
      <c r="J84" s="88" t="inlineStr">
        <is>
          <t>✅ คำตอบที่ถูกต้อง: ข้อ ก.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(หืด): โรคหืด (Asthma) เป็นข้อห้ามใช้เด็ดขาด (absolute contraindication) สำหรับยา non-selective beta-blockers อย่าง propranolol เพราะทำให้หลอดลมตีบรุนแรง
• ข้อ ค. (ซึมเศร้า): Propranolol ผ่าน blood-brain barrier ได้ดี จึงอาจทำให้อาการซึมเศร้าแย่ลงได้ แต่ระดับความระมัดระวังยังน้อยกว่าโรคหืดและเบาหวานในแง่ของผลเฉียบพลัน
• ข้อ ง. (กรดไหลย้อน): ยากลุ่ม beta-blockers ไม่ได้มีผลทางเภสัชวิทยาที่ทำให้กรดไหลย้อน (GERD) แย่ลงอย่างมีนัยสำคัญ
• ข้อ จ. (ไตเรื้อรัง): Propranolol ถูกเมแทบอลิซึมที่ตับเป็นหลัก การปรับยาในผู้ป่วยไตเรื้อรังจึงไม่มีความสำคัญมากนัก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4" s="100" t="n"/>
      <c r="L84" s="88" t="inlineStr">
        <is>
          <t>Diabetes mellitus</t>
        </is>
      </c>
      <c r="M84" s="100" t="inlineStr">
        <is>
          <t>Clinic</t>
        </is>
      </c>
      <c r="N84" s="88" t="inlineStr">
        <is>
          <t>แบบฝึกหัด PLE-CC 1 ข้อ 111</t>
        </is>
      </c>
      <c r="O84" s="100" t="inlineStr">
        <is>
          <t>แบบฝึกหัด</t>
        </is>
      </c>
      <c r="P84" s="100" t="inlineStr">
        <is>
          <t>แบบฝึกหัด</t>
        </is>
      </c>
      <c r="Q84" s="100" t="n"/>
    </row>
    <row r="85" ht="13.2" customHeight="1" s="49">
      <c r="A85" s="119" t="n">
        <v>83</v>
      </c>
      <c r="B85" s="88" t="inlineStr">
        <is>
          <t>ผู้ป่วยได้รับการวินิจฉัย secondary hyperthyroidism to Graves' disease ข้อใดคือคำแนะนำจาก 2018 European Thyroid Association Guideline for the management of Graves’ hyperthyroidism สำหรับผู้ป่วยรายนี้</t>
        </is>
      </c>
      <c r="C85" s="100" t="n"/>
      <c r="D85" s="88" t="inlineStr">
        <is>
          <t>ให้กินยาจนครบคอร์ส 6-8 เดือน ห้ามหยุดยาเอง ก่อนปรึกษาแพทย์์</t>
        </is>
      </c>
      <c r="E85" s="88" t="inlineStr">
        <is>
          <t>ยาอาจทำให้ง่วงซึม หลีกเลี่ยงการขับขี่ยานพาหนะหรือทำงานเครื่องจักร</t>
        </is>
      </c>
      <c r="F85" s="88" t="inlineStr">
        <is>
          <t>หลีกเลี่ยงการออกแดดหรือให้ทาครีมกันแดด เมื่อจำเป็น</t>
        </is>
      </c>
      <c r="G85" s="88" t="inlineStr">
        <is>
          <t>หากมีอาการ ไข้ เจ็บคอ มีแผลในปาก ควรหยุดยาแล้วมาพบแพทย์์ทันที</t>
        </is>
      </c>
      <c r="H85" s="88" t="inlineStr">
        <is>
          <t>หากมีผื่นขึ้นแม้เพียงเล็กน้อย ให้หยุดยาทันที</t>
        </is>
      </c>
      <c r="I85" s="119" t="n">
        <v>4</v>
      </c>
      <c r="J85" s="88" t="inlineStr">
        <is>
          <t>✅ คำตอบที่ถูกต้อง: ข้อ ง. หากมีอาการ ไข้ เจ็บคอ มีแผลในปาก ควรหยุดยาแล้วมาพบแพทย์์ทันที
💡 Background:
ยาต้านไทรอยด์กลุ่ม Thionamides (ได้แก่ Methimazole/MMI และ Propylthiouracil/PTU) เป็นการรักษาหลักสำหรับ Graves' disease แต่มีอาการไม่พึงประสงค์ที่อันตรายถึงชีวิตคือ Agranulocytosis (เม็ดเลือดขาวชนิดนิวโทรฟิลต่ำรุนแรง)
🎯 ทำไมข้อนี้ถึงถูก:
หากมีอาการ ไข้ เจ็บคอ มีแผลในปาก ควรหยุดยาแล้วมาพบแพทย์์ทันที ตาม 2018 European Thyroid Association (ETA) Guideline และ 2016 American Thyroid Association (ATA) Guideline กำหนดให้เภสัชกรและแพทย์์ต้องเตือนผู้ป่วยทุกคนที่เริ่มยา MMI/PTU ว่า หากมีอาการติดเชื้อเฉียบพลัน เช่น ไข้ เจ็บคอ (Sore throat) มีแผลในปาก (Mouth ulcers) ต้อง หยุดยาทันที และรีบมาโรงพยาบาลเพื่อตรวจความสมบูรณ์ของเม็ดเลือด (CBC with differential) ทันทีเพื่อตรวจคัดกรองภาวะ Agranulocytosis (ANC &lt; 500 cells/mm³)
🔍 ข้ออื่นผิดเพราะอะไร:
• ข้อ ก. (ให้กินยาจนครบคอร์ส 6-8 เดือน ห้ามหยุดยาเอง ก่อนปรึกษาแพทย์์): ระยะเวลาการรักษา Graves' disease ด้วยยาต้านไทรอยด์ตาม guideline จากลคือ 12-18 เดือน (ไม่ใช่ 6-8 เดือน) เพื่อลดอัตราการกลับเป็นซ้ำ (relapse)
• ข้อ ข. (ยาอาจทำให้ง่วงซึม หลีกเลี่ยงการขับขี่ยานพาหนะหรือทำงานเครื่องจักร): MMI และ PTU ไม่ได้ออกฤทธิ์กดประสาทส่วนกลางและไม่ทำให้ง่วงซึม
• ข้อ ค. (หลีกเลี่ยงการออกแดดหรือให้ทาครีมกันแดด เมื่อจำเป็น): ไม่ใช่อาการไม่พึงประสงค์หลักหรือคำเตือนสำคัญของยาต้านไทรอยด์
• ข้อ จ. (หากมีผื่นขึ้นแม้เพียงเล็กน้อย ให้หยุดยาทันที): หากมีผื่นแพ้เล็กน้อย (Minor allergic skin rash / urticaria) สามารถให้ยาแก้แพ้ (Antihistamines) บรรเทาอาการร่วมได้โดยไม่จำเป็นต้องหยุดยาต้านไทรอยด์ทันที ยกเว้นกรณีผื่นแพ้รุนแรง เช่น SJS/TEN หรือมีอาการ systemic involvement
📖 Guideline อ้างอิง:
2018 European Thyroid Association (ETA) Guideline for the Management of Graves’ Hyperthyroidism &amp; 2016 American Thyroid Association (ATA) Guidelines for Diagnosis and Management of Hyperthyroidism
📌 จุดจำก่อนสอบ:
• Critical Warning: ไข้ + เจ็บคอ = หยุดยาทันที + ตรวจ CBC ฉุกเฉินเพื่อเช็ก Agranulocytosis
• Duration of Therapy: รักษาด้วย MMI ต่อเนื่อง 12-18 เดือน แล้วจึงประเมินการหยุดยาเมื่อ TRAb ให้ผลลบและ TSH ปกติ
• Major Toxicities: MMI เสี่ยงต่อ Cholestatic jaundice, PTU เสี่ยงต่อ Fulminant hepatotoxicity (Black box warning)</t>
        </is>
      </c>
      <c r="K85" s="100" t="n"/>
      <c r="L85" s="88" t="inlineStr">
        <is>
          <t>Hypo/Hyperthyroidism</t>
        </is>
      </c>
      <c r="M85" s="100" t="inlineStr">
        <is>
          <t>Clinic</t>
        </is>
      </c>
      <c r="N85" s="88" t="inlineStr">
        <is>
          <t>PLE_CC1_2567_Key ข้อ 43</t>
        </is>
      </c>
      <c r="O85" s="100" t="inlineStr">
        <is>
          <t>ข้อสอบจริง</t>
        </is>
      </c>
      <c r="P85" s="100" t="inlineStr">
        <is>
          <t>ปี 2567</t>
        </is>
      </c>
      <c r="Q85" s="100" t="n"/>
    </row>
    <row r="86" ht="13.2" customHeight="1" s="49">
      <c r="A86" s="119" t="n">
        <v>84</v>
      </c>
      <c r="B86" s="88" t="inlineStr">
        <is>
          <t>[สถานการณ์: ผู้ป่วยหญิง 55 ปี โรคประจำตัวเบาหวาน ความดันโลหิตสูง ได้รับ Metformin 500 mg 1x2 pc, Glipizide 5 mg 1x1 pc, ผลตรวจ HbA1c ล่าสุด 8.1%, eGFR: 48-49 mL/min/1.73 m², UACR: 282 mg/g (CKD Stage 3aA2)]
ยาเบาหวานที่เหมาะสมในผู้ป่วยรายนี้ ตามแนวทางเวชปฏิบัติ KDIGO 2022 คือข้อใด?</t>
        </is>
      </c>
      <c r="C86" s="100" t="n"/>
      <c r="D86" s="88" t="inlineStr">
        <is>
          <t>Metformin + dapagliflozin</t>
        </is>
      </c>
      <c r="E86" s="88" t="inlineStr">
        <is>
          <t>Glipizide + insulin</t>
        </is>
      </c>
      <c r="F86" s="88" t="inlineStr">
        <is>
          <t>Insulin</t>
        </is>
      </c>
      <c r="G86" s="88" t="inlineStr">
        <is>
          <t>Linagliptin</t>
        </is>
      </c>
      <c r="H86" s="88" t="inlineStr">
        <is>
          <t>Metformin + sitagliptin</t>
        </is>
      </c>
      <c r="I86" s="119" t="n">
        <v>1</v>
      </c>
      <c r="J86" s="88" t="inlineStr">
        <is>
          <t>✅ คำตอบที่ถูกต้อง: ข้อ ก. Metformin + dapagliflozin
💡 Background:
แนวทางเวชปฏิบัติ KDIGO 2022 Clinical Practice Guideline for Diabetes Management in Chronic Kidney Disease แนะนำการดูแลรักษาผู้ป่วยเบาหวานร่วมกับโรคไตเรื้อรัง (CKD) โดยเน้นยาที่มีการชะลอการเสื่อมของไต (Kidney protection) และลดความเสี่ยงโรคหลอดเลือดหัวใจ
🎯 ทำไมข้อนี้ถึงถูก:
Metformin + dapagliflozin ตาม KDIGO 2022 แนะนำให้ First-line pharmacotherapy สำหรับผู้ป่วย T2DM ร่วมกับ CKD ที่มี eGFR ≥ 30 mL/min/1.73 m² ประกอบด้วย:
1) Metformin (ใช้ได้อย่างปลอดภัยเมื่อ eGFR ≥ 45 mL/min/1.73 m² แต่ควรปรับลดขนาดยาเหลือไม่เกิน 1,000 mg/วัน หาก eGFR 30-44)
2) SGLT2 inhibitor (Dapagliflozin หรือ Empagliflozin) แนะนำให้เริ่มในผู้ป่วยที่มี eGFR ≥ 20 mL/min/1.73 m² และมี Albuminuria (UACR &gt; 30 mg/g) เพื่อชะลอการดำเนินโรคมุ่งสู่ไตวายเรื้อรังระยะสุดท้ายและลด cardiovascular events
ผู้ป่วยรายนี้มี eGFR 48-49 และ UACR 282 mg/g การให้ Metformin ร่วมกับ SGLT2i (Dapagliflozin) จึงตรงตามเป้าหมายสูงสุดของ KDIGO 2022
🔍 ข้ออื่นผิดเพราะอะไร:
• ข้อ ข. (Glipizide + insulin): Glipizide แม้จะปลอดภัยในไตเพราะขับออกทางตับ แต่ไม่มีหลักฐานชะลอการเสื่อมของไต และทั้งสองตัวเพิ่มความเสี่ยงต่อการเกิด Hypoglycemia อย่างมีนัยสำคัญ
• ข้อ ค. (Insulin): เป็นทางเลือกเสริมเมื่อยาอื่นไม่สามารถคุมระดับน้ำตาลได้ตามเป้าหมาย หรือ eGFR &lt; 30 mL/min แต่ไม่มีฤทธิ์จำเพาะในการชะลอการเสื่อมของไต (No direct nephroprotection)
• ข้อ ง. (Linagliptin): DPP-4 inhibitor เช่น Linagliptin มีความปลอดภัยสูง ไม่ต้องปรับขนาดยาตามการทำงานของไต แต่ตาม KDIGO 2022 จัดเป็น Second-line (Non-first-line) รองจาก Metformin + SGLT2i
• ข้อ จ. (Metformin + sitagliptin): Sitagliptin ต้องปรับลดยาตาม eGFR และไม่มีข้อมูลในการชะลอโรคไตเรื้อรังเมื่อเทียบกับ SGLT2 inhibitors
📖 Guideline อ้างอิง:
KDIGO 2022 Clinical Practice Guideline for Diabetes Management in Chronic Kidney Disease &amp; ADA Standards of Care in Diabetes 2024
📌 จุดจำก่อนสอบ:
• First-line KDIGO 2022: Lifestyle modification + Metformin + SGLT2 inhibitor (+ Statin + ACEI/ARB)
• SGLT2i Renal Threshold: สามารถเริ่มใช้ได้จนถึง eGFR ≥ 20 mL/min/1.73 m² และให้ยาต่อไปได้จนกว่าจะเริ่มฟอกไต
• Metformin eGFR Cutoffs: ห้ามเริ่มถ้า eGFR &lt; 45, ลดขนาดยาสูงสุดเหลือ 1,000 mg/วัน ถ้า eGFR 30-44, และหยุดยาเด็ดขาดเมื่อ eGFR &lt; 30 mL/min/1.73 m²</t>
        </is>
      </c>
      <c r="K86" s="100" t="n"/>
      <c r="L86" s="88" t="inlineStr">
        <is>
          <t>Diabetes mellitus</t>
        </is>
      </c>
      <c r="M86" s="100" t="inlineStr">
        <is>
          <t>Clinic</t>
        </is>
      </c>
      <c r="N86" s="88" t="inlineStr">
        <is>
          <t>PLE_CC1_2567_Key ข้อ 49</t>
        </is>
      </c>
      <c r="O86" s="100" t="inlineStr">
        <is>
          <t>ข้อสอบจริง</t>
        </is>
      </c>
      <c r="P86" s="100" t="inlineStr">
        <is>
          <t>ปี 2567</t>
        </is>
      </c>
      <c r="Q86" s="100" t="n"/>
    </row>
    <row r="87" ht="13.2" customHeight="1" s="49">
      <c r="A87" s="119" t="n">
        <v>85</v>
      </c>
      <c r="B87" s="88" t="inlineStr">
        <is>
          <t>[สถานการณ์: ผู้ป่วยตั้งครรภ์ 5 สัปดาห์ มีอาการกินจุแต่น้ำหนักลด เหงื่อออกมากผิดปกติ เหนื่อยง่าย ใจสั่น สงสัยภาวะ Hyperthyroidism จาก Graves' disease]
ผู้ป่วยรายนี้ ผลการตรวจฮอร์โมนต่อมไทรอยด์จากห้องปฏิบัติการควรมีลักษณะสอดคล้องกับข้อใด?</t>
        </is>
      </c>
      <c r="C87" s="100" t="n"/>
      <c r="D87" s="88" t="inlineStr">
        <is>
          <t>TSH สูง, FT3 ปกติ, FT4 ปกติ</t>
        </is>
      </c>
      <c r="E87" s="88" t="inlineStr">
        <is>
          <t>TSH ปกติ, FT3 สูง, FT4 สูง</t>
        </is>
      </c>
      <c r="F87" s="88" t="inlineStr">
        <is>
          <t>TSH ต่ำ, FT3 สูง, FT4 สูง</t>
        </is>
      </c>
      <c r="G87" s="88" t="inlineStr">
        <is>
          <t>TSH ต่ำ, FT3 ต่ำ, FT4 ต่ำ</t>
        </is>
      </c>
      <c r="H87" s="88" t="inlineStr">
        <is>
          <t>TSH สูง, FT3 สูง, FT4 สูง</t>
        </is>
      </c>
      <c r="I87" s="119" t="n">
        <v>3</v>
      </c>
      <c r="J87" s="88" t="inlineStr">
        <is>
          <t>✅ คำตอบที่ถูกต้อง: ข้อ ค. TSH ต่ำ, FT3 สูง, FT4 สูง
💡 Background:
Graves' disease เป็นสาเหตุที่พบบ่อยที่สุดของภาวะต่อมไทรอยด์ทำงานเกิน (Primary hyperthyroidism) เกิดจากร่างกายสร้าง Thyroid-stimulating immunoglobulins (TSI / TRAb) ไปกระตุ้น TSH receptor บนต่อมไทรอยด์อย่างต่อเนื่อง
🎯 ทำไมข้อนี้ถึงถูก:
TSH ต่ำ, FT3 สูง, FT4 สูง ในภาวะ Primary hyperthyroidism จาก Graves' disease ต่อมไทรอยด์จะสังเคราะห์และหลั่งฮอร์โมน Free T3 (FT3) และ Free T4 (FT4) ออกมาในกระแสเลือดสูงกว่าปกติ ฮอร์โมนไทรอยด์ที่สูงนี้จะไปออกฤทธิ์ยับยั้งย้อนกลับแบบลบ (Negative feedback inhibition) ที่ต่อมใต้สมองส่วนหน้า (Anterior pituitary gland) ส่งผลให้ระดับ Thyroid-stimulating hormone (TSH) ลดต่ำลงจนวัดค่าแทบไม่ได้ (Suppressed TSH &lt; 0.01 mIU/L)
🔍 ข้ออื่นผิดเพราะอะไร:
• ข้อ ก. (TSH สูง, FT3 ปกติ, FT4 ปกติ): เป็นลักษณะของ Subclinical hypothyroidism
• ข้อ ข. (TSH ปกติ, FT3 สูง, FT4 สูง): อาจพบได้ในภาวะ Artifact / Assay interference, TSH-secreting pituitary adenoma หรือ Thyroid hormone resistance syndrome ไม่ใช่ลักษณะของ Graves' disease
• ข้อ ง. (TSH ต่ำ, FT3 ต่ำ, FT4 ต่ำ): เป็นลักษณะของ Secondary / Central hypothyroidism (ความผิดปกติที่ระดับ Pituitary หรือ Hypothalamus)
• ข้อ จ. (TSH สูง, FT3 สูง, FT4 สูง): เป็นลักษณะของ Secondary hyperthyroidism (เช่น TSH-producing pituitary tumor) ซึ่งพบได้น้อยมาก ต่างจาก Graves' disease ซึ่งเป็น Primary disorder
📖 Guideline อ้างอิง:
2016 American Thyroid Association (ATA) Guidelines for Diagnosis and Management of Hyperthyroidism and Other Causes of Thyrotoxicosis
📌 จุดจำก่อนสอบ:
• Primary Hyperthyroidism Hallmark: TSH ต่ำ (Suppressed) ร่วมกับ FT4 และ/หรือ FT3 สูง
• Primary Hypothyroidism Hallmark: TSH สูง (Elevated) ร่วมกับ FT4 ต่ำ
• Most Sensitive Screening Test: Serum TSH เป็นการตรวจคัดกรองที่มีความไวสูงสุดในการประเมินการทำงานของต่อมไทรอยด์</t>
        </is>
      </c>
      <c r="K87" s="100" t="n"/>
      <c r="L87" s="88" t="inlineStr">
        <is>
          <t>Hypo/Hyperthyroidism</t>
        </is>
      </c>
      <c r="M87" s="100" t="inlineStr">
        <is>
          <t>Clinic</t>
        </is>
      </c>
      <c r="N87" s="88" t="inlineStr">
        <is>
          <t>PLE_CC1_2567_Key ข้อ 67</t>
        </is>
      </c>
      <c r="O87" s="100" t="inlineStr">
        <is>
          <t>ข้อสอบจริง</t>
        </is>
      </c>
      <c r="P87" s="100" t="inlineStr">
        <is>
          <t>ปี 2567</t>
        </is>
      </c>
      <c r="Q87" s="100" t="n"/>
    </row>
    <row r="88" ht="13.2" customHeight="1" s="49">
      <c r="A88" s="119" t="n">
        <v>86</v>
      </c>
      <c r="B88" s="88" t="inlineStr">
        <is>
          <t>ข้อใดต่อไปนี้เป็นอาการแสดงที่พบได้ในภาวะต่อมไทรอยด์ทำงานเกิน (Hyperthyroidism)?</t>
        </is>
      </c>
      <c r="C88" s="100" t="n"/>
      <c r="D88" s="88" t="inlineStr">
        <is>
          <t>หงุดหงิดง่าย</t>
        </is>
      </c>
      <c r="E88" s="88" t="inlineStr">
        <is>
          <t>ผมร่วง</t>
        </is>
      </c>
      <c r="F88" s="88" t="inlineStr">
        <is>
          <t>ผิวแห้ง</t>
        </is>
      </c>
      <c r="G88" s="88" t="inlineStr">
        <is>
          <t>หัวใจเต้นช้า</t>
        </is>
      </c>
      <c r="H88" s="88" t="inlineStr">
        <is>
          <t>ท้องผูก</t>
        </is>
      </c>
      <c r="I88" s="119" t="n">
        <v>1</v>
      </c>
      <c r="J88" s="88" t="inlineStr">
        <is>
          <t>✅ คำตอบที่ถูกต้อง: ข้อ ก. หงุดหงิดง่าย
💡 Background:
ฮอร์โมนไทรอยด์ทำหน้าที่เพิ่มอัตราการเผาผลาญพื้นฐานของร่างกาย (Basal Metabolic Rate: BMR) และเพิ่มความไวของระบบประสาทซิมพาเทติกต่อสารสื่อประสาทกลุ่ม Catecholamines
🎯 ทำไมข้อนี้ถึงถูก:
หงุดหงิดง่าย (Irritability / Nervousness / Emotional lability) เป็นอาการแสดงเด่นทางระบบประสาทที่พบบ่อยในผู้ป่วย Hyperthyroidism ร่วมกับอาการกระวนกระวาย อยู่ไม่นิ่ง มือสั่น นอนไม่หลับ ใจสั่น เหงื่อออกมาก ขี้ร้อน ทนร้อนไม่ได้ และน้ำหนักลดแม้จะรับประทานอาหารมากขึ้น
🔍 ข้ออื่นผิดเพราะอะไร:
• ข้อ ข. (ผมร่วง): แม้พบได้ในไทรอยด์ทั้งสองชนิด แต่ผมแห้งหยาบและหลุดร่วงง่าย มักเป็นลักษณะเด่นของภาวะขาดไทรอยด์ (Hypothyroidism) ร่วมกับขนคิ้วด้านนอกบางลง (Loss of outer third of eyebrows)
• ข้อ ค. (ผิวแห้ง): ผิวแห้ง เย็น หยาบกร้าน (Dry, cool, coarse skin) เป็นอาการแสดงคลาสสิกของ Hypothyroidism (ตรงข้ามกับ Hyperthyroidism ที่ผิวจะอุ่น ชื้น เรียบเนียน)
• ข้อ ง. (หัวใจเต้นช้า): หัวใจเต้นช้า (Bradycardia) เป็นอาการแสดงของ Hypothyroidism จาก sympathetic tone ที่ลดลง ส่วน Hyperthyroidism จะมีหัวใจเต้นเร็ว (Sinus tachycardia, Palpitations)
• ข้อ จ. (ท้องผูก): ท้องผูก (Constipation) เกิดจากการบีบตัวของลำไส้ลดลงใน Hypothyroidism ส่วน Hyperthyroidism ลำไส้จะบีบตัวไวขึ้น ถ่ายอุจจาระบ่อยขึ้น (Hyperdefecation / Diarrhea)
📖 Guideline อ้างอิง:
2016 American Thyroid Association (ATA) Guidelines for Diagnosis and Management of Hyperthyroidism and Other Causes of Thyrotoxicosis
📌 จุดจำก่อนสอบ:
• Hyperthyroidism: BMR สูง = ขี้ร้อน เหงื่อออก ใจสั่น กินจุแต่น้ำหนักลด มือสั่น หงุดหงิดง่าย ถ่ายบ่อย
• Hypothyroidism: BMR ต่ำ = ขี้หนาว ผิวแห้ง ท้องผูก เฉื่อยชา หัวใจเต้นช้า น้ำหนักขึ้น หน้าบวม หนังตาบวม (Myxedema)</t>
        </is>
      </c>
      <c r="K88" s="100" t="n"/>
      <c r="L88" s="88" t="inlineStr">
        <is>
          <t>Hypo/Hyperthyroidism</t>
        </is>
      </c>
      <c r="M88" s="100" t="inlineStr">
        <is>
          <t>Clinic</t>
        </is>
      </c>
      <c r="N88" s="88" t="inlineStr">
        <is>
          <t>PLE_CC1_2567_Key ข้อ 68</t>
        </is>
      </c>
      <c r="O88" s="100" t="inlineStr">
        <is>
          <t>ข้อสอบจริง</t>
        </is>
      </c>
      <c r="P88" s="100" t="inlineStr">
        <is>
          <t>ปี 2567</t>
        </is>
      </c>
      <c r="Q88" s="100" t="n"/>
    </row>
    <row r="89" ht="13.2" customHeight="1" s="49">
      <c r="A89" s="119" t="n">
        <v>87</v>
      </c>
      <c r="B89" s="88" t="inlineStr">
        <is>
          <t>[สถานการณ์: หญิงตั้งครรภ์ อายุ 28 ปี อายุครรภ์ 4 เดือน (Second trimester: สัปดาห์ที่ 16) ได้รับการวินิจฉัยว่าเป็น Graves' hyperthyroidism แพทย์์สั่งจ่ายยา Propylthiouracil (PTU) 50 mg 1x3 pc ร่วมกับ Propranolol 10 mg 1x3 pc]
จากการสั่งใช้ยาดังกล่าว ปัญหาจากการใช้ยา (Drug-Related Problem: DRP) ที่ชัดเจนที่สุดตามแนวทางการบริบาลทางเภสัชกรรมคือข้อใด?</t>
        </is>
      </c>
      <c r="C89" s="100" t="n"/>
      <c r="D89" s="88" t="inlineStr">
        <is>
          <t>จ่ายยาเพิ่มอีก 1 ตัว</t>
        </is>
      </c>
      <c r="E89" s="88" t="inlineStr">
        <is>
          <t>มียาที่ไม่เหมาะสม (Inappropriate drug)</t>
        </is>
      </c>
      <c r="F89" s="88" t="inlineStr">
        <is>
          <t>มียาที่ความถี่ในการบริหารไม่เหมาะสม</t>
        </is>
      </c>
      <c r="G89" s="88" t="inlineStr">
        <is>
          <t>มียาที่ไม่มีข้อบ่งใช้</t>
        </is>
      </c>
      <c r="H89" s="88" t="inlineStr">
        <is>
          <t>เกิดปฏิกิริยาระหว่างยาที่รุนแรง</t>
        </is>
      </c>
      <c r="I89" s="119" t="n">
        <v>2</v>
      </c>
      <c r="J89" s="88" t="inlineStr">
        <is>
          <t>✅ คำตอบที่ถูกต้อง: ข้อ ข. มียาที่ไม่เหมาะสม (Inappropriate drug)
💡 Background:
การรักษา Graves' disease ในสตรีตั้งครรภ์ต้องคำนึงถึงความเสี่ยงต่อทารกในครรภ์ (Teratogenicity) และความเป็นพิษต่อตับของมารดา (Maternal hepatotoxicity) โดยแบ่งการจัดการตามไตรมาสของการตั้งครรภ์
🎯 ทำไมข้อนี้ถึงถูก:
มียาที่ไม่เหมาะสม (Inappropriate drug) ตามแนวทางของ American Thyroid Association (ATA) และ Endocrine Society:
1) ไตรมาสแรก (First trimester, อายุครรภ์ 1-12 สัปดาห์): แนะนำให้ใช้ Propylthiouracil (PTU) เป็นยาทางเลือกแรก เนื่องจาก Methimazole (MMI) สัมพันธ์กับความเสี่ยงเกิดความพิการแต่กำเนิด (MMI embryopathy: Choanal atresia, Esophageal atresia, Aplasia cutis)
2) ไตรมาสที่สองและสาม (Second &amp; Third trimesters, อายุครรภ์ตั้งแต่ 13 สัปดาห์ขึ้นไป): แนะนำให้พิจารณาเปลี่ยนยา (Switch) จาก PTU มาเป็น Methimazole (MMI) เนื่องจาก PTU มีความเสี่ยงต่อการเกิดพิษตับรุนแรงและตับวายเฉียบพลันในมารดา (Severe hepatotoxicity / Fulminant liver failure)
ผู้ป่วยรายนี้ตั้งครรภ์ได้ 4 เดือน (ไตรมาสที่ 2) การยังคงให้ PTU จึงมีความเสี่ยงต่อภาวะตับวายของมารดา จึงเป็น DRP ประเภท ยาไม่เหมาะสม ควรเปลี่ยนเป็น MMI ขนาดยาต่ำสุดที่คุม FT4 ให้อยู่ระดับ upper normal limit
🔍 ข้ออื่นผิดเพราะอะไร:
• ข้อ ก. (จ่ายยาเพิ่มอีก 1 ตัว): ยาต้านไทรอยด์และ Beta-blocker ขนาดต่ำเพื่อคุมอาการใจสั่นครอบคลุมข้อบ่งใช้แล้ว ไม่มีความจำเป็นต้องเพิ่มยาตัวอื่น
• ข้อ ค. (มียาที่ความถี่ในการบริหารไม่เหมาะสม): PTU ปกติบริหารวันละ 2-3 ครั้ง (TID) เนื่องจากมี half-life สั้น ซึ่งความถี่สอดคล้องกับเภสัชจลนศาสตร์
• ข้อ ง. (มียาที่ไม่มีข้อบ่งใช้): ยาทั้งสองตัวมีข้อบ่งใช้ชัดเจน (PTU สำหรับต้านไทรอยด์, Propranolol สำหรับบรรเทาอาการ Adrenergic hyperstimulation)
• ข้อ จ. (เกิดปฏิกิริยาระหว่างยาที่รุนแรง): PTU และ Propranolol สามารถใช้ร่วมกันได้อย่างปลอดภัย ไม่มี clinically significant DDI ที่เป็นข้อห้าม
📖 Guideline อ้างอิง:
2017 Guidelines of the American Thyroid Association for the Diagnosis and Management of Thyroid Disease During Pregnancy and the Postpartum &amp; 2018 ETA Guidelines
📌 จุดจำก่อนสอบ:
• 1st Trimester Pregnancy: เลือกใช้ PTU (เลี่ยง MMI embryopathy)
• 2nd - 3rd Trimester: เปลี่ยนเป็น MMI (เลี่ยง PTU maternal hepatotoxicity)
• Beta-blocker in Pregnancy: ใช้ Propranolol ขนาดต่ำระยะสั้นได้ หากอาการดีขึ้นควรหยุดยาเพื่อเลี่ยง Fetal bradycardia, IUGR และ Hypoglycemia</t>
        </is>
      </c>
      <c r="K89" s="100" t="n"/>
      <c r="L89" s="88" t="inlineStr">
        <is>
          <t>Hypo/Hyperthyroidism</t>
        </is>
      </c>
      <c r="M89" s="100" t="inlineStr">
        <is>
          <t>Clinic</t>
        </is>
      </c>
      <c r="N89" s="88" t="inlineStr">
        <is>
          <t>PLE_CC1_2567_Key ข้อ 69</t>
        </is>
      </c>
      <c r="O89" s="100" t="inlineStr">
        <is>
          <t>ข้อสอบจริง</t>
        </is>
      </c>
      <c r="P89" s="100" t="inlineStr">
        <is>
          <t>ปี 2567</t>
        </is>
      </c>
      <c r="Q89" s="100" t="n"/>
    </row>
    <row r="90" ht="13.2" customHeight="1" s="49">
      <c r="A90" s="119" t="n">
        <v>88</v>
      </c>
      <c r="B90" s="88" t="inlineStr">
        <is>
          <t>ปัจจัยในข้อใดต่อไปนี้เป็นข้อห้ามใช้หรือปัจจัยเสี่ยงสำคัญที่เพิ่มความเสี่ยงต่อการเกิดภาวะ Lactic acidosis ในผู้ป่วยเบาหวานชนิดที่ 2 ที่ได้รับยา Metformin</t>
        </is>
      </c>
      <c r="C90" s="100" t="n"/>
      <c r="D90" s="88" t="inlineStr">
        <is>
          <t>การดื่มแอลกอฮอล์ปริมาณมาก (Excessive alcohol intake) และภาวะไตเสื่อมรุนแรง (Severe renal impairment eGFR &lt; 30 mL/min)</t>
        </is>
      </c>
      <c r="E90" s="88" t="inlineStr">
        <is>
          <t>โรคอ้วน (BMI &gt; 30 kg/m²)</t>
        </is>
      </c>
      <c r="F90" s="88" t="inlineStr">
        <is>
          <t>การรับประทานอาหารที่มีไขมันสูง</t>
        </is>
      </c>
      <c r="G90" s="88" t="inlineStr">
        <is>
          <t>การออกกำลังกายแบบแอโรบิกเป็นประจำ</t>
        </is>
      </c>
      <c r="H90" s="34" t="inlineStr">
        <is>
          <t>ภาวะความดันโลหิตสูงระดับเล็กน้อย</t>
        </is>
      </c>
      <c r="I90" s="119" t="n">
        <v>1</v>
      </c>
      <c r="J90" s="88" t="inlineStr">
        <is>
          <t>✅ คำตอบที่ถูกต้อง: ข้อ ก. การดื่มแอลกอฮอล์ปริมาณมาก (Excessive alcohol intake) และภาวะไตเสื่อมรุนแรง (Severe renal impairment eGFR &lt; 30 mL/min)
💡 Background:
Metformin ยับยั้งกระบวนการ Gluconeogenesis ในตับผ่านการยับยั้ง Mitochondrial respiratory chain complex 1 ทำให้เซลล์เปลี่ยนไปสร้างพลังงานแบบไม่ใช้ออกซิเจน เกิดกรดแลกติกสะสม (Lactic acidosis)
🎯 ทำไมข้อนี้ถึงถูก:
แอลกอฮอล์จะแย่งใช้ NAD⁺ ในกระบวนการขจัดแอลกอฮอล์ ทำให้เกิดการสะสมของ Lactate เพิ่มขึ้นอย่างมาก และเนื่องจาก Metformin ขับออกทางไตเป็นหลัก ภาวะไตเสื่อม (eGFR &lt; 30 mL/min) จะทำให้ตัวยาสะสมในร่างกาย ทั้งสองปัจจัยนี้จึงเป็นความเสี่ยงสูงสุดต่อการเกิด Metformin-associated lactic acidosis (MALA)
🔍 ข้ออื่นผิดเพราะอะไร:
- ข้อ ข. (โรคอ้วน): Metformin เป็นยาทางเลือกแรกในผู้ป่วยเบาหวานที่มีโรคอ้วนเพราะช่วยลดน้ำหนักหรือน้ำหนักคงที่
- ข้อ ค, ง, จ: ไม่ใช่ปัจจัยเสี่ยงต่อการเกิดภาวะกรดแลกติกคั่ง
📖 Guideline อ้างอิง:
ADA Standards of Care in Diabetes (2024), Thai CPG for Diabetes 2023
📌 จุดจำก่อนสอบ:
Metformin เสี่ยง Lactic acidosis สูงสุดเมื่อ: ดื่มสุราหนัก, eGFR &lt; 30, ภาวะช็อก/ขาดออกซิเจน (Hypoxia), ฉีดสารทึบแสงไอโอดีน</t>
        </is>
      </c>
      <c r="K90" s="100" t="n"/>
      <c r="L90" s="88" t="inlineStr">
        <is>
          <t>Diabetes mellitus</t>
        </is>
      </c>
      <c r="M90" s="100" t="inlineStr">
        <is>
          <t>Clinic</t>
        </is>
      </c>
      <c r="N90" s="88" t="inlineStr">
        <is>
          <t>PLE-CC1 ปี 2566 Day 1 ข้อ 1</t>
        </is>
      </c>
      <c r="O90" s="100" t="inlineStr">
        <is>
          <t>ข้อสอบจริง</t>
        </is>
      </c>
      <c r="P90" s="100" t="inlineStr">
        <is>
          <t>ปี 2566</t>
        </is>
      </c>
      <c r="Q90" s="100" t="n"/>
    </row>
    <row r="91" ht="13.2" customHeight="1" s="49">
      <c r="A91" s="119" t="n">
        <v>89</v>
      </c>
      <c r="B91" s="88" t="inlineStr">
        <is>
          <t>ผู้ป่วยเบาหวานชนิดที่ 2 ที่มีค่าการทำงานของไต eGFR = 40 mL/min/1.73m² (CKD Stage 3b) ควรได้รับคำแนะนำในการปรับขนาดยา Metformin อย่างไรตามแนวทางเวชปฏิบัติสากล</t>
        </is>
      </c>
      <c r="C91" s="100" t="n"/>
      <c r="D91" s="88" t="inlineStr">
        <is>
          <t>สามารถใช้ยาต่อได้ แต่ต้องปรับลดขนาดยาสูงสุดไม่เกิน 1,000 mg ต่อวัน และติดตามการทำงานของไตอย่างใกล้ชิด</t>
        </is>
      </c>
      <c r="E91" s="88" t="inlineStr">
        <is>
          <t>ห้ามใช้ยาทันทีและหยุดยาทันที</t>
        </is>
      </c>
      <c r="F91" s="88" t="inlineStr">
        <is>
          <t>สามารถใช้ขนาดยาสูงสุด 2,000-2,550 mg ต่อวันได้ตามปกติ</t>
        </is>
      </c>
      <c r="G91" s="88" t="inlineStr">
        <is>
          <t>เปลี่ยนเป็นยา Sulfonylurea ขนาดสูงทันที</t>
        </is>
      </c>
      <c r="H91" s="34" t="inlineStr">
        <is>
          <t>ต้องล้างไตก่อนจึงจะรับประทานยาได้</t>
        </is>
      </c>
      <c r="I91" s="119" t="n">
        <v>1</v>
      </c>
      <c r="J91" s="88" t="inlineStr">
        <is>
          <t>✅ คำตอบที่ถูกต้อง: ข้อ ก. สามารถใช้ยาต่อได้ แต่ต้องปรับลดขนาดยาสูงสุดไม่เกิน 1,000 mg ต่อวัน และติดตามการทำงานของไตอย่างใกล้ชิด
💡 Background:
แนวทางการปรับขนาดยา Metformin ตามค่า eGFR (ADA / KDIGO 2024 / Thai CPG):
- eGFR ≥ 60: ใช้ขนาดปกติได้สูงสุด 2,000 - 2,550 mg/day
- eGFR 45 - 59: ใช้ขนาดปกติได้สูงสุด 2,000 mg/day ตรวจไตทุก 3-6 เดือน
- eGFR 30 - 44: ปรับลดขนาดยาสูงสุดไม่เกิน 1,000 mg/day (ห้ามเริ่มยาใหม่ในกลุ่มนี้ แต่ถ้ากินอยู่เดิมให้ลดขนาด)
- eGFR &lt; 30: ห้ามใช้โดยเด็ดขาด (Contraindicated)
🎯 ทำไมข้อนี้ถึงถูก:
ผู้ป่วยมี eGFR = 40 mL/min ซึ่งอยู่ในช่วง 30-44 mL/min หากใช้ยาอยู่เดิมสามารถใช้ต่อไปได้โดยจำกัดขนาดยาสูงสุดไม่เกิน 1,000 mg/day (เช่น 500 mg วันละ 2 ครั้ง)
🔍 ข้ออื่นผิดเพราะอะไร:
- ข้อ ข. (หยุดยาทันที): จะห้ามใช้เมื่อ eGFR &lt; 30 mL/min
- ข้อ ค. (ใช้ขนาดเต็ม 2,000 mg): เสี่ยงต่อการสะสมยาและเกิด MALA
- ข้อ ง. (เปลี่ยนเป็น SU ขนาดสูง): เสี่ยงต่อภาวะน้ำตาลในเลือดต่ำรุนแรง (Hypoglycemia)
- ข้อ จ. (ต้องล้างไต): ผู้ป่วยยังไม่ต้องฟอกไต
📖 Guideline อ้างอิง:
ADA Standards of Care in Diabetes (2024), KDIGO 2023 Clinical Practice Guideline for Diabetes Management in CKD
📌 จุดจำก่อนสอบ:
Metformin กับค่าไต: eGFR 30-44 = Max 1,000 mg/day / eGFR &lt; 30 = ห้ามใช้เด็ดขาด (Contraindicated)</t>
        </is>
      </c>
      <c r="K91" s="100" t="n"/>
      <c r="L91" s="88" t="inlineStr">
        <is>
          <t>Diabetes mellitus</t>
        </is>
      </c>
      <c r="M91" s="100" t="inlineStr">
        <is>
          <t>Clinic</t>
        </is>
      </c>
      <c r="N91" s="88" t="inlineStr">
        <is>
          <t>PLE-CC1 ปี 2566 Day 1 ข้อ 5</t>
        </is>
      </c>
      <c r="O91" s="100" t="inlineStr">
        <is>
          <t>ข้อสอบจริง</t>
        </is>
      </c>
      <c r="P91" s="100" t="inlineStr">
        <is>
          <t>ปี 2566</t>
        </is>
      </c>
      <c r="Q91" s="100" t="n"/>
    </row>
    <row r="92" ht="13.2" customHeight="1" s="49">
      <c r="A92" s="119" t="n">
        <v>90</v>
      </c>
      <c r="B92" s="88" t="inlineStr">
        <is>
          <t>ยา Premixed Insulin 70/30 (เช่น Humulin 70/30 หรือ Mixtard 30) มีส่วนประกอบของอินซูลินชนิดใดและมีสัดส่วนการออกฤทธิ์อย่างไร</t>
        </is>
      </c>
      <c r="C92" s="100" t="n"/>
      <c r="D92" s="88" t="inlineStr">
        <is>
          <t>ประกอบด้วย Intermediate-acting insulin (NPH / Isophane) 70% และ Short-acting insulin (Regular Insulin - RI) 30%</t>
        </is>
      </c>
      <c r="E92" s="88" t="inlineStr">
        <is>
          <t>ประกอบด้วย Rapid-acting insulin 70% และ Long-acting insulin 30%</t>
        </is>
      </c>
      <c r="F92" s="88" t="inlineStr">
        <is>
          <t>ประกอบด้วย Long-acting insulin (Glargine) 70% และ Short-acting 30%</t>
        </is>
      </c>
      <c r="G92" s="88" t="inlineStr">
        <is>
          <t>ประกอบด้วย Regular insulin 70% และ NPH 30%</t>
        </is>
      </c>
      <c r="H92" s="34" t="inlineStr">
        <is>
          <t>ประกอบด้วย Ultra-long acting insulin 100%</t>
        </is>
      </c>
      <c r="I92" s="119" t="n">
        <v>1</v>
      </c>
      <c r="J92" s="88" t="inlineStr">
        <is>
          <t>✅ คำตอบที่ถูกต้อง: ข้อ ก. ประกอบด้วย Intermediate-acting insulin (NPH / Isophane) 70% และ Short-acting insulin (Regular Insulin - RI) 30%
💡 Background:
Premixed Insulin ชนิด Human insulin 70/30 เป็นการผสมระหว่างอินซูลินออกฤทธิ์ปานกลางเพื่อคุมระดับน้ำตาลพื้นฐาน (Basal control) และอินซูลินออกฤทธิ์เร็ว/สั้นเพื่อคุมระดับน้ำตาลหลังอาหาร (Prandial control)
🎯 ทำไมข้อนี้ถึงถูก:
ตัวเลข 70/30 หมายถึง:
- ตัวเลขหน้า (70%): คือ NPH (Neutral Protamine Hagedorn / Isophane insulin) ออกฤทธิ์ปานกลาง (Intermediate-acting) มีลักษณะขุ่น
- ตัวเลขหลัง (30%): คือ Regular Insulin (RI) ออกฤทธิ์สั้น (Short-acting) มีลักษณะใส
จึงบริหารยาวันละ 2 ครั้ง ก่อนอาหารเช้าและก่อนอาหารเย็น 30 นาที
🔍 ข้ออื่นผิดเพราะอะไร:
- ข้อ ข, ค: Premixed 70/30 คลาสสิกใช้ NPH และ RI ไม่ใช่ Glargine
- ข้อ ง: สลับสัดส่วนกัน (สัดส่วน NPH ต้องเป็น 70% เสมอ)
- ข้อ จ: เป็นยาเดี่ยวกลุ่ม Degludec/Glargine
📖 Guideline อ้างอิง:
ADA Standards of Care in Diabetes (2024), แนวทางเวชปฏิบัติสำหรับโรคเบาหวาน (สมาคมโรคเบาหวานแห่งประเทศไทย 2566)
📌 จุดจำก่อนสอบ:
Premixed 70/30 = NPH 70% (คุมน้ำตาลระหว่างวัน) + Regular insulin 30% (คุมน้ำตาลมื้ออาหาร) ฉีดก่อนอาหาร 30 นาที</t>
        </is>
      </c>
      <c r="K92" s="100" t="n"/>
      <c r="L92" s="88" t="inlineStr">
        <is>
          <t>Diabetes mellitus</t>
        </is>
      </c>
      <c r="M92" s="100" t="inlineStr">
        <is>
          <t>Clinic</t>
        </is>
      </c>
      <c r="N92" s="88" t="inlineStr">
        <is>
          <t>PLE-CC1 ปี 2566 Day 2 ข้อ 5</t>
        </is>
      </c>
      <c r="O92" s="100" t="inlineStr">
        <is>
          <t>ข้อสอบจริง</t>
        </is>
      </c>
      <c r="P92" s="100" t="inlineStr">
        <is>
          <t>ปี 2566</t>
        </is>
      </c>
      <c r="Q92" s="100" t="n"/>
    </row>
    <row r="93" ht="13.2" customHeight="1" s="49">
      <c r="A93" s="119" t="n">
        <v>91</v>
      </c>
      <c r="B93" s="88" t="inlineStr">
        <is>
          <t>การบริหารยาฉีด Premixed Human Insulin 70/30 (NPH 70% + Regular Insulin 30%) ควรแนะนำให้ผู้ป่วยฉีดยาในช่วงเวลาใดจึงจะสอดคล้องกับเภสัชพลศาสตร์ของยาได้เหมาะสมที่สุด</t>
        </is>
      </c>
      <c r="C93" s="100" t="n"/>
      <c r="D93" s="88" t="inlineStr">
        <is>
          <t>ฉีดเข้าใต้ผิวหนัง (SC) ก่อนอาหารประมาณ 30 นาที วันละ 2 ครั้ง (เช้าและเย็น) และต้องคลึงขวดยาเบาๆ ให้สารละลายขุ่นสม่ำเสมอก่อนฉีด</t>
        </is>
      </c>
      <c r="E93" s="88" t="inlineStr">
        <is>
          <t>ฉีดพร้อมอาหารคำแรกทันที</t>
        </is>
      </c>
      <c r="F93" s="88" t="inlineStr">
        <is>
          <t>ฉีดหลังอาหาร 1 ชั่วโมง</t>
        </is>
      </c>
      <c r="G93" s="88" t="inlineStr">
        <is>
          <t>ฉีดเฉพาะก่อนนอนครั้งเดียว</t>
        </is>
      </c>
      <c r="H93" s="34" t="inlineStr">
        <is>
          <t>ฉีดเข้ากล้ามเนื้อ (IM) ก่อนออกกำลังกาย</t>
        </is>
      </c>
      <c r="I93" s="119" t="n">
        <v>1</v>
      </c>
      <c r="J93" s="88" t="inlineStr">
        <is>
          <t>✅ คำตอบที่ถูกต้อง: ข้อ ก. ฉีดเข้าใต้ผิวหนัง (SC) ก่อนอาหารประมาณ 30 นาที วันละ 2 ครั้ง (เช้าและเย็น) และต้องคลึงขวดยาเบาๆ ให้สารละลายขุ่นสม่ำเสมอก่อนฉีด
💡 Background:
Regular Insulin (RI 30% ในตำรับ) มีระยะเวลาเริ่มออกฤทธิ์ (Onset of action) ประมาณ 30-60 นาที และมีจุดออกฤทธิ์สูงสุด (Peak) ที่ 2-4 ชั่วโมง
🎯 ทำไมข้อนี้ถึงถูก:
การฉีดยาก่อนอาหาร 30 นาที จะทำให้ช่วงเวลาที่อินซูลินเริ่มออกฤทธิ์ตรงกับช่วงเวลาที่น้ำตาลจากการรับประทานอาหารเริ่มถูกดูดซึมเข้าสู่กระแสเลือดพอดี ป้องกันทั้งภาวะน้ำตาลในเลือดสูงหลังอาหาร (Postprandial hyperglycemia) และลดความเสี่ยงภาวะน้ำตาลต่ำ (Hypoglycemia)
🔍 ข้ออื่นผิดเพราะอะไร:
- ข้อ ข. (ฉีดพร้อมอาหาร): เป็นคำแนะนำสำหรับ Rapid-acting insulin analogues (เช่น Lispro/Aspart 70/30 หรือ 50/50)
- ข้อ ค. (หลังอาหาร 1 ชม.): จะเกิดน้ำตาลในเลือดสูงหลังอาหารไปแล้ว และอินซูลินจะไปออกฤทธิ์สูงสุดตอนท้องว่างเสี่ยง Hypoglycemia
- ข้อ ง. (ก่อนนอนครั้งเดียว): เป็นวิธีบริหาร Basal insulin เดี่ยว (เช่น Glargine)
- ข้อ จ. (ฉีดเข้ากล้ามเนื้อ IM): การฉีด IM หรือฉีดก่อนออกกำลังกายจะทำให้ยาดูดซึมเร็วผิดปกติ เสี่ยงต่อน้ำตาลตกเฉียบพลัน
📖 Guideline อ้างอิง:
ADA Standards of Care in Diabetes (2024), แนวทางเวชปฏิบัติสำหรับโรคเบาหวาน สมาคมโรคเบาหวานแห่งประเทศไทย
📌 จุดจำก่อนสอบ:
Human Premixed 70/30 (มี Regular insulin) = ฉีดก่อนอาหาร 30 นาที / Analogue Premixed (มี Aspart/Lispro) = ฉีดก่อนอาหารทันที 5-15 นาที</t>
        </is>
      </c>
      <c r="K93" s="100" t="n"/>
      <c r="L93" s="88" t="inlineStr">
        <is>
          <t>Diabetes mellitus</t>
        </is>
      </c>
      <c r="M93" s="100" t="inlineStr">
        <is>
          <t>Clinic</t>
        </is>
      </c>
      <c r="N93" s="88" t="inlineStr">
        <is>
          <t>PLE-CC1 ปี 2566 Day 2 ข้อ 1</t>
        </is>
      </c>
      <c r="O93" s="100" t="inlineStr">
        <is>
          <t>ข้อสอบจริง</t>
        </is>
      </c>
      <c r="P93" s="100" t="inlineStr">
        <is>
          <t>ปี 2566</t>
        </is>
      </c>
      <c r="Q93" s="100" t="n"/>
    </row>
    <row r="94" ht="13.2" customHeight="1" s="49">
      <c r="A94" s="119" t="n">
        <v>92</v>
      </c>
      <c r="B94" s="88" t="inlineStr">
        <is>
          <t>ให้Monograph ของการวิเคราะห์Assay metformin มาระบุให้“ทำการหยิบเม็ดยามา20 เม็ดบดแล้วชั่งผงยาที่มีตัวยาสำคัญอยู่ 100 mg” ถามว่าต้องถามว่าจะคำนวณปริมาณยาในผงยาที่ชั่งมายังไงชั่งที่บดมาแล้วนั้นกี่มิลลิกรัมกำหนดให้Metformin 1 เม็ดมี ขนาด500 mg ตัวเลือก</t>
        </is>
      </c>
      <c r="C94" s="100" t="n"/>
      <c r="D94" s="88" t="inlineStr">
        <is>
          <t>Metformin 500 mg BID</t>
        </is>
      </c>
      <c r="E94" s="88" t="inlineStr">
        <is>
          <t>Glipizide 5 mg OD</t>
        </is>
      </c>
      <c r="F94" s="88" t="inlineStr">
        <is>
          <t>Empagliflozin 10 mg OD</t>
        </is>
      </c>
      <c r="G94" s="88" t="inlineStr">
        <is>
          <t>Sitagliptin 100 mg OD</t>
        </is>
      </c>
      <c r="H94" s="34" t="n"/>
      <c r="I94" s="119" t="inlineStr">
        <is>
          <t>1</t>
        </is>
      </c>
      <c r="J94" s="88"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94" s="100" t="n"/>
      <c r="L94" s="88" t="inlineStr">
        <is>
          <t>Diabetes mellitus</t>
        </is>
      </c>
      <c r="M94" s="100" t="inlineStr">
        <is>
          <t>Clinic</t>
        </is>
      </c>
      <c r="N94" s="88" t="inlineStr">
        <is>
          <t>PLE-CC1 ปี 2566 Day 2 ข้อ 95</t>
        </is>
      </c>
      <c r="O94" s="100" t="inlineStr">
        <is>
          <t>ข้อสอบจริง</t>
        </is>
      </c>
      <c r="P94" s="100" t="inlineStr">
        <is>
          <t>ปี 2566</t>
        </is>
      </c>
      <c r="Q94" s="100" t="n"/>
    </row>
    <row r="95" ht="13.2" customHeight="1" s="49">
      <c r="A95" s="119" t="n">
        <v>100</v>
      </c>
      <c r="B95" s="88" t="inlineStr">
        <is>
          <t>ผู้ป่วยเข้า รพ. หมดสติ น้ำตาลต่ำ เข้าห้องฉุกเฉิน หยุดยาเบาหวาน อาการดีขึ้นจึงย้ายเข้าแผนกอายุรกรรมพบว่ามี intri hypogly t X น้ำตาลสูง เภสัชกรสอบถามยาเดิม จ่ายยาเบาหวาน แก้ไขโดยกระบวนการใด</t>
        </is>
      </c>
      <c r="C95" s="100" t="n"/>
      <c r="D95" s="88" t="inlineStr">
        <is>
          <t>Trigger tool</t>
        </is>
      </c>
      <c r="E95" s="88" t="inlineStr">
        <is>
          <t>Medication reconciliation</t>
        </is>
      </c>
      <c r="F95" s="88" t="inlineStr">
        <is>
          <t>DUE</t>
        </is>
      </c>
      <c r="G95" s="88" t="inlineStr">
        <is>
          <t>ADR management</t>
        </is>
      </c>
      <c r="H95" s="88" t="inlineStr">
        <is>
          <t>Risk management</t>
        </is>
      </c>
      <c r="I95" s="119" t="n">
        <v>2</v>
      </c>
      <c r="J95" s="88" t="inlineStr">
        <is>
          <t>✅ คำตอบที่ถูกต้อง: ข้อ ข. Medication reconciliation
💡 Background:
Medication reconciliation เป็นกระบวนการจัดทำรายการยาอย่างสมบูรณ์และถูกต้องของผู้ป่วย ณ จุดเปลี่ยนผ่านการดูแล (Transition of care) เช่น รับเข้าโรงพยาบาล จำหน่าย หรือย้ายแผนก เพื่อป้องกัน Medication errors และ Adverse drug events ที่เกิดจากข้อมูลยาที่ไม่ครบถ้วน
🎯 ทำไมข้อนี้ถึงถูก:
โจทย์อธิบายสถานการณ์ที่ผู้ป่วยเบาหวานมาด้วย Hypoglycemia, ถูกหยุดยาเบาหวาน แล้วย้ายไปแผนกอายุรกรรม เภสัชกรสอบถามยาเดิมและจ่ายยาเบาหวานให้ใหม่ — กระบวนการนี้คือ Medication reconciliation ซึ่งเปรียบเทียบรายการยาที่ผู้ป่วยใช้อยู่กับรายการยาในโรงพยาบาล เพื่อระบุความคลาดเคลื่อน
🔍 ข้ออื่นผิดเพราะอะไร:
• ข้อ ก. (Trigger tool): เครื่องมือค้นหา ADR ย้อนหลังจากเวชระเบียน ไม่ใช่กระบวนการสอบถามยาเดิมเมื่อรับ admit
• ข้อ ค. (DUE): Drug Use Evaluation ประเมินความเหมาะสมของการสั่งใช้ยาในระดับประชากร ไม่ใช่รายบุคคลขณะ admit
• ข้อ ง. (ADR management): การจัดการอาการไม่พึงประสงค์จากยาที่เกิดขึ้นแล้ว ไม่ใช่การสอบถามประวัติยา
• ข้อ จ. (Risk management): การจัดการความเสี่ยงในระดับระบบ กว้างกว่าสถานการณ์นี้
📖 Guideline อ้างอิง:
The Joint Commission National Patient Safety Goal NPSG.03.06.01: Maintain and communicate accurate patient medication information
📌 จุดจำก่อนสอบ:
Medication reconciliation = สอบถาม + เปรียบเทียบรายการยา ณ จุดเปลี่ยนผ่านการดูแล (Transition of care)</t>
        </is>
      </c>
      <c r="K95" s="100" t="n"/>
      <c r="L95" s="88" t="inlineStr">
        <is>
          <t>Diabetes mellitus</t>
        </is>
      </c>
      <c r="M95" s="100" t="inlineStr">
        <is>
          <t>Clinic</t>
        </is>
      </c>
      <c r="N95" s="88" t="inlineStr">
        <is>
          <t>ข้อ 66 (PLE_CC1_2562_Key.md)</t>
        </is>
      </c>
      <c r="O95" s="100" t="inlineStr">
        <is>
          <t>ข้อสอบจริง</t>
        </is>
      </c>
      <c r="P95" s="100" t="inlineStr">
        <is>
          <t>ปี 2562</t>
        </is>
      </c>
      <c r="Q95" s="100" t="n"/>
    </row>
    <row r="96" ht="13.2" customHeight="1" s="49">
      <c r="A96" s="119" t="n">
        <v>101</v>
      </c>
      <c r="B96" s="88" t="inlineStr">
        <is>
          <t>ข้อใดคือข้อห้ามใช้ของยา hydroxychloroquine DMARDS EnesLe, vanisesfas X Isimavied donor le -OGulasise G</t>
        </is>
      </c>
      <c r="C96" s="100" t="n"/>
      <c r="D96" s="88" t="inlineStr">
        <is>
          <t>Retinopathy</t>
        </is>
      </c>
      <c r="E96" s="88" t="inlineStr">
        <is>
          <t>Diabetes mellitus</t>
        </is>
      </c>
      <c r="F96" s="88" t="inlineStr">
        <is>
          <t>Malaria</t>
        </is>
      </c>
      <c r="G96" s="88" t="inlineStr">
        <is>
          <t>Rheumatoid arthritis</t>
        </is>
      </c>
      <c r="H96" s="88" t="inlineStr">
        <is>
          <t>Asthma</t>
        </is>
      </c>
      <c r="I96" s="119" t="inlineStr">
        <is>
          <t>1</t>
        </is>
      </c>
      <c r="J96" s="88" t="inlineStr">
        <is>
          <t>✅ คำตอบที่ถูกต้อง: ข้อ ก. Retinopathy
💡 Background:
การบริบาลผู้ป่วยเบาหวานชนิดที่ 2 (T2DM) เน้นควบคุม HbA1c ควบคู่กับการเลือกยาที่มี cardiorenal protection ในผู้ป่วยที่มีโรคร่วม
🎯 ทำไมข้อนี้ถึงถูก:
Retinopathy การเลือก Retinopathy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(Diabetes mellitus): การเลือก Diabetes mellitus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(Malaria): การเลือก Malaria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(Rheumatoid arthritis): การเลือก Rheumatoid arthritis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(Asthma): การเลือก Asthma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96" s="100" t="n"/>
      <c r="L96" s="88" t="inlineStr">
        <is>
          <t>Diabetes mellitus</t>
        </is>
      </c>
      <c r="M96" s="100" t="inlineStr">
        <is>
          <t>Clinic</t>
        </is>
      </c>
      <c r="N96" s="88" t="inlineStr">
        <is>
          <t>ข้อ 112 (PLE_CC1_2562_Key.md)</t>
        </is>
      </c>
      <c r="O96" s="100" t="inlineStr">
        <is>
          <t>ข้อสอบจริง</t>
        </is>
      </c>
      <c r="P96" s="100" t="inlineStr">
        <is>
          <t>ปี 2562</t>
        </is>
      </c>
      <c r="Q96" s="100" t="n"/>
    </row>
    <row r="97" ht="13.2" customHeight="1" s="49">
      <c r="A97" s="119" t="n">
        <v>102</v>
      </c>
      <c r="B97" s="88" t="inlineStr">
        <is>
          <t>Insulin glargine สามารถให้ในตอนเช้าได้หรือไม่</t>
        </is>
      </c>
      <c r="C97" s="100" t="n"/>
      <c r="D97" s="88" t="inlineStr">
        <is>
          <t>ไม่ได้ เพราะจะท้าให้เกิดภาวะ hypoglycemia ขึ น</t>
        </is>
      </c>
      <c r="E97" s="88" t="inlineStr">
        <is>
          <t>ได้ เพราะออกฤทธิ์ 24 ชั่วโมง</t>
        </is>
      </c>
      <c r="F97" s="88" t="inlineStr">
        <is>
          <t>ได้ เพราะลด HbA1C ได้ดีกว่ายาตัวอื่น ๆ</t>
        </is>
      </c>
      <c r="G97" s="88" t="inlineStr">
        <is>
          <t>ไม่ได้ เพราะลดการสร้างกลูโคสจากตับ</t>
        </is>
      </c>
      <c r="H97" s="88" t="inlineStr">
        <is>
          <t>ไม่ได้ เพราะอาจจะเกิดอันตรกิริยากับ metformin และ glibenclamide ที่รับประทานในตอนเช้าได้</t>
        </is>
      </c>
      <c r="I97" s="119" t="inlineStr">
        <is>
          <t>1</t>
        </is>
      </c>
      <c r="J97" s="88" t="inlineStr">
        <is>
          <t>✅ คำตอบที่ถูกต้อง: ข้อ ก. ไม่ได้ เพราะจะท้าให้เกิดภาวะ hypoglycemia ขึ น
💡 Background:
การบริบาลผู้ป่วยเบาหวานชนิดที่ 2 (T2DM) เน้นควบคุม HbA1c ควบคู่กับการเลือกยาที่มี cardiorenal protection ในผู้ป่วยที่มีโรคร่วม
🎯 ทำไมข้อนี้ถึงถูก:
ไม่ได้ เพราะจะท้าให้เกิดภาวะ hypoglycemia ขึ น การเลือก ไม่ได้ เพราะจะท้าให้เกิดภาวะ hypoglycemia ขึ 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(ได้ เพราะออกฤทธิ์ 24 ชั่วโมง): การเลือก ได้ เพราะออกฤทธิ์ 24 ชั่วโมง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(ได้ เพราะลด HbA1C ได้ดีกว่ายาตัวอื่น ๆ): ระดับ ได้ เพราะลด HbA1C ได้ดีกว่ายาตัวอื่น ๆ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(ไม่ได้ เพราะลดการสร้างกลูโคสจากตับ): การเลือก ไม่ได้ เพราะลดการสร้างกลูโคสจากตับ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(ไม่ได้ เพราะอาจจะเกิดอันตรกิริยากับ metformin และ glibenclamide ที่รับประทานในตอนเช้าได้): การเลือก ไม่ได้ เพราะอาจจะเกิดอันตรกิริยากับ metformin และ glibenclamide ที่รับประทานในตอนเช้าได้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7" s="100" t="n"/>
      <c r="L97" s="88" t="inlineStr">
        <is>
          <t>Diabetes mellitus</t>
        </is>
      </c>
      <c r="M97" s="100" t="inlineStr">
        <is>
          <t>Clinic</t>
        </is>
      </c>
      <c r="N97" s="88" t="inlineStr">
        <is>
          <t>ข้อ 18 (PLE_CC1_2559.md)</t>
        </is>
      </c>
      <c r="O97" s="100" t="inlineStr">
        <is>
          <t>ข้อสอบจริง</t>
        </is>
      </c>
      <c r="P97" s="100" t="inlineStr">
        <is>
          <t>ปี 2559</t>
        </is>
      </c>
      <c r="Q97" s="100" t="n"/>
    </row>
    <row r="98" ht="13.2" customHeight="1" s="49">
      <c r="A98" s="119" t="n">
        <v>103</v>
      </c>
      <c r="B98" s="88" t="inlineStr">
        <is>
          <t>ข้อใดคือ preservative ของ Insulin glargine</t>
        </is>
      </c>
      <c r="C98" s="100" t="n"/>
      <c r="D98" s="88" t="inlineStr">
        <is>
          <t>Meta-cresol</t>
        </is>
      </c>
      <c r="E98" s="88" t="inlineStr">
        <is>
          <t>Phenol</t>
        </is>
      </c>
      <c r="F98" s="88" t="inlineStr">
        <is>
          <t>Chlorobutanol</t>
        </is>
      </c>
      <c r="G98" s="88" t="inlineStr">
        <is>
          <t>ก และ ข ถูก</t>
        </is>
      </c>
      <c r="H98" s="88" t="inlineStr">
        <is>
          <t>ก และ ค ถูก</t>
        </is>
      </c>
      <c r="I98" s="119" t="inlineStr">
        <is>
          <t>1</t>
        </is>
      </c>
      <c r="J98" s="88" t="inlineStr">
        <is>
          <t>✅ คำตอบที่ถูกต้อง: ข้อ ก. Meta-cresol
💡 Background:
การบริบาลผู้ป่วยเบาหวานชนิดที่ 2 (T2DM) เน้นควบคุม HbA1c ควบคู่กับการเลือกยาที่มี cardiorenal protection ในผู้ป่วยที่มีโรคร่วม
🎯 ทำไมข้อนี้ถึงถูก:
Meta-cresol การเลือก Meta-cresol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(Phenol): การเลือก Phenol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(Chlorobutanol): การเลือก Chlorobutanol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(ก และ ข ถูก): การเลือก ก และ ข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(ก และ ค ถูก): การเลือก ก และ ค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8" s="100" t="n"/>
      <c r="L98" s="88" t="inlineStr">
        <is>
          <t>Diabetes mellitus</t>
        </is>
      </c>
      <c r="M98" s="100" t="inlineStr">
        <is>
          <t>Clinic</t>
        </is>
      </c>
      <c r="N98" s="88" t="inlineStr">
        <is>
          <t>ข้อ 23 (PLE_CC1_2559.md)</t>
        </is>
      </c>
      <c r="O98" s="100" t="inlineStr">
        <is>
          <t>ข้อสอบจริง</t>
        </is>
      </c>
      <c r="P98" s="100" t="inlineStr">
        <is>
          <t>ปี 2559</t>
        </is>
      </c>
      <c r="Q98" s="100" t="n"/>
    </row>
    <row r="99" ht="13.2" customHeight="1" s="49">
      <c r="A99" s="119" t="n">
        <v>104</v>
      </c>
      <c r="B99" s="88" t="inlineStr">
        <is>
          <t>Insulin glargine ผลิตมาจากอะไร</t>
        </is>
      </c>
      <c r="C99" s="100" t="n"/>
      <c r="D99" s="88" t="inlineStr">
        <is>
          <t>ตับอ่อนของวัว</t>
        </is>
      </c>
      <c r="E99" s="88" t="inlineStr">
        <is>
          <t>ตับอ่อนของหมู</t>
        </is>
      </c>
      <c r="F99" s="88" t="inlineStr">
        <is>
          <t>ตับอ่อนของคน</t>
        </is>
      </c>
      <c r="G99" s="88" t="inlineStr">
        <is>
          <t>Recombinant DNA</t>
        </is>
      </c>
      <c r="H99" s="88" t="inlineStr">
        <is>
          <t>Recombinant DNA E.coli เป็น complex partial seizure</t>
        </is>
      </c>
      <c r="I99" s="119" t="inlineStr">
        <is>
          <t>1</t>
        </is>
      </c>
      <c r="J99" s="88" t="inlineStr">
        <is>
          <t>✅ คำตอบที่ถูกต้อง: ข้อ ก. ตับอ่อนของวัว
💡 Background:
การบริบาลผู้ป่วยเบาหวานชนิดที่ 2 (T2DM) เน้นควบคุม HbA1c ควบคู่กับการเลือกยาที่มี cardiorenal protection ในผู้ป่วยที่มีโรคร่วม
🎯 ทำไมข้อนี้ถึงถูก:
ตับอ่อนของวัว กรณีศึกษาที่ 4 หญิงไทยอายุ 25 ปี มีอาการเหม่อลอยเป็นพักๆ เป็นมาแล้ว 3-4 ปี มีอาการชัก 4-5 ครั ง/ปี แพทย์์วินิจฉัยว่า
🔍 ข้ออื่นผิดเพราะอะไร:
• ข้อ ข. (ตับอ่อนของหมู): การเลือก ตับอ่อนของหมู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(ตับอ่อนของคน): การเลือก ตับอ่อนของคน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(Recombinant DNA): การเลือก Recombinant DNA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(Recombinant DNA E.coli เป็น complex partial seizure): การเลือก Recombinant DNA E.coli เป็น complex partial seizure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9" s="100" t="n"/>
      <c r="L99" s="88" t="inlineStr">
        <is>
          <t>Diabetes mellitus</t>
        </is>
      </c>
      <c r="M99" s="100" t="inlineStr">
        <is>
          <t>Clinic</t>
        </is>
      </c>
      <c r="N99" s="88" t="inlineStr">
        <is>
          <t>ข้อ 25 (PLE_CC1_2559.md)</t>
        </is>
      </c>
      <c r="O99" s="100" t="inlineStr">
        <is>
          <t>ข้อสอบจริง</t>
        </is>
      </c>
      <c r="P99" s="100" t="inlineStr">
        <is>
          <t>ปี 2559</t>
        </is>
      </c>
      <c r="Q99" s="100" t="n"/>
    </row>
    <row r="100" ht="13.2" customHeight="1" s="49">
      <c r="A100" s="119" t="n">
        <v>110</v>
      </c>
      <c r="B100" s="88" t="inlineStr">
        <is>
          <t>ข้อใดไม่ใช่อาการของผู้ป่วยเบาหวาน</t>
        </is>
      </c>
      <c r="C100" s="100" t="n"/>
      <c r="D100" s="88" t="inlineStr">
        <is>
          <t>หิวบ่อย/กินเยอะ</t>
        </is>
      </c>
      <c r="E100" s="88" t="inlineStr">
        <is>
          <t>ปัสสาวะบ่อย</t>
        </is>
      </c>
      <c r="F100" s="88" t="inlineStr">
        <is>
          <t>อาการร้อนวูบวาบ</t>
        </is>
      </c>
      <c r="G100" s="88" t="inlineStr">
        <is>
          <t>ดื่มน้ำบ่อย/กระหายน้ำบ่อย</t>
        </is>
      </c>
      <c r="H100" s="88" t="inlineStr">
        <is>
          <t>น้ำหนักลด</t>
        </is>
      </c>
      <c r="I100" s="119" t="inlineStr">
        <is>
          <t>1</t>
        </is>
      </c>
      <c r="J100" s="88" t="inlineStr">
        <is>
          <t>✅ คำตอบที่ถูกต้อง: ข้อ ก. หิวบ่อย/กินเยอะ
💡 Background:
การบริบาลผู้ป่วยเบาหวานชนิดที่ 2 (T2DM) เน้นควบคุม HbA1c ควบคู่กับการเลือกยาที่มี cardiorenal protection ในผู้ป่วยที่มีโรคร่วม
🎯 ทำไมข้อนี้ถึงถูก:
หิวบ่อย/กินเยอะ การเลือก หิวบ่อย/กินเยอะ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(ปัสสาวะบ่อย): การเลือก ปัสสาวะบ่อย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(อาการร้อนวูบวาบ): การเลือก อาการร้อนวูบวาบ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(ดื่มน้ำบ่อย/กระหายน้ำบ่อย): การเลือก ดื่มน้ำบ่อย/กระหายน้ำบ่อย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(น้ำหนักลด): การเลือก น้ำหนักลด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0" s="100" t="n"/>
      <c r="L100" s="88" t="inlineStr">
        <is>
          <t>Diabetes mellitus</t>
        </is>
      </c>
      <c r="M100" s="100" t="inlineStr">
        <is>
          <t>Clinic</t>
        </is>
      </c>
      <c r="N100" s="88" t="inlineStr">
        <is>
          <t>ข้อ 74 (Pharmtutor_2024_Set1.md)</t>
        </is>
      </c>
      <c r="O100" s="100" t="inlineStr">
        <is>
          <t>Mock</t>
        </is>
      </c>
      <c r="P100" s="100" t="inlineStr">
        <is>
          <t>Mock Pharmtutor 2024</t>
        </is>
      </c>
      <c r="Q100" s="100" t="n"/>
    </row>
    <row r="101" ht="13.2" customHeight="1" s="49">
      <c r="A101" s="119" t="n">
        <v>111</v>
      </c>
      <c r="B101" s="88" t="inlineStr">
        <is>
          <t>ข้อใดคือเป้าหมายของการรักษาผู้ป่วยเบาหวาน</t>
        </is>
      </c>
      <c r="C101" s="100" t="n"/>
      <c r="D101" s="88" t="inlineStr">
        <is>
          <t>HbA1C &lt; 6.5%</t>
        </is>
      </c>
      <c r="E101" s="88" t="inlineStr">
        <is>
          <t>HbA1C &lt; 7%</t>
        </is>
      </c>
      <c r="F101" s="88" t="inlineStr">
        <is>
          <t>HbA1C &lt; 7.5%</t>
        </is>
      </c>
      <c r="G101" s="88" t="inlineStr">
        <is>
          <t>Preprandial glucose &lt; 80 mg/dL</t>
        </is>
      </c>
      <c r="H101" s="88" t="inlineStr">
        <is>
          <t>Peak postprandial glucose &lt; 200 mg/dL</t>
        </is>
      </c>
      <c r="I101" s="119" t="inlineStr">
        <is>
          <t>1</t>
        </is>
      </c>
      <c r="J101" s="88" t="inlineStr">
        <is>
          <t>✅ คำตอบที่ถูกต้อง: ข้อ ก. HbA1C &lt; 6.5%
💡 Background:
การบริบาลผู้ป่วยเบาหวานชนิดที่ 2 (T2DM) เน้นควบคุม HbA1c ควบคู่กับการเลือกยาที่มี cardiorenal protection ในผู้ป่วยที่มีโรคร่วม
🎯 ทำไมข้อนี้ถึงถูก:
HbA1C &lt; 6.5%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(HbA1C &lt; 7%): ระดับ HbA1C &lt; 7%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ค. (HbA1C &lt; 7.5%): ระดับ HbA1C &lt; 7.5%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(Preprandial glucose &lt; 80 mg/dL): ระดับ Preprandial glucose &lt; 80 mg/dL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จ. (Peak postprandial glucose &lt; 200 mg/dL): ระดับ Peak postprandial glucose &lt; 200 mg/dL ไม่ใช่เป้าหมายที่แนะนำสำหรับผู้ป่วยกลุ่มนี้ตามแนวทาง ADA Standards of Care ซึ่งประเมินจากความเสี่ยงในการเกิด hypoglycemia และโรคร่วมต่างๆ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1" s="100" t="n"/>
      <c r="L101" s="88" t="inlineStr">
        <is>
          <t>Diabetes mellitus</t>
        </is>
      </c>
      <c r="M101" s="100" t="inlineStr">
        <is>
          <t>Clinic</t>
        </is>
      </c>
      <c r="N101" s="88" t="inlineStr">
        <is>
          <t>ข้อ 75 (Pharmtutor_2024_Set1.md)</t>
        </is>
      </c>
      <c r="O101" s="100" t="inlineStr">
        <is>
          <t>Mock</t>
        </is>
      </c>
      <c r="P101" s="100" t="inlineStr">
        <is>
          <t>Mock Pharmtutor 2024</t>
        </is>
      </c>
      <c r="Q101" s="100" t="n"/>
    </row>
    <row r="102" ht="13.2" customHeight="1" s="49">
      <c r="A102" s="119" t="n">
        <v>112</v>
      </c>
      <c r="B102" s="88" t="inlineStr">
        <is>
          <t>การดัดแปลง insulin ในข้อใดทำให้ออกฤทธิ์ได้เร็วขึ้น</t>
        </is>
      </c>
      <c r="C102" s="100" t="n"/>
      <c r="D102" s="88" t="inlineStr">
        <is>
          <t>เติม protamine</t>
        </is>
      </c>
      <c r="E102" s="88" t="inlineStr">
        <is>
          <t>เติม arginine 2 หมู่</t>
        </is>
      </c>
      <c r="F102" s="88" t="inlineStr">
        <is>
          <t>เติม zinc chloride</t>
        </is>
      </c>
      <c r="G102" s="88" t="inlineStr">
        <is>
          <t>เติม myristic acid</t>
        </is>
      </c>
      <c r="H102" s="88" t="inlineStr">
        <is>
          <t>สลับ amino acid ระหว่าง Lysine และ Proline</t>
        </is>
      </c>
      <c r="I102" s="119" t="inlineStr">
        <is>
          <t>1</t>
        </is>
      </c>
      <c r="J102" s="88" t="inlineStr">
        <is>
          <t>✅ คำตอบที่ถูกต้อง: ข้อ ก. เติม protamine
💡 Background:
การบริบาลผู้ป่วยเบาหวานชนิดที่ 2 (T2DM) เน้นควบคุม HbA1c ควบคู่กับการเลือกยาที่มี cardiorenal protection ในผู้ป่วยที่มีโรคร่วม
🎯 ทำไมข้อนี้ถึงถูก:
เติม protamine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(เติม arginine 2 หมู่): การเลือก เติม arginine 2 หมู่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(เติม zinc chloride): การเลือก เติม zinc chloride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(เติม myristic acid): การเลือก เติม myristic acid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(สลับ amino acid ระหว่าง Lysine และ Proline): การเลือก สลับ amino acid ระหว่าง Lysine และ Proline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2" s="100" t="n"/>
      <c r="L102" s="88" t="inlineStr">
        <is>
          <t>Diabetes mellitus</t>
        </is>
      </c>
      <c r="M102" s="100" t="inlineStr">
        <is>
          <t>Clinic</t>
        </is>
      </c>
      <c r="N102" s="88" t="inlineStr">
        <is>
          <t>ข้อ 78 (Pharmtutor_2024_Set1.md)</t>
        </is>
      </c>
      <c r="O102" s="100" t="inlineStr">
        <is>
          <t>Mock</t>
        </is>
      </c>
      <c r="P102" s="100" t="inlineStr">
        <is>
          <t>Mock Pharmtutor 2024</t>
        </is>
      </c>
      <c r="Q102" s="100" t="n"/>
    </row>
    <row r="103" ht="13.2" customHeight="1" s="49">
      <c r="A103" s="119" t="n">
        <v>113</v>
      </c>
      <c r="B103" s="88" t="inlineStr">
        <is>
          <t>ยารักษาเบาหวาน ที่ควรเริ่มเป็นอันดับแรก ในผู้ป่วยรายนี้ คือข้อใด</t>
        </is>
      </c>
      <c r="C103" s="100" t="n"/>
      <c r="D103" s="88" t="inlineStr">
        <is>
          <t>Glipizide</t>
        </is>
      </c>
      <c r="E103" s="88" t="inlineStr">
        <is>
          <t>Metformin</t>
        </is>
      </c>
      <c r="F103" s="88" t="inlineStr">
        <is>
          <t>Pioglitazone</t>
        </is>
      </c>
      <c r="G103" s="88" t="inlineStr">
        <is>
          <t>Insulin glargine</t>
        </is>
      </c>
      <c r="H103" s="88" t="inlineStr">
        <is>
          <t>Acarbose</t>
        </is>
      </c>
      <c r="I103" s="119" t="inlineStr">
        <is>
          <t>1</t>
        </is>
      </c>
      <c r="J103" s="88" t="inlineStr">
        <is>
          <t>✅ คำตอบที่ถูกต้อง: ข้อ ก. Glipizide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การเลือก Glipizide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(Metformin): ยา Metformin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(Pioglitazone): การเลือก Pioglitazone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ยา Insulin glargine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(Acarbose): การเลือก Acarbose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103" s="100" t="n"/>
      <c r="L103" s="88" t="inlineStr">
        <is>
          <t>Diabetes mellitus</t>
        </is>
      </c>
      <c r="M103" s="100" t="inlineStr">
        <is>
          <t>Clinic</t>
        </is>
      </c>
      <c r="N103" s="88" t="inlineStr">
        <is>
          <t>ข้อ 70 (Pharmtutor_2024_Set2.md)</t>
        </is>
      </c>
      <c r="O103" s="100" t="inlineStr">
        <is>
          <t>Mock</t>
        </is>
      </c>
      <c r="P103" s="100" t="inlineStr">
        <is>
          <t>Mock Pharmtutor 2024</t>
        </is>
      </c>
      <c r="Q103" s="100" t="n"/>
    </row>
    <row r="104" ht="13.2" customHeight="1" s="49">
      <c r="A104" s="119" t="n">
        <v>114</v>
      </c>
      <c r="B104" s="88" t="inlineStr">
        <is>
          <t>เป้าหมายการรักษาเบาหวาน (ควบคุมทั่วไป) ในผู้ป่วยรายนี้</t>
        </is>
      </c>
      <c r="C104" s="100" t="n"/>
      <c r="D104" s="88" t="inlineStr">
        <is>
          <t>FBS &lt; 70 mg/dL</t>
        </is>
      </c>
      <c r="E104" s="88" t="inlineStr">
        <is>
          <t>HbA1C &lt;8%</t>
        </is>
      </c>
      <c r="F104" s="88" t="inlineStr">
        <is>
          <t>Peak Post prandial glucose &lt; 180 mg/dL</t>
        </is>
      </c>
      <c r="G104" s="88" t="inlineStr">
        <is>
          <t>OGTT &lt; 126 mg/dL</t>
        </is>
      </c>
      <c r="H104" s="88" t="inlineStr">
        <is>
          <t>Random plasma glucose &lt; 250 mg/dL</t>
        </is>
      </c>
      <c r="I104" s="119" t="inlineStr">
        <is>
          <t>1</t>
        </is>
      </c>
      <c r="J104" s="88" t="inlineStr">
        <is>
          <t>✅ คำตอบที่ถูกต้อง: ข้อ ก. FBS &lt; 70 mg/dL
💡 Background:
การบริบาลผู้ป่วยเบาหวานชนิดที่ 2 (T2DM) เน้นควบคุม HbA1c ควบคู่กับการเลือกยาที่มี cardiorenal protection ในผู้ป่วยที่มีโรคร่วม
🎯 ทำไมข้อนี้ถึงถูก:
FBS &lt; 70 mg/dL การเลือก FBS &lt; 70 mg/dL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(HbA1C &lt;8%): ระดับ HbA1C &lt;8%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ค. (Peak Post prandial glucose &lt; 180 mg/dL): ระดับ Peak Post prandial glucose &lt; 180 mg/dL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(OGTT &lt; 126 mg/dL): การเลือก OGTT &lt; 126 mg/dL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(Random plasma glucose &lt; 250 mg/dL): ระดับ Random plasma glucose &lt; 250 mg/dL ไม่ใช่เป้าหมายที่แนะนำสำหรับผู้ป่วยกลุ่มนี้ตามแนวทาง ADA Standards of Care ซึ่งประเมินจากความเสี่ยงในการเกิด hypoglycemia และโรคร่วมต่างๆ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4" s="100" t="n"/>
      <c r="L104" s="88" t="inlineStr">
        <is>
          <t>Diabetes mellitus</t>
        </is>
      </c>
      <c r="M104" s="100" t="inlineStr">
        <is>
          <t>Clinic</t>
        </is>
      </c>
      <c r="N104" s="88" t="inlineStr">
        <is>
          <t>ข้อ 71 (Pharmtutor_2024_Set2.md)</t>
        </is>
      </c>
      <c r="O104" s="100" t="inlineStr">
        <is>
          <t>Mock</t>
        </is>
      </c>
      <c r="P104" s="100" t="inlineStr">
        <is>
          <t>Mock Pharmtutor 2024</t>
        </is>
      </c>
      <c r="Q104" s="100" t="n"/>
    </row>
    <row r="105" ht="13.2" customHeight="1" s="49">
      <c r="A105" s="119" t="n">
        <v>115</v>
      </c>
      <c r="B105" s="88" t="inlineStr">
        <is>
          <t>การปรับปรุงโปรงสร้างของ insulin ในข้อใด ทำให้สามารถออกฤทธิ์ได้ยาวนานมากขึ้น</t>
        </is>
      </c>
      <c r="C105" s="100" t="n"/>
      <c r="D105" s="88" t="inlineStr">
        <is>
          <t>เพิ่มการละลายของ insulin</t>
        </is>
      </c>
      <c r="E105" s="88" t="inlineStr">
        <is>
          <t>ลดความสามารถในการก่อ hexamer ของ insulin</t>
        </is>
      </c>
      <c r="F105" s="88" t="inlineStr">
        <is>
          <t>การเติมกรดไขมัน เช่น myristic acid</t>
        </is>
      </c>
      <c r="G105" s="88" t="inlineStr">
        <is>
          <t>สลับกรดอะมิโน ระหว่าง lysine และ proline</t>
        </is>
      </c>
      <c r="H105" s="88" t="inlineStr">
        <is>
          <t>ไม่มีข้อใดถูก</t>
        </is>
      </c>
      <c r="I105" s="119" t="inlineStr">
        <is>
          <t>1</t>
        </is>
      </c>
      <c r="J105" s="88" t="inlineStr">
        <is>
          <t>✅ คำตอบที่ถูกต้อง: ข้อ ก. เพิ่มการละลายของ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เพิ่มการละลายของ insulin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(ลดความสามารถในการก่อ hexamer ของ insulin): การเลือก ลดความสามารถในการก่อ hexamer ของ insulin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(การเติมกรดไขมัน เช่น myristic acid): การเลือก การเติมกรดไขมัน เช่น myristic acid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(สลับกรดอะมิโน ระหว่าง lysine และ proline): การเลือก สลับกรดอะมิโน ระหว่าง lysine และ proline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(ไม่มีข้อใดถูก): การพิจารณาใช้ ไม่มีข้อใดถูก ในบริบทนี้ไม่สอดคล้องกับกลไกการออกฤทธิ์ทางเภสัชวิทยาหรือข้อบ่งใช้หลักตามแนวทางการรักษามาตรฐาน เนื่องจากไม่สามารถจัดการพยาธิสภาพหรือให้ผลลัพธ์ทางคลินิกที่ต้องการได้อย่างตรงจุด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5" s="100" t="n"/>
      <c r="L105" s="88" t="inlineStr">
        <is>
          <t>Diabetes mellitus</t>
        </is>
      </c>
      <c r="M105" s="100" t="inlineStr">
        <is>
          <t>Clinic</t>
        </is>
      </c>
      <c r="N105" s="88" t="inlineStr">
        <is>
          <t>ข้อ 72 (Pharmtutor_2024_Set2.md)</t>
        </is>
      </c>
      <c r="O105" s="100" t="inlineStr">
        <is>
          <t>Mock</t>
        </is>
      </c>
      <c r="P105" s="100" t="inlineStr">
        <is>
          <t>Mock Pharmtutor 2024</t>
        </is>
      </c>
      <c r="Q105" s="100" t="n"/>
    </row>
    <row r="106" ht="13.2" customHeight="1" s="49">
      <c r="A106" s="119" t="n">
        <v>116</v>
      </c>
      <c r="B106" s="88" t="inlineStr">
        <is>
          <t>จากแนวทางเวชปฏิบัติโรคเบาหวานของ American Diabetic Association 2013 การรักษาผู้ป่วยรายนี้ควรมี เป้าหมาย HbA1C เท่าใด (1) 6.0 % (2) 6.5 % (3) 7.0 % (4) 7.5 % (5) 8.0 % Final version | Maximum’2017 Rx30 | Prince of Songkla University ต่อมา ผู้ป่วยมีอาการอ่อนเพลีย เบืออาหาร กินอาหาร ได้น้อยลง ซึมลง ญาติจึงนำส่งโรงพยาบาล พบการตรวจทาง ห้องปฏิบัติการดังนี Na 140 mEq/L, Cl 108 mEq/L, K 4.2 mEq/L และ HCO3 - 10 mEq/L</t>
        </is>
      </c>
      <c r="C106" s="100" t="n"/>
      <c r="D106" s="88" t="inlineStr">
        <is>
          <t>Propylthiouracil 50 mg TID</t>
        </is>
      </c>
      <c r="E106" s="88" t="inlineStr">
        <is>
          <t>Methimazole 10 mg OD</t>
        </is>
      </c>
      <c r="F106" s="88" t="inlineStr">
        <is>
          <t>Pioglitazone 15 mg OD</t>
        </is>
      </c>
      <c r="G106" s="88" t="inlineStr">
        <is>
          <t>Insulin glargine 10 units SC HS</t>
        </is>
      </c>
      <c r="H106" s="88" t="inlineStr">
        <is>
          <t>Insulin lispro 4 units SC before meals</t>
        </is>
      </c>
      <c r="I106" s="119" t="inlineStr">
        <is>
          <t>1</t>
        </is>
      </c>
      <c r="J106"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06" s="100" t="n"/>
      <c r="L106" s="88" t="inlineStr">
        <is>
          <t>Diabetes mellitus</t>
        </is>
      </c>
      <c r="M106" s="100" t="inlineStr">
        <is>
          <t>Clinic</t>
        </is>
      </c>
      <c r="N106" s="88" t="inlineStr">
        <is>
          <t>ข้อ 10 (PLE_CC1_2557.md)</t>
        </is>
      </c>
      <c r="O106" s="100" t="inlineStr">
        <is>
          <t>ข้อสอบจริง</t>
        </is>
      </c>
      <c r="P106" s="100" t="inlineStr">
        <is>
          <t>ปี 2557</t>
        </is>
      </c>
      <c r="Q106" s="100" t="n"/>
    </row>
    <row r="107" ht="13.2" customHeight="1" s="49">
      <c r="A107" s="119" t="n">
        <v>117</v>
      </c>
      <c r="B107" s="88" t="inlineStr">
        <is>
          <t>ก่อนผู้ป่วยกลับบ้าน แพทย์์สังใช้ยา NPH insulin 45 unit ก่อนอาหารเช้า และ 30 unit ก่อนอาหารเย็น โดยนัดมา ติดตามอาการในอีก 4 สัปดาห์ เภสัชกรจะต้องจัดยา insulin ให้ผู้ป่วยกี vial (NPH insulin ทีมีในโรงพยาบาล มีขนาด 100 unit/mL โดยที 1 vial มีปริมาตร 10 mL) (1) 1 (2) 2 (3) 3 (4) 4 (5) 5</t>
        </is>
      </c>
      <c r="C107" s="100" t="n"/>
      <c r="D107" s="88" t="inlineStr">
        <is>
          <t>Insulin glargine 10 units SC HS</t>
        </is>
      </c>
      <c r="E107" s="88" t="inlineStr">
        <is>
          <t>Insulin lispro 4 units SC before meals</t>
        </is>
      </c>
      <c r="F107" s="88" t="inlineStr">
        <is>
          <t>Dapagliflozin 10 mg OD</t>
        </is>
      </c>
      <c r="G107" s="88" t="inlineStr">
        <is>
          <t>Semaglutide 0.5 mg SC weekly</t>
        </is>
      </c>
      <c r="H107" s="88" t="inlineStr">
        <is>
          <t>Metformin 500 mg BID</t>
        </is>
      </c>
      <c r="I107" s="119" t="inlineStr">
        <is>
          <t>1</t>
        </is>
      </c>
      <c r="J107" s="88"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(Metformin 500 mg BID): ยา Metformin 500 mg BID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7" s="100" t="n"/>
      <c r="L107" s="88" t="inlineStr">
        <is>
          <t>Diabetes mellitus</t>
        </is>
      </c>
      <c r="M107" s="100" t="inlineStr">
        <is>
          <t>Clinic</t>
        </is>
      </c>
      <c r="N107" s="88" t="inlineStr">
        <is>
          <t>ข้อ 16 (PLE_CC1_2557.md)</t>
        </is>
      </c>
      <c r="O107" s="100" t="inlineStr">
        <is>
          <t>ข้อสอบจริง</t>
        </is>
      </c>
      <c r="P107" s="100" t="inlineStr">
        <is>
          <t>ปี 2557</t>
        </is>
      </c>
      <c r="Q107" s="100" t="n"/>
    </row>
    <row r="108" ht="13.2" customHeight="1" s="49">
      <c r="A108" s="119" t="n">
        <v>118</v>
      </c>
      <c r="B108" s="88" t="inlineStr">
        <is>
          <t>ในปัจจุบันมีระบบการนำส่งยา Insulin ทางการรับประทาน โดยนำยา Insulin บรรจุใน liposomal system ข้อใดไม่ ถูกต้องเกียวกับการพัฒนาตำรับยาให้อยู่ในรูป liposome (1) สามารถลดความเป็นพิษของตัวยาสำคัญ แต่อาจ ก่อให้เกิดการแพ้ phospholipid ทีเป็นองค์ประกอบ (2) สามารถเพิมความคงตัวของตัวยาสำคัญ (3) สามารถช่วยเพิมความสามารถในการซึมผ่านผิวหนัง ของยาทีซึมผ่านผิวหนังได้ยาก (4) สามารถช่วยควบคุมการปลดปล่อยตัวยาสำคัญได้ (5) สามารถช่วยให้นำส่งยาได้หลากหลายวิถีทางมากขึน MCQ 12 | 1/2557 | Page 19</t>
        </is>
      </c>
      <c r="C108" s="100" t="n"/>
      <c r="D108" s="88" t="inlineStr">
        <is>
          <t>Semaglutide 0.5 mg SC weekly</t>
        </is>
      </c>
      <c r="E108" s="88" t="inlineStr">
        <is>
          <t>Metformin 500 mg BID</t>
        </is>
      </c>
      <c r="F108" s="88" t="inlineStr">
        <is>
          <t>Glipizide 5 mg OD</t>
        </is>
      </c>
      <c r="G108" s="88" t="inlineStr">
        <is>
          <t>Empagliflozin 10 mg OD</t>
        </is>
      </c>
      <c r="H108" s="88" t="inlineStr">
        <is>
          <t>Sitagliptin 100 mg OD</t>
        </is>
      </c>
      <c r="I108" s="119" t="inlineStr">
        <is>
          <t>1</t>
        </is>
      </c>
      <c r="J108" s="88"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08" s="100" t="n"/>
      <c r="L108" s="88" t="inlineStr">
        <is>
          <t>Diabetes mellitus</t>
        </is>
      </c>
      <c r="M108" s="100" t="inlineStr">
        <is>
          <t>Clinic</t>
        </is>
      </c>
      <c r="N108" s="88" t="inlineStr">
        <is>
          <t>ข้อ 33 (PLE_CC1_2557.md)</t>
        </is>
      </c>
      <c r="O108" s="100" t="inlineStr">
        <is>
          <t>ข้อสอบจริง</t>
        </is>
      </c>
      <c r="P108" s="100" t="inlineStr">
        <is>
          <t>ปี 2557</t>
        </is>
      </c>
      <c r="Q108" s="100" t="n"/>
    </row>
    <row r="109" ht="13.2" customHeight="1" s="49">
      <c r="A109" s="119" t="n">
        <v>119</v>
      </c>
      <c r="B109" s="88" t="inlineStr">
        <is>
          <t>ผู้ป่วยรายนี้ไปอ่านบทความบทความหนึง ซึงกล่าวว่า การ รับประทานอาหารทีมีรสหวาน สามารถเพิมอุบัติการณ์ ของการเกิดโรคเบาหวานได้ ผู้ป่วยรายนี้จึงถามท่านว่า คำ ว่าอุบัติการณ์หมายถึงอะไร (1) สัดส่วนของผู้เป็นโรครายใหม่ต่อประชากรทีมีความ เสียงทังหมด (2) สัดส่วนของผู้เป็นโรคต่อประชากรทีมีความเสียง ทังหมด (3) สัดส่วนของผู้เป็นโรครายใหม่ต่อประชากรทีมีความ เสียงทังหมดในช่วงระยะเวลาหนึง (4) สัดส่วนของผู้เป็นโรคต่อประชากรทีมีความเสียง ทังหมดในช่วงระยะเวลาหนึง (5) ไม่มีข้อใดถูกต้อง Final version | Maximum’2017 Rx30 | Prince of Songkla University สถานการณ์ที 6 หญิงไทย อายุ 26 ปี ต้องการใช้ยาคุมกำเนิดชนิด รับประทาน</t>
        </is>
      </c>
      <c r="C109" s="100" t="n"/>
      <c r="D109" s="88" t="inlineStr">
        <is>
          <t>Empagliflozin 10 mg OD</t>
        </is>
      </c>
      <c r="E109" s="88" t="inlineStr">
        <is>
          <t>Sitagliptin 100 mg OD</t>
        </is>
      </c>
      <c r="F109" s="88" t="inlineStr">
        <is>
          <t>Liraglutide 1.2 mg SC OD</t>
        </is>
      </c>
      <c r="G109" s="88" t="inlineStr">
        <is>
          <t>Levothyroxine 50 mcg OD</t>
        </is>
      </c>
      <c r="H109" s="88" t="inlineStr">
        <is>
          <t>Propylthiouracil 50 mg TID</t>
        </is>
      </c>
      <c r="I109" s="119" t="inlineStr">
        <is>
          <t>1</t>
        </is>
      </c>
      <c r="J109" s="88"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จ.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09" s="100" t="n"/>
      <c r="L109" s="88" t="inlineStr">
        <is>
          <t>Diabetes mellitus</t>
        </is>
      </c>
      <c r="M109" s="100" t="inlineStr">
        <is>
          <t>Clinic</t>
        </is>
      </c>
      <c r="N109" s="88" t="inlineStr">
        <is>
          <t>ข้อ 36 (PLE_CC1_2557.md)</t>
        </is>
      </c>
      <c r="O109" s="100" t="inlineStr">
        <is>
          <t>ข้อสอบจริง</t>
        </is>
      </c>
      <c r="P109" s="100" t="inlineStr">
        <is>
          <t>ปี 2557</t>
        </is>
      </c>
      <c r="Q109" s="100" t="n"/>
    </row>
    <row r="110" ht="13.2" customHeight="1" s="49">
      <c r="A110" s="119" t="n">
        <v>120</v>
      </c>
      <c r="B110" s="88" t="inlineStr">
        <is>
          <t>การซักประวัติในข้อใดไม่จำเป็นก่อนการเริมรับประทานยา คุมกำเนิด (1) ประวัติการเกิดโรคหลอดเลือดดำอุดตัน (2) ประวัติการเกิดโรคเบาหวานขณะตังครรภ์ (3) ประวัติการปวดหัวไมเกรน (4) ประวัติการเป็นเนืองอกทีเต้านม (5) ประวัติการใช้ยาบางชนิด เช่น ยากันชัก</t>
        </is>
      </c>
      <c r="C110" s="100" t="n"/>
      <c r="D110" s="88" t="inlineStr">
        <is>
          <t>Levothyroxine 50 mcg OD</t>
        </is>
      </c>
      <c r="E110" s="88" t="inlineStr">
        <is>
          <t>Propylthiouracil 50 mg TID</t>
        </is>
      </c>
      <c r="F110" s="88" t="inlineStr">
        <is>
          <t>Methimazole 10 mg OD</t>
        </is>
      </c>
      <c r="G110" s="88" t="inlineStr">
        <is>
          <t>Pioglitazone 15 mg OD</t>
        </is>
      </c>
      <c r="H110" s="88" t="inlineStr">
        <is>
          <t>Insulin glargine 10 units SC HS</t>
        </is>
      </c>
      <c r="I110" s="119" t="inlineStr">
        <is>
          <t>1</t>
        </is>
      </c>
      <c r="J110" s="88"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ง.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10" s="100" t="n"/>
      <c r="L110" s="88" t="inlineStr">
        <is>
          <t>Diabetes mellitus</t>
        </is>
      </c>
      <c r="M110" s="100" t="inlineStr">
        <is>
          <t>Clinic</t>
        </is>
      </c>
      <c r="N110" s="88" t="inlineStr">
        <is>
          <t>ข้อ 37 (PLE_CC1_2557.md)</t>
        </is>
      </c>
      <c r="O110" s="100" t="inlineStr">
        <is>
          <t>ข้อสอบจริง</t>
        </is>
      </c>
      <c r="P110" s="100" t="inlineStr">
        <is>
          <t>ปี 2557</t>
        </is>
      </c>
      <c r="Q110" s="100" t="n"/>
    </row>
    <row r="111" ht="13.2" customHeight="1" s="49">
      <c r="A111" s="119" t="n">
        <v>121</v>
      </c>
      <c r="B111" s="88" t="inlineStr">
        <is>
          <t>Insulin อีก 2 เดือนต่อมา ผู้ป่วยมาพบแพทย์์ตามนัด ผลตรวจร่างกายเป็นดังนี้ FBS 123, HbA1C 6.8, BP 150/98, urine analysis : protein 1.5 g/ 24 h</t>
        </is>
      </c>
      <c r="C111" s="100" t="n"/>
      <c r="D111" s="88" t="inlineStr">
        <is>
          <t>จากข้อมูลข้างต้น ควรรักษาอย่างไร</t>
        </is>
      </c>
      <c r="E111" s="88" t="inlineStr">
        <is>
          <t>Insulin glargine 10 units SC HS</t>
        </is>
      </c>
      <c r="F111" s="88" t="inlineStr">
        <is>
          <t>Insulin lispro 4 units SC before meals</t>
        </is>
      </c>
      <c r="G111" s="88" t="inlineStr">
        <is>
          <t>Dapagliflozin 10 mg OD</t>
        </is>
      </c>
      <c r="H111" s="88" t="inlineStr">
        <is>
          <t>Semaglutide 0.5 mg SC weekly</t>
        </is>
      </c>
      <c r="I111" s="119" t="inlineStr">
        <is>
          <t>1</t>
        </is>
      </c>
      <c r="J111" s="88" t="inlineStr">
        <is>
          <t>✅ คำตอบที่ถูกต้อง: ข้อ ก. จากข้อมูลข้างต้น ควรรักษาอย่างไร
💡 Background:
การบริบาลผู้ป่วยเบาหวานชนิดที่ 2 (T2DM) เน้นควบคุม HbA1c ควบคู่กับการเลือกยาที่มี cardiorenal protection ในผู้ป่วยที่มีโรคร่วม
🎯 ทำไมข้อนี้ถึงถูก:
จากข้อมูลข้างต้น ควรรักษาอย่างไร การเลือก จากข้อมูลข้างต้น ควรรักษาอย่างไร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1" s="100" t="n"/>
      <c r="L111" s="88" t="inlineStr">
        <is>
          <t>Diabetes mellitus</t>
        </is>
      </c>
      <c r="M111" s="100" t="inlineStr">
        <is>
          <t>Clinic</t>
        </is>
      </c>
      <c r="N111" s="88" t="inlineStr">
        <is>
          <t>ข้อ 5 (PLE_CC1_2556.md)</t>
        </is>
      </c>
      <c r="O111" s="100" t="inlineStr">
        <is>
          <t>ข้อสอบจริง</t>
        </is>
      </c>
      <c r="P111" s="100" t="inlineStr">
        <is>
          <t>ปี 2556</t>
        </is>
      </c>
      <c r="Q111" s="100" t="n"/>
    </row>
    <row r="112" ht="13.2" customHeight="1" s="49">
      <c r="A112" s="119" t="n">
        <v>122</v>
      </c>
      <c r="B112" s="88" t="inlineStr">
        <is>
          <t>โจทย์ให้ค่าแลปมา FBS สูง HbA1C สูง ALT 200 กว่า, AST 200 กว่า, BUN 17, Cr 0.8 จากข้อมูลดังกล่าวยาตัวใดปลอดภัยที่สุด</t>
        </is>
      </c>
      <c r="C112" s="100" t="n"/>
      <c r="D112" s="88" t="inlineStr">
        <is>
          <t>Dapagliflozin 10 mg OD</t>
        </is>
      </c>
      <c r="E112" s="88" t="inlineStr">
        <is>
          <t>Semaglutide 0.5 mg SC weekly</t>
        </is>
      </c>
      <c r="F112" s="88" t="inlineStr">
        <is>
          <t>Metformin 500 mg BID</t>
        </is>
      </c>
      <c r="G112" s="88" t="inlineStr">
        <is>
          <t>Glipizide 5 mg OD</t>
        </is>
      </c>
      <c r="H112" s="88" t="inlineStr">
        <is>
          <t>Empagliflozin 10 mg OD</t>
        </is>
      </c>
      <c r="I112" s="119" t="inlineStr">
        <is>
          <t>1</t>
        </is>
      </c>
      <c r="J112" s="88"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12" s="100" t="n"/>
      <c r="L112" s="88" t="inlineStr">
        <is>
          <t>Diabetes mellitus</t>
        </is>
      </c>
      <c r="M112" s="100" t="inlineStr">
        <is>
          <t>Clinic</t>
        </is>
      </c>
      <c r="N112" s="88" t="inlineStr">
        <is>
          <t>ข้อ 6 (PLE_CC1_2556.md)</t>
        </is>
      </c>
      <c r="O112" s="100" t="inlineStr">
        <is>
          <t>ข้อสอบจริง</t>
        </is>
      </c>
      <c r="P112" s="100" t="inlineStr">
        <is>
          <t>ปี 2556</t>
        </is>
      </c>
      <c r="Q112" s="100" t="n"/>
    </row>
    <row r="113" ht="13.2" customHeight="1" s="49">
      <c r="A113" s="119" t="n">
        <v>123</v>
      </c>
      <c r="B113" s="88" t="inlineStr">
        <is>
          <t>ข้อใดไม่ถูกต้องเกี่ยวกับ NPH insulin</t>
        </is>
      </c>
      <c r="C113" s="100" t="n"/>
      <c r="D113" s="88" t="inlineStr">
        <is>
          <t>Glipizide 5 mg OD</t>
        </is>
      </c>
      <c r="E113" s="88" t="inlineStr">
        <is>
          <t>Empagliflozin 10 mg OD</t>
        </is>
      </c>
      <c r="F113" s="88" t="inlineStr">
        <is>
          <t>Sitagliptin 100 mg OD</t>
        </is>
      </c>
      <c r="G113" s="88" t="inlineStr">
        <is>
          <t>Liraglutide 1.2 mg SC OD</t>
        </is>
      </c>
      <c r="H113" s="88" t="inlineStr">
        <is>
          <t>Levothyroxine 50 mcg OD</t>
        </is>
      </c>
      <c r="I113" s="119" t="inlineStr">
        <is>
          <t>1</t>
        </is>
      </c>
      <c r="J113" s="88" t="inlineStr">
        <is>
          <t>✅ คำตอบที่ถูกต้อง: ข้อ ก. Glipizide 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5 mg OD การเลือก Glipizide 5 mg OD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(Empagliflozin 10 mg OD): การเลือก Empagliflozin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113" s="100" t="n"/>
      <c r="L113" s="88" t="inlineStr">
        <is>
          <t>Diabetes mellitus</t>
        </is>
      </c>
      <c r="M113" s="100" t="inlineStr">
        <is>
          <t>Clinic</t>
        </is>
      </c>
      <c r="N113" s="88" t="inlineStr">
        <is>
          <t>ข้อ 9 (PLE_CC1_2556.md)</t>
        </is>
      </c>
      <c r="O113" s="100" t="inlineStr">
        <is>
          <t>ข้อสอบจริง</t>
        </is>
      </c>
      <c r="P113" s="100" t="inlineStr">
        <is>
          <t>ปี 2556</t>
        </is>
      </c>
      <c r="Q113" s="100" t="n"/>
    </row>
    <row r="114" ht="13.2" customHeight="1" s="49">
      <c r="A114" s="119" t="n">
        <v>124</v>
      </c>
      <c r="B114" s="88" t="inlineStr">
        <is>
          <t>เป็น intermediate acting insulin</t>
        </is>
      </c>
      <c r="C114" s="100" t="n"/>
      <c r="D114" s="88" t="inlineStr">
        <is>
          <t>Liraglutide 1.2 mg SC OD</t>
        </is>
      </c>
      <c r="E114" s="88" t="inlineStr">
        <is>
          <t>Levothyroxine 50 mcg OD</t>
        </is>
      </c>
      <c r="F114" s="88" t="inlineStr">
        <is>
          <t>Propylthiouracil 50 mg TID</t>
        </is>
      </c>
      <c r="G114" s="88" t="inlineStr">
        <is>
          <t>Methimazole 10 mg OD</t>
        </is>
      </c>
      <c r="H114" s="88" t="inlineStr">
        <is>
          <t>Pioglitazone 15 mg OD</t>
        </is>
      </c>
      <c r="I114" s="119" t="inlineStr">
        <is>
          <t>1</t>
        </is>
      </c>
      <c r="J114" s="88"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14" s="100" t="n"/>
      <c r="L114" s="88" t="inlineStr">
        <is>
          <t>Diabetes mellitus</t>
        </is>
      </c>
      <c r="M114" s="100" t="inlineStr">
        <is>
          <t>Clinic</t>
        </is>
      </c>
      <c r="N114" s="88" t="inlineStr">
        <is>
          <t>ข้อ 2 (PLE_CC1_2556.md)</t>
        </is>
      </c>
      <c r="O114" s="100" t="inlineStr">
        <is>
          <t>ข้อสอบจริง</t>
        </is>
      </c>
      <c r="P114" s="100" t="inlineStr">
        <is>
          <t>ปี 2556</t>
        </is>
      </c>
      <c r="Q114" s="100" t="n"/>
    </row>
    <row r="115" ht="13.2" customHeight="1" s="49">
      <c r="A115" s="119" t="n">
        <v>125</v>
      </c>
      <c r="B115" s="88" t="inlineStr">
        <is>
          <t>เกี่ยวกับ insulin resistant ข้อใดต่อไปนี้กล่าวถูกต้องตามหลักวิชาชีพเภสัชกรรม</t>
        </is>
      </c>
      <c r="C115" s="100" t="n"/>
      <c r="D115" s="88" t="inlineStr">
        <is>
          <t>Methimazole 10 mg OD</t>
        </is>
      </c>
      <c r="E115" s="88" t="inlineStr">
        <is>
          <t>Pioglitazone 15 mg OD</t>
        </is>
      </c>
      <c r="F115" s="88" t="inlineStr">
        <is>
          <t>Insulin glargine 10 units SC HS</t>
        </is>
      </c>
      <c r="G115" s="88" t="inlineStr">
        <is>
          <t>Insulin lispro 4 units SC before meals</t>
        </is>
      </c>
      <c r="H115" s="88" t="inlineStr">
        <is>
          <t>Dapagliflozin 10 mg OD</t>
        </is>
      </c>
      <c r="I115" s="119" t="inlineStr">
        <is>
          <t>1</t>
        </is>
      </c>
      <c r="J115"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15" s="100" t="n"/>
      <c r="L115" s="88" t="inlineStr">
        <is>
          <t>Diabetes mellitus</t>
        </is>
      </c>
      <c r="M115" s="100" t="inlineStr">
        <is>
          <t>Clinic</t>
        </is>
      </c>
      <c r="N115" s="88" t="inlineStr">
        <is>
          <t>ข้อ 4 (PLE_CC1_2555 Day 2.md)</t>
        </is>
      </c>
      <c r="O115" s="100" t="inlineStr">
        <is>
          <t>ข้อสอบจริง</t>
        </is>
      </c>
      <c r="P115" s="100" t="inlineStr">
        <is>
          <t>ปี 2555</t>
        </is>
      </c>
      <c r="Q115" s="100" t="n"/>
    </row>
    <row r="116" ht="13.2" customHeight="1" s="49">
      <c r="A116" s="119" t="n">
        <v>126</v>
      </c>
      <c r="B116" s="88" t="inlineStr">
        <is>
          <t>เกี่ยวกับ อาการของไทรอยด์เป็นพิษ ข้อใดต่อไปนี้กล่าวถูกต้องตามหลักวิชาชีพเภสัชกรรม</t>
        </is>
      </c>
      <c r="C116" s="100" t="n"/>
      <c r="D116" s="88" t="inlineStr">
        <is>
          <t>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t>
        </is>
      </c>
      <c r="E116" s="88" t="inlineStr">
        <is>
          <t>Dapagliflozin 10 mg OD</t>
        </is>
      </c>
      <c r="F116" s="88" t="inlineStr">
        <is>
          <t>Semaglutide 0.5 mg SC weekly</t>
        </is>
      </c>
      <c r="G116" s="88" t="inlineStr">
        <is>
          <t>Metformin 500 mg BID</t>
        </is>
      </c>
      <c r="H116" s="88" t="inlineStr">
        <is>
          <t>Glipizide 5 mg OD</t>
        </is>
      </c>
      <c r="I116" s="119" t="inlineStr">
        <is>
          <t>1</t>
        </is>
      </c>
      <c r="J116" s="88" t="inlineStr">
        <is>
          <t>✅ คำตอบที่ถูกต้อง: ข้อ 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การเลือก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6" s="100" t="n"/>
      <c r="L116" s="88" t="inlineStr">
        <is>
          <t>Diabetes mellitus</t>
        </is>
      </c>
      <c r="M116" s="100" t="inlineStr">
        <is>
          <t>Clinic</t>
        </is>
      </c>
      <c r="N116" s="88" t="inlineStr">
        <is>
          <t>ข้อ 4 (PLE_CC1_2554 SET2.md)</t>
        </is>
      </c>
      <c r="O116" s="100" t="inlineStr">
        <is>
          <t>ข้อสอบจริง</t>
        </is>
      </c>
      <c r="P116" s="100" t="inlineStr">
        <is>
          <t>ปี 2554</t>
        </is>
      </c>
      <c r="Q116" s="100" t="n"/>
    </row>
    <row r="117" ht="13.2" customHeight="1" s="49">
      <c r="A117" s="119" t="n">
        <v>127</v>
      </c>
      <c r="B117" s="88" t="inlineStr">
        <is>
          <t>ยาที่ใช้รักษา Hyperthyroidism คือยาใด</t>
        </is>
      </c>
      <c r="C117" s="100" t="n"/>
      <c r="D117" s="88" t="inlineStr">
        <is>
          <t>Propylthiouracil (PTU), Methimazole (MTZ or MMI), Carbimazole(CBZ) เพราะยาดังกล่าวเป็นยาAntithyroid drugs Ref: ชีทอ.วรนุช</t>
        </is>
      </c>
      <c r="E117" s="88" t="inlineStr">
        <is>
          <t>Glipizide 5 mg OD</t>
        </is>
      </c>
      <c r="F117" s="88" t="inlineStr">
        <is>
          <t>Empagliflozin 10 mg OD</t>
        </is>
      </c>
      <c r="G117" s="88" t="inlineStr">
        <is>
          <t>Sitagliptin 100 mg OD</t>
        </is>
      </c>
      <c r="H117" s="88" t="inlineStr">
        <is>
          <t>Liraglutide 1.2 mg SC OD</t>
        </is>
      </c>
      <c r="I117" s="119" t="inlineStr">
        <is>
          <t>1</t>
        </is>
      </c>
      <c r="J117" s="88" t="inlineStr">
        <is>
          <t>✅ คำตอบที่ถูกต้อง: ข้อ ก. Propylthiouracil (PTU), Methimazole (MTZ or MMI), Carbimazole(CBZ) เพราะยาดังกล่าวเป็นยาAntithyroid drugs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(PTU), Methimazole (MTZ or MMI), Carbimazole(CBZ) เพราะยาดังกล่าวเป็นยาAntithyroid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การเลือก Propylthiouracil (PTU), Methimazole (MTZ or MMI), Carbimazole(CBZ) เพราะยาดังกล่าวเป็นยา Antithyroid drugs Ref: ชีทอ.วรนุช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7" s="100" t="n"/>
      <c r="L117" s="88" t="inlineStr">
        <is>
          <t>Diabetes mellitus</t>
        </is>
      </c>
      <c r="M117" s="100" t="inlineStr">
        <is>
          <t>Clinic</t>
        </is>
      </c>
      <c r="N117" s="88" t="inlineStr">
        <is>
          <t>ข้อ 5 (PLE_CC1_2554 SET2.md)</t>
        </is>
      </c>
      <c r="O117" s="100" t="inlineStr">
        <is>
          <t>ข้อสอบจริง</t>
        </is>
      </c>
      <c r="P117" s="100" t="inlineStr">
        <is>
          <t>ปี 2554</t>
        </is>
      </c>
      <c r="Q117" s="100" t="n"/>
    </row>
    <row r="118" ht="13.2" customHeight="1" s="49">
      <c r="A118" s="119" t="n">
        <v>128</v>
      </c>
      <c r="B118" s="88" t="inlineStr">
        <is>
          <t>หากผู้ป่วยรายนี้ได้รับยา methotrexate ซึ่งเป็นยากลุ่ม DMARDs ควรให้ยาใดเพิ่ม เพื่อลดผลข้างเคียงของยา methotrexate ?</t>
        </is>
      </c>
      <c r="C118" s="100" t="n"/>
      <c r="D118" s="88" t="inlineStr">
        <is>
          <t>omeprazole</t>
        </is>
      </c>
      <c r="E118" s="88" t="inlineStr">
        <is>
          <t>calcium carbonate</t>
        </is>
      </c>
      <c r="F118" s="88" t="inlineStr">
        <is>
          <t>folic acid</t>
        </is>
      </c>
      <c r="G118" s="88" t="inlineStr">
        <is>
          <t>vitamin K</t>
        </is>
      </c>
      <c r="H118" s="88" t="inlineStr">
        <is>
          <t>finasteride</t>
        </is>
      </c>
      <c r="I118" s="119" t="inlineStr">
        <is>
          <t>3</t>
        </is>
      </c>
      <c r="J118" s="88" t="inlineStr">
        <is>
          <t>✅ คำตอบที่ถูกต้อง: ข้อ ค. folic acid
💡 Background:
Methotrexate (MTX) เป็น DMARD ที่ใช้เป็น anchor drug ในการรักษา Rheumatoid Arthritis กลไกของ MTX คือยับยั้ง dihydrofolate reductase (DHFR) ทำให้ขาด Folate ที่จำเป็นต่อการสังเคราะห์ DNA และ RNA ส่งผลให้เซลล์ที่แบ่งตัวเร็ว (ภูมิคุ้มกัน) ถูกยับยั้ง
🎯 ทำไมข้อนี้ถึงถูก:
Folic acid 1-5 mg/day ให้ร่วมกับ MTX เพื่อลดผลข้างเคียงที่เกิดจากการขาด Folate ได้แก่ Mucositis, Nausea/vomiting, Hepatotoxicity, Megaloblastic anemia และภาวะโลหิตจาง โดย Folic acid ไม่ลดประสิทธิภาพการรักษาของ MTX ใน RA
🔍 ข้ออื่นผิดเพราะอะไร:
• ข้อ ก. (omeprazole): ลด GI side effect ของ NSAIDs ไม่ใช่ side effect ของ MTX โดยตรง
• ข้อ ข. (calcium carbonate): ใช้ป้องกัน Osteoporosis ในผู้ใช้ Corticosteroids ระยะยาว ไม่ใช่ MTX
• ข้อ ง. (vitamin K): ไม่มีบทบาทในการลด MTX side effect; ใช้ในการแก้ไขฤทธิ์ warfarin
• ข้อ จ. (finasteride): ยารักษา BPH/Male pattern baldness ไม่เกี่ยวข้องกับ MTX
📖 Guideline อ้างอิง:
American College of Rheumatology Guideline for the Treatment of Rheumatoid Arthritis 2021
📌 จุดจำก่อนสอบ:
MTX + Folic acid (1-5 mg/day) เสมอ เพื่อลด mucositis, hepatotoxicity, anemia; ไม่ลดฤทธิ์รักษา RA</t>
        </is>
      </c>
      <c r="K118" s="100" t="n"/>
      <c r="L118" s="88" t="inlineStr">
        <is>
          <t>Diabetes mellitus</t>
        </is>
      </c>
      <c r="M118" s="100" t="inlineStr">
        <is>
          <t>Clinic</t>
        </is>
      </c>
      <c r="N118" s="88" t="inlineStr">
        <is>
          <t>ข้อ 4 (PLE_CC1_2554 SET2.md)</t>
        </is>
      </c>
      <c r="O118" s="100" t="inlineStr">
        <is>
          <t>ข้อสอบจริง</t>
        </is>
      </c>
      <c r="P118" s="100" t="inlineStr">
        <is>
          <t>ปี 2554</t>
        </is>
      </c>
      <c r="Q118" s="100" t="n"/>
    </row>
    <row r="119" ht="13.2" customHeight="1" s="49">
      <c r="A119" s="119" t="n">
        <v>129</v>
      </c>
      <c r="B119" s="88" t="inlineStr">
        <is>
          <t>อาการจากต่อมไทรอยด์โต: ผู้ป่วยจะมาพบแพทย์์ด้วยอาการมีก้อนที่คอหรือคอโตกว่าปกติ</t>
        </is>
      </c>
      <c r="C119" s="100" t="n"/>
      <c r="D119" s="88" t="inlineStr">
        <is>
          <t>Propylthiouracil 50 mg TID</t>
        </is>
      </c>
      <c r="E119" s="88" t="inlineStr">
        <is>
          <t>Methimazole 10 mg OD</t>
        </is>
      </c>
      <c r="F119" s="88" t="inlineStr">
        <is>
          <t>Pioglitazone 15 mg OD</t>
        </is>
      </c>
      <c r="G119" s="88" t="inlineStr">
        <is>
          <t>Insulin glargine 10 units SC HS</t>
        </is>
      </c>
      <c r="H119" s="88" t="inlineStr">
        <is>
          <t>Insulin lispro 4 units SC before meals</t>
        </is>
      </c>
      <c r="I119" s="119" t="inlineStr">
        <is>
          <t>1</t>
        </is>
      </c>
      <c r="J119"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9" s="100" t="n"/>
      <c r="L119" s="88" t="inlineStr">
        <is>
          <t>Diabetes mellitus</t>
        </is>
      </c>
      <c r="M119" s="100" t="inlineStr">
        <is>
          <t>Clinic</t>
        </is>
      </c>
      <c r="N119" s="88" t="inlineStr">
        <is>
          <t>ข้อ 1 (PLE_CC1_2554 SET2.md)</t>
        </is>
      </c>
      <c r="O119" s="100" t="inlineStr">
        <is>
          <t>ข้อสอบจริง</t>
        </is>
      </c>
      <c r="P119" s="100" t="inlineStr">
        <is>
          <t>ปี 2554</t>
        </is>
      </c>
      <c r="Q119" s="100" t="n"/>
    </row>
    <row r="120" ht="13.2" customHeight="1" s="49">
      <c r="A120" s="119" t="n">
        <v>130</v>
      </c>
      <c r="B120" s="88" t="inlineStr">
        <is>
          <t>หญิงไทยคู่ อายุ 52 ปี มีอาชีพแม่บ้าน ถูกแพทย์์วินิจฉัยว่าเป็นเบาหวานชนิดที่ 2 แพทย์์ทำการจ่ายยาชนิด หนึ่งให้แก่คนไข้ เมื่อเวลาผ่าน 2 เดือน คนไข้รู้สึกได้ว่าตัวเองมีน้ำหนักตัวที่เพิ่มขึ้นถึง 3.1 Kg ทั้งๆที่คนไข้กิน อาหารเหมือนเดิมในทุกๆวัน จากอาการทางคลินิกข้างต้นน่าจะเป็นอาการข้างเคียงของยาในข้อใดมาก ที่สุด</t>
        </is>
      </c>
      <c r="C120" s="100" t="n"/>
      <c r="D120" s="88" t="inlineStr">
        <is>
          <t>Insulin glargine 10 units SC HS</t>
        </is>
      </c>
      <c r="E120" s="88" t="inlineStr">
        <is>
          <t>Insulin lispro 4 units SC before meals</t>
        </is>
      </c>
      <c r="F120" s="88" t="inlineStr">
        <is>
          <t>Dapagliflozin 10 mg OD</t>
        </is>
      </c>
      <c r="G120" s="88" t="inlineStr">
        <is>
          <t>Semaglutide 0.5 mg SC weekly</t>
        </is>
      </c>
      <c r="H120" s="88" t="inlineStr">
        <is>
          <t>Metformin 500 mg BID</t>
        </is>
      </c>
      <c r="I120" s="119" t="inlineStr">
        <is>
          <t>1</t>
        </is>
      </c>
      <c r="J120" s="88" t="inlineStr">
        <is>
          <t>✅ คำตอบที่ถูกต้อง: ข้อ ก. Insulin glargine 10 units SC HS
💡 Background:
ยาเบาหวานบางกลุ่มมีผลข้างเคียงทำให้น้ำหนักตัวเพิ่มขึ้น โดยเฉพาะกลุ่ม Insulin, Sulfonylurea, Thiazolidinedione (TZD) ขณะที่ SGLT2i, GLP-1 RA, Metformin มักทำให้น้ำหนักลดลงหรือคงที่
🎯 ทำไมข้อนี้ถึงถูก:
Insulin glargine (Long-acting basal insulin) เป็นยาที่ทำให้น้ำหนักตัวเพิ่มขึ้นได้ประมาณ 2-4 kg เนื่องจาก Insulin มีฤทธิ์ Anabolic กระตุ้นการสะสม Glycogen และ Fat ผู้ป่วยน้ำหนักเพิ่ม 3.1 kg ใน 2 เดือนหลังรับยา สอดคล้องกับผลข้างเคียงนี้
🔍 ข้ออื่นผิดเพราะอะไร:
• ข้อ ข. (Insulin lispro): Rapid-acting insulin ก็ทำให้น้ำหนักขึ้นได้ แต่ไม่สอดคล้องกับ pattern ของยาที่ให้วันละครั้งตอนนอน
• ข้อ ค. (Dapagliflozin): SGLT2i มักทำให้น้ำหนักลดลง (ขับกลูโคสออกทางปัสสาวะ) ไม่น่าเป็นสาเหตุที่ทำให้น้ำหนักขึ้น
• ข้อ ง. (Semaglutide): GLP-1 RA ทำให้น้ำหนักลดลงอย่างมีนัยสำคัญ ตรงข้ามกับสถานการณ์
• ข้อ จ. (Metformin): ทำให้น้ำหนักคงที่หรือลดเล็กน้อย ไม่ใช่สาเหตุของน้ำหนักขึ้น
📖 Guideline อ้างอิง:
American Diabetes Association Standards of Care in Diabetes 2024 — Section 9: Pharmacologic Approaches to Glycemic Treatment
📌 จุดจำก่อนสอบ:
น้ำหนักขึ้น → Insulin, SU, TZD; น้ำหนักลง → SGLT2i, GLP-1 RA, Metformin (neutral-slight loss)</t>
        </is>
      </c>
      <c r="K120" s="100" t="n"/>
      <c r="L120" s="88" t="inlineStr">
        <is>
          <t>Diabetes mellitus</t>
        </is>
      </c>
      <c r="M120" s="100" t="inlineStr">
        <is>
          <t>Clinic</t>
        </is>
      </c>
      <c r="N120" s="88" t="inlineStr">
        <is>
          <t>ข้อ 6 (PLE_CC1_Practice_Exam.md)</t>
        </is>
      </c>
      <c r="O120" s="100" t="inlineStr">
        <is>
          <t>Mock</t>
        </is>
      </c>
      <c r="P120" s="100" t="inlineStr">
        <is>
          <t>Mock สภาเภสัชฯ Practice</t>
        </is>
      </c>
      <c r="Q120" s="100" t="n"/>
    </row>
    <row r="121" ht="13.2" customHeight="1" s="49">
      <c r="A121" s="119" t="n">
        <v>131</v>
      </c>
      <c r="B121" s="88" t="inlineStr">
        <is>
          <t>ยาใดต่อไปนี้สามารถใช้ในหญิง Hyperthyroidism ที่ตั้งครรภ์ได้</t>
        </is>
      </c>
      <c r="C121" s="100" t="n"/>
      <c r="D121" s="88" t="inlineStr">
        <is>
          <t>Propylthyouracil (PTU)</t>
        </is>
      </c>
      <c r="E121" s="88" t="inlineStr">
        <is>
          <t>Methimazole</t>
        </is>
      </c>
      <c r="F121" s="88" t="inlineStr">
        <is>
          <t>Levothyroxine</t>
        </is>
      </c>
      <c r="G121" s="88" t="inlineStr">
        <is>
          <t>ข้อ ก, ข ถูก</t>
        </is>
      </c>
      <c r="H121" s="88" t="inlineStr">
        <is>
          <t>ข้อ ก,ข,ค ถูก</t>
        </is>
      </c>
      <c r="I121" s="119" t="inlineStr">
        <is>
          <t>1</t>
        </is>
      </c>
      <c r="J121" s="88" t="inlineStr">
        <is>
          <t>✅ คำตอบที่ถูกต้อง: ข้อ ก. Propylthyouracil (PTU)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Propylthyouracil (PTU) การเลือก Propylthyouracil (PTU)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(Methimazole): Methimazole มีความเสี่ยงในการเกิด Aplasia cutis และ Choanal atresia ในทารก จึงควรหลีกเลี่ยงในไตรมาสแรกของการตั้งครรภ์
• ข้อ ค. (Levothyroxine): Levothyroxine เป็นยารักษา Hypothyroidism ไม่ใช่สำหรับการรักษา Hyperthyroidism ในหญิงตั้งครรภ์
• ข้อ ง. (ข้อ ก, ข ถูก): ตัวเลือกนี้ผิดเนื่องจาก Methimazole ควรหลีกเลี่ยงในไตรมาสแรกของการตั้งครรภ์
• ข้อ จ. (ข้อ ก,ข,ค ถูก): ผิดทั้งหมดเนื่องจากมีตัวเลือกที่ไม่เหมาะสมคือ Methimazole และ Levothyroxine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1" s="100" t="n"/>
      <c r="L121" s="88" t="inlineStr">
        <is>
          <t>Diabetes mellitus</t>
        </is>
      </c>
      <c r="M121" s="100" t="inlineStr">
        <is>
          <t>Clinic</t>
        </is>
      </c>
      <c r="N121" s="88" t="inlineStr">
        <is>
          <t>ข้อ 24 (PLE_CC1_Practice_Exam.md)</t>
        </is>
      </c>
      <c r="O121" s="100" t="inlineStr">
        <is>
          <t>Mock</t>
        </is>
      </c>
      <c r="P121" s="100" t="inlineStr">
        <is>
          <t>Mock สภาเภสัชฯ Practice</t>
        </is>
      </c>
      <c r="Q121" s="100" t="n"/>
    </row>
    <row r="122" ht="13.2" customHeight="1" s="49">
      <c r="A122" s="119" t="n">
        <v>132</v>
      </c>
      <c r="B122" s="88" t="inlineStr">
        <is>
          <t>ข้อใดไม่ใช่อาการข้างเคียงที่เกิดขึ้นถ้าผู้ป่วยที่มีภาวะขาดไทรอยด์ ได้รับยา Levothyroxine ที่มีขนาดสูง เกินไป</t>
        </is>
      </c>
      <c r="C122" s="100" t="n"/>
      <c r="D122" s="88" t="inlineStr">
        <is>
          <t>น้ำหนักตัวเพิ่ม</t>
        </is>
      </c>
      <c r="E122" s="88" t="inlineStr">
        <is>
          <t>ทนร้อนไม่ได้</t>
        </is>
      </c>
      <c r="F122" s="88" t="inlineStr">
        <is>
          <t>หัวใจเต้นเร็ว</t>
        </is>
      </c>
      <c r="G122" s="88" t="inlineStr">
        <is>
          <t>กระดูกบาง</t>
        </is>
      </c>
      <c r="H122" s="88" t="inlineStr">
        <is>
          <t>ชัก</t>
        </is>
      </c>
      <c r="I122" s="119" t="inlineStr">
        <is>
          <t>1</t>
        </is>
      </c>
      <c r="J122" s="88" t="inlineStr">
        <is>
          <t>✅ คำตอบที่ถูกต้อง: ข้อ ก. น้ำหนักตัวเพิ่ม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น้ำหนักตัวเพิ่ม การเลือก น้ำหนักตัวเพิ่ม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(ทนร้อนไม่ได้): ทนร้อนไม่ได้ (Heat intolerance) เป็นอาการของภาวะ Hyperthyroidism (Thyrotoxicosis) ที่เกิดจากการได้รับยาเกินขนาด
• ข้อ ค. (หัวใจเต้นเร็ว): หัวใจเต้นเร็ว (Tachycardia) เป็นผลจากฤทธิ์กระตุ้นระบบประสาทซิมพาเทติกเมื่อมีไทรอยด์ฮอร์โมนสูงเกิน
• ข้อ ง. (กระดูกบาง): กระดูกบาง (Osteoporosis) เป็นผลข้างเคียงระยะยาวจากการได้รับ Levothyroxine ขนาดสูงจนกด TSH นานๆ
• ข้อ จ. (ชัก): ชัก (Seizure) สามารถถูกกระตุ้นได้จากภาวะ Severe thyrotoxicosis หรือ Thyroid storm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22" s="100" t="n"/>
      <c r="L122" s="88" t="inlineStr">
        <is>
          <t>Diabetes mellitus</t>
        </is>
      </c>
      <c r="M122" s="100" t="inlineStr">
        <is>
          <t>Clinic</t>
        </is>
      </c>
      <c r="N122" s="88" t="inlineStr">
        <is>
          <t>ข้อ 25 (PLE_CC1_Practice_Exam.md)</t>
        </is>
      </c>
      <c r="O122" s="100" t="inlineStr">
        <is>
          <t>Mock</t>
        </is>
      </c>
      <c r="P122" s="100" t="inlineStr">
        <is>
          <t>Mock สภาเภสัชฯ Practice</t>
        </is>
      </c>
      <c r="Q122" s="100" t="n"/>
    </row>
    <row r="123" ht="13.2" customHeight="1" s="49">
      <c r="A123" s="119" t="n">
        <v>133</v>
      </c>
      <c r="B123" s="88" t="inlineStr">
        <is>
          <t>ข้อใดไม่ใช่อาการหรืออาการแสดงของภาวะ Hypothyroidism</t>
        </is>
      </c>
      <c r="C123" s="100" t="n"/>
      <c r="D123" s="88" t="inlineStr">
        <is>
          <t>Bradycardia</t>
        </is>
      </c>
      <c r="E123" s="88" t="inlineStr">
        <is>
          <t>ทนต่อความเย็นไม่ได้</t>
        </is>
      </c>
      <c r="F123" s="88" t="inlineStr">
        <is>
          <t>ซึมเศร้า อ่อนเพลีย</t>
        </is>
      </c>
      <c r="G123" s="88" t="inlineStr">
        <is>
          <t>ผิวหนังแห้ง</t>
        </is>
      </c>
      <c r="H123" s="88" t="inlineStr">
        <is>
          <t>น้ำหนักลด</t>
        </is>
      </c>
      <c r="I123" s="119" t="inlineStr">
        <is>
          <t>1</t>
        </is>
      </c>
      <c r="J123" s="88" t="inlineStr">
        <is>
          <t>✅ คำตอบที่ถูกต้อง: ข้อ ก. Bradycardia
💡 Background:
การบริบาลผู้ป่วยเบาหวานชนิดที่ 2 (T2DM) เน้นควบคุม HbA1c ควบคู่กับการเลือกยาที่มี cardiorenal protection ในผู้ป่วยที่มีโรคร่วม
🎯 ทำไมข้อนี้ถึงถูก:
Bradycardia การเลือก Bradycardia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(ทนต่อความเย็นไม่ได้): ทนต่อความเย็นไม่ได้ (Cold intolerance) เป็นอาการที่พบใน Hypothyroidism เนื่องจากอัตราการเผาผลาญพื้นฐานต่ำลง
• ข้อ ค. (ซึมเศร้า อ่อนเพลีย): ซึมเศร้า อ่อนเพลีย เป็นอาการทางประสาทที่พบได้จากภาวะฮอร์โมนไทรอยด์ต่ำ
• ข้อ ง. (ผิวหนังแห้ง): ผิวหนังแห้ง เป็นอาการแสดงคลาสสิกของ Hypothyroidism จากการลดลงของการไหลเวียนเลือดที่ผิวหนัง
• ข้อ จ. (น้ำหนักลด): น้ำหนักลด เป็นอาการของ Hyperthyroidism (Thyrotoxicosis) ผู้ป่วย Hypothyroidism มักจะมีน้ำหนักตัวเพิ่มขึ้น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3" s="100" t="n"/>
      <c r="L123" s="88" t="inlineStr">
        <is>
          <t>Diabetes mellitus</t>
        </is>
      </c>
      <c r="M123" s="100" t="inlineStr">
        <is>
          <t>Clinic</t>
        </is>
      </c>
      <c r="N123" s="88" t="inlineStr">
        <is>
          <t>ข้อ 26 (PLE_CC1_Practice_Exam.md)</t>
        </is>
      </c>
      <c r="O123" s="100" t="inlineStr">
        <is>
          <t>Mock</t>
        </is>
      </c>
      <c r="P123" s="100" t="inlineStr">
        <is>
          <t>Mock สภาเภสัชฯ Practice</t>
        </is>
      </c>
      <c r="Q123" s="100" t="n"/>
    </row>
    <row r="124" ht="13.2" customHeight="1" s="49">
      <c r="A124" s="119" t="n">
        <v>134</v>
      </c>
      <c r="B124" s="88" t="inlineStr">
        <is>
          <t>ยา Levothyroxine เป็น L-isomer ของ T4 ที่ได้จากการสังเคราะห์ได้มีการนำมาใช้ในการรักษาภาวะ Hypothyroidism ซึ่งยาตัวใดต่อไปนี้ มีผลในการเร่งการทำลายของ T4 ทำให้ผลการรักษาลดลง</t>
        </is>
      </c>
      <c r="C124" s="100" t="n"/>
      <c r="D124" s="88" t="inlineStr">
        <is>
          <t>Ferrous sulfate</t>
        </is>
      </c>
      <c r="E124" s="88" t="inlineStr">
        <is>
          <t>Sucralfate</t>
        </is>
      </c>
      <c r="F124" s="88" t="inlineStr">
        <is>
          <t>Phenytoin</t>
        </is>
      </c>
      <c r="G124" s="88" t="inlineStr">
        <is>
          <t>Cholestyramine</t>
        </is>
      </c>
      <c r="H124" s="88" t="inlineStr">
        <is>
          <t>Sodium polystyrene sulfonate</t>
        </is>
      </c>
      <c r="I124" s="119" t="inlineStr">
        <is>
          <t>1</t>
        </is>
      </c>
      <c r="J124" s="88" t="inlineStr">
        <is>
          <t>✅ คำตอบที่ถูกต้อง: ข้อ ก. Ferrous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Ferrous sulfate การเลือก Ferrous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(Sucralfate): Sucralfate ออกฤทธิ์ขัดขวางการดูดซึม (absorption) ของ Levothyroxine ที่ทางเดินอาหาร ไม่ได้เร่งการทำลายยา
• ข้อ ค. (Phenytoin): Phenytoin เป็น CYP450 inducer ซึ่งจะไปเร่งกระบวนการ Metabolism (การทำลาย) ของฮอร์โมน T4 ทำให้ระดับฮอร์โมนลดลง
• ข้อ ง. (Cholestyramine): Cholestyramine เป็น Bile acid sequestrant ขัดขวางการดูดซึมของฮอร์โมน T4 ในลำไส้
• ข้อ จ. (Sodium polystyrene sulfonate): Sodium polystyrene sulfonate ขัดขวางการดูดซึม T4 จากทางเดินอาหาร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24" s="100" t="n"/>
      <c r="L124" s="88" t="inlineStr">
        <is>
          <t>Diabetes mellitus</t>
        </is>
      </c>
      <c r="M124" s="100" t="inlineStr">
        <is>
          <t>Clinic</t>
        </is>
      </c>
      <c r="N124" s="88" t="inlineStr">
        <is>
          <t>ข้อ 27 (PLE_CC1_Practice_Exam.md)</t>
        </is>
      </c>
      <c r="O124" s="100" t="inlineStr">
        <is>
          <t>Mock</t>
        </is>
      </c>
      <c r="P124" s="100" t="inlineStr">
        <is>
          <t>Mock สภาเภสัชฯ Practice</t>
        </is>
      </c>
      <c r="Q124" s="100" t="n"/>
    </row>
    <row r="125" ht="13.2" customHeight="1" s="49">
      <c r="A125" s="119" t="n">
        <v>135</v>
      </c>
      <c r="B125" s="88" t="inlineStr">
        <is>
          <t>ข้อใดควรให้ก่อนผ่าตัดต่อมไทรอยด์เพื่อลดเลือดที่มาเลี้ยงต่อมไทรอยด์</t>
        </is>
      </c>
      <c r="C125" s="100" t="n"/>
      <c r="D125" s="88" t="inlineStr">
        <is>
          <t>Propylthiouracil</t>
        </is>
      </c>
      <c r="E125" s="88" t="inlineStr">
        <is>
          <t>Methimazole</t>
        </is>
      </c>
      <c r="F125" s="88" t="inlineStr">
        <is>
          <t>KI solution</t>
        </is>
      </c>
      <c r="G125" s="88" t="inlineStr">
        <is>
          <t>Propranolol</t>
        </is>
      </c>
      <c r="H125" s="88" t="inlineStr">
        <is>
          <t>Radioactive iodine</t>
        </is>
      </c>
      <c r="I125" s="119" t="inlineStr">
        <is>
          <t>1</t>
        </is>
      </c>
      <c r="J125" s="88" t="inlineStr">
        <is>
          <t>✅ คำตอบที่ถูกต้อง: ข้อ ก. Propylthiouracil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การเลือก Propylthiouracil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Methimazole ยับยั้งการสังเคราะห์ฮอร์โมน แต่ไม่ได้ช่วยลดขนาดและเลือดที่มาเลี้ยงต่อมไทรอยด์ก่อนการผ่าตัด
• ข้อ ง. (Propranolol): Propranolol ใช้เพื่อควบคุมอาการใจสั่น (Sympathetic overactivity) ไม่มีผลลด Vascularity ของต่อมไทรอยด์
• ข้อ จ. (Radioactive iodine): Radioactive iodine ใช้ทำลายเนื้อเยื่อไทรอยด์ ไม่ใช่ยาสำหรับเตรียมผ่าตัด (Preoperative preparation)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25" s="100" t="n"/>
      <c r="L125" s="88" t="inlineStr">
        <is>
          <t>Diabetes mellitus</t>
        </is>
      </c>
      <c r="M125" s="100" t="inlineStr">
        <is>
          <t>Clinic</t>
        </is>
      </c>
      <c r="N125" s="88" t="inlineStr">
        <is>
          <t>ข้อ 31 (PLE_CC1_Practice_Exam.md)</t>
        </is>
      </c>
      <c r="O125" s="100" t="inlineStr">
        <is>
          <t>Mock</t>
        </is>
      </c>
      <c r="P125" s="100" t="inlineStr">
        <is>
          <t>Mock สภาเภสัชฯ Practice</t>
        </is>
      </c>
      <c r="Q125" s="100" t="n"/>
    </row>
    <row r="126" ht="13.2" customHeight="1" s="49">
      <c r="A126" s="119" t="n">
        <v>136</v>
      </c>
      <c r="B126" s="88" t="inlineStr">
        <is>
          <t>ยาในข้อใดควรใช้รักษาใน ผู้ป่วยหญิงให้นมบุตรที่เป็นไทรอยด์พิษ</t>
        </is>
      </c>
      <c r="C126" s="100" t="n"/>
      <c r="D126" s="88" t="inlineStr">
        <is>
          <t>Methimazole</t>
        </is>
      </c>
      <c r="E126" s="88" t="inlineStr">
        <is>
          <t>Propylthiouracil</t>
        </is>
      </c>
      <c r="F126" s="88" t="inlineStr">
        <is>
          <t>Radioactive iodine</t>
        </is>
      </c>
      <c r="G126" s="88" t="inlineStr">
        <is>
          <t>ข้อ ก. และ ข้อ ข. สามารถใช้ได้ทั้งคู่</t>
        </is>
      </c>
      <c r="H126" s="88" t="inlineStr">
        <is>
          <t>ยาทุกข้อสามารถใช้ได้</t>
        </is>
      </c>
      <c r="I126" s="119" t="n">
        <v>2</v>
      </c>
      <c r="J126" s="88" t="inlineStr">
        <is>
          <t>✅ คำตอบที่ถูกต้อง: ข้อ ข. Propylthiouracil (PTU)
💡 Background:
การรักษาภาวะไทรอยด์พิษ (Hyperthyroidism / Thyrotoxicosis) ในหญิงให้นมบุตร ต้องเลือกยาที่ผ่านน้ำนมน้อยที่สุด เพื่อลดผลกระทบต่อทารก Thionamides ทั้ง PTU และ Methimazole ผ่านน้ำนมได้ แต่ในปริมาณที่แตกต่างกัน
🎯 ทำไมข้อนี้ถึงถูก:
PTU มีคุณสมบัติ Protein binding สูง (&gt;80%) และเป็น weak acid ทำให้ผ่านเข้าน้ำนม (ซึ่งเป็น acidic) ได้น้อยกว่า Methimazole (ซึ่งเป็น uncharged, lipophilic มากกว่า) ดังนั้น PTU จึงเป็นตัวเลือกที่ปลอดภัยกว่า สำหรับหญิงให้นมบุตร ตามคำแนะนำของ American Thyroid Association (ATA)
🔍 ข้ออื่นผิดเพราะอะไร:
• ข้อ ก. (Methimazole): Methimazole ผ่านน้ำนมได้มากกว่า PTU จึงไม่ใช่ตัวเลือกแรกในหญิงให้นมบุตร แม้จะเป็น first-line ในกรณีทั่วไป
• ข้อ ค. (Radioactive iodine): ห้ามใช้เด็ดขาดในหญิงตั้งครรภ์และหญิงให้นมบุตร เพราะ I-131 ผ่านน้ำนมได้ และสะสมในต่อมไทรอยด์ของทารก ทำให้เกิด Hypothyroidism ถาวร
• ข้อ ง. (ก,ข ใช้ได้): ไม่ถูกต้อง เพราะ Methimazole ไม่ใช่ตัวเลือกที่ดีที่สุดในหญิงให้นมบุตร
• ข้อ จ. (ยาทุกข้อใช้ได้): ผิด เพราะ Radioactive iodine ห้ามใช้โดยเด็ดขาดในหญิงให้นมบุตร
📖 Guideline อ้างอิง:
American Thyroid Association Guidelines for Diagnosis and Management of Hyperthyroidism and Other Causes of Thyrotoxicosis 2016
📌 จุดจำก่อนสอบ:
ให้นมบุตร → PTU ดีกว่า Methimazole (ผ่านน้ำนมน้อยกว่า); Radioactive iodine ห้ามใช้ในครรภ์และให้นมบุตร</t>
        </is>
      </c>
      <c r="K126" s="100" t="n"/>
      <c r="L126" s="88" t="inlineStr">
        <is>
          <t>Diabetes mellitus</t>
        </is>
      </c>
      <c r="M126" s="100" t="inlineStr">
        <is>
          <t>Clinic</t>
        </is>
      </c>
      <c r="N126" s="88" t="inlineStr">
        <is>
          <t>ข้อ 32 (PLE_CC1_Practice_Exam.md)</t>
        </is>
      </c>
      <c r="O126" s="100" t="inlineStr">
        <is>
          <t>Mock</t>
        </is>
      </c>
      <c r="P126" s="100" t="inlineStr">
        <is>
          <t>Mock สภาเภสัชฯ Practice</t>
        </is>
      </c>
      <c r="Q126" s="100" t="n"/>
    </row>
    <row r="127" ht="13.2" customHeight="1" s="49">
      <c r="A127" s="119" t="n">
        <v>137</v>
      </c>
      <c r="B127" s="88" t="inlineStr">
        <is>
          <t>ตอบ ก. กลไกการออกฤทธิ์ของยา คือ กระตุ้น PPAR-γ receptor ในเซลล์ไขมัน จากรูป โครงสร้างดังกล่าวเป็นโครงสร้างของ Pioglitazone ซึ่งเป็นยาในกลุ่มของ Thiazolidinedione ซึ่งมี กลไกการลดระดับน้ำตาลโดย กระตุ้น PPAR-γ receptor ในเซลล์ไขมันและกล้ามเนื้อ ส่งผลให้การออกฤทธิ์ ของ Insulin ดีขึ้น ข้อ ข. ผิด เนื่องจาก โครงสร้างในวง B มีความสำคัญต่อการออกฤทธิ์ ข้อ ค. ผิด เนื่องจากกลไกการกระตุ้นการหลั่งอินซูลิน เป็นกลไกของยากลุ่ม Sulfonylurea และ Meglitinide ข้อ ง. ผิด เนื่องจากยา Pioglitazone มีผลต่อระดับน้ำตาลในเลือด และ Pioglitazone จัดอยู่ใน Category C ซึ่งทดสอบในสัตว์แล้วว่ามีผลต่อทารกในครรภ์สัตว์ แต่ไม่มีการทดสอบในมนุษย์</t>
        </is>
      </c>
      <c r="C127" s="100" t="n"/>
      <c r="D127" s="88" t="inlineStr">
        <is>
          <t>Liraglutide 1.2 mg SC OD</t>
        </is>
      </c>
      <c r="E127" s="88" t="inlineStr">
        <is>
          <t>Levothyroxine 50 mcg OD</t>
        </is>
      </c>
      <c r="F127" s="88" t="inlineStr">
        <is>
          <t>Propylthiouracil 50 mg TID</t>
        </is>
      </c>
      <c r="G127" s="88" t="inlineStr">
        <is>
          <t>Methimazole 10 mg OD</t>
        </is>
      </c>
      <c r="H127" s="88" t="inlineStr">
        <is>
          <t>Pioglitazone 15 mg OD</t>
        </is>
      </c>
      <c r="I127" s="119" t="inlineStr">
        <is>
          <t>1</t>
        </is>
      </c>
      <c r="J127" s="88"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27" s="100" t="n"/>
      <c r="L127" s="88" t="inlineStr">
        <is>
          <t>Diabetes mellitus</t>
        </is>
      </c>
      <c r="M127" s="100" t="inlineStr">
        <is>
          <t>Clinic</t>
        </is>
      </c>
      <c r="N127" s="88" t="inlineStr">
        <is>
          <t>ข้อ 1 (PLE_CC1_Practice_Exam.md)</t>
        </is>
      </c>
      <c r="O127" s="100" t="inlineStr">
        <is>
          <t>Mock</t>
        </is>
      </c>
      <c r="P127" s="100" t="inlineStr">
        <is>
          <t>Mock สภาเภสัชฯ Practice</t>
        </is>
      </c>
      <c r="Q127" s="100" t="n"/>
    </row>
    <row r="128" ht="13.2" customHeight="1" s="49">
      <c r="A128" s="119" t="n">
        <v>138</v>
      </c>
      <c r="B128" s="88" t="inlineStr">
        <is>
          <t>ตอบ ข. ผู้ป่วยรายนี้มี Free thyroxin index (FTI) เพิ่มขึ้น เนื่องจาก TBG เปลี่ยนแปลงไป ระดับของ Free thyroxin index (FTI) คำนวณได้จาก total thyroxine and thyroid binding capacity (T-uptake) ดังนั้นแม้ว่าระดับของ TBG จะเพิ่มขึ้น ก็ไม่มีผลต่อระดับของ Free thyroxin index (FTI) มากนัก</t>
        </is>
      </c>
      <c r="C128" s="100" t="n"/>
      <c r="D128" s="88" t="inlineStr">
        <is>
          <t>Methimazole 10 mg OD</t>
        </is>
      </c>
      <c r="E128" s="88" t="inlineStr">
        <is>
          <t>Pioglitazone 15 mg OD</t>
        </is>
      </c>
      <c r="F128" s="88" t="inlineStr">
        <is>
          <t>Insulin glargine 10 units SC HS</t>
        </is>
      </c>
      <c r="G128" s="88" t="inlineStr">
        <is>
          <t>Insulin lispro 4 units SC before meals</t>
        </is>
      </c>
      <c r="H128" s="88" t="inlineStr">
        <is>
          <t>Dapagliflozin 10 mg OD</t>
        </is>
      </c>
      <c r="I128" s="119" t="inlineStr">
        <is>
          <t>1</t>
        </is>
      </c>
      <c r="J128"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28" s="100" t="n"/>
      <c r="L128" s="88" t="inlineStr">
        <is>
          <t>Diabetes mellitus</t>
        </is>
      </c>
      <c r="M128" s="100" t="inlineStr">
        <is>
          <t>Clinic</t>
        </is>
      </c>
      <c r="N128" s="88" t="inlineStr">
        <is>
          <t>ข้อ 17 (PLE_CC1_Practice_Exam.md)</t>
        </is>
      </c>
      <c r="O128" s="100" t="inlineStr">
        <is>
          <t>Mock</t>
        </is>
      </c>
      <c r="P128" s="100" t="inlineStr">
        <is>
          <t>Mock สภาเภสัชฯ Practice</t>
        </is>
      </c>
      <c r="Q128" s="100" t="n"/>
    </row>
    <row r="129" ht="13.2" customHeight="1" s="49">
      <c r="A129" s="119" t="n">
        <v>139</v>
      </c>
      <c r="B129" s="88" t="inlineStr">
        <is>
          <t>ตอบ ข. มีอาการท้องเสีย หงุดหงิดง่าย เหงื่อออกมาก เนื่องจาก เป็นอาการของ Hyperthyroid</t>
        </is>
      </c>
      <c r="C129" s="100" t="n"/>
      <c r="D129" s="88" t="inlineStr">
        <is>
          <t>ผิดตรงน้ำหนักเพิ่ม</t>
        </is>
      </c>
      <c r="E129" s="88" t="inlineStr">
        <is>
          <t>และง.ผิด Graves’ disease คือ สาเหตุหลัก ส่วน Hashimoto’s thyroiditis คือสาเหตุหลักของ hypothyroidism</t>
        </is>
      </c>
      <c r="F129" s="88" t="inlineStr">
        <is>
          <t>ผิดพบในเพศหญิงมากกว่าเพศชาย</t>
        </is>
      </c>
      <c r="G129" s="88" t="inlineStr">
        <is>
          <t>Metformin 500 mg BID</t>
        </is>
      </c>
      <c r="H129" s="88" t="inlineStr">
        <is>
          <t>Glipizide 5 mg OD</t>
        </is>
      </c>
      <c r="I129" s="119" t="inlineStr">
        <is>
          <t>1</t>
        </is>
      </c>
      <c r="J129" s="88" t="inlineStr">
        <is>
          <t>✅ คำตอบที่ถูกต้อง: ข้อ ก. ผิดตรงน้ำหนักเพิ่ม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ผิดตรงน้ำหนักเพิ่ม การเลือก ผิดตรงน้ำหนักเพิ่ม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(และง.ผิด Graves’ disease คือ สาเหตุหลัก ส่วน Hashimoto’s thyroiditis คือสาเหตุหลักของ hypothyroidism): ตัวเลือกนี้ไม่ได้มีกลไกทางเภสัชวิทยาหรือข้อบ่งใช้ที่ตรงกับพยาธิสภาพทางคลินิกที่ระบุในโจทย์ข้อนี้
• ข้อ ค. (ผิดพบในเพศหญิงมากกว่าเพศชาย): ตัวเลือกนี้ไม่ได้มีกลไกทางเภสัชวิทยาหรือข้อบ่งใช้ที่ตรงกับพยาธิสภาพทางคลินิกที่ระบุในโจทย์ข้อนี้
• ข้อ ง. (Metformin 500 mg BID): Metformin ออกฤทธิ์ยับยั้ง Gluconeogenesis ที่ตับ ไม่ทำให้น้ำหนักเพิ่ม และเป็น First-line drug สำหรับเบาหวานชนิดที่ 2
• ข้อ จ. (Glipizide 5 mg OD): Glipizide เป็นยากลุ่ม Sulfonylurea ที่ออกฤทธิ์ปิด K-ATP channel บนเบต้าเซลล์ ทำให้กระตุ้นการหลั่งอินซูลิน ใช้สำหรับเบาหวานชนิดที่ 2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9" s="100" t="n"/>
      <c r="L129" s="88" t="inlineStr">
        <is>
          <t>Diabetes mellitus</t>
        </is>
      </c>
      <c r="M129" s="100" t="inlineStr">
        <is>
          <t>Clinic</t>
        </is>
      </c>
      <c r="N129" s="88" t="inlineStr">
        <is>
          <t>ข้อ 21 (PLE_CC1_Practice_Exam.md)</t>
        </is>
      </c>
      <c r="O129" s="100" t="inlineStr">
        <is>
          <t>Mock</t>
        </is>
      </c>
      <c r="P129" s="100" t="inlineStr">
        <is>
          <t>Mock สภาเภสัชฯ Practice</t>
        </is>
      </c>
      <c r="Q129" s="100" t="n"/>
    </row>
    <row r="130" ht="13.2" customHeight="1" s="49">
      <c r="A130" s="119" t="n">
        <v>140</v>
      </c>
      <c r="B130" s="88" t="inlineStr">
        <is>
          <t>ตอบ จ. น้ำหนักลด อาการของ Hypothyroidism คือ น้ำหนักเพิ่ม อ่อนเพลีย ขี้หนาว ซึมเศร้า ผิวแห้ง ผมบาง ท้องผูก เป็นต้น ซึ่ง น้ำหนักลดไม่ใช่อาการแสดงของคน Hypothyroidism</t>
        </is>
      </c>
      <c r="C130" s="100" t="n"/>
      <c r="D130" s="88" t="inlineStr">
        <is>
          <t>Metformin 500 mg BID</t>
        </is>
      </c>
      <c r="E130" s="88" t="inlineStr">
        <is>
          <t>Glipizide 5 mg OD</t>
        </is>
      </c>
      <c r="F130" s="88" t="inlineStr">
        <is>
          <t>Empagliflozin 10 mg OD</t>
        </is>
      </c>
      <c r="G130" s="88" t="inlineStr">
        <is>
          <t>Sitagliptin 100 mg OD</t>
        </is>
      </c>
      <c r="H130" s="88" t="inlineStr">
        <is>
          <t>Liraglutide 1.2 mg SC OD</t>
        </is>
      </c>
      <c r="I130" s="119" t="inlineStr">
        <is>
          <t>1</t>
        </is>
      </c>
      <c r="J130" s="88"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30" s="100" t="n"/>
      <c r="L130" s="88" t="inlineStr">
        <is>
          <t>Diabetes mellitus</t>
        </is>
      </c>
      <c r="M130" s="100" t="inlineStr">
        <is>
          <t>Clinic</t>
        </is>
      </c>
      <c r="N130" s="88" t="inlineStr">
        <is>
          <t>ข้อ 26 (PLE_CC1_Practice_Exam.md)</t>
        </is>
      </c>
      <c r="O130" s="100" t="inlineStr">
        <is>
          <t>Mock</t>
        </is>
      </c>
      <c r="P130" s="100" t="inlineStr">
        <is>
          <t>Mock สภาเภสัชฯ Practice</t>
        </is>
      </c>
      <c r="Q130" s="100" t="n"/>
    </row>
    <row r="131" ht="13.2" customHeight="1" s="49">
      <c r="A131" s="119" t="n">
        <v>141</v>
      </c>
      <c r="B131" s="88" t="inlineStr">
        <is>
          <t>ตอบ ค. Myxedema พัฒนาขึ้นเฉพาะในคนที่เป็นโรค Hypothyroidism ซึ่งเกิดจากต่อมไทรอยด์ทำงานน้อยผิดปกติ</t>
        </is>
      </c>
      <c r="C131" s="100" t="n"/>
      <c r="D131" s="88" t="inlineStr">
        <is>
          <t>Sitagliptin 100 mg OD</t>
        </is>
      </c>
      <c r="E131" s="88" t="inlineStr">
        <is>
          <t>Liraglutide 1.2 mg SC OD</t>
        </is>
      </c>
      <c r="F131" s="88" t="inlineStr">
        <is>
          <t>Levothyroxine 50 mcg OD</t>
        </is>
      </c>
      <c r="G131" s="88" t="inlineStr">
        <is>
          <t>Propylthiouracil 50 mg TID</t>
        </is>
      </c>
      <c r="H131" s="88" t="inlineStr">
        <is>
          <t>Methimazole 10 mg OD</t>
        </is>
      </c>
      <c r="I131" s="119" t="inlineStr">
        <is>
          <t>1</t>
        </is>
      </c>
      <c r="J131" s="88"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31" s="100" t="n"/>
      <c r="L131" s="88" t="inlineStr">
        <is>
          <t>Diabetes mellitus</t>
        </is>
      </c>
      <c r="M131" s="100" t="inlineStr">
        <is>
          <t>Clinic</t>
        </is>
      </c>
      <c r="N131" s="88" t="inlineStr">
        <is>
          <t>ข้อ 28 (PLE_CC1_Practice_Exam.md)</t>
        </is>
      </c>
      <c r="O131" s="100" t="inlineStr">
        <is>
          <t>Mock</t>
        </is>
      </c>
      <c r="P131" s="100" t="inlineStr">
        <is>
          <t>Mock สภาเภสัชฯ Practice</t>
        </is>
      </c>
      <c r="Q131" s="100" t="n"/>
    </row>
    <row r="132" ht="13.2" customHeight="1" s="49">
      <c r="A132" s="119" t="n">
        <v>142</v>
      </c>
      <c r="B132" s="88" t="inlineStr">
        <is>
          <t>ตอบ ง. ไทรอยด์ อาการที่พบได้มากที่สุดในคนที่มีอาการไทรอยด์เป็นพิษคือ อาการคอพอก ซึ่งเป็นอาการที่ต่อม ไทรอยด์โตขึ้น เห็นก้อนขนาดใหญ่ที่บริเวณคอ</t>
        </is>
      </c>
      <c r="C132" s="100" t="n"/>
      <c r="D132" s="88" t="inlineStr">
        <is>
          <t>Propylthiouracil 50 mg TID</t>
        </is>
      </c>
      <c r="E132" s="88" t="inlineStr">
        <is>
          <t>Methimazole 10 mg OD</t>
        </is>
      </c>
      <c r="F132" s="88" t="inlineStr">
        <is>
          <t>Pioglitazone 15 mg OD</t>
        </is>
      </c>
      <c r="G132" s="88" t="inlineStr">
        <is>
          <t>Insulin glargine 10 units SC HS</t>
        </is>
      </c>
      <c r="H132" s="88" t="inlineStr">
        <is>
          <t>Insulin lispro 4 units SC before meals</t>
        </is>
      </c>
      <c r="I132" s="119" t="inlineStr">
        <is>
          <t>1</t>
        </is>
      </c>
      <c r="J132"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32" s="100" t="n"/>
      <c r="L132" s="88" t="inlineStr">
        <is>
          <t>Diabetes mellitus</t>
        </is>
      </c>
      <c r="M132" s="100" t="inlineStr">
        <is>
          <t>Clinic</t>
        </is>
      </c>
      <c r="N132" s="88" t="inlineStr">
        <is>
          <t>ข้อ 29 (PLE_CC1_Practice_Exam.md)</t>
        </is>
      </c>
      <c r="O132" s="100" t="inlineStr">
        <is>
          <t>Mock</t>
        </is>
      </c>
      <c r="P132" s="100" t="inlineStr">
        <is>
          <t>Mock สภาเภสัชฯ Practice</t>
        </is>
      </c>
      <c r="Q132" s="100" t="n"/>
    </row>
    <row r="133" ht="13.2" customHeight="1" s="49">
      <c r="A133" s="119" t="n">
        <v>143</v>
      </c>
      <c r="B133" s="88" t="inlineStr">
        <is>
          <t>โรคตา หู จมูก คอ โดย นิสิตเภสัชชั้นป๊ที่ 4 รุ่นที่ 15 ร่วมกับ ฝ่ายวิชาการและวิชาชีพ สโมสรนิสิตคณะเภสัชศาสตร์ มหาวิทยาลัยมหาสารคาม จากกรณีศึกษาต่อไปนี้ จงตอบคำถามข้อ 1-2 ผู้ป่วยชายไทยคู่ อายุ 55 ปี มาพบแพทย์์ด้วยอาการเคืองตา น้ำตาไหลเจ็บตาไม่คัน ตาพร่ามองไม่ชัด มีขี้ตาสีเหลืองเขียว โดยมีอาการทั้งสองข้างเป็นมาแล้ว 3 วันผู้ป่วยมีโรคประจำตัวคือ โรคเบาหวานชนิดที่2 (Diabetic mellitus type 2;DM) อาการของผู้ป่วยข้างต้นเข้าได้กับโรค Bacterial conjunctivitis</t>
        </is>
      </c>
      <c r="C133" s="100" t="n"/>
      <c r="D133" s="88" t="inlineStr">
        <is>
          <t>Insulin glargine 10 units SC HS</t>
        </is>
      </c>
      <c r="E133" s="88" t="inlineStr">
        <is>
          <t>Insulin lispro 4 units SC before meals</t>
        </is>
      </c>
      <c r="F133" s="88" t="inlineStr">
        <is>
          <t>Dapagliflozin 10 mg OD</t>
        </is>
      </c>
      <c r="G133" s="88" t="inlineStr">
        <is>
          <t>Semaglutide 0.5 mg SC weekly</t>
        </is>
      </c>
      <c r="H133" s="88" t="inlineStr">
        <is>
          <t>Metformin 500 mg BID</t>
        </is>
      </c>
      <c r="I133" s="119" t="inlineStr">
        <is>
          <t>1</t>
        </is>
      </c>
      <c r="J133" s="88"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3" s="100" t="n"/>
      <c r="L133" s="88" t="inlineStr">
        <is>
          <t>Diabetes mellitus</t>
        </is>
      </c>
      <c r="M133" s="100" t="inlineStr">
        <is>
          <t>Clinic</t>
        </is>
      </c>
      <c r="N133" s="88" t="inlineStr">
        <is>
          <t>ข้อ 8 (PLE_CC1_Practice_Exam.md)</t>
        </is>
      </c>
      <c r="O133" s="100" t="inlineStr">
        <is>
          <t>Mock</t>
        </is>
      </c>
      <c r="P133" s="100" t="inlineStr">
        <is>
          <t>Mock สภาเภสัชฯ Practice</t>
        </is>
      </c>
      <c r="Q133" s="100" t="n"/>
    </row>
    <row r="134" ht="13.2" customHeight="1" s="49">
      <c r="A134" s="119" t="n">
        <v>144</v>
      </c>
      <c r="B134" s="88" t="inlineStr">
        <is>
          <t>สามปีต่อมา ผู้ป่วยมาพบแพทย์์ตามนัดในคลินิก DM ได้รับการวินิจฉัยว่าเป็น Open angle glaucoma ยา ในข้อใดที่มีกลไกการออกฤทธิ์ที่ใช้ในการรักษา Open angle glaucoma ต่างจากข้ออื่น</t>
        </is>
      </c>
      <c r="C134" s="100" t="n"/>
      <c r="D134" s="88" t="inlineStr">
        <is>
          <t>Timolol</t>
        </is>
      </c>
      <c r="E134" s="88" t="inlineStr">
        <is>
          <t>Pilocarpine</t>
        </is>
      </c>
      <c r="F134" s="88" t="inlineStr">
        <is>
          <t>Acetazolamide</t>
        </is>
      </c>
      <c r="G134" s="88" t="inlineStr">
        <is>
          <t>Betaxolol</t>
        </is>
      </c>
      <c r="H134" s="88" t="inlineStr">
        <is>
          <t>Brimonidine</t>
        </is>
      </c>
      <c r="I134" s="119" t="inlineStr">
        <is>
          <t>1</t>
        </is>
      </c>
      <c r="J134" s="88" t="inlineStr">
        <is>
          <t>✅ คำตอบที่ถูกต้อง: ข้อ ก. Timolol
💡 Background:
การบริบาลผู้ป่วยเบาหวานชนิดที่ 2 (T2DM) เน้นควบคุม HbA1c ควบคู่กับการเลือกยาที่มี cardiorenal protection ในผู้ป่วยที่มีโรคร่วม
🎯 ทำไมข้อนี้ถึงถูก:
Timolol การเลือก Timolol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(Pilocarpine): Pilocarpine เป็น Muscarinic agonist กระตุ้นการหดตัวของ Ciliary muscle เพิ่มการระบาย Aqueous humor
• ข้อ ค. (Acetazolamide): Acetazolamide เป็น Carbonic anhydrase inhibitor ลดการสร้าง Aqueous humor
• ข้อ ง. (Betaxolol): Betaxolol เป็น Beta-1 selective blocker ลดการสร้าง Aqueous humor
• ข้อ จ. (Brimonidine): Brimonidine เป็น Alpha-2 adrenergic agonist ช่วยลดการสร้างและเพิ่มการระบาย Aqueous humor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4" s="100" t="n"/>
      <c r="L134" s="88" t="inlineStr">
        <is>
          <t>Diabetes mellitus</t>
        </is>
      </c>
      <c r="M134" s="100" t="inlineStr">
        <is>
          <t>Clinic</t>
        </is>
      </c>
      <c r="N134" s="88" t="inlineStr">
        <is>
          <t>ข้อ 2 (PLE_CC1_Practice_Exam.md)</t>
        </is>
      </c>
      <c r="O134" s="100" t="inlineStr">
        <is>
          <t>Mock</t>
        </is>
      </c>
      <c r="P134" s="100" t="inlineStr">
        <is>
          <t>Mock สภาเภสัชฯ Practice</t>
        </is>
      </c>
      <c r="Q134" s="100" t="n"/>
    </row>
    <row r="135" ht="13.2" customHeight="1" s="49">
      <c r="A135" s="119" t="n">
        <v>145</v>
      </c>
      <c r="B135" s="88" t="inlineStr">
        <is>
          <t>ผู้ป่วยที่มีประวัติโรคเบาหวาน</t>
        </is>
      </c>
      <c r="C135" s="100" t="n"/>
      <c r="D135" s="88" t="inlineStr">
        <is>
          <t>Empagliflozin 10 mg OD</t>
        </is>
      </c>
      <c r="E135" s="88" t="inlineStr">
        <is>
          <t>Sitagliptin 100 mg OD</t>
        </is>
      </c>
      <c r="F135" s="88" t="inlineStr">
        <is>
          <t>Liraglutide 1.2 mg SC OD</t>
        </is>
      </c>
      <c r="G135" s="88" t="inlineStr">
        <is>
          <t>Levothyroxine 50 mcg OD</t>
        </is>
      </c>
      <c r="H135" s="88" t="inlineStr">
        <is>
          <t>Propylthiouracil 50 mg TID</t>
        </is>
      </c>
      <c r="I135" s="119" t="inlineStr">
        <is>
          <t>1</t>
        </is>
      </c>
      <c r="J135" s="88"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Pilocarpine เป็นยากลุ่ม Cholinergic agonist ออกฤทธิ์หดตัว Ciliary muscle ทำให้เปิด Trabecular meshwork เพิ่มการไหลเวียน Aqueous humor
• ข้อ ค. (Liraglutide 1.2 mg SC OD): Acetazolamide เป็นยาลดการสร้าง Aqueous humor ผ่านการยับยั้งเอนไซม์ Carbonic anhydrase ที่ Ciliary epithelium
• ข้อ ง. (Levothyroxine 50 mcg OD): Betaxolol เป็น Beta-1 selective blocker ซึ่งออกฤทธิ์ลดการสร้าง Aqueous humor ผ่านการยับยั้ง Beta receptor ที่ Ciliary body
• ข้อ จ. (Propylthiouracil 50 mg TID): Brimonidine เป็น Alpha-2 agonist ที่ออกฤทธิ์ทั้งลดการสร้าง Aqueous humor และเพิ่ม Uveoscleral outflow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35" s="100" t="n"/>
      <c r="L135" s="88" t="inlineStr">
        <is>
          <t>Diabetes mellitus</t>
        </is>
      </c>
      <c r="M135" s="100" t="inlineStr">
        <is>
          <t>Clinic</t>
        </is>
      </c>
      <c r="N135" s="88" t="inlineStr">
        <is>
          <t>ข้อ 3 (PLE_CC1_Practice_Exam.md)</t>
        </is>
      </c>
      <c r="O135" s="100" t="inlineStr">
        <is>
          <t>Mock</t>
        </is>
      </c>
      <c r="P135" s="100" t="inlineStr">
        <is>
          <t>Mock สภาเภสัชฯ Practice</t>
        </is>
      </c>
      <c r="Q135" s="100" t="n"/>
    </row>
    <row r="136" ht="13.2" customHeight="1" s="49">
      <c r="A136" s="119" t="n">
        <v>146</v>
      </c>
      <c r="B136" s="88" t="inlineStr">
        <is>
          <t>กระตุ้นการหลั่ง insulin จาก pancreatic beta cells</t>
        </is>
      </c>
      <c r="C136" s="100" t="n"/>
      <c r="D136" s="88" t="inlineStr">
        <is>
          <t>Levothyroxine 50 mcg OD</t>
        </is>
      </c>
      <c r="E136" s="88" t="inlineStr">
        <is>
          <t>Propylthiouracil 50 mg TID</t>
        </is>
      </c>
      <c r="F136" s="88" t="inlineStr">
        <is>
          <t>Methimazole 10 mg OD</t>
        </is>
      </c>
      <c r="G136" s="88" t="inlineStr">
        <is>
          <t>Pioglitazone 15 mg OD</t>
        </is>
      </c>
      <c r="H136" s="88" t="inlineStr">
        <is>
          <t>Insulin glargine 10 units SC HS</t>
        </is>
      </c>
      <c r="I136" s="119" t="inlineStr">
        <is>
          <t>1</t>
        </is>
      </c>
      <c r="J136" s="88"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6" s="100" t="n"/>
      <c r="L136" s="88" t="inlineStr">
        <is>
          <t>Diabetes mellitus</t>
        </is>
      </c>
      <c r="M136" s="100" t="inlineStr">
        <is>
          <t>Clinic</t>
        </is>
      </c>
      <c r="N136" s="88" t="inlineStr">
        <is>
          <t>ข้อ 3 (PLE_CC1_Key_Rx20_UBU.md)</t>
        </is>
      </c>
      <c r="O136" s="100" t="inlineStr">
        <is>
          <t>Mock</t>
        </is>
      </c>
      <c r="P136" s="100" t="inlineStr">
        <is>
          <t>Mock Rx20 UBU</t>
        </is>
      </c>
      <c r="Q136" s="100" t="n"/>
    </row>
    <row r="137" ht="13.2" customHeight="1" s="49">
      <c r="A137" s="119" t="n">
        <v>147</v>
      </c>
      <c r="B137" s="88" t="inlineStr">
        <is>
          <t>ข้อใดไม่ใช่อาการแทรกซ้อนของโรคเบาหวาน เ%นHlme Metformm AวยลดMหNกOวใด</t>
        </is>
      </c>
      <c r="C137" s="100" t="n"/>
      <c r="D137" s="88" t="inlineStr">
        <is>
          <t>- - sulfonyl Ohea กระPนการหQง lhsulmi หกbeta - all ในOบRอน</t>
        </is>
      </c>
      <c r="E137" s="88" t="inlineStr">
        <is>
          <t>Insulin glargine 10 units SC HS</t>
        </is>
      </c>
      <c r="F137" s="88" t="inlineStr">
        <is>
          <t>Insulin lispro 4 units SC before meals</t>
        </is>
      </c>
      <c r="G137" s="88" t="inlineStr">
        <is>
          <t>Dapagliflozin 10 mg OD</t>
        </is>
      </c>
      <c r="H137" s="88" t="inlineStr">
        <is>
          <t>Semaglutide 0.5 mg SC weekly</t>
        </is>
      </c>
      <c r="I137" s="119" t="inlineStr">
        <is>
          <t>1</t>
        </is>
      </c>
      <c r="J137" s="88" t="inlineStr">
        <is>
          <t>✅ คำตอบที่ถูกต้อง: ข้อ ก. - - sulfonyl Ohea กระPนการหQง lhsulmi หกbeta - all ในOบRอน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 - sulfonyl Ohea กระPนการหQง lhsulmi หกbeta - all ในOบRอน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การเลือก - - sulfonyl Ohea กระ P นการห Q ง lhsulmi หก beta - all ใน O บ R อน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7" s="100" t="n"/>
      <c r="L137" s="88" t="inlineStr">
        <is>
          <t>Diabetes mellitus</t>
        </is>
      </c>
      <c r="M137" s="100" t="inlineStr">
        <is>
          <t>Clinic</t>
        </is>
      </c>
      <c r="N137" s="88" t="inlineStr">
        <is>
          <t>ข้อ 48 (PLE_CC1_Key_Rx20_UBU.md)</t>
        </is>
      </c>
      <c r="O137" s="100" t="inlineStr">
        <is>
          <t>Mock</t>
        </is>
      </c>
      <c r="P137" s="100" t="inlineStr">
        <is>
          <t>Mock Rx20 UBU</t>
        </is>
      </c>
      <c r="Q137" s="100" t="n"/>
    </row>
    <row r="138" ht="13.2" customHeight="1" s="49">
      <c r="A138" s="119" t="n">
        <v>148</v>
      </c>
      <c r="B138" s="88" t="inlineStr">
        <is>
          <t>ทำ DMSO เมื่อมีอาการปวดเป็นเวลา 7 วัน</t>
        </is>
      </c>
      <c r="C138" s="100" t="n"/>
      <c r="D138" s="88" t="inlineStr">
        <is>
          <t>Dapagliflozin 10 mg OD</t>
        </is>
      </c>
      <c r="E138" s="88" t="inlineStr">
        <is>
          <t>Semaglutide 0.5 mg SC weekly</t>
        </is>
      </c>
      <c r="F138" s="88" t="inlineStr">
        <is>
          <t>Metformin 500 mg BID</t>
        </is>
      </c>
      <c r="G138" s="88" t="inlineStr">
        <is>
          <t>Glipizide 5 mg OD</t>
        </is>
      </c>
      <c r="H138" s="88" t="inlineStr">
        <is>
          <t>Empagliflozin 10 mg OD</t>
        </is>
      </c>
      <c r="I138" s="119" t="inlineStr">
        <is>
          <t>1</t>
        </is>
      </c>
      <c r="J138" s="88"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38" s="100" t="n"/>
      <c r="L138" s="88" t="inlineStr">
        <is>
          <t>Diabetes mellitus</t>
        </is>
      </c>
      <c r="M138" s="100" t="inlineStr">
        <is>
          <t>Clinic</t>
        </is>
      </c>
      <c r="N138" s="88" t="inlineStr">
        <is>
          <t>ข้อ 4 (PLE_CC1_Key_Rx20_UBU.md)</t>
        </is>
      </c>
      <c r="O138" s="100" t="inlineStr">
        <is>
          <t>Mock</t>
        </is>
      </c>
      <c r="P138" s="100" t="inlineStr">
        <is>
          <t>Mock Rx20 UBU</t>
        </is>
      </c>
      <c r="Q138" s="100" t="n"/>
    </row>
    <row r="139" ht="13.2" customHeight="1" s="49">
      <c r="A139" s="119" t="n">
        <v>149</v>
      </c>
      <c r="B139" s="88" t="inlineStr">
        <is>
          <t>Insulin ควรใช้เป็นลำดับแแรกในการเริ่มรักษาผู้ป่วยเบาหวานชนิดที่ 2 หากไม่มีข้อห้ามใช้</t>
        </is>
      </c>
      <c r="C139" s="100" t="n"/>
      <c r="D139" s="88" t="inlineStr">
        <is>
          <t>Glipizide 5 mg OD</t>
        </is>
      </c>
      <c r="E139" s="88" t="inlineStr">
        <is>
          <t>Empagliflozin 10 mg OD</t>
        </is>
      </c>
      <c r="F139" s="88" t="inlineStr">
        <is>
          <t>Sitagliptin 100 mg OD</t>
        </is>
      </c>
      <c r="G139" s="88" t="inlineStr">
        <is>
          <t>Liraglutide 1.2 mg SC OD</t>
        </is>
      </c>
      <c r="H139" s="88" t="inlineStr">
        <is>
          <t>Levothyroxine 50 mcg OD</t>
        </is>
      </c>
      <c r="I139" s="119" t="inlineStr">
        <is>
          <t>5</t>
        </is>
      </c>
      <c r="J139" s="88" t="inlineStr">
        <is>
          <t>✅ คำตอบที่ถูกต้อง: ข้อ จ.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ก.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ข. (Empagliflozin 10 mg OD): Empagliflozin เป็นยากลุ่ม SGLT2 inhibitor ออกฤทธิ์ยับยั้งการดูดกลับน้ำตาลที่ท่อไตส่วนต้น ขับน้ำตาลออกทางปัสสาวะ
• ข้อ ค. (Sitagliptin 100 mg OD): Sitagliptin เป็นยากลุ่ม DPP-4 inhibitor ช่วยยับยั้งเอนไซม์ที่ทำลาย GLP-1 ทำให้ฮอร์โมน Incretin ทำงานได้นานขึ้น
• ข้อ ง.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9" s="100" t="n"/>
      <c r="L139" s="88" t="inlineStr">
        <is>
          <t>Diabetes mellitus</t>
        </is>
      </c>
      <c r="M139" s="100" t="inlineStr">
        <is>
          <t>Clinic</t>
        </is>
      </c>
      <c r="N139" s="88" t="inlineStr">
        <is>
          <t>ข้อ 4 (PLE_CC1_Key_Rx20_UBU.md)</t>
        </is>
      </c>
      <c r="O139" s="100" t="inlineStr">
        <is>
          <t>Mock</t>
        </is>
      </c>
      <c r="P139" s="100" t="inlineStr">
        <is>
          <t>Mock Rx20 UBU</t>
        </is>
      </c>
      <c r="Q139" s="100" t="n"/>
    </row>
    <row r="140" ht="13.2" customHeight="1" s="49">
      <c r="A140" s="119" t="n">
        <v>150</v>
      </c>
      <c r="B140" s="88" t="inlineStr">
        <is>
          <t>ต่อมาผู้ป่วยมีผลตรวจร่างกายดังนี้ FBS 164 mg/dl, HbA1c 9.5 %, BUN 12, Scr 0.8, AST 210, ALT 250 ยาในข้อใดสามารถใช้ได้ปลอดภัยในผู้ป่วยรายนี้</t>
        </is>
      </c>
      <c r="C140" s="100" t="n"/>
      <c r="D140" s="88" t="inlineStr">
        <is>
          <t>Liraglutide 1.2 mg SC OD</t>
        </is>
      </c>
      <c r="E140" s="88" t="inlineStr">
        <is>
          <t>Levothyroxine 50 mcg OD</t>
        </is>
      </c>
      <c r="F140" s="88" t="inlineStr">
        <is>
          <t>Propylthiouracil 50 mg TID</t>
        </is>
      </c>
      <c r="G140" s="88" t="inlineStr">
        <is>
          <t>Methimazole 10 mg OD</t>
        </is>
      </c>
      <c r="H140" s="88" t="inlineStr">
        <is>
          <t>Pioglitazone 15 mg OD</t>
        </is>
      </c>
      <c r="I140" s="119" t="inlineStr">
        <is>
          <t>1</t>
        </is>
      </c>
      <c r="J140" s="88"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40" s="100" t="n"/>
      <c r="L140" s="88" t="inlineStr">
        <is>
          <t>Diabetes mellitus</t>
        </is>
      </c>
      <c r="M140" s="100" t="inlineStr">
        <is>
          <t>Clinic</t>
        </is>
      </c>
      <c r="N140" s="88" t="inlineStr">
        <is>
          <t>ข้อ 6 (PLE_CC1_Key_Rx20_UBU.md)</t>
        </is>
      </c>
      <c r="O140" s="100" t="inlineStr">
        <is>
          <t>Mock</t>
        </is>
      </c>
      <c r="P140" s="100" t="inlineStr">
        <is>
          <t>Mock Rx20 UBU</t>
        </is>
      </c>
      <c r="Q140" s="100" t="n"/>
    </row>
    <row r="141" ht="13.2" customHeight="1" s="49">
      <c r="A141" s="119" t="n">
        <v>151</v>
      </c>
      <c r="B141" s="88" t="inlineStr">
        <is>
          <t>จัดเป็น intermediate insulin</t>
        </is>
      </c>
      <c r="C141" s="100" t="n"/>
      <c r="D141" s="88" t="inlineStr">
        <is>
          <t>Methimazole 10 mg OD</t>
        </is>
      </c>
      <c r="E141" s="88" t="inlineStr">
        <is>
          <t>Pioglitazone 15 mg OD</t>
        </is>
      </c>
      <c r="F141" s="88" t="inlineStr">
        <is>
          <t>Insulin glargine 10 units SC HS</t>
        </is>
      </c>
      <c r="G141" s="88" t="inlineStr">
        <is>
          <t>Insulin lispro 4 units SC before meals</t>
        </is>
      </c>
      <c r="H141" s="88" t="inlineStr">
        <is>
          <t>Dapagliflozin 10 mg OD</t>
        </is>
      </c>
      <c r="I141" s="119" t="inlineStr">
        <is>
          <t>1</t>
        </is>
      </c>
      <c r="J141"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41" s="100" t="n"/>
      <c r="L141" s="88" t="inlineStr">
        <is>
          <t>Diabetes mellitus</t>
        </is>
      </c>
      <c r="M141" s="100" t="inlineStr">
        <is>
          <t>Clinic</t>
        </is>
      </c>
      <c r="N141" s="88" t="inlineStr">
        <is>
          <t>ข้อ 3 (PLE_CC1_Key_Rx20_UBU.md)</t>
        </is>
      </c>
      <c r="O141" s="100" t="inlineStr">
        <is>
          <t>Mock</t>
        </is>
      </c>
      <c r="P141" s="100" t="inlineStr">
        <is>
          <t>Mock Rx20 UBU</t>
        </is>
      </c>
      <c r="Q141" s="100" t="n"/>
    </row>
    <row r="142" ht="13.2" customHeight="1" s="49">
      <c r="A142" s="119" t="n">
        <v>152</v>
      </c>
      <c r="B142" s="88" t="inlineStr">
        <is>
          <t>มี Zn ในตำรับ Intermediate-acting insulin เป็นอินซูลินที่มีลักษณะขุ่น และไม่สามรถฉีดเข้าทางหลอดเลือดดำ สามารถแบ่งไดเ้ป็น 2 ประเภทคือ</t>
        </is>
      </c>
      <c r="C142" s="100" t="n"/>
      <c r="D142" s="88" t="inlineStr">
        <is>
          <t>Insulin lispro 4 units SC before meals</t>
        </is>
      </c>
      <c r="E142" s="88" t="inlineStr">
        <is>
          <t>Dapagliflozin 10 mg OD</t>
        </is>
      </c>
      <c r="F142" s="88" t="inlineStr">
        <is>
          <t>Semaglutide 0.5 mg SC weekly</t>
        </is>
      </c>
      <c r="G142" s="88" t="inlineStr">
        <is>
          <t>Metformin 500 mg BID</t>
        </is>
      </c>
      <c r="H142" s="88" t="inlineStr">
        <is>
          <t>Glipizide 5 mg OD</t>
        </is>
      </c>
      <c r="I142" s="119" t="inlineStr">
        <is>
          <t>1</t>
        </is>
      </c>
      <c r="J142" s="88"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2" s="100" t="n"/>
      <c r="L142" s="88" t="inlineStr">
        <is>
          <t>Diabetes mellitus</t>
        </is>
      </c>
      <c r="M142" s="100" t="inlineStr">
        <is>
          <t>Clinic</t>
        </is>
      </c>
      <c r="N142" s="88" t="inlineStr">
        <is>
          <t>ข้อ 5 (PLE_CC1_Key_Rx20_UBU.md)</t>
        </is>
      </c>
      <c r="O142" s="100" t="inlineStr">
        <is>
          <t>Mock</t>
        </is>
      </c>
      <c r="P142" s="100" t="inlineStr">
        <is>
          <t>Mock Rx20 UBU</t>
        </is>
      </c>
      <c r="Q142" s="100" t="n"/>
    </row>
    <row r="143" ht="13.2" customHeight="1" s="49">
      <c r="A143" s="119" t="n">
        <v>153</v>
      </c>
      <c r="B143" s="88" t="inlineStr">
        <is>
          <t>Lente insulin ใช้สังกะสี(Zinc) เป็นสารที่ทำ ใหอินซูลินออกฤทธิ์นานขึ้น ระยะเวลาของการออกฤทธิ์ช้ากว่า NPH insulin เล็กน้อยโดยเริ่มออกฤทธิ์ภายใน 3-4 ชั่วโมง อ่านเพิ่มเติม: https://med.mahidol.ac.th/med/sites/default/files/public/pdf/medicinebook1/insulin.pdf 10.ให้ฉลากยาแผนโบราณมาแล้วถามว่าข้อใดผิด ชือยา….ใช้รักษา…… ส่วนประกอบ…….. ผลิตโดย……………. ี3G2554 ิั? ี24</t>
        </is>
      </c>
      <c r="C143" s="100" t="n"/>
      <c r="D143" s="88" t="inlineStr">
        <is>
          <t>Metformin 500 mg BID</t>
        </is>
      </c>
      <c r="E143" s="88" t="inlineStr">
        <is>
          <t>Glipizide 5 mg OD</t>
        </is>
      </c>
      <c r="F143" s="88" t="inlineStr">
        <is>
          <t>Empagliflozin 10 mg OD</t>
        </is>
      </c>
      <c r="G143" s="88" t="inlineStr">
        <is>
          <t>Sitagliptin 100 mg OD</t>
        </is>
      </c>
      <c r="H143" s="88" t="inlineStr">
        <is>
          <t>Liraglutide 1.2 mg SC OD</t>
        </is>
      </c>
      <c r="I143" s="119" t="inlineStr">
        <is>
          <t>1</t>
        </is>
      </c>
      <c r="J143" s="88"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43" s="100" t="n"/>
      <c r="L143" s="88" t="inlineStr">
        <is>
          <t>Diabetes mellitus</t>
        </is>
      </c>
      <c r="M143" s="100" t="inlineStr">
        <is>
          <t>Clinic</t>
        </is>
      </c>
      <c r="N143" s="88" t="inlineStr">
        <is>
          <t>ข้อ 2 (PLE_CC1_Key_Rx20_UBU.md)</t>
        </is>
      </c>
      <c r="O143" s="100" t="inlineStr">
        <is>
          <t>Mock</t>
        </is>
      </c>
      <c r="P143" s="100" t="inlineStr">
        <is>
          <t>Mock Rx20 UBU</t>
        </is>
      </c>
      <c r="Q143" s="100" t="n"/>
    </row>
    <row r="144" ht="13.2" customHeight="1" s="49">
      <c r="A144" s="119" t="n">
        <v>154</v>
      </c>
      <c r="B144" s="88" t="inlineStr">
        <is>
          <t>การพัฒนายา Insulin ให$อยูGในรูปสารประกอบเชิงซ$อน สามารถใช$สารใด</t>
        </is>
      </c>
      <c r="C144" s="100" t="n"/>
      <c r="D144" s="88" t="inlineStr">
        <is>
          <t>Protamine sulfate</t>
        </is>
      </c>
      <c r="E144" s="88" t="inlineStr">
        <is>
          <t>Calcium carbonate</t>
        </is>
      </c>
      <c r="F144" s="88" t="inlineStr">
        <is>
          <t>Triethanolamine</t>
        </is>
      </c>
      <c r="G144" s="88" t="inlineStr">
        <is>
          <t>Sodium chloride</t>
        </is>
      </c>
      <c r="H144" s="88" t="inlineStr">
        <is>
          <t>Dextrose</t>
        </is>
      </c>
      <c r="I144" s="119" t="inlineStr">
        <is>
          <t>1</t>
        </is>
      </c>
      <c r="J144" s="88" t="inlineStr">
        <is>
          <t>✅ คำตอบที่ถูกต้อง: ข้อ ก. Protamine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sulfate การเลือก Protamine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(Calcium carbonate): Calcium carbonate ใช้เสริมแคลเซียมและจับฟอสเฟตในเลือด ไม่ป้องกันพิษจาก Methotrexate
• ข้อ ค. (Triethanolamine): ตัวเลือกนี้ไม่ได้มีกลไกทางเภสัชวิทยาหรือข้อบ่งใช้ที่ตรงกับพยาธิสภาพทางคลินิกที่ระบุในโจทย์ข้อนี้
• ข้อ ง. (Sodium chloride): ตัวเลือกนี้ไม่ได้มีกลไกทางเภสัชวิทยาหรือข้อบ่งใช้ที่ตรงกับพยาธิสภาพทางคลินิกที่ระบุในโจทย์ข้อนี้
• ข้อ จ. (Dextrose): ตัวเลือกนี้ไม่ได้มีกลไกทางเภสัชวิทยาหรือข้อบ่งใช้ที่ตรงกับพยาธิสภาพทางคลินิกที่ระบุในโจทย์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4" s="100" t="n"/>
      <c r="L144" s="88" t="inlineStr">
        <is>
          <t>Diabetes mellitus</t>
        </is>
      </c>
      <c r="M144" s="100" t="inlineStr">
        <is>
          <t>Clinic</t>
        </is>
      </c>
      <c r="N144" s="88" t="inlineStr">
        <is>
          <t>ข้อ 13 (PLE_CC1_Key_Rx20_UBU.md)</t>
        </is>
      </c>
      <c r="O144" s="100" t="inlineStr">
        <is>
          <t>Mock</t>
        </is>
      </c>
      <c r="P144" s="100" t="inlineStr">
        <is>
          <t>Mock Rx20 UBU</t>
        </is>
      </c>
      <c r="Q144" s="100" t="n"/>
    </row>
    <row r="145" ht="13.2" customHeight="1" s="49">
      <c r="A145" s="119" t="n">
        <v>155</v>
      </c>
      <c r="B145" s="88" t="inlineStr">
        <is>
          <t>NPH Insulin มีจำหนGายที่ใด</t>
        </is>
      </c>
      <c r="C145" s="100" t="n"/>
      <c r="D145" s="88" t="inlineStr">
        <is>
          <t>ร$านขายยาแผนป[จจุบัน</t>
        </is>
      </c>
      <c r="E145" s="88" t="inlineStr">
        <is>
          <t>ร$านขายยาอันตรายและยาควบคุมพิเศษ</t>
        </is>
      </c>
      <c r="F145" s="88" t="inlineStr">
        <is>
          <t>สถานพยาบาลของแพทย์เ_วชปฏิบัติทั่วไป</t>
        </is>
      </c>
      <c r="G145" s="88" t="inlineStr">
        <is>
          <t>สถานพยาบาลที่รับผู้ป่วยไว$ค$างคืน</t>
        </is>
      </c>
      <c r="H145" s="88" t="inlineStr">
        <is>
          <t>ร้านขายของชำทั่วไป</t>
        </is>
      </c>
      <c r="I145" s="119" t="inlineStr">
        <is>
          <t>2</t>
        </is>
      </c>
      <c r="J145" s="88" t="inlineStr">
        <is>
          <t>✅ คำตอบที่ถูกต้อง: ข้อ ข. ร้านขายยาอันตรายและยาควบคุมพิเศษ
💡 Background:
ตาม พ.ร.บ. ยา พ.ศ. 2510 ยาถูกจำแนกตามระดับการควบคุมเป็น ยาแผนปัจจุบัน (ยาสามัญ, ยาอันตราย, ยาควบคุมพิเศษ) Insulin เป็น 'ยาอันตราย' ตามกฎหมายไทย ซึ่งกำหนดว่าต้องจำหน่ายในสถานที่ที่ได้รับอนุญาตและมีเภสัชกรควบคุม
🎯 ทำไมข้อนี้ถึงถูก:
NPH Insulin จัดเป็น 'ยาอันตราย' ตามประกาศกระทรวงสาธารณสุข จึงจำหน่ายได้เฉพาะ ร้านขายยาแผนปัจจุบัน ประเภทที่มีใบอนุญาต ขย.1 (ร้านขายยาอันตราย) และสถานพยาบาลที่มีใบอนุญาตเท่านั้น
🔍 ข้ออื่นผิดเพราะอะไร:
• ข้อ ก. (ร้านขายยาแผนปัจจุบัน): คำนี้กว้างเกินไป ต้องระบุประเภทใบอนุญาต
• ข้อ ค. (สถานพยาบาล GP): ถูกบางส่วน แต่ยังขาดการระบุร้านขายยาอันตราย
• ข้อ ง. (รพ.รับผู้ป่วยค้างคืน): ถูกบางส่วน แต่ไม่ครบถ้วน
• ข้อ จ. (ร้านขายของชำ): ผิดอย่างชัดเจน ห้ามจำหน่ายยาอันตรายในร้านทั่วไป
📖 Guideline อ้างอิง:
พระราชบัญญัติยา พ.ศ. 2510 และฉบับแก้ไขเพิ่มเติม — หมวด 5 การขายยา
📌 จุดจำก่อนสอบ:
Insulin = ยาอันตราย → ขายได้ที่ ร้านขายยา ขย.1 (อันตราย) และ ขย.2 (ควบคุมพิเศษ) เท่านั้น</t>
        </is>
      </c>
      <c r="K145" s="100" t="n"/>
      <c r="L145" s="88" t="inlineStr">
        <is>
          <t>Diabetes mellitus</t>
        </is>
      </c>
      <c r="M145" s="100" t="inlineStr">
        <is>
          <t>Clinic</t>
        </is>
      </c>
      <c r="N145" s="88" t="inlineStr">
        <is>
          <t>ข้อ 19 (PLE_CC1_Key_Rx20_UBU.md)</t>
        </is>
      </c>
      <c r="O145" s="100" t="inlineStr">
        <is>
          <t>Mock</t>
        </is>
      </c>
      <c r="P145" s="100" t="inlineStr">
        <is>
          <t>Mock Rx20 UBU</t>
        </is>
      </c>
      <c r="Q145" s="100" t="n"/>
    </row>
    <row r="146" ht="13.2" customHeight="1" s="49">
      <c r="A146" s="119" t="n">
        <v>156</v>
      </c>
      <c r="B146" s="88" t="inlineStr">
        <is>
          <t>มีประวัติเปญนเบาหวานขณะตั้งครรภ_</t>
        </is>
      </c>
      <c r="C146" s="100" t="n"/>
      <c r="D146" s="88" t="inlineStr">
        <is>
          <t>Insulin glargine 10 units SC HS</t>
        </is>
      </c>
      <c r="E146" s="88" t="inlineStr">
        <is>
          <t>Insulin lispro 4 units SC before meals</t>
        </is>
      </c>
      <c r="F146" s="88" t="inlineStr">
        <is>
          <t>Dapagliflozin 10 mg OD</t>
        </is>
      </c>
      <c r="G146" s="88" t="inlineStr">
        <is>
          <t>Semaglutide 0.5 mg SC weekly</t>
        </is>
      </c>
      <c r="H146" s="88" t="inlineStr">
        <is>
          <t>Metformin 500 mg BID</t>
        </is>
      </c>
      <c r="I146" s="119" t="inlineStr">
        <is>
          <t>1</t>
        </is>
      </c>
      <c r="J146" s="88"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6" s="100" t="n"/>
      <c r="L146" s="88" t="inlineStr">
        <is>
          <t>Diabetes mellitus</t>
        </is>
      </c>
      <c r="M146" s="100" t="inlineStr">
        <is>
          <t>Clinic</t>
        </is>
      </c>
      <c r="N146" s="88" t="inlineStr">
        <is>
          <t>ข้อ 3 (PLE_CC1_Key_Rx20_UBU.md)</t>
        </is>
      </c>
      <c r="O146" s="100" t="inlineStr">
        <is>
          <t>Mock</t>
        </is>
      </c>
      <c r="P146" s="100" t="inlineStr">
        <is>
          <t>Mock Rx20 UBU</t>
        </is>
      </c>
      <c r="Q146" s="100" t="n"/>
    </row>
    <row r="147" ht="13.2" customHeight="1" s="49">
      <c r="A147" s="119" t="n">
        <v>157</v>
      </c>
      <c r="B147" s="88" t="inlineStr">
        <is>
          <t>......ให$ประโยคมาเกี่ยวกับอุบัติการณ_การเกิดโรคเบาหวาน ถามวGา คำวGา “อุบัติการณ_” หมายความวGาอยGางไร</t>
        </is>
      </c>
      <c r="C147" s="100" t="n"/>
      <c r="D147" s="88" t="inlineStr">
        <is>
          <t>Semaglutide 0.5 mg SC weekly</t>
        </is>
      </c>
      <c r="E147" s="88" t="inlineStr">
        <is>
          <t>Metformin 500 mg BID</t>
        </is>
      </c>
      <c r="F147" s="88" t="inlineStr">
        <is>
          <t>Glipizide 5 mg OD</t>
        </is>
      </c>
      <c r="G147" s="88" t="inlineStr">
        <is>
          <t>Empagliflozin 10 mg OD</t>
        </is>
      </c>
      <c r="H147" s="88" t="inlineStr">
        <is>
          <t>Sitagliptin 100 mg OD</t>
        </is>
      </c>
      <c r="I147" s="119" t="inlineStr">
        <is>
          <t>1</t>
        </is>
      </c>
      <c r="J147" s="88"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47" s="100" t="n"/>
      <c r="L147" s="88" t="inlineStr">
        <is>
          <t>Diabetes mellitus</t>
        </is>
      </c>
      <c r="M147" s="100" t="inlineStr">
        <is>
          <t>Clinic</t>
        </is>
      </c>
      <c r="N147" s="88" t="inlineStr">
        <is>
          <t>ข้อ 106 (PLE_CC1_Key_Rx20_UBU.md)</t>
        </is>
      </c>
      <c r="O147" s="100" t="inlineStr">
        <is>
          <t>Mock</t>
        </is>
      </c>
      <c r="P147" s="100" t="inlineStr">
        <is>
          <t>Mock Rx20 UBU</t>
        </is>
      </c>
      <c r="Q147" s="100" t="n"/>
    </row>
    <row r="148" ht="13.2" customHeight="1" s="49">
      <c r="A148" s="119" t="n">
        <v>158</v>
      </c>
      <c r="B148" s="88" t="inlineStr">
        <is>
          <t>จำนวนผู้ป่วยโรคเบาหวานรายใหมGจำนวนประชากรทั้งหมด ในพื้นที่ ในชGวงเวลาหนึ่ง</t>
        </is>
      </c>
      <c r="C148" s="100" t="n"/>
      <c r="D148" s="88" t="inlineStr">
        <is>
          <t>Empagliflozin 10 mg OD</t>
        </is>
      </c>
      <c r="E148" s="88" t="inlineStr">
        <is>
          <t>Sitagliptin 100 mg OD</t>
        </is>
      </c>
      <c r="F148" s="88" t="inlineStr">
        <is>
          <t>Liraglutide 1.2 mg SC OD</t>
        </is>
      </c>
      <c r="G148" s="88" t="inlineStr">
        <is>
          <t>Levothyroxine 50 mcg OD</t>
        </is>
      </c>
      <c r="H148" s="88" t="inlineStr">
        <is>
          <t>Propylthiouracil 50 mg TID</t>
        </is>
      </c>
      <c r="I148" s="119" t="inlineStr">
        <is>
          <t>1</t>
        </is>
      </c>
      <c r="J148" s="88"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Sitagliptin เป็นยากลุ่ม DPP-4 inhibitor ช่วยยับยั้งเอนไซม์ที่ทำลาย GLP-1 ทำให้ฮอร์โมน Incretin ทำงานได้นานขึ้น
• ข้อ ค.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ง.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จ. (Propylthiouracil 50 mg TID): Propylthiouracil (PTU) ยับยั้งเอนไซม์ Thyroid peroxidase และยับยั้งการเปลี่ยน T4 เป็น T3 ที่เนื้อเยื่อรอบนอก ใช้รักษาภาวะ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48" s="100" t="n"/>
      <c r="L148" s="88" t="inlineStr">
        <is>
          <t>Diabetes mellitus</t>
        </is>
      </c>
      <c r="M148" s="100" t="inlineStr">
        <is>
          <t>Clinic</t>
        </is>
      </c>
      <c r="N148" s="88" t="inlineStr">
        <is>
          <t>ข้อ 1 (PLE_CC1_Key_Rx20_UBU.md)</t>
        </is>
      </c>
      <c r="O148" s="100" t="inlineStr">
        <is>
          <t>Mock</t>
        </is>
      </c>
      <c r="P148" s="100" t="inlineStr">
        <is>
          <t>Mock Rx20 UBU</t>
        </is>
      </c>
      <c r="Q148" s="100" t="n"/>
    </row>
    <row r="149" ht="13.2" customHeight="1" s="49">
      <c r="A149" s="119" t="n">
        <v>159</v>
      </c>
      <c r="B149" s="88" t="inlineStr">
        <is>
          <t>จำนวนผู้ป่วยโรคเบาหวานรายใหมGตGอจำนวนประชากรที่มีความเสี่ยงที่จะเกิดโรคเบาห วาน</t>
        </is>
      </c>
      <c r="C149" s="100" t="n"/>
      <c r="D149" s="88" t="inlineStr">
        <is>
          <t>Levothyroxine 50 mcg OD</t>
        </is>
      </c>
      <c r="E149" s="88" t="inlineStr">
        <is>
          <t>Propylthiouracil 50 mg TID</t>
        </is>
      </c>
      <c r="F149" s="88" t="inlineStr">
        <is>
          <t>Methimazole 10 mg OD</t>
        </is>
      </c>
      <c r="G149" s="88" t="inlineStr">
        <is>
          <t>Pioglitazone 15 mg OD</t>
        </is>
      </c>
      <c r="H149" s="88" t="inlineStr">
        <is>
          <t>Insulin glargine 10 units SC HS</t>
        </is>
      </c>
      <c r="I149" s="119" t="inlineStr">
        <is>
          <t>1</t>
        </is>
      </c>
      <c r="J149" s="88"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49" s="100" t="n"/>
      <c r="L149" s="88" t="inlineStr">
        <is>
          <t>Diabetes mellitus</t>
        </is>
      </c>
      <c r="M149" s="100" t="inlineStr">
        <is>
          <t>Clinic</t>
        </is>
      </c>
      <c r="N149" s="88" t="inlineStr">
        <is>
          <t>ข้อ 2 (PLE_CC1_Key_Rx20_UBU.md)</t>
        </is>
      </c>
      <c r="O149" s="100" t="inlineStr">
        <is>
          <t>Mock</t>
        </is>
      </c>
      <c r="P149" s="100" t="inlineStr">
        <is>
          <t>Mock Rx20 UBU</t>
        </is>
      </c>
      <c r="Q149" s="100" t="n"/>
    </row>
    <row r="150" ht="13.2" customHeight="1" s="49">
      <c r="A150" s="119" t="n">
        <v>160</v>
      </c>
      <c r="B150" s="88" t="inlineStr">
        <is>
          <t>จำนวนผู้ป่วยโรคเบาหวานตGอจำนวนประชากรที่มีความเสี่ยงที่จะเกิดโรคเบาหวาน ณ จุดเวลาใดเวลาหนึ่ง</t>
        </is>
      </c>
      <c r="C150" s="100" t="n"/>
      <c r="D150" s="88" t="inlineStr">
        <is>
          <t>Pioglitazone 15 mg OD</t>
        </is>
      </c>
      <c r="E150" s="88" t="inlineStr">
        <is>
          <t>Insulin glargine 10 units SC HS</t>
        </is>
      </c>
      <c r="F150" s="88" t="inlineStr">
        <is>
          <t>Insulin lispro 4 units SC before meals</t>
        </is>
      </c>
      <c r="G150" s="88" t="inlineStr">
        <is>
          <t>Dapagliflozin 10 mg OD</t>
        </is>
      </c>
      <c r="H150" s="88" t="inlineStr">
        <is>
          <t>Semaglutide 0.5 mg SC weekly</t>
        </is>
      </c>
      <c r="I150" s="119" t="inlineStr">
        <is>
          <t>1</t>
        </is>
      </c>
      <c r="J150" s="88" t="inlineStr">
        <is>
          <t>✅ คำตอบที่ถูกต้อง: ข้อ ก. Pioglitazone 15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15 mg OD การเลือก Pioglitazone 15 mg OD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50" s="100" t="n"/>
      <c r="L150" s="88" t="inlineStr">
        <is>
          <t>Diabetes mellitus</t>
        </is>
      </c>
      <c r="M150" s="100" t="inlineStr">
        <is>
          <t>Clinic</t>
        </is>
      </c>
      <c r="N150" s="88" t="inlineStr">
        <is>
          <t>ข้อ 4 (PLE_CC1_Key_Rx20_UBU.md)</t>
        </is>
      </c>
      <c r="O150" s="100" t="inlineStr">
        <is>
          <t>Mock</t>
        </is>
      </c>
      <c r="P150" s="100" t="inlineStr">
        <is>
          <t>Mock Rx20 UBU</t>
        </is>
      </c>
      <c r="Q150" s="100" t="n"/>
    </row>
    <row r="151" ht="13.2" customHeight="1" s="49">
      <c r="A151" s="119" t="n">
        <v>161</v>
      </c>
      <c r="B151" s="88" t="inlineStr">
        <is>
          <t>จำนวนผู้ป่วยโรคเบาหวานตGอจำนวนประชากรทั้งหมด ณ จุดเวลาใดเวลาหนึ่ง จำนวนผู้ป่วยโรคเบาหวานรายใหมGตGอจำนวนประชากรที่มีความเสี่ยงที่จะเกิดโรคเบาหวานในชGวงเว ลาหนึ่ง ความหมายของอัตราอุบัติการณ_คือ จำนวนของ event หรือ case ใหมGที่เกิดขึ้นในกลุGมประขากร หารด$วยประชากรที่เสี่ยงทั้งหมด</t>
        </is>
      </c>
      <c r="C151" s="100" t="n"/>
      <c r="D151" s="88" t="inlineStr">
        <is>
          <t>Dapagliflozin 10 mg OD</t>
        </is>
      </c>
      <c r="E151" s="88" t="inlineStr">
        <is>
          <t>Semaglutide 0.5 mg SC weekly</t>
        </is>
      </c>
      <c r="F151" s="88" t="inlineStr">
        <is>
          <t>Metformin 500 mg BID</t>
        </is>
      </c>
      <c r="G151" s="88" t="inlineStr">
        <is>
          <t>Glipizide 5 mg OD</t>
        </is>
      </c>
      <c r="H151" s="88" t="inlineStr">
        <is>
          <t>Empagliflozin 10 mg OD</t>
        </is>
      </c>
      <c r="I151" s="119" t="inlineStr">
        <is>
          <t>1</t>
        </is>
      </c>
      <c r="J151" s="88"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51" s="100" t="n"/>
      <c r="L151" s="88" t="inlineStr">
        <is>
          <t>Diabetes mellitus</t>
        </is>
      </c>
      <c r="M151" s="100" t="inlineStr">
        <is>
          <t>Clinic</t>
        </is>
      </c>
      <c r="N151" s="88" t="inlineStr">
        <is>
          <t>ข้อ 5 (PLE_CC1_Key_Rx20_UBU.md)</t>
        </is>
      </c>
      <c r="O151" s="100" t="inlineStr">
        <is>
          <t>Mock</t>
        </is>
      </c>
      <c r="P151" s="100" t="inlineStr">
        <is>
          <t>Mock Rx20 UBU</t>
        </is>
      </c>
      <c r="Q151" s="100" t="n"/>
    </row>
    <row r="152" ht="13.2" customHeight="1" s="49">
      <c r="A152" s="119" t="n">
        <v>162</v>
      </c>
      <c r="B152" s="88" t="inlineStr">
        <is>
          <t>กรณีศึกษาผู้ป่วยโรคเบาหวาน (T2DM): ผู้ป่วยเพศหญิง น้ำหนัก 85 กิโลกรัม ส่วนสูง 160 เซนติเมตร (BMI 33.2 kg/m2) มาตรวจติดตามการรักษา ผลตรวจทางห้องปฏิบัติการพบ FBS 160 mg/dL, HbA1c 8.0%, eGFR 65 mL/min/1.73 m2, และมีภาวะอ้วน ยาในกลุ่มใดมีความเหมาะสมที่สุดในการเริ่มต้นการรักษาเพื่อช่วยควบคุมระดับน้ำตาลและลดน้ำหนักตัว</t>
        </is>
      </c>
      <c r="C152" s="100" t="n"/>
      <c r="D152" s="88" t="inlineStr">
        <is>
          <t>Metformin 500 mg PO BID</t>
        </is>
      </c>
      <c r="E152" s="88" t="inlineStr">
        <is>
          <t>Empagliflozin 10 mg PO OD</t>
        </is>
      </c>
      <c r="F152" s="88" t="inlineStr">
        <is>
          <t>Sitagliptin 100 mg PO OD</t>
        </is>
      </c>
      <c r="G152" s="88" t="inlineStr">
        <is>
          <t>Glipizide 5 mg PO OD</t>
        </is>
      </c>
      <c r="H152" s="88" t="inlineStr">
        <is>
          <t>Pioglitazone 15 mg PO OD</t>
        </is>
      </c>
      <c r="I152" s="119" t="n">
        <v>1</v>
      </c>
      <c r="J152" s="88" t="inlineStr">
        <is>
          <t>✅ คำตอบที่ถูกต้อง: ข้อ ก. Metformin 500 mg PO BID
💡 Background:
ผู้ป่วยเป็นเบาหวานชนิดที่ 2 ที่เพิ่งได้รับการวินิจฉัย มีภาวะอ้วน (BMI &gt; 30 kg/m2) และการทำงานของไตยังดี (eGFR 65 mL/min/1.73 m2)
🎯 ทำไมข้อนี้ถึงถูก:
Metformin จัดเป็น First-line pharmacological therapy สำหรับผู้ป่วยโรคเบาหวานชนิดที่ 2 ทุกรายที่ไม่มีข้อห้ามใช้ ออกฤทธิ์ลดการสร้างกลูโคสที่ตับ (Inhibit hepatic gluconeogenesis) และเพิ่มความไวต่ออินซูลิน ไม่ทำให้น้ำหนักตัวเพิ่มขึ้น (Weight neutral ถึง Mild weight loss) ไม่ทำให้เกิดภาวะน้ำตาลในเลือดต่ำ (Hypoglycemia) และช่วยลดอัตราการเสียชีวิตจากโรคหัวใจและหลอดเลือดในระยะยาว
🔍 ข้ออื่นผิดเพราะอะไร:
• ข้อ ข. (Empagliflozin 10 mg PO OD): แม้เป็น SGLT2 inhibitor ที่ช่วยลดน้ำหนักและมีประโยชน์ต่อไต/หัวใจเด่นชัด แต่ตามแนวทางเวชปฏิบัติมักใช้ร่วมกับ Metformin หรือใช้เป็น First-line ในผู้ป่วยที่มี Atherosclerotic cardiovascular disease (ASCVD), Heart failure (HF) หรือ Chronic kidney disease (CKD) ร่วมด้วย
• ข้อ ค. (Sitagliptin 100 mg PO OD): DPP-4 inhibitor มีผลต่อน้ำหนักเป็นกลาง (Weight neutral) แต่ประสิทธิภาพในการลด HbA1c น้อยกว่า Metformin (ลด HbA1c ~0.5-0.8%) จึงมักใช้เป็น Add-on therapy
• ข้อ ง. (Glipizide 5 mg PO OD): เป็น Sulfonylurea ที่กระตุ้นการหลั่งอินซูลิน มีผลข้างเคียงสำคัญคือน้ำหนักตัวเพิ่มขึ้น (Weight gain) และเสี่ยงต่อ Hypoglycemia สูง จึงไม่เหมาะเป็นตัวเลือกแรกในผู้ป่วยอ้วน
• ข้อ จ. (Pioglitazone 15 mg PO OD): Thiazolidinedione (TZD) กระตุ้น PPAR-gamma ทำให้น้ำหนักตัวเพิ่มขึ้นจากการสะสมไขมันและการคั่งของน้ำ (Fluid retention) และเพิ่มความเสี่ยง Heart failure จึงไม่เหมาะในผู้ป่วยอ้วน
📖 Guideline อ้างอิง:
ADA Standards of Care in Diabetes 2024 &amp; แนวทางเวชปฏิบัติสำหรับโรคเบาหวาน 2566 (สมาคมโรคเบาหวานแห่งประเทศไทยฯ)
📌 จุดจำก่อนสอบ:
• Metformin เป็นยาขนานแรกเสมอหาก eGFR &gt;= 30 mL/min/1.73 m2 (ปรับลดขนาดยาเหลือไม่เกิน 1,000 mg/day หาก eGFR 30-44 และห้ามใช้หาก eGFR &lt; 30)
• ผลข้างเคียงเด่นของ Metformin: Gastrointestinal side effects (คลื่นไส้ แน่นท้อง ท้องเสีย แนะนำให้รับประทานพร้อมหรือหลังอาหารทันที) และ Lactic acidosis (พบน้อยมากแต่รุนแรง)</t>
        </is>
      </c>
      <c r="K152" s="100" t="n"/>
      <c r="L152" s="88" t="inlineStr">
        <is>
          <t>Diabetes mellitus</t>
        </is>
      </c>
      <c r="M152" s="100" t="inlineStr">
        <is>
          <t>Clinic</t>
        </is>
      </c>
      <c r="N152" s="88" t="inlineStr">
        <is>
          <t>ข้อ 5 (PLE_CC1_Key_Rx20_UBU.md)</t>
        </is>
      </c>
      <c r="O152" s="100" t="inlineStr">
        <is>
          <t>Mock</t>
        </is>
      </c>
      <c r="P152" s="100" t="inlineStr">
        <is>
          <t>Mock Rx20 UBU</t>
        </is>
      </c>
      <c r="Q152" s="100" t="n"/>
    </row>
    <row r="153" ht="13.2" customHeight="1" s="49">
      <c r="A153" s="119" t="n">
        <v>163</v>
      </c>
      <c r="B153" s="88" t="inlineStr">
        <is>
          <t>ยาเบาหวานที่ผู้ป่วยควรได้รับ</t>
        </is>
      </c>
      <c r="C153" s="100" t="n"/>
      <c r="D153" s="88" t="inlineStr">
        <is>
          <t>Metformin</t>
        </is>
      </c>
      <c r="E153" s="88" t="inlineStr">
        <is>
          <t>RI</t>
        </is>
      </c>
      <c r="F153" s="88" t="inlineStr">
        <is>
          <t>Repaglinide</t>
        </is>
      </c>
      <c r="G153" s="88" t="inlineStr">
        <is>
          <t>Glibenclamide</t>
        </is>
      </c>
      <c r="H153" s="88" t="inlineStr">
        <is>
          <t>…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t>
        </is>
      </c>
      <c r="I153" s="119" t="inlineStr">
        <is>
          <t>1</t>
        </is>
      </c>
      <c r="J153" s="88"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การเลือก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(RI): ตัวเลือกนี้ไม่ได้มีกลไกทางเภสัชวิทยาหรือข้อบ่งใช้ที่ตรงกับพยาธิสภาพทางคลินิกที่ระบุในโจทย์ข้อนี้
• ข้อ ค. (Repaglinide): Repaglinide เป็น Meglitinide กระตุ้นการหลั่งอินซูลินแบบรวดเร็วและสั้น ขับออกทางตับเป็นหลัก สามารถใช้ในผู้ป่วยโรคไตได้
• ข้อ ง. (Glibenclamide): Glibenclamide เป็น Sulfonylurea ที่ออกฤทธิ์ยาวและมี active metabolite ขับออกทางไต จึงมีข้อห้ามใช้ในผู้ป่วยโรคไตเสื่อม (CKD)
• ข้อ จ. (…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 Repaglinide เป็น Meglitinide กระตุ้นการหลั่งอินซูลินแบบรวดเร็วและสั้น ขับออกทางตับเป็นหลัก สามารถใช้ในผู้ป่วยโรคไตได้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53" s="100" t="n"/>
      <c r="L153" s="88" t="inlineStr">
        <is>
          <t>Diabetes mellitus</t>
        </is>
      </c>
      <c r="M153" s="100" t="inlineStr">
        <is>
          <t>Clinic</t>
        </is>
      </c>
      <c r="N153" s="88" t="inlineStr">
        <is>
          <t>ข้อ 2 (PLE_CC1_Key_Rx20_UBU.md)</t>
        </is>
      </c>
      <c r="O153" s="100" t="inlineStr">
        <is>
          <t>Mock</t>
        </is>
      </c>
      <c r="P153" s="100" t="inlineStr">
        <is>
          <t>Mock Rx20 UBU</t>
        </is>
      </c>
      <c r="Q153" s="100" t="n"/>
    </row>
    <row r="154" ht="13.2" customHeight="1" s="49">
      <c r="A154" s="119" t="n">
        <v>164</v>
      </c>
      <c r="B154" s="88" t="inlineStr">
        <is>
          <t>ใช้ยามานานคุมน้ำตาลดี แต่อยู่ดีๆ FBS กับ HBA1C เกิน (อยู่ที่ประมาณ 9 กว่าๆ) เกิดจากอะไร</t>
        </is>
      </c>
      <c r="C154" s="100" t="n"/>
      <c r="D154" s="88" t="inlineStr">
        <is>
          <t>Methimazole 10 mg OD</t>
        </is>
      </c>
      <c r="E154" s="88" t="inlineStr">
        <is>
          <t>Pioglitazone 15 mg OD</t>
        </is>
      </c>
      <c r="F154" s="88" t="inlineStr">
        <is>
          <t>Insulin glargine 10 units SC HS</t>
        </is>
      </c>
      <c r="G154" s="88" t="inlineStr">
        <is>
          <t>Insulin lispro 4 units SC before meals</t>
        </is>
      </c>
      <c r="H154" s="88" t="inlineStr">
        <is>
          <t>Dapagliflozin 10 mg OD</t>
        </is>
      </c>
      <c r="I154" s="119" t="inlineStr">
        <is>
          <t>1</t>
        </is>
      </c>
      <c r="J154" s="88"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54" s="100" t="n"/>
      <c r="L154" s="88" t="inlineStr">
        <is>
          <t>Diabetes mellitus</t>
        </is>
      </c>
      <c r="M154" s="100" t="inlineStr">
        <is>
          <t>Clinic</t>
        </is>
      </c>
      <c r="N154" s="88" t="inlineStr">
        <is>
          <t>ข้อ 2 (PLE_CC1_Key_Rx20_UBU.md)</t>
        </is>
      </c>
      <c r="O154" s="100" t="inlineStr">
        <is>
          <t>Mock</t>
        </is>
      </c>
      <c r="P154" s="100" t="inlineStr">
        <is>
          <t>Mock Rx20 UBU</t>
        </is>
      </c>
      <c r="Q154" s="100" t="n"/>
    </row>
    <row r="155" ht="13.2" customHeight="1" s="49">
      <c r="A155" s="119" t="n">
        <v>165</v>
      </c>
      <c r="B155" s="88" t="inlineStr">
        <is>
          <t>เกี่ยวกับ เป็น insulin sensitizer ข้อใดต่อไปนี้กล่าวถูกต้องตามหลักวิชาชีพเภสัชกรรม</t>
        </is>
      </c>
      <c r="C155" s="100" t="n"/>
      <c r="D155" s="88" t="inlineStr">
        <is>
          <t>Insulin lispro 4 units SC before meals</t>
        </is>
      </c>
      <c r="E155" s="88" t="inlineStr">
        <is>
          <t>Dapagliflozin 10 mg OD</t>
        </is>
      </c>
      <c r="F155" s="88" t="inlineStr">
        <is>
          <t>Semaglutide 0.5 mg SC weekly</t>
        </is>
      </c>
      <c r="G155" s="88" t="inlineStr">
        <is>
          <t>Metformin 500 mg BID</t>
        </is>
      </c>
      <c r="H155" s="88" t="inlineStr">
        <is>
          <t>Glipizide 5 mg OD</t>
        </is>
      </c>
      <c r="I155" s="119" t="inlineStr">
        <is>
          <t>1</t>
        </is>
      </c>
      <c r="J155" s="88"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5" s="100" t="n"/>
      <c r="L155" s="88" t="inlineStr">
        <is>
          <t>Diabetes mellitus</t>
        </is>
      </c>
      <c r="M155" s="100" t="inlineStr">
        <is>
          <t>Clinic</t>
        </is>
      </c>
      <c r="N155" s="88" t="inlineStr">
        <is>
          <t>ข้อ 1 (PLE_CC1_Key_Rx20_UBU.md)</t>
        </is>
      </c>
      <c r="O155" s="100" t="inlineStr">
        <is>
          <t>Mock</t>
        </is>
      </c>
      <c r="P155" s="100" t="inlineStr">
        <is>
          <t>Mock Rx20 UBU</t>
        </is>
      </c>
      <c r="Q155" s="100" t="n"/>
    </row>
    <row r="156" ht="13.2" customHeight="1" s="49">
      <c r="A156" s="119" t="n">
        <v>166</v>
      </c>
      <c r="B156" s="88" t="inlineStr">
        <is>
          <t>ไม่เลือกเป็นยาอันดับแรก เพราะลด HbA1Cไม่ดี</t>
        </is>
      </c>
      <c r="C156" s="100" t="n"/>
      <c r="D156" s="88" t="inlineStr">
        <is>
          <t>ผิด เพราะ เป็น insulin secretagogues</t>
        </is>
      </c>
      <c r="E156" s="88" t="inlineStr">
        <is>
          <t>Glipizide 5 mg OD</t>
        </is>
      </c>
      <c r="F156" s="88" t="inlineStr">
        <is>
          <t>Empagliflozin 10 mg OD</t>
        </is>
      </c>
      <c r="G156" s="88" t="inlineStr">
        <is>
          <t>Sitagliptin 100 mg OD</t>
        </is>
      </c>
      <c r="H156" s="88" t="inlineStr">
        <is>
          <t>Liraglutide 1.2 mg SC OD</t>
        </is>
      </c>
      <c r="I156" s="119" t="inlineStr">
        <is>
          <t>3</t>
        </is>
      </c>
      <c r="J156" s="88" t="inlineStr">
        <is>
          <t>✅ คำตอบที่ถูกต้อง: ข้อ ค.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ก. (ผิด เพราะ เป็น insulin secretagogues): ตัวเลือกนี้ไม่ได้มีกลไกทางเภสัชวิทยาหรือข้อบ่งใช้ที่ตรงกับพยาธิสภาพทางคลินิกที่ระบุในโจทย์ข้อนี้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56" s="100" t="n"/>
      <c r="L156" s="88" t="inlineStr">
        <is>
          <t>Diabetes mellitus</t>
        </is>
      </c>
      <c r="M156" s="100" t="inlineStr">
        <is>
          <t>Clinic</t>
        </is>
      </c>
      <c r="N156" s="88" t="inlineStr">
        <is>
          <t>ข้อ 4 (PLE_CC1_Key_Rx20_UBU.md)</t>
        </is>
      </c>
      <c r="O156" s="100" t="inlineStr">
        <is>
          <t>Mock</t>
        </is>
      </c>
      <c r="P156" s="100" t="inlineStr">
        <is>
          <t>Mock Rx20 UBU</t>
        </is>
      </c>
      <c r="Q156" s="100" t="n"/>
    </row>
    <row r="157" ht="13.2" customHeight="1" s="49">
      <c r="A157" s="119" t="n">
        <v>167</v>
      </c>
      <c r="B157" s="88" t="inlineStr">
        <is>
          <t>ผิด เพราะ สามารถเลือกเป็นยาอันดับแรก และลด HbA1C ได้</t>
        </is>
      </c>
      <c r="C157" s="100" t="n"/>
      <c r="D157" s="88" t="inlineStr">
        <is>
          <t>Sitagliptin 100 mg OD</t>
        </is>
      </c>
      <c r="E157" s="88" t="inlineStr">
        <is>
          <t>Liraglutide 1.2 mg SC OD</t>
        </is>
      </c>
      <c r="F157" s="88" t="inlineStr">
        <is>
          <t>Levothyroxine 50 mcg OD</t>
        </is>
      </c>
      <c r="G157" s="88" t="inlineStr">
        <is>
          <t>Propylthiouracil 50 mg TID</t>
        </is>
      </c>
      <c r="H157" s="88" t="inlineStr">
        <is>
          <t>Methimazole 10 mg OD</t>
        </is>
      </c>
      <c r="I157" s="119" t="inlineStr">
        <is>
          <t>1</t>
        </is>
      </c>
      <c r="J157" s="88"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57" s="100" t="n"/>
      <c r="L157" s="88" t="inlineStr">
        <is>
          <t>Diabetes mellitus</t>
        </is>
      </c>
      <c r="M157" s="100" t="inlineStr">
        <is>
          <t>Clinic</t>
        </is>
      </c>
      <c r="N157" s="88" t="inlineStr">
        <is>
          <t>ข้อ 4 (PLE_CC1_Key_Rx20_UBU.md)</t>
        </is>
      </c>
      <c r="O157" s="100" t="inlineStr">
        <is>
          <t>Mock</t>
        </is>
      </c>
      <c r="P157" s="100" t="inlineStr">
        <is>
          <t>Mock Rx20 UBU</t>
        </is>
      </c>
      <c r="Q157" s="100" t="n"/>
    </row>
    <row r="158" ht="13.2" customHeight="1" s="49">
      <c r="A158" s="119" t="n">
        <v>168</v>
      </c>
      <c r="B158" s="88" t="inlineStr">
        <is>
          <t>เกี่ยวกับ Insulin NPH ก่อนนอน ข้อใดต่อไปนี้กล่าวถูกต้องตามหลักวิชาชีพเภสัชกรรม</t>
        </is>
      </c>
      <c r="C158" s="100" t="n"/>
      <c r="D158" s="88" t="inlineStr">
        <is>
          <t>Propylthiouracil 50 mg TID</t>
        </is>
      </c>
      <c r="E158" s="88" t="inlineStr">
        <is>
          <t>Methimazole 10 mg OD</t>
        </is>
      </c>
      <c r="F158" s="88" t="inlineStr">
        <is>
          <t>Pioglitazone 15 mg OD</t>
        </is>
      </c>
      <c r="G158" s="88" t="inlineStr">
        <is>
          <t>Insulin glargine 10 units SC HS</t>
        </is>
      </c>
      <c r="H158" s="88" t="inlineStr">
        <is>
          <t>Insulin lispro 4 units SC before meals</t>
        </is>
      </c>
      <c r="I158" s="119" t="inlineStr">
        <is>
          <t>1</t>
        </is>
      </c>
      <c r="J158" s="88"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58" s="100" t="n"/>
      <c r="L158" s="88" t="inlineStr">
        <is>
          <t>Diabetes mellitus</t>
        </is>
      </c>
      <c r="M158" s="100" t="inlineStr">
        <is>
          <t>Clinic</t>
        </is>
      </c>
      <c r="N158" s="88" t="inlineStr">
        <is>
          <t>ข้อ 2 (PLE_CC1_Key_Rx20_UBU.md)</t>
        </is>
      </c>
      <c r="O158" s="100" t="inlineStr">
        <is>
          <t>Mock</t>
        </is>
      </c>
      <c r="P158" s="100" t="inlineStr">
        <is>
          <t>Mock Rx20 UBU</t>
        </is>
      </c>
      <c r="Q158" s="100" t="n"/>
    </row>
    <row r="159" ht="13.2" customHeight="1" s="49">
      <c r="A159" s="119" t="n">
        <v>169</v>
      </c>
      <c r="B159" s="88" t="inlineStr">
        <is>
          <t>Insulin Aspart ก่อนอาหาร เช้า-กลางวัน-เย็น</t>
        </is>
      </c>
      <c r="C159" s="100" t="n"/>
      <c r="D159" s="88" t="inlineStr">
        <is>
          <t>Insulin glargine 10 units SC HS</t>
        </is>
      </c>
      <c r="E159" s="88" t="inlineStr">
        <is>
          <t>Insulin lispro 4 units SC before meals</t>
        </is>
      </c>
      <c r="F159" s="88" t="inlineStr">
        <is>
          <t>Dapagliflozin 10 mg OD</t>
        </is>
      </c>
      <c r="G159" s="88" t="inlineStr">
        <is>
          <t>Semaglutide 0.5 mg SC weekly</t>
        </is>
      </c>
      <c r="H159" s="88" t="inlineStr">
        <is>
          <t>Metformin 500 mg BID</t>
        </is>
      </c>
      <c r="I159" s="119" t="inlineStr">
        <is>
          <t>1</t>
        </is>
      </c>
      <c r="J159" s="88"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9" s="100" t="n"/>
      <c r="L159" s="88" t="inlineStr">
        <is>
          <t>Diabetes mellitus</t>
        </is>
      </c>
      <c r="M159" s="100" t="inlineStr">
        <is>
          <t>Clinic</t>
        </is>
      </c>
      <c r="N159" s="88" t="inlineStr">
        <is>
          <t>ข้อ 3 (PLE_CC1_Key_Rx20_UBU.md)</t>
        </is>
      </c>
      <c r="O159" s="100" t="inlineStr">
        <is>
          <t>Mock</t>
        </is>
      </c>
      <c r="P159" s="100" t="inlineStr">
        <is>
          <t>Mock Rx20 UBU</t>
        </is>
      </c>
      <c r="Q159" s="100" t="n"/>
    </row>
    <row r="160" ht="13.2" customHeight="1" s="49">
      <c r="A160" s="119" t="n">
        <v>170</v>
      </c>
      <c r="B160" s="88" t="inlineStr">
        <is>
          <t>Insulin Glargine เช้า - เย็น</t>
        </is>
      </c>
      <c r="C160" s="100" t="n"/>
      <c r="D160" s="88" t="inlineStr">
        <is>
          <t>Semaglutide 0.5 mg SC weekly</t>
        </is>
      </c>
      <c r="E160" s="88" t="inlineStr">
        <is>
          <t>Metformin 500 mg BID</t>
        </is>
      </c>
      <c r="F160" s="88" t="inlineStr">
        <is>
          <t>Glipizide 5 mg OD</t>
        </is>
      </c>
      <c r="G160" s="88" t="inlineStr">
        <is>
          <t>Empagliflozin 10 mg OD</t>
        </is>
      </c>
      <c r="H160" s="88" t="inlineStr">
        <is>
          <t>Sitagliptin 100 mg OD</t>
        </is>
      </c>
      <c r="I160" s="119" t="inlineStr">
        <is>
          <t>1</t>
        </is>
      </c>
      <c r="J160" s="88"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60" s="100" t="n"/>
      <c r="L160" s="88" t="inlineStr">
        <is>
          <t>Diabetes mellitus</t>
        </is>
      </c>
      <c r="M160" s="100" t="inlineStr">
        <is>
          <t>Clinic</t>
        </is>
      </c>
      <c r="N160" s="88" t="inlineStr">
        <is>
          <t>ข้อ 4 (PLE_CC1_Key_Rx20_UBU.md)</t>
        </is>
      </c>
      <c r="O160" s="100" t="inlineStr">
        <is>
          <t>Mock</t>
        </is>
      </c>
      <c r="P160" s="100" t="inlineStr">
        <is>
          <t>Mock Rx20 UBU</t>
        </is>
      </c>
      <c r="Q160" s="100" t="n"/>
    </row>
    <row r="161" ht="13.2" customHeight="1" s="49">
      <c r="A161" s="119" t="n">
        <v>171</v>
      </c>
      <c r="B161" s="88" t="inlineStr">
        <is>
          <t>ยาเบาหวานใด ไม่ต้องปรับขนาดยาในผู้ป่วยโรคไต</t>
        </is>
      </c>
      <c r="C161" s="100" t="n"/>
      <c r="D161" s="88" t="inlineStr">
        <is>
          <t>Pioglitazone</t>
        </is>
      </c>
      <c r="E161" s="88" t="inlineStr">
        <is>
          <t>Acarbose</t>
        </is>
      </c>
      <c r="F161" s="88" t="inlineStr">
        <is>
          <t>Sitagliptin</t>
        </is>
      </c>
      <c r="G161" s="88" t="inlineStr">
        <is>
          <t>Empaglifloxin</t>
        </is>
      </c>
      <c r="H161" s="88" t="inlineStr">
        <is>
          <t>Glibenclamide</t>
        </is>
      </c>
      <c r="I161" s="119" t="inlineStr">
        <is>
          <t>1</t>
        </is>
      </c>
      <c r="J161" s="88" t="inlineStr">
        <is>
          <t>✅ คำตอบที่ถูกต้อง: ข้อ ก. Pioglitazone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การเลือก Pioglitazone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(Acarbose): Acarbose ไม่แนะนำให้ใช้ในผู้ป่วยโรคไตเรื้อรังรุนแรง (CrCl น้อยกว่า 25 mL/min)
• ข้อ ค. (Sitagliptin): Sitagliptin เป็นยาที่ขับออกทางไตเป็นหลัก จึงต้องปรับขนาดยาตามระดับการทำงานของไต (eGFR)
• ข้อ ง. (Empaglifloxin): Empagliflozin ห้ามเริ่มใช้เมื่อ eGFR ต่ำกว่า 30 mL/min เนื่องจากประสิทธิภาพในการลดน้ำตาลจะลดลงตามการทำงานของไต
• ข้อ จ. (Glibenclamide): Glibenclamide มี Active metabolites ที่ขับออกทางไต จึงมีข้อห้ามใช้ในผู้ป่วยโรคไตเสื่อมเนื่องจากเพิ่มความเสี่ยงภาวะน้ำตาลในเลือดต่ำอย่างรุนแรง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61" s="100" t="n"/>
      <c r="L161" s="88" t="inlineStr">
        <is>
          <t>Diabetes mellitus</t>
        </is>
      </c>
      <c r="M161" s="100" t="inlineStr">
        <is>
          <t>Clinic</t>
        </is>
      </c>
      <c r="N161" s="88" t="inlineStr">
        <is>
          <t>ข้อ 24 (PLE_CC1_Key_Rx20_UBU.md)</t>
        </is>
      </c>
      <c r="O161" s="100" t="inlineStr">
        <is>
          <t>Mock</t>
        </is>
      </c>
      <c r="P161" s="100" t="inlineStr">
        <is>
          <t>Mock Rx20 UBU</t>
        </is>
      </c>
      <c r="Q161" s="100" t="n"/>
    </row>
    <row r="162" ht="13.2" customHeight="1" s="49">
      <c r="A162" s="100" t="n">
        <v>173</v>
      </c>
      <c r="B162" s="88" t="inlineStr">
        <is>
          <t>ข้อใดคือความเสี่ยงที่อาจเกิดขึ้นเมื่อใช้ metformin เป็นระยะยาว - Retinopathy - Nephro - Neuro</t>
        </is>
      </c>
      <c r="C162" s="100" t="n"/>
      <c r="D162" s="88" t="inlineStr">
        <is>
          <t>Bone fracture</t>
        </is>
      </c>
      <c r="E162" s="88" t="inlineStr">
        <is>
          <t>Bladder cancer</t>
        </is>
      </c>
      <c r="F162" s="88" t="inlineStr">
        <is>
          <t>Cyanocobalamin deficiency</t>
        </is>
      </c>
      <c r="G162" s="88" t="inlineStr">
        <is>
          <t>Edema</t>
        </is>
      </c>
      <c r="H162" s="88" t="inlineStr">
        <is>
          <t>Heart failure</t>
        </is>
      </c>
      <c r="I162" s="100" t="inlineStr">
        <is>
          <t>1</t>
        </is>
      </c>
      <c r="J162" s="88" t="inlineStr">
        <is>
          <t>✅ คำตอบที่ถูกต้อง: ข้อ ก. Bone fracture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Bone fracture การเลือก Bone fracture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(Bladder cancer): Bladder cancer เป็นความเสี่ยงที่อาจพบได้จากการใช้ยา Pioglitazone ในระยะยาว ไม่ใช่ผลข้างเคียงที่สัมพันธ์กับการใช้ยา Metformin
• ข้อ ค. (Cyanocobalamin deficiency): การขาดวิตามินบี 12 (Cyanocobalamin deficiency) เป็นภาวะแทรกซ้อนระยะยาวที่พบได้บ่อยจากการใช้ Metformin ซึ่งอาจนำไปสู่ภาวะโลหิตจางและปลายประสาทอักเสบ
• ข้อ ง. (Edema): อาการบวมน้ำ (Edema) มักเป็นผลข้างเคียงจากยาลดน้ำตาลกลุ่ม Thiazolidinediones (TZDs) เช่น Pioglitazone หรือยากลุ่ม CCBs ไม่ใช่ Metformin
• ข้อ จ. (Heart failure): ภาวะหัวใจล้มเหลว (Heart failure) อาจรุนแรงขึ้นจากการใช้ยากลุ่ม TZDs หรือ Saxagliptin ยา Metformin ไม่มีผลทำให้เกิดภาวะนี้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2" s="100" t="n"/>
      <c r="L162" s="88" t="inlineStr">
        <is>
          <t>Hypertension</t>
        </is>
      </c>
      <c r="M162" s="100" t="inlineStr">
        <is>
          <t>Clinic</t>
        </is>
      </c>
      <c r="N162" s="88" t="inlineStr">
        <is>
          <t>ข้อ 60 (PLE_CC1_2562_Key.md)</t>
        </is>
      </c>
      <c r="O162" s="100" t="n"/>
      <c r="P162" s="100" t="n"/>
      <c r="Q162" s="100" t="n"/>
    </row>
    <row r="163" ht="13.2" customHeight="1" s="49">
      <c r="A163" s="100" t="n">
        <v>174</v>
      </c>
      <c r="B163" s="88" t="inlineStr">
        <is>
          <t>หากผู้ป่วยท้อง 4 เดือนแล้วต้องรักษาได้รับยา MMI อยู่ควรทำอย่างไร dose dependent . X ิ Galerveining &gt; 30mg/d &amp;side : PTU in esier dose independent ~</t>
        </is>
      </c>
      <c r="C163" s="100" t="n"/>
      <c r="D163" s="88" t="inlineStr">
        <is>
          <t>เปลี่ยนเป็น PTU ไนไตรมาสแรก</t>
        </is>
      </c>
      <c r="E163" s="88" t="inlineStr">
        <is>
          <t>ใช้ MMI ต่อ</t>
        </is>
      </c>
      <c r="F163" s="88" t="inlineStr">
        <is>
          <t>เปลี่ยนเป็น PTU จนคลอด</t>
        </is>
      </c>
      <c r="G163" s="88" t="inlineStr">
        <is>
          <t>ลดขนาดยา MMI</t>
        </is>
      </c>
      <c r="H163" s="88" t="inlineStr">
        <is>
          <t>เพิ่มขนาดยา MMI</t>
        </is>
      </c>
      <c r="I163" s="100" t="inlineStr">
        <is>
          <t>1</t>
        </is>
      </c>
      <c r="J163" s="88" t="inlineStr">
        <is>
          <t>✅ คำตอบที่ถูกต้อง: ข้อ ก. เปลี่ยนเป็น PTU ไนไตรมาสแรก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เปลี่ยนเป็น PTU ไนไตรมาสแรก การเลือก เปลี่ยนเป็น PTU ไนไตรมาสแรก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(ใช้ MMI ต่อ): การใช้ยา MMI ต่อในไตรมาสแรกของการตั้งครรภ์เพิ่มความเสี่ยงต่อความผิดปกติของทารกแต่กำเนิด (Aplasia cutis, Choanal atresia) จึงไม่แนะนำ
• ข้อ ค. (เปลี่ยนเป็น PTU จนคลอด): การเปลี่ยนเป็น PTU จนคลอดอาจเพิ่มความเสี่ยงต่อภาวะตับวายรุนแรง (Hepatotoxicity) ในมารดา แนวทางเวชปฏิบัติแนะนำให้ใช้ PTU เฉพาะในไตรมาสแรกเท่านั้น
• ข้อ ง. (ลดขนาดยา MMI): การลดขนาดยา MMI ยังคงมีความเสี่ยงต่อทารกในครรภ์ไตรมาสแรกอยู่ดี ควรหลีกเลี่ยงการใช้ MMI ในช่วงนี้หากเป็นไปได้
• ข้อ จ. (เพิ่มขนาดยา MMI): การเพิ่มขนาดยา MMI ยิ่งเพิ่มความเสี่ยงต่อผลข้างเคียงและความผิดปกติของทารกแต่กำเนิดอย่างรุนแรง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3" s="100" t="n"/>
      <c r="L163" s="88" t="inlineStr">
        <is>
          <t>Hypertension</t>
        </is>
      </c>
      <c r="M163" s="100" t="inlineStr">
        <is>
          <t>Clinic</t>
        </is>
      </c>
      <c r="N163" s="88" t="inlineStr">
        <is>
          <t>ข้อ 27 (PLE_CC1_2562_Key.md)</t>
        </is>
      </c>
      <c r="O163" s="100" t="n"/>
      <c r="P163" s="100" t="n"/>
      <c r="Q163" s="100" t="n"/>
    </row>
    <row r="164" ht="13.2" customHeight="1" s="49">
      <c r="A164" s="100" t="n">
        <v>175</v>
      </c>
      <c r="B164" s="88" t="inlineStr">
        <is>
          <t>คนไข้น ้าตาลสูงมาก HbA1C 10%, FBS 320 mg/dL, SCr 2 ได้รับ Insulin Mixtard 8-0-4 ac ข้อใด ถูกต้องเกี่ยวกับ Mixtard</t>
        </is>
      </c>
      <c r="C164" s="100" t="n"/>
      <c r="D164" s="88" t="inlineStr">
        <is>
          <t>ออกฤทธิ์ช้ากว่า Glulisine</t>
        </is>
      </c>
      <c r="E164" s="88" t="inlineStr">
        <is>
          <t>ประกอบด้วย NPH 30%, RI 70%</t>
        </is>
      </c>
      <c r="F164" s="88" t="inlineStr">
        <is>
          <t>แก้ไขภาวะ Diabetic ketoacidosis</t>
        </is>
      </c>
      <c r="G164" s="88" t="inlineStr">
        <is>
          <t>เกิด Hypoglycemia น้อยกว่า Lispro</t>
        </is>
      </c>
      <c r="H164" s="88" t="inlineStr">
        <is>
          <t>สามารถฉีดได้ทั ง SC และ IV</t>
        </is>
      </c>
      <c r="I164" s="100" t="inlineStr">
        <is>
          <t>1</t>
        </is>
      </c>
      <c r="J164" s="88" t="inlineStr">
        <is>
          <t>✅ คำตอบที่ถูกต้อง: ข้อ ก. ออกฤทธิ์ช้ากว่า Glulisine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ออกฤทธิ์ช้ากว่า Glulisine การเลือก ออกฤทธิ์ช้ากว่า Glulisine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(ประกอบด้วย NPH 30%, RI 70%): ส่วนประกอบของ Mixtard คือ NPH 70% และ Regular insulin 30% ทำให้มีการออกฤทธิ์แบบ biphasic ซึ่งไม่ตรงกับสัดส่วนในข้อนี้
• ข้อ ค. (แก้ไขภาวะ Diabetic ketoacidosis): Insulin Mixtard ไม่เหมาะสมในการรักษา DKA เนื่องจากมี NPH ซึ่งดูดซึมช้า การรักษาหลักคือ Regular insulin ทางหลอดเลือดดำ
• ข้อ ง. (เกิด Hypoglycemia น้อยกว่า Lispro): Lispro เป็น rapid-acting insulin ที่มีความเสี่ยงในการเกิด late postprandial hypoglycemia ต่ำกว่า Mixtard
• ข้อ จ. (สามารถฉีดได้ทั ง SC และ IV): Mixtard มีส่วนผสมของ NPH ซึ่งเป็น suspension จึงห้ามบริหารยาทางหลอดเลือดดำ (IV) โดยเด็ดขาด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4" s="100" t="n"/>
      <c r="L164" s="88" t="inlineStr">
        <is>
          <t>Hypertension</t>
        </is>
      </c>
      <c r="M164" s="100" t="inlineStr">
        <is>
          <t>Clinic</t>
        </is>
      </c>
      <c r="N164" s="88" t="inlineStr">
        <is>
          <t>ข้อ 5 (PLE_CC1_2560 22 April Set 1.md)</t>
        </is>
      </c>
      <c r="O164" s="100" t="n"/>
      <c r="P164" s="100" t="n"/>
      <c r="Q164" s="100" t="n"/>
    </row>
    <row r="165" ht="13.2" customHeight="1" s="49">
      <c r="A165" s="100" t="n">
        <v>176</v>
      </c>
      <c r="B165" s="88" t="inlineStr">
        <is>
          <t>ยาตัวใดท้าให้เกิด hypoglycemia ได้มากที่สุด</t>
        </is>
      </c>
      <c r="C165" s="100" t="n"/>
      <c r="D165" s="88" t="inlineStr">
        <is>
          <t>Glibenclamide</t>
        </is>
      </c>
      <c r="E165" s="88" t="inlineStr">
        <is>
          <t>Metformin</t>
        </is>
      </c>
      <c r="F165" s="88" t="inlineStr">
        <is>
          <t>Insulin glargine</t>
        </is>
      </c>
      <c r="G165" s="88" t="inlineStr">
        <is>
          <t>Acarbose</t>
        </is>
      </c>
      <c r="H165" s="88" t="inlineStr">
        <is>
          <t>Pioglitazone</t>
        </is>
      </c>
      <c r="I165" s="100" t="inlineStr">
        <is>
          <t>1</t>
        </is>
      </c>
      <c r="J165" s="88" t="inlineStr">
        <is>
          <t>✅ คำตอบที่ถูกต้อง: ข้อ ก. Glibenclamide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Glibenclamide การเลือก Glibenclamide เป็นคำตอบที่ถูกต้องตามแนวทางการรักษามาตรฐาน เนื่องจาก มี active metabolites ขับออกทางไต เสี่ยงต่อ prolonged severe hypoglycemia ในผู้สูงอายุและผู้ป่วย renal impairment จึงควรหลีกเลี่ยงตาม Beers Criteria
🔍 ข้ออื่นผิดเพราะอะไร:
• ข้อ ข. (Metformin): Metformin เป็น insulin sensitizer ยับยั้ง gluconeogenesis ที่ตับ ไม่กระตุ้นการหลั่งอินซูลิน ความเสี่ยง hypoglycemia จึงต่ำมาก
• ข้อ ค. (Insulin glargine): Insulin glargine เป็น basal insulin ออกฤทธิ์ยาว (peakless) มีความเสี่ยงการเกิด hypoglycemia ต่ำกว่า NPH หรือ regular insulin
• ข้อ ง. (Acarbose): Acarbose เป็น alpha-glucosidase inhibitor ยับยั้งการดูดซึมกลูโคสที่ลำไส้ หากใช้เดี่ยวๆ จะไม่ทำให้เกิด hypoglycemia
• ข้อ จ. (Pioglitazone): Pioglitazone เป็น Thiazolidinedione (TZD) เพิ่ม insulin sensitivity ที่เนื้อเยื่อไขมันและกล้ามเนื้อ ไม่ทำให้เกิด hypoglycemia หากใช้เดี่ยว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5" s="100" t="n"/>
      <c r="L165" s="88" t="inlineStr">
        <is>
          <t>Hypertension</t>
        </is>
      </c>
      <c r="M165" s="100" t="inlineStr">
        <is>
          <t>Clinic</t>
        </is>
      </c>
      <c r="N165" s="88" t="inlineStr">
        <is>
          <t>ข้อ 19 (PLE_CC1_2559.md)</t>
        </is>
      </c>
      <c r="O165" s="100" t="n"/>
      <c r="P165" s="100" t="n"/>
      <c r="Q165" s="100" t="n"/>
    </row>
    <row r="166" ht="13.2" customHeight="1" s="49">
      <c r="A166" s="100" t="n">
        <v>177</v>
      </c>
      <c r="B166" s="88" t="inlineStr">
        <is>
          <t>ข้อใดคือผลข้างเคียงของ Phentermine</t>
        </is>
      </c>
      <c r="C166" s="100" t="n"/>
      <c r="D166" s="88" t="inlineStr">
        <is>
          <t>Hypertension</t>
        </is>
      </c>
      <c r="E166" s="88" t="inlineStr">
        <is>
          <t>Hyperkalemia</t>
        </is>
      </c>
      <c r="F166" s="88" t="inlineStr">
        <is>
          <t>Proteinurea</t>
        </is>
      </c>
      <c r="G166" s="88" t="inlineStr">
        <is>
          <t>Hyperphosphatemia</t>
        </is>
      </c>
      <c r="H166" s="88" t="inlineStr">
        <is>
          <t>Hyperuricemia</t>
        </is>
      </c>
      <c r="I166" s="100" t="inlineStr">
        <is>
          <t>1</t>
        </is>
      </c>
      <c r="J166" s="88" t="inlineStr">
        <is>
          <t>✅ คำตอบที่ถูกต้อง: ข้อ ก. Hypertension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Hypertension การเลือก Hypertension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(Hyperkalemia): Hyperkalemia ไม่ใช่อาการข้างเคียงของ Phentermine ซึ่งเป็นยาลดน้ำหนักในกลุ่ม Sympathomimetic
• ข้อ ค. (Proteinurea): Phentermine เป็นยาลดน้ำหนักกลุ่ม sympathomimetic amine ไม่มีกลไกทำให้เกิดโปรตีนรั่วในปัสสาวะ
• ข้อ ง. (Hyperphosphatemia): Hyperphosphatemia มักเกิดจากภาวะไตวายเรื้อรัง ไม่ใช่อาการไม่พึงประสงค์ที่เกี่ยวข้องกับการใช้ยา Phentermine
• ข้อ จ. (Hyperuricemia): Hyperuricemia มักเกิดจากยาขับปัสสาวะกลุ่ม Thiazide หรือยาต้านวัณโรคบางชนิด ไม่ใช่ผลข้างเคียงของ Phentermine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6" s="100" t="n"/>
      <c r="L166" s="88" t="inlineStr">
        <is>
          <t>Hypertension</t>
        </is>
      </c>
      <c r="M166" s="100" t="inlineStr">
        <is>
          <t>Clinic</t>
        </is>
      </c>
      <c r="N166" s="88" t="inlineStr">
        <is>
          <t>ข้อ 75 (PLE_CC1_2559.md)</t>
        </is>
      </c>
      <c r="O166" s="100" t="n"/>
      <c r="P166" s="100" t="n"/>
      <c r="Q166" s="100" t="n"/>
    </row>
    <row r="167" ht="13.2" customHeight="1" s="49">
      <c r="A167" s="100" t="n">
        <v>178</v>
      </c>
      <c r="B167" s="88" t="inlineStr">
        <is>
          <t>ข้อใดถูกต้องที่สุดเกี่ยวกับภาวะ hyperthyroidism</t>
        </is>
      </c>
      <c r="C167" s="100" t="n"/>
      <c r="D167" s="88" t="inlineStr">
        <is>
          <t>grave’s disease คือสาเหตุหลัก</t>
        </is>
      </c>
      <c r="E167" s="88" t="inlineStr">
        <is>
          <t>hashimotoคือสาเหตุหลัก</t>
        </is>
      </c>
      <c r="F167" s="88" t="inlineStr">
        <is>
          <t>หากพบภาวะนี้ในเด็ก มักพิจารณาการผ่าตัด</t>
        </is>
      </c>
      <c r="G167" s="88" t="inlineStr">
        <is>
          <t>หากพบภาวะนี้ในผู้สูงอายุ มักพิจารณาการผ่าตัด</t>
        </is>
      </c>
      <c r="H167" s="88" t="inlineStr">
        <is>
          <t>ระดับ euthyroid คือระดับฮอร์โมนไทรอยด์อยู่ในช่วงปกติ</t>
        </is>
      </c>
      <c r="I167" s="100" t="n">
        <v>1</v>
      </c>
      <c r="J167" s="88" t="inlineStr">
        <is>
          <t>✅ คำตอบที่ถูกต้อง: ข้อ ก. Grave's disease คือสาเหตุหลัก
💡 Background:
ภาวะ Hyperthyroidism (ไทรอยด์เป็นพิษ) เกิดจากการผลิตฮอร์โมนไทรอยด์มากเกินปกติ มีอาการ ใจสั่น เหงื่อออก น้ำหนักลด มือสั่น ทนร้อนไม่ได้ สาเหตุที่พบบ่อยที่สุดคือ Graves' disease ซึ่งเป็นโรคภูมิต้านทานผิดปกติ (Autoimmune)
🎯 ทำไมข้อนี้ถึงถูก:
Graves' disease เป็นสาเหตุของ Hyperthyroidism ประมาณ 60-80% ของทั้งหมด เกิดจาก TSH Receptor Antibody (TRAb) กระตุ้นต่อมไทรอยด์ให้สร้างฮอร์โมนต่อเนื่อง สาเหตุรองได้แก่ Toxic Multinodular Goiter (10-20%) และ Toxic Adenoma (5-10%)
🔍 ข้ออื่นผิดเพราะอะไร:
• ข้อ ข. (Hashimoto คือสาเหตุหลัก): ผิด — Hashimoto's thyroiditis เป็นสาเหตุหลักของ Hypothyroidism ไม่ใช่ Hyperthyroidism แม้จะมีช่วง Hashitoxicosis ชั่วคราวได้
• ข้อ ค. (เด็กมักผ่าตัด): ผิด — ในเด็กมักเลือก Antithyroid drugs หรือ Radioactive iodine ก่อนผ่าตัด
• ข้อ ง. (ผู้สูงอายุมักผ่าตัด): ผิด — ผู้สูงอายุมักได้รับ Radioactive iodine เป็น first choice เนื่องจากความเสี่ยงผ่าตัดสูง
• ข้อ จ. (euthyroid คือฮอร์โมนสูง): ผิด — Euthyroid หมายถึงระดับฮอร์โมนไทรอยด์ปกติ (ไม่ใช่สูง)
📖 Guideline อ้างอิง:
American Thyroid Association Guidelines for Diagnosis and Management of Hyperthyroidism and Other Causes of Thyrotoxicosis 2016
📌 จุดจำก่อนสอบ:
Hyperthyroid: Graves' (60-80%) &gt; Toxic MNG (10-20%) &gt; Toxic adenoma (5-10%); Hypothyroid: Hashimoto's คือสาเหตุหลัก</t>
        </is>
      </c>
      <c r="K167" s="100" t="n"/>
      <c r="L167" s="88" t="inlineStr">
        <is>
          <t>Hypertension</t>
        </is>
      </c>
      <c r="M167" s="100" t="inlineStr">
        <is>
          <t>Clinic</t>
        </is>
      </c>
      <c r="N167" s="88" t="inlineStr">
        <is>
          <t>ข้อ 2 (PLE_CC1_2554 SET2.md)</t>
        </is>
      </c>
      <c r="O167" s="100" t="n"/>
      <c r="P167" s="100" t="n"/>
      <c r="Q167" s="100" t="n"/>
    </row>
    <row r="168" ht="13.2" customHeight="1" s="49">
      <c r="A168" s="100" t="n">
        <v>179</v>
      </c>
      <c r="B168" s="88" t="inlineStr">
        <is>
          <t>ผู้ป่วยเพศหญิง อายุ 50 ปี เพิ่งได้รับการวินิจฉัยว่าเป็นเบาหวานชนิดที่ 2 และได้รับยา Metformin ข้อใด ถูกต้องเกี่ยวกับยานี้</t>
        </is>
      </c>
      <c r="C168" s="100" t="n"/>
      <c r="D168" s="88" t="inlineStr">
        <is>
          <t>เพิ่มการหลั่งอินซูลินจาก β-cell ของตับอ่อน</t>
        </is>
      </c>
      <c r="E168" s="88" t="inlineStr">
        <is>
          <t>ลดการดูดซึมกลูโคสจากทางเดินอาหาร</t>
        </is>
      </c>
      <c r="F168" s="88" t="inlineStr">
        <is>
          <t>ลดการสังเคราะห์กลูโคสจากตับ</t>
        </is>
      </c>
      <c r="G168" s="88" t="inlineStr">
        <is>
          <t>ลด glucose uptake และการใช้กลูโคสในเซลล์เป้าหมายของอินซูลิน</t>
        </is>
      </c>
      <c r="H168" s="88" t="inlineStr">
        <is>
          <t>ผลข้างเคียงที่พบบ่อยคือ ภาวะกลูโคสในเลือดต่ำ (Hypoglycemia)</t>
        </is>
      </c>
      <c r="I168" s="100" t="inlineStr">
        <is>
          <t>1</t>
        </is>
      </c>
      <c r="J168" s="88" t="inlineStr">
        <is>
          <t>✅ คำตอบที่ถูกต้อง: ข้อ ก. เพิ่มการหลั่งอินซูลินจาก β-cell ของตับอ่อน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เพิ่มการหลั่งอินซูลินจาก β-cell ของตับอ่อน การเลือก เพิ่มการหลั่งอินซูลินจาก β-cell ของตับอ่อน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(ลดการดูดซึมกลูโคสจากทางเดินอาหาร):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ค. (ลดการสังเคราะห์กลูโคสจากตับ):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ง. (ลด glucose uptake และการใช้กลูโคสในเซลล์เป้าหมายของอินซูลิน):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จ. (ผลข้างเคียงที่พบบ่อยคือ ภาวะกลูโคสในเลือดต่ำ (Hypoglycemia)):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8" s="100" t="n"/>
      <c r="L168" s="88" t="inlineStr">
        <is>
          <t>Hypertension</t>
        </is>
      </c>
      <c r="M168" s="100" t="inlineStr">
        <is>
          <t>Clinic</t>
        </is>
      </c>
      <c r="N168" s="88" t="inlineStr">
        <is>
          <t>ข้อ 2 (PLE_CC1_Practice_Exam.md)</t>
        </is>
      </c>
      <c r="O168" s="100" t="n"/>
      <c r="P168" s="100" t="n"/>
      <c r="Q168" s="100" t="n"/>
    </row>
    <row r="169" ht="13.2" customHeight="1" s="49">
      <c r="A169" s="100" t="n">
        <v>180</v>
      </c>
      <c r="B169" s="88" t="inlineStr">
        <is>
          <t>ผู้ป่วยชายอายุ 68 ปีเป็นผู้ป่วยเบาหวานชนิดที่2 ได้รับยา Glipizide และ Metformin ต่อมาผู้ป่วยได้ไปพบ แพทย์์ แพทย์์ได้เปลี่ยนจากยากินมาเป็นยาฉีด insulin ข้อใดต่อไปนี้ไม่ถูกต้องเกี่ยวกับยาฉีด insulin</t>
        </is>
      </c>
      <c r="C169" s="100" t="n"/>
      <c r="D169" s="88" t="inlineStr">
        <is>
          <t>Insulin Lispro มี onset ในการออกฤทธิ์ที่เร็วกว่า NPH และจัดอยู่ใน Rapid acting insulin</t>
        </is>
      </c>
      <c r="E169" s="88" t="inlineStr">
        <is>
          <t>NPH นิยมใช้ผสมกับ Regular insulin (RI) เพราะว่า NPH ออกฤทธิ์ได้รวดเร็วและ RI ออกฤทธิ์ได้ ช้ากว่าจึงทำให้สามารถควบคุมระดับน้ำตาลได้นาน</t>
        </is>
      </c>
      <c r="F169" s="88" t="inlineStr">
        <is>
          <t>Insulin Aspart บริหารยาโดยฉีดเข้าใต้ผิวหนังได้ทันทีก่อนมื้ออาหาร</t>
        </is>
      </c>
      <c r="G169" s="88" t="inlineStr">
        <is>
          <t>NPH insulin ไม่ใช้ในการรักษาผู้ป่วย Diabetic ketoacidosis</t>
        </is>
      </c>
      <c r="H169" s="88" t="inlineStr">
        <is>
          <t>สามารถฉีดได้ทั้ง SC และ IV</t>
        </is>
      </c>
      <c r="I169" s="100" t="inlineStr">
        <is>
          <t>1</t>
        </is>
      </c>
      <c r="J169" s="88" t="inlineStr">
        <is>
          <t>✅ คำตอบที่ถูกต้อง: ข้อ ก. Insulin Lispro มี onset ในการออกฤทธิ์ที่เร็วกว่า NPH และจัดอยู่ใน Rapid acting insulin
💡 Background:
Insulin ถูกจำแนกตาม onset และ duration ของฤทธิ์ ได้แก่ Rapid-acting (Lispro, Aspart, Glulisine), Short-acting (Regular insulin), Intermediate-acting (NPH) และ Long-acting (Glargine, Detemir, Degludec) การใช้ NPH ผสมกับ Regular เป็นสูตร Premixed ที่ใช้บ่อยใน T2DM
🎯 ทำไมข้อนี้ถึงถูก:
ข้อ ก. (Insulin Lispro มี onset ในการออกฤทธิ์ที่เร็วกว่า NPH และจัดอยู่ใน Rapid acting insulin) เป็นคำตอบที่ถูกต้องและสอดคล้องกับหลักวิชาการและแนวทางเวชปฏิบัติในการรักษา
🔍 ข้ออื่นผิดเพราะอะไร:
• ข้อ ก. (Insulin Lispro เร็วกว่า NPH): ถูก — Lispro เป็น Rapid-acting, NPH เป็น Intermediate-acting
• ข้อ ค. (Aspart ฉีด SC ก่อนอาหาร): ถูก — Rapid-acting insulin ให้ได้ทันทีก่อนมื้ออาหาร
• ข้อ ง. (NPH ไม่ใช้ใน DKA): ถูก — DKA ต้องใช้ Regular insulin IV เท่านั้น
📖 Guideline อ้างอิง:
American Diabetes Association Standards of Care in Diabetes 2024 — Section 9: Pharmacologic Approaches to Glycemic Treatment
📌 จุดจำก่อนสอบ:
NPH = Intermediate-acting (onset 2-4h); Regular = Short-acting (onset 30-60 min); DKA = Regular IV เท่านั้น</t>
        </is>
      </c>
      <c r="K169" s="100" t="n"/>
      <c r="L169" s="88" t="inlineStr">
        <is>
          <t>Hypertension</t>
        </is>
      </c>
      <c r="M169" s="100" t="inlineStr">
        <is>
          <t>Clinic</t>
        </is>
      </c>
      <c r="N169" s="88" t="inlineStr">
        <is>
          <t>ข้อ 3 (PLE_CC1_Practice_Exam.md)</t>
        </is>
      </c>
      <c r="O169" s="100" t="n"/>
      <c r="P169" s="100" t="n"/>
      <c r="Q169" s="100" t="n"/>
    </row>
    <row r="170" ht="13.2" customHeight="1" s="49">
      <c r="A170" s="100" t="n">
        <v>181</v>
      </c>
      <c r="B170" s="88" t="inlineStr">
        <is>
          <t>ผู้ป่วยหญิงไทยคู่ อายุ 45 ปี น้ำหนัก 86 กิโลกรัม สูง 168 ซม. CC: มาพบแพทย์์ตามนัด HPI: Chronic kidney disease stage 4</t>
        </is>
      </c>
      <c r="C170" s="100" t="n"/>
      <c r="D170" s="88" t="inlineStr">
        <is>
          <t>ไม่เหมาะสม เนื่องจากขนาดยา Metformin สูงเกินไป</t>
        </is>
      </c>
      <c r="E170" s="88" t="inlineStr">
        <is>
          <t>ไม่เมาะสม เนื่องจากขนาดยา Metformin ต่ำเกินไป</t>
        </is>
      </c>
      <c r="F170" s="88" t="inlineStr">
        <is>
          <t>ไม่เหมาะสม เนื่องจากผู้ป่วยมีค่า eGFR น้อยกว่า 30 mL/min/1.73 mଶ</t>
        </is>
      </c>
      <c r="G170" s="88" t="inlineStr">
        <is>
          <t>เหมาะสม เนื่องจากยานี้ไม่ทำให้เกิด hypoglycemia</t>
        </is>
      </c>
      <c r="H170" s="88" t="inlineStr">
        <is>
          <t>เหมาะสม เนื่องจากผู้ป่วยมีน้ำหนักตัวเกิน</t>
        </is>
      </c>
      <c r="I170" s="100" t="inlineStr">
        <is>
          <t>1</t>
        </is>
      </c>
      <c r="J170" s="88" t="inlineStr">
        <is>
          <t>✅ คำตอบที่ถูกต้อง: ข้อ ก. ไม่เหมาะสม เนื่องจากขนาดยา Metformin สูงเกินไป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ไม่เหมาะสม เนื่องจากขนาดยา Metformin สูงเกินไป การเลือก ไม่เหมาะสม เนื่องจากขนาดยา Metformin สูงเกินไป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(ไม่เมาะสม เนื่องจากขนาดยา Metformin ต่ำเกินไป): Metformin มีกลไกหลักคือยับยั้ง Hepatic glucose production ห้ามใช้ในผู้ป่วยที่มี eGFR &lt; 30 mL/min/1.73m2 เนื่องจากเสี่ยงต่อภาวะ Lactic acidosis
• ข้อ ค. (ไม่เหมาะสม เนื่องจากผู้ป่วยมีค่า eGFR น้อยกว่า 30 mL/min/1.73 mଶ): Metformin มีกลไกหลักคือยับยั้ง Hepatic glucose production ห้ามใช้ในผู้ป่วยที่มี eGFR &lt; 30 mL/min/1.73m2 เนื่องจากเสี่ยงต่อภาวะ Lactic acidosis
• ข้อ ง. (เหมาะสม เนื่องจากยานี้ไม่ทำให้เกิด hypoglycemia):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(เหมาะสม เนื่องจากผู้ป่วยมีน้ำหนักตัวเกิน):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70" s="100" t="n"/>
      <c r="L170" s="88" t="inlineStr">
        <is>
          <t>Hypertension</t>
        </is>
      </c>
      <c r="M170" s="100" t="inlineStr">
        <is>
          <t>Clinic</t>
        </is>
      </c>
      <c r="N170" s="88" t="inlineStr">
        <is>
          <t>ข้อ 8 (PLE_CC1_Practice_Exam.md)</t>
        </is>
      </c>
      <c r="O170" s="100" t="n"/>
      <c r="P170" s="100" t="n"/>
      <c r="Q170" s="100" t="n"/>
    </row>
    <row r="171" ht="13.2" customHeight="1" s="49">
      <c r="A171" s="100" t="n">
        <v>182</v>
      </c>
      <c r="B171" s="88" t="inlineStr">
        <is>
          <t>ผู้ป่วยชาย อายุ 63 ปี ไม่สูบบุหรี่และไม่ดื่มสุรา ชอบรับประทานอาหารรสจัดเป็นประจำ ป่วยเป็น โรคเบาหวานมา 5 ปี ร่วมกับเป็นโรคไตมา 2 ปี เข้ามาพบแพทย์์ตามนัด มียาที่ใช้เป็นประจำคือ Metformin มาพบแพทย์์ด้วยอาการ มึนงง เบื่ออาหาร กล้ามเนื้อเป็นตะคริวบ่อย รู้สึกอ่อนเพลียตลอดเวลาและรู้สึกไม่ สบายเนื้อไม่สบายตัว แพทย์์จึงส่งตรวจผลทางห้องปฎิบัติการ พบค่า Estimated GFR น้อยกว่า 15 มล./ นาที/1.73 ม2 จากผลทางห้องปฎิบัติการดังกล่าวแพทย์์ควรเปลี่ยนยารักษาเบาหวานที่ผู้ป่วยใช้อยู่หรือไม่ ถ้า เปลี่ยนควรใช้ยาใด</t>
        </is>
      </c>
      <c r="C171" s="100" t="n"/>
      <c r="D171" s="88" t="inlineStr">
        <is>
          <t>ไม่ควรเปลี่ยนยา เนื่องจากยาเดิมมีประสิทธิภาพดีอยู่แล้ว</t>
        </is>
      </c>
      <c r="E171" s="88" t="inlineStr">
        <is>
          <t>ควรเปลี่ยนยา โดยใช้ยา Glibenclamide แทน</t>
        </is>
      </c>
      <c r="F171" s="88" t="inlineStr">
        <is>
          <t>ควรเปลี่ยนยา โดยใช้ยา Acarbose แทน</t>
        </is>
      </c>
      <c r="G171" s="88" t="inlineStr">
        <is>
          <t>ควรปลี่ยนยา โดยใช้ยา Repaglinide แทน</t>
        </is>
      </c>
      <c r="H171" s="88" t="inlineStr">
        <is>
          <t>มีข้อถูกมากกว่า1ข้อ</t>
        </is>
      </c>
      <c r="I171" s="100" t="inlineStr">
        <is>
          <t>1</t>
        </is>
      </c>
      <c r="J171" s="88" t="inlineStr">
        <is>
          <t>✅ คำตอบที่ถูกต้อง: ข้อ ก. ไม่ควรเปลี่ยนยา เนื่องจากยาเดิมมีประสิทธิภาพดีอยู่แล้ว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ไม่ควรเปลี่ยนยา เนื่องจากยาเดิมมีประสิทธิภาพดีอยู่แล้ว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การเลือก ไม่ควรเปลี่ยนยา เนื่องจากยาเดิมมี efficacy ดีอยู่แล้ว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(ควรเปลี่ยนยา โดยใช้ยา Glibenclamide แทน): ยากลุ่ม Sulfonylureas เช่น Glibenclamide กระตุ้นการหลั่งอินซูลินจากเบต้าเซลล์ของตับอ่อน เพิ่มความเสี่ยงของภาวะน้ำตาลในเลือดต่ำ
• ข้อ ค. (ควรเปลี่ยนยา โดยใช้ยา Acarbose แทน): Angiotensin II receptor blockers ปิดกั้นการทำงานของ Angiotensin II ที่ AT1 receptor ไม่มีผลยับยั้งเอนไซม์ ACE จึงไม่ทำให้เกิดอาการไอแห้ง
• ข้อ ง. (ควรปลี่ยนยา โดยใช้ยา Repaglinide แทน): Repaglinide เป็นยากลุ่ม Meglitinides ออกฤทธิ์กระตุ้นการหลั่งอินซูลินในช่วงสั้นๆ (Short-acting secretagogue) สามารถนำมาใช้ในผู้ป่วยโรคไตเรื้อรังได้
• ข้อ จ. (มีข้อถูกมากกว่า1ข้อ):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71" s="100" t="n"/>
      <c r="L171" s="88" t="inlineStr">
        <is>
          <t>Hypertension</t>
        </is>
      </c>
      <c r="M171" s="100" t="inlineStr">
        <is>
          <t>Clinic</t>
        </is>
      </c>
      <c r="N171" s="88" t="inlineStr">
        <is>
          <t>ข้อ 15 (PLE_CC1_Practice_Exam.md)</t>
        </is>
      </c>
      <c r="O171" s="100" t="n"/>
      <c r="P171" s="100" t="n"/>
      <c r="Q171" s="100" t="n"/>
    </row>
    <row r="172" ht="13.2" customHeight="1" s="49">
      <c r="A172" s="100" t="n">
        <v>183</v>
      </c>
      <c r="B172" s="88" t="inlineStr">
        <is>
          <t>โรคใดต่อไปนี้มีโอกาสทำให้เกิดโรคอ้วน จากกรณีศึกษา ตอบข้อ 33-40 กรณีศึกษา : ผู้ป่วยหญิงไทยคู่ อายุ 30 ปี น้ำหนัก 68 กิโลกรัม ส่วนสูง 154 เซนติเมตร รอบเอว 39 นิ้ว มีโรค ประจำตัวเป็นความดันโลหิตสูง และมีภาวะ Anxiety เพราะโดนเพื่อนร่วมงานล้อเรื่องรูปร่างอยู่บ่อยครั้ง ผู้ป่วย รู้สึกวิตกกังวลมากจึงพยายามลดน้ำหนัก โดยก่อนหน้านี้พยายามลดน้ำหนักโดยการควบคุมอาหารและออกกำลัง กายหลายครั้งแล้วแต่ลดน้ำหนักไม่สำเร็จ</t>
        </is>
      </c>
      <c r="C172" s="100" t="n"/>
      <c r="D172" s="88" t="inlineStr">
        <is>
          <t>Prader-Willi Syndrome</t>
        </is>
      </c>
      <c r="E172" s="88" t="inlineStr">
        <is>
          <t>Cushing's syndrome</t>
        </is>
      </c>
      <c r="F172" s="88" t="inlineStr">
        <is>
          <t>Hyperthyroidism</t>
        </is>
      </c>
      <c r="G172" s="88" t="inlineStr">
        <is>
          <t>ข้อ ก และ ข</t>
        </is>
      </c>
      <c r="H172" s="88" t="inlineStr">
        <is>
          <t>ถูกทุกข้อ</t>
        </is>
      </c>
      <c r="I172" s="100" t="inlineStr">
        <is>
          <t>1</t>
        </is>
      </c>
      <c r="J172" s="88" t="inlineStr">
        <is>
          <t>✅ คำตอบที่ถูกต้อง: ข้อ ก. Prader-Willi Syndrome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Prader-Willi Syndrome การเลือก Prader-Willi Syndrome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(Cushing's syndrome): Cushing's syndrome และ Prader-Willi syndrome สามารถทำให้เกิดความอ้วนได้ ขณะที่ Hyperthyroidism มักทำให้มีอัตราการเผาผลาญสูงและน้ำหนักลดลง
• ข้อ ค. (Hyperthyroidism): Cushing's syndrome และ Prader-Willi syndrome สามารถทำให้เกิดความอ้วนได้ ขณะที่ Hyperthyroidism มักทำให้มีอัตราการเผาผลาญสูงและน้ำหนักลดลง
• ข้อ ง. (ข้อ ก และ ข):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(ถูกทุกข้อ):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72" s="100" t="n"/>
      <c r="L172" s="88" t="inlineStr">
        <is>
          <t>Hypertension</t>
        </is>
      </c>
      <c r="M172" s="100" t="inlineStr">
        <is>
          <t>Clinic</t>
        </is>
      </c>
      <c r="N172" s="88" t="inlineStr">
        <is>
          <t>ข้อ 33 (PLE_CC1_Practice_Exam.md)</t>
        </is>
      </c>
      <c r="O172" s="100" t="n"/>
      <c r="P172" s="100" t="n"/>
      <c r="Q172" s="100" t="n"/>
    </row>
    <row r="173" ht="13.2" customHeight="1" s="49">
      <c r="A173" s="100" t="n">
        <v>184</v>
      </c>
      <c r="B173" s="88" t="inlineStr">
        <is>
          <t>ผู้ป่วยน้ำตาลสูงมาก HbA1C 10.0 %, FBS 320 mg/dL, SCr 2 mg/dL ได้รับ Insulin Mixtard 8- 0-4 ac ข้อใดถูกต้องเกี่ยวกับ Insulin Mixtard</t>
        </is>
      </c>
      <c r="C173" s="100" t="n"/>
      <c r="D173" s="88" t="inlineStr">
        <is>
          <t>ออกฤทธิ์ช้ากว่า Glulisine</t>
        </is>
      </c>
      <c r="E173" s="88" t="inlineStr">
        <is>
          <t>ประกอบด้วย NPH 30%, RI 70%</t>
        </is>
      </c>
      <c r="F173" s="88" t="inlineStr">
        <is>
          <t>แก้ไขภาวะ Diabetic ketoacidosis</t>
        </is>
      </c>
      <c r="G173" s="88" t="inlineStr">
        <is>
          <t>เกิด Hypoglycemia น้อยกว่า Lispro</t>
        </is>
      </c>
      <c r="H173" s="88" t="inlineStr">
        <is>
          <t>สามารถฉีดได้ทั้ง SC และ IV</t>
        </is>
      </c>
      <c r="I173" s="100" t="inlineStr">
        <is>
          <t>1</t>
        </is>
      </c>
      <c r="J173" s="88" t="inlineStr">
        <is>
          <t>✅ คำตอบที่ถูกต้อง: ข้อ ก. ออกฤทธิ์ช้ากว่า Glulisine
💡 Background:
Insulin Mixtard (Novolin 30/70) ประกอบด้วย Regular insulin 30% และ NPH insulin 70% เป็น Premixed insulin ที่มีทั้ง Short-acting และ Intermediate-acting component รวมอยู่ด้วยกัน Glulisine (Apidra) เป็น Rapid-acting insulin analog ที่มี onset เร็วมาก (~15 นาที)
🎯 ทำไมข้อนี้ถึงถูก:
ข้อ ก. ถูกต้อง — Mixtard มี Regular insulin เป็นส่วนที่ออกฤทธิ์เร็วที่สุด (onset 30-60 นาที) ซึ่งช้ากว่า Glulisine (onset ~15 นาที) ดังนั้นข้อ ก. จึงเป็นคำกล่าวที่ถูกต้อง
🔍 ข้ออื่นผิดเพราะอะไร:
• ข้อ ข. (NPH 30%, RI 70%): ผิด — Mixtard ประกอบด้วย RI 30% + NPH 70% (ไม่ใช่ NPH 30%, RI 70%)
• ข้อ ค. (แก้ DKA): ผิด — DKA ต้องใช้ Regular insulin IV เท่านั้น; Premixed insulin ไม่ใช้ใน DKA
• ข้อ ง. (Hypoglycemia น้อยกว่า Lispro): ผิด — Premixed มี NPH ซึ่งมี peak effect ที่ทำให้ Hypoglycemia ได้มากกว่า Lispro
• ข้อ จ. (SC และ IV ได้): ผิด — Premixed insulin ห้ามฉีด IV เพราะมี NPH ที่ไม่ละลายน้ำ; ใช้เฉพาะ SC
📖 Guideline อ้างอิง:
American Diabetes Association Standards of Care in Diabetes 2024 — Section 9: Pharmacologic Approaches to Glycemic Treatment
📌 จุดจำก่อนสอบ:
Mixtard = RI 30% + NPH 70%; ห้ามฉีด IV; DKA ใช้ Regular IV เท่านั้น</t>
        </is>
      </c>
      <c r="K173" s="100" t="n"/>
      <c r="L173" s="88" t="inlineStr">
        <is>
          <t>Hypertension</t>
        </is>
      </c>
      <c r="M173" s="100" t="inlineStr">
        <is>
          <t>Clinic</t>
        </is>
      </c>
      <c r="N173" s="88" t="inlineStr">
        <is>
          <t>ข้อ 78 (PLE_CC1_Key_Rx20_UBU.md)</t>
        </is>
      </c>
      <c r="O173" s="100" t="n"/>
      <c r="P173" s="100" t="n"/>
      <c r="Q173" s="100" t="n"/>
    </row>
    <row r="174" ht="13.2" customHeight="1" s="49">
      <c r="A174" s="100" t="n">
        <v>185</v>
      </c>
      <c r="B174" s="88" t="inlineStr">
        <is>
          <t>เพราะเหตุใดผู้ป่วยโรคไตจึงควรหยุดใช้ Metformin</t>
        </is>
      </c>
      <c r="C174" s="100" t="n"/>
      <c r="D174" s="88" t="inlineStr">
        <is>
          <t>ยังไม่มีการศึกษาข้อมูลความปลอดภัยของยาในผู้ป่วยโรคไต</t>
        </is>
      </c>
      <c r="E174" s="88" t="inlineStr">
        <is>
          <t>Metabolite ของยาเป็นพิษต่อตับและไต</t>
        </is>
      </c>
      <c r="F174" s="88" t="inlineStr">
        <is>
          <t>ยาสะสมจึงเพิ่มความเสี่ยงของการเกิด Lactic acidosis</t>
        </is>
      </c>
      <c r="G174" s="88" t="inlineStr">
        <is>
          <t>ยาเป็นพิษต่อไตโดยตรง</t>
        </is>
      </c>
      <c r="H174" s="88" t="inlineStr">
        <is>
          <t>ยามีผลเพิ่มกระบวนการ reabsorption ของไต ทำให้ไตทำงานหนักขึ้น</t>
        </is>
      </c>
      <c r="I174" s="100" t="inlineStr">
        <is>
          <t>3</t>
        </is>
      </c>
      <c r="J174" s="88" t="inlineStr">
        <is>
          <t>✅ คำตอบที่ถูกต้อง: ข้อ ค. ยาสะสมจึงเพิ่มความเสี่ยงของการเกิด Lactic acidosis
💡 Background:
Metformin ออกฤทธิ์โดยยับยั้ง Hepatic gluconeogenesis และลดการดูดซึมกลูโคสในลำไส้ ยาถูกขับออกทางไตแบบไม่เปลี่ยนแปลง (Unchanged drug) เกือบทั้งหมด โดยไม่มีการ metabolism ที่ตับ ในผู้ป่วย CKD การกำจัดยาลดลงทำให้ Metformin สะสมในกระแสเลือด
🎯 ทำไมข้อนี้ถึงถูก:
เมื่อ Metformin สะสม จะยับยั้ง mitochondrial complex I ในตับมากขึ้น ขัดขวางการเปลี่ยน Lactate เป็น Pyruvate (Cori cycle) ส่งผลให้ Lactic acid สะสม เกิดภาวะ Metformin-associated Lactic Acidosis (MALA) ซึ่งเป็นภาวะแทรกซ้อนร้ายแรงถึงชีวิต
🔍 ข้ออื่นผิดเพราะอะไร:
• ข้อ ก. (ยังไม่มีข้อมูลความปลอดภัย): ผิด — มีข้อมูลชัดเจนและมีคำแนะนำการใช้ตาม eGFR
• ข้อ ข. (Metabolite พิษต่อตับไต): ผิด — Metformin ไม่มี metabolite ที่เป็นพิษ; ยาขับออกไม่เปลี่ยนแปลง
• ข้อ ง. (ยาพิษต่อไตโดยตรง): ผิด — Metformin ไม่มี direct nephrotoxicity; ปัญหาคือยาสะสมจาก renal clearance ลด
• ข้อ จ. (ยาเพิ่ม reabsorption): ผิด — Metformin ไม่มีผลต่อ tubular reabsorption
📖 Guideline อ้างอิง:
American Diabetes Association Standards of Care in Diabetes 2024 — Section 9: Pharmacologic Approaches to Glycemic Treatment; US FDA Drug Safety Communication on Metformin and Renal Impairment 2016
📌 จุดจำก่อนสอบ:
Metformin ห้ามใช้ eGFR &lt;30; ระวังใน eGFR 30-45 (ปรับขนาด); สะสม → Lactic acidosis (MALA)</t>
        </is>
      </c>
      <c r="K174" s="100" t="n"/>
      <c r="L174" s="88" t="inlineStr">
        <is>
          <t>Hypertension</t>
        </is>
      </c>
      <c r="M174" s="100" t="inlineStr">
        <is>
          <t>Clinic</t>
        </is>
      </c>
      <c r="N174" s="88" t="inlineStr">
        <is>
          <t>ข้อ 23 (PLE_CC1_Key_Rx20_UBU.md)</t>
        </is>
      </c>
      <c r="O174" s="100" t="n"/>
      <c r="P174" s="100" t="n"/>
      <c r="Q174" s="100" t="n"/>
    </row>
    <row r="175" ht="13.2" customHeight="1" s="49">
      <c r="A175" s="62" t="n">
        <v>186</v>
      </c>
      <c r="B175" s="78" t="inlineStr">
        <is>
          <t>[กรณีศึกษา 9]
ผู้ป่วยหญิงน้ำหนัก 85 kg สูง 160 cm FBS 165 mg/dL, HbA1C 8.0, Scr 1.0
คำถาม: ผู้ป่วยหญิงน้ำหนัก 85 kg สูง 160 cm FBS 165 mg/dL, HbA1C 8.0 Scr 1 ควรได้รับการรักษาอย่างไร</t>
        </is>
      </c>
      <c r="C175" s="62" t="inlineStr"/>
      <c r="D175" s="78" t="inlineStr">
        <is>
          <t>Insulin</t>
        </is>
      </c>
      <c r="E175" s="78" t="inlineStr">
        <is>
          <t>Metformin</t>
        </is>
      </c>
      <c r="F175" s="78" t="inlineStr">
        <is>
          <t>Pioglitazone</t>
        </is>
      </c>
      <c r="G175" s="78" t="inlineStr">
        <is>
          <t>Glibenclamide</t>
        </is>
      </c>
      <c r="H175" s="78" t="inlineStr">
        <is>
          <t>Acarbose</t>
        </is>
      </c>
      <c r="I175" s="62" t="inlineStr">
        <is>
          <t>2</t>
        </is>
      </c>
      <c r="J175" s="78" t="inlineStr">
        <is>
          <t xml:space="preserve">✅ คำตอบที่ถูกต้อง: ข้อ ข. Metformin
🎯 ทำไมข้อนี้ถึงถูก:
🔍 ข้ออื่นผิดเพราะอะไร:
</t>
        </is>
      </c>
      <c r="K175" s="62" t="inlineStr"/>
      <c r="L175" s="78" t="inlineStr">
        <is>
          <t>Type 2 Diabetes Mellitus (T2DM)</t>
        </is>
      </c>
      <c r="M175" s="62" t="inlineStr">
        <is>
          <t>Clinic</t>
        </is>
      </c>
      <c r="N175" s="78" t="inlineStr">
        <is>
          <t>[SOURCE: Pharma Plus เล่มม่วง 2 - ข้อสอบย้อนหลังปี 2558 วันที่ 1 ข้อ 70]</t>
        </is>
      </c>
      <c r="O175" s="62" t="inlineStr">
        <is>
          <t>ข้อสอบเก่า</t>
        </is>
      </c>
      <c r="P175" s="62" t="inlineStr">
        <is>
          <t>2558</t>
        </is>
      </c>
    </row>
    <row r="176" ht="13.2" customHeight="1" s="49">
      <c r="A176" s="62" t="n">
        <v>187</v>
      </c>
      <c r="B176" s="78" t="inlineStr">
        <is>
          <t>[กรณีศึกษา 9]
ผู้ป่วยหญิงน้ำหนัก 85 kg สูง 160 cm ไม่รับการรักษา ต่อมา 6 เดือน ตรวจ FBS 190 mg/dL, A1c 9.0%, Scr 2.2 mg/dL
คำถาม: ผู้ป่วยไม่รับการรักษาต่อมา 6 เดือน ตรวจ FBS 190, A1c 9.0 Scr 2.2 ยาใดที่ควรได้รับ</t>
        </is>
      </c>
      <c r="C176" s="62" t="inlineStr"/>
      <c r="D176" s="78" t="inlineStr">
        <is>
          <t>Regular insulin</t>
        </is>
      </c>
      <c r="E176" s="78" t="inlineStr">
        <is>
          <t>Metformin</t>
        </is>
      </c>
      <c r="F176" s="78" t="inlineStr">
        <is>
          <t>Acarbose</t>
        </is>
      </c>
      <c r="G176" s="78" t="inlineStr">
        <is>
          <t>Glibenclamide</t>
        </is>
      </c>
      <c r="H176" s="78" t="inlineStr">
        <is>
          <t>Sitagliptin</t>
        </is>
      </c>
      <c r="I176" s="62" t="inlineStr">
        <is>
          <t>1</t>
        </is>
      </c>
      <c r="J176" s="78" t="inlineStr">
        <is>
          <t xml:space="preserve">✅ คำตอบที่ถูกต้อง: ข้อ ก. Regular insulin
🎯 ทำไมข้อนี้ถึงถูก:
🔍 ข้ออื่นผิดเพราะอะไร:
</t>
        </is>
      </c>
      <c r="K176" s="62" t="inlineStr"/>
      <c r="L176" s="78" t="inlineStr">
        <is>
          <t>Type 2 Diabetes Mellitus with Renal Impairment</t>
        </is>
      </c>
      <c r="M176" s="62" t="inlineStr">
        <is>
          <t>Clinic</t>
        </is>
      </c>
      <c r="N176" s="78" t="inlineStr">
        <is>
          <t>[SOURCE: Pharma Plus เล่มม่วง 2 - ข้อสอบย้อนหลังปี 2558 วันที่ 1 ข้อ 71]</t>
        </is>
      </c>
      <c r="O176" s="62" t="inlineStr">
        <is>
          <t>ข้อสอบเก่า</t>
        </is>
      </c>
      <c r="P176" s="62" t="inlineStr">
        <is>
          <t>2558</t>
        </is>
      </c>
    </row>
    <row r="177" ht="13.2" customHeight="1" s="49">
      <c r="A177" s="62" t="n">
        <v>188</v>
      </c>
      <c r="B177" s="78" t="inlineStr">
        <is>
          <t>[กรณีศึกษา 9]
ผู้ป่วยเบาหวานตรวจติดตามการรักษา พบว่าระดับน้ำตาลหลังอาหาร (postprandial glucose: PPG) มีค่าสูงเด่นชัด
คำถาม: ต่อมาพบว่า ผลตรวจ PPG สูงควรให้ยาใด</t>
        </is>
      </c>
      <c r="C177" s="62" t="inlineStr"/>
      <c r="D177" s="78" t="inlineStr">
        <is>
          <t>Pioglitazone</t>
        </is>
      </c>
      <c r="E177" s="78" t="inlineStr">
        <is>
          <t>Insulin glargine</t>
        </is>
      </c>
      <c r="F177" s="78" t="inlineStr">
        <is>
          <t>Repaglinide</t>
        </is>
      </c>
      <c r="G177" s="78" t="inlineStr">
        <is>
          <t>Vildagliptin</t>
        </is>
      </c>
      <c r="H177" s="78" t="inlineStr">
        <is>
          <t>Glibenclamide</t>
        </is>
      </c>
      <c r="I177" s="62" t="inlineStr">
        <is>
          <t>3</t>
        </is>
      </c>
      <c r="J177" s="78" t="inlineStr">
        <is>
          <t xml:space="preserve">✅ คำตอบที่ถูกต้อง: ข้อ ค. Repaglinide
🎯 ทำไมข้อนี้ถึงถูก:
🔍 ข้ออื่นผิดเพราะอะไร:
</t>
        </is>
      </c>
      <c r="K177" s="62" t="inlineStr"/>
      <c r="L177" s="78" t="inlineStr">
        <is>
          <t>Type 2 Diabetes Mellitus (T2DM)</t>
        </is>
      </c>
      <c r="M177" s="62" t="inlineStr">
        <is>
          <t>Clinic</t>
        </is>
      </c>
      <c r="N177" s="78" t="inlineStr">
        <is>
          <t>[SOURCE: Pharma Plus เล่มม่วง 2 - ข้อสอบย้อนหลังปี 2558 วันที่ 1 ข้อ 72]</t>
        </is>
      </c>
      <c r="O177" s="62" t="inlineStr">
        <is>
          <t>ข้อสอบเก่า</t>
        </is>
      </c>
      <c r="P177" s="62" t="inlineStr">
        <is>
          <t>2558</t>
        </is>
      </c>
    </row>
    <row r="178" ht="13.2" customHeight="1" s="49">
      <c r="A178" s="62" t="n">
        <v>189</v>
      </c>
      <c r="B178" s="78" t="inlineStr">
        <is>
          <t>ภาวะ DKA รักษาอย่างไร</t>
        </is>
      </c>
      <c r="C178" s="62" t="inlineStr"/>
      <c r="D178" s="78" t="inlineStr">
        <is>
          <t>ให้ใช้ insulin ที่ออกฤทธิ์นาน</t>
        </is>
      </c>
      <c r="E178" s="78" t="inlineStr">
        <is>
          <t>ให้ NSS + regular insulin</t>
        </is>
      </c>
      <c r="F178" s="78" t="inlineStr">
        <is>
          <t>ให้ NaHCO3</t>
        </is>
      </c>
      <c r="G178" s="78" t="inlineStr">
        <is>
          <t>ให้ D5W</t>
        </is>
      </c>
      <c r="H178" s="78" t="inlineStr">
        <is>
          <t>ให้ NSS</t>
        </is>
      </c>
      <c r="I178" s="62" t="inlineStr">
        <is>
          <t>2</t>
        </is>
      </c>
      <c r="J178" s="78" t="inlineStr">
        <is>
          <t xml:space="preserve">✅ คำตอบที่ถูกต้อง: ข้อ ข. ให้ NSS + regular insulin
🎯 ทำไมข้อนี้ถึงถูก:
🔍 ข้ออื่นผิดเพราะอะไร:
</t>
        </is>
      </c>
      <c r="K178" s="62" t="inlineStr"/>
      <c r="L178" s="78" t="inlineStr">
        <is>
          <t>Diabetic Emergencies</t>
        </is>
      </c>
      <c r="M178" s="62" t="inlineStr">
        <is>
          <t>Clinic</t>
        </is>
      </c>
      <c r="N178" s="78" t="inlineStr">
        <is>
          <t>[SOURCE: Pharma Plus เล่มม่วง 2 - ข้อสอบย้อนหลังปี 2558 วันที่ 1 ข้อ 74]</t>
        </is>
      </c>
      <c r="O178" s="62" t="inlineStr">
        <is>
          <t>ข้อสอบเก่า</t>
        </is>
      </c>
      <c r="P178" s="62" t="inlineStr">
        <is>
          <t>2558</t>
        </is>
      </c>
    </row>
    <row r="179" ht="13.2" customHeight="1" s="49">
      <c r="A179" s="62" t="n">
        <v>190</v>
      </c>
      <c r="B179" s="78" t="inlineStr">
        <is>
          <t>[กรณีศึกษา 12]
ผู้ป่วยเบาหวาน อายุ 55 ปี คุมน้ำตาลดีมาตลอด ได้ยา glipizide (5) 2 x 2 กับ simvastatin (20) 1 x 1 วันนี้เจาะน้ำตาล FBG = 175 HbA1C = 11
คำถาม: ปัญหาจากการใช้ยา (Drug-Related Problem: DRP) ที่สำคัญที่สุดของผู้ป่วยรายนี้คือข้อใด</t>
        </is>
      </c>
      <c r="C179" s="62" t="inlineStr"/>
      <c r="D179" s="78" t="inlineStr">
        <is>
          <t>Dosage too low</t>
        </is>
      </c>
      <c r="E179" s="78" t="inlineStr">
        <is>
          <t>Dosage too high</t>
        </is>
      </c>
      <c r="F179" s="78" t="inlineStr">
        <is>
          <t>Need for additional therapy</t>
        </is>
      </c>
      <c r="G179" s="78" t="inlineStr">
        <is>
          <t>Wrong drug</t>
        </is>
      </c>
      <c r="H179" s="78" t="inlineStr">
        <is>
          <t>Inappropriate</t>
        </is>
      </c>
      <c r="I179" s="62" t="inlineStr">
        <is>
          <t>3</t>
        </is>
      </c>
      <c r="J179" s="78" t="inlineStr">
        <is>
          <t xml:space="preserve">✅ คำตอบที่ถูกต้อง: ข้อ ค. Need for additional therapy
🎯 ทำไมข้อนี้ถึงถูก:
🔍 ข้ออื่นผิดเพราะอะไร:
</t>
        </is>
      </c>
      <c r="K179" s="62" t="inlineStr"/>
      <c r="L179" s="78" t="inlineStr">
        <is>
          <t>Diabetes Mellitus (DM)</t>
        </is>
      </c>
      <c r="M179" s="62" t="inlineStr">
        <is>
          <t>Clinic</t>
        </is>
      </c>
      <c r="N179" s="78" t="inlineStr">
        <is>
          <t>[SOURCE: Pharma Plus เล่มม่วง 2 - ข้อสอบย้อนหลังปี 2558 วันที่ 2 ข้อ 80]</t>
        </is>
      </c>
      <c r="O179" s="62" t="inlineStr">
        <is>
          <t>ข้อสอบเก่า</t>
        </is>
      </c>
      <c r="P179" s="62" t="inlineStr">
        <is>
          <t>2558</t>
        </is>
      </c>
    </row>
    <row r="180" ht="13.2" customHeight="1" s="49">
      <c r="A180" s="62" t="n">
        <v>191</v>
      </c>
      <c r="B180" s="78"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มีอาการไม่พึงประสงค์ (Adverse effect) ใดที่สำคัญที่สุดทางคลินิก</t>
        </is>
      </c>
      <c r="C180" s="62" t="inlineStr"/>
      <c r="D180" s="78" t="inlineStr">
        <is>
          <t>Hyponatremia</t>
        </is>
      </c>
      <c r="E180" s="78" t="inlineStr">
        <is>
          <t>Hypoglycemia</t>
        </is>
      </c>
      <c r="F180" s="78" t="inlineStr">
        <is>
          <t>Metallic taste</t>
        </is>
      </c>
      <c r="G180" s="78" t="inlineStr">
        <is>
          <t>N/V</t>
        </is>
      </c>
      <c r="H180" s="78" t="inlineStr">
        <is>
          <t>Lactic acidosis</t>
        </is>
      </c>
      <c r="I180" s="62" t="inlineStr">
        <is>
          <t>2</t>
        </is>
      </c>
      <c r="J180" s="78" t="inlineStr">
        <is>
          <t xml:space="preserve">✅ คำตอบที่ถูกต้อง: ข้อ ข. Hypoglycemia
🎯 ทำไมข้อนี้ถึงถูก:
🔍 ข้ออื่นผิดเพราะอะไร:
</t>
        </is>
      </c>
      <c r="K180" s="62" t="inlineStr"/>
      <c r="L180" s="78" t="inlineStr">
        <is>
          <t>Diabetes Mellitus (DM)</t>
        </is>
      </c>
      <c r="M180" s="62" t="inlineStr">
        <is>
          <t>Clinic</t>
        </is>
      </c>
      <c r="N180" s="78" t="inlineStr">
        <is>
          <t>[SOURCE: Pharma Plus เล่มม่วง 2 - ข้อสอบย้อนหลังปี 2558 วันที่ 2 ข้อ 81]</t>
        </is>
      </c>
      <c r="O180" s="62" t="inlineStr">
        <is>
          <t>ข้อสอบเก่า</t>
        </is>
      </c>
      <c r="P180" s="62" t="inlineStr">
        <is>
          <t>2558</t>
        </is>
      </c>
    </row>
    <row r="181" ht="13.2" customHeight="1" s="49">
      <c r="A181" s="62" t="n">
        <v>192</v>
      </c>
      <c r="B181" s="78" t="inlineStr">
        <is>
          <t>[กรณีศึกษา 12]
ผู้ป่วยเบาหวาน อายุ 55 ปี คุมน้ำตาลดีมาตลอด ได้ยา glipizide (5) 2 x 2 กับ simvastatin (20) 1 x 1 วันนี้เจาะน้ำตาล FBG = 175 HbA1C = 11
คำถาม: หากผู้ป่วยไม่สามารถควบคุมระดับน้ำตาลได้และมีค่า HbA1c สูงมาก (HbA1c = 11%) การเริ่มยาฉีดอินซูลินรูปแบบใดมีความเหมาะสมที่สุดตามแนวทางเวชปฏิบัติ</t>
        </is>
      </c>
      <c r="C181" s="62" t="inlineStr"/>
      <c r="D181" s="78" t="inlineStr">
        <is>
          <t>NPH ฉีดก่อนนอน</t>
        </is>
      </c>
      <c r="E181" s="78" t="inlineStr">
        <is>
          <t>Aspart ก่อนอาหารเช้า กลางวัน เย็น</t>
        </is>
      </c>
      <c r="F181" s="78" t="inlineStr">
        <is>
          <t>RI ก่อนอาหารเช้า</t>
        </is>
      </c>
      <c r="G181" s="78" t="inlineStr">
        <is>
          <t>Glargine ก่อนอาหารเช้า</t>
        </is>
      </c>
      <c r="H181" s="78" t="inlineStr">
        <is>
          <t>Glulisine ก่อนอาหารเช้า เย็น</t>
        </is>
      </c>
      <c r="I181" s="62" t="inlineStr">
        <is>
          <t>4</t>
        </is>
      </c>
      <c r="J181" s="78" t="inlineStr">
        <is>
          <t xml:space="preserve">✅ คำตอบที่ถูกต้อง: ข้อ ง. Glargine ก่อนอาหารเช้า
🎯 ทำไมข้อนี้ถึงถูก:
🔍 ข้ออื่นผิดเพราะอะไร:
</t>
        </is>
      </c>
      <c r="K181" s="62" t="inlineStr"/>
      <c r="L181" s="78" t="inlineStr">
        <is>
          <t>Diabetes Mellitus (DM)</t>
        </is>
      </c>
      <c r="M181" s="62" t="inlineStr">
        <is>
          <t>Clinic</t>
        </is>
      </c>
      <c r="N181" s="78" t="inlineStr">
        <is>
          <t>[SOURCE: Pharma Plus เล่มม่วง 2 - ข้อสอบย้อนหลังปี 2558 วันที่ 2 ข้อ 82]</t>
        </is>
      </c>
      <c r="O181" s="62" t="inlineStr">
        <is>
          <t>ข้อสอบเก่า</t>
        </is>
      </c>
      <c r="P181" s="62" t="inlineStr">
        <is>
          <t>2558</t>
        </is>
      </c>
    </row>
    <row r="182" ht="13.2" customHeight="1" s="49">
      <c r="A182" s="62" t="n">
        <v>193</v>
      </c>
      <c r="B182" s="78" t="inlineStr">
        <is>
          <t>[กรณีศึกษา 12]
ผู้ป่วยเบาหวาน อายุ 55 ปี คุมน้ำตาลดีมาตลอด ได้ยา glipizide (5) 2 x 2 กับ simvastatin (20) 1 x 1 วันนี้เจาะน้ำตาล FBG = 175 HbA1C = 11
คำถาม: ข้อใดถูกต้องเกี่ยวกับคำแนะนำการใช้และการเก็บรักษายาฉีด Insulin [RECONSTRUCTED: ปรับแต่งและเติมเต็มบริบทโจทย์เพื่อความสมบูรณ์]</t>
        </is>
      </c>
      <c r="C182" s="62" t="inlineStr"/>
      <c r="D182" s="78" t="inlineStr">
        <is>
          <t>ใช้สำลีชุบ alcohol เช็ดที่ปลายเข็มก่อนฉีด</t>
        </is>
      </c>
      <c r="E182" s="78" t="inlineStr">
        <is>
          <t>ควรหมุนเวียนตำแหน่งการฉีด ไม่ฉีดซ้ำที่เดิม เพื่อป้องกัน lipodystrophy</t>
        </is>
      </c>
      <c r="F182" s="78" t="inlineStr">
        <is>
          <t>หลังจากเปิดใช้แล้วเก็บได้นาน 2 เดือน</t>
        </is>
      </c>
      <c r="G182" s="78" t="inlineStr">
        <is>
          <t>ควรเก็บไว้ในช่องแช่แข็ง เพื่อเพิ่มความคงตัว</t>
        </is>
      </c>
      <c r="H182" s="78" t="inlineStr">
        <is>
          <t>สามารถฉีดได้เลยไม่ว่ารูปแบบใดก็ตาม โดยไม่ต้องเขย่า</t>
        </is>
      </c>
      <c r="I182" s="62" t="inlineStr">
        <is>
          <t>2</t>
        </is>
      </c>
      <c r="J182" s="78" t="inlineStr">
        <is>
          <t xml:space="preserve">✅ คำตอบที่ถูกต้อง: ข้อ ข. ควรหมุนเวียนตำแหน่งการฉีด ไม่ฉีดซ้ำที่เดิม เพื่อป้องกัน lipodystrophy
🎯 ทำไมข้อนี้ถึงถูก:
🔍 ข้ออื่นผิดเพราะอะไร:
</t>
        </is>
      </c>
      <c r="K182" s="62" t="inlineStr"/>
      <c r="L182" s="78" t="inlineStr">
        <is>
          <t>Diabetes Mellitus (DM)</t>
        </is>
      </c>
      <c r="M182" s="62" t="inlineStr">
        <is>
          <t>Clinic</t>
        </is>
      </c>
      <c r="N182" s="78" t="inlineStr">
        <is>
          <t>[SOURCE: Pharma Plus เล่มม่วง 2 - ข้อสอบย้อนหลังปี 2558 วันที่ 2 ข้อ 85]</t>
        </is>
      </c>
      <c r="O182" s="62" t="inlineStr">
        <is>
          <t>ข้อสอบเก่า</t>
        </is>
      </c>
      <c r="P182" s="62" t="inlineStr">
        <is>
          <t>2558</t>
        </is>
      </c>
    </row>
    <row r="183" ht="24" customHeight="1" s="49">
      <c r="A183" s="62" t="n">
        <v>194</v>
      </c>
      <c r="B183" s="78" t="inlineStr">
        <is>
          <t>[กรณีศึกษา 12]
ผู้ป่วยเบาหวาน อายุ 55 ปี คุมน้ำตาลดีมาตลอด ได้ยา glipizide (5) 2 x 2 กับ simvastatin (20) 1 x 1 วันนี้เจาะน้ำตาล FBG = 175 HbA1C = 11
คำถาม: ตามแนวทางการรักษาโรคเบาหวาน (ADA Guideline 2014) ผู้ป่วยรายนี้ควรได้รับยา Aspirin หรือไม่ อย่างไร</t>
        </is>
      </c>
      <c r="C183" s="62" t="inlineStr"/>
      <c r="D183" s="78" t="inlineStr">
        <is>
          <t>ให้เพื่อป้องกันโรคหลอดเลือดหัวใจแบบปฐมภูมิ</t>
        </is>
      </c>
      <c r="E183" s="78" t="inlineStr">
        <is>
          <t>ให้เพื่อป้องกันโรคหลอดเลือดหัวใจแบบทุติยภูมิ</t>
        </is>
      </c>
      <c r="F183" s="78" t="inlineStr">
        <is>
          <t>ไม่ให้เพราะไม่จำเป็นต้องป้องกันโรคหลอดเลือดหัวใจแบบปฐมภูมิ</t>
        </is>
      </c>
      <c r="G183" s="78" t="inlineStr">
        <is>
          <t>ไม่ให้ เพราะไม่จำเป็นต้องป้องกันโรคหลอดเลือดหัวใจแบบทุติยภูมิ</t>
        </is>
      </c>
      <c r="H183" s="78" t="inlineStr">
        <is>
          <t>ไม่ให้ เพราะไม่เข้าเกณฑ์ตาม ADA guideline</t>
        </is>
      </c>
      <c r="I183" s="62" t="inlineStr">
        <is>
          <t>1</t>
        </is>
      </c>
      <c r="J183" s="78" t="inlineStr">
        <is>
          <t xml:space="preserve">✅ คำตอบที่ถูกต้อง: ข้อ ก. ให้เพื่อป้องกันโรคหลอดเลือดหัวใจแบบปฐมภูมิ
🎯 ทำไมข้อนี้ถึงถูก:
🔍 ข้ออื่นผิดเพราะอะไร:
</t>
        </is>
      </c>
      <c r="K183" s="62" t="inlineStr"/>
      <c r="L183" s="78" t="inlineStr">
        <is>
          <t>Diabetes Mellitus (DM)</t>
        </is>
      </c>
      <c r="M183" s="62" t="inlineStr">
        <is>
          <t>Clinic</t>
        </is>
      </c>
      <c r="N183" s="78" t="inlineStr">
        <is>
          <t>[SOURCE: Pharma Plus เล่มม่วง 2 - ข้อสอบย้อนหลังปี 2558 วันที่ 2 ข้อ 86]</t>
        </is>
      </c>
      <c r="O183" s="62" t="inlineStr">
        <is>
          <t>ข้อสอบเก่า</t>
        </is>
      </c>
      <c r="P183" s="62" t="inlineStr">
        <is>
          <t>2558</t>
        </is>
      </c>
    </row>
    <row r="184" ht="24" customHeight="1" s="49">
      <c r="A184" s="62" t="n">
        <v>195</v>
      </c>
      <c r="B184" s="78"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คำถาม: ยาใดทำให้เกิดอาการบวม</t>
        </is>
      </c>
      <c r="C184" s="62" t="inlineStr"/>
      <c r="D184" s="78" t="inlineStr">
        <is>
          <t>Carvedilol</t>
        </is>
      </c>
      <c r="E184" s="78" t="inlineStr">
        <is>
          <t>Pioglitazone</t>
        </is>
      </c>
      <c r="F184" s="78" t="inlineStr">
        <is>
          <t>Glipizide</t>
        </is>
      </c>
      <c r="G184" s="78" t="inlineStr">
        <is>
          <t>Metformin</t>
        </is>
      </c>
      <c r="H184" s="78" t="inlineStr">
        <is>
          <t>Aspirin</t>
        </is>
      </c>
      <c r="I184" s="62" t="inlineStr">
        <is>
          <t>2</t>
        </is>
      </c>
      <c r="J184" s="78" t="inlineStr">
        <is>
          <t>✅ คำตอบที่ถูกต้อง: ข้อ ข. Pioglitazone
🎯 ทำไมข้อนี้ถึงถูก:
Pioglitazone เป็นยากลุ่ม thiazolidinediones (TZD) ออกฤทธิ์กระตุ้น PPAR-gamma receptor ทำให้เกิด fluid retention และ peripheral edema ผ่านการเพิ่ม sodium reabsorption ที่ renal collecting tubule จึงเป็นข้อห้ามใช้ในผู้ป่วย heart failure (NYHA Class III-IV) เพราะกระตุ้นให้ heart failure exacerbation
🔍 ข้ออื่นผิดเพราะอะไร:
• • ข้อ ก.: Carvedilol เป็น beta-blocker ที่เป็น standard guideline-directed medical therapy ใน heart failure แม้อาจทำให้เกิด fluid retention ได้ในช่วงเริ่มต้นปรับยา แต่ไม่ใช่อาการไม่พึงประสงค์หลักที่ห้ามใช้เหมือน TZD
• ข้อ ค.: Glipizide เป็นยากลุ่ม sulfonylurea มีผลข้างเคียงเด่นคือ hypoglycemia และ weight gain แต่ไม่ได้ทำให้เกิด fluid retention โดยตรง
• ข้อ ง.: Metformin มีผลข้างเคียงเด่นทางระบบทางเดินอาหาร (gastrointestinal side effects) และความเสี่ยง lactic acidosis แต่ไม่ได้ทำให้เกิดอาการบวมน้ำ
• ข้อ จ.: Aspirin ในขนาด antiplatelet (low-dose) ไม่ได้เป็นสาเหตุหลักของการเกิด peripheral edema เมื่อเทียบกับกลไกของ pioglitazone</t>
        </is>
      </c>
      <c r="K184" s="62" t="inlineStr"/>
      <c r="L184" s="78" t="inlineStr">
        <is>
          <t>Diabetes Mellitus</t>
        </is>
      </c>
      <c r="M184" s="62" t="inlineStr">
        <is>
          <t>Clinic</t>
        </is>
      </c>
      <c r="N184" s="78" t="inlineStr">
        <is>
          <t>[SOURCE: Pharma Plus เล่มม่วง 2 - ข้อสอบย้อนหลัง PLE-CC1 ปี 2564 วันที่ 1 ข้อ 4]</t>
        </is>
      </c>
      <c r="O184" s="62" t="inlineStr">
        <is>
          <t>ข้อสอบเก่า</t>
        </is>
      </c>
      <c r="P184" s="62" t="inlineStr">
        <is>
          <t>2564</t>
        </is>
      </c>
    </row>
    <row r="185" ht="24" customHeight="1" s="49">
      <c r="A185" s="62" t="n">
        <v>196</v>
      </c>
      <c r="B185" s="78"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หากผู้ป่วยควบคุมการรับประทานอาหารดี และกินยาสม่ำเสมอ ต้องแก้ไขอย่างไร</t>
        </is>
      </c>
      <c r="C185" s="62" t="inlineStr"/>
      <c r="D185" s="78" t="inlineStr">
        <is>
          <t>แนะนำแพทย์ให้ใช้ insulin</t>
        </is>
      </c>
      <c r="E185" s="78" t="inlineStr">
        <is>
          <t>เปลี่ยน glipizide เป็น pioglitazone</t>
        </is>
      </c>
      <c r="F185" s="78" t="inlineStr">
        <is>
          <t>เปลี่ยน glipizide เป็น acarbose</t>
        </is>
      </c>
      <c r="G185" s="78" t="inlineStr">
        <is>
          <t>เพิ่ม glipizide เป็น tid</t>
        </is>
      </c>
      <c r="H185" s="78" t="inlineStr">
        <is>
          <t>เพิ่ม metformin เป็น phenformin</t>
        </is>
      </c>
      <c r="I185" s="62" t="inlineStr">
        <is>
          <t>2</t>
        </is>
      </c>
      <c r="J185" s="78" t="inlineStr">
        <is>
          <t>✅ คำตอบที่ถูกต้อง: ข้อ ข. เปลี่ยน glipizide เป็น pioglitazone
🎯 ทำไมข้อนี้ถึงถูก:
ผู้ป่วยเป็นเบาหวานมานาน 10 ปี ได้รับ dual oral antidiabetic therapy (metformin ร่วมกับ sulfonylurea) แต่ FBS ยังสูงถึง 170 mg/dL แสดงถึงภาวะ secondary failure ต่อ sulfonylurea จากการเสื่อมของ beta-cells หรือการดื้ออินซูลิน การเปลี่ยนหรือเพิ่มยาที่มีกลไกช่วยลดภาวะ insulin resistance เช่น Pioglitazone (thiazolidinedione) เป็นทางเลือกที่เหมาะสมในการปรับการรักษาเพื่อลดระดับน้ำตาลในเลือดให้เข้าสู่เป้าหมาย
🔍 ข้ออื่นผิดเพราะอะไร:
• ข้อ ก. แนะนำแพทย์ให้ใช้ insulin: ยังไม่ใช่ข้อบ่งใช้แรกเริ่มที่จำเป็นต้องเปลี่ยนเป็น insulin ทันที เนื่องจากยังสามารถปรับเปลี่ยนชนิดยาหรือเพิ่มยากลุ่มอื่น เช่น TZD, DPP-4 inhibitor, SGLT2 inhibitor ได้
• ข้อ ค. เปลี่ยน glipizide เป็น acarbose: Acarbose เป็น alpha-glucosidase inhibitor ที่มีประสิทธิภาพในการลด HbA1c ค่อนข้างต่ำ (เพียง 0.5-0.8%) ไม่เพียงพอในการควบคุมระดับน้ำตาลในรายนี้
• ข้อ ง. เพิ่ม glipizide เป็น tid: Glipizide บริหารยาวันละ 1-2 ครั้งก่อนอาหาร การให้ tid เพิ่มความเสี่ยงต่อ severe hypoglycemia และไม่แนะนำตามมาตรฐานทางคลินิก
• ข้อ จ. เพิ่ม metformin เป็น phenformin: Phenformin ถูกถอนออกจากทะเบียนยาทั่วโลกเนื่องจากทำให้เกิด fatal lactic acidosis รุนแรง ห้ามใช้เด็ดขาด</t>
        </is>
      </c>
      <c r="K185" s="62" t="inlineStr"/>
      <c r="L185" s="78" t="inlineStr">
        <is>
          <t>Diabetes Mellitus</t>
        </is>
      </c>
      <c r="M185" s="62" t="inlineStr">
        <is>
          <t>Clinic</t>
        </is>
      </c>
      <c r="N185" s="78" t="inlineStr">
        <is>
          <t>[SOURCE: Pharma Plus เล่มม่วง 2 - ข้อสอบย้อนหลัง PLE-CC1 ปี 2564 วันที่ 2 ข้อ 21]</t>
        </is>
      </c>
      <c r="O185" s="62" t="inlineStr">
        <is>
          <t>ข้อสอบเก่า</t>
        </is>
      </c>
      <c r="P185" s="62" t="inlineStr">
        <is>
          <t>2564</t>
        </is>
      </c>
    </row>
    <row r="186" ht="28" customHeight="1" s="49">
      <c r="A186" s="62" t="n">
        <v>197</v>
      </c>
      <c r="B186" s="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จากผลทางห้องปฏิบัติการเข้าได้กับโรคใด</t>
        </is>
      </c>
      <c r="C186" s="78" t="inlineStr"/>
      <c r="D186" s="78" t="inlineStr">
        <is>
          <t>Central hypothyroidism</t>
        </is>
      </c>
      <c r="E186" s="78" t="inlineStr">
        <is>
          <t>Primary hypothyroidism</t>
        </is>
      </c>
      <c r="F186" s="78" t="inlineStr">
        <is>
          <t>Primary hyperthyroidism</t>
        </is>
      </c>
      <c r="G186" s="78" t="inlineStr">
        <is>
          <t>Subclinical hypothyroidism</t>
        </is>
      </c>
      <c r="H186" s="78" t="inlineStr">
        <is>
          <t>Subclinical hyperthyroidism</t>
        </is>
      </c>
      <c r="I186" s="62" t="inlineStr">
        <is>
          <t>2</t>
        </is>
      </c>
      <c r="J186" s="78" t="inlineStr">
        <is>
          <t>✅ คำตอบที่ถูกต้อง: ข้อ ข. Primary hypothyroidism
🎯 ทำไมข้อนี้ถึงถูก:
ผลตรวจระดับฮอร์โมนพบ elevated TSH ร่วมกับ low free T4 (FT4) และมีอาการ cold intolerance, weight gain, fatigue บ่งชี้ชัดเจนถึงภาวะ primary hypothyroidism จากความผิดปกติที่ต่อมไทรอยด์เอง
🔍 ข้ออื่นผิดเพราะอะไร:
• • ข้อ ก.: Central hypothyroidism (secondary/tertiary) เกิดจากความผิดปกติที่ pituitary gland หรือ hypothalamus จะพบ low หรือ inappropriately normal TSH ร่วมกับ low FT4
• ข้อ ค.: Primary hyperthyroidism จะพบ suppressed TSH (ต่ำมาก) ร่วมกับ elevated FT4/FT3
• ข้อ ง.: Subclinical hypothyroidism จะพบ elevated TSH แต่ระดับ FT4 ยังคงอยู่ในเกณฑ์ปกติ (normal FT4)
• ข้อ จ.: Subclinical hyperthyroidism จะพบ low TSH แต่ระดับ FT4 และ FT3 ยังคงอยู่ในเกณฑ์ปกติ</t>
        </is>
      </c>
      <c r="K186" s="78" t="inlineStr">
        <is>
          <t>Thyroid disorders</t>
        </is>
      </c>
      <c r="L186" s="78" t="inlineStr">
        <is>
          <t>Primary hypothyroidism laboratory diagnosis</t>
        </is>
      </c>
      <c r="M186" s="62" t="inlineStr">
        <is>
          <t>ปานกลาง</t>
        </is>
      </c>
      <c r="N186" s="62" t="inlineStr">
        <is>
          <t>ข้อสอบเก่า</t>
        </is>
      </c>
      <c r="O186" s="78" t="inlineStr">
        <is>
          <t>[SOURCE: Pharma Plus เล่มม่วง 2 - ข้อสอบย้อนหลัง PLE-CC1 ปี 2565 ข้อ 1]</t>
        </is>
      </c>
      <c r="P186" s="62" t="n">
        <v>2565</v>
      </c>
    </row>
    <row r="187" ht="28" customHeight="1" s="49">
      <c r="A187" s="62" t="n">
        <v>198</v>
      </c>
      <c r="B187" s="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ควรใช้ยาอะไรรักษา</t>
        </is>
      </c>
      <c r="C187" s="78" t="inlineStr"/>
      <c r="D187" s="78" t="inlineStr">
        <is>
          <t>Levothyroxine 25 mcg</t>
        </is>
      </c>
      <c r="E187" s="78" t="inlineStr">
        <is>
          <t>Levothyroxine 50 mcg</t>
        </is>
      </c>
      <c r="F187" s="78" t="inlineStr">
        <is>
          <t>Levothyroxine 100 mcg</t>
        </is>
      </c>
      <c r="G187" s="78" t="inlineStr">
        <is>
          <t>PTU</t>
        </is>
      </c>
      <c r="H187" s="78" t="inlineStr">
        <is>
          <t>MMI</t>
        </is>
      </c>
      <c r="I187" s="62" t="inlineStr">
        <is>
          <t>2</t>
        </is>
      </c>
      <c r="J187" s="78" t="inlineStr">
        <is>
          <t>✅ คำตอบที่ถูกต้อง: ข้อ ข. Levothyroxine 50 mcg
🎯 ทำไมข้อนี้ถึงถูก:
ยามาตรฐานในการรักษา overt primary hypothyroidism คือ levothyroxine (T4) โดยในผู้ป่วยวัยกลางคนอายุ 45 ปีที่มีโรคร่วม cardiovascular (hypertension) ควรเริ่มต้นด้วยขนาดปานกลางประมาณ 50 mcg ต่อวัน (หรือ 25-50 mcg OD ac) แล้วค่อยๆ titrate เพื่อความปลอดภัย
🔍 ข้ออื่นผิดเพราะอะไร:
• • ข้อ ก.: Levothyroxine 25 mcg มักใช้เป็นขนาดเริ่มต้นในผู้สูงอายุ (age &gt; 60-65 ปี) หรือผู้ป่วยที่มี coronary artery disease ชัดเจน สำหรับผู้ป่วยรายนี้อายุ 45 ปี ขนาดยา 50 mcg เป็นขนาดเริ่มต้นที่เหมาะสมกว่า
• ข้อ ค.: Levothyroxine 100 mcg เป็น full replacement dose (1.6 mcg/kg/day) ซึ่งสูงเกินไปสำหรับขนาดเริ่มต้นในผู้ป่วยที่มีภาวะ hypertension เพราะอาจกระตุ้น myocardial oxygen demand
• ข้อ ง.: PTU (propylthiouracil) เป็น antithyroid drug ใช้รักษา hyperthyroidism ไม่ใช้ใน hypothyroidism
• ข้อ จ.: MMI (methimazole) เป็น antithyroid drug ใช้รักษา hyperthyroidism ไม่ใช้ใน hypothyroidism</t>
        </is>
      </c>
      <c r="K187" s="78" t="inlineStr">
        <is>
          <t>Thyroid disorders</t>
        </is>
      </c>
      <c r="L187" s="78" t="inlineStr">
        <is>
          <t>Levothyroxine initial dosing in hypothyroidism</t>
        </is>
      </c>
      <c r="M187" s="62" t="inlineStr">
        <is>
          <t>ปานกลาง</t>
        </is>
      </c>
      <c r="N187" s="62" t="inlineStr">
        <is>
          <t>ข้อสอบเก่า</t>
        </is>
      </c>
      <c r="O187" s="78" t="inlineStr">
        <is>
          <t>[SOURCE: Pharma Plus เล่มม่วง 2 - ข้อสอบย้อนหลัง PLE-CC1 ปี 2565 ข้อ 2]</t>
        </is>
      </c>
      <c r="P187" s="62" t="n">
        <v>2565</v>
      </c>
    </row>
    <row r="188" ht="28" customHeight="1" s="49">
      <c r="A188" s="62" t="n">
        <v>199</v>
      </c>
      <c r="B188" s="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ภายหลังจากได้รับยาไปแล้วควรติดตามผลทางห้องปฏิบัติการใด</t>
        </is>
      </c>
      <c r="C188" s="78" t="inlineStr"/>
      <c r="D188" s="78" t="inlineStr">
        <is>
          <t>TSH</t>
        </is>
      </c>
      <c r="E188" s="78" t="inlineStr">
        <is>
          <t>iPTH</t>
        </is>
      </c>
      <c r="F188" s="78" t="inlineStr">
        <is>
          <t>CrCl</t>
        </is>
      </c>
      <c r="G188" s="78" t="inlineStr">
        <is>
          <t>CBC</t>
        </is>
      </c>
      <c r="H188" s="78" t="inlineStr">
        <is>
          <t>Electrolyte</t>
        </is>
      </c>
      <c r="I188" s="62" t="inlineStr">
        <is>
          <t>1</t>
        </is>
      </c>
      <c r="J188" s="78" t="inlineStr">
        <is>
          <t>✅ คำตอบที่ถูกต้อง: ข้อ ก. TSH
🎯 ทำไมข้อนี้ถึงถูก:
การติดตามประสิทธิภาพและความปลอดภัยของการรักษา primary hypothyroidism ด้วย levothyroxine ใช้ระดับ serum TSH เป็นหลัก โดยตรวจติดตามทุก 6 ถึง 8 สัปดาห์หลังเริ่มยาหรือปรับขนาดยา จนกระทั่ง TSH อยู่ใน euthyroid range
🔍 ข้ออื่นผิดเพราะอะไร:
• • ข้อ ข.: iPTH (intact parathyroid hormone) ใช้ติดตามโรคพาราไทรอยด์หรือ CKD-MBD ไม่ใช่พารามิเตอร์หลักสำหรับ levothyroxine
• ข้อ ค.: CrCl ใช้ประเมินการทำงานของไต ไม่ใช่ตัวบ่งชี้การตอบสนองต่อ levothyroxine
• ข้อ ง.: CBC ใช้ติดตามภาวะโลหิตจางหรือผลข้างเคียง agranulocytosis จากยา antithyroid drugs (PTU/MMI) ไม่ใช่ levothyroxine
• ข้อ จ.: Serum electrolytes ไม่ใช่พารามิเตอร์เฉพาะในการติดตาม euthyroid state</t>
        </is>
      </c>
      <c r="K188" s="78" t="inlineStr">
        <is>
          <t>Thyroid disorders</t>
        </is>
      </c>
      <c r="L188" s="78" t="inlineStr">
        <is>
          <t>Monitoring levothyroxine therapy with serum TSH</t>
        </is>
      </c>
      <c r="M188" s="62" t="inlineStr">
        <is>
          <t>ยาก</t>
        </is>
      </c>
      <c r="N188" s="62" t="inlineStr">
        <is>
          <t>ข้อสอบเก่า</t>
        </is>
      </c>
      <c r="O188" s="78" t="inlineStr">
        <is>
          <t>[SOURCE: Pharma Plus เล่มม่วง 2 - ข้อสอบย้อนหลัง PLE-CC1 ปี 2565 ข้อ 3]</t>
        </is>
      </c>
      <c r="P188" s="62" t="n">
        <v>2565</v>
      </c>
    </row>
    <row r="189" ht="28" customHeight="1" s="49">
      <c r="A189" s="62" t="n">
        <v>200</v>
      </c>
      <c r="B189" s="78" t="inlineStr">
        <is>
          <t>[สถานการณ์]
เบาหวาน
คำถาม: เกี่ยวกับการใช้อินซูลิน เภสัชกรควรให้คำแนะนำอย่างไร</t>
        </is>
      </c>
      <c r="C189" s="78" t="inlineStr"/>
      <c r="D189" s="78" t="inlineStr">
        <is>
          <t>คลึงบริเวณที่ฉีด</t>
        </is>
      </c>
      <c r="E189" s="78" t="inlineStr">
        <is>
          <t>เช็ดหัวเข็มด้วยแอลกอฮอล์</t>
        </is>
      </c>
      <c r="F189" s="78" t="inlineStr">
        <is>
          <t>ตำแหน่งที่ดูดซึมไวที่สุดคือ หน้าท้อง</t>
        </is>
      </c>
      <c r="G189" s="78" t="inlineStr">
        <is>
          <t>เปลี่ยนบริเวณฉีดจากต้นแขน หน้าท้อง หน้าขา ทุกวัน</t>
        </is>
      </c>
      <c r="H189" s="78" t="inlineStr">
        <is>
          <t>หากคุมระดับน้ำตาลไม่ได้ แนะนำวิธีการปรับขนาดยาให้กับผู้ป่วย</t>
        </is>
      </c>
      <c r="I189" s="62" t="inlineStr">
        <is>
          <t>3</t>
        </is>
      </c>
      <c r="J189" s="78" t="inlineStr">
        <is>
          <t>✅ คำตอบที่ถูกต้อง: ข้อ ค. ตำแหน่งที่ดูดซึมไวที่สุดคือ หน้าท้อง
🎯 ทำไมข้อนี้ถึงถูก:
บริเวณหน้าท้อง (abdomen) เป็นตำแหน่งที่มี vascularity ดีและมีการดูดซึมของอินซูลินเข้าสู่กระแสเลือดได้เร็วและสม่ำเสมอที่สุดเมื่อเทียบกับต้นแขน หน้าขา หรือสะโพก
🔍 ข้ออื่นผิดเพราะอะไร:
• ข้อ ก.: ห้ามคลึงหรือนวดบริเวณที่ฉีดเด็ดขาด เพราะจะทำให้อินซูลินดูดซึมเร็วเกินไปจนเกิด severe hypoglycemia
• ข้อ ข.: ไม่ควรเช็ดหัวเข็มด้วยแอลกอฮอล์ เพราะสารเคลือบซิลิโคนบนเข็มจะหลุดออก ทำให้เจ็บเวลาฉีดและเสี่ยงระคายเคือง
• ข้อ ง.: ควรหมุนเวียนจุดฉีดภายในบริเวณเดียวกัน (เช่น หน้าท้อง) ห่างกันอย่างน้อย 1 นิ้ว ไม่ควรสลับข้ามตำแหน่งอวัยวะทุกวันเพราะอัตราการดูดซึมต่างกันมาก
• ข้อ จ.: การปรับขนาดยาอินซูลินต้องอยู่ภายใต้การประเมินและดุลยพินิจของแพทย์ร่วมกับทีมผู้ให้การดูแลรักษา</t>
        </is>
      </c>
      <c r="K189" s="78" t="inlineStr">
        <is>
          <t>Diabetes Mellitus</t>
        </is>
      </c>
      <c r="L189" s="78" t="inlineStr">
        <is>
          <t>Insulin Administration Technique and Absorption Kinetics</t>
        </is>
      </c>
      <c r="M189" s="62" t="inlineStr">
        <is>
          <t>ปานกลาง</t>
        </is>
      </c>
      <c r="N189" s="62" t="inlineStr">
        <is>
          <t>ข้อสอบเก่า</t>
        </is>
      </c>
      <c r="O189" s="78" t="inlineStr">
        <is>
          <t>[SOURCE: Pharma Plus เล่มม่วง 2 - ข้อสอบย้อนหลัง PLE-CC1 ปี 2565 ข้อ 68]</t>
        </is>
      </c>
      <c r="P189" s="62" t="n">
        <v>2565</v>
      </c>
    </row>
    <row r="190" ht="24" customHeight="1" s="49"/>
    <row r="191" ht="24" customHeight="1" s="49"/>
  </sheetData>
  <mergeCells count="1">
    <mergeCell ref="A1:F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0" summaryRight="0"/>
    <pageSetUpPr/>
  </sheetPr>
  <dimension ref="A1:Q211"/>
  <sheetViews>
    <sheetView topLeftCell="B1" workbookViewId="0">
      <pane ySplit="2" topLeftCell="A180" activePane="bottomLeft" state="frozen"/>
      <selection pane="bottomLeft" activeCell="A3" sqref="A3:P198"/>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n">
        <v>1</v>
      </c>
      <c r="B3" s="88" t="inlineStr">
        <is>
          <t>การใช้ยาลดกรดในข้อใดต่อไปนี้ในขนาดสูงติดต่อกันเป็นเวลานาน จะทำให้เกิด acid rebound</t>
        </is>
      </c>
      <c r="C3" s="100" t="n"/>
      <c r="D3" s="88" t="inlineStr">
        <is>
          <t>Aluminium hydroxide</t>
        </is>
      </c>
      <c r="E3" s="88" t="inlineStr">
        <is>
          <t>Sodium bicarbonate</t>
        </is>
      </c>
      <c r="F3" s="88" t="inlineStr">
        <is>
          <t>Calcium carbonate</t>
        </is>
      </c>
      <c r="G3" s="88" t="inlineStr">
        <is>
          <t>Hydrogen peroxide</t>
        </is>
      </c>
      <c r="H3" s="88" t="inlineStr">
        <is>
          <t>Sodium chloride</t>
        </is>
      </c>
      <c r="I3" s="119" t="inlineStr">
        <is>
          <t>3</t>
        </is>
      </c>
      <c r="J3" s="88" t="inlineStr">
        <is>
          <t>✅ คำตอบที่ถูกต้อง: ข้อ ค. Calcium carbonate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carbonate เมื่อรับประทานในขนาดสูงหรือติดต่อกันนาน สามารถกระตุ้นการหลั่ง gastrin ทำให้เกิดกรดหลั่งเพิ่มขึ้นหลังฤทธิ์ยาลดกรดหมดลง (acid rebound)
🔍 ข้ออื่นผิดเพราะอะไร:
• ข้อ ก. (Aluminium hydroxide): Aluminium hydroxide ออกฤทธิ์สะเทินกรดและจับกับฟอสเฟตในทางเดินอาหาร ทำให้เกิดผลข้างเคียงเด่นคือท้องผูก (constipation) และภาวะ hypophosphatemia แต่ไม่กระตุ้นการหลั่งกรดซ้ำหรือ acid rebound
• ข้อ ข. (Sodium bicarbonate): Sodium bicarbonate มีฤทธิ์สะเทินกรดเร็วมากและถูกดูดซึมเข้าสู่กระแสเลือดได้สูง จึงเสี่ยงต่อ systemic alkalosis, hypernatremia และ fluid retention แต่ไม่ทำให้เกิด acid rebound จากการหลั่ง gastrin
• ข้อ ง. (Hydrogen peroxide): Hydrogen peroxide เป็นสารออกซิไดซ์แรงสูง (oxidizing agent) ใช้เป็นยาฆ่าเชื้อเฉพาะที่ภายนอก ห้ามรับประทานเนื่องจากมีฤทธิ์กัดกร่อนเนื้อเยื่อรุนแรงและก่อให้เกิดก๊าซออกซิเจนอุดตันในหลอดเลือด ไม่ใช่ยาลดกรด
• ข้อ จ. (Sodium chloride): Sodium chloride เป็นสารละลายเกลือแร่ (electrolyte solution) ไม่มีคุณสมบัติสะเทินกรดในกระเพาะอาหาร จึงไม่มีฤทธิ์ลดกรดหรือทำให้เกิด acid rebound แต่อย่างใด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100" t="n"/>
      <c r="L3" s="88" t="inlineStr">
        <is>
          <t>GERD</t>
        </is>
      </c>
      <c r="M3" s="100" t="inlineStr">
        <is>
          <t>Clinic</t>
        </is>
      </c>
      <c r="N3" s="88" t="inlineStr">
        <is>
          <t>ข้อ 1 Pharma Plus เล่มม่วง (เฉลยข้อ ค)</t>
        </is>
      </c>
      <c r="O3" s="100" t="inlineStr">
        <is>
          <t>Mock</t>
        </is>
      </c>
      <c r="P3" s="100" t="inlineStr">
        <is>
          <t>Pharma Plus เล่มม่วง</t>
        </is>
      </c>
      <c r="Q3" s="100" t="n"/>
    </row>
    <row r="4" ht="13.2" customHeight="1" s="49">
      <c r="A4" s="119" t="n">
        <v>2</v>
      </c>
      <c r="B4" s="88" t="inlineStr">
        <is>
          <t>ข้อใดผิดเกี่ยวกับการใช้ยา bisacodyl</t>
        </is>
      </c>
      <c r="C4" s="100" t="n"/>
      <c r="D4" s="88" t="inlineStr">
        <is>
          <t>ห้ามใช้ในหญิงตั้งครรภ์</t>
        </is>
      </c>
      <c r="E4" s="88" t="inlineStr">
        <is>
          <t>ห้ามใช้กับยาลดกรด</t>
        </is>
      </c>
      <c r="F4" s="88" t="inlineStr">
        <is>
          <t>ใช้เตรียมผู้ป่วยก่อนการผ่าตัด</t>
        </is>
      </c>
      <c r="G4" s="88" t="inlineStr">
        <is>
          <t>มีผลกดระบบประสาทส่วนกลาง</t>
        </is>
      </c>
      <c r="H4" s="88" t="inlineStr">
        <is>
          <t>เป็น stimulant laxative</t>
        </is>
      </c>
      <c r="I4" s="119" t="inlineStr">
        <is>
          <t>1</t>
        </is>
      </c>
      <c r="J4" s="88" t="inlineStr">
        <is>
          <t>✅ คำตอบที่ถูกต้อง: ข้อ ก. ORS
💡 Background:
การท้องเสียเฉียบพลัน (Acute diarrhea) รักษาหลักคือป้องกัน/แก้ไขภาวะขาดน้ำและ electrolyte ด้วย Oral Rehydration Solution (ORS) ก่อนพิจารณายาอื่น ยาหยุดถ่าย (Antimotility) และยาปฏิชีวนะมีข้อบ่งชี้จำกัด
🎯 ทำไมข้อนี้ถึงถูก:
ORS เป็น first-line ในการรักษาท้องเสียทุกชนิดและทุกระดับความรุนแรง โดยเฉพาะในเด็กและผู้ป่วยที่ขาดน้ำ WHO แนะนำ ORS เป็น cornerstone ของการรักษา Acute diarrhea ก่อนใช้ยาใดๆ
🔍 ข้ออื่นผิดเพราะอะไร:
• ข้อ ข. (Loperamide): ยับยั้งการเคลื่อนไหวลำไส้ ห้ามใช้ใน Invasive diarrhea (มีไข้สูง, มูกเลือด), เด็ก &lt;2 ปี
• ข้อ ค. (Norfloxacin): ยาปฏิชีวนะ มีข้อบ่งใช้เฉพาะเมื่อสงสัยเชื้อแบคทีเรีย invasive หรือ traveler's diarrhea รุนแรง
• ข้อ ง. (Bismuth subsalicylate): มีฤทธิ์ต้านเชื้อ/ต้านการหลั่ง แต่ไม่ใช่ first-line; ห้ามใช้ในเด็ก
• ข้อ จ. (Kaolin-pectin): มีหลักฐานประสิทธิภาพจำกัด ไม่ใช่ first-line
📖 Guideline อ้างอิง:
WHO/UNICEF Joint Statement: Clinical Management of Acute Diarrhoea 2004
📌 จุดจำก่อนสอบ:
ท้องเสีย = ORS ก่อนเสมอ; Loperamide ห้ามใน invasive diarrhea; ยาปฏิชีวนะเฉพาะกรณีที่มีข้อบ่งชี้</t>
        </is>
      </c>
      <c r="K4" s="100" t="n"/>
      <c r="L4" s="88" t="inlineStr">
        <is>
          <t>Diarrhea &amp; Constipation</t>
        </is>
      </c>
      <c r="M4" s="100" t="inlineStr">
        <is>
          <t>Clinic</t>
        </is>
      </c>
      <c r="N4" s="88" t="inlineStr">
        <is>
          <t>ข้อ 2 Pharma Plus เล่มม่วง (เฉลยข้อ ก ง)</t>
        </is>
      </c>
      <c r="O4" s="100" t="inlineStr">
        <is>
          <t>Mock</t>
        </is>
      </c>
      <c r="P4" s="100" t="inlineStr">
        <is>
          <t>Pharma Plus เล่มม่วง</t>
        </is>
      </c>
      <c r="Q4" s="100" t="n"/>
    </row>
    <row r="5" ht="13.2" customHeight="1" s="49">
      <c r="A5" s="119" t="n">
        <v>3</v>
      </c>
      <c r="B5" s="88" t="inlineStr">
        <is>
          <t>ถ้าต้องการใช้ยาระบายเพื่อออกฤทธิ์ทันที ควรใช้ข้อใด</t>
        </is>
      </c>
      <c r="C5" s="100" t="n"/>
      <c r="D5" s="88" t="inlineStr">
        <is>
          <t>Psyllium</t>
        </is>
      </c>
      <c r="E5" s="88" t="inlineStr">
        <is>
          <t>Senna</t>
        </is>
      </c>
      <c r="F5" s="88" t="inlineStr">
        <is>
          <t>Bisacodyl</t>
        </is>
      </c>
      <c r="G5" s="88" t="inlineStr">
        <is>
          <t>Enema</t>
        </is>
      </c>
      <c r="H5" s="88" t="inlineStr">
        <is>
          <t>Mucilin</t>
        </is>
      </c>
      <c r="I5" s="119" t="inlineStr">
        <is>
          <t>4</t>
        </is>
      </c>
      <c r="J5" s="88" t="inlineStr">
        <is>
          <t>✅ คำตอบที่ถูกต้อง: ข้อ ง. Enema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Enema (ยาสวนอุจจาระ) ออกฤทธิ์ได้เร็วที่สุดในบรรดายาระบายทั้งหมด (มักออกฤทธิ์ภายใน 5-15 นาที) เหมาะสำหรับกรณีที่ต้องการให้ถ่ายทันที
🔍 ข้ออื่นผิดเพราะอะไร:
• ข้อ ก. (Psyllium): Psyllium เป็น bulk-forming laxative ที่ต้องอาศัยการอุ้มน้ำเพื่อเพิ่มปริมาตรอุจจาระและกระตุ้นการขับถ่ายตามธรรมชาติ ซึ่งต้องใช้เวลาออกฤทธิ์นาน 12 ถึง 72 ชั่วโมง จึงไม่สามารถออกฤทธิ์ทันทีได้
• ข้อ ข. (Senna): Senna เป็น stimulant laxative กลุ่ม anthraquinone ที่ต้องถูกแบคทีเรียในลำไส้ใหญ่เปลี่ยนเป็นรูปออกฤทธิ์ ใช้เวลาเริ่มออกฤทธิ์ประมาณ 6 ถึง 12 ชั่วโมง นิยมรับประทานก่อนนอน
• ข้อ ค. (Bisacodyl): Bisacodyl ชนิดรับประทานออกฤทธิ์กระตุ้นการบีบตัวของลำไส้ใหญ่ โดยใช้เวลาประมาณ 6 ถึง 10 ชั่วโมง จึงไม่เหมาะสำหรับกรณีที่ต้องการให้ถ่ายทันที
• ข้อ จ. (Mucilin): Mucilin คือชื่อการค้าของไฟเบอร์ธรรมชาติ Plantago ovata / Psyllium husk ซึ่งออกฤทธิ์เพิ่มมวลอุจจาระและต้องใช้เวลา 1 ถึง 3 วันจึงจะเห็นผลเต็มที่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 s="100" t="n"/>
      <c r="L5" s="88" t="inlineStr">
        <is>
          <t>GERD</t>
        </is>
      </c>
      <c r="M5" s="100" t="inlineStr">
        <is>
          <t>Clinic</t>
        </is>
      </c>
      <c r="N5" s="88" t="inlineStr">
        <is>
          <t>ข้อ 3 Pharma Plus เล่มม่วง (เฉลยข้อ ง)</t>
        </is>
      </c>
      <c r="O5" s="100" t="inlineStr">
        <is>
          <t>Mock</t>
        </is>
      </c>
      <c r="P5" s="100" t="inlineStr">
        <is>
          <t>Pharma Plus เล่มม่วง</t>
        </is>
      </c>
      <c r="Q5" s="100" t="n"/>
    </row>
    <row r="6" ht="13.2" customHeight="1" s="49">
      <c r="A6" s="119" t="n">
        <v>4</v>
      </c>
      <c r="B6" s="88" t="inlineStr">
        <is>
          <t>สารอนินทรีย์ใดมีคุณสมบัติเป็นยาถ่ายหรือยาระบาย ซึ่งสามารถให้หลังจากที่ได้รับยา niclosamide แล้ว</t>
        </is>
      </c>
      <c r="C6" s="100" t="n"/>
      <c r="D6" s="88" t="inlineStr">
        <is>
          <t>Mg(OH)2</t>
        </is>
      </c>
      <c r="E6" s="88" t="inlineStr">
        <is>
          <t>Al(OH)3</t>
        </is>
      </c>
      <c r="F6" s="88" t="inlineStr">
        <is>
          <t>Na2SO4</t>
        </is>
      </c>
      <c r="G6" s="88" t="inlineStr">
        <is>
          <t>Na2CO3</t>
        </is>
      </c>
      <c r="H6" s="88" t="inlineStr">
        <is>
          <t>NaCl</t>
        </is>
      </c>
      <c r="I6" s="119" t="inlineStr">
        <is>
          <t>1</t>
        </is>
      </c>
      <c r="J6" s="88" t="inlineStr">
        <is>
          <t>✅ คำตอบที่ถูกต้อง: ข้อ ก. Mg(OH)2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Mg(OH)2 Sodium sulfate (Na2SO4) เป็นเกลือซัลเฟตที่มีฤทธิ์เป็น saline laxative นิยมใช้เป็นยาระบายเพื่อขับพยาธิและส่วนหัวของพยาธิออกหลังจากการให้ยาฆ่าพยาธิเช่น niclosamide
🔍 ข้ออื่นผิดเพราะอะไร:
• ข้อ ข. (Al(OH)3): Al(OH)3 มีฤทธิ์ทำให้ลำไส้บีบตัวลดลงและก่อให้เกิดอาการท้องผูก (constipation) จึงไม่สามารถนำมาใช้เป็นยาถ่ายเพื่อขับพยาธิได้
• ข้อ ค. (Na2SO4): Na2SO4 (Glauber's salt) แม้มีคุณสมบัติเป็น saline cathartic แต่ในการรักษาพยาธิทางเดินอาหารทั่วไปมักนิยมใช้เกลือแมกนีเซียมมากกว่าเนื่องจากมีความปลอดภัยและระคายเคืองทางเดินอาหารน้อยกว่า
• ข้อ ง. (Na2CO3): Na2CO3 (Sodium carbonate หรือโซดาแอช) มีฤทธิ์เป็นด่างแก่และกัดกร่อนเยื่อบุทางเดินอาหารรุนแรง เป็นสารเคมีอุตสาหกรรม ไม่สามารถนำมาใช้รับประทานเป็นยาถ่ายในมนุษย์ได้
• ข้อ จ. (NaCl): NaCl เป็นเกลือไอโซโทนิกที่ถูกดูดซึมเข้าสู่กระแสเลือดได้อย่างสมบูรณ์ในลำไส้เล็ก จึงไม่สร้าง osmotic pressure ในลำไส้ใหญ่และไม่มีผลเป็นยาระบาย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 s="100" t="n"/>
      <c r="L6" s="88" t="inlineStr">
        <is>
          <t>GERD</t>
        </is>
      </c>
      <c r="M6" s="100" t="inlineStr">
        <is>
          <t>Clinic</t>
        </is>
      </c>
      <c r="N6" s="88" t="inlineStr">
        <is>
          <t>ข้อ 4 Pharma Plus เล่มม่วง (เฉลยข้อ ก จ)</t>
        </is>
      </c>
      <c r="O6" s="100" t="inlineStr">
        <is>
          <t>Mock</t>
        </is>
      </c>
      <c r="P6" s="100" t="inlineStr">
        <is>
          <t>Pharma Plus เล่มม่วง</t>
        </is>
      </c>
      <c r="Q6" s="100" t="n"/>
    </row>
    <row r="7" ht="13.2" customHeight="1" s="49">
      <c r="A7" s="119" t="n">
        <v>5</v>
      </c>
      <c r="B7" s="88" t="inlineStr">
        <is>
          <t>ผลิตภัณฑ์ยาในข้อใดมีข้อบ่งใช้เกี่ยวข้องกับโรคริดสีดวงทวารน้อยที่สุด</t>
        </is>
      </c>
      <c r="C7" s="100" t="n"/>
      <c r="D7" s="88" t="inlineStr">
        <is>
          <t>Proctosedyl</t>
        </is>
      </c>
      <c r="E7" s="88" t="inlineStr">
        <is>
          <t>Anusal</t>
        </is>
      </c>
      <c r="F7" s="88" t="inlineStr">
        <is>
          <t>Bactroban</t>
        </is>
      </c>
      <c r="G7" s="88" t="inlineStr">
        <is>
          <t>Essaven</t>
        </is>
      </c>
      <c r="H7" s="88" t="inlineStr">
        <is>
          <t>Siduol</t>
        </is>
      </c>
      <c r="I7" s="119" t="inlineStr">
        <is>
          <t>3</t>
        </is>
      </c>
      <c r="J7" s="88" t="inlineStr">
        <is>
          <t>✅ คำตอบที่ถูกต้อง: ข้อ ค. Bactroban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Bactroban เป็นยาปฏิชีวนะ (mupirocin) ใช้รักษาการติดเชื้อแบคทีเรียที่ผิวหนัง จึงมีข้อบ่งใช้เกี่ยวข้องกับริดสีดวงทวารน้อยที่สุด เมื่อเทียบกับตัวอื่นที่เป็นยาเฉพาะที่สำหรับริดสีดวงหรือเส้นเลือดขอด
🔍 ข้ออื่นผิดเพราะอะไร:
• ข้อ ก. (Proctosedyl): Proctosedyl ประกอบด้วย Hydrocortisone ลดการอักเสบและ Cinchocaine ยาชาเฉพาะที่ ซึ่งเป็นยาเหน็บและยาทามาตรฐานที่ใช้บรรเทาอาการปวดคันจากโรคริดสีดวงทวารโดยตรง
• ข้อ ข. (Anusal): Anusol ประกอบด้วย Zinc oxide และ Bismuth subgallate ซึ่งมีฤทธิ์ฝาดสมาน (astringent) ปกป้องเนื้อเยื่อและลดการระคายเคืองบริเวณแผลริดสีดวงทวาร
• ข้อ ง. (Essaven): Essaven มีสารสำคัญคือ Aescin สารสกัดจาก Horse chestnut มีคุณสมบัติ venotonic ช่วยเพิ่มความตึงตัวของผนังหลอดเลือดดำและลด capillary permeability ในโรคริดสีดวงทวาร
• ข้อ จ. (Siduol): Siduol เป็นยารับประทานผสมระหว่างสมุนไพรและ bioflavonoids มีข้อบ่งใช้ในการรักษาและบรรเทาอาการเส้นเลือดขอดและโรคริดสีดวงทวาร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 s="100" t="n"/>
      <c r="L7" s="88" t="inlineStr">
        <is>
          <t>GERD</t>
        </is>
      </c>
      <c r="M7" s="100" t="inlineStr">
        <is>
          <t>Clinic</t>
        </is>
      </c>
      <c r="N7" s="88" t="inlineStr">
        <is>
          <t>ข้อ 5 Pharma Plus เล่มม่วง (เฉลยข้อ ค)</t>
        </is>
      </c>
      <c r="O7" s="100" t="inlineStr">
        <is>
          <t>Mock</t>
        </is>
      </c>
      <c r="P7" s="100" t="inlineStr">
        <is>
          <t>Pharma Plus เล่มม่วง</t>
        </is>
      </c>
      <c r="Q7" s="100" t="n"/>
    </row>
    <row r="8" ht="13.2" customHeight="1" s="49">
      <c r="A8" s="119" t="n">
        <v>6</v>
      </c>
      <c r="B8" s="88" t="inlineStr">
        <is>
          <t>ผู้ป่วยหญิงอายุ 43 ปี เป็นริดสีดวงทวาร มาขอปรึกษาเรื่องการใช้ยาและการปฏิบัติตน
ข้อใดกล่าวไม่ถูกต้องเกี่ยวกับโรคริดสีดวงทวาร</t>
        </is>
      </c>
      <c r="C8" s="100" t="n"/>
      <c r="D8" s="88" t="inlineStr">
        <is>
          <t>มักมีถ่ายอุจจาระเป็นเลือดสีคล้ำดำ</t>
        </is>
      </c>
      <c r="E8" s="88" t="inlineStr">
        <is>
          <t>ริดสีดวงแบ่งเป็น 2 ประเภท คือริดสีดวงภายในและริดสีดวงภายนอก</t>
        </is>
      </c>
      <c r="F8" s="88" t="inlineStr">
        <is>
          <t>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t>
        </is>
      </c>
      <c r="G8" s="88" t="inlineStr">
        <is>
          <t>ริดสีดวงภายนอก คือ เนื้อเยื่อที่อยู่ใต้ dentate line ยื่นออกเป็นติ่งเนื้อ</t>
        </is>
      </c>
      <c r="H8" s="88" t="inlineStr">
        <is>
          <t>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t>
        </is>
      </c>
      <c r="I8" s="119" t="inlineStr">
        <is>
          <t>1</t>
        </is>
      </c>
      <c r="J8" s="88" t="inlineStr">
        <is>
          <t>✅ คำตอบที่ถูกต้อง: ข้อ ก. มักมีถ่ายอุจจาระเป็นเลือดสีคล้ำดำ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มักมีถ่ายอุจจาระเป็นเลือดสีคล้ำดำ เลือดจากริดสีดวงทวาร (โดยเฉพาะริดสีดวงภายใน) มักเป็นเลือดสดเคลือบอุจจาระหรือหยดออกมา ไม่ใช่เลือดสีคล้ำดำ (ซึ่งมักเกิดจากเลือดออกในทางเดินอาหารส่วนบนหรือลำไส้ส่วนต้น)
🔍 ข้ออื่นผิดเพราะอะไร:
• ข้อ ข. (ริดสีดวงแบ่งเป็น 2 ประเภท คือริดสีดวงภายในและริดสีดวงภายนอก): ริดสีดวงทวารแบ่งออกเป็น 2 ชนิดหลักตามกายวิภาคคือ ริดสีดวงภายใน (internal hemorrhoids) และริดสีดวงภายนอก (external hemorrhoids) โดยใช้แนว dentate line เป็นเกณฑ์แบ่ง
• ข้อ ค. (ริดสีดวงภายใน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 Internal hemorrhoids เกิดจากการเลื่อนตัวลงมาของ vascular cushion และเยื่อบุทวารหนักที่อยู่เหนือ dentate line ส่งผลให้มีเลือดออกขณะเบ่งถ่ายหรือมีก้อนยื่นพ้นปากทวารหนัก
• ข้อ ง. (ริดสีดวงภายนอก คือ เนื้อเยื่อที่อยู่ใต้ dentate line ยื่นออกเป็นติ่งเนื้อ): External hemorrhoids คือกลุ่มหลอดเลือดดำที่อยู่ใต้ dentate line โป่งพองและถูกคลุมด้วย squamous epithelium เกิดเป็นติ่งเนื้อรอบปากทวารหนัก
• ข้อ จ. (สาเหตุของการเกิดริดสีดวงทวารคือการมีภาวะต่าง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 พยาธิกำเนิดหลักของริดสีดวงทวารเกิดจากแรงดันในกลุ่มหลอดเลือดดำทวารหนักสูงขึ้นเรื้อรัง เช่น จากการเบ่งถ่าย ท้องผูก หรือการนั่งถ่ายอุจจาระนานๆ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100" t="n"/>
      <c r="L8" s="88" t="inlineStr">
        <is>
          <t>GERD</t>
        </is>
      </c>
      <c r="M8" s="100" t="inlineStr">
        <is>
          <t>Clinic</t>
        </is>
      </c>
      <c r="N8" s="88" t="inlineStr">
        <is>
          <t>ข้อ 6 Pharma Plus เล่มม่วง (เฉลยข้อ ก)</t>
        </is>
      </c>
      <c r="O8" s="100" t="inlineStr">
        <is>
          <t>Mock</t>
        </is>
      </c>
      <c r="P8" s="100" t="inlineStr">
        <is>
          <t>Pharma Plus เล่มม่วง</t>
        </is>
      </c>
      <c r="Q8" s="100" t="n"/>
    </row>
    <row r="9" ht="13.2" customHeight="1" s="49">
      <c r="A9" s="119" t="n">
        <v>7</v>
      </c>
      <c r="B9" s="88" t="inlineStr">
        <is>
          <t>ข้อใดเป็นขนาดใช้ของยา daflon 500 mg ในระยะเกิด hemorrhoidal attacks</t>
        </is>
      </c>
      <c r="C9" s="100" t="n"/>
      <c r="D9" s="88" t="inlineStr">
        <is>
          <t>2 tablets daily</t>
        </is>
      </c>
      <c r="E9" s="88" t="inlineStr">
        <is>
          <t>6 tablets daily for 4 days followed by 4 tablets daily for 3 days</t>
        </is>
      </c>
      <c r="F9" s="88" t="inlineStr">
        <is>
          <t>4 tablets daily for 4 days followed by 3 tablets daily for 3 days</t>
        </is>
      </c>
      <c r="G9" s="88" t="inlineStr">
        <is>
          <t>1-tab tid pc for 5 days</t>
        </is>
      </c>
      <c r="H9" s="88" t="inlineStr">
        <is>
          <t>1-tab OD</t>
        </is>
      </c>
      <c r="I9" s="119" t="inlineStr">
        <is>
          <t>2</t>
        </is>
      </c>
      <c r="J9" s="88" t="inlineStr">
        <is>
          <t>✅ คำตอบที่ถูกต้อง: ข้อ ข. 6 tablets daily for 4 days followed by 4 tablets daily for 3 days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6 tablets daily for 4 days followed by 4 tablets daily for 3 days ขนาดรับประทานของ Micronized Purified Flavonoid Fraction (Daflon 500 mg) ในการรักษาอาการริดสีดวงทวารกำเริบเฉียบพลัน (acute hemorrhoidal attack) คือ 6 เม็ดต่อวัน เป็นเวลา 4 วันแรก จากนั้นลดเหลือ 4 เม็ดต่อวัน เป็นเวลา 3 วัน ตามคำแนะนำในเอกสารกำกับยาและแนวทางการรักษา
🔍 ข้ออื่นผิดเพราะอะไร:
• ข้อ ก. (2 tablets daily): ขนาดยา Daflon 500 mg วันละ 2 เม็ด (1 เม็ด เช้า-เย็น) เป็นขนาดยาบำรุงต่อเนื่องสำหรับ venous insufficiency หรือการรักษาป้องกันการกลับเป็นซ้ำของริดสีดวง ไม่เพียงพอสำหรับช่วง acute attack
• ข้อ ค. (4 tablets daily for 4 days followed by 3 tablets daily for 3 days): ขนาด 4 เม็ดต่อวัน 4 วัน แล้วตามด้วย 3 เม็ดต่อวัน 3 วัน เป็นสูตรขนาดยาที่คลาดเคลื่อนจากขนาดยามาตรฐานที่มี clinical evidence รองรับ
• ข้อ ง. (1-tab tid pc for 5 days): การให้ 1 เม็ด 3 เวลาหลังอาหารเป็นเวลา 5 วัน ให้ขนาดยารวมไม่เพียงพอต่อการควบคุมการอักเสบและบวมของหลอดเลือดในช่วง acute attack
• ข้อ จ. (1-tab OD): การรับประทาน Daflon 500 mg วันละ 1 เม็ด ต่ำเกินกว่าระดับยาที่ให้ผลในการรักษาโรคหลอดเลือดดำและโรคริดสีดวงทวาร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 s="100" t="n"/>
      <c r="L9" s="88" t="inlineStr">
        <is>
          <t>GERD</t>
        </is>
      </c>
      <c r="M9" s="100" t="inlineStr">
        <is>
          <t>Clinic</t>
        </is>
      </c>
      <c r="N9" s="88" t="inlineStr">
        <is>
          <t>ข้อ 7 Pharma Plus เล่มม่วง (เฉลยข้อ ข)</t>
        </is>
      </c>
      <c r="O9" s="100" t="inlineStr">
        <is>
          <t>Mock</t>
        </is>
      </c>
      <c r="P9" s="100" t="inlineStr">
        <is>
          <t>Pharma Plus เล่มม่วง</t>
        </is>
      </c>
      <c r="Q9" s="100" t="n"/>
    </row>
    <row r="10" ht="13.2" customHeight="1" s="49">
      <c r="A10" s="119" t="n">
        <v>8</v>
      </c>
      <c r="B10" s="88" t="inlineStr">
        <is>
          <t>ผู้ป่วยเด็กชายไทยอายุ 10 ปี มีอาการท้องเสีย ถ่ายเป็นน้ำ ไม่มีไข้ ไม่มีคลื่นไส้อาเจียน ยาที่ผู้ป่วยได้รับคือ - Disento PF suspension (Per 15 mL Furazolidone 50 mg, Pectin 150 mg, light kaolin 3 g) 1 ขวด - Oreda (Glucose anhydrous 3 g, NaCl 0.53 g, KCl 0.23 g, Na citrate dehydrate 0.44 g) 5 ซอง
ท่านคิดว่าผู้ป่วยมีภาวะท้องเสียจากสาเหตุใด จำเป็นต้องใช้ยาปฏิชีวนะหรือไม่</t>
        </is>
      </c>
      <c r="C10" s="100" t="n"/>
      <c r="D10" s="88" t="inlineStr">
        <is>
          <t>ไทพอยด์ จำเป็นต้องใช้ยาปฏิชีวนะ</t>
        </is>
      </c>
      <c r="E10" s="88" t="inlineStr">
        <is>
          <t>บิดมีตัว จำเป็นต้องใช้ยาปฏิชีวนะ</t>
        </is>
      </c>
      <c r="F10" s="88" t="inlineStr">
        <is>
          <t>บิดไม่มีตัว ไม่จำเป็นต้องใช้ยาปฏิชีวนะ</t>
        </is>
      </c>
      <c r="G10" s="88" t="inlineStr">
        <is>
          <t>อหิวาต์ จำเป็นต้องใช้ยาปฏิชีวนะ</t>
        </is>
      </c>
      <c r="H10" s="88" t="inlineStr">
        <is>
          <t>อาหารเป็นพิษ ไม่จำเป็นต้องใช้ยาปฏิชีวนะ</t>
        </is>
      </c>
      <c r="I10" s="119" t="inlineStr">
        <is>
          <t>4</t>
        </is>
      </c>
      <c r="J10" s="88" t="inlineStr">
        <is>
          <t>✅ คำตอบที่ถูกต้อง: ข้อที่ถูกต้องตามโจทย์
💡 Background:
Loperamide เป็น Opioid receptor agonist ที่ออกฤทธิ์เฉพาะที่ลำไส้ (Peripheral mu-opioid receptor) ลดการเคลื่อนไหวของลำไส้ (Reduced peristalsis), เพิ่มเวลาผ่านลำไส้ (Increased transit time), ลดการหลั่ง fluid เข้าลำไส้ และเพิ่มการดูดซึมน้ำและ electrolyte
🎯 ทำไมข้อนี้ถึงถูก:
ยับยั้ง mu-opioid receptor ในลำไส้โดยตรง ทำให้ลำไส้บีบตัวน้อยลง อุจจาระผ่านช้าลง น้ำถูกดูดซึมมากขึ้น ไม่ผ่าน Blood-Brain Barrier จึงไม่มีฤทธิ์ต่อระบบประสาทกลางในขนาดปกติ
🔍 ข้ออื่นผิดเพราะอะไร:
• (Bismuth): ออกฤทธิ์ต้านเชื้อ/ต้านการหลั่ง ไม่ใช่ opioid receptor
• (Hyoscine): Anticholinergic (M3 blocker) ลดการบีบตัวลำไส้ ไม่ใช่ opioid receptor
• (Kaolin): ดูดซับ toxin ในลำไส้ ไม่ใช่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Loperamide = Peripheral mu-opioid agonist; ไม่ผ่าน BBB; ห้ามใช้ใน invasive diarrhea/เด็กเล็ก</t>
        </is>
      </c>
      <c r="K10" s="100" t="n"/>
      <c r="L10" s="88" t="inlineStr">
        <is>
          <t>Diarrhea &amp; Constipation</t>
        </is>
      </c>
      <c r="M10" s="100" t="inlineStr">
        <is>
          <t>Clinic</t>
        </is>
      </c>
      <c r="N10" s="88" t="inlineStr">
        <is>
          <t>ข้อ 8 Pharma Plus เล่มม่วง (เฉลยข้อ ง)</t>
        </is>
      </c>
      <c r="O10" s="100" t="inlineStr">
        <is>
          <t>Mock</t>
        </is>
      </c>
      <c r="P10" s="100" t="inlineStr">
        <is>
          <t>Pharma Plus เล่มม่วง</t>
        </is>
      </c>
      <c r="Q10" s="100" t="n"/>
    </row>
    <row r="11" ht="13.2" customHeight="1" s="49">
      <c r="A11" s="119" t="n">
        <v>9</v>
      </c>
      <c r="B11" s="88" t="inlineStr">
        <is>
          <t>เกี่ยวกับ คำแนะนำในข้อใดไม่ถูกต้อง ข้อใดต่อไปนี้กล่าวถูกต้องตามหลักวิชาชีพเภสัชกรรม</t>
        </is>
      </c>
      <c r="C11" s="100" t="n"/>
      <c r="D11" s="88" t="inlineStr">
        <is>
          <t>สามารถเตรียมผงน้ำตาลเกลือแร่เองได้ โดยใช้น้ำตาลทรายผสมกับเกลือแกง</t>
        </is>
      </c>
      <c r="E11" s="88" t="inlineStr">
        <is>
          <t>เมื่อละลายผงน้ำตาลเกลือแร่แล้ว ควรใช้ภายใน 24 ชั่วโมง</t>
        </is>
      </c>
      <c r="F11" s="88" t="inlineStr">
        <is>
          <t>ควรให้ดื่มนมที่ชงเข้มข้นกว่าปกติเพื่อชดเชยน้ำที่สูญเสียไป</t>
        </is>
      </c>
      <c r="G11" s="88" t="inlineStr">
        <is>
          <t>ล้างมือด้วยน้ำกับสบู่ทุกครั้งก่อนรับประทานอาหาร</t>
        </is>
      </c>
      <c r="H11" s="88" t="inlineStr">
        <is>
          <t>กินอาหารสุก ไม่มีแมลงวันตอม</t>
        </is>
      </c>
      <c r="I11" s="119" t="inlineStr">
        <is>
          <t>3</t>
        </is>
      </c>
      <c r="J11" s="88" t="inlineStr">
        <is>
          <t>✅ คำตอบที่ถูกต้อง: ข้อที่ระบุคุณสมบัติ Bismuth subsalicylate ถูกต้อง
💡 Background:
Bismuth subsalicylate (BSS) มีกลไก 3 ทาง: (1) Antisecretory — salicylate ลดการหลั่ง prostaglandin (2) Antimicrobial — bismuth ทำลาย cell wall แบคทีเรีย (3) Coating — เคลือบผิว mucosa ลดการระคายเคือง ใช้ใน traveler's diarrhea, H. pylori eradication, อาการท้องอืด
🎯 ทำไมข้อนี้ถึงถูก:
BSS มีฤทธิ์ทั้ง Antisecretory และ Antimicrobial ทำให้ลดความถี่ถ่ายและลดระยะเวลาของอาการ ห้ามใช้ในเด็กและวัยรุ่น (Reye's syndrome risk จาก salicylate component) และในหญิงตั้งครรภ์
🔍 ข้ออื่นผิดเพราะอะไร:
• ห้ามใช้ใน aspirin allergy (cross-reaction กับ salicylate)
• ทำให้อุจจาระและลิ้นดำชั่วคราว (harmless)
• ไม่ใช่ opioid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BSS ห้ามในเด็ก (Reye's), aspirin allergy; ทำลิ้น/อุจจาระดำชั่วคราว</t>
        </is>
      </c>
      <c r="K11" s="100" t="n"/>
      <c r="L11" s="88" t="inlineStr">
        <is>
          <t>Diarrhea &amp; Constipation</t>
        </is>
      </c>
      <c r="M11" s="100" t="inlineStr">
        <is>
          <t>Clinic</t>
        </is>
      </c>
      <c r="N11" s="88" t="inlineStr">
        <is>
          <t>ข้อ 9 Pharma Plus เล่มม่วง (เฉลยข้อ ค)</t>
        </is>
      </c>
      <c r="O11" s="100" t="inlineStr">
        <is>
          <t>Mock</t>
        </is>
      </c>
      <c r="P11" s="100" t="inlineStr">
        <is>
          <t>Pharma Plus เล่มม่วง</t>
        </is>
      </c>
      <c r="Q11" s="100" t="n"/>
    </row>
    <row r="12" ht="13.2" customHeight="1" s="49">
      <c r="A12" s="119" t="n">
        <v>10</v>
      </c>
      <c r="B12" s="88" t="inlineStr">
        <is>
          <t>การให้ Kaolin - Pectin แก่ผู้ป่วยเพื่อ</t>
        </is>
      </c>
      <c r="C12" s="100" t="n"/>
      <c r="D12" s="88" t="inlineStr">
        <is>
          <t>ดูดซับสารพิษ</t>
        </is>
      </c>
      <c r="E12" s="88" t="inlineStr">
        <is>
          <t>บรรเทาการสูญเสียน้ำและเกลือแร่จากร่างกาย</t>
        </is>
      </c>
      <c r="F12" s="88" t="inlineStr">
        <is>
          <t>มีคุณสมบัติเป็นประจุบวก</t>
        </is>
      </c>
      <c r="G12" s="88" t="inlineStr">
        <is>
          <t>ดูดน้ำเข้าหาตัว</t>
        </is>
      </c>
      <c r="H12" s="88" t="inlineStr">
        <is>
          <t>เพิ่มการดูดกลับน้ำและอิเลคโทรไลต์</t>
        </is>
      </c>
      <c r="I12" s="119" t="inlineStr">
        <is>
          <t>1</t>
        </is>
      </c>
      <c r="J12" s="88" t="inlineStr">
        <is>
          <t>✅ คำตอบที่ถูกต้อง: ข้อ ก. ดูดซับสารพิษ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ดูดซับสารพิษ Kaolin และ Pectin ทำหน้าที่เป็น adsorbent มีคุณสมบัติในการดูดซับ (adsorb) สารพิษ แบคทีเรีย หรือ 38Toxin ต่างๆ ในทางเดินอาหาร ช่วยลดความถี่และเพิ่มความคงตัวของอุจจาระในผู้ป่วยท้องเสีย
🔍 ข้ออื่นผิดเพราะอะไร:
• ข้อ ข. (บรรเทาการสูญเสียน้ำและเกลือแร่จากร่างกาย): Kaolin-Pectin ไม่มีฤทธิ์ชดเชยน้ำหรือเกลือแร่ การป้องกันภาวะขาดน้ำในผู้ป่วยท้องเสียต้องใช้สารน้ำทางปาก เช่น Oral Rehydration Salts (ORS) เท่านั้น
• ข้อ ค. (มีคุณสมบัติเป็นประจุบวก): Kaolin เป็นอะลูมิเนียมซิลิเกตธรรมชาติที่มีพื้นผิวเป็นประจุลบเด่น (negatively charged surfaces) ซึ่งช่วยจับกับสารพิษและไอออนบวก
• ข้อ ง. (ดูดน้ำเข้าหาตัว): ยากลุ่มที่ดูดน้ำเข้าหาตัวเพื่อทำให้อุจจาระเป็นก้อนคือ Bulk-forming agents หรือ Hydrophilic colloids เช่น Psyllium หรือ Polycarbophil ไม่ใช่ Kaolin
• ข้อ จ. (เพิ่มการดูดกลับน้ำและอิเลคโทรไลต์): Kaolin-Pectin ไม่ได้ออกฤทธิ์กระตุ้นกลไก active transport หรือ SGLT-1 ในการดูดกลับโซเดียมและน้ำของเซลล์เยื่อบุลำไส้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 s="100" t="n"/>
      <c r="L12" s="88" t="inlineStr">
        <is>
          <t>GERD</t>
        </is>
      </c>
      <c r="M12" s="100" t="inlineStr">
        <is>
          <t>Clinic</t>
        </is>
      </c>
      <c r="N12" s="88" t="inlineStr">
        <is>
          <t>ข้อ 10 Pharma Plus เล่มม่วง (เฉลยข้อ ก)</t>
        </is>
      </c>
      <c r="O12" s="100" t="inlineStr">
        <is>
          <t>Mock</t>
        </is>
      </c>
      <c r="P12" s="100" t="inlineStr">
        <is>
          <t>Pharma Plus เล่มม่วง</t>
        </is>
      </c>
      <c r="Q12" s="100" t="n"/>
    </row>
    <row r="13" ht="13.2" customHeight="1" s="49">
      <c r="A13" s="119" t="n">
        <v>11</v>
      </c>
      <c r="B13" s="88" t="inlineStr">
        <is>
          <t>เพราะเหตุใดจึงห้ามใช้ norfloxacin ในเด็กอายุต่ำกว่า 12 ปี</t>
        </is>
      </c>
      <c r="C13" s="100" t="n"/>
      <c r="D13" s="88" t="inlineStr">
        <is>
          <t>ทำให้คลื่นไส้</t>
        </is>
      </c>
      <c r="E13" s="88" t="inlineStr">
        <is>
          <t>ทำให้ปวดศีรษะ</t>
        </is>
      </c>
      <c r="F13" s="88" t="inlineStr">
        <is>
          <t>ทำให้เกิดความผิดปกติในการเจริญเติบโตของข้อกระดูก เส้นเอ็น</t>
        </is>
      </c>
      <c r="G13" s="88" t="inlineStr">
        <is>
          <t>ทำให้เกิดความผิดปกติในการทำงานของตับและไต</t>
        </is>
      </c>
      <c r="H13" s="88" t="inlineStr">
        <is>
          <t>ทำให้เกิดภาวะช็อก</t>
        </is>
      </c>
      <c r="I13" s="119" t="inlineStr">
        <is>
          <t>3</t>
        </is>
      </c>
      <c r="J13" s="88" t="inlineStr">
        <is>
          <t>✅ คำตอบที่ถูกต้อง: ข้อ ค. ทำให้เกิดความผิดปกติในการเจริญเติบโตของข้อกระดูก เส้นเอ็น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ทำให้เกิดความผิดปกติในการเจริญเติบโตของข้อกระดูก เส้นเอ็น ยาในกลุ่ม Fluoroquinolones (เช่น Norfloxacin) มีรายงานการเกิด arthropathy และความเสียหายต่อกระดูกอ่อนผิวข้อ (cartilage damage) ในสัตว์ทดลองวัยอ่อน จึง contraindication ในเด็กอายุต่ำกว่า 18 ปี หรือต่ำกว่า 12 ปี เพื่อป้องกันผลกระทบต่อการเจริญเติบโตของกระดูกและข้อ
🔍 ข้ออื่นผิดเพราะอะไร:
• ข้อ ก. (ทำให้คลื่นไส้): อาการคลื่นไส้เป็นผลข้างเคียงต่อระบบทางเดินอาหารทั่วไปที่พบได้ในทุกช่วงอายุ แต่ไม่ใช่เหตุผลหลักที่จัดเป็นข้อห้ามใช้เด็ดขาดในเด็ก
• ข้อ ข. (ทำให้ปวดศีรษะ): อาการปวดศีรษะหรือมึนงงเป็นผลข้างเคียงไม่รุนแรงต่อระบบประสาทส่วนกลางที่สามารถหายได้เอง ไม่ใช่ข้อห้ามใช้สำคัญของ Fluoroquinolones ในเด็ก
• ข้อ ง. (ทำให้เกิดความผิดปกติในการทำงานของตับและไต): Fluoroquinolones ถูกขจัดทั้งทางไตและตับ แต่การทำงานของอวัยวะที่ยังเจริญไม่เต็มที่ในเด็กไม่ใช่สาเหตุจำเพาะที่ห้ามใช้ยาในกลุ่มนี้
• ข้อ จ. (ทำให้เกิดภาวะช็อก): ภาวะช็อกจากการแพ้ยา (Anaphylactic shock) เป็น idiosyncratic reaction ที่พบได้น้อยมากในทุกกลุ่มอายุ ไม่ใช่เหตุผลจำเพาะที่จำกัดการใช้ในเด็กอายุต่ำกว่า 12 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 s="100" t="n"/>
      <c r="L13" s="88" t="inlineStr">
        <is>
          <t>GERD</t>
        </is>
      </c>
      <c r="M13" s="100" t="inlineStr">
        <is>
          <t>Clinic</t>
        </is>
      </c>
      <c r="N13" s="88" t="inlineStr">
        <is>
          <t>ข้อ 11 Pharma Plus เล่มม่วง (เฉลยข้อ ค)</t>
        </is>
      </c>
      <c r="O13" s="100" t="inlineStr">
        <is>
          <t>Mock</t>
        </is>
      </c>
      <c r="P13" s="100" t="inlineStr">
        <is>
          <t>Pharma Plus เล่มม่วง</t>
        </is>
      </c>
      <c r="Q13" s="100" t="n"/>
    </row>
    <row r="14" ht="13.2" customHeight="1" s="49">
      <c r="A14" s="119" t="n">
        <v>12</v>
      </c>
      <c r="B14" s="88" t="inlineStr">
        <is>
          <t>ชายไทยอายุ 40 ปี มีอาการปวด จุกบริเวณใต้ลิ้นปี่ มาขอซื้อยา ลดกรดในร้านยา เภสัชกรได้จ่าย Al(OH)3 + Mg(OH)2 suspension 1 ขวด
เหตุผลหลักในการตั้งตำรับ ยาลดกรดที่มีทั้ง Al(OH)3 และ Mg(OH)2 เพราะ</t>
        </is>
      </c>
      <c r="C14" s="100" t="n"/>
      <c r="D14" s="88" t="inlineStr">
        <is>
          <t>ให้ยาทั้งสองแตกตัวได้ดียิ่งขึ้น</t>
        </is>
      </c>
      <c r="E14" s="88" t="inlineStr">
        <is>
          <t>ลดผลข้างเคียงซึ่งกันและกัน เนื่องจาก Al(OH)3 ทำให้เกิดอาการท้องผูก</t>
        </is>
      </c>
      <c r="F14" s="88" t="inlineStr">
        <is>
          <t>ลดผลข้างเคียงซึ่งกันและกัน เนื่องจาก Al(OH)3 ทำให้เกิดอาการท้องเสีย</t>
        </is>
      </c>
      <c r="G14" s="88" t="inlineStr">
        <is>
          <t>เพิ่มความคงตัวของตำรับ</t>
        </is>
      </c>
      <c r="H14" s="88" t="inlineStr">
        <is>
          <t>ลดอาการคลื่นไส้อาเจียน เมื่อใช้ยาลดกรดตัวเดียว</t>
        </is>
      </c>
      <c r="I14" s="119" t="inlineStr">
        <is>
          <t>2</t>
        </is>
      </c>
      <c r="J14" s="88" t="inlineStr">
        <is>
          <t>✅ คำตอบที่ถูกต้อง: ข้อ ข. ลดผลข้างเคียงซึ่งกันและกัน เนื่องจาก Al(OH)3 ทำให้เกิดอาการท้องผูก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ลดผลข้างเคียงซึ่งกันและกัน เนื่องจาก Al(OH)3 ทำให้เกิดอาการท้องผูก Aluminum hydroxide [Al(OH)3] ทำให้เกิดอาการท้องผูก (constipation) ในขณะที่ Magnesium hydroxide [Mg(OH)2] ทำให้เกิดอาการท้องเสีย (diarrhea) การผสมยาทั้งสองตัวเข้าด้วยกันจึงช่วยหักล้างผลข้างเคียงเรื่องระบบขับถ่ายซึ่งกันและกัน
🔍 ข้ออื่นผิดเพราะอะไร:
• ข้อ ก. (ให้ยาทั้งสองแตกตัวได้ดียิ่งขึ้น): Al(OH)3 และ Mg(OH)2 เป็นสารแขวนลอยที่ไม่ละลายน้ำ การรวมกันไม่ได้ช่วยเพิ่มการแตกตัวของอนุภาคหรือเพิ่มการดูดซึมของสารทั้งสอง
• ข้อ ค. (ลดผลข้างเคียงซึ่งกันและกัน เนื่องจาก Al(OH)3 ทำให้เกิดอาการท้องเสีย): Aluminium hydroxide ก่อให้เกิดผลข้างเคียงเด่นคือท้องผูก ไม่ใช่ท้องเสีย การระบุว่าทำให้ท้องเสียจึงขัดแย้งกับข้อเท็จจริงทางเภสัชวิทยา
• ข้อ ง. (เพิ่มความคงตัวของตำรับ): การผสมเกลือทั้งสองไม่ได้มีวัตถุประสงค์หลักเพื่อเพิ่ม physical stability ของสารแขวนลอย แต่เป็นการออกแบบทางเภสัชบำบัดเพื่อหักล้างอาการข้างเคียง
• ข้อ จ. (ลดอาการคลื่นไส้อาเจียน เมื่อใช้ยาลดกรดตัวเดียว): ยาลดกรดเดี่ยวๆ ทั้งสองตัวไม่ได้มีผลข้างเคียงเด่นด้านการกระตุ้นศูนย์ควบคุมการอาเจียน (CTZ) ดังนั้นการรวมกันจึงไม่ได้มีเป้าหมายเพื่อลดอาการคลื่นไส้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Bancroft's Rule: วัฏภาคที่สารลดแรงตึงผิว (surfactant) ละลายได้ดีกว่า จะกลายเป็นวัฏภาคต่อเนื่อง (Continuous phase)
• HLB Value Selection: HLB 3-6 เหมาะสำหรับทำอิมัลชันชนิด W/O; HLB 8-16 เหมาะสำหรับทำอิมัลชันชนิด O/W
• Physical Instability Types: Creaming/Sedimentation (ผันกลับได้โดยการเขย่า) ต่างจาก Coalescence/Breaking (ฟิล์มแตกตัวถาวร รวมตัวเป็นวัฏภาคเดิม ผันกลับไม่ได้)</t>
        </is>
      </c>
      <c r="K14" s="100" t="n"/>
      <c r="L14" s="88" t="inlineStr">
        <is>
          <t>GERD</t>
        </is>
      </c>
      <c r="M14" s="100" t="inlineStr">
        <is>
          <t>Clinic</t>
        </is>
      </c>
      <c r="N14" s="88" t="inlineStr">
        <is>
          <t>ข้อ 12 Pharma Plus เล่มม่วง (เฉลยข้อ ข)</t>
        </is>
      </c>
      <c r="O14" s="100" t="inlineStr">
        <is>
          <t>Mock</t>
        </is>
      </c>
      <c r="P14" s="100" t="inlineStr">
        <is>
          <t>Pharma Plus เล่มม่วง</t>
        </is>
      </c>
      <c r="Q14" s="100" t="n"/>
    </row>
    <row r="15" ht="13.2" customHeight="1" s="49">
      <c r="A15" s="119" t="n">
        <v>13</v>
      </c>
      <c r="B15" s="88" t="inlineStr">
        <is>
          <t>ต่อมา มีอาการไม่ดีขึ้น จึงไปพบแพทย์์ ที่โรงพยาบาล แพทย์์จ่ายยานี้ Omeprazole 20 mg วันละ 2 ครั้ง ร่วมกับ Clarithromycin 500 mg วันละ 2 ครั้ง และ Amoxicillin 1000 mg วันละ 2 ครั้ง ท่านคิดว่าแพทย์์วินิจฉัยว่า ชายไทยนี้ ป่วยเป็นไรอะไร
ท่านคิดว่าแพทย์์วินิจฉัยว่า ชายไทยนี้ ป่วยเป็นไรอะไร</t>
        </is>
      </c>
      <c r="C15" s="100" t="n"/>
      <c r="D15" s="88" t="inlineStr">
        <is>
          <t>Dyspepsia</t>
        </is>
      </c>
      <c r="E15" s="88" t="inlineStr">
        <is>
          <t>Peptic ulcer</t>
        </is>
      </c>
      <c r="F15" s="88" t="inlineStr">
        <is>
          <t>Heart burn</t>
        </is>
      </c>
      <c r="G15" s="88" t="inlineStr">
        <is>
          <t>Constipation</t>
        </is>
      </c>
      <c r="H15" s="88" t="inlineStr">
        <is>
          <t>Malignancy in stomach</t>
        </is>
      </c>
      <c r="I15" s="119" t="inlineStr">
        <is>
          <t>2</t>
        </is>
      </c>
      <c r="J15" s="88" t="inlineStr">
        <is>
          <t>✅ คำตอบที่ถูกต้อง: ข้อ ข. Peptic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สูตรยา Omeprazole ร่วมกับ Clarithromycin และ Amoxicillin เป็น standard triple therapy สำหรับรักษาโรคแผลในกระเพาะอาหาร (Peptic ulcer) ที่เกิดจากการติดเชื้อ Helicobacter pylori ตามแนวทางการรักษามาตรฐาน
🔍 ข้ออื่นผิดเพราะอะไร:
• ข้อ ก. (Dyspepsia): Dyspepsia ที่ไม่มีแผลหรือไม่ได้ยืนยันการติดเชื้อ H. pylori แนะนำให้รักษาด้วย PPI ขนาดมาตรฐานวันละครั้ง ไม่จำเป็นต้องใช้ยาปฏิชีวนะสองชนิดร่วมกัน
• ข้อ ค. (Heart burn): อาการเสียดแสบยอดอก (Heartburn) เป็นอาการเด่นของ GERD ซึ่งการรักษามาตรฐานคือ PPIs วันละ 1 หรือ 2 ครั้ง โดยไม่ใช้ยาปฏิชีวนะกำจัดเชื้อ
• ข้อ ง. (Constipation): Constipation เป็นภาวะท้องผูก รักษาด้วยยาระบายและการปรับเปลี่ยนพฤติกรรม ยาปฏิชีวนะและ PPIs ไม่มีข้อบ่งใช้ในการรักษาอาการนี้
• ข้อ จ. (Malignancy in stomach): โรคมะเร็งกระเพาะอาหาร (Gastric malignancy) ต้องได้รับการวินิจฉัยทางพยาธิวิทยาจากการส่องกล้องตัดชิ้นเนื้อ และรักษาด้วยการผ่าตัดหรือเคมีบำบัด ไม่ใช่ Triple therapy เพียงอย่างเดียว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 s="100" t="n"/>
      <c r="L15" s="88" t="inlineStr">
        <is>
          <t>GERD</t>
        </is>
      </c>
      <c r="M15" s="100" t="inlineStr">
        <is>
          <t>Clinic</t>
        </is>
      </c>
      <c r="N15" s="88" t="inlineStr">
        <is>
          <t>ข้อ 13 Pharma Plus เล่มม่วง (เฉลยข้อ ข)</t>
        </is>
      </c>
      <c r="O15" s="100" t="inlineStr">
        <is>
          <t>Mock</t>
        </is>
      </c>
      <c r="P15" s="100" t="inlineStr">
        <is>
          <t>Pharma Plus เล่มม่วง</t>
        </is>
      </c>
      <c r="Q15" s="100" t="n"/>
    </row>
    <row r="16" ht="13.2" customHeight="1" s="49">
      <c r="A16" s="119" t="n">
        <v>14</v>
      </c>
      <c r="B16" s="88" t="inlineStr">
        <is>
          <t>สาเหตุหลักของโรคดังกล่าวในข้อที่ 13 ที่ได้รับการวินิจฉัยจากแพทย์์คือ</t>
        </is>
      </c>
      <c r="C16" s="100" t="n"/>
      <c r="D16" s="88" t="inlineStr">
        <is>
          <t>NSAIDs</t>
        </is>
      </c>
      <c r="E16" s="88" t="inlineStr">
        <is>
          <t>Zolinger Ellison syndrome</t>
        </is>
      </c>
      <c r="F16" s="88" t="inlineStr">
        <is>
          <t>Helicobacter Pylori</t>
        </is>
      </c>
      <c r="G16" s="88" t="inlineStr">
        <is>
          <t>Alcoholism</t>
        </is>
      </c>
      <c r="H16" s="88" t="inlineStr">
        <is>
          <t>Cigarette</t>
        </is>
      </c>
      <c r="I16" s="119" t="inlineStr">
        <is>
          <t>3</t>
        </is>
      </c>
      <c r="J16" s="88" t="inlineStr">
        <is>
          <t>✅ คำตอบที่ถูกต้อง: ข้อ ค. Helicobacter Pylori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Helicobacter Pylori สาเหตุหลักของ Peptic ulcer disease ได้แก่ การติดเชื้อ Helicobacter pylori และการใช้ยา NSAIDs โดยการให้ยาปฏิชีวนะร่วมด้วยบ่งชี้ถึงสาเหตุจากเชื้อ H. pylori
🔍 ข้ออื่นผิดเพราะอะไร:
• ข้อ ก. (NSAIDs): ยากลุ่ม NSAIDs ยับยั้ง COX-1 ทำให้ลดการสร้าง mucosal protective prostaglandins เป็นสาเหตุสำคัญของ PUD แต่วิธีรักษาหลักคือการหยุดยา NSAID และให้ PPI โดยไม่ต้องใช้ยาปฏิชีวนะ
• ข้อ ข. (Zolinger Ellison syndrome): Zollinger-Ellison syndrome เกิดจากเนื้องอก gastrinoma หลั่ง gastrin ปริมาณมหาศาล รักษาด้วย high-dose PPI และการผ่าตัด ไม่เกี่ยวข้องกับการให้ยาปฏิชีวนะ
• ข้อ ง. (Alcoholism): การดื่มแอลกอฮอล์ทำให้เยื่อบุกระเพาะอาหารระคายเคืองและอักเสบ แต่ไม่ใช่เชื้อก่อโรคติดเชื้อที่ต้องกำจัดด้วยยาปฏิชีวนะสูตรผสม
• ข้อ จ. (Cigarette): การสูบบุหรี่เป็นปัจจัยเสี่ยงที่ลด mucosal blood flow และขัดขวางการหายของแผล แต่ไม่ใช่สาเหตุการติดเชื้อที่ต้องใช้ Clarithromycin และ Amoxicillin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6" s="100" t="n"/>
      <c r="L16" s="88" t="inlineStr">
        <is>
          <t>Dyspepsia &amp; PUD</t>
        </is>
      </c>
      <c r="M16" s="100" t="inlineStr">
        <is>
          <t>Clinic</t>
        </is>
      </c>
      <c r="N16" s="88" t="inlineStr">
        <is>
          <t>ข้อ 14 Pharma Plus เล่มม่วง (เฉลยข้อ ค)</t>
        </is>
      </c>
      <c r="O16" s="100" t="inlineStr">
        <is>
          <t>Mock</t>
        </is>
      </c>
      <c r="P16" s="100" t="inlineStr">
        <is>
          <t>Pharma Plus เล่มม่วง</t>
        </is>
      </c>
      <c r="Q16" s="100" t="n"/>
    </row>
    <row r="17" ht="13.2" customHeight="1" s="49">
      <c r="A17" s="119" t="n">
        <v>15</v>
      </c>
      <c r="B17" s="88" t="inlineStr">
        <is>
          <t>สมุนไพรในข้อใด มีฤทธิ์รักษาโรคแผลในกระเพาะอาหารได้ดีจนพัฒนาไปเป็นยาแผนปัจจุบัน และสารสำคัญของพืชดังกล่าวคืออะไร</t>
        </is>
      </c>
      <c r="C17" s="100" t="n"/>
      <c r="D17" s="88" t="inlineStr">
        <is>
          <t>มังคุด - plaunotol</t>
        </is>
      </c>
      <c r="E17" s="88" t="inlineStr">
        <is>
          <t>มะขามแขก - sennoside</t>
        </is>
      </c>
      <c r="F17" s="88" t="inlineStr">
        <is>
          <t>ปลพน้อย - curcuminoids</t>
        </is>
      </c>
      <c r="G17" s="88" t="inlineStr">
        <is>
          <t>ขมิ้นชัน - curcuminoids</t>
        </is>
      </c>
      <c r="H17" s="88" t="inlineStr">
        <is>
          <t>ปลาน้อย - plaunotol</t>
        </is>
      </c>
      <c r="I17" s="119" t="inlineStr">
        <is>
          <t>5</t>
        </is>
      </c>
      <c r="J17" s="88" t="inlineStr">
        <is>
          <t>✅ คำตอบที่ถูกต้อง: ข้อ จ. ปลาน้อย - plaunotol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ปลาน้อย - plaunotol เปลาน้อย (Croton sublyratus) มีสารสำคัญคือ plaunotol ซึ่งมีฤทธิ์สมานแผลในกระเพาะอาหารและได้รับการพัฒนาเป็นยาแผนปัจจุบัน
🔍 ข้ออื่นผิดเพราะอะไร:
• ข้อ ก. (มังคุด - plaunotol): เปลือกมังคุดมีสารสำคัญคือ Mangostin ซึ่งมีฤทธิ์ต้านเชื้อแบคทีเรียและฝาดสมานภายนอก ไม่ได้มีสาร Plaunotol และไม่ได้พัฒนาเป็นยารักษาแผลในกระเพาะอาหาร
• ข้อ ข. (มะขามแขก - sennoside): มะขามแขก (Senna) มีสารสำคัญคือ Sennosides ซึ่งเป็นยากระตุ้นการขับถ่าย (stimulant laxative) ไม่มีฤทธิ์รักษาแผลในกระเพาะอาหาร
• ข้อ ค. (ปลพน้อย - curcuminoids): Curcuminoids เป็นสารสกัดจากขมิ้นชัน ไม่ใช่สารสกัดจากเปล้าน้อย และคำสะกดในตัวเลือกมีความผิดพลาด
• ข้อ ง. (ขมิ้นชัน - curcuminoids): ขมิ้นชันมีสารสำคัญคือ Curcuminoids ใช้ขับลมและต้านการอักเสบ บรรเทาอาการ dyspepsia แต่สารที่พัฒนาเป็นยาแผนปัจจุบันสำหรับแผลเปื่อยคือ Plaunotol จากเปล้าน้อย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7" s="100" t="n"/>
      <c r="L17" s="88" t="inlineStr">
        <is>
          <t>Dyspepsia &amp; PUD</t>
        </is>
      </c>
      <c r="M17" s="100" t="inlineStr">
        <is>
          <t>Clinic</t>
        </is>
      </c>
      <c r="N17" s="88" t="inlineStr">
        <is>
          <t>ข้อ 15 Pharma Plus เล่มม่วง (เฉลยข้อ จ)</t>
        </is>
      </c>
      <c r="O17" s="100" t="inlineStr">
        <is>
          <t>Mock</t>
        </is>
      </c>
      <c r="P17" s="100" t="inlineStr">
        <is>
          <t>Pharma Plus เล่มม่วง</t>
        </is>
      </c>
      <c r="Q17" s="100" t="n"/>
    </row>
    <row r="18" ht="13.2" customHeight="1" s="49">
      <c r="A18" s="119" t="n">
        <v>16</v>
      </c>
      <c r="B18" s="88"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จากการซักถามเพิ่มเติม พบว่าผู้ป่วยมีอาการท้องผูก หากท่านเป็นเภสัชกรประจำร้านนี้ ท่านจะแนะนำยาชนิดใด</t>
        </is>
      </c>
      <c r="C18" s="100" t="n"/>
      <c r="D18" s="88" t="inlineStr">
        <is>
          <t>Senna</t>
        </is>
      </c>
      <c r="E18" s="88" t="inlineStr">
        <is>
          <t>Castor oil</t>
        </is>
      </c>
      <c r="F18" s="88" t="inlineStr">
        <is>
          <t>Bisacodyl</t>
        </is>
      </c>
      <c r="G18" s="88" t="inlineStr">
        <is>
          <t>Mineral oil</t>
        </is>
      </c>
      <c r="H18" s="88" t="inlineStr">
        <is>
          <t>Psyllium seed</t>
        </is>
      </c>
      <c r="I18" s="119" t="inlineStr">
        <is>
          <t>5</t>
        </is>
      </c>
      <c r="J18" s="88" t="inlineStr">
        <is>
          <t>✅ คำตอบที่ถูกต้อง: ข้อที่ระบุถึง Bulk-forming laxative ถูกต้อง
💡 Background:
ยาระบายแบ่งตามกลไกเป็น 4 กลุ่ม: Bulk-forming (Psyllium, Methylcellulose), Osmotic (Lactulose, MgOH, PEG), Stimulant/Contact (Senna, Bisacodyl, Castor oil), Lubricant/Emollient (Mineral oil, Docusate)
🎯 ทำไมข้อนี้ถึงถูก:
Psyllium seed (Bulk-forming) เพิ่มปริมาณ fiber ในลำไส้ ดูดน้ำทำให้อุจจาระนิ่ม เหมาะสำหรับท้องผูกเรื้อรัง ต้องดื่มน้ำตามมาก ห้ามใช้ในผู้ป่วยลำไส้อุดตัน (เพราะเพิ่ม bulk จนอันตราย)
🔍 ข้ออื่นผิดเพราะอะไร:
• Stimulant laxative (Senna/Bisacodyl): กระตุ้นการบีบตัว เหมาะท้องผูกเฉียบพลัน ไม่เหมาะใช้ยาว
• Lactulose: Osmotic, แบคทีเรียย่อยได้ผลเป็นกรด ทำให้ท้องอืดมาก
• Mineral oil: ลื่น แต่ดูดซึม fat-soluble vitamins ลดลง
📖 Guideline อ้างอิง:
American College of Gastroenterology Chronic Idiopathic Constipation Guideline 2021
📌 จุดจำก่อนสอบ:
Psyllium ห้ามใน intestinal obstruction; Stimulant laxative ไม่ควรใช้ยาว; Lactulose = osmotic, ท้องอืด</t>
        </is>
      </c>
      <c r="K18" s="100" t="n"/>
      <c r="L18" s="88" t="inlineStr">
        <is>
          <t>Diarrhea &amp; Constipation</t>
        </is>
      </c>
      <c r="M18" s="100" t="inlineStr">
        <is>
          <t>Clinic</t>
        </is>
      </c>
      <c r="N18" s="88" t="inlineStr">
        <is>
          <t>ข้อ 16 Pharma Plus เล่มม่วง (เฉลยข้อ จ)</t>
        </is>
      </c>
      <c r="O18" s="100" t="inlineStr">
        <is>
          <t>Mock</t>
        </is>
      </c>
      <c r="P18" s="100" t="inlineStr">
        <is>
          <t>Pharma Plus เล่มม่วง</t>
        </is>
      </c>
      <c r="Q18" s="100" t="n"/>
    </row>
    <row r="19" ht="13.2" customHeight="1" s="49">
      <c r="A19" s="119" t="n">
        <v>17</v>
      </c>
      <c r="B19" s="88"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จากการซักถามถึงพฤติกรรมของผู้ป่วย ข้อใดเป็นสาเหตุที่ทำให้เกิดริดสีดวงทวาร</t>
        </is>
      </c>
      <c r="C19" s="100" t="n"/>
      <c r="D19" s="88" t="inlineStr">
        <is>
          <t>ผู้ป่วยมักจะดื่มน้ำวันละ 6 แก้ว</t>
        </is>
      </c>
      <c r="E19" s="88" t="inlineStr">
        <is>
          <t>ผู้ป่วยมักจะออกกำลังกายสม่ำเสมอ</t>
        </is>
      </c>
      <c r="F19" s="88" t="inlineStr">
        <is>
          <t>ผู้ป่วยมักจะหลีกเลี่ยงการดื่มชา กาแฟ</t>
        </is>
      </c>
      <c r="G19" s="88" t="inlineStr">
        <is>
          <t>ผู้ป่วยมักจะดื่มนม 1 แก้วเป็นประจำทุกวัน</t>
        </is>
      </c>
      <c r="H19" s="88" t="inlineStr">
        <is>
          <t>ผู้ป่วยมักจะนั่งอ่านหนังสือในห้องน้ำเป็นเวลานาน</t>
        </is>
      </c>
      <c r="I19" s="119" t="inlineStr">
        <is>
          <t>5</t>
        </is>
      </c>
      <c r="J19" s="88" t="inlineStr">
        <is>
          <t>✅ คำตอบที่ถูกต้อง: ข้อ จ. ผู้ป่วยมักจะนั่งอ่านหนังสือในห้องน้ำเป็นเวลานาน
💡 Background:
ริดสีดวงทวาร (Hemorrhoids) เกิดจากแรงดันเพิ่มในหลอดเลือดดำบริเวณทวารหนัก ปัจจัยเสี่ยงหลักได้แก่ ท้องผูก เบ่งถ่ายนาน ตั้งครรภ์ โรคอ้วน และการนั่งในท่าเดิมนานๆ
🎯 ทำไมข้อนี้ถึงถูก:
การนั่งอ่านหนังสือในห้องน้ำนานเป็น high-risk behavior สำคัญสำหรับริดสีดวงทวาร เพราะทำให้ แรงดันในหลอดเลือดดำบริเวณทวารหนักเพิ่มขึ้นนานเกินไป ส่งผลให้หลอดเลือดโป่งพอง
🔍 ข้ออื่นผิดเพราะอะไร:
• ข้อ ก. (ดื่มน้ำน้อย 6 แก้ว): การดื่มน้ำน้อยเป็นปัจจัยเสี่ยง แต่ 6 แก้วถือว่าเพียงพอ
• ข้อ ข. (ออกกำลังกายสม่ำเสมอ): ออกกำลังกายเป็นปัจจัยป้องกัน ไม่ใช่ปัจจัยเสี่ยง
• ข้อ ค. (หลีกเลี่ยงชา กาแฟ): การหลีกเลี่ยงเครื่องดื่มที่ทำให้ขับปัสสาวะเป็นสิ่งดี ไม่ใช่ปัจจัยเสี่ยง
• ข้อ ง. (ดื่มนม 1 แก้ว): นมช่วยให้อุจจาระนิ่ม ไม่ใช่ปัจจัยเสี่ยง
📖 Guideline อ้างอิง:
American Society of Colon and Rectal Surgeons Clinical Practice Guidelines for the Management of Hemorrhoids 2018
📌 จุดจำก่อนสอบ:
ริดสีดวง risk factors: เบ่งถ่ายนาน, นั่งห้องน้ำนาน, ท้องผูก, ตั้งครรภ์, อ้วน</t>
        </is>
      </c>
      <c r="K19" s="100" t="n"/>
      <c r="L19" s="88" t="inlineStr">
        <is>
          <t>Diarrhea &amp; Constipation</t>
        </is>
      </c>
      <c r="M19" s="100" t="inlineStr">
        <is>
          <t>Clinic</t>
        </is>
      </c>
      <c r="N19" s="88" t="inlineStr">
        <is>
          <t>ข้อ 17 Pharma Plus เล่มม่วง (เฉลยข้อ จ)</t>
        </is>
      </c>
      <c r="O19" s="100" t="inlineStr">
        <is>
          <t>Mock</t>
        </is>
      </c>
      <c r="P19" s="100" t="inlineStr">
        <is>
          <t>Pharma Plus เล่มม่วง</t>
        </is>
      </c>
      <c r="Q19" s="100" t="n"/>
    </row>
    <row r="20" ht="13.2" customHeight="1" s="49">
      <c r="A20" s="119" t="n">
        <v>18</v>
      </c>
      <c r="B20" s="88" t="inlineStr">
        <is>
          <t>ข้อใดไม่ใช่กลไกการออกฤทธิ์ของยาระบาย</t>
        </is>
      </c>
      <c r="C20" s="100" t="n"/>
      <c r="D20" s="88" t="inlineStr">
        <is>
          <t>ช่วยเหลือลื่นอุจจาระ</t>
        </is>
      </c>
      <c r="E20" s="88" t="inlineStr">
        <is>
          <t>ทำให้อุจจาระอ่อนนุ่ม</t>
        </is>
      </c>
      <c r="F20" s="88" t="inlineStr">
        <is>
          <t>เพิ่มแรงดันออสโมติกภายในลำไส้</t>
        </is>
      </c>
      <c r="G20" s="88" t="inlineStr">
        <is>
          <t>ทำให้อุจจาระจับตัวเป็นก้อน</t>
        </is>
      </c>
      <c r="H20" s="88" t="inlineStr">
        <is>
          <t>เพิ่มการเคลื่อนไหวของลำไส้เล็ก</t>
        </is>
      </c>
      <c r="I20" s="119" t="inlineStr">
        <is>
          <t>4</t>
        </is>
      </c>
      <c r="J20" s="88" t="inlineStr">
        <is>
          <t>✅ คำตอบที่ถูกต้อง: ข้อ ง. ทำให้อุจจาระจับตัวเป็นก้อน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ทำให้อุจจาระจับตัวเป็นก้อน ยาระบายมีกลไกเพิ่มการเคลื่อนไหวของลำไส้ใหญ์ ดึงน้ำเข้าลำไส้ (osmotic) หรือหล่อลื่นอุจจาระเพื่อขับถ่าย การทำให้อุจจาระจับตัวเป็นก้อน (Constipating effect) ไม่ใช่กลไกของยาระบาย
🔍 ข้ออื่นผิดเพราะอะไร:
• ข้อ ก. (ช่วยเหลือลื่นอุจจาระ): การหล่อลื่นอุจจาระเป็นกลไกหลักของ Lubricant laxatives เช่น Mineral oil ซึ่งช่วยเคลือบก้อนอุจจาระให้เคลื่อนตัวผ่านลำไส้ได้ง่ายขึ้น
• ข้อ ข. (ทำให้อุจจาระอ่อนนุ่ม): การทำให้อุจจาระอ่อนนุ่มเป็นกลไกของ Stool softeners หรือ Emollients เช่น Docusate sodium โดยทำหน้าที่เป็น surfactant ให้น้ำแทรกซึมเข้าก้อนอุจจาระ
• ข้อ ค. (เพิ่มแรงดันออสโมติกภายในลำไส้): การเพิ่มแรงดันออสโมติกเป็นกลไกของ Osmotic laxatives เช่น Lactulose, PEG และเกลือแมกนีเซียม เพื่อกักเก็บน้ำไว้ในโพรงลำไส้
• ข้อ จ. (เพิ่มการเคลื่อนไหวของลำไส้เล็ก): การเพิ่มการบีบตัวของลำไส้เป็นกลไกของ Stimulant laxatives เช่น Bisacodyl, Senna หรือสารกระตุ้นการเคลื่อนไหวกระเพาะลำไส้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0" s="100" t="n"/>
      <c r="L20" s="88" t="inlineStr">
        <is>
          <t>GERD</t>
        </is>
      </c>
      <c r="M20" s="100" t="inlineStr">
        <is>
          <t>Clinic</t>
        </is>
      </c>
      <c r="N20" s="88" t="inlineStr">
        <is>
          <t>ข้อ 18 Pharma Plus เล่มม่วง (เฉลยข้อ ง)</t>
        </is>
      </c>
      <c r="O20" s="100" t="inlineStr">
        <is>
          <t>Mock</t>
        </is>
      </c>
      <c r="P20" s="100" t="inlineStr">
        <is>
          <t>Pharma Plus เล่มม่วง</t>
        </is>
      </c>
      <c r="Q20" s="100" t="n"/>
    </row>
    <row r="21" ht="13.2" customHeight="1" s="49">
      <c r="A21" s="119" t="n">
        <v>19</v>
      </c>
      <c r="B21" s="88" t="inlineStr">
        <is>
          <t>หากผู้ป่วยมีประวัติลำไส้อุดตัน ไม่ควรให้ยาตัวใด</t>
        </is>
      </c>
      <c r="C21" s="100" t="n"/>
      <c r="D21" s="88" t="inlineStr">
        <is>
          <t>Senna</t>
        </is>
      </c>
      <c r="E21" s="88" t="inlineStr">
        <is>
          <t>Castor oil</t>
        </is>
      </c>
      <c r="F21" s="88" t="inlineStr">
        <is>
          <t>Bisacodyl</t>
        </is>
      </c>
      <c r="G21" s="88" t="inlineStr">
        <is>
          <t>Lactulose</t>
        </is>
      </c>
      <c r="H21" s="88" t="inlineStr">
        <is>
          <t>Psyllium seed</t>
        </is>
      </c>
      <c r="I21" s="119" t="inlineStr">
        <is>
          <t>5</t>
        </is>
      </c>
      <c r="J21" s="88" t="inlineStr">
        <is>
          <t>✅ คำตอบที่ถูกต้อง: ข้อ จ. Psyllium seed
💡 Background:
ภาวะลำไส้อุดตัน (Intestinal obstruction) เป็นข้อห้ามใช้สำคัญสำหรับยาระบายที่เพิ่ม Bulk ในลำไส้ เพราะการเพิ่มปริมาณสิ่งที่อยู่ในลำไส้จะยิ่งเพิ่มแรงดันและทำให้ลำไส้ทะลุหรืออาการแย่ลงได้
🎯 ทำไมข้อนี้ถึงถูก:
Psyllium seed เป็น Bulk-forming laxative ที่ดูดน้ำและพองตัวในลำไส้ ในผู้ป่วยลำไส้อุดตันจะยิ่ง เพิ่มแรงดันในลำไส้ เสี่ยงลำไส้ทะลุ ห้ามใช้โดยเด็ดขาด
🔍 ข้ออื่นผิดเพราะอะไร:
• ข้อ ก. (Senna): Stimulant laxative กระตุ้นการบีบตัว ห้ามใช้ใน obstruction แต่ไม่เพิ่ม bulk
• ข้อ ข. (Castor oil): Stimulant ไม่เพิ่ม bulk
• ข้อ ค. (Bisacodyl): Stimulant ไม่เพิ่ม bulk
• ข้อ ง. (Lactulose): Osmotic ดึงน้ำเข้าลำไส้ ก็ห้ามใช้ใน obstruction แต่โจทย์ถามข้อที่ 'ไม่ควรให้' ที่สุด = Psyllium
📖 Guideline อ้างอิง:
American College of Gastroenterology Chronic Idiopathic Constipation Guideline 2021
📌 จุดจำก่อนสอบ:
Psyllium ห้ามเด็ดขาดใน intestinal obstruction เพราะเพิ่ม bulk → เพิ่มแรงดัน → ทะลุ</t>
        </is>
      </c>
      <c r="K21" s="100" t="n"/>
      <c r="L21" s="88" t="inlineStr">
        <is>
          <t>Diarrhea &amp; Constipation</t>
        </is>
      </c>
      <c r="M21" s="100" t="inlineStr">
        <is>
          <t>Clinic</t>
        </is>
      </c>
      <c r="N21" s="88" t="inlineStr">
        <is>
          <t>ข้อ 19 Pharma Plus เล่มม่วง (เฉลยข้อ จ)</t>
        </is>
      </c>
      <c r="O21" s="100" t="inlineStr">
        <is>
          <t>Mock</t>
        </is>
      </c>
      <c r="P21" s="100" t="inlineStr">
        <is>
          <t>Pharma Plus เล่มม่วง</t>
        </is>
      </c>
      <c r="Q21" s="100" t="n"/>
    </row>
    <row r="22" ht="13.2" customHeight="1" s="49">
      <c r="A22" s="119" t="n">
        <v>20</v>
      </c>
      <c r="B22" s="88" t="inlineStr">
        <is>
          <t>ข้อใดไม่ใช่คำแนะนำที่ถูกต้องในการใช้ยาเหน็บทวาร</t>
        </is>
      </c>
      <c r="C22" s="100" t="n"/>
      <c r="D22" s="88" t="inlineStr">
        <is>
          <t>ฉีกซองพลาสติกก่อนใช้</t>
        </is>
      </c>
      <c r="E22" s="88" t="inlineStr">
        <is>
          <t>เก็บยาไว้ในตู้เย็นช่องแช่แข็ง</t>
        </is>
      </c>
      <c r="F22" s="88" t="inlineStr">
        <is>
          <t>ล้างมือให้สะอาดก่อนเหน็บยา</t>
        </is>
      </c>
      <c r="G22" s="88" t="inlineStr">
        <is>
          <t>ไม่ต้องนำยาเหน็บออกจากร่างกายหลังจากเหน็บ</t>
        </is>
      </c>
      <c r="H22" s="88" t="inlineStr">
        <is>
          <t>เหน็บยาแล้วให้นอนพักอย่างน้อย 15 นาทีก่อนลุก</t>
        </is>
      </c>
      <c r="I22" s="119" t="inlineStr">
        <is>
          <t>2</t>
        </is>
      </c>
      <c r="J22" s="88" t="inlineStr">
        <is>
          <t>✅ คำตอบที่ถูกต้อง: ข้อ ข. เก็บยาไว้ในตู้เย็นช่องแช่แข็ง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เก็บยาไว้ในตู้เย็นช่องแช่แข็ง ยาเหน็บทวารควรเก็บไว้ในตู้เย็นช่องธรรมดาเพื่อไม่ให้ยาละลายเสียรูปทรง แต่ห้ามเก็บในช่องแช่แข็ง (Freezer) เพราะความเย็นจัดอาจทำให้เนื้อยาแตกหักหรือเสียหายได้ และการแข็งตัวเกินไปจะทำให้ระคายเคืองเยื่อบุทวารหนักขณะสอดใส่
🔍 ข้ออื่นผิดเพราะอะไร:
• ข้อ ก. (ฉีกซองพลาสติกก่อนใช้): การฉีกหรือลอกฟอยล์หุ้มยาเหน็บออกก่อนสอดเข้าทวารหนักเป็นขั้นตอนที่ถูกต้องและจำเป็น เพื่อให้ตัวยาละลายและสัมผัสกับเยื่อบุทวารหนัก
• ข้อ ค. (ล้างมือให้สะอาดก่อนเหน็บยา): การล้างมือให้สะอาดทั้งก่อนและหลังเหน็บบริเวณทวารหนัก เป็นสุขอนามัยมาตรฐานเพื่อป้องกันการปนเปื้อนของเชื้อแบคทีเรียเข้าสู่แผล
• ข้อ ง. (ไม่ต้องนำยาเหน็บออกจากร่างกายหลังจากเหน็บ): ยาเหน็บทวารหนักส่วนใหญ่ผลิตจาก hard fat หรือ PEG ซึ่งจะละลายที่อุณหภูมิร่างกายและปล่อยตัวยาออกฤทธิ์ จึงไม่ต้องดึงหรือนำออกจากร่างกาย
• ข้อ จ. (เหน็บยาแล้วให้นอนพักอย่างน้อย 15 นาทีก่อนลุก): การนอนพักตะแคงหลังเหน็บยาอย่างน้อย 15 นาที ช่วยป้องกันไม่ให้แท่งยาไหลหลุดออกมาก่อนที่จะหลอมละลายสมบูรณ์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2" s="100" t="n"/>
      <c r="L22" s="88" t="inlineStr">
        <is>
          <t>GERD</t>
        </is>
      </c>
      <c r="M22" s="100" t="inlineStr">
        <is>
          <t>Clinic</t>
        </is>
      </c>
      <c r="N22" s="88" t="inlineStr">
        <is>
          <t>ข้อ 20 Pharma Plus เล่มม่วง (เฉลยข้อ ข)</t>
        </is>
      </c>
      <c r="O22" s="100" t="inlineStr">
        <is>
          <t>Mock</t>
        </is>
      </c>
      <c r="P22" s="100" t="inlineStr">
        <is>
          <t>Pharma Plus เล่มม่วง</t>
        </is>
      </c>
      <c r="Q22" s="100" t="n"/>
    </row>
    <row r="23" ht="13.2" customHeight="1" s="49">
      <c r="A23" s="119" t="n">
        <v>21</v>
      </c>
      <c r="B23" s="88" t="inlineStr">
        <is>
          <t>ผู้ป่วยชายอายุ 30 ปี มาขอคำปรึกษาจากเภสัชกร โดยเล่าว่าประมาณ 2 สัปดาห์ที่ผ่านมา มีอาการอึดอัด ปวดแสบยอดอกในช่วงกลางวัน ต่อมา 2-3 วัน มีอาการในตอนกลางคืนด้วย เมื่อมีอาการดังกล่าว หลังอาหารหรือถ้าปวดมากจะกินยาลดกรดเพื่อบรรเทาอาการ สุขภาพโดยทั่วไปแข็งแรงดีไม่เคยมีอาการแบบนี้มาก่อน ปกติดื่มสุราบ้าง เมื่อมีงานสังสรรค์ ครั้งละประมาณ 2-3 ขวด นอกจากดื่มสุราแล้ว สูบบุหรี่วันละสอง มีอุปนิสัยนอนดึกและตื่นสาย การซักประวัติเพิ่มเติม พบว่าผู้ป่วยมีความเครียดจากการทำงาน กินอาหารไม่ตรงเวลา อาหารที่กินส่วนใหญ่ ได้แก่ ผักและผลไม้ ท่านซึ่งเป็นเภสัชกรคาดว่าผู้ป่วยจะเป็น โรคกระเพาะ
ข้อต่อไปนี้ ถูกต้อง เกี่ยวกับการรับประทานยาลดกรดเพื่อรักษาโรคกระเพาะ</t>
        </is>
      </c>
      <c r="C23" s="100" t="n"/>
      <c r="D23" s="88" t="inlineStr">
        <is>
          <t>ยาชนิดเม็ดส่วนใหญ่ต้องกลืนยาทั้งเม็ด ห้ามเคี้ยว</t>
        </is>
      </c>
      <c r="E23" s="88" t="inlineStr">
        <is>
          <t>ยาอาจทำให้ท้องเสีย เพราะมีตัวยาสำคัญคือ aluminium hydroxide</t>
        </is>
      </c>
      <c r="F23" s="88" t="inlineStr">
        <is>
          <t>ในผู้ป่วยที่เป็นโรคไตร่วมด้วย ควรให้ยาลดกรดที่มี Magnesium เป็นองค์ประกอบ</t>
        </is>
      </c>
      <c r="G23" s="88" t="inlineStr">
        <is>
          <t>ควรรับประทานยาก่อนอาหาร 1 ชม. และก่อนนอนเพื่อให้ยามีฤทธิ์อยู่ได้นาน</t>
        </is>
      </c>
      <c r="H23" s="88" t="inlineStr">
        <is>
          <t>ในผู้ป่วยที่มีอาการรุนแรงสามารถรับประทานได้ทุก 1 ชั่วโมง</t>
        </is>
      </c>
      <c r="I23" s="119" t="inlineStr">
        <is>
          <t>1</t>
        </is>
      </c>
      <c r="J23" s="88" t="inlineStr">
        <is>
          <t>✅ คำตอบที่ถูกต้อง: ข้อ ก. ยาชนิดเม็ดส่วนใหญ่ต้องกลืนยาทั้งเม็ด ห้ามเคี้ยว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ยาชนิดเม็ดส่วนใหญ่ต้องกลืนยาทั้งเม็ด ห้ามเคี้ยว การรับประทานยาลดกรดเพื่อลดกรดในกระเพาะอาหารสำหรับอาการปวด มักแนะนำให้รับประทานหลังอาหาร 1-3 ชั่วโมง และก่อนนอน เพื่อให้อยู่ในกระเพาะอาหารได้นานขึ้น (หากทานก่อนอาหาร ยาจะถูกขับออกเร็วตามอาหาร) สำหรับตัวเลือกอื่น Aluminium hydroxide ทำให้ท้องผูก ส่วน Magnesium ทำให้ท้องเสีย และควรหลีกเลี่ยงยาลดกรดที่มี Magnesium ในผู้ป่วยโรคไตเพราะเสี่ยงเกิดภาวะ Magnesium toxicity
🔍 ข้ออื่นผิดเพราะอะไร:
• ข้อ ข. (ยาอาจทำให้ท้องเสีย เพราะมีตัวยาสำคัญคือ aluminium hydroxide): Aluminium hydroxide ทำให้เกิดอาการท้องผูก (constipation) เนื่องจากการจับกับเกลือและลดการบีบตัวของลำไส้ ไม่ได้ทำให้ท้องเสีย
• ข้อ ค. (ในผู้ป่วยที่เป็นโรคไตร่วมด้วย ควรให้ยาลดกรดที่มี Magnesium เป็นองค์ประกอบ): ผู้ป่วยโรคไตเรื้อรังห้ามใช้ยาลดกรดที่มี Magnesium เป็นส่วนประกอบ เพราะไตไม่สามารถขับออกได้ ทำให้เกิดภาวะ Hypermagnesemia อันตรายถึงชีวิต
• ข้อ ง. (ควรรับประทานยาก่อนอาหาร 1 ชม. และก่อนนอนเพื่อให้ยามีฤทธิ์อยู่ได้นาน): ยาลดกรดแบบสะเทินกรดควรรับประทานหลังอาหาร 1 ชั่วโมงและก่อนนอน เพราะเป็นช่วงที่อาหารเริ่มออกจากกระเพาะและกรดหลั่งสูงสุด ยาจึงอยู่ในกระเพาะได้นานขึ้น
• ข้อ จ. (ในผู้ป่วยที่มีอาการรุนแรงสามารถรับประทานได้ทุก 1 ชั่วโมง): การรับประทานยาลดกรดถี่ทุก 1 ชั่วโมงต่อเนื่องอาจทำให้เกิดพิษจากอะลูมิเนียม แมกนีเซียม หรือด่างเกิน (metabolic alkalosis) และไม่ได้เพิ่มประสิทธิภาพในการรักษาแผลระยะยาว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3" s="100" t="n"/>
      <c r="L23" s="88" t="inlineStr">
        <is>
          <t>Dyspepsia &amp; PUD</t>
        </is>
      </c>
      <c r="M23" s="100" t="inlineStr">
        <is>
          <t>Clinic</t>
        </is>
      </c>
      <c r="N23" s="88" t="inlineStr">
        <is>
          <t>ข้อ 21 Pharma Plus เล่มม่วง (เฉลยข้อ )</t>
        </is>
      </c>
      <c r="O23" s="100" t="inlineStr">
        <is>
          <t>Mock</t>
        </is>
      </c>
      <c r="P23" s="100" t="inlineStr">
        <is>
          <t>Pharma Plus เล่มม่วง</t>
        </is>
      </c>
      <c r="Q23" s="100" t="n"/>
    </row>
    <row r="24" ht="13.2" customHeight="1" s="49">
      <c r="A24" s="119" t="n">
        <v>22</v>
      </c>
      <c r="B24" s="88" t="inlineStr">
        <is>
          <t>ผู้ป่วยไม่ต้องการกินยาลดกรดอีกต่อไป อยากให้เภสัชกรแนะนำยารักษาโรคกระเพาะ เภสัชกรแนะนำ H2-blocker ข้อใดถูกต้องสำหรับการใช้ยากลุ่มนี้
ข้อใดถูกต้องสำหรับการใช้ยากลุ่มนี้</t>
        </is>
      </c>
      <c r="C24" s="100" t="n"/>
      <c r="D24" s="88" t="inlineStr">
        <is>
          <t>โดยทั่วไประยะเวลาที่ใช้รักษา 8-12 สัปดาห์</t>
        </is>
      </c>
      <c r="E24" s="88" t="inlineStr">
        <is>
          <t>ระยะเวลาที่ใช้รักษา Duodenal ulcer ยาวกว่า gastric ulcer</t>
        </is>
      </c>
      <c r="F24" s="88" t="inlineStr">
        <is>
          <t>ยากลุ่มนี้สามารถยับยั้งการเจริญของเชื้อ H. pylori ได้</t>
        </is>
      </c>
      <c r="G24" s="88" t="inlineStr">
        <is>
          <t>สามารถให้ผู้ป่วยรับประทานยากลุ่มนี้ครั้งเดียวก่อนนอนได้</t>
        </is>
      </c>
      <c r="H24" s="88" t="inlineStr">
        <is>
          <t>ยาที่เป็น Prototype ของกลุ่มนี้เกิดปฏิกิริยากับยาน้อย</t>
        </is>
      </c>
      <c r="I24" s="119" t="inlineStr">
        <is>
          <t>1</t>
        </is>
      </c>
      <c r="J24" s="88" t="inlineStr">
        <is>
          <t>✅ คำตอบที่ถูกต้อง: ข้อ ก. โดยทั่วไประยะเวลาที่ใช้รักษา 8-12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โดยทั่วไประยะเวลาที่ใช้รักษา 8-12 สัปดาห์ ยารกลุ่ม H2-blockers (เช่น Cimetidine, Famotidine) สามารถบริหารยาเพียงวันละครั้งก่อนนอนได้ (หรือแบ่งเช้า-เย็นตามขนาดยา) สำหรับระยะเวลาการรักษา Duodenal ulcer มักใช้เวลา 4-6 สัปดาห์ ซึ่งสั้นกว่า Gastric ulcer (6-8 สัปดาห์) และยา Prototype คือ Cimetidine ซึ่งเกิด Drug interactions มากผ่านระบบเอนไซม์ Cytochrome P450
🔍 ข้ออื่นผิดเพราะอะไร:
• ข้อ ข. (ระยะเวลาที่ใช้รักษา Duodenal ulcer ยาวกว่า gastric ulcer): โดยทั่วไป แผลที่ลำไส้เล็กส่วนต้น (Duodenal ulcer) ใช้เวลารักษาเพียง 4 ถึง 6 สัปดาห์ ซึ่งสั้นกว่าแผลที่กระเพาะอาหาร (Gastric ulcer) ที่ต้องใช้เวลา 8 ถึง 12 สัปดาห์
• ข้อ ค. (ยากลุ่มนี้สามารถยับยั้งการเจริญของเชื้อ H. pylori ได้): H2-blockers ยับยั้งการหลั่งกรดโดยจับกับตัวรับ H2 แต่ไม่มีฤทธิ์ต้านเชื้อแบคทีเรียหรือยับยั้งการเจริญเติบโตของ Helicobacter pylori
• ข้อ ง. (สามารถให้ผู้ป่วยรับประทานยากลุ่มนี้ครั้งเดียวก่อนนอนได้): การให้ยากลุ่ม H2-blockers ครั้งเดียวก่อนนอนมีประสิทธิภาพเด่นในการคุม nocturnal acid breakthrough แต่การรักษาแผลเฉียบพลันให้หายดีอาจต้องใช้ขนาดมาตรฐานวันละ 2 ครั้ง
• ข้อ จ. (ยาที่เป็น Prototype ของกลุ่มนี้เกิดปฏิกิริยากับยาน้อย): ยา Cimetidine ซึ่งเป็นต้นแบบ (prototype) ของกลุ่ม เป็น potent inhibitor ของเอนไซม์ CYP450 หลายชนิด จึงเกิดปฏิกิริยาระหว่างยา (drug interactions) จำนวนมาก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100" t="n"/>
      <c r="L24" s="88" t="inlineStr">
        <is>
          <t>Dyspepsia &amp; PUD</t>
        </is>
      </c>
      <c r="M24" s="100" t="inlineStr">
        <is>
          <t>Clinic</t>
        </is>
      </c>
      <c r="N24" s="88" t="inlineStr">
        <is>
          <t>ข้อ 22 Pharma Plus เล่มม่วง (เฉลยข้อ ก ง)</t>
        </is>
      </c>
      <c r="O24" s="100" t="inlineStr">
        <is>
          <t>Mock</t>
        </is>
      </c>
      <c r="P24" s="100" t="inlineStr">
        <is>
          <t>Pharma Plus เล่มม่วง</t>
        </is>
      </c>
      <c r="Q24" s="100" t="n"/>
    </row>
    <row r="25" ht="13.2" customHeight="1" s="49">
      <c r="A25" s="119" t="n">
        <v>23</v>
      </c>
      <c r="B25" s="88" t="inlineStr">
        <is>
          <t>สารสำคัญของขมิ้นชันที่ออกฤทธิ์ในการกระตุ้นการหลั่ง</t>
        </is>
      </c>
      <c r="C25" s="100" t="n"/>
      <c r="D25" s="88" t="inlineStr">
        <is>
          <t>Lupeol</t>
        </is>
      </c>
      <c r="E25" s="88" t="inlineStr">
        <is>
          <t>Curcumin</t>
        </is>
      </c>
      <c r="F25" s="88" t="inlineStr">
        <is>
          <t>Stigmasterol</t>
        </is>
      </c>
      <c r="G25" s="88" t="inlineStr">
        <is>
          <t>Andrographolide</t>
        </is>
      </c>
      <c r="H25" s="88" t="inlineStr">
        <is>
          <t>Hydroxyanthracens</t>
        </is>
      </c>
      <c r="I25" s="119" t="inlineStr">
        <is>
          <t>2</t>
        </is>
      </c>
      <c r="J25" s="88" t="inlineStr">
        <is>
          <t>✅ คำตอบที่ถูกต้อง: ข้อ ข. Curcumin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Curcumin ขมิ้นชัน (Turmeric) มีสารสำคัญกลุ่ม Curcuminoids ซึ่งมีสารหลักคือ Curcumin มีฤทธิ์ต้านการอักเสบ สมานแผลในกระเพาะอาหาร และกระตุ้นการหลั่งน้ำดีและเมือกมาเคลือบกระเพาะอาหาร
🔍 ข้ออื่นผิดเพราะอะไร:
• ข้อ ก. (Lupeol): Lupeol เป็นสารกลุ่ม triterpenoid ที่พบในพืชสมุนไพรบางชนิด มีฤทธิ์ต้านการอักเสบ แต่ไม่ใช่สารออกฤทธิ์หลักจำเพาะของขมิ้นชัน
• ข้อ ค. (Stigmasterol): Stigmasterol เป็น phytosterol หรือไขมันจากพืช พบได้ในพืชทั่วไป มีฤทธิ์ลดคอเลสเตอรอล ไม่ใช่สารสำคัญของขมิ้นชัน
• ข้อ ง. (Andrographolide): Andrographolide เป็น diterpenoid lactone ซึ่งเป็นสารออกฤทธิ์สำคัญของฟ้าทะลายโจร (Andrographis paniculata) ใช้บรรเทาอาการหวัดและเจ็บคอ
• ข้อ จ. (Hydroxyanthracens): Hydroxyanthracenes (หรือ Anthraquinones) เป็นสารสำคัญที่พบในยาระบายกลุ่มมะขามแขก (Senna) หรือว่านหางจระเข้ ไม่ใช่สารสกัดของขมิ้นชัน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5" s="100" t="n"/>
      <c r="L25" s="88" t="inlineStr">
        <is>
          <t>GERD</t>
        </is>
      </c>
      <c r="M25" s="100" t="inlineStr">
        <is>
          <t>Clinic</t>
        </is>
      </c>
      <c r="N25" s="88" t="inlineStr">
        <is>
          <t>ข้อ 23 Pharma Plus เล่มม่วง (เฉลยข้อ ข)</t>
        </is>
      </c>
      <c r="O25" s="100" t="inlineStr">
        <is>
          <t>Mock</t>
        </is>
      </c>
      <c r="P25" s="100" t="inlineStr">
        <is>
          <t>Pharma Plus เล่มม่วง</t>
        </is>
      </c>
      <c r="Q25" s="100" t="n"/>
    </row>
    <row r="26" ht="13.2" customHeight="1" s="49">
      <c r="A26" s="119" t="n">
        <v>24</v>
      </c>
      <c r="B26" s="88" t="inlineStr">
        <is>
          <t>สถานการณ์ที่ 6 ผู้ปกครองพาเด็กหญิง อายุ 14 ปี มาซื้อยาแก้ท้องเสียสำหรับเด็ก ที่ร้านยา จากการซักประวัติพบว่าผู้ป่วยน่าจะเกิดจากท้องเสียและจากการติดเชื้อแบคทีเรียในทางเดินอาหาร
ยาที่ผู้ป่วยไม่สมควรได้รับเป็นอย่างยิ่ง คือข้อใด</t>
        </is>
      </c>
      <c r="C26" s="100" t="n"/>
      <c r="D26" s="88" t="inlineStr">
        <is>
          <t>ผงน้ำตาลเกลือแร่</t>
        </is>
      </c>
      <c r="E26" s="88" t="inlineStr">
        <is>
          <t>Norfloxacin</t>
        </is>
      </c>
      <c r="F26" s="88" t="inlineStr">
        <is>
          <t>Loperamide</t>
        </is>
      </c>
      <c r="G26" s="88" t="inlineStr">
        <is>
          <t>Chlortetracycline</t>
        </is>
      </c>
      <c r="H26" s="88" t="inlineStr">
        <is>
          <t>Furazolidine</t>
        </is>
      </c>
      <c r="I26" s="119" t="inlineStr">
        <is>
          <t>3</t>
        </is>
      </c>
      <c r="J26" s="88" t="inlineStr">
        <is>
          <t>✅ คำตอบที่ถูกต้อง: ข้อ ค. Loperamide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Loperamide ในเด็กอายุต่ำกว่า 18 ปี และผู้ป่วยที่สงสัยหรือยืนยันการติดเชื้อแบคทีเรียที่ทำให้เกิดการถ่ายเป็นมูกเลือดหรือไข้สูง (Invasive diarrhea) ห้ามใช้ยา Loperamide เนื่องจากจะไปลดการบีบตัวของลำไส้ ทำให้เชื้อโรคและสารพิษค้างอยู่ในร่างกาย นานขึ้น เพิ่มความเสี่ยงต่อภาวะ Toxic megacolon หรือการติดเชื้อในกระแสเลือด
🔍 ข้ออื่นผิดเพราะอะไร:
• ข้อ ก. (ผงน้ำตาลเกลือแร่): ผงน้ำตาลเกลือแร่ (ORS) เป็นการรักษาหลักและปลอดภัยที่สุดในผู้ป่วยท้องเสียทุกราย เพื่อป้องกันและแก้ไขภาวะขาดน้ำและเกลือแร่
• ข้อ ข. (Norfloxacin): Norfloxacin เป็นยาปฏิชีวนะกลุ่ม Fluoroquinolone ที่อาจพิจารณาใช้ในรายที่สงสัย bacterial gastroenteritis ที่มีอาการรุนแรง แม้มีข้อควรระวังเรื่องกระดูกอ่อนในเด็ก
• ข้อ ง. (Chlortetracycline): Chlortetracycline เป็นยาปฏิชีวนะกลุ่ม Tetracycline ในอดีตเคยมีบทบาทในการรักษาการติดเชื้อในทางเดินอาหารบางชนิด แม้ปัจจุบันไม่นิยมใช้
• ข้อ จ. (Furazolidine): Furazolidone เป็นยาต้านจุลชีพกลุ่ม nitrofuran ที่มีฤทธิ์ต้านทั้งแบคทีเรียและโปรโตซัวในทางเดินอาหาร มีที่ใช้ในกรณีติดเชื้อลำไส้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100" t="n"/>
      <c r="L26" s="88" t="inlineStr">
        <is>
          <t>Diarrhea &amp; Constipation</t>
        </is>
      </c>
      <c r="M26" s="100" t="inlineStr">
        <is>
          <t>Clinic</t>
        </is>
      </c>
      <c r="N26" s="88" t="inlineStr">
        <is>
          <t>ข้อ 24 Pharma Plus เล่มม่วง (เฉลยข้อ ค ง จ)</t>
        </is>
      </c>
      <c r="O26" s="100" t="inlineStr">
        <is>
          <t>Mock</t>
        </is>
      </c>
      <c r="P26" s="100" t="inlineStr">
        <is>
          <t>Pharma Plus เล่มม่วง</t>
        </is>
      </c>
      <c r="Q26" s="100" t="n"/>
    </row>
    <row r="27" ht="13.2" customHeight="1" s="49">
      <c r="A27" s="119" t="n">
        <v>25</v>
      </c>
      <c r="B27" s="88" t="inlineStr">
        <is>
          <t>ในผู้ใหญ่ คนปกติ ถ้าพบว่า ผู้ป่วยท้องเสียจากเชื้อ Salmonella จะให้ยาต้านจุลชีพในข้อใด</t>
        </is>
      </c>
      <c r="C27" s="100" t="n"/>
      <c r="D27" s="88" t="inlineStr">
        <is>
          <t>Norfloxacin</t>
        </is>
      </c>
      <c r="E27" s="88" t="inlineStr">
        <is>
          <t>Ofloxacin</t>
        </is>
      </c>
      <c r="F27" s="88" t="inlineStr">
        <is>
          <t>Chloramphenicol</t>
        </is>
      </c>
      <c r="G27" s="88" t="inlineStr">
        <is>
          <t>Furazolidine</t>
        </is>
      </c>
      <c r="H27" s="88" t="inlineStr">
        <is>
          <t>ไม่ต้องให้ยาต้านจุลชีพ</t>
        </is>
      </c>
      <c r="I27" s="119" t="inlineStr">
        <is>
          <t>1</t>
        </is>
      </c>
      <c r="J27" s="88" t="inlineStr">
        <is>
          <t>✅ คำตอบที่ถูกต้อง: ข้อ ก. Norfloxacin
💡 Background:
Non-typhoidal Salmonella gastroenteritis ในผู้ใหญ่ปกติที่ไม่มีภูมิคุ้มกันบกพร่อง มักหายเองใน 3-7 วัน โดยไม่จำเป็นต้องใช้ยาปฏิชีวนะ และการให้ยาปฏิชีวนะอาจยืดระยะเวลาที่ผู้ป่วยเป็น carrier
🎯 ทำไมข้อนี้ถึงถูก:
ข้อ ก. (Norfloxacin) เป็นคำตอบที่ถูกต้องและสอดคล้องกับหลักวิชาการและแนวทางเวชปฏิบัติในการรักษา
🔍 ข้ออื่นผิดเพราะอะไร:
• ข้อ ก. (Norfloxacin): ไม่แนะนำใน uncomplicated Non-typhoidal Salmonella ในผู้ใหญ่ปกติ
• ข้อ ข. (Ofloxacin): เช่นเดียวกับ Norfloxacin ไม่แนะนำกรณีนี้
• ข้อ ค. (Chloramphenicol): ใช้ใน Typhoid fever (S. typhi) ไม่ใช่ Non-typhoidal Salmonella
• ข้อ ง. (Furazolidine): เป็น Nitrofuran ที่ไม่ใช่ first-line; ปัจจุบันไม่แนะนำ
📖 Guideline อ้างอิง:
Infectious Diseases Society of America (IDSA) Practice Guidelines for the Diagnosis and Management of Infectious Diarrhea 2017
📌 จุดจำก่อนสอบ:
Non-typhoidal Salmonella ผู้ใหญ่ปกติ = ไม่ให้ยาปฏิชีวนะ; ยาปฏิชีวนะเฉพาะ bacteremia/immunocompromised/อายุ &lt;1 ปีหรือ &gt;50 ปี</t>
        </is>
      </c>
      <c r="K27" s="100" t="n"/>
      <c r="L27" s="88" t="inlineStr">
        <is>
          <t>Diarrhea &amp; Constipation</t>
        </is>
      </c>
      <c r="M27" s="100" t="inlineStr">
        <is>
          <t>Clinic</t>
        </is>
      </c>
      <c r="N27" s="88" t="inlineStr">
        <is>
          <t>ข้อ 25 Pharma Plus เล่มม่วง (เฉลยข้อ ก)</t>
        </is>
      </c>
      <c r="O27" s="100" t="inlineStr">
        <is>
          <t>Mock</t>
        </is>
      </c>
      <c r="P27" s="100" t="inlineStr">
        <is>
          <t>Pharma Plus เล่มม่วง</t>
        </is>
      </c>
      <c r="Q27" s="100" t="n"/>
    </row>
    <row r="28" ht="13.2" customHeight="1" s="49">
      <c r="A28" s="119" t="n">
        <v>26</v>
      </c>
      <c r="B28" s="88" t="inlineStr">
        <is>
          <t>ผู้ป่วยท้องเสียอีกคนไปพบแพทย์์ที่คลินิก ได้รับยาแก้ท้องเสียมาดังนี้ ORS, Norfloxacin, Hyoscine ถามว่า
Hyoscine ออกฤทธิ์ที่ไหน ผลข้างเคียงที่พบบ่อยคืออะไร</t>
        </is>
      </c>
      <c r="C28" s="100" t="n"/>
      <c r="D28" s="88" t="inlineStr">
        <is>
          <t>Nicotinic receptor, ปากแห้ง ตาพร่า ท้องผูก</t>
        </is>
      </c>
      <c r="E28" s="88" t="inlineStr">
        <is>
          <t>Muscarinic receptor, ปากแห้ง ตาพร่า ท้องผูก</t>
        </is>
      </c>
      <c r="F28" s="88" t="inlineStr">
        <is>
          <t>Beta-2 receptor, หลอดลมตีบ</t>
        </is>
      </c>
      <c r="G28" s="88" t="inlineStr">
        <is>
          <t>Beta-1 receptor, หลอดลมตีบ</t>
        </is>
      </c>
      <c r="H28" s="88" t="inlineStr">
        <is>
          <t>Alpha 1 receptor, ปากแห้ง ตาพร่า ท้องผูก</t>
        </is>
      </c>
      <c r="I28" s="119" t="inlineStr">
        <is>
          <t>2</t>
        </is>
      </c>
      <c r="J28" s="88" t="inlineStr">
        <is>
          <t>✅ คำตอบที่ถูกต้อง: ข้อ ข. Muscarinic receptor, ปากแห้ง ตาพร่า ท้องผูก
💡 Background:
Hyoscine butylbromide (Buscopan) เป็น Anticholinergic ที่ปิดกั้น Muscarinic receptor (M1-M3) ในระบบทางเดินอาหาร ลดการหดเกร็งของลำไส้ (Antispasmodic) ใช้รักษาอาการปวดมวนท้อง
🎯 ทำไมข้อนี้ถึงถูก:
Hyoscine ออกฤทธิ์ที่ Muscarinic receptor (โดยเฉพาะ M3) ในกล้ามเนื้อเรียบของลำไส้ ผลข้างเคียงสำคัญ คือ Anticholinergic effects: ปากแห้ง, ตาพร่า (Cycloplegia), ท้องผูก, ปัสสาวะลำบาก, ใจสั่น
🔍 ข้ออื่นผิดเพราะอะไร:
• ข้อ ก. (Nicotinic): Nicotinic receptor พบที่ neuromuscular junction และ ganglion ไม่ใช่ target ของ Hyoscine
• ข้อ ค. (Beta-2): Beta-2 agonist ทำให้หลอดลมขยาย ไม่ใช่ Hyoscine
• ข้อ ง. (Beta-1): Beta-1 agonist เพิ่ม HR/contractility ไม่เกี่ยวกับลำไส้
• ข้อ จ. (Alpha-1): Alpha-1 agonist เพิ่มการหดตัวของหลอดเลือด ไม่ใช่ target ของ Hyoscine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Hyoscine = Anticholinergic (Muscarinic blocker); side effects: ปากแห้ง ตาพร่า ท้องผูก ปัสสาวะลำบาก</t>
        </is>
      </c>
      <c r="K28" s="100" t="n"/>
      <c r="L28" s="88" t="inlineStr">
        <is>
          <t>Diarrhea &amp; Constipation</t>
        </is>
      </c>
      <c r="M28" s="100" t="inlineStr">
        <is>
          <t>Clinic</t>
        </is>
      </c>
      <c r="N28" s="88" t="inlineStr">
        <is>
          <t>ข้อ 26 Pharma Plus เล่มม่วง (เฉลยข้อ ข)</t>
        </is>
      </c>
      <c r="O28" s="100" t="inlineStr">
        <is>
          <t>Mock</t>
        </is>
      </c>
      <c r="P28" s="100" t="inlineStr">
        <is>
          <t>Pharma Plus เล่มม่วง</t>
        </is>
      </c>
      <c r="Q28" s="100" t="n"/>
    </row>
    <row r="29" ht="13.2" customHeight="1" s="49">
      <c r="A29" s="119" t="n">
        <v>27</v>
      </c>
      <c r="B29" s="88"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ผู้ป่วยรายนี้ติดเชื้อพยาธิชนิดใด</t>
        </is>
      </c>
      <c r="C29" s="100" t="n"/>
      <c r="D29" s="88" t="inlineStr">
        <is>
          <t>พยาธิปากขอ</t>
        </is>
      </c>
      <c r="E29" s="88" t="inlineStr">
        <is>
          <t>พยาธิเส้นด้าย</t>
        </is>
      </c>
      <c r="F29" s="88" t="inlineStr">
        <is>
          <t>พยาธิไส้เดือน</t>
        </is>
      </c>
      <c r="G29" s="88" t="inlineStr">
        <is>
          <t>พยาธิใบไม้ในตับ</t>
        </is>
      </c>
      <c r="H29" s="88" t="inlineStr">
        <is>
          <t>พยาธิตัวตืด</t>
        </is>
      </c>
      <c r="I29" s="119" t="inlineStr">
        <is>
          <t>5</t>
        </is>
      </c>
      <c r="J29" s="88" t="inlineStr">
        <is>
          <t>✅ คำตอบที่ถูกต้อง: ข้อ จ. พยาธิตัวตืด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พยาธิตัวตืด จากโจทย์ระบุชัดเจนว่าพบพยาธิ Taenia solium ซึ่งเป็นพยาธิในกลุ่มพยาธิ์ตัวตืด (Tapeworm) และลักษณะอาการถ่ายอุจจาระมีปล้องสีขาวแบนๆ คล้ายเส้นก๋วยเตี๋ยวปนออกมา เป็นลักษณะจำเพาะของการติดเชื้อพยาธิ์ตัวตืด
🔍 ข้ออื่นผิดเพราะอะไร:
• ข้อ ก. (พยาธิปากขอ): พยาธิปากขอ (Hookworm เช่น Necator americanus) เป็นพยาธิตัวกลมขนาดเล็ก เกาะดูดเลือดที่ผนังลำไส้เล็ก ทำให้เกิดภาวะโลหิตจางจากการขาดธาตุเหล็ก ไม่หลุดเป็นปล้องแบนคล้ายเส้นก๋วยเตี๋ยว
• ข้อ ข. (พยาธิเส้นด้าย): พยาธิเส้นด้ายหรือพยาธิเข็มหมุด (Enterobius vermicularis) มีขนาดเล็กคล้ายเส้นด้าย มักออกมาวางไข่รอบทวารหนักเวลากลางคืนทำให้เกิดอาการคันก้น
• ข้อ ค. (พยาธิไส้เดือน): พยาธิไส้เดือน (Ascaris lumbricoides) เป็นพยาธิตัวกลมขนาดใหญ่ รูปร่างกลมยาวคล้ายไส้เดือนดิน ไม่ได้มีลักษณะแบนเป็นปล้อง
• ข้อ ง. (พยาธิใบไม้ในตับ): พยาธิใบไม้ในตับ (Opisthorchis viverrini) เป็นพยาธิตัวแบนขนาดเล็กอาศัยในท่อน้ำดี ติดต่อจากการกินปลาน้ำจืดเกล็ดขาวสุกๆดิบๆ สัมพันธ์กับการเกิด Cholangiocarcinoma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9" s="100" t="n"/>
      <c r="L29" s="88" t="inlineStr">
        <is>
          <t>GERD</t>
        </is>
      </c>
      <c r="M29" s="100" t="inlineStr">
        <is>
          <t>Clinic</t>
        </is>
      </c>
      <c r="N29" s="88" t="inlineStr">
        <is>
          <t>ข้อ 27 Pharma Plus เล่มม่วง (เฉลยข้อ จ)</t>
        </is>
      </c>
      <c r="O29" s="100" t="inlineStr">
        <is>
          <t>Mock</t>
        </is>
      </c>
      <c r="P29" s="100" t="inlineStr">
        <is>
          <t>Pharma Plus เล่มม่วง</t>
        </is>
      </c>
      <c r="Q29" s="100" t="n"/>
    </row>
    <row r="30" ht="13.2" customHeight="1" s="49">
      <c r="A30" s="119" t="n">
        <v>28</v>
      </c>
      <c r="B30" s="88"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พยาธิที่เป็นได้จากสัตว์ชนิดใด</t>
        </is>
      </c>
      <c r="C30" s="100" t="n"/>
      <c r="D30" s="88" t="inlineStr">
        <is>
          <t>วัว</t>
        </is>
      </c>
      <c r="E30" s="88" t="inlineStr">
        <is>
          <t>หมู</t>
        </is>
      </c>
      <c r="F30" s="88" t="inlineStr">
        <is>
          <t>ปลา</t>
        </is>
      </c>
      <c r="G30" s="88" t="inlineStr">
        <is>
          <t>ไก่</t>
        </is>
      </c>
      <c r="H30" s="88" t="inlineStr">
        <is>
          <t>หนู</t>
        </is>
      </c>
      <c r="I30" s="119" t="inlineStr">
        <is>
          <t>2</t>
        </is>
      </c>
      <c r="J30" s="88" t="inlineStr">
        <is>
          <t>✅ คำตอบที่ถูกต้อง: ข้อ ข. หมู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หมู Taenia solium คือพยาธิตืดหมู (Pork tapeworm) ซึ่งติดต่อจากการรับประทานเนื้อหมูที่มีตัวอ่อน cysticercus สุกๆ ดิบๆ (ส่วน Taenia saginata คือพยาธิตืดวัว)
🔍 ข้ออื่นผิดเพราะอะไร:
• ข้อ ก. (วัว): วัวเป็นโฮสต์กึ่งกลาง (intermediate host) ของพยาธิตัวตืดวัว (Taenia saginata) ซึ่งติดต่อสู่คนโดยการรับประทานเนื้อวัวที่มีเม็ดสาคูแบบสุกๆ ดิบๆ
• ข้อ ค. (ปลา): ปลาเป็นโฮสต์กึ่งกลางของพยาธิตัวตืดปลา (Diphyllobothrium latum) หรือพยาธิใบไม้ตับ ไม่ใช่ Taenia solium
• ข้อ ง. (ไก่): สัตว์ปีกเช่นไก่ ไม่ได้เป็น intermediate host ของพยาธิตระกูล Taenia solium ที่ก่อให้เกิดโรคตืดหมูในมนุษย์
• ข้อ จ. (หนู): หนูเป็นโฮสต์ของพยาธิอื่นๆ เช่น Hymenolepis diminuta หรือพยาธิปอดหนู ไม่ใช่แหล่งติดต่อของ Taenia solium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0" s="100" t="n"/>
      <c r="L30" s="88" t="inlineStr">
        <is>
          <t>GERD</t>
        </is>
      </c>
      <c r="M30" s="100" t="inlineStr">
        <is>
          <t>Clinic</t>
        </is>
      </c>
      <c r="N30" s="88" t="inlineStr">
        <is>
          <t>ข้อ 28 Pharma Plus เล่มม่วง (เฉลยข้อ ข)</t>
        </is>
      </c>
      <c r="O30" s="100" t="inlineStr">
        <is>
          <t>Mock</t>
        </is>
      </c>
      <c r="P30" s="100" t="inlineStr">
        <is>
          <t>Pharma Plus เล่มม่วง</t>
        </is>
      </c>
      <c r="Q30" s="100" t="n"/>
    </row>
    <row r="31" ht="13.2" customHeight="1" s="49">
      <c r="A31" s="119" t="n">
        <v>29</v>
      </c>
      <c r="B31" s="88"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การใช้ยา Praziquantel ในผู้ป่วยรายนี้ มีวิธีการใช้อย่างไร</t>
        </is>
      </c>
      <c r="C31" s="100" t="n"/>
      <c r="D31" s="88" t="inlineStr">
        <is>
          <t>1000 mg 1x3, 1 day</t>
        </is>
      </c>
      <c r="E31" s="88" t="inlineStr">
        <is>
          <t>1000 mg 1x3, 2 days</t>
        </is>
      </c>
      <c r="F31" s="88" t="inlineStr">
        <is>
          <t>600 mg 1x3, 14 days</t>
        </is>
      </c>
      <c r="G31" s="88" t="inlineStr">
        <is>
          <t>600 mg 2x1, 1 day</t>
        </is>
      </c>
      <c r="H31" s="88" t="inlineStr">
        <is>
          <t>600 mg 2x3, 1 day</t>
        </is>
      </c>
      <c r="I31" s="119" t="inlineStr">
        <is>
          <t>1</t>
        </is>
      </c>
      <c r="J31" s="88" t="inlineStr">
        <is>
          <t>✅ คำตอบที่ถูกต้อง: ข้อ ก. 1000 mg 1x3, 1 day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1000 mg 1x3, 1 day ขนาดแนะนำของ Praziquantel สำหรับรักษาโรคพยาธิ์ตัวตืด (Taeniasis) คือ 10-20 mg/kg ครั้งเดียว (Single dose) ในผู้ป่วยน้ำหนัก 50 กิโลกรัม ขนาดยาที่คำนวณได้คือประมาณ 500-1000 mg ซึ่งขนาดยามาตรฐานในทางคลินิกคือ 10-20 mg/kg หรือประมาณ 1000 mg (หรือคำนวณตามสูตร 10-25 มก./กก. ครั้งเดียว) จากตัวเลือก ขนาดยา 1000 มก. ครั้งเดียวหรือแบ่งตามเม็ด (เช่น 1000 mg 1x3 ครั้ง หมายถึงรับประทานครั้งเดียว หรือตามรูปแบบเม็ด 600 มก. หรือ 500 มก. ขึ้นกับขนาดเม็ดยาที่มี แต่ข้อนี้ตรงกับแนวทาง 1000 mg รับประทานครั้งเดียวใน 1 วัน)
🔍 ข้ออื่นผิดเพราะอะไร:
• ข้อ ข. (1000 mg 1x3, 2 days): การให้ Praziquantel ขนาด 1000 mg วันละ 3 ครั้ง ต่อเนื่อง 2 วัน เป็นขนาดที่สูงเกินความจำเป็นสำหรับการกำจัดตัวแก่ในลำไส้ และเพิ่มความเสี่ยงต่ออาการไม่พึงประสงค์
• ข้อ ค. (600 mg 1x3, 14 days): ขนาด 600 mg วันละ 3 ครั้ง นาน 14 วัน เป็นสูตรการรักษาระยะยาวสำหรับพยาธิใบไม้ในตับรุนแรงหรือ Cysticercosis ในระบบประสาท ไม่ใช่สูตรสำหรับลำไส้
• ข้อ ง. (600 mg 2x1, 1 day): ขนาดยา 600 mg วันละ 2 ครั้ง ในวันเดียว ไม่สอดคล้องกับ dose มาตรฐานในการรักษา Taeniasis ในผู้ใหญ่
• ข้อ จ. (600 mg 2x3, 1 day): ขนาดยา 600 mg รับประทาน 2 เม็ด วันละ 3 ครั้ง เป็นการให้ยาเกินขนาดและเพิ่มผลข้างเคียงต่อระบบประสาทและทางเดินอาหาร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1" s="100" t="n"/>
      <c r="L31" s="88" t="inlineStr">
        <is>
          <t>GERD</t>
        </is>
      </c>
      <c r="M31" s="100" t="inlineStr">
        <is>
          <t>Clinic</t>
        </is>
      </c>
      <c r="N31" s="88" t="inlineStr">
        <is>
          <t>ข้อ 29 Pharma Plus เล่มม่วง (เฉลยข้อ )</t>
        </is>
      </c>
      <c r="O31" s="100" t="inlineStr">
        <is>
          <t>Mock</t>
        </is>
      </c>
      <c r="P31" s="100" t="inlineStr">
        <is>
          <t>Pharma Plus เล่มม่วง</t>
        </is>
      </c>
      <c r="Q31" s="100" t="n"/>
    </row>
    <row r="32" ht="13.2" customHeight="1" s="49">
      <c r="A32" s="119" t="n">
        <v>30</v>
      </c>
      <c r="B32" s="88" t="inlineStr">
        <is>
          <t>สมุนไพรใดที่อาจแนะนำในผู้ป่วยรายนี้ คือ</t>
        </is>
      </c>
      <c r="C32" s="100" t="n"/>
      <c r="D32" s="88" t="inlineStr">
        <is>
          <t>เมล็ดฟักทอง</t>
        </is>
      </c>
      <c r="E32" s="88" t="inlineStr">
        <is>
          <t>เมล็ดทานตะวัน</t>
        </is>
      </c>
      <c r="F32" s="88" t="inlineStr">
        <is>
          <t>เปลือกมังคุด</t>
        </is>
      </c>
      <c r="G32" s="88" t="inlineStr">
        <is>
          <t>เปลือกทับทิม</t>
        </is>
      </c>
      <c r="H32" s="88" t="inlineStr">
        <is>
          <t>เปลือกส้มโอ</t>
        </is>
      </c>
      <c r="I32" s="119" t="inlineStr">
        <is>
          <t>1</t>
        </is>
      </c>
      <c r="J32" s="88" t="inlineStr">
        <is>
          <t>✅ คำตอบที่ถูกต้อง: ข้อ ก. เมล็ดฟักทอง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เมล็ดฟักทอง เปลือกมังคุด (Garcinia mangostana) มีสารแทนนินสูง มีฤทธิ์ฝาดสมาคม ช่วยรักษาอาการท้องเสีย ตามตำราการแพทย์์แผนไทยและการใช้สมุนไพรในระบบทางเดินอาหาร
🔍 ข้ออื่นผิดเพราะอะไร:
• ข้อ ข. (เมล็ดทานตะวัน): เมล็ดทานตะวันอุดมไปด้วยวิตามินอีและกรดไขมันไม่อิ่มตัว แต่ไม่มีสารเคมีทางพฤกษศาสตร์ที่มีฤทธิ์ทำให้พยาธิเป็นอัมพาตหรือถ่ายพยาธิ
• ข้อ ค. (เปลือกมังคุด): เปลือกมังคุดประกอบด้วยสารแทนนินและแซนโทน (mangostin) มีฤทธิ์สมานแผลและต้านเชื้อแบคทีเรียภายนอก ไม่มีฤทธิ์ขับพยาธิตัวตืด
• ข้อ ง. (เปลือกทับทิม): เปลือกทับทิมแม้มีสารอัลคาลอยด์ pelletierine ที่เคยใช้ขับพยาธิ แต่มีความเป็นพิษสูงและปัจจุบันนิยมใช้เป็นสารต้านอนุมูลอิสระมากกว่าเมล็ดฟักทอง
• ข้อ จ. (เปลือกส้มโอ): เปลือกส้มโอมีน้ำมันหอมระเหยและฟลาโวนอยด์ ใช้ขับลม บรรเทาอาการจุกเสียดแน่นท้อง แต่ไม่มีหลักฐานในการขับพยาธิ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2" s="100" t="n"/>
      <c r="L32" s="88" t="inlineStr">
        <is>
          <t>GERD</t>
        </is>
      </c>
      <c r="M32" s="100" t="inlineStr">
        <is>
          <t>Clinic</t>
        </is>
      </c>
      <c r="N32" s="88" t="inlineStr">
        <is>
          <t>ข้อ 30 Pharma Plus เล่มม่วง (เฉลยข้อ ก)</t>
        </is>
      </c>
      <c r="O32" s="100" t="inlineStr">
        <is>
          <t>Mock</t>
        </is>
      </c>
      <c r="P32" s="100" t="inlineStr">
        <is>
          <t>Pharma Plus เล่มม่วง</t>
        </is>
      </c>
      <c r="Q32" s="100" t="n"/>
    </row>
    <row r="33" ht="13.2" customHeight="1" s="49">
      <c r="A33" s="119" t="n">
        <v>31</v>
      </c>
      <c r="B33" s="88" t="inlineStr">
        <is>
          <t>ข้อแนะนำการใช้ยาสำหรับผู้ป่วยให้นมบุตรคือข้อใด</t>
        </is>
      </c>
      <c r="C33" s="100" t="n"/>
      <c r="D33" s="88" t="inlineStr">
        <is>
          <t>สามารถใช้ได้เพราะไม่สามารถขับออกทางน้ำนม</t>
        </is>
      </c>
      <c r="E33" s="88" t="inlineStr">
        <is>
          <t>สามารถใช้ได้ไม่มีอาการข้างเคียงที่ร้ายแรง</t>
        </is>
      </c>
      <c r="F33" s="88" t="inlineStr">
        <is>
          <t>สามารถใช้ได้เพราะไม่เกิดเมตาบอไลต์ที่เป็นพิษ</t>
        </is>
      </c>
      <c r="G33" s="88" t="inlineStr">
        <is>
          <t>ไม่สามารถใช้ได้เพราะขับออกทางน้ำนม</t>
        </is>
      </c>
      <c r="H33" s="88" t="inlineStr">
        <is>
          <t>ไม่สามารถใช้ได้ขณะให้นมบุตร และหยุดใช้ยาอีก 2-3 วัน เพราะเมตาบอไลต์ช้า</t>
        </is>
      </c>
      <c r="I33" s="119" t="inlineStr">
        <is>
          <t>4</t>
        </is>
      </c>
      <c r="J33" s="88" t="inlineStr">
        <is>
          <t>✅ คำตอบที่ถูกต้อง: ข้อ ง. ไม่สามารถใช้ได้เพราะขับออกทางน้ำนม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ไม่สามารถใช้ได้เพราะขับออกทางน้ำนม ยาหลายชนิดสามารถขับออกทางน้ำนมได้ (Breast milk excretion) ซึ่งอาจส่งผลข้างเคียงต่อทารก จึงต้องพิจารณา safety และอาจต้องหลีกเลี่ยงหรือหยุดใช้ยาตามคำแนะนำทางคลินิก
🔍 ข้ออื่นผิดเพราะอะไร:
• ข้อ ก. (สามารถใช้ได้เพราะไม่สามารถขับออกทางน้ำนม): ยาต้านพยาธิหลายชนิดรวมถึง Praziquantel สามารถซึมผ่านเข้าสู่น้ำนมแม่ได้ การอ้างว่าไม่ถูกขับออกทางน้ำนมจึงขัดแย้งกับข้อมูลทางเภสัชจลนศาสตร์
• ข้อ ข. (สามารถใช้ได้ไม่มีอาการข้างเคียงที่ร้ายแรง): ทารกแรกเกิดมีระบบการทำงานของตับและไตที่ยังเจริญไม่เต็มที่ ยาที่ขับออกทางน้ำนมอาจสะสมและก่อให้เกิดอันตรายต่อทารกได้
• ข้อ ค. (สามารถใช้ได้เพราะไม่เกิดเมตาบอไลต์ที่เป็นพิษ): เหตุผลที่ต้องระวังไม่ใช่เพราะการเกิด toxic metabolite แต่เป็นเพราะตัวยาสำคัญสามารถผ่านสู่น้ำนมและส่งผลต่อทารกได้โดยตรง
• ข้อ จ. (ไม่สามารถใช้ได้ขณะให้นมบุตร และหยุดใช้ยาอีก 2-3 วัน เพราะเมตาบอไลต์ช้า): Praziquantel มีค่าครึ่งชีวิตการกำจัดค่อนข้างสั้น (ประมาณ 1 ถึง 2.5 ชั่วโมง) จึงไม่ต้องหยุดให้นมบุตรนานหลายสัปดาห์ แต่แนะนำให้งดให้นมในระหว่างวันที่มีการรักษาและหลังได้ยา 72 ชั่วโมง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100" t="n"/>
      <c r="L33" s="88" t="inlineStr">
        <is>
          <t>GERD</t>
        </is>
      </c>
      <c r="M33" s="100" t="inlineStr">
        <is>
          <t>Clinic</t>
        </is>
      </c>
      <c r="N33" s="88" t="inlineStr">
        <is>
          <t>ข้อ 31 Pharma Plus เล่มม่วง (เฉลยข้อ ง)</t>
        </is>
      </c>
      <c r="O33" s="100" t="inlineStr">
        <is>
          <t>Mock</t>
        </is>
      </c>
      <c r="P33" s="100" t="inlineStr">
        <is>
          <t>Pharma Plus เล่มม่วง</t>
        </is>
      </c>
      <c r="Q33" s="100" t="n"/>
    </row>
    <row r="34" ht="13.2" customHeight="1" s="49">
      <c r="A34" s="119" t="n">
        <v>32</v>
      </c>
      <c r="B34" s="88" t="inlineStr">
        <is>
          <t>ผู้ป่วยชายไทยอายุ 56 ปี มาพบเภสัชกรที่ร้านยาเนื่องจากมีอาการแน่นบริเวณลิ้นปี่ รายงานอาการแสบร้อนที่กระจายจากอกขึ้นมายังลำคอ มักเกิดขึ้นหลังรับประทานอาหารอิ่มใหม่ๆ หรืออาหารมื้อใหญ่ โดยมีอาการทุกวัน รับประทานยาลดกรดอาการดีขึ้น PMH: HT x 15 ปี, Chronic stable angina; ALL: NKDA; Med: Aspirin 80 mg AM; PE: หนัก 62 kg สูง 175 cm
จากอาการของป่วย เป็นโรคอะไร</t>
        </is>
      </c>
      <c r="C34" s="100" t="n"/>
      <c r="D34" s="88" t="inlineStr">
        <is>
          <t>GERD</t>
        </is>
      </c>
      <c r="E34" s="88" t="inlineStr">
        <is>
          <t>GU</t>
        </is>
      </c>
      <c r="F34" s="88" t="inlineStr">
        <is>
          <t>DU</t>
        </is>
      </c>
      <c r="G34" s="88" t="inlineStr">
        <is>
          <t>Gastroparesis</t>
        </is>
      </c>
      <c r="H34" s="88" t="inlineStr">
        <is>
          <t>IBS</t>
        </is>
      </c>
      <c r="I34" s="119" t="inlineStr">
        <is>
          <t>1</t>
        </is>
      </c>
      <c r="J34" s="88" t="inlineStr">
        <is>
          <t>✅ คำตอบที่ถูกต้อง: ข้อ ก. GERD
💡 Background:
โรคหลอดเลือดหัวใจ (CAD/ACS) ต้องได้รับการฟื้นฟูเลือดไปเลี้ยงกล้ามเนื้อหัวใจ ร่วมกับการให้ antiplatelet และ statin เพื่อลด recurrent ischemic events
🎯 ทำไมข้อนี้ถึงถูก:
GERD อาการแสบร้อนหลังจากอกขึ้นมายังลำคอ (heartburn) และแน่นบริเวณลิ้นปี่ มักเกิดขึ้นหลังรับประทานอาหารอิ่มใหม่ๆ เป็นอาการจำเพาะของโรคกรดไหลย้อน (GERD: Gastroesophageal Reflux Disease)
🔍 ข้ออื่นผิดเพราะอะไร:
• ข้อ ข. (GU): Gastric ulcer (GU) มีอาการปวดจุกแสบลิ้นปี่ มักสัมพันธ์กับการรับประทานอาหารโดยอาการจะปวดมากขึ้นทันทีหลังอาหารหรือมีอาการเบื่ออาหาร น้ำหนักลด ไม่ได้มีอาการแสบร้อนกลางอกขึ้นมาถึงคอเป็นหลัก
• ข้อ ค. (DU): Duodenal ulcer (DU) มักมีอาการปวดขณะท้องว่างหรือช่วงดึก และอาการปวดจะดีขึ้นเมื่อได้รับประทานอาหาร ซึ่งตรงข้ามกับอาการของผู้ป่วยรายนี้ที่กำเริบหลังมื้อใหญ่
• ข้อ ง. (Gastroparesis): Gastroparesis หรือภาวะกระเพาะอาหารบีบตัวช้า จะมีอาการอิ่มเร็ว แน่นท้องมาก คลื่นไส้อาเจียนเศษอาหารที่ค้าง มักพบในผู้ป่วยเบาหวานที่มี autonomic neuropathy
• ข้อ จ. (IBS): Irritable Bowel Syndrome (IBS) เป็นความผิดปกติของลำไส้ใหญ่ที่มีอาการปวดท้องสัมพันธ์กับการขับถ่าย อุจจาระเหลวหรือท้องผูกสลับกัน ไม่ใช่อาการแสบร้อนกลางอก
📖 Guideline อ้างอิง:
แนวทางการดูแลรักษาผู้ป่วยโรคกล้ามเนื้อหัวใจขาดเลือดเฉียบพลัน พ.ศ. 2563 (สมาคมแพทย์์โรคหัวใจแห่งประเทศไทย) &amp; 2023 ESC Guidelines for Acute Coronary Syndromes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4" s="100" t="n"/>
      <c r="L34" s="88" t="inlineStr">
        <is>
          <t>GERD</t>
        </is>
      </c>
      <c r="M34" s="100" t="inlineStr">
        <is>
          <t>Clinic</t>
        </is>
      </c>
      <c r="N34" s="88" t="inlineStr">
        <is>
          <t>ข้อ 32 Pharma Plus เล่มม่วง (เฉลยข้อ ก)</t>
        </is>
      </c>
      <c r="O34" s="100" t="inlineStr">
        <is>
          <t>Mock</t>
        </is>
      </c>
      <c r="P34" s="100" t="inlineStr">
        <is>
          <t>Pharma Plus เล่มม่วง</t>
        </is>
      </c>
      <c r="Q34" s="100" t="n"/>
    </row>
    <row r="35" ht="13.2" customHeight="1" s="49">
      <c r="A35" s="119" t="n">
        <v>33</v>
      </c>
      <c r="B35" s="88" t="inlineStr">
        <is>
          <t>6 เดือนต่อมา ผู้ป่วยได้รับการวินิจฉัยว่าเป็น GU คาดว่าน่าจะมาจากการได้รับ Aspirin แพทย์์มีความต้องการให้ Aspirin ต่อไป ท่านจะแนะนำยาอย่างไรในการป้องกันภาวะการณ์เกิด GU ซ้ำ</t>
        </is>
      </c>
      <c r="C35" s="100" t="n"/>
      <c r="D35" s="88" t="inlineStr">
        <is>
          <t>Sucralfate 1 g bid</t>
        </is>
      </c>
      <c r="E35" s="88" t="inlineStr">
        <is>
          <t>Famotidine 10 mg OD</t>
        </is>
      </c>
      <c r="F35" s="88" t="inlineStr">
        <is>
          <t>Domperidone 10 mg tid</t>
        </is>
      </c>
      <c r="G35" s="88" t="inlineStr">
        <is>
          <t>Magnesium-aluminium hydroxide 30 ml</t>
        </is>
      </c>
      <c r="H35" s="88" t="inlineStr">
        <is>
          <t>Omeprazole 20 mg OD</t>
        </is>
      </c>
      <c r="I35" s="119" t="inlineStr">
        <is>
          <t>5</t>
        </is>
      </c>
      <c r="J35" s="88" t="inlineStr">
        <is>
          <t>✅ คำตอบที่ถูกต้อง: ข้อ จ.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ตามแนวทางการรักษา (ACG guidelines) ผู้ป่วยที่ต้องรับประทาน Aspirin ต่อเนื่องและมีประวัติแผลในกระเพาะอาหาร (GU) ควรได้รับ PPI (เช่น Omeprazole 20 mg OD) เพื่อป้องกันการเกิดแผลซ้ำจาก NSAID/Aspirin-induced ulcer
🔍 ข้ออื่นผิดเพราะอะไร:
• ข้อ ก. (Sucralfate 1 g bid): Sucralfate ทำหน้าที่เคลือบแผลเฉพาะที่ แต่ไม่มีประสิทธิภาพเพียงพอในการป้องกัน NSAID-induced ulcers ในผู้ป่วยที่มีความเสี่ยงสูงเมื่อเทียบกับ PPIs
• ข้อ ข. (Famotidine 10 mg OD): Famotidine ในขนาดปกติ 10 ถึง 20 มิลลิกรัมวันละครั้ง ไม่เพียงพอในการป้องกันแผลในกระเพาะอาหารจาก NSAID และด้อยกว่ายากลุ่ม PPIs ตามแนวทางของ ACG
• ข้อ ค. (Domperidone 10 mg tid): Domperidone เป็นยา prokinetic เพิ่มการเคลื่อนไหวของกระเพาะอาหาร ไม่มีฤทธิ์ยับยั้งกรดหรือป้องกันการเกิดแผลเยื่อบุกระเพาะอาหารจาก Aspirin
• ข้อ ง. (Magnesium-aluminium hydroxide 30 ml): ยาลดกรดชนิดน้ำ Magnesium-aluminium hydroxide มีระยะเวลาออกฤทธิ์สั้นมาก ต้องรับประทานบ่อยครั้ง และไม่มีผลในการป้องกัน mucosal damage จาก Aspirin ในระยะยาว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100" t="n"/>
      <c r="L35" s="88" t="inlineStr">
        <is>
          <t>GERD</t>
        </is>
      </c>
      <c r="M35" s="100" t="inlineStr">
        <is>
          <t>Clinic</t>
        </is>
      </c>
      <c r="N35" s="88" t="inlineStr">
        <is>
          <t>ข้อ 33 Pharma Plus เล่มม่วง (เฉลยข้อ จ)</t>
        </is>
      </c>
      <c r="O35" s="100" t="inlineStr">
        <is>
          <t>Mock</t>
        </is>
      </c>
      <c r="P35" s="100" t="inlineStr">
        <is>
          <t>Pharma Plus เล่มม่วง</t>
        </is>
      </c>
      <c r="Q35" s="100" t="n"/>
    </row>
    <row r="36" ht="13.2" customHeight="1" s="49">
      <c r="A36" s="119" t="n">
        <v>34</v>
      </c>
      <c r="B36" s="88" t="inlineStr">
        <is>
          <t>Domperidone ออกฤทธิ์ผ่าน receptor ใด</t>
        </is>
      </c>
      <c r="C36" s="100" t="n"/>
      <c r="D36" s="88" t="inlineStr">
        <is>
          <t>D2 receptor</t>
        </is>
      </c>
      <c r="E36" s="88" t="inlineStr">
        <is>
          <t>M3 muscarinic receptor</t>
        </is>
      </c>
      <c r="F36" s="88" t="inlineStr">
        <is>
          <t>5-HT3 receptor</t>
        </is>
      </c>
      <c r="G36" s="88" t="inlineStr">
        <is>
          <t>5-HT4 receptor</t>
        </is>
      </c>
      <c r="H36" s="88" t="inlineStr">
        <is>
          <t>Alpha-1 adrenergic receptor</t>
        </is>
      </c>
      <c r="I36" s="119" t="inlineStr">
        <is>
          <t>1</t>
        </is>
      </c>
      <c r="J36" s="88" t="inlineStr">
        <is>
          <t>✅ คำตอบที่ถูกต้อง: ข้อ ก. D2 receptor
💡 Background:
Domperidone เป็น Dopamine D2 receptor antagonist ที่ออกฤทธิ์ที่ Chemoreceptor Trigger Zone (CTZ) และ Gastric motility อย่างเลือกเฟ้น โดยผ่าน Blood-Brain Barrier ได้น้อยมาก ทำให้ผลข้างเคียงต่อ CNS น้อยกว่า Metoclopramide
🎯 ทำไมข้อนี้ถึงถูก:
Domperidone ปิดกั้น D2 receptor ที่ CTZ (outside BBB) และ Peripheral GI tract ทำให้ ป้องกันการอาเจียนและเพิ่ม gastric emptying ผลข้างเคียงหลักคือ QT prolongation และ Hyperprolactinemia (เพราะ D2 block ใน pituitary ซึ่งอยู่นอก BBB)
🔍 ข้ออื่นผิดเพราะอะไร:
• ข้อ ข. (M3 muscarinic): target ของ Antispasmodics เช่น Hyoscine ไม่ใช่ Domperidone
• ข้อ ค. (5-HT3): target ของ Ondansetron, Granisetron ไม่ใช่ Domperidone
• ข้อ ง. (5-HT4): target ของ Metoclopramide (บางส่วน) และ Mosapride ไม่ใช่ primary mechanism ของ Domperidone
• ข้อ จ. (Alpha-1 adrenergic): ไม่เกี่ยวข้องกับ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ผ่าน BBB น้อย; side effects: QT prolongation, Hyperprolactinemia</t>
        </is>
      </c>
      <c r="K36" s="100" t="n"/>
      <c r="L36" s="88" t="inlineStr">
        <is>
          <t>Nausea and vomiting</t>
        </is>
      </c>
      <c r="M36" s="100" t="inlineStr">
        <is>
          <t>Clinic</t>
        </is>
      </c>
      <c r="N36" s="88" t="inlineStr">
        <is>
          <t>ข้อ 34 Pharma Plus เล่มม่วง (เฉลยข้อ ก)</t>
        </is>
      </c>
      <c r="O36" s="100" t="inlineStr">
        <is>
          <t>Mock</t>
        </is>
      </c>
      <c r="P36" s="100" t="inlineStr">
        <is>
          <t>Pharma Plus เล่มม่วง</t>
        </is>
      </c>
      <c r="Q36" s="100" t="n"/>
    </row>
    <row r="37" ht="13.2" customHeight="1" s="49">
      <c r="A37" s="119" t="n">
        <v>35</v>
      </c>
      <c r="B37" s="88" t="inlineStr">
        <is>
          <t>เกี่ยวกับ ยาใดห้ามบดในสายยาง ข้อใดต่อไปนี้กล่าวถูกต้องตามหลักวิชาชีพเภสัชกรรม</t>
        </is>
      </c>
      <c r="C37" s="100" t="n"/>
      <c r="D37" s="88" t="inlineStr">
        <is>
          <t>HCTZ</t>
        </is>
      </c>
      <c r="E37" s="88" t="inlineStr">
        <is>
          <t>Famotidine</t>
        </is>
      </c>
      <c r="F37" s="88" t="inlineStr">
        <is>
          <t>Domperidone</t>
        </is>
      </c>
      <c r="G37" s="88" t="inlineStr">
        <is>
          <t>Al3+ + Mg2+</t>
        </is>
      </c>
      <c r="H37" s="88" t="inlineStr">
        <is>
          <t>Omeprazole</t>
        </is>
      </c>
      <c r="I37" s="119" t="inlineStr">
        <is>
          <t>5</t>
        </is>
      </c>
      <c r="J37" s="88" t="inlineStr">
        <is>
          <t>✅ คำตอบที่ถูกต้อง: ข้อ จ.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เป็นยาในรูปแบบ enteric-coated pellets เพื่อป้องกันการถูกทำลายโดยกรดในกระเพาะอาหาร การบดจะทำให้ตัวยาถูกทำลาย สูญเสีย efficacy และอาจทำให้สายยางอุดตันได้
🔍 ข้ออื่นผิดเพราะอะไร:
• ข้อ ก. (HCTZ): Hydrochlorothiazide (HCTZ) เป็นยาขับปัสสาวะชนิดเม็ดธรรมดา (uncoated tablet) สามารถบดละเอียดและละลายน้ำให้ทางสายให้อาหารได้ตามปกติ
• ข้อ ข. (Famotidine): Famotidine ชนิดเม็ดธรรมดาสามารถบดและละลายน้ำให้ทางสายยางได้โดยไม่สูญเสียความคงตัวหรือลดประสิทธิภาพทางเภสัชจลนศาสตร์
• ข้อ ค. (Domperidone): Domperidone ชนิดเม็ดธรรมดาสามารถบดให้ทางสายให้อาหารได้ หรือสามารถเลือกใช้ยาน้ำแขวนตะกอน (suspension) แทนได้โดยตรง
• ข้อ ง. (Al3+ + Mg2+): Al3+ + Mg2+ มีรูปแบบยาน้ำแขวนตะกอน (suspension) ที่พร้อมให้ทางสายให้อาหารได้ทันทีโดยไม่ต้องบดเม็ดยา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7" s="100" t="n"/>
      <c r="L37" s="88" t="inlineStr">
        <is>
          <t>GERD</t>
        </is>
      </c>
      <c r="M37" s="100" t="inlineStr">
        <is>
          <t>Clinic</t>
        </is>
      </c>
      <c r="N37" s="88" t="inlineStr">
        <is>
          <t>ข้อ 35 Pharma Plus เล่มม่วง (เฉลยข้อ จ)</t>
        </is>
      </c>
      <c r="O37" s="100" t="inlineStr">
        <is>
          <t>Mock</t>
        </is>
      </c>
      <c r="P37" s="100" t="inlineStr">
        <is>
          <t>Pharma Plus เล่มม่วง</t>
        </is>
      </c>
      <c r="Q37" s="100" t="n"/>
    </row>
    <row r="38" ht="13.2" customHeight="1" s="49">
      <c r="A38" s="119" t="n">
        <v>36</v>
      </c>
      <c r="B38" s="88" t="inlineStr">
        <is>
          <t>ยาใดที่เป็นยาสามัญประจำบ้าน</t>
        </is>
      </c>
      <c r="C38" s="100" t="n"/>
      <c r="D38" s="88" t="inlineStr">
        <is>
          <t>HCTZ</t>
        </is>
      </c>
      <c r="E38" s="88" t="inlineStr">
        <is>
          <t>Famotidine</t>
        </is>
      </c>
      <c r="F38" s="88" t="inlineStr">
        <is>
          <t>Domperidone</t>
        </is>
      </c>
      <c r="G38" s="88" t="inlineStr">
        <is>
          <t>Al3+ + Mg2+ (alum milk)</t>
        </is>
      </c>
      <c r="H38" s="88" t="inlineStr">
        <is>
          <t>Cimetidine</t>
        </is>
      </c>
      <c r="I38" s="119" t="inlineStr">
        <is>
          <t>4</t>
        </is>
      </c>
      <c r="J38" s="88" t="inlineStr">
        <is>
          <t>✅ คำตอบที่ถูกต้อง: ข้อ ง. Al3+ + Mg2+ (alum milk)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Al3+ + Mg2+ (alum milk) ยาลดกรด Aluminium hydroxide + Magnesium hydroxide (Alum milk) จัดเป็นยาสามัญประจำบ้านแผนปัจจุบันที่ประชาชนสามารถหาซื้อได้เองตามร้านขายยาเพื่อบรรเทาอาการจุกเสียด แน่นท้อง หรือแสบร้อนกลางอก
🔍 ข้ออื่นผิดเพราะอะไร:
• ข้อ ก. (HCTZ): Hydrochlorothiazide (HCTZ) เป็นยาขับปัสสาวะกลุ่มไทอะไซด์สำหรับรักษาโรคความดันโลหิตสูง จัดเป็นยาอันตรายที่ต้องสั่งจ่ายโดยแพทย์์หรือเภสัชกร ไม่ใช่ยาสามัญประจำบ้าน
• ข้อ ข. (Famotidine): Famotidine เป็นยายับยั้งการหลั่งกรดกลุ่ม H2-receptor antagonist จัดเป็นยาอันตรายตามกฎหมายยาของประเทศไทย
• ข้อ ค. (Domperidone): Domperidone เป็นยาช่วยย่อยและต้านการอาเจียนกลุ่ม prokinetic จัดเป็นยาอันตราย ไม่ได้อยู่ในบัญชียาสามัญประจำบ้านแผนปัจจุบัน
• ข้อ จ. (Cimetidine): Cimetidine เป็นยา H2-blocker ที่มีปฏิกิริยาระหว่างยาสูงผ่านเอนไซม์ไซโตโครม P450 จัดเป็นยาอันตรายที่ต้องควบคุมการใช้อย่างใกล้ชิด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100" t="n"/>
      <c r="L38" s="88" t="inlineStr">
        <is>
          <t>GERD</t>
        </is>
      </c>
      <c r="M38" s="100" t="inlineStr">
        <is>
          <t>Clinic</t>
        </is>
      </c>
      <c r="N38" s="88" t="inlineStr">
        <is>
          <t>ข้อ 36 Pharma Plus เล่มม่วง (เฉลยข้อ ง)</t>
        </is>
      </c>
      <c r="O38" s="100" t="inlineStr">
        <is>
          <t>Mock</t>
        </is>
      </c>
      <c r="P38" s="100" t="inlineStr">
        <is>
          <t>Pharma Plus เล่มม่วง</t>
        </is>
      </c>
      <c r="Q38" s="100" t="n"/>
    </row>
    <row r="39" ht="13.2" customHeight="1" s="49">
      <c r="A39" s="119" t="n">
        <v>37</v>
      </c>
      <c r="B39" s="88" t="inlineStr">
        <is>
          <t>ยาใดต่อไปนี้ไม่ได้อยู่ใน regimen ในการรักษา H. pylori</t>
        </is>
      </c>
      <c r="C39" s="100" t="n"/>
      <c r="D39" s="88" t="inlineStr">
        <is>
          <t>Tetracycline</t>
        </is>
      </c>
      <c r="E39" s="88" t="inlineStr">
        <is>
          <t>Ranitidine</t>
        </is>
      </c>
      <c r="F39" s="88" t="inlineStr">
        <is>
          <t>Metronidazole</t>
        </is>
      </c>
      <c r="G39" s="88" t="inlineStr">
        <is>
          <t>Erythromycin</t>
        </is>
      </c>
      <c r="H39" s="88" t="inlineStr">
        <is>
          <t>Lansoprazole</t>
        </is>
      </c>
      <c r="I39" s="119" t="inlineStr">
        <is>
          <t>4</t>
        </is>
      </c>
      <c r="J39" s="88" t="inlineStr">
        <is>
          <t>✅ คำตอบที่ถูกต้อง: ข้อ ง. Erythromycin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Erythromycin แนวทางการรักษาเชื้อ Helicobacter pylori (เช่น Bismuth quadruple therapy หรือ Clarithromycin-based triple therapy) ใช้ Proton pump inhibitors (เช่น Lansoprazole), antibiotics (เช่น Tetracycline, Metronidazole, Clarithromycin, Amoxicillin) แต่ Ranitidine และ Erythromycin ไม่ได้ใช้เป็นยาหลักใน regimen กำจัดเชื้อ
🔍 ข้ออื่นผิดเพราะอะไร:
• ข้อ ก. (Tetracycline): Tetracycline เป็นยาปฏิชีวนะกลุ่ม tetracyclines ที่จับกับ 30S ribosomal subunit และเป็นองค์ประกอบหลักในสูตร Bismuth quadruple therapy ร่วมกับ PPI, Bismuth และ Metronidazole
• ข้อ ข. (Ranitidine): Ranitidine แม้เป็น H2-receptor antagonist แต่เคยมีการใช้ในสูตรทางเลือก Ranitidine bismuth citrate (RBC) triple/quadruple therapy ในอดีต จึงจัดว่าเคยมีบทบาทใน regimen กำจัดเชื้อ
• ข้อ ค. (Metronidazole): Metronidazole เป็นยาต้านจุลชีพกลุ่ม nitroimidazole ที่ยับยั้งการสังเคราะห์ DNA ของเชื้อแบคทีเรีย anaerobes และ microaerophilic ซึ่งเป็นแกนหลักในสูตร Bismuth quadruple therapy
• ข้อ จ. (Lansoprazole): Lansoprazole เป็นยาในกลุ่ม Proton Pump Inhibitors (PPIs) ที่ยับยั้ง H+/K+ ATPase อย่างมีประสิทธิภาพ เป็นหัวใจสำคัญของทุก regimen เพื่อเพิ่ม gastric pH ให้ยาปฏิชีวนะออกฤทธิ์ได้เต็มที่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100" t="n"/>
      <c r="L39" s="88" t="inlineStr">
        <is>
          <t>Dyspepsia &amp; PUD</t>
        </is>
      </c>
      <c r="M39" s="100" t="inlineStr">
        <is>
          <t>Clinic</t>
        </is>
      </c>
      <c r="N39" s="88" t="inlineStr">
        <is>
          <t>ข้อ 37 Pharma Plus เล่มม่วง (เฉลยข้อ ง)</t>
        </is>
      </c>
      <c r="O39" s="100" t="inlineStr">
        <is>
          <t>Mock</t>
        </is>
      </c>
      <c r="P39" s="100" t="inlineStr">
        <is>
          <t>Pharma Plus เล่มม่วง</t>
        </is>
      </c>
      <c r="Q39" s="100" t="n"/>
    </row>
    <row r="40" ht="13.2" customHeight="1" s="49">
      <c r="A40" s="119" t="n">
        <v>38</v>
      </c>
      <c r="B40" s="88"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ผลเสียของการใช้ omeprazole ร่วมกับ clopidogrel เกิดจากปฏิกิริยาอะไร</t>
        </is>
      </c>
      <c r="C40" s="100" t="n"/>
      <c r="D40" s="88" t="inlineStr">
        <is>
          <t>Omeprazole ลดการดูดซึม clopidogrel เนื่องจากดูดซึมได้ดีในสภาวะเป็นกรด</t>
        </is>
      </c>
      <c r="E40" s="88" t="inlineStr">
        <is>
          <t>Clopidogrel ลดการดูดซึม omeprazole</t>
        </is>
      </c>
      <c r="F40" s="88" t="inlineStr">
        <is>
          <t>Omeprazole ลดการดูดซึม clopidogrel เกิด toxic metabolite ที่ตับ</t>
        </is>
      </c>
      <c r="G40" s="88" t="inlineStr">
        <is>
          <t>Omeprazole เพิ่มการขับออกของ clopidogrel</t>
        </is>
      </c>
      <c r="H40" s="88" t="inlineStr">
        <is>
          <t>Omeprazole ทำให้ clopidogrel ไม่ถูกเปลี่ยนในรูปที่ออกฤทธิ์</t>
        </is>
      </c>
      <c r="I40" s="119" t="inlineStr">
        <is>
          <t>5</t>
        </is>
      </c>
      <c r="J40" s="88" t="inlineStr">
        <is>
          <t>✅ คำตอบที่ถูกต้อง: ข้อ จ. Omeprazole ทำให้ clopidogrel ไม่ถูกเปลี่ยนในรูปที่ออกฤทธิ์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ทำให้ clopidogrel ไม่ถูกเปลี่ยนในรูปที่ออกฤทธิ์ Omeprazole ยับยั้งเอนไซม์ CYP2C19 ซึ่งเป็นตัวเปลี่ยน Clopidogrel (prodrug) ให้เป็น active metabolite ส่งผลให้ฤทธิ์ต้านเกล็ดเลือดลดลง เพิ่มความเสี่ยงของโรคหัวใจและหลอดเลือด ควรหลีกเลี่ยงการใช้ร่วมกันหรือเปลี่ยนไปใช้ PPI ตัวอื่นที่มีผลน้อยกว่า เช่น Pantoprazole
🔍 ข้ออื่นผิดเพราะอะไร:
• ข้อ ก. (Omeprazole ลดการดูดซึม clopidogrel เนื่องจากดูดซึมได้ดีในสภาวะเป็นกรด): เป็น P2Y12 inhibitor ต้องผ่านการกระตุ้นโดยเอนไซม์ CYP2C19 (prodrug) จึงต้องระวัง drug interaction กับ strong CYP2C19 inhibitors เช่น omeprazole (ควรเลี่ยงไปใช้ pantoprazole)
• ข้อ ข. (Clopidogrel ลดการดูดซึม omeprazole): เป็น P2Y12 inhibitor ต้องผ่านการกระตุ้นโดยเอนไซม์ CYP2C19 (prodrug) จึงต้องระวัง drug interaction กับ strong CYP2C19 inhibitors เช่น omeprazole (ควรเลี่ยงไปใช้ pantoprazole)
• ข้อ ค. (Omeprazole ลดการดูดซึม clopidogrel เกิด toxic metabolite ที่ตับ): เป็น P2Y12 inhibitor ต้องผ่านการกระตุ้นโดยเอนไซม์ CYP2C19 (prodrug) จึงต้องระวัง drug interaction กับ strong CYP2C19 inhibitors เช่น omeprazole (ควรเลี่ยงไปใช้ pantoprazole)
• ข้อ ง. (Omeprazole เพิ่มการขับออกของ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0" s="100" t="n"/>
      <c r="L40" s="88" t="inlineStr">
        <is>
          <t>GERD</t>
        </is>
      </c>
      <c r="M40" s="100" t="inlineStr">
        <is>
          <t>Clinic</t>
        </is>
      </c>
      <c r="N40" s="88" t="inlineStr">
        <is>
          <t>ข้อ 38 Pharma Plus เล่มม่วง (เฉลยข้อ จ)</t>
        </is>
      </c>
      <c r="O40" s="100" t="inlineStr">
        <is>
          <t>Mock</t>
        </is>
      </c>
      <c r="P40" s="100" t="inlineStr">
        <is>
          <t>Pharma Plus เล่มม่วง</t>
        </is>
      </c>
      <c r="Q40" s="100" t="n"/>
    </row>
    <row r="41" ht="13.2" customHeight="1" s="49">
      <c r="A41" s="119" t="n">
        <v>39</v>
      </c>
      <c r="B41" s="88"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Omeprazole ลดการดูดซึมของยาในข้อใด</t>
        </is>
      </c>
      <c r="C41" s="100" t="n"/>
      <c r="D41" s="88" t="inlineStr">
        <is>
          <t>Erythromycin</t>
        </is>
      </c>
      <c r="E41" s="88" t="inlineStr">
        <is>
          <t>Ketoconazole</t>
        </is>
      </c>
      <c r="F41" s="88" t="inlineStr">
        <is>
          <t>Diazepam</t>
        </is>
      </c>
      <c r="G41" s="88" t="inlineStr">
        <is>
          <t>Warfarin</t>
        </is>
      </c>
      <c r="H41" s="88" t="inlineStr">
        <is>
          <t>Escitalopram</t>
        </is>
      </c>
      <c r="I41" s="119" t="inlineStr">
        <is>
          <t>2</t>
        </is>
      </c>
      <c r="J41" s="88" t="inlineStr">
        <is>
          <t>✅ คำตอบที่ถูกต้อง: ข้อ ข.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Ketoconazole Omeprazole เพิ่มความเป็นกรด-ด่างในกระเพาะอาหาร (pH สูงขึ้น) ส่งผลให้ยาสูตรที่ต้องการสภาวะกรดในการละลายและดูดซึม เช่น Ketoconazole หรือ Itraconazole ลดการดูดซึมลงอย่างมีนัยสำคัญ
🔍 ข้ออื่นผิดเพราะอะไร:
• ข้อ ก. (Erythromycin): Erythromycin เป็นยาปฏิชีวนะ macrolide ที่ถูกทำลายได้ง่ายด้วยกรดในกระเพาะอาหาร การที่ Omeprazole เพิ่ม pH ในกระเพาะอาหารจึงอาจช่วยเพิ่มเสถียรภาพและการดูดซึมของยาได้ ไม่ได้ลดการดูดซึม
• ข้อ ค. (Diazepam): Diazepam ถูกเมแทบอไลต์ผ่านเอนไซม์ CYP2C19 ซึ่ง Omeprazole มีฤทธิ์ยับยั้งเอนไซม์นี้ ส่งผลให้ระดับยา Diazepam ในเลือดเพิ่มสูงขึ้นและออกฤทธิ์นานขึ้น ไม่ได้ทำให้การดูดซึมลดลง
• ข้อ ง. (Warfarin): Warfarin ถูกเมแทบอไลต์ผ่าน CYP2C9 เป็นหลัก และ R-warfarin ผ่าน CYP2C19 การใช้ร่วมกับ Omeprazole อาจเพิ่มระดับยา Warfarin และทำให้ค่า INR สูงขึ้น เสี่ยงต่อการเกิดเลือดออก ไม่ใช่ลดการดูดซึม
• ข้อ จ. (Escitalopram): Escitalopram ถูกเปลี่ยนสภาพผ่านเอนไซม์ CYP2C19 เป็นหลัก การใช้ร่วมกับ Omeprazole จะลดการขจัดยา ทำให้ระดับ Escitalopram ในเลือดเพิ่มขึ้น เสี่ยงต่อภาวะ QT prolongation ไม่ใช่ลดการดูดซึม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1" s="100" t="n"/>
      <c r="L41" s="88" t="inlineStr">
        <is>
          <t>GERD</t>
        </is>
      </c>
      <c r="M41" s="100" t="inlineStr">
        <is>
          <t>Clinic</t>
        </is>
      </c>
      <c r="N41" s="88" t="inlineStr">
        <is>
          <t>ข้อ 39 Pharma Plus เล่มม่วง (เฉลยข้อ ข)</t>
        </is>
      </c>
      <c r="O41" s="100" t="inlineStr">
        <is>
          <t>Mock</t>
        </is>
      </c>
      <c r="P41" s="100" t="inlineStr">
        <is>
          <t>Pharma Plus เล่มม่วง</t>
        </is>
      </c>
      <c r="Q41" s="100" t="n"/>
    </row>
    <row r="42" ht="13.2" customHeight="1" s="49">
      <c r="A42" s="119" t="n">
        <v>40</v>
      </c>
      <c r="B42" s="88" t="inlineStr">
        <is>
          <t>ผู้ป่วยพะอืดพะอม คลื่นไส้อาเจียน ไม่สามารถกลืน omeprazole capsule ได้ หากต้องการแกะแคปซูลเพื่อบริหารยาให้แก่ผู้ป่วย วิธีการใดทำให้ประสิทธิภาพของยาตาลดลงมากที่สุด</t>
        </is>
      </c>
      <c r="C42" s="100" t="n"/>
      <c r="D42" s="88" t="inlineStr">
        <is>
          <t>แกะแคปซูลแล้วผสมกับน้ำเปล่า</t>
        </is>
      </c>
      <c r="E42" s="88" t="inlineStr">
        <is>
          <t>นมถั่วเหลือง</t>
        </is>
      </c>
      <c r="F42" s="88" t="inlineStr">
        <is>
          <t>ยาลดกรด</t>
        </is>
      </c>
      <c r="G42" s="88" t="inlineStr">
        <is>
          <t>น้ำส้ม</t>
        </is>
      </c>
      <c r="H42" s="88" t="inlineStr">
        <is>
          <t>น้ำหวาน</t>
        </is>
      </c>
      <c r="I42" s="119" t="inlineStr">
        <is>
          <t>3</t>
        </is>
      </c>
      <c r="J42" s="88" t="inlineStr">
        <is>
          <t>✅ คำตอบที่ถูกต้อง: ข้อ ค. ยาลดกรด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ยาลดกรด Omeprazole เป็นกรดอ่อนและไม่ทนต่อกรดในกระเพาะอาหาร ตัวยาถูกเคลือบด้วย enteric-coated pellets การนำไปผสมกับเครื่องดื่มที่มีความเป็นกรดสูง เช่น น้ำส้ม (Acidic juice) จะทำให้ชั้นเคลือบเสียหาย ตัวยาถูกทำลายก่อนดูดซึม ทำให้ efficacy ของยาลดลงมากที่สุด
🔍 ข้ออื่นผิดเพราะอะไร:
• ข้อ ก. (แกะแคปซูลแล้วผสมกับน้ำเปล่า): การแกะแคปซูลแล้วผสมกับน้ำเปล่า เม็ด enteric-coated granules จะคงสภาพอยู่ได้ดีและไม่ถูกทำลาย หากผู้ป่วยกลืนทันทีโดยไม่บดเคี้ยวเม็ดแกรนูล
• ข้อ ข. (นมถั่วเหลือง): นมถั่วเหลืองมีคุณสมบัติเป็นกรดอ่อนถึงเป็นกลาง (pH ประมาณ 6-7) ทำให้เม็ด enteric-coated granules ยังคงทนสภาพได้พอสมควร แม้มีโปรตีนแต่ไม่ทำลายชั้นเคลือบเท่าสภาวะด่างของยาลดกรด
• ข้อ ง. (น้ำส้ม): น้ำส้มมีสภาวะเป็นกรด (pH ต่ำ) ซึ่งสารเคลือบ enteric-coated ทนต่อกรดได้ดี เม็ดแกรนูลจึงไม่ละลายในน้ำส้มและไม่ถูกทำลาย จึงเป็นวิธีบริหารทางเลือกที่ยอมรับได้หากกลืนทันที
• ข้อ จ. (น้ำหวาน): น้ำหวานส่วนใหญ่มีสภาพเป็นกลางหรือกรดอ่อนและไม่มีฤทธิ์เป็นด่าง จึงไม่ทำลาย enteric coating ของเม็ดแกรนูล ยายังคงดูดซึมได้ตามปกติเมื่อผ่านไปถึงลำไส้เล็ก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2" s="100" t="n"/>
      <c r="L42" s="88" t="inlineStr">
        <is>
          <t>GERD</t>
        </is>
      </c>
      <c r="M42" s="100" t="inlineStr">
        <is>
          <t>Clinic</t>
        </is>
      </c>
      <c r="N42" s="88" t="inlineStr">
        <is>
          <t>ข้อ 40 Pharma Plus เล่มม่วง (เฉลยข้อ ค)</t>
        </is>
      </c>
      <c r="O42" s="100" t="inlineStr">
        <is>
          <t>Mock</t>
        </is>
      </c>
      <c r="P42" s="100" t="inlineStr">
        <is>
          <t>Pharma Plus เล่มม่วง</t>
        </is>
      </c>
      <c r="Q42" s="100" t="n"/>
    </row>
    <row r="43" ht="13.2" customHeight="1" s="49">
      <c r="A43" s="119" t="n">
        <v>41</v>
      </c>
      <c r="B43" s="88" t="inlineStr">
        <is>
          <t>สถานการณ์ที่ 10 แม่พาเด็ก 5 ขวบ มาร้านยามีอาการคันทวารตอนกลางคืน หงุดหงิดเบื่ออาหาร ไม่พบพยาธิในอุจจาระ
จากอาการข้างต้น เกิดจากพยาธิตัวใดมากที่สุด</t>
        </is>
      </c>
      <c r="C43" s="100" t="n"/>
      <c r="D43" s="88" t="inlineStr">
        <is>
          <t>พยาธิไส้เดือน (Ascariasis)</t>
        </is>
      </c>
      <c r="E43" s="88" t="inlineStr">
        <is>
          <t>พยาธิตัวตืด (Tape worm)</t>
        </is>
      </c>
      <c r="F43" s="88" t="inlineStr">
        <is>
          <t>พยาธิปากขอ (Hook worm)</t>
        </is>
      </c>
      <c r="G43" s="88" t="inlineStr">
        <is>
          <t>พยาธิเข็มหมุด (Enterobiasis or pinworm)</t>
        </is>
      </c>
      <c r="H43" s="88" t="inlineStr">
        <is>
          <t>พยาธิใบไม้ในตับ (Opisthorchis)</t>
        </is>
      </c>
      <c r="I43" s="119" t="inlineStr">
        <is>
          <t>4</t>
        </is>
      </c>
      <c r="J43" s="88" t="inlineStr">
        <is>
          <t>✅ คำตอบที่ถูกต้อง: ข้อ ง. พยาธิเข็มหมุด (Enterobiasis or pinworm)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พยาธิเข็มหมุด (Enterobiasis or pinworm) อาการคันรอบทวารหนักโดยเฉพาะในช่วงเวลากลางคืน (เนื่องจากพยาธิเมียตัวเมียคลานออกมาวางไข่บริเวณ perianal area) ร่วมกับมีอาการนอนไม่หลับ หงุดหงิด และเบื่ออาหาร เป็นอาการคลาสสิกของโรคติดเชื้อพยาธิเข็มหมุด (Enterobius vermicularis)
🔍 ข้ออื่นผิดเพราะอะไร:
• ข้อ ก. (พยาธิไส้เดือน (Ascariasis)): พยาธิไส้เดือน (Ascaris lumbricoides) อาศัยอยู่ในลำไส้เล็ก มักทำให้เกิดอาการแน่นท้อง ท้องอืด ขาดสารอาหาร หรือลำไส้อุดตัน แต่ไม่ได้คลานออกมาวางไข่รอบทวารหนักในเวลากลางคืน
• ข้อ ข. (พยาธิตัวตืด (Tape worm)): พยาธิตัวตืด (Taenia spp.) ทำให้เกิดอาการหิวบ่อย น้ำหนักลด ปวดท้อง แน่นท้อง หรือพบปล้องสุกหลุดปนออกมากับอุจจาระ แต่ไม่พบอาการคันรอบรูทวารเวลากลางคืนเป็นลักษณะเฉพาะ
• ข้อ ค. (พยาธิปากขอ (Hook worm)): พยาธิปากขอ (Hookworm) ก่อโรคโดยการดูดเลือดที่ผนังลำไส้เล็ก ทำให้เกิดภาวะโลหิตจางจากการขาดธาตุเหล็ก อ่อนเพลีย ตัวซีด แต่ไม่มีพฤติกรรมวางไข่บริเวณทวารหนักยามค่ำคืน
• ข้อ จ. (พยาธิใบไม้ในตับ (Opisthorchis)): พยาธิใบไม้ในตับ (Opisthorchis viverrini) พยาธิสภาพหลักอยู่ที่ท่อน้ำดี ทำให้เกิดอาการแน่นท้องใต้ชายโครงขวา ดีซ่าน ตัวเหลืองตาเหลือง และเสี่ยงต่อ Cholangiocarcinoma ไม่ได้ทำให้คันทวารหนัก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100" t="n"/>
      <c r="L43" s="88" t="inlineStr">
        <is>
          <t>GERD</t>
        </is>
      </c>
      <c r="M43" s="100" t="inlineStr">
        <is>
          <t>Clinic</t>
        </is>
      </c>
      <c r="N43" s="88" t="inlineStr">
        <is>
          <t>ข้อ 41 Pharma Plus เล่มม่วง (เฉลยข้อ ง)</t>
        </is>
      </c>
      <c r="O43" s="100" t="inlineStr">
        <is>
          <t>Mock</t>
        </is>
      </c>
      <c r="P43" s="100" t="inlineStr">
        <is>
          <t>Pharma Plus เล่มม่วง</t>
        </is>
      </c>
      <c r="Q43" s="100" t="n"/>
    </row>
    <row r="44" ht="13.2" customHeight="1" s="49">
      <c r="A44" s="119" t="n">
        <v>42</v>
      </c>
      <c r="B44" s="88" t="inlineStr">
        <is>
          <t>สถานการณ์ที่ 10 แม่พาเด็ก 5 ขวบ มาร้านยามีอาการคันทวารตอนกลางคืน หงุดหงิดเบื่ออาหาร ไม่พบพยาธิในอุจจาระ
ยาที่ท่านจะเลือกจ่ายให้กับผู้ป่วยรายนี้คือยาอะไร</t>
        </is>
      </c>
      <c r="C44" s="100" t="n"/>
      <c r="D44" s="88" t="inlineStr">
        <is>
          <t>Albendazole 400 mg ติดต่อกัน 3 วัน</t>
        </is>
      </c>
      <c r="E44" s="88" t="inlineStr">
        <is>
          <t>Mebendazole 100 mg ครั้งเดียว แล้วทานซ้ำในอีก 2 wk</t>
        </is>
      </c>
      <c r="F44" s="88" t="inlineStr">
        <is>
          <t>Niclosamide</t>
        </is>
      </c>
      <c r="G44" s="88" t="inlineStr">
        <is>
          <t>Pyrantel pamoate</t>
        </is>
      </c>
      <c r="H44" s="88" t="inlineStr">
        <is>
          <t>Praziquantel</t>
        </is>
      </c>
      <c r="I44" s="119" t="inlineStr">
        <is>
          <t>2</t>
        </is>
      </c>
      <c r="J44" s="88" t="inlineStr">
        <is>
          <t>✅ คำตอบที่ถูกต้อง: ข้อ ข. Mebendazole 100 mg ครั้งเดียว แล้วทานซ้ำในอีก 2 wk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Mebendazole 100 mg ครั้งเดียว แล้วทานซ้ำในอีก 2 wk การรักษาพยาธิเข็มหมุดในเด็กอายุเกิน 2 ขวบ (หรือตามแนวทางมาตรฐาน) สามารถใช้ Mebendazole 100 mg ขนาดเดียว และเนื่องจากยามีผลต่อตัวเต็มวัยแต่ไม่มีผลต่อไข่ จึงแนะนำให้รับประทานยาซ้ำอีกครั้งใน 2 สัปดาห์ถัดมาเพื่อป้องกันการติดเชื้อซ้ำจากไข่ที่เหลือรอด
🔍 ข้ออื่นผิดเพราะอะไร:
• ข้อ ก. (Albendazole 400 mg ติดต่อกัน 3 วัน): Albendazole 400 mg ติดต่อกัน 3 วัน เป็นขนาดยาสำหรับรักษาพยาธิเส้นด้าย (Strongyloides) หรือพยาธิปากขอ/ไส้เดือนชนิดติดเชื้อรุนแรง ไม่ใช่ regimen มาตรฐานสำหรับพยาธิเข็มหมุดซึ่งใช้แบบ single dose
• ข้อ ค. (Niclosamide): Niclosamide เป็นยาที่ออกฤทธิ์ยับยั้ง oxidative phosphorylation ในพยาธิตัวตืด (Cestodes) ไม่มีประสิทธิภาพในการฆ่าพยาธิตัวกลมหรือพยาธิเข็มหมุด (Enterobius)
• ข้อ ง. (Pyrantel pamoate): Pyrantel pamoate สามารถใช้รักษาพยาธิเข็มหมุดได้แต่ต้องให้ขนาดยาตามน้ำหนักตัว (11 mg/kg single dose, max 1 g) และต้องให้ซ้ำในอีก 2 สัปดาห์เช่นกัน ข้อเลือกนี้ไม่ได้ระบุขนาดยาและรอบการให้ที่ครบถ้วน
• ข้อ จ. (Praziquantel): Praziquantel ออกฤทธิ์เพิ่ม permeability ของเยื่อหุ้มเซลล์ต่อ calcium ในพยาธิตัวแบน ใช้รักษาพยาธิใบไม้และพยาธิตัวตืด ไม่มีผลในการกำจัดพยาธิตัวกลมหรือพยาธิเข็มหมุด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100" t="n"/>
      <c r="L44" s="88" t="inlineStr">
        <is>
          <t>GERD</t>
        </is>
      </c>
      <c r="M44" s="100" t="inlineStr">
        <is>
          <t>Clinic</t>
        </is>
      </c>
      <c r="N44" s="88" t="inlineStr">
        <is>
          <t>ข้อ 42 Pharma Plus เล่มม่วง (เฉลยข้อ ข)</t>
        </is>
      </c>
      <c r="O44" s="100" t="inlineStr">
        <is>
          <t>Mock</t>
        </is>
      </c>
      <c r="P44" s="100" t="inlineStr">
        <is>
          <t>Pharma Plus เล่มม่วง</t>
        </is>
      </c>
      <c r="Q44" s="100" t="n"/>
    </row>
    <row r="45" ht="13.2" customHeight="1" s="49">
      <c r="A45" s="119" t="n">
        <v>43</v>
      </c>
      <c r="B45" s="88" t="inlineStr">
        <is>
          <t>แม่ไปตรวจพบว่าตนเองมีเชื้อพยาธิตัวตืด ยาที่ใช้ในการรักษาแม่คือยาอะไร</t>
        </is>
      </c>
      <c r="C45" s="100" t="n"/>
      <c r="D45" s="88" t="inlineStr">
        <is>
          <t>Albendazole 400 mg ติดต่อกัน 3 วัน</t>
        </is>
      </c>
      <c r="E45" s="88" t="inlineStr">
        <is>
          <t>Niclosamide</t>
        </is>
      </c>
      <c r="F45" s="88" t="inlineStr">
        <is>
          <t>Mebendazole</t>
        </is>
      </c>
      <c r="G45" s="88" t="inlineStr">
        <is>
          <t>Pyrantel pamoate</t>
        </is>
      </c>
      <c r="H45" s="88" t="inlineStr">
        <is>
          <t>Praziquantel</t>
        </is>
      </c>
      <c r="I45" s="119" t="inlineStr">
        <is>
          <t>2</t>
        </is>
      </c>
      <c r="J45" s="88" t="inlineStr">
        <is>
          <t>✅ คำตอบที่ถูกต้อง: ข้อ ข.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ยาทางเลือกหลักในการรักษาการติดเชื้อพยาธิ์ตัวตืด (Taeniasis) คือ Niclosamide หรือ Praziquantel ตามแนวทางการรักษาโรคพยาธิ
🔍 ข้ออื่นผิดเพราะอะไร:
• ข้อ ก. (Albendazole 400 mg ติดต่อกัน 3 วัน): Albendazole 400 mg ติดต่อกัน 3 วัน ไม่ใช่ขนาดยาหลักในการรักษาตัวแก่ของพยาธิตัวตืดในลำไส้ และมีอัตราความสำเร็จต่ำกว่า Niclosamide หรือ Praziquantel แบบ single dose
• ข้อ ค. (Mebendazole): Mebendazole ออกฤทธิ์ได้ดีกับพยาธิตัวกลม แต่มีประสิทธิภาพต่ำมากในการกำจัดพยาธิตัวตืดในลำไส้เนื่องจากยาดูดซึมต่ำและจับกับ tubulin ของ cestodes ได้ไม่ดี
• ข้อ ง. (Pyrantel pamoate): Pyrantel pamoate มีกลไกกระตุ้น nicotinic receptors ทำให้พยาธิเกิด spastic paralysis ใช้ได้ผลเฉพาะกับพยาธิตัวกลม เช่น พยาธิเข็มหมุด ไส้เดือน และปากขอ ไม่สามารถฆ่าพยาธิตัวตืดได้
• ข้อ จ. (Praziquantel): Praziquantel เป็นยาที่มีประสิทธิภาพสูงมากต่อพยาธิตัวตืด แต่ในบริบทนี้เฉลยข้อสอบระบุ Niclosamide 2 g เคี้ยวก่อนกลืนเป็น first-line ดั้งเดิมที่ออกฤทธิ์เฉพาะในลำไส้โดยไม่ถูกดูดซึม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100" t="n"/>
      <c r="L45" s="88" t="inlineStr">
        <is>
          <t>GERD</t>
        </is>
      </c>
      <c r="M45" s="100" t="inlineStr">
        <is>
          <t>Clinic</t>
        </is>
      </c>
      <c r="N45" s="88" t="inlineStr">
        <is>
          <t>ข้อ 43 Pharma Plus เล่มม่วง (เฉลยข้อ ข)</t>
        </is>
      </c>
      <c r="O45" s="100" t="inlineStr">
        <is>
          <t>Mock</t>
        </is>
      </c>
      <c r="P45" s="100" t="inlineStr">
        <is>
          <t>Pharma Plus เล่มม่วง</t>
        </is>
      </c>
      <c r="Q45" s="100" t="n"/>
    </row>
    <row r="46" ht="13.2" customHeight="1" s="49">
      <c r="A46" s="119" t="n">
        <v>44</v>
      </c>
      <c r="B46" s="88" t="inlineStr">
        <is>
          <t>ข้อใดเป็นกลไกการออกฤทธิ์ของยา mebendazole</t>
        </is>
      </c>
      <c r="C46" s="100" t="n"/>
      <c r="D46" s="88" t="inlineStr">
        <is>
          <t>มีผลทำให้พยาธิเกิด paralysis</t>
        </is>
      </c>
      <c r="E46" s="88" t="inlineStr">
        <is>
          <t>Inhibit oxidative phosphorylation glucose</t>
        </is>
      </c>
      <c r="F46" s="88" t="inlineStr">
        <is>
          <t>ขัดขวางการนำ glucose มาใช้ของพยาธิ (block glucose reuptake)</t>
        </is>
      </c>
      <c r="G46" s="88" t="inlineStr">
        <is>
          <t>ทำให้พยาธิเกาะอยู่ผนังลำไส้หลุดออก</t>
        </is>
      </c>
      <c r="H46" s="88" t="inlineStr">
        <is>
          <t>ไม่มีข้อถูก</t>
        </is>
      </c>
      <c r="I46" s="119" t="inlineStr">
        <is>
          <t>3</t>
        </is>
      </c>
      <c r="J46" s="88" t="inlineStr">
        <is>
          <t>✅ คำตอบที่ถูกต้อง: ข้อ ค. ขัดขวางการนำ glucose มาใช้ของพยาธิ (block glucose reuptake)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ขัดขวางการนำ glucose มาใช้ของพยาธิ (block glucose reuptake) Mebendazole และยากลุ่ม Benzimidazole ออกฤทธิ์โดยการจับกับ tubulin ของพยาธิ ทำให้ยับยั้งการสร้าง microtubule ส่งผลให้พยาธิไม่สามารถดูดซึมกลูโคสได้ (block glucose uptake) ทำให้พยาธิขาดพลังงานและตายไปในที่สุด
🔍 ข้ออื่นผิดเพราะอะไร:
• ข้อ ก. (มีผลทำให้พยาธิเกิด paralysis): การทำให้พยาธิเกิด paralysis แบบ spastic paralysis เป็นกลไกของ Pyrantel pamoate ผ่านการกระตุ้น nicotinic receptors หรือ neuromuscular junction ของพยาธิ
• ข้อ ข. (Inhibit oxidative phosphorylation glucose): การยับยั้ง oxidative phosphorylation และขัดขวาง anaerobic ATP production ใน mitochondria เป็นกลไกการออกฤทธิ์จำเพาะของยา Niclosamide ในการฆ่าพยาธิตัวตืด
• ข้อ ง. (ทำให้พยาธิเกาะอยู่ผนังลำไส้หลุดออก): การทำให้พยาธิเกาะหลุดจากผนังลำไส้เป็นผลลัพธ์ปลายทางหลังจากพยาธิเป็นอัมพาตหรือหมดพลังงาน ไม่ใช่กลไกระดับโมเลกุลโดยตรงของยา Mebendazole
• ข้อ จ. (ไม่มีข้อถูก): มีข้อที่ถูกต้องคือข้อ ค. เนื่องจาก Mebendazole ยับยั้งการรวมตัวของ beta-tubulin ทำให้สูญเสีย microtubules ส่งผลยับยั้งการนำกลูโคสเข้าสู่เซลล์ของพยาธิ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100" t="n"/>
      <c r="L46" s="88" t="inlineStr">
        <is>
          <t>GERD</t>
        </is>
      </c>
      <c r="M46" s="100" t="inlineStr">
        <is>
          <t>Clinic</t>
        </is>
      </c>
      <c r="N46" s="88" t="inlineStr">
        <is>
          <t>ข้อ 44 Pharma Plus เล่มม่วง (เฉลยข้อ ค)</t>
        </is>
      </c>
      <c r="O46" s="100" t="inlineStr">
        <is>
          <t>Mock</t>
        </is>
      </c>
      <c r="P46" s="100" t="inlineStr">
        <is>
          <t>Pharma Plus เล่มม่วง</t>
        </is>
      </c>
      <c r="Q46" s="100" t="n"/>
    </row>
    <row r="47" ht="13.2" customHeight="1" s="49">
      <c r="A47" s="119" t="n">
        <v>45</v>
      </c>
      <c r="B47" s="88" t="inlineStr">
        <is>
          <t>ข้อใดคือคำแนะนำของการใช้ยา albendazole</t>
        </is>
      </c>
      <c r="C47" s="100" t="n"/>
      <c r="D47" s="88" t="inlineStr">
        <is>
          <t>เคี้ยวให้ละเอียดก่อนกลืน</t>
        </is>
      </c>
      <c r="E47" s="88" t="inlineStr">
        <is>
          <t>ห้ามทานร่วมกับยาลดกรด</t>
        </is>
      </c>
      <c r="F47" s="88" t="inlineStr">
        <is>
          <t>ห้ามทานร่วมกับ alcohol</t>
        </is>
      </c>
      <c r="G47" s="88" t="inlineStr">
        <is>
          <t>รับประทานยาถ่ายตามทุกครั้ง</t>
        </is>
      </c>
      <c r="H47" s="88" t="inlineStr">
        <is>
          <t>กินซ้ำทุกเดือนเพื่อป้องกัน</t>
        </is>
      </c>
      <c r="I47" s="119" t="inlineStr">
        <is>
          <t>1</t>
        </is>
      </c>
      <c r="J47" s="88" t="inlineStr">
        <is>
          <t>✅ คำตอบที่ถูกต้อง: ข้อ ก. เคี้ยวให้ละเอียดก่อนกลืน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เคี้ยวให้ละเอียดก่อนกลืน Albendazole ชนิดเม็ดมักแนะนำให้เคี้ยวให้ละเอียดก่อนกลืนเพื่อให้ตัวยาดูดซึมหรือกระจายตัวได้ดีในทางเดินอาหาร (โดยเฉพาะกรณีพยาธิในลำไส้)
🔍 ข้ออื่นผิดเพราะอะไร:
• ข้อ ข. (ห้ามทานร่วมกับยาลดกรด): Albendazole ไม่ได้มีข้อห้ามใช้ร่วมกับยาลดกรด และระดับกรดในกระเพาะอาหารไม่มีผลต่อประสิทธิภาพในการออกฤทธิ์กำจัดพยาธิในทางเดินอาหารอย่างมีนัยสำคัญ
• ข้อ ค. (ห้ามทานร่วมกับ alcohol): Albendazole ไม่มีปฏิกิริยาก่อให้เกิด Disulfiram-like reaction ร่วมกับแอลกอฮอล์ จึงไม่ได้มีข้อห้ามเด็ดขาด แม้แนะนำให้หลีกเลี่ยงแอลกอฮอล์เพื่อสุขภาพตับก็ตาม
• ข้อ ง. (รับประทานยาถ่ายตามทุกครั้ง): การใช้ Albendazole รักษาพยาธิในปัจจุบันไม่จำเป็นต้องรับประทานยาถ่ายตาม เนื่องจากตัวยาสามารถกำจัดตัวพยาธิและปล่อยให้ถูกขับออกตามการเคลื่อนไหวปกติของลำไส้ได้
• ข้อ จ. (กินซ้ำทุกเดือนเพื่อป้องกัน): การรับประทานยาถ่ายพยาธิซ้ำทุกเดือนไม่มีความจำเป็นและไม่แนะนำตามหลักเวชปฏิบัติ เนื่องจากจะเพิ่มความเสี่ยงต่อความเป็นพิษต่อตับและการดื้อยาโดยไม่จำเป็น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100" t="n"/>
      <c r="L47" s="88" t="inlineStr">
        <is>
          <t>GERD</t>
        </is>
      </c>
      <c r="M47" s="100" t="inlineStr">
        <is>
          <t>Clinic</t>
        </is>
      </c>
      <c r="N47" s="88" t="inlineStr">
        <is>
          <t>ข้อ 45 Pharma Plus เล่มม่วง (เฉลยข้อ ก)</t>
        </is>
      </c>
      <c r="O47" s="100" t="inlineStr">
        <is>
          <t>Mock</t>
        </is>
      </c>
      <c r="P47" s="100" t="inlineStr">
        <is>
          <t>Pharma Plus เล่มม่วง</t>
        </is>
      </c>
      <c r="Q47" s="100" t="n"/>
    </row>
    <row r="48" ht="13.2" customHeight="1" s="49">
      <c r="A48" s="119" t="n">
        <v>46</v>
      </c>
      <c r="B48" s="88" t="inlineStr">
        <is>
          <t>สมุนไพรใดที่มีอยู่ในตำรับยาเตรียมแผนไทยที่มีผลการศึกษาว่ามีฤทธิ์ต้านพยาธิ</t>
        </is>
      </c>
      <c r="C48" s="100" t="n"/>
      <c r="D48" s="88" t="inlineStr">
        <is>
          <t>ฟักทอง ขี้เหล็ก</t>
        </is>
      </c>
      <c r="E48" s="88" t="inlineStr">
        <is>
          <t>มะเกลือ, ฟักทอง</t>
        </is>
      </c>
      <c r="F48" s="88" t="inlineStr">
        <is>
          <t>มะเกลือ, กานพลู</t>
        </is>
      </c>
      <c r="G48" s="88" t="inlineStr">
        <is>
          <t>มะม่วง, เปล้าน้อย</t>
        </is>
      </c>
      <c r="H48" s="88" t="inlineStr">
        <is>
          <t>กะเพรา, หอมแดง</t>
        </is>
      </c>
      <c r="I48" s="119" t="inlineStr">
        <is>
          <t>2</t>
        </is>
      </c>
      <c r="J48" s="88" t="inlineStr">
        <is>
          <t>✅ คำตอบที่ถูกต้อง: ข้อ ข. มะเกลือ, 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มะเกลือ, ฟักทอง มะเกลือ (ผลแก่มีสาร  diospyrol ใช้เป็นยาขับพยาธิ) และเมล็ดฟักทอง (มีกรดอะมิโน cucurbitin ซึ่งมีฤทธิ์อัมพาตพยาธิในลำไส้) เป็นสมุนไพรไทยพื้นบ้านที่มีการศึกษาและใช้ในตำรับยาไทยเพื่อขับพยาธิ
🔍 ข้ออื่นผิดเพราะอะไร:
• ข้อ ก. (ฟักทอง ขี้เหล็ก): ใบขี้เหล็กมีสารกลุ่ม anthraquinones (เช่น barakol, senna glycosides) ซึ่งมีฤทธิ์เด่นเป็นยาระบายและช่วยให้นอนหลับ แต่ไม่มีฤทธิ์ต้านพยาธิที่ชัดเจนในตำรับยาแผนไทย
• ข้อ ค. (มะเกลือ, กานพลู): กานพลูมีสารสำคัญคือ Eugenol ซึ่งมีฤทธิ์ขับลม แก้อาการท้องอืด จุกเสียด แน่นท้อง และมีฤทธิ์ฆ่าเชื้อแบคทีเรียเฉพาะที่ แต่ไม่ได้ใช้เป็นยาขับพยาธิหลักในระบบสาธารณสุขมูลฐาน
• ข้อ ง. (มะม่วง, เปล้าน้อย): เปล้าน้อยมีสาร Plaunotol ซึ่งออกฤทธิ์กระตุ้นการสร้าง prostaglandin ในเยื่อบุกระเพาะ ใช้รักษาแผลในทางเดินอาหาร ไม่ได้มีข้อบ่งใช้หรือฤทธิ์ในการขับพยาธิ
• ข้อ จ. (กะเพรา, หอมแดง): กะเพราและหอมแดงมีน้ำมันหอมระเหยที่มีฤทธิ์ขับลม บรรเทาอาการท้องอืด แน่น จุกเสียด และบรรเทาอาการหวัดคัดจมูก แต่ไม่มีฤทธิ์ทางเภสัชวิทยาในการต้านพยาธิ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100" t="n"/>
      <c r="L48" s="88" t="inlineStr">
        <is>
          <t>GERD</t>
        </is>
      </c>
      <c r="M48" s="100" t="inlineStr">
        <is>
          <t>Clinic</t>
        </is>
      </c>
      <c r="N48" s="88" t="inlineStr">
        <is>
          <t>ข้อ 46 Pharma Plus เล่มม่วง (เฉลยข้อ ข)</t>
        </is>
      </c>
      <c r="O48" s="100" t="inlineStr">
        <is>
          <t>Mock</t>
        </is>
      </c>
      <c r="P48" s="100" t="inlineStr">
        <is>
          <t>Pharma Plus เล่มม่วง</t>
        </is>
      </c>
      <c r="Q48" s="100" t="n"/>
    </row>
    <row r="49" ht="13.2" customHeight="1" s="49">
      <c r="A49" s="119" t="n">
        <v>47</v>
      </c>
      <c r="B49" s="88" t="inlineStr">
        <is>
          <t>หญิงตั้งครรภ์เป็นพยาธิตืดสามารถใช้ยาอะไรได้</t>
        </is>
      </c>
      <c r="C49" s="100" t="n"/>
      <c r="D49" s="88" t="inlineStr">
        <is>
          <t>Albendazole</t>
        </is>
      </c>
      <c r="E49" s="88" t="inlineStr">
        <is>
          <t>Mebendazole</t>
        </is>
      </c>
      <c r="F49" s="88" t="inlineStr">
        <is>
          <t>Niclosamide</t>
        </is>
      </c>
      <c r="G49" s="88" t="inlineStr">
        <is>
          <t>Praziquantel</t>
        </is>
      </c>
      <c r="H49" s="88" t="inlineStr">
        <is>
          <t>Pyrantel pamoate</t>
        </is>
      </c>
      <c r="I49" s="119" t="inlineStr">
        <is>
          <t>3</t>
        </is>
      </c>
      <c r="J49" s="88" t="inlineStr">
        <is>
          <t>✅ คำตอบที่ถูกต้อง: ข้อ ค.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จัดเป็นยาในกลุ่ม Category B สำหรับสตรีมีครรภ์ (หรือเป็นยาที่ค่อนข้างปลอดภัยกว่าเมื่อเทียบกับ Praziquantel หรือ Benzimidazoles ในบางข้อบ่งใช้ เช่น พยาธิใบไม้/พยาธิ์ตัวตืด ตามคำแนะนำทางสูตินรีเวชและเภสัชวิทยา)
🔍 ข้ออื่นผิดเพราะอะไร:
• ข้อ ก. (Albendazole): Albendazole มีฤทธิ์ teratogenic และ embryotoxic ในสัตว์ทดลอง จัดอยู่ใน Pregnancy Category C (ห้ามใช้ในไตรมาสแรกของการตั้งครรภ์) จึงไม่ปลอดภัยสำหรับหญิงมีครรภ์
• ข้อ ข. (Mebendazole): Mebendazole มีรายงานผลต่อทารกในครรภ์ในสัตว์ทดลอง จัดเป็น Pregnancy Category C จึงห้ามใช้โดยเฉพาะในหญิงตั้งครรภ์ไตรมาสแรกเพื่อความปลอดภัยสูงสุด
• ข้อ ง. (Praziquantel): Praziquantel เป็น Pregnancy Category B แต่ยาถูกดูดซึมเข้าสู่กระแสเลือดได้ดี จึงแนะนำให้หลีกเลี่ยงหรือเลื่อนการรักษาไปหลังคลอด เว้นแต่มีความจำเป็นเร่งด่วน โดย Niclosamide ปลอดภัยกว่าเนื่องจากไม่ดูดซึม
• ข้อ จ. (Pyrantel pamoate): Pyrantel pamoate มีความปลอดภัยค่อนข้างดี (Category C) แต่ตัวยาออกฤทธิ์เฉพาะต่อพยาธิตัวกลมเท่านั้น ไม่ครอบคลุมและไม่สามารถรักษาพยาธิตัวตืดได้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100" t="n"/>
      <c r="L49" s="88" t="inlineStr">
        <is>
          <t>GERD</t>
        </is>
      </c>
      <c r="M49" s="100" t="inlineStr">
        <is>
          <t>Clinic</t>
        </is>
      </c>
      <c r="N49" s="88" t="inlineStr">
        <is>
          <t>ข้อ 47 Pharma Plus เล่มม่วง (เฉลยข้อ ค)</t>
        </is>
      </c>
      <c r="O49" s="100" t="inlineStr">
        <is>
          <t>Mock</t>
        </is>
      </c>
      <c r="P49" s="100" t="inlineStr">
        <is>
          <t>Pharma Plus เล่มม่วง</t>
        </is>
      </c>
      <c r="Q49" s="100" t="n"/>
    </row>
    <row r="50" ht="13.2" customHeight="1" s="49">
      <c r="A50" s="119" t="n">
        <v>48</v>
      </c>
      <c r="B50" s="88" t="inlineStr">
        <is>
          <t>ผู้ป่วยชายอายุ 22 ปี มาขอซื้อยาแก้ท้องเสีย โดยผู้ป่วยมีอาการปวดมวนท้องก่อนถ่ายเป็นน้ำ 5 ครั้ง หลังจากรับประทานลาบและส้มตำประมาณ 5 ชม. ผู้ป่วยอ่อนเพลีย ไม่มีไข้ มีคลื่นไส้อาเจียนเล็กน้อย
ยาใดเหมาะกับผู้ป่วยรายนี้</t>
        </is>
      </c>
      <c r="C50" s="100" t="n"/>
      <c r="D50" s="88" t="inlineStr">
        <is>
          <t>ORS</t>
        </is>
      </c>
      <c r="E50" s="88" t="inlineStr">
        <is>
          <t>Diphenoxylate + atropine</t>
        </is>
      </c>
      <c r="F50" s="88" t="inlineStr">
        <is>
          <t>Hyoscine</t>
        </is>
      </c>
      <c r="G50" s="88" t="inlineStr">
        <is>
          <t>Loperamide</t>
        </is>
      </c>
      <c r="H50" s="88" t="inlineStr">
        <is>
          <t>Norfloxacin</t>
        </is>
      </c>
      <c r="I50" s="119" t="inlineStr">
        <is>
          <t>1</t>
        </is>
      </c>
      <c r="J50" s="88" t="inlineStr">
        <is>
          <t>✅ คำตอบที่ถูกต้อง: ข้อ ก. ORS
💡 Background:
ท้องเสียจากอาหารเป็นพิษ (Food poisoning) ที่มีอาการไม่รุนแรง (ไม่มีไข้, ไม่มีมูกเลือด, ถ่ายน้ำ) เกิดจาก preformed toxin หรือ Enterotoxin ที่ทำให้สูญเสียน้ำและ electrolyte เป็นหลัก
🎯 ทำไมข้อนี้ถึงถูก:
ผู้ป่วยถ่ายน้ำ 5 ครั้ง ไม่มีไข้ อ่อนเพลีย → ปัญหาหลักคือขาดน้ำ ORS คือการรักษาที่สำคัญที่สุด ก่อนพิจารณา Antimotility (Loperamide) หรือยาปฏิชีวนะ
🔍 ข้ออื่นผิดเพราะอะไร:
• ข้อ ข. (Diphenoxylate+atropine): Antimotility ห้ามใช้เป็น first-line; ห้ามใน invasive diarrhea
• ข้อ ค. (Hyoscine): ลดปวดเกร็ง ไม่แก้ขาดน้ำ
• ข้อ ง. (Loperamide): พิจารณาได้หลัง ORS แต่ไม่ใช่ first-line
• ข้อ จ. (Norfloxacin): ยาปฏิชีวนะ ไม่มีข้อบ่งชี้ใน uncomplicated food poisoning
📖 Guideline อ้างอิง:
WHO/UNICEF Joint Statement: Clinical Management of Acute Diarrhoea 2004
📌 จุดจำก่อนสอบ:
Food poisoning ไม่รุนแรง → ORS ก่อนเสมอ; Loperamide เฉพาะเมื่อไม่มี invasive features</t>
        </is>
      </c>
      <c r="K50" s="100" t="n"/>
      <c r="L50" s="88" t="inlineStr">
        <is>
          <t>Diarrhea &amp; Constipation</t>
        </is>
      </c>
      <c r="M50" s="100" t="inlineStr">
        <is>
          <t>Clinic</t>
        </is>
      </c>
      <c r="N50" s="88" t="inlineStr">
        <is>
          <t>ข้อ 48 Pharma Plus เล่มม่วง (เฉลยข้อ ก)</t>
        </is>
      </c>
      <c r="O50" s="100" t="inlineStr">
        <is>
          <t>Mock</t>
        </is>
      </c>
      <c r="P50" s="100" t="inlineStr">
        <is>
          <t>Pharma Plus เล่มม่วง</t>
        </is>
      </c>
      <c r="Q50" s="100" t="n"/>
    </row>
    <row r="51" ht="13.2" customHeight="1" s="49">
      <c r="A51" s="119" t="n">
        <v>49</v>
      </c>
      <c r="B51" s="88" t="inlineStr">
        <is>
          <t>ยาสมุนไพรตามสาธารณสุขมูลฐาน ข้อใดควรเลือกใช้</t>
        </is>
      </c>
      <c r="C51" s="100" t="n"/>
      <c r="D51" s="88" t="inlineStr">
        <is>
          <t>กล้วยน้ำว้าสุก</t>
        </is>
      </c>
      <c r="E51" s="88" t="inlineStr">
        <is>
          <t>เนื้อมังคุด</t>
        </is>
      </c>
      <c r="F51" s="88" t="inlineStr">
        <is>
          <t>เมล็ดทับทิม</t>
        </is>
      </c>
      <c r="G51" s="88" t="inlineStr">
        <is>
          <t>ผลฝรั่งดิบ</t>
        </is>
      </c>
      <c r="H51" s="88" t="inlineStr">
        <is>
          <t>ใบตับเต่าเสียด</t>
        </is>
      </c>
      <c r="I51" s="119" t="inlineStr">
        <is>
          <t>4</t>
        </is>
      </c>
      <c r="J51" s="88" t="inlineStr">
        <is>
          <t>✅ คำตอบที่ถูกต้อง: ข้อ ง. ผลฝรั่งดิบ
💡 Background:
ยาสมุนไพรตามบัญชียาหลักแห่งชาติ/สาธารณสุขมูลฐาน ที่มีสรรพคุณแก้ท้องเสีย ได้แก่ ผลฝรั่งดิบ (ใบและผลดิบมี Tannin สูง), เปลือกผลกล้วยน้ำว้าดิบ (Tannin + Pectin), เนื้อในเมล็ดมังคุด และใบชา (Camellia sinensis)
🎯 ทำไมข้อนี้ถึงถูก:
ผลฝรั่งดิบอยู่ใน 'บัญชียาหลักแห่งชาติ ยาสมุนไพร' ด้านสาธารณสุขมูลฐาน มีสาร Tannin และ Psidium ที่ยับยั้งการเคลื่อนไหวลำไส้และลดการหลั่ง electrolyte ใช้บรรเทาอาการท้องเสียชั่วคราว
🔍 ข้ออื่นผิดเพราะอะไร:
• ข้อ ก. (กล้วยน้ำว้าสุก): กล้วยดิบ/เปลือก แก้ท้องเสีย แต่กล้วยสุกมี Sorbitol อาจทำให้ท้องเสียได้
• ข้อ ข. (เนื้อมังคุด): มังคุดช่วยท้องเสียได้บ้าง แต่ไม่ใช่รายการยาสมุนไพรหลักที่ระบุในบัญชียา
• ข้อ ค. (เมล็ดทับทิม): มีสาร Tannin แต่ไม่ได้อยู่ในบัญชียาสมุนไพรสาธารณสุขมูลฐาน
• ข้อ จ. (ใบตับเต่าเสียด): ไม่ใช่ยาสมุนไพรที่ใช้แก้ท้องเสียตามบัญชียาหลัก
📖 Guideline อ้างอิง:
บัญชียาหลักแห่งชาติ (National Essential Medicines List Thailand) — ยาสมุนไพร
📌 จุดจำก่อนสอบ:
ยาสมุนไพรแก้ท้องเสียหลัก: ผลฝรั่งดิบ, เปลือกผลกล้วยน้ำว้าดิบ (มี Tannin)</t>
        </is>
      </c>
      <c r="K51" s="100" t="n"/>
      <c r="L51" s="88" t="inlineStr">
        <is>
          <t>Diarrhea &amp; Constipation</t>
        </is>
      </c>
      <c r="M51" s="100" t="inlineStr">
        <is>
          <t>Clinic</t>
        </is>
      </c>
      <c r="N51" s="88" t="inlineStr">
        <is>
          <t>ข้อ 49 Pharma Plus เล่มม่วง (เฉลยข้อ ง)</t>
        </is>
      </c>
      <c r="O51" s="100" t="inlineStr">
        <is>
          <t>Mock</t>
        </is>
      </c>
      <c r="P51" s="100" t="inlineStr">
        <is>
          <t>Pharma Plus เล่มม่วง</t>
        </is>
      </c>
      <c r="Q51" s="100" t="n"/>
    </row>
    <row r="52" ht="13.2" customHeight="1" s="49">
      <c r="A52" s="119" t="n">
        <v>50</v>
      </c>
      <c r="B52" s="88" t="inlineStr">
        <is>
          <t>ยาใดที่ไม่ควรจ่ายในผู้ป่วยรายนี้</t>
        </is>
      </c>
      <c r="C52" s="100" t="n"/>
      <c r="D52" s="88" t="inlineStr">
        <is>
          <t>Activated charcoal</t>
        </is>
      </c>
      <c r="E52" s="88" t="inlineStr">
        <is>
          <t>Loperamide</t>
        </is>
      </c>
      <c r="F52" s="88" t="inlineStr">
        <is>
          <t>Norfloxacin</t>
        </is>
      </c>
      <c r="G52" s="88" t="inlineStr">
        <is>
          <t>Cotrimoxazole</t>
        </is>
      </c>
      <c r="H52" s="88" t="inlineStr">
        <is>
          <t>ORS</t>
        </is>
      </c>
      <c r="I52" s="119" t="inlineStr">
        <is>
          <t>3</t>
        </is>
      </c>
      <c r="J52" s="88" t="inlineStr">
        <is>
          <t>✅ คำตอบที่ถูกต้อง: ข้อ ค. Norfloxacin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Norfloxacin Loperamide เป็นยาลดการบีบตัวของลำไส้ (antimotility drug) contraindication เด็ดขาดคือในผู้ป่วยที่มีอาการท้องเสียเฉียบพลันที่มีไข้สูง หรือสงสัยการติดเชื้อแบคทีเรียรุนแรง/invasive bacterial infection เนื่องจากจะทำให้เชื้อโรคและพิษ (toxin) คั่งอยู่ในทางเดินอาหาร ทำให้อาการแย่ลงหรือเกิด toxic megacolon ได้
🔍 ข้ออื่นผิดเพราะอะไร:
• ข้อ ก. (Activated charcoal): Activated charcoal สามารถจ่ายได้ในภาวะอาหารเป็นพิษเพื่อช่วยดูดซับสารพิษและแบคทีเรียในทางเดินอาหาร ช่วยลดการดูดซึมท็อกซินเข้าสู่กระแสเลือด
• ข้อ ข. (Loperamide): Loperamide แม้มีข้อห้ามใน invasive diarrhea แต่สำหรับโจทย์ข้อนี้เฉลยระบุ Norfloxacin เป็นยาที่ไม่ควรจ่ายเนื่องจากผู้ป่วยมีประวัติอาหารเป็นพิษจาก toxin ที่ไม่จำเป็นต้องใช้ยาปฏิชีวนะ
• ข้อ ง. (Cotrimoxazole): Cotrimoxazole เป็นยาปฏิชีวนะกลุ่มซัลฟา แม้ไม่ควรใช้ในคนท้องเสียทั่วไป แต่ในโจทย์ข้อนี้ระบุประเด็นการไม่จำเป็นต้องให้ยาปฏิชีวนะ Norfloxacin ใน food poisoning ชนิดไม่รุนแรง
• ข้อ จ. (ORS): ORS เป็นสารละลายเกลือแร่ทดแทนน้ำและอิเล็กโทรไลต์ ซึ่งเป็นยาตัวแรกและจำเป็นที่สุดที่ต้องจ่ายให้กับผู้ป่วยท้องเสียทุกรายเพื่อป้องกันภาวะขาดน้ำ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100" t="n"/>
      <c r="L52" s="88" t="inlineStr">
        <is>
          <t>GERD</t>
        </is>
      </c>
      <c r="M52" s="100" t="inlineStr">
        <is>
          <t>Clinic</t>
        </is>
      </c>
      <c r="N52" s="88" t="inlineStr">
        <is>
          <t>ข้อ 50 Pharma Plus เล่มม่วง (เฉลยข้อ ค)</t>
        </is>
      </c>
      <c r="O52" s="100" t="inlineStr">
        <is>
          <t>Mock</t>
        </is>
      </c>
      <c r="P52" s="100" t="inlineStr">
        <is>
          <t>Pharma Plus เล่มม่วง</t>
        </is>
      </c>
      <c r="Q52" s="100" t="n"/>
    </row>
    <row r="53" ht="13.2" customHeight="1" s="49">
      <c r="A53" s="119" t="n">
        <v>51</v>
      </c>
      <c r="B53" s="88" t="inlineStr">
        <is>
          <t>ข้อใดเป็นคำแนะนำการปฏิบัติในการใช้ activated charcoal</t>
        </is>
      </c>
      <c r="C53" s="100" t="n"/>
      <c r="D53" s="88" t="inlineStr">
        <is>
          <t>รับประทานก่อนอาหารครึ่งชั่วโมง</t>
        </is>
      </c>
      <c r="E53" s="88" t="inlineStr">
        <is>
          <t>รับประทานวันละ 3 เม็ด วันละ 3 ครั้ง</t>
        </is>
      </c>
      <c r="F53" s="88" t="inlineStr">
        <is>
          <t>รับประทานหลังอาหาร 2 ชั่วโมง</t>
        </is>
      </c>
      <c r="G53" s="88" t="inlineStr">
        <is>
          <t>รับประทานยาต่อเนื่องจนหมด</t>
        </is>
      </c>
      <c r="H53" s="88" t="inlineStr">
        <is>
          <t>รับประทานร่วมกับยาฆ่าเชื้อได้</t>
        </is>
      </c>
      <c r="I53" s="119" t="inlineStr">
        <is>
          <t>2</t>
        </is>
      </c>
      <c r="J53" s="88" t="inlineStr">
        <is>
          <t>✅ คำตอบที่ถูกต้อง: ข้อ ข. รับประทานวันละ 3 เม็ด วันละ 3 ครั้ง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รับประทานวันละ 3 เม็ด วันละ 3 ครั้ง Activated charcoal มีคุณสมบัติในการดูดซับ (adsorption) สารพิษและยาอื่นๆ ได้ดีเยี่ยม ดังนั้นจึงไม่ควรรับประทานร่วมกับยาอื่นในเวลาเดียวกัน โดยทั่วไปควรเว้นระยะห่างจากการรับประทานยาอื่นๆ หรืออาหารอย่างน้อย 2 ชั่วโมง (หรือหลังอาหาร 2 ชม.) เพื่อไม่ให้ถ่านกัมมันต์ไปดูดซับยาอื่นจนทำให้ฤทธิ์ยาลดลง
🔍 ข้ออื่นผิดเพราะอะไร:
• ข้อ ก. (รับประทานก่อนอาหารครึ่งชั่วโมง): การรับประทานก่อนอาหารครึ่งชั่วโมงไม่มีความจำเป็นจำเพาะ และหากรับประทานอาหารตามเข้ามา ถ่านกัมมันต์อาจไปดูดซับสารอาหารหรือวิตามินในมื้ออาหารแทนสารพิษ
• ข้อ ค. (รับประทานหลังอาหาร 2 ชั่วโมง): การรับประทานหลังอาหาร 2 ชั่วโมงเป็นคำแนะนำทั่วไปเพื่อหลีกเลี่ยงการรบกวนการดูดซึมยาอื่นหรืออาหาร แต่ตามขนาดบรรเทาท้องเสียเฉียบพลัน ขนาดยาที่ระบุในข้อ ข เป็นขนาดยารับประทานมาตรฐาน
• ข้อ ง. (รับประทานยาต่อเนื่องจนหมด): Activated charcoal เป็นยาใช้บรรเทาอาการตามความจำเป็นเมื่อมีอาการท้องเสีย ไม่จำเป็นต้องรับประทานยาต่อเนื่องจนหมดเหมือนยาปฏิชีวนะ
• ข้อ จ. (รับประทานร่วมกับยาฆ่าเชื้อได้): ห้ามรับประทานร่วมกับยาฆ่าเชื้อหรือยาอื่นพร้อมกันทันที เพราะ Activated charcoal มีพื้นที่ผิวสูงจะไปจับและดูดซับตัวยาปฏิชีวนะ ทำให้ยาดูดซึมไม่ได้และล้มเหลวในการรักษา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3" s="100" t="n"/>
      <c r="L53" s="88" t="inlineStr">
        <is>
          <t>GERD</t>
        </is>
      </c>
      <c r="M53" s="100" t="inlineStr">
        <is>
          <t>Clinic</t>
        </is>
      </c>
      <c r="N53" s="88" t="inlineStr">
        <is>
          <t>ข้อ 51 Pharma Plus เล่มม่วง (เฉลยข้อ ข)</t>
        </is>
      </c>
      <c r="O53" s="100" t="inlineStr">
        <is>
          <t>Mock</t>
        </is>
      </c>
      <c r="P53" s="100" t="inlineStr">
        <is>
          <t>Pharma Plus เล่มม่วง</t>
        </is>
      </c>
      <c r="Q53" s="100" t="n"/>
    </row>
    <row r="54" ht="13.2" customHeight="1" s="49">
      <c r="A54" s="119" t="n">
        <v>52</v>
      </c>
      <c r="B54" s="88" t="inlineStr">
        <is>
          <t>ข้อใดคือกลไกการออกฤทธิ์ของยา norfloxacin</t>
        </is>
      </c>
      <c r="C54" s="100" t="n"/>
      <c r="D54" s="88" t="inlineStr">
        <is>
          <t>ยับยั้งการสร้างเอนไซม์ topoisomerase</t>
        </is>
      </c>
      <c r="E54" s="88" t="inlineStr">
        <is>
          <t>ยับยั้งการสร้างเอนไซม์ dihydrofolate synthase</t>
        </is>
      </c>
      <c r="F54" s="88" t="inlineStr">
        <is>
          <t>ยับยั้งการสร้าง nucleic acid</t>
        </is>
      </c>
      <c r="G54" s="88" t="inlineStr">
        <is>
          <t>ยับยั้งการสร้าง cell wall</t>
        </is>
      </c>
      <c r="H54" s="88" t="inlineStr">
        <is>
          <t>ยับยั้งการสร้าง cell membrane</t>
        </is>
      </c>
      <c r="I54" s="119" t="inlineStr">
        <is>
          <t>1</t>
        </is>
      </c>
      <c r="J54" s="88" t="inlineStr">
        <is>
          <t>✅ คำตอบที่ถูกต้อง: ข้อ ก. ยับยั้งการสร้างเอนไซม์ topoisomerase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ยับยั้งการสร้างเอนไซม์ topoisomerase Norfloxacin เป็นยาปฏิชีวนะในกลุ่ม Fluoroquinolones มีกลไกออกฤทธิ์ยับยั้งเอนไซม์ DNA gyrase (topoisomerase II) และ topoisomerase IV ของเชื้อแบคทีเรีย ทำให้ไม่สามารถเกิดการจำลองตัวของ DNA และการแบ่งเซลล์ได้
🔍 ข้ออื่นผิดเพราะอะไร:
• ข้อ ข. (ยับยั้งการสร้างเอนไซม์ dihydrofolate synthase): การยับยั้งเอนไซม์ dihydropteroate synthase เป็นกลไกการออกฤทธิ์ของยากลุ่ม Sulfonamides ซึ่งขัดขวางขั้นตอนแรกของการสังเคราะห์กรดโฟลิกในแบคทีเรีย
• ข้อ ค. (ยับยั้งการสร้าง nucleic acid): การยับยั้ง nucleic acid synthesis โดยตรงแบบ nonspecific ไม่ใช่กลไกเฉพาะของยานี้ แต่ Norfloxacin ยับยั้งจำเพาะที่เอนไซม์ขดเกลียวดีเอ็นเอ (topoisomerases)
• ข้อ ง. (ยับยั้งการสร้าง cell wall): การยับยั้งการสร้างผนังเซลล์ (cell wall synthesis) โดยยับยั้งเอนไซม์ transpeptidase เป็นกลไกการออกฤทธิ์ของยากลุ่ม Beta-lactams และ Vancomycin
• ข้อ จ. (ยับยั้งการสร้าง cell membrane): การยับยั้งหรือทำลาย phospholipid ที่ cell membrane แบคทีเรีย เป็นกลไกการออกฤทธิ์ของยากลุ่ม Polymyxins (เช่น Colistin, Polymyxin B)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4" s="100" t="n"/>
      <c r="L54" s="88" t="inlineStr">
        <is>
          <t>GERD</t>
        </is>
      </c>
      <c r="M54" s="100" t="inlineStr">
        <is>
          <t>Clinic</t>
        </is>
      </c>
      <c r="N54" s="88" t="inlineStr">
        <is>
          <t>ข้อ 52 Pharma Plus เล่มม่วง (เฉลยข้อ ก)</t>
        </is>
      </c>
      <c r="O54" s="100" t="inlineStr">
        <is>
          <t>Mock</t>
        </is>
      </c>
      <c r="P54" s="100" t="inlineStr">
        <is>
          <t>Pharma Plus เล่มม่วง</t>
        </is>
      </c>
      <c r="Q54" s="100" t="n"/>
    </row>
    <row r="55" ht="13.2" customHeight="1" s="49">
      <c r="A55" s="119" t="n">
        <v>53</v>
      </c>
      <c r="B55" s="88" t="inlineStr">
        <is>
          <t>ในใบสั่งมียาตัวเดียวคือ omeprazole 1 cap OD
ถ้าผู้ป่วยได้รับยา ketoconazole รับประทานวันละครั้ง นาน 14 วัน ถามว่า การแก้ไขอันตรกิริยาระหว่าง omeprazole กับ ketoconazole คือ</t>
        </is>
      </c>
      <c r="C55" s="100" t="n"/>
      <c r="D55" s="88" t="inlineStr">
        <is>
          <t>เปลี่ยน omeprazole เป็น ranitidine</t>
        </is>
      </c>
      <c r="E55" s="88" t="inlineStr">
        <is>
          <t>เปลี่ยน omeprazole เป็น pantoprazole</t>
        </is>
      </c>
      <c r="F55" s="88" t="inlineStr">
        <is>
          <t>เปลี่ยน ketoconazole เป็น itraconazole</t>
        </is>
      </c>
      <c r="G55" s="88" t="inlineStr">
        <is>
          <t>เปลี่ยน ketoconazole เป็น fluconazole</t>
        </is>
      </c>
      <c r="H55" s="88" t="inlineStr">
        <is>
          <t>ให้รับประทาน omeprazole ตอนเช้า และ ketoconazole ตอนเย็น</t>
        </is>
      </c>
      <c r="I55" s="119" t="inlineStr">
        <is>
          <t>4</t>
        </is>
      </c>
      <c r="J55" s="88" t="inlineStr">
        <is>
          <t>✅ คำตอบที่ถูกต้อง: ข้อ ง. เปลี่ยน ketoconazole เป็น fluconazole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เปลี่ยน ketoconazole เป็น fluconazole Ketoconazole เป็นยาต้านเชื้อรากลุ่ม azole ที่การดูดซึมยาขึ้นอยู่กับความเป็นกรดในกระเพาะอาหาร (pH-dependent absorption) การใช้ร่วมกับ Proton Pump Inhibitors (PPIs) เช่น omeprazole จะเพิ่ม pH ในกระเพาะอาหาร ทำให้การดูดซึม ketoconazole ลดลงอย่างมาก การแก้ไขทำได้โดยเปลี่ยนไปใช้ยาต้านการหลั่งกรดกลุ่ม H2-receptor antagonist (เช่น ranitidine) ซึ่งลดกรดได้น้อยกว่าและไม่ส่งผลกระทบต่อการดูดซึมยาต้านเชื้อราเท่า PPI หรือแยกเวลาให้ห่างกันแต่วิธีเปลี่ยนยาเป็น H2RA เหมาะสมกว่าในกรณีนี้
 เป็น Triazole antifungal เป็น first-line สำหรับ Candida albicans และ Cryptococcal maintenance therapy ขับออกทางไตเด่นชัดจึงต้องปรับ dose ตาม CrCl
🔍 ข้ออื่นผิดเพราะอะไร:
• ข้อ ก. (เปลี่ยน omeprazole เป็น ranitidine):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ข. (เปลี่ยน omeprazole เป็น pantoprazole):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(เปลี่ยน ketoconazole เป็น itraconazole):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ข้อ จ. (ให้รับประทาน omeprazole ตอนเช้า และ ketoconazole ตอนเย็น):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100" t="n"/>
      <c r="L55" s="88" t="inlineStr">
        <is>
          <t>GERD</t>
        </is>
      </c>
      <c r="M55" s="100" t="inlineStr">
        <is>
          <t>Clinic</t>
        </is>
      </c>
      <c r="N55" s="88" t="inlineStr">
        <is>
          <t>ข้อ 53 Pharma Plus เล่มม่วง (เฉลยข้อ ง)</t>
        </is>
      </c>
      <c r="O55" s="100" t="inlineStr">
        <is>
          <t>Mock</t>
        </is>
      </c>
      <c r="P55" s="100" t="inlineStr">
        <is>
          <t>Pharma Plus เล่มม่วง</t>
        </is>
      </c>
      <c r="Q55" s="100" t="n"/>
    </row>
    <row r="56" ht="13.2" customHeight="1" s="49">
      <c r="A56" s="119" t="n">
        <v>54</v>
      </c>
      <c r="B56" s="88" t="inlineStr">
        <is>
          <t>Omeprazole ใช้ยาอย่างไรจึงจะเหมาะสม</t>
        </is>
      </c>
      <c r="C56" s="100" t="n"/>
      <c r="D56" s="88" t="inlineStr">
        <is>
          <t>เวลาไหนก็ได้</t>
        </is>
      </c>
      <c r="E56" s="88" t="inlineStr">
        <is>
          <t>ก่อนอาหาร 1 ชั่วโมง</t>
        </is>
      </c>
      <c r="F56" s="88" t="inlineStr">
        <is>
          <t>หลังอาหารทันที</t>
        </is>
      </c>
      <c r="G56" s="88" t="inlineStr">
        <is>
          <t>หลังอาหาร 1 ชั่วโมง</t>
        </is>
      </c>
      <c r="H56" s="88" t="inlineStr">
        <is>
          <t>ก่อนนอน</t>
        </is>
      </c>
      <c r="I56" s="119" t="inlineStr">
        <is>
          <t>2</t>
        </is>
      </c>
      <c r="J56" s="88" t="inlineStr">
        <is>
          <t>✅ คำตอบที่ถูกต้อง: ข้อ ข. ก่อนอาหาร 1 ชั่วโมง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ก่อนอาหาร 1 ชั่วโมง Omeprazole เป็นยาในกลุ่ม Proton Pump Inhibitors (PPIs) ซึ่งออกฤทธิ์ยับยั้งเอนไซม์ H+/K+ ATPase ที่หลุมกระเพาะอาหาร ควรรับประทานก่อนอาหาร 30-60 นาที (มักแนะนำก่อนอาหารเช้า) เพื่อให้ระดับยาในกระแสเลือดสูงสุดตรงกับช่วงที่มีการกระตุ้นการหลั่งกรดมากที่สุดหลังมื้ออาหาร
🔍 ข้ออื่นผิดเพราะอะไร:
• ข้อ ก. (เวลาไหนก็ได้): การรับประทานเวลาไหนก็ได้จะทำให้ประสิทธิภาพยาลดลงอย่างมาก เนื่องจาก PPI ต้องอาศัยการกระตุ้นปั๊มกรดหลังมื้ออาหารเพื่อจับกับ H+/K+ ATPase ที่กำลังทำงาน
• ข้อ ค. (หลังอาหารทันที): การรับประทานหลังอาหารทันที ตัวยาจะถูกดูดซึมช้าลง และ proton pump ในกระเพาะอาหารจะหลั่งกรดผ่านขั้นตอนสูงสุดไปแล้วก่อนที่ยาจะไปถึงจุดออกฤทธิ์
• ข้อ ง. (หลังอาหาร 1 ชั่วโมง): การรับประทานหลังอาหาร 1 ชั่วโมง ทำให้ระดับยาในกระแสเลือดไม่ตรงกับช่วงที่มีการกระตุ้น parietal cells สูงสุด ทำให้ฤทธิ์ในการยับยั้งกรดลดต่ำลงอย่างมาก
• ข้อ จ. (ก่อนนอน): การรับประทานก่อนนอน เหมาะสำหรับ H2-blockers ที่เน้นคุม nocturnal acid breakthrough แต่สำหรับ PPIs การทานก่อนอาหารเช้าให้การควบคุมกรดตลอดทั้งวันได้ดีที่สุด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100" t="n"/>
      <c r="L56" s="88" t="inlineStr">
        <is>
          <t>GERD</t>
        </is>
      </c>
      <c r="M56" s="100" t="inlineStr">
        <is>
          <t>Clinic</t>
        </is>
      </c>
      <c r="N56" s="88" t="inlineStr">
        <is>
          <t>ข้อ 54 Pharma Plus เล่มม่วง (เฉลยข้อ ข)</t>
        </is>
      </c>
      <c r="O56" s="100" t="inlineStr">
        <is>
          <t>Mock</t>
        </is>
      </c>
      <c r="P56" s="100" t="inlineStr">
        <is>
          <t>Pharma Plus เล่มม่วง</t>
        </is>
      </c>
      <c r="Q56" s="100" t="n"/>
    </row>
    <row r="57" ht="13.2" customHeight="1" s="49">
      <c r="A57" s="119" t="n">
        <v>55</v>
      </c>
      <c r="B57" s="88" t="inlineStr">
        <is>
          <t>กลไกข้อใดคือกลไกของยา omeprazole</t>
        </is>
      </c>
      <c r="C57" s="100" t="n"/>
      <c r="D57" s="88" t="inlineStr">
        <is>
          <t>ยับยั้ง H1 receptor</t>
        </is>
      </c>
      <c r="E57" s="88" t="inlineStr">
        <is>
          <t>ยับยั้ง H2 receptor</t>
        </is>
      </c>
      <c r="F57" s="88" t="inlineStr">
        <is>
          <t>ยับยั้ง M2 receptor</t>
        </is>
      </c>
      <c r="G57" s="88" t="inlineStr">
        <is>
          <t>ยับยั้ง H+/K+ ATPase</t>
        </is>
      </c>
      <c r="H57" s="88" t="inlineStr">
        <is>
          <t>ยับยั้ง Alpha 1 receptor</t>
        </is>
      </c>
      <c r="I57" s="119" t="inlineStr">
        <is>
          <t>4</t>
        </is>
      </c>
      <c r="J57" s="88" t="inlineStr">
        <is>
          <t>✅ คำตอบที่ถูกต้อง: ข้อ ง. ยับยั้ง H+/K+ ATPase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 H+/K+ ATPase Omeprazole เป็นยากลุ่ม PPI ที่มีกลไกการออกฤทธิ์จำเพาะในการยับยั้งเอนไซม์ H+/K+ ATPase (Proton pump) ที่บริเวณเยื่อบุผนังกระเพาะอาหาร (parietal cell) ซึ่งเป็นขั้นตอนสุดท้ายของการหลั่งกรด
🔍 ข้ออื่นผิดเพราะอะไร:
• ข้อ ก. (ยับยั้ง H1 receptor): การยับยั้ง H1 receptor เป็นกลไกของยาแก้แพ้และยาต้านอาการแพ้ (Antihistamines) เช่น Chlorpheniramine, Cetirizine ไม่เกี่ยวข้องกับการหลั่งกรดในกระเพาะอาหาร
• ข้อ ข. (ยับยั้ง H2 receptor): การยับยั้ง H2 receptor บนเยื่อบุ parietal cells เป็นกลไกของยากลุ่ม H2-receptor antagonists เช่น Ranitidine, Famotidine ไม่ใช่ยากลุ่ม PPIs
• ข้อ ค. (ยับยั้ง M2 receptor): การยับยั้ง M2 receptor เกี่ยวข้องกับการควบคุมการเต้นของหัวใจ ส่วนตัวรับ muscarinic ที่เกี่ยวข้องกับการหลั่งกรดในทางเดินอาหารคือ M1 และ M3 receptors
• ข้อ จ. (ยับยั้ง Alpha 1 receptor): การยับยั้ง Alpha-1 adrenergic receptor เป็นกลไกของยาลดความดันโลหิตและยารักษาต่อมลูกหมากโต เช่น Prazosin, Doxazosin ไม่มีผลยับยั้งการหลั่งกรด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100" t="n"/>
      <c r="L57" s="88" t="inlineStr">
        <is>
          <t>GERD</t>
        </is>
      </c>
      <c r="M57" s="100" t="inlineStr">
        <is>
          <t>Clinic</t>
        </is>
      </c>
      <c r="N57" s="88" t="inlineStr">
        <is>
          <t>ข้อ 55 Pharma Plus เล่มม่วง (เฉลยข้อ ง)</t>
        </is>
      </c>
      <c r="O57" s="100" t="inlineStr">
        <is>
          <t>Mock</t>
        </is>
      </c>
      <c r="P57" s="100" t="inlineStr">
        <is>
          <t>Pharma Plus เล่มม่วง</t>
        </is>
      </c>
      <c r="Q57" s="100" t="n"/>
    </row>
    <row r="58" ht="13.2" customHeight="1" s="49">
      <c r="A58" s="119" t="n">
        <v>56</v>
      </c>
      <c r="B58" s="88" t="inlineStr">
        <is>
          <t>อันตรกิริยาระหว่าง omeprazole กับ ketoconazole คือ</t>
        </is>
      </c>
      <c r="C58" s="100" t="n"/>
      <c r="D58" s="88" t="inlineStr">
        <is>
          <t>ลดระดับยา ketoconazole</t>
        </is>
      </c>
      <c r="E58" s="88" t="inlineStr">
        <is>
          <t>เพิ่มระดับยา ketoconazole</t>
        </is>
      </c>
      <c r="F58" s="88" t="inlineStr">
        <is>
          <t>ลดระดับยา omeprazole</t>
        </is>
      </c>
      <c r="G58" s="88" t="inlineStr">
        <is>
          <t>เพิ่มระดับยา omeprazole</t>
        </is>
      </c>
      <c r="H58" s="88" t="inlineStr">
        <is>
          <t>เพิ่มระดับยา ketoconazole และ omeprazole</t>
        </is>
      </c>
      <c r="I58" s="119" t="inlineStr">
        <is>
          <t>1</t>
        </is>
      </c>
      <c r="J58" s="88" t="inlineStr">
        <is>
          <t>✅ คำตอบที่ถูกต้อง: ข้อ ก. ลดระดับยา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ลดระดับยา ketoconazole Ketoconazole เป็นยาต้านเชื้อราที่การดูดซึมในทางเดินอาหารขึ้นอยู่กับสภาพความเป็นกรด (pH ต่ำ) เมื่อใช้ร่วมกับ Omeprazole ซึ่งไปลดการหลั่งกรดในกระเพาะอาหาร ทำให้ค่า pH สูงขึ้น ส่งผลให้การดูดซึมของ Ketoconazole ลดลง ส่งผลให้ระดับยาในเลือดลดลง
🔍 ข้ออื่นผิดเพราะอะไร:
• ข้อ ข. (เพิ่มระดับยา ketoconazole): Omeprazole เพิ่ม pH ในกระเพาะอาหาร ทำให้ความเป็นกรดลดลง ยา Ketoconazole ที่ต้องแตกตัวในสภาวะกรดจึงละลายไม่ได้ ทำให้ระดับยา Ketoconazole ลดลงอย่างมีนัยสำคัญ ไม่ใช่เพิ่มขึ้น
• ข้อ ค. (ลดระดับยา omeprazole): Ketoconazole เป็น potent CYP3A4 inhibitor แต่ Omeprazole เมแทบอไลต์ผ่าน CYP2C19 เป็นหลัก การใช้ร่วมกันจึงไม่ส่งผลลดระดับยา Omeprazole แต่อย่างใด
• ข้อ ง. (เพิ่มระดับยา omeprazole): Ketoconazole อาจยับยั้ง CYP3A4 เล็กน้อยซึ่งเป็นทางผ่านรองของ Omeprazole แต่ผลทางคลินิกที่สำคัญและเป็นอันตรายคือการลดลงของระดับยาต้านเชื้อรา Ketoconazole
• ข้อ จ. (เพิ่มระดับยา ketoconazole และ omeprazole): ระดับยา Ketoconazole จะลดลงอย่างชัดเจนจากปัญหาการดูดซึมที่ต้องพึ่งกรด จึงไม่เกิดการเพิ่มขึ้นพร้อมกันของยาทั้งสองชนิด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100" t="n"/>
      <c r="L58" s="88" t="inlineStr">
        <is>
          <t>GERD</t>
        </is>
      </c>
      <c r="M58" s="100" t="inlineStr">
        <is>
          <t>Clinic</t>
        </is>
      </c>
      <c r="N58" s="88" t="inlineStr">
        <is>
          <t>ข้อ 56 Pharma Plus เล่มม่วง (เฉลยข้อ ก)</t>
        </is>
      </c>
      <c r="O58" s="100" t="inlineStr">
        <is>
          <t>Mock</t>
        </is>
      </c>
      <c r="P58" s="100" t="inlineStr">
        <is>
          <t>Pharma Plus เล่มม่วง</t>
        </is>
      </c>
      <c r="Q58" s="100" t="n"/>
    </row>
    <row r="59" ht="13.2" customHeight="1" s="49">
      <c r="A59" s="119" t="n">
        <v>57</v>
      </c>
      <c r="B59" s="88" t="inlineStr">
        <is>
          <t>Hycosine N-butyl bromide ห้ามใช้ในคนไข้โรคต่อไปนี้ ยกเว้น ข้อใด</t>
        </is>
      </c>
      <c r="C59" s="100" t="n"/>
      <c r="D59" s="88" t="inlineStr">
        <is>
          <t>Glaucoma</t>
        </is>
      </c>
      <c r="E59" s="88" t="inlineStr">
        <is>
          <t>Obstructive urotitis</t>
        </is>
      </c>
      <c r="F59" s="88" t="inlineStr">
        <is>
          <t>Gut obstruction</t>
        </is>
      </c>
      <c r="G59" s="88" t="inlineStr">
        <is>
          <t>Myasthenia gravis</t>
        </is>
      </c>
      <c r="H59" s="88" t="inlineStr">
        <is>
          <t>Duodenal ulcer</t>
        </is>
      </c>
      <c r="I59" s="119" t="inlineStr">
        <is>
          <t>5</t>
        </is>
      </c>
      <c r="J59" s="88" t="inlineStr">
        <is>
          <t>✅ คำตอบที่ถูกต้อง: ข้อ จ. Duodenal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Duodenal ulcer Hyoscine N-butyl bromide เป็นยาลดการบีบตัวของทางเดินอาหารที่มีฤทธิ์ anticholinergic จึงมี contraindication ในภาวะต้อหิน (glaucoma), 16การอุดกั้นทางเดินปัสสาวะ (obstructive uropathy), การอุดกั้นของลำไส้ (gut obstruction) และโรคกล้ามเนื้ออ่อนแรง (Myasthenia gravis) ยกเว้น 'Duodenal ulcer' ซึ่งอาจใช้เป็นยาร่วมรักษาอาการปวดเกร็งได้
🔍 ข้ออื่นผิดเพราะอะไร:
• ข้อ ก. (Glaucoma): Hyoscine มีฤทธิ์ anticholinergic ทำให้กล้ามเนื้อ ciliary คลายตัวและม่านตาขยาย (mydriasis) ขัดขวางการระบายน้ำหล่อเลี้ยงลูกตา ทำให้ความดันในลูกตาสูงขึ้น จึงห้ามใช้เด็ดขาดใน Glaucoma
• ข้อ ข. (Obstructive urotitis): ฤทธิ์ antimuscarinic ของ Hyoscine ทำให้กล้ามเนื้อกระเพาะปัสสาวะคลายตัวและหูรูดหดเกร็ง ส่งผลให้เกิด urinary retention รุนแรง จึงห้ามใช้ในภาวะ obstructive uropathy หรือต่อมลูกหมากโต
• ข้อ ค. (Gut obstruction): Hyoscine ยับยั้ง peristalsis ของทางเดินอาหาร หากใช้ในผู้ป่วยที่มีการอุดกั้นของลำไส้ (gut obstruction) จะทำให้อาการอุดกั้นแย่ลงและเสี่ยงต่อลำไส้ทะลุ
• ข้อ ง. (Myasthenia gravis): Myasthenia gravis มีการลดลงของ nicotinic acetylcholine receptors การใช้ยา anticholinergic จะซ้ำเติมอาการกล้ามเนื้ออ่อนแรงและทำให้ระบบหายใจล้มเหลวได้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100" t="n"/>
      <c r="L59" s="88" t="inlineStr">
        <is>
          <t>GERD</t>
        </is>
      </c>
      <c r="M59" s="100" t="inlineStr">
        <is>
          <t>Clinic</t>
        </is>
      </c>
      <c r="N59" s="88" t="inlineStr">
        <is>
          <t>ข้อ 57 Pharma Plus เล่มม่วง (เฉลยข้อ จ)</t>
        </is>
      </c>
      <c r="O59" s="100" t="inlineStr">
        <is>
          <t>Mock</t>
        </is>
      </c>
      <c r="P59" s="100" t="inlineStr">
        <is>
          <t>Pharma Plus เล่มม่วง</t>
        </is>
      </c>
      <c r="Q59" s="100" t="n"/>
    </row>
    <row r="60" ht="13.2" customHeight="1" s="49">
      <c r="A60" s="119" t="n">
        <v>58</v>
      </c>
      <c r="B60" s="88" t="inlineStr">
        <is>
          <t>ข้อใดคือคำแนะนำวิธีการรับประทานยา ketoconazole</t>
        </is>
      </c>
      <c r="C60" s="100" t="n"/>
      <c r="D60" s="88" t="inlineStr">
        <is>
          <t>กินก่อนอาหาร 30 นาที</t>
        </is>
      </c>
      <c r="E60" s="88" t="inlineStr">
        <is>
          <t>กินก่อนนอน</t>
        </is>
      </c>
      <c r="F60" s="88" t="inlineStr">
        <is>
          <t>กินหลังอาหารทันที</t>
        </is>
      </c>
      <c r="G60" s="88" t="inlineStr">
        <is>
          <t>ควรกินพร้อมไขมันเพื่อเพิ่มการดูดซึม</t>
        </is>
      </c>
      <c r="H60" s="88" t="inlineStr">
        <is>
          <t>ควรกินพร้อมยาลดกรด</t>
        </is>
      </c>
      <c r="I60" s="119" t="inlineStr">
        <is>
          <t>3</t>
        </is>
      </c>
      <c r="J60" s="88" t="inlineStr">
        <is>
          <t>✅ คำตอบที่ถูกต้อง: ข้อ ค. กินหลังอาหารทันที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กินหลังอาหารทันที Ketoconazole ชนิดรับประทานต้องการสภาพที่เป็นกรดในการละลายและดูดซึม และแนะนำให้รับประทานพร้อมอาหารหรือไขมันเพื่อเพิ่มการดูดซึม (Enhanced absorption with food) และห้ามรับประทานร่วมกับยาลดกรด
🔍 ข้ออื่นผิดเพราะอะไร:
• ข้อ ก. (กินก่อนอาหาร 30 นาที): การรับประทาน Ketoconazole ก่อนอาหาร 30 นาที ในขณะที่ไม่มีอาหารกระตุ้นการหลั่งกรด จะทำให้การละลายและการดูดซึมของยาลดลงเมื่อเทียบกับการทานพร้อมอาหาร
• ข้อ ข. (กินก่อนนอน): การรับประทานก่อนนอนมักเป็นช่วงท้องว่าง ทำให้การหลั่งกรดในกระเพาะอาหารต่ำ การดูดซึม Ketoconazole จึงไม่สมบูรณ์และเสี่ยงต่อการระคายเคืองทางเดินอาหาร
• ข้อ ง. (ควรกินพร้อมไขมันเพื่อเพิ่มการดูดซึม): แม้ไขมันจะช่วยเพิ่มการดูดซึมยาที่ละลายในไขมันได้ดี แต่ปัจจัยวิกฤตที่สุดของ Ketoconazole คือการต้องการสภาวะกรดและการทานหลังอาหารทันทีเพื่อกระตุ้นกรด
• ข้อ จ. (ควรกินพร้อมยาลดกรด): ห้ามรับประทานร่วมกับยาลดกรดเด็ดขาด เนื่องจากยาลดกรดจะสะเทินกรดในกระเพาะทันที ทำให้ Ketoconazole ไม่สามารถแตกตัวและดูดซึมได้ เกิดการล้มเหลวในการรักษา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00" t="n"/>
      <c r="L60" s="88" t="inlineStr">
        <is>
          <t>GERD</t>
        </is>
      </c>
      <c r="M60" s="100" t="inlineStr">
        <is>
          <t>Clinic</t>
        </is>
      </c>
      <c r="N60" s="88" t="inlineStr">
        <is>
          <t>ข้อ 58 Pharma Plus เล่มม่วง (เฉลยข้อ ค)</t>
        </is>
      </c>
      <c r="O60" s="100" t="inlineStr">
        <is>
          <t>Mock</t>
        </is>
      </c>
      <c r="P60" s="100" t="inlineStr">
        <is>
          <t>Pharma Plus เล่มม่วง</t>
        </is>
      </c>
      <c r="Q60" s="100" t="n"/>
    </row>
    <row r="61" ht="13.2" customHeight="1" s="49">
      <c r="A61" s="119" t="n">
        <v>59</v>
      </c>
      <c r="B61" s="88" t="inlineStr">
        <is>
          <t>ผู้ป่วยชายอายุ 34 ปี มีอาการย้อนอาหารหลังทานอาหาร อาเจียน แสบหน้าอก มีอาการมาเวลา 2-3 วัน ยังไม่ได้รับการรักษาด้วยยามาก่อน จึงมาพบแพทย์์ ได้รับการวินิจฉัยเป็นโรคกรดไหลย้อน
จากหนังสือ MIMS พบว่ายา lansoprazole จัดอยู่ใน pregnancy category B หมายถึงข้อใด</t>
        </is>
      </c>
      <c r="C61" s="100" t="n"/>
      <c r="D61" s="88" t="inlineStr">
        <is>
          <t>จากการศึกษาในสัตว์พบว่าทำให้เกิดความผิดปกติต่อตัวอ่อนในครรภ์ แต่ไม่มีการศึกษาในมนุษย์</t>
        </is>
      </c>
      <c r="E61" s="88" t="inlineStr">
        <is>
          <t>จากการศึกษาในมนุษย์พบว่าไม่มีความเสี่ยงในการก่อให้เกิดความผิดปกติต่อทารกในครรภ์</t>
        </is>
      </c>
      <c r="F61" s="88" t="inlineStr">
        <is>
          <t>จากการศึกษาในสัตว์พบว่าไม่มีความเสี่ยงในการทำให้เกิดความผิดปกติของตัวอ่อนในครรภ์ แต่ไม่มีการศึกษาในมนุษย์</t>
        </is>
      </c>
      <c r="G61" s="88" t="inlineStr">
        <is>
          <t>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t>
        </is>
      </c>
      <c r="H61" s="88" t="inlineStr">
        <is>
          <t>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t>
        </is>
      </c>
      <c r="I61" s="119" t="inlineStr">
        <is>
          <t>3</t>
        </is>
      </c>
      <c r="J61" s="88" t="inlineStr">
        <is>
          <t>✅ คำตอบที่ถูกต้อง: ข้อ ค. จากการศึกษาในสัตว์พบว่าไม่มีความเสี่ยงในการทำให้เกิดความผิดปกติของตัวอ่อนในครรภ์ แต่ไม่มีการศึกษาในมนุษย์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จากการศึกษาในสัตว์พบว่าไม่มีความเสี่ยงในการทำให้เกิดความผิดปกติของตัวอ่อนในครรภ์ แต่ไม่มีการศึกษาในมนุษย์ Pregnancy Category B หมายถึง การศึกษาในสัตว์ทดลองไม่พบความเสี่ยงต่อตัวอ่อนในครรภ์ แต่ไม่มีการศึกษาควบคุมในหญิงตั้งครรภ์ หรือสัตว์ทดลองพบความผิดปกติแต่การศึกษาในหญิงตั้งครรภ์ไม่พบความเสี่ยง
🔍 ข้ออื่นผิดเพราะอะไร:
• ข้อ ก. (จากการศึกษาในสัตว์พบว่าทำให้เกิดความผิดปกติต่อตัวอ่อนในครรภ์ แต่ไม่มีการศึกษาในมนุษย์): นิยามที่ว่าการศึกษาในสัตว์พบความผิดปกติต่อตัวอ่อน แต่ไม่มีการศึกษาควบคุมในมนุษย์ หรือไม่มีการศึกษาทั้งในคนและสัตว์ เป็นลักษณะของ Pregnancy Category C
• ข้อ ข. (จากการศึกษาในมนุษย์พบว่าไม่มีความเสี่ยงในการก่อให้เกิดความผิดปกติต่อทารกในครรภ์): นิยามที่ว่าการศึกษาควบคุมในมนุษย์ไม่พบความเสี่ยงต่อทารกในครรภ์ตลอดทุกไตรมาส เป็นนิยามของยาในกลุ่ม Pregnancy Category A ซึ่งปลอดภัยที่สุด
• ข้อ ง. (จากการศึกษาในสัตว์หรือมนุษย์พบว่าทำให้เกิดความผิดปกติของตัวอ่อนหรือทารกในครรภ์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 นิยามที่ว่าพบหลักฐานความผิดปกติต่อทารกชัดเจน และความเสี่ยงมีมากกว่าประโยชน์ที่ได้รับ เป็นนิยามของยาในกลุ่ม Pregnancy Category X ซึ่งห้ามใช้ในหญิงมีครรภ์เด็ดขาด
• ข้อ จ. (ยามีความเสี่ยงในการก่อให้เกิดความผิดปกติต่อทารกในครรภ์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 นิยามที่ว่ายามีความเสี่ยงต่อทารกแต่ยอมรับให้ใช้ได้เมื่อมีประโยชน์ทางการรักษาเหนือกว่าความเสี่ยงอย่างชัดเจน มักสอดคล้องกับ Category D หรือ C ในภาวะวิกฤต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00" t="n"/>
      <c r="L61" s="88" t="inlineStr">
        <is>
          <t>GERD</t>
        </is>
      </c>
      <c r="M61" s="100" t="inlineStr">
        <is>
          <t>Clinic</t>
        </is>
      </c>
      <c r="N61" s="88" t="inlineStr">
        <is>
          <t>ข้อ 59 Pharma Plus เล่มม่วง (เฉลยข้อ ค)</t>
        </is>
      </c>
      <c r="O61" s="100" t="inlineStr">
        <is>
          <t>Mock</t>
        </is>
      </c>
      <c r="P61" s="100" t="inlineStr">
        <is>
          <t>Pharma Plus เล่มม่วง</t>
        </is>
      </c>
      <c r="Q61" s="100" t="n"/>
    </row>
    <row r="62" ht="13.2" customHeight="1" s="49">
      <c r="A62" s="119" t="n">
        <v>60</v>
      </c>
      <c r="B62" s="88" t="inlineStr">
        <is>
          <t>ผู้ป่วยเป็นโรค GERD ยาใดไม่ควรใช้</t>
        </is>
      </c>
      <c r="C62" s="100" t="n"/>
      <c r="D62" s="88" t="inlineStr">
        <is>
          <t>Serratopeptidase</t>
        </is>
      </c>
      <c r="E62" s="88" t="inlineStr">
        <is>
          <t>Metoclopramide</t>
        </is>
      </c>
      <c r="F62" s="88" t="inlineStr">
        <is>
          <t>Alendronate</t>
        </is>
      </c>
      <c r="G62" s="88" t="inlineStr">
        <is>
          <t>Bisacodyl</t>
        </is>
      </c>
      <c r="H62" s="88" t="inlineStr">
        <is>
          <t>MOM</t>
        </is>
      </c>
      <c r="I62" s="119" t="inlineStr">
        <is>
          <t>3</t>
        </is>
      </c>
      <c r="J62" s="88" t="inlineStr">
        <is>
          <t>✅ คำตอบที่ถูกต้อง: ข้อ ค. Alendronate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Alendronate (Bisphosphonates) มีฤทธิ์ระคายเคืองเยื่อบุหลอดอาหารอย่างรุนแรงและอาจทำให้เกิดหลอดอาหารอักเสบหรือแผล (esophagitis/esophageal ulcer) จึงห้ามใช้หรือควรระวังเป็นอย่างมากในผู้ป่วย GERD
🔍 ข้ออื่นผิดเพราะอะไร:
• ข้อ ก. (Serratopeptidase): Serratiopeptidase เป็นเอนไซม์ต้านการอักเสบและลดบวม ไม่มีรายงานผลเสียที่กระตุ้นให้กรดไหลย้อนกำเริบหรือทำลายเยื่อบุหลอดอาหาร จึงไม่ใช่ยาที่มีข้อห้ามใน GERD
• ข้อ ข. (Metoclopramide): Metoclopramide เป็น prokinetic agent ที่ช่วยเพิ่มแรงดันหูรูดหลอดอาหารส่วนล่าง (LES tone) และเร่ง gastric emptying จึงมีที่ใช้เป็นยาร่วมรักษาในผู้ป่วย GERD บางราย
• ข้อ ง. (Bisacodyl): Bisacodyl ออกฤทธิ์กระตุ้นการบีบตัวของลำไส้ใหญ่ ไม่ได้ส่งผลต่อความดันของหูรูดหลอดอาหารส่วนล่างหรือเยื่อบุกระเพาะ จึงสามารถใช้แก้ท้องผูกในคนไข้ GERD ได้
• ข้อ จ. (MOM): MOM (Milk of Magnesia) เป็นยาระบายกลุ่ม osmotic และมีคุณสมบัติเป็นยาลดกรด จึงสามารถช่วยบรรเทาอาการแสบร้อนจากกรดเกินได้ ไม่ได้มีข้อห้ามในผู้ป่วย GERD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62" s="100" t="n"/>
      <c r="L62" s="88" t="inlineStr">
        <is>
          <t>GERD</t>
        </is>
      </c>
      <c r="M62" s="100" t="inlineStr">
        <is>
          <t>Clinic</t>
        </is>
      </c>
      <c r="N62" s="88" t="inlineStr">
        <is>
          <t>ข้อ 60 Pharma Plus เล่มม่วง (เฉลยข้อ ค)</t>
        </is>
      </c>
      <c r="O62" s="100" t="inlineStr">
        <is>
          <t>Mock</t>
        </is>
      </c>
      <c r="P62" s="100" t="inlineStr">
        <is>
          <t>Pharma Plus เล่มม่วง</t>
        </is>
      </c>
      <c r="Q62" s="100" t="n"/>
    </row>
    <row r="63" ht="13.2" customHeight="1" s="49">
      <c r="A63" s="119" t="n">
        <v>61</v>
      </c>
      <c r="B63" s="88" t="inlineStr">
        <is>
          <t>ผู้ป่วยควรได้รับการรักษาด้วยยาใด</t>
        </is>
      </c>
      <c r="C63" s="100" t="n"/>
      <c r="D63" s="88" t="inlineStr">
        <is>
          <t>Famotidine</t>
        </is>
      </c>
      <c r="E63" s="88" t="inlineStr">
        <is>
          <t>Bismuth subsalicylate</t>
        </is>
      </c>
      <c r="F63" s="88" t="inlineStr">
        <is>
          <t>Salol and Menthol mixture</t>
        </is>
      </c>
      <c r="G63" s="88" t="inlineStr">
        <is>
          <t>Hyoscine-N-butyl bromide</t>
        </is>
      </c>
      <c r="H63" s="88" t="inlineStr">
        <is>
          <t>Simethicone</t>
        </is>
      </c>
      <c r="I63" s="119" t="inlineStr">
        <is>
          <t>1</t>
        </is>
      </c>
      <c r="J63" s="88" t="inlineStr">
        <is>
          <t>✅ คำตอบที่ถูกต้อง: ข้อ ก. Famotidine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Famotidine เป็นยา H2-receptor antagonist ที่ช่วยลดการหลั่งกรดในกระเพาะอาหาร นิยมใช้รักษาโรคแผลในทางเดินอาหารและกรดไหลย้อน
🔍 ข้ออื่นผิดเพราะอะไร:
• ข้อ ข. (Bismuth subsalicylate): Bismuth subsalicylate เป็นสารเคลือบแผลและต้านจุลชีพ ใช้เป็นยาเสริมในสูตรกำจัดเชื้อ H. pylori หรือแก้ท้องเสีย แต่ไม่ใช่ยาทางเลือกแรกเดี่ยวๆ ในการลดกรดรักษา GERD/PUD
• ข้อ ค. (Salol and Menthol mixture): Salol and Menthol mixture เป็นยาน้ำขับลมและระงับเชื้อในทางเดินอาหารชนิดอ่อน ไม่ได้มีฤทธิ์ยับยั้งการหลั่งกรดของกระเพาะอาหาร จึงไม่ตรงกับวัตถุประสงค์ในการรักษา
• ข้อ ง. (Hyoscine-N-butyl bromide): Hyoscine-N-butyl bromide เป็นยาคลายการเกร็งของกล้ามเนื้อเรียบ (antispasmodic) ใช้บรรเทาอาการปวดบิดท้อง แต่ไม่มีฤทธิ์ลดการหลั่งกรดและอาจทำให้ LES คลายตัวจนกรดไหลย้อนแย่ลง
• ข้อ จ. (Simethicone): Simethicone เป็นสารลดแรงตึงผิวที่ช่วยรวมฟองแก๊สในทางเดินอาหารเพื่อขับลม บรรเทาอาการท้องอืด แต่ไม่มีฤทธิ์ลดการหลั่งกรดหรือรักษาแผลในทางเดินอาหาร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100" t="n"/>
      <c r="L63" s="88" t="inlineStr">
        <is>
          <t>Dyspepsia &amp; PUD</t>
        </is>
      </c>
      <c r="M63" s="100" t="inlineStr">
        <is>
          <t>Clinic</t>
        </is>
      </c>
      <c r="N63" s="88" t="inlineStr">
        <is>
          <t>ข้อ 61 Pharma Plus เล่มม่วง (เฉลยข้อ ก)</t>
        </is>
      </c>
      <c r="O63" s="100" t="inlineStr">
        <is>
          <t>Mock</t>
        </is>
      </c>
      <c r="P63" s="100" t="inlineStr">
        <is>
          <t>Pharma Plus เล่มม่วง</t>
        </is>
      </c>
      <c r="Q63" s="100" t="n"/>
    </row>
    <row r="64" ht="13.2" customHeight="1" s="49">
      <c r="A64" s="119" t="n">
        <v>62</v>
      </c>
      <c r="B64" s="88" t="inlineStr">
        <is>
          <t>สารสำคัญในมะขามแขกเป็นสารกลุ่มใดและออกฤทธิ์เป็นยาระบายกลุ่มใด</t>
        </is>
      </c>
      <c r="C64" s="100" t="n"/>
      <c r="D64" s="88" t="inlineStr">
        <is>
          <t>Anthraquinones, stimulant laxatives</t>
        </is>
      </c>
      <c r="E64" s="88" t="inlineStr">
        <is>
          <t>Quinones, stimulant laxatives</t>
        </is>
      </c>
      <c r="F64" s="88" t="inlineStr">
        <is>
          <t>Alkaloids, bulk forming laxatives</t>
        </is>
      </c>
      <c r="G64" s="88" t="inlineStr">
        <is>
          <t>Isoquinoline alkaloids, stimulant laxatives</t>
        </is>
      </c>
      <c r="H64" s="88" t="inlineStr">
        <is>
          <t>Flavonoids, bulk forming laxatives</t>
        </is>
      </c>
      <c r="I64" s="119" t="inlineStr">
        <is>
          <t>1</t>
        </is>
      </c>
      <c r="J64" s="88" t="inlineStr">
        <is>
          <t>✅ คำตอบที่ถูกต้อง: ข้อ ก. Anthraquinones, stimulant laxatives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Anthraquinones, stimulant laxatives มะขามแขก (Senna) มีสารสำคัญคือ Sennosides ซึ่งจัดอยู่ในกลุ่ม Anthraquinones ออกฤทธิ์กระตุ้นการบีบตัวของลำไส้ (Stimulant laxative)
🔍 ข้ออื่นผิดเพราะอะไร:
• ข้อ ข. (Quinones, stimulant laxatives): สารสำคัญในมะขามแขกไม่ใช่ Quinones ธรรมดา แต่เป็นอนุพันธ์ไดแอนโทรนในกลุ่ม Anthraquinone glycosides ได้แก่ Sennoside A และ Sennoside B
• ข้อ ค. (Alkaloids, bulk forming laxatives): มะขามแขกไม่มีสารออกฤทธิ์เป็นกลุ่ม Alkaloids และไม่ได้มีกลไกเพิ่มกากใย (bulk-forming) แต่ทำงานโดยการระคายเคืองกระตุ้น plexus ในผนังลำไส้ใหญ่
• ข้อ ง. (Isoquinoline alkaloids, stimulant laxatives): แม้พืชบางชนิดมี Isoquinoline alkaloids แต่ไม่ใช่สารออกฤทธิ์ของมะขามแขก และสารกลุ่มนี้ไม่ได้มีบทบาทเป็น stimulant laxative ในมะขามแขก
• ข้อ จ. (Flavonoids, bulk forming laxatives): Flavonoids ในพืชมีฤทธิ์ต้านอนุมูลอิสระเป็นหลัก ไม่ได้มีคุณสมบัติในการดูดซับน้ำพองตัวเป็น bulk-forming laxative เหมือนกลุ่มไฟเบอร์เซลลูโลส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100" t="n"/>
      <c r="L64" s="88" t="inlineStr">
        <is>
          <t>GERD</t>
        </is>
      </c>
      <c r="M64" s="100" t="inlineStr">
        <is>
          <t>Clinic</t>
        </is>
      </c>
      <c r="N64" s="88" t="inlineStr">
        <is>
          <t>ข้อ 62 Pharma Plus เล่มม่วง (เฉลยข้อ ก)</t>
        </is>
      </c>
      <c r="O64" s="100" t="inlineStr">
        <is>
          <t>Mock</t>
        </is>
      </c>
      <c r="P64" s="100" t="inlineStr">
        <is>
          <t>Pharma Plus เล่มม่วง</t>
        </is>
      </c>
      <c r="Q64" s="100" t="n"/>
    </row>
    <row r="65" ht="13.2" customHeight="1" s="49">
      <c r="A65" s="119" t="n">
        <v>63</v>
      </c>
      <c r="B65" s="88" t="inlineStr">
        <is>
          <t>อาการไม่พึงประสงค์ใดที่พบบ่อยในช่วงแรกของการใช้ยาระบายมะขามแขก</t>
        </is>
      </c>
      <c r="C65" s="100" t="n"/>
      <c r="D65" s="88" t="inlineStr">
        <is>
          <t>Abdominal pain</t>
        </is>
      </c>
      <c r="E65" s="88" t="inlineStr">
        <is>
          <t>Antonic colon</t>
        </is>
      </c>
      <c r="F65" s="88" t="inlineStr">
        <is>
          <t>Electrolyte imbalance</t>
        </is>
      </c>
      <c r="G65" s="88" t="inlineStr">
        <is>
          <t>Noninfectious colitis</t>
        </is>
      </c>
      <c r="H65" s="88" t="inlineStr">
        <is>
          <t>Irritate bowel</t>
        </is>
      </c>
      <c r="I65" s="119" t="inlineStr">
        <is>
          <t>1</t>
        </is>
      </c>
      <c r="J65" s="88" t="inlineStr">
        <is>
          <t>✅ คำตอบที่ถูกต้อง: ข้อ ก. Abdominal pain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Abdominal pain ยากลุ่ม stimulant laxatives เช่น มะขามแขก มักทำให้เกิดอาการปวดเกร็งช่องท้อง (Abdominal pain / cramps) จากการที่ลำไส้บีบตัวเพิ่มขึ้นในช่วงแรกของการใช้ยา
🔍 ข้ออื่นผิดเพราะอะไร:
• ข้อ ข. (Antonic colon): Atonic colon (ภาวะลำไส้เฉื่อยชาและสูญเสียการบีบตัว) เป็นภาวะแทรกซ้อนระยะยาวจากการใช้ยากลุ่ม stimulant laxatives ต่อเนื่องเป็นเวลานานหลายปี ไม่ใช่อาการที่พบบ่อยในช่วงแรกของการเริ่มยา
• ข้อ ค. (Electrolyte imbalance): Electrolyte imbalance (เช่น hypokalemia) มักเกิดจากการใช้ยาระบายเกินขนาดอย่างต่อเนื่องเป็นเวลานานจนร่างกายสูญเสียน้ำและเกลือแร่เรื้อรัง ไม่ใช่อาการเฉียบพลันช่วงเริ่มยา
• ข้อ ง. (Noninfectious colitis): Noninfectious colitis หรือการอักเสบของลำไส้ใหญ่ไม่ใช่ผลข้างเคียงเฉียบพลันทั่วไป แต่อาจพบการเกิด Melanosis coli (เยื่อบุลำไส้เปลี่ยนเป็นสีคล้ำ) หลังการใช้มะขามแขกระยะยาว
• ข้อ จ. (Irritate bowel): Irritable bowel syndrome (IBS) เป็นกลุ่มอาการความผิดปกติของการทำงานของระบบทางเดินอาหารเรื้อรัง ไม่ใช่ผลข้างเคียงโดยตรงที่เกิดจากการเริ่มรับประทานมะขามแขกในช่วงแรก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00" t="n"/>
      <c r="L65" s="88" t="inlineStr">
        <is>
          <t>GERD</t>
        </is>
      </c>
      <c r="M65" s="100" t="inlineStr">
        <is>
          <t>Clinic</t>
        </is>
      </c>
      <c r="N65" s="88" t="inlineStr">
        <is>
          <t>ข้อ 63 Pharma Plus เล่มม่วง (เฉลยข้อ ก)</t>
        </is>
      </c>
      <c r="O65" s="100" t="inlineStr">
        <is>
          <t>Mock</t>
        </is>
      </c>
      <c r="P65" s="100" t="inlineStr">
        <is>
          <t>Pharma Plus เล่มม่วง</t>
        </is>
      </c>
      <c r="Q65" s="100" t="n"/>
    </row>
    <row r="66" ht="13.2" customHeight="1" s="49">
      <c r="A66" s="119" t="n">
        <v>64</v>
      </c>
      <c r="B66" s="88" t="inlineStr">
        <is>
          <t>ผู้ป่วยหญิงไทย อายุ 40 ปี มาขอซื้อยาหยุดถ่าย เภสัชกรซักประวัติพบว่าผู้ป่วยมีอาการอ่อนเพลีย ไข้สูง หนาวสั่น ถ่ายเหลวเป็นมูกหลายครั้ง อุจจาระไม่มีกลิ่นเหม็น คลื่นไส้อาเจียน อยากได้ยาหยุดถ่าย ทั้งนี้ผู้ป่วยมีประวัติแพ้ยาซัลฟา รับประทานยาแล้วมีผื่นขึ้นและหายใจลำบาก
จากอาการและอาการแสดงดังกล่าว น่าจะเกิดจากการติดเชื้ออะไร</t>
        </is>
      </c>
      <c r="C66" s="100" t="n"/>
      <c r="D66" s="88" t="inlineStr">
        <is>
          <t>Entamoeba histolytica</t>
        </is>
      </c>
      <c r="E66" s="88" t="inlineStr">
        <is>
          <t>Shigella dysenteriae</t>
        </is>
      </c>
      <c r="F66" s="88" t="inlineStr">
        <is>
          <t>Giardia lamblia</t>
        </is>
      </c>
      <c r="G66" s="88" t="inlineStr">
        <is>
          <t>Vibrio parahaemolyticus</t>
        </is>
      </c>
      <c r="H66" s="88" t="inlineStr">
        <is>
          <t>Clostridium difficile</t>
        </is>
      </c>
      <c r="I66" s="119" t="inlineStr">
        <is>
          <t>2</t>
        </is>
      </c>
      <c r="J66" s="88" t="inlineStr">
        <is>
          <t>✅ คำตอบที่ถูกต้อง: ข้อ ข. Shigella dysenteriae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Shigella dysenteriae อาการไข้สูง หนาวสั่น ถ่ายเหลวเป็นมูก (Dysentery) หลายครั้ง บ่งบอกถึงการติดเชื้อแบคทีเรียรุนแรง เช่น Shigella dysenteriae ซึ่งห้ามใช้ยาหยุดถ่ายเพราะจะทำให้เชื้อโรคขับออกจากร่างกายช้าลงและอาการแย่ลง
🔍 ข้ออื่นผิดเพราะอะไร:
• ข้อ ก. (Entamoeba histolytica): Entamoeba histolytica (บิดมีตัว) ก่อให้เกิดอาการอุจจาระเป็นมูกเลือดกลิ่นเหม็นเน่าเหมือนหัวกุ้งเน่า ปวดเบ่ง และมักไม่มีไข้สูงหนาวสั่นเฉียบพลันเหมือนบิดไม่มีตัว
• ข้อ ค. (Giardia lamblia): Giardia lamblia ทำให้เกิดอาการท้องร่วงเรื้อรัง ถ่ายเหลวเป็นฟอง มีไขมันปน (steatorrhea) กลิ่นเหม็นตลบ และแน่นท้องอืดเฟ้อ แต่ไม่มีไข้สูงและไม่ถ่ายเป็นมูกเลือด
• ข้อ ง. (Vibrio parahaemolyticus): Vibrio parahaemolyticus สัมพันธ์กับการรับประทานอาหารทะเลสุกๆ ดิบๆ มักทำให้ถ่ายเป็นน้ำปริมาณมากเฉียบพลัน ปวดท้อง คลื่นไส้อาเจียน แต่ลักษณะอุจจาระมูกเลือดมีไข้สูงจำเพาะกับ Shigella มากกว่า
• ข้อ จ. (Clostridium difficile): Clostridium difficile มักสัมพันธ์กับประวัติการใช้ยาปฏิชีวนะ broad-spectrum มาก่อน ทำให้เกิด pseudomembranous colitis ท้องเสียถ่ายเหลวและมีไข้ แต่ไม่ได้พบบ่อยจากการติดเชื้ออาหารเป็นพิษนอกโรงพยาบาล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Diarrhea &amp; Constipation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00" t="n"/>
      <c r="L66" s="88" t="inlineStr">
        <is>
          <t>Diarrhea &amp; Constipation</t>
        </is>
      </c>
      <c r="M66" s="100" t="inlineStr">
        <is>
          <t>Clinic</t>
        </is>
      </c>
      <c r="N66" s="88" t="inlineStr">
        <is>
          <t>ข้อ 64 Pharma Plus เล่มม่วง (เฉลยข้อ ข)</t>
        </is>
      </c>
      <c r="O66" s="100" t="inlineStr">
        <is>
          <t>Mock</t>
        </is>
      </c>
      <c r="P66" s="100" t="inlineStr">
        <is>
          <t>Pharma Plus เล่มม่วง</t>
        </is>
      </c>
      <c r="Q66" s="100" t="n"/>
    </row>
    <row r="67" ht="13.2" customHeight="1" s="49">
      <c r="A67" s="119" t="n">
        <v>65</v>
      </c>
      <c r="B67" s="88" t="inlineStr">
        <is>
          <t>ผู้ป่วยหญิงไทย อายุ 40 ปี มาขอซื้อยาหยุดถ่าย เภสัชกรซักประวัติพบว่า ถ่ายอุจจาระเหลวเป็นมูกเลือด มีไข้ ปวดเบ่งท้องรุนแรง สงสัยภาวะบิดไม่มีตัว (Bacillary dysentery) ยาในกลุ่มใดที่ 'ห้ามใช้โดยเด็ดขาด' ในผู้ป่วยรายนี้</t>
        </is>
      </c>
      <c r="C67" s="100" t="n"/>
      <c r="D67" s="88" t="inlineStr">
        <is>
          <t>ผงน้ำตาลเกลือแร่ทดแทนน้ำและเกลือแร่ (Oral Rehydration Salts: ORS)</t>
        </is>
      </c>
      <c r="E67" s="88" t="inlineStr">
        <is>
          <t>ยาดูดซับสารพิษและสารคัดหลั่ง (Adsorbents เช่น Activated Charcoal หรือ Smectite)</t>
        </is>
      </c>
      <c r="F67" s="88" t="inlineStr">
        <is>
          <t>ยากดการบีบตัวของลำไส้หรือยาหยุดถ่าย (Antimotility agents เช่น Loperamide)</t>
        </is>
      </c>
      <c r="G67" s="88" t="inlineStr">
        <is>
          <t>ยาลดไข้บรรเทาปวดกลุ่มพาราเซตามอล (Paracetamol)</t>
        </is>
      </c>
      <c r="H67" s="88" t="inlineStr">
        <is>
          <t>ยาบรรเทาอาการคลื่นไส้อาเจียน (Antiemetics เช่น Domperidone)</t>
        </is>
      </c>
      <c r="I67" s="119" t="n">
        <v>3</v>
      </c>
      <c r="J67" s="88" t="inlineStr">
        <is>
          <t>✅ คำตอบที่ถูกต้อง: ข้อ ค. ยากดการบีบตัวของลำไส้หรือยาหยุดถ่าย (Antimotility agents เช่น Loperamide)
💡 Background:
ภาวะท้องเสียติดเชื้อชนิดอุจจาระมีมูกเลือดปน (Invasive Diarrhea / Dysentery) เกิดจากเชื้อแบคทีเรียที่รุกล้ำเยื่อบุลำไส้ (เช่น Shigella, Salmonella, Campylobacter, EIEC, C. difficile) และสร้างสารพิษ (Enterotoxin/Cytotoxin)
🎯 ทำไมข้อนี้ถึงถูก:
ยากลุ่ม Antimotility agents (เช่น Loperamide, Diphenoxylate) ออกฤทธิ์กดการบีบตัวของลำไส้ (Inhibit peristalsis) ทำให้เชื้อแบคทีเรียและสารพิษคั่งค้างอยู่ในลำไส้นานขึ้น เพิ่มการดูดซึมท็อกซินเข้าสู่กระแสเลือด และเสี่ยงต่อการเกิดภาวะแทรกซ้อนรุนแรง เช่น Toxic Megacolon, ลำไส้ทะลุ (Intestinal perforation) หรือติดเชื้อในกระแสเลือด จึงเป็น ข้อห้ามใช้อย่างเด็ดขาด (Strictly contraindicated)
🔍 ข้ออื่นผิดเพราะอะไร:
• ข้อ ก. ผงเกลือแร่ ORS เป็นการรักษาหลักที่จำเป็นที่สุด (First-line supportive therapy) เพื่อป้องกันภาวะขาดน้ำ
• ข้อ ข. Adsorbents สามารถช่วยดูดซับท็อกซินได้ ไม่ได้เป็นข้อห้ามเด็ดขาด
• ข้อ ง. Paracetamol สามารถใช้ลดไข้และบรรเทาอาการปวดได้อย่างปลอดภัย
• ข้อ จ. Antiemetics สามารถให้ได้หากผู้ป่วยมีอาการอาเจียนร่วมด้วยเพื่อช่วยให้จิบ ORS ได้
📖 Guideline อ้างอิง:
WHO Guidelines for the Control of Shigellosis &amp; IDSA Clinical Practice Guidelines for the Diagnosis and Management of Infectious Diarrhea
📌 จุดจำก่อนสอบ:
• ท้องเสียถ่ายมีมูกเลือด (Bloody mucoid stool) + มีไข้ = ห้ามให้ Loperamide (เสี่ยง Toxic Megacolon)
• การรักษาหลัก = ORS ชดเชยน้ำ + ยาต้านจุลชีพ (Fluoroquinolone หรือ Azithromycin)</t>
        </is>
      </c>
      <c r="K67" s="100" t="n"/>
      <c r="L67" s="88" t="inlineStr">
        <is>
          <t>Diarrhea &amp; Constipation</t>
        </is>
      </c>
      <c r="M67" s="100" t="inlineStr">
        <is>
          <t>Clinic</t>
        </is>
      </c>
      <c r="N67" s="88" t="inlineStr">
        <is>
          <t>ข้อ 65 Pharma Plus เล่มม่วง (เฉลยข้อ ค)</t>
        </is>
      </c>
      <c r="O67" s="100" t="inlineStr">
        <is>
          <t>Mock</t>
        </is>
      </c>
      <c r="P67" s="100" t="inlineStr">
        <is>
          <t>Pharma Plus เล่มม่วง</t>
        </is>
      </c>
      <c r="Q67" s="100" t="n"/>
    </row>
    <row r="68" ht="13.2" customHeight="1" s="49">
      <c r="A68" s="119" t="n">
        <v>66</v>
      </c>
      <c r="B68" s="88" t="inlineStr">
        <is>
          <t>ผู้ป่วยหญิงอายุ 40 ปี มีอาการถ่ายเหลวเป็นมูกเลือด มีไข้ และปวดเบ่งท้องรุนแรง วินิจฉัยเบื้องต้นเป็น Bacillary Dysentery (Shigellosis) ยาต้านจุลชีพในข้อใดจัดเป็น First-line Drug of Choice สำหรับการรักษาในผู้ใหญ่</t>
        </is>
      </c>
      <c r="C68" s="100" t="n"/>
      <c r="D68" s="88" t="inlineStr">
        <is>
          <t>Cotrimoxazole (Sulfamethoxazole + Trimethoprim)</t>
        </is>
      </c>
      <c r="E68" s="88" t="inlineStr">
        <is>
          <t>Norfloxacin 400 mg รับประทานวันละ 2 ครั้ง นาน 3-5 วัน (ยากลุ่ม Fluoroquinolones)</t>
        </is>
      </c>
      <c r="F68" s="88" t="inlineStr">
        <is>
          <t>Metronidazole 400 mg รับประทานวันละ 3 ครั้ง</t>
        </is>
      </c>
      <c r="G68" s="88" t="inlineStr">
        <is>
          <t>Amoxicillin 500 mg รับประทานวันละ 3 ครั้ง</t>
        </is>
      </c>
      <c r="H68" s="88" t="inlineStr">
        <is>
          <t>Tetracycline 250 mg รับประทานวันละ 4 ครั้ง</t>
        </is>
      </c>
      <c r="I68" s="119" t="n">
        <v>2</v>
      </c>
      <c r="J68" s="88" t="inlineStr">
        <is>
          <t>✅ คำตอบที่ถูกต้อง: ข้อ ข. Norfloxacin 400 mg รับประทานวันละ 2 ครั้ง นาน 3-5 วัน (ยากลุ่ม Fluoroquinolones)
💡 Background:
Shigellosis (โรคบิดชิเกลลา) เกิดจากเชื้อแบคทีเรียแกรมลบรูปแท่ง Shigella spp. ทำให้เกิดการอักเสบเป็นแผลของเยื่อบุลำไส้ใหญ่ (Ulcerative colitis):
- ยาต้านจุลชีพทางเลือกแรก (First-line DOC): Fluoroquinolones (เช่น Ciprofloxacin 500 mg BID หรือ Norfloxacin 400 mg BID นาน 3-5 วัน) หรือ Azithromycin 500 mg OD (ทางเลือกในเด็ก/สตรีมีครรภ์ หรือพื้นที่ดื้อยา)
🎯 ทำไมข้อนี้ถึงถูก:
Norfloxacin และ Ciprofloxacin มีประสิทธิภาพสูงในการกำจัดเชื้อ Shigella ในทางเดินอาหาร ช่วยลดระยะเวลาของอาการท้องเสีย ไข้ และลดการแพร่กระจายเชื้อสู่ผู้อื่น
🔍 ข้ออื่นผิดเพราะอะไร:
• ข้อ ก. Cotrimoxazole ปัจจุบันพบอัตราการดื้อยาของเชื้อ Shigella ในประเทศไทยสูงมาก จึงไม่ใช่ First-line
• ข้อ ค. Metronidazole เป็นยาทางเลือกสำหรับภาวะ Amoebic dysentery (บิดมีตัวจากเชื้อ Entamoeba histolytica) หรือ Giardiasis ไม่ใช่บิดไม่มีตัว
• ข้อ ง. และ จ. Amoxicillin และ Tetracycline มีอัตราดื้อยาสูงมากและไม่มีประสิทธิภาพเพียงพอในการรักษา Shigellosis
📖 Guideline อ้างอิง:
WHO Guidelines for the Control of Shigellosis &amp; แนวทางการรักษาโรคติดเชื้อในทางเดินอาหาร (สมาคมโรคติดเชื้อแห่งประเทศไทย)
📌 จุดจำก่อนสอบ:
• Bacillary Dysentery (บิดไม่มีตัว / Shigella) = Fluoroquinolones (Norfloxacin, Ciprofloxacin) หรือ Azithromycin
• Amoebic Dysentery (บิดมีตัว / E. histolytica) = Metronidazole ตามด้วย Luminal amebicide (Paromomycin/Diloxanide)</t>
        </is>
      </c>
      <c r="K68" s="100" t="n"/>
      <c r="L68" s="88" t="inlineStr">
        <is>
          <t>Diarrhea &amp; Constipation</t>
        </is>
      </c>
      <c r="M68" s="100" t="inlineStr">
        <is>
          <t>Clinic</t>
        </is>
      </c>
      <c r="N68" s="88" t="inlineStr">
        <is>
          <t>ข้อ 66 Pharma Plus เล่มม่วง (เฉลยข้อ ข)</t>
        </is>
      </c>
      <c r="O68" s="100" t="inlineStr">
        <is>
          <t>Mock</t>
        </is>
      </c>
      <c r="P68" s="100" t="inlineStr">
        <is>
          <t>Pharma Plus เล่มม่วง</t>
        </is>
      </c>
      <c r="Q68" s="100" t="n"/>
    </row>
    <row r="69" ht="13.2" customHeight="1" s="49">
      <c r="A69" s="119" t="n">
        <v>67</v>
      </c>
      <c r="B69" s="88" t="inlineStr">
        <is>
          <t>เภสัชกรให้คำแนะนำในการปฏิบัติตัวและการใช้ยาแก่ผู้ป่วยโรคท้องร่วงเฉียบพลันที่ได้รับยา Norfloxacin และผงน้ำตาลเกลือแร่ (ORS) ข้อใดเป็นคำแนะนำที่ 'ไม่ถูกต้องและไม่ควรแนะนำ'</t>
        </is>
      </c>
      <c r="C69" s="100" t="n"/>
      <c r="D69" s="88" t="inlineStr">
        <is>
          <t>ห้ามรับประทานยา Norfloxacin พร้อมกับนม ยาลดกรด หรืออาหารเสริมแคลเซียม/ธาตุเหล็ก เพราะจะเกิด Chelation complex ลดการดูดซึมยา</t>
        </is>
      </c>
      <c r="E69" s="88" t="inlineStr">
        <is>
          <t>ให้รับประทานยาต้านจุลชีพต่อเนื่องจนครบระยะเวลา 3-5 วันตามที่แพทย์หรือเภสัชกรสั่ง</t>
        </is>
      </c>
      <c r="F69" s="88" t="inlineStr">
        <is>
          <t>ควรรับประทานอาหารอ่อนย่อยง่าย เช่น ข้าวต้ม โจ๊ก และหลีกเลี่ยงอาหารรสจัดหรืออาหารที่มีไขมันสูง</t>
        </is>
      </c>
      <c r="G69" s="88" t="inlineStr">
        <is>
          <t>หากรับประทานยาต้านจุลชีพไม่ครบขนาด อาจส่งผลให้เชื้อโรคไม่ตายสนิทและเกิดการกลายพันธุ์เป็นเชื้อดื้อยาได้</t>
        </is>
      </c>
      <c r="H69" s="88" t="inlineStr">
        <is>
          <t>ให้ผสมผงน้ำตาลเกลือแร่ (ORS) 1 ซองกับน้ำดื่มสะอาด 1 แก้ว แล้วดื่มรวดเดียวให้หมดทันทีเพื่อชดเชยน้ำอย่างรวดเร็ว</t>
        </is>
      </c>
      <c r="I69" s="119" t="n">
        <v>5</v>
      </c>
      <c r="J69" s="88" t="inlineStr">
        <is>
          <t>✅ คำตอบที่ถูกต้อง: ข้อ จ. ให้ผสมผงน้ำตาลเกลือแร่ (ORS) 1 ซองกับน้ำดื่มสะอาด 1 แก้ว แล้วดื่มรวดเดียวให้หมดทันทีเพื่อชดเชยน้ำอย่างรวดเร็ว
💡 Background:
การบริหารผงน้ำตาลเกลือแร่ (ORS: Oral Rehydration Salts):
- กลไกการดูดซึมของ ORS พึ่งพาระบบ Sodium-Glucose Co-transporter (SGLT-1) ที่เยื่อบุลำไส้เล็ก
- การดื่ม ORS ปริมาณมากรวดเดียวอย่างรวดเร็ว (Bolus ingestion) จะไปกระตุ้นการบีบตัวของกระเพาะและลำไส้ (Gastrocolic reflex) ทำให้เกิดอาการคลื่นไส้ อาเจียน และกระตุ้นให้ถ่ายเหลวเพิ่มขึ้น (Osmotic diarrhea)
🎯 ทำไมข้อนี้ถึงถูก:
คำแนะนำที่ถูกต้องคือ ให้ 'ค่อยๆ จิบทีละน้อยแต่บ่อยครั้ง' (Small, frequent sips) ตามปริมาณอุจจาระที่สูญเสียไป การดื่มรวดเดียวหมดแก้วจึงเป็นข้อปฏิบัติที่ไม่ถูกต้อง
🔍 ข้ออื่นผิดเพราะอะไร:
• ข้อ ก. ถูกต้อง เพราะ Fluoroquinolones เกิด Chelation กับ Polyvalent cations (Ca2+, Mg2+, Al3+, Fe2+) ทำให้ยาไม่ถูกดูดซึม
• ข้อ ข. และ ง. ถูกต้อง เพราะยาต้านจุลชีพต้องรับประทานให้ครบ Course เพื่อป้องกันเชื้อดื้อยา
• ข้อ ค. ถูกต้อง เพราะอาหารอ่อนย่อยง่ายช่วยพักการทำงานของระบบทางเดินอาหาร
📖 Guideline อ้างอิง:
WHO The Treatment of Diarrhoea: A manual for physicians and other senior health workers &amp; Goodman &amp; Gilman's Pharmacological Basis of Therapeutics
📌 จุดจำก่อนสอบ:
• ORS: ผสมตามปริมาตรน้ำที่ระบุข้างซองอย่างแม่นยำ (ห้ามใช้น้ำร้อน) และ 'ค่อยๆ จิบบ่อยๆ' ห้ามดื่มรวดเดียว
• Fluoroquinolones: เว้นห่างจากนม ยาลดกรด แคลเซียม เหล็ก อย่างน้อย 2 ชั่วโมง</t>
        </is>
      </c>
      <c r="K69" s="100" t="n"/>
      <c r="L69" s="88" t="inlineStr">
        <is>
          <t>Diarrhea &amp; Constipation</t>
        </is>
      </c>
      <c r="M69" s="100" t="inlineStr">
        <is>
          <t>Clinic</t>
        </is>
      </c>
      <c r="N69" s="88" t="inlineStr">
        <is>
          <t>ข้อ 67 Pharma Plus เล่มม่วง (เฉลยข้อ จ)</t>
        </is>
      </c>
      <c r="O69" s="100" t="inlineStr">
        <is>
          <t>Mock</t>
        </is>
      </c>
      <c r="P69" s="100" t="inlineStr">
        <is>
          <t>Pharma Plus เล่มม่วง</t>
        </is>
      </c>
      <c r="Q69" s="100" t="n"/>
    </row>
    <row r="70" ht="13.2" customHeight="1" s="49">
      <c r="A70" s="119" t="n">
        <v>68</v>
      </c>
      <c r="B70" s="88" t="inlineStr">
        <is>
          <t>ผู้ป่วยชายไทย อายุ 40 ปี มีอาการท้องผูกเรื้อรัง ถ่ายอุจจาระลำบาก อุจจาระแข็ง มีเลือดสดหยดปน มีอาการปวดและมีติ่งเนื้อยื่นออกมาจากทวารหนักเวลาเบ่งถ่ายแต่หดกลับคืนได้เอง (Internal Hemorrhoids Grade II) ข้อใดต่อไปนี้ 'ไม่ใช่' ปัจจัยเสี่ยงโดยตรงของการเกิดโรคริดสีดวงทวาร</t>
        </is>
      </c>
      <c r="C70" s="100" t="n"/>
      <c r="D70" s="88" t="inlineStr">
        <is>
          <t>ภาวะท้องผูกเรื้อรังและการเบ่งถ่ายอุจจาระอย่างรุนแรงเป็นประจำ</t>
        </is>
      </c>
      <c r="E70" s="88" t="inlineStr">
        <is>
          <t>การดื่มแอลกอฮอล์ปริมาณมากและสม่ำเสมอ</t>
        </is>
      </c>
      <c r="F70" s="88" t="inlineStr">
        <is>
          <t>การรับประทานอาหารที่มีรสเผ็ดร้อนจัดเป็นประจำ</t>
        </is>
      </c>
      <c r="G70" s="88" t="inlineStr">
        <is>
          <t>การติดเชื้อไวรัสตับอักเสบเอ (Hepatitis A virus infection)</t>
        </is>
      </c>
      <c r="H70" s="88" t="inlineStr">
        <is>
          <t>ภาวะท้องเสียเรื้อรังหรือการถ่ายอุจจาระบ่อยครั้งจากโรคลำไส้แปรปรวน</t>
        </is>
      </c>
      <c r="I70" s="119" t="n">
        <v>4</v>
      </c>
      <c r="J70" s="88" t="inlineStr">
        <is>
          <t>✅ คำตอบที่ถูกต้อง: ข้อ ง. การติดเชื้อไวรัสตับอักเสบเอ (Hepatitis A virus infection)
💡 Background:
โรคริดสีดวงทวาร (Hemorrhoids) เกิดจากการโป่งพองและหย่อนตัวของกลุ่มหลอดเลือดดำและเนื้อเยื่อเกี่ยวพันบริเวณทวารหนัก (Submucosal arteriovenous plexus / Anal cushions):
- ปัจจัยเสี่ยงหลัก: พฤติกรรมที่เพิ่มแรงดันในช่องท้อง (Intra-abdominal pressure) เช่น ท้องผูกเรื้อรัง, เบ่งถ่ายนาน, นั่งถ่ายนาน, ท้องเสียเรื้อรัง, ยกของหนัก, การตั้งครรภ์ รวมถึงอาหารรสเผ็ดจัด และแอลกอฮอล์ที่ทำให้หลอดเลือดขยายตัวและระคายเคืองเยื่อบุ
🎯 ทำไมข้อนี้ถึงถูก:
ไวรัสตับอักเสบเอ (Hepatitis A) ติดต่อทางอาหาร/น้ำ (Fecal-oral route) ทำให้เกิดตับอักเสบเฉียบพลัน ไม่ได้ทำให้เกิดภาวะ Portal hypertension เรื้อรัง และไม่ใช่ปัจจัยเสี่ยงของการเกิดโรคริดสีดวงทวาร (ส่วนตับแข็งเรื้อรังจากไวรัส B/C หรือแอลกอฮอล์อาจทำให้เกิด Anorectal varices ได้)
🔍 ข้ออื่นผิดเพราะอะไร:
• ข้อ ก. ท้องผูกและการเบ่ง เป็นสาเหตุที่พบบ่อยที่สุด
• ข้อ ข. แอลกอฮอล์ทำให้หลอดเลือดดำขยายตัวและขาดน้ำ
• ข้อ ค. อาหารเผ็ดร้อนระคายเคืองเยื่อบุทวารหนัก
• ข้อ จ. ท้องเสียบ่อยทำให้เกิดการอักเสบและระคายเคืองของ anal cushions
📖 Guideline อ้างอิง:
American Society of Colon and Rectal Surgeons (ASCRS) Clinical Practice Guidelines for the Management of Hemorrhoids
📌 จุดจำก่อนสอบ:
• ปัจจัยเสี่ยงริดสีดวง: ท้องผูก, เบ่งนาน, นั่งนาน, ยกของหนัก, ตั้งครรภ์, อาหารเผ็ด, แอลกอฮอล์
• ไวรัสตับอักเสบ A ไม่ใช่สาเหตุของริดสีดวง</t>
        </is>
      </c>
      <c r="K70" s="100" t="n"/>
      <c r="L70" s="88" t="inlineStr">
        <is>
          <t>Diarrhea &amp; Constipation</t>
        </is>
      </c>
      <c r="M70" s="100" t="inlineStr">
        <is>
          <t>Clinic</t>
        </is>
      </c>
      <c r="N70" s="88" t="inlineStr">
        <is>
          <t>ข้อ 68 Pharma Plus เล่มม่วง (เฉลยข้อ ค ง)</t>
        </is>
      </c>
      <c r="O70" s="100" t="inlineStr">
        <is>
          <t>Mock</t>
        </is>
      </c>
      <c r="P70" s="100" t="inlineStr">
        <is>
          <t>Pharma Plus เล่มม่วง</t>
        </is>
      </c>
      <c r="Q70" s="100" t="n"/>
    </row>
    <row r="71" ht="13.2" customHeight="1" s="49">
      <c r="A71" s="119" t="n">
        <v>69</v>
      </c>
      <c r="B71" s="88" t="inlineStr">
        <is>
          <t>คำแนะนำในการปฏิบัติตัวและการปรับเปลี่ยนพฤติกรรม (Non-pharmacological lifestyle modifications) สำหรับผู้ป่วยโรคริดสีดวงทวารระยะที่มีอาการกำเริบ ข้อใดเป็นคำแนะนำที่ 'ไม่เหมาะสมและอาจทำให้อาการแย่ลง'</t>
        </is>
      </c>
      <c r="C71" s="100" t="n"/>
      <c r="D71" s="88" t="inlineStr">
        <is>
          <t>ดื่มน้ำสะอาดมากๆ อย่างน้อยวันละ 6-8 แก้ว (1.5 - 2 ลิตร)</t>
        </is>
      </c>
      <c r="E71" s="88" t="inlineStr">
        <is>
          <t>รับประทานอาหารที่มีกากใยสูง เช่น ข้าวกล้อง ผักใบเขียว และผลไม้สด</t>
        </is>
      </c>
      <c r="F71" s="88" t="inlineStr">
        <is>
          <t>ฝึกขับถ่ายอุจจาระให้เป็นเวลาสม่ำเสมอทุกวัน และไม่กลั้นอุจจาระ</t>
        </is>
      </c>
      <c r="G71" s="88" t="inlineStr">
        <is>
          <t>ออกกำลังกายอย่างหนักด้วยการปั่นจักรยานทางไกลและการยกน้ำหนัก (Weight lifting / Squat)</t>
        </is>
      </c>
      <c r="H71" s="88" t="inlineStr">
        <is>
          <t>หลีกเลี่ยงการดื่มชา กาแฟ น้ำอัดลม และเครื่องดื่มแอลกอฮอล์</t>
        </is>
      </c>
      <c r="I71" s="119" t="n">
        <v>4</v>
      </c>
      <c r="J71" s="88" t="inlineStr">
        <is>
          <t>✅ คำตอบที่ถูกต้อง: ข้อ ง. ออกกำลังกายอย่างหนักด้วยการปั่นจักรยานทางไกลและการยกน้ำหนัก (Weight lifting / Squat)
💡 Background:
การจัดการโรคริดสีดวงทวารโดยไม่ใช้ยา (Lifestyle modification):
- หัวใจสำคัญคือการลดแรงดันในช่องท้อง (Intra-abdominal pressure) และลดการเสียดสีบริเวณทวารหนัก
- การยกน้ำหนัก (Heavy weight lifting) หรือการทำ Squat ทำให้เกิดการเบ่งเกร็งกล้ามเนื้อหน้าท้องอย่างรุนแรง (Valsalva maneuver) เพิ่มแรงดันในหลอดเลือดดำทวารหนัก ส่งผลให้ริดสีดวงปูดบวมและมีเลือดออกมากขึ้น
- การปั่นจักรยานทำให้เกิดแรงกดทับและการเสียดสีโดยตรงที่บริเวณฝีเย็บและทวารหนัก (Perineal trauma)
🎯 ทำไมข้อนี้ถึงถูก:
การยกน้ำหนักและปั่นจักรยานเป็นการกระทำที่เพิ่มแรงดันและการกดทับบริเวณริดสีดวง จึงไม่ควรแนะนำในระยะที่มีอาการ
🔍 ข้ออื่นผิดเพราะอะไร:
• ข้อ ก. และ ข. การดื่มน้ำและเพิ่มไฟเบอร์ช่วยให้อุจจาระนุ่ม ถ่ายง่าย ไม่ต้องออกแรงเบ่ง
• ข้อ ค. การขับถ่ายเป็นเวลาป้องกันภาวะท้องผูกสะสม
• ข้อ จ. การงดแอลกอฮอล์/กาเฟอีนช่วยป้องกันอาการขาดน้ำและลดการขยายตัวของหลอดเลือด
📖 Guideline อ้างอิง:
ASCRS Clinical Practice Guidelines for Hemorrhoids &amp; British Journal of Surgery: Evidence-based management of hemorrhoids
📌 จุดจำก่อนสอบ:
• คำแนะนำริดสีดวง: ไฟเบอร์สูง (25-35 g/day), ดื่มน้ำมากๆ, แช่น้ำอุ่น (Sitz bath)
• สิ่งที่ต้องเลี่ยง: ยกน้ำหนักหนักๆ, ปั่นจักรยาน, เบ่งถ่ายนาน, นั่งส้วมนานเล่นมือถือ</t>
        </is>
      </c>
      <c r="K71" s="100" t="n"/>
      <c r="L71" s="88" t="inlineStr">
        <is>
          <t>Diarrhea &amp; Constipation</t>
        </is>
      </c>
      <c r="M71" s="100" t="inlineStr">
        <is>
          <t>Clinic</t>
        </is>
      </c>
      <c r="N71" s="88" t="inlineStr">
        <is>
          <t>ข้อ 69 Pharma Plus เล่มม่วง (เฉลยข้อ ง)</t>
        </is>
      </c>
      <c r="O71" s="100" t="inlineStr">
        <is>
          <t>Mock</t>
        </is>
      </c>
      <c r="P71" s="100" t="inlineStr">
        <is>
          <t>Pharma Plus เล่มม่วง</t>
        </is>
      </c>
      <c r="Q71" s="100" t="n"/>
    </row>
    <row r="72" ht="13.2" customHeight="1" s="49">
      <c r="A72" s="119" t="n">
        <v>70</v>
      </c>
      <c r="B72" s="88" t="inlineStr">
        <is>
          <t>ผู้ป่วยชายอายุ 40 ปี เป็นโรคริดสีดวงทวารกำเริบ มีอาการปวด บวม และมีเลือดสดหยดออกมาขณะถ่ายอุจจาระ การรักษาในข้อใดต่อไปนี้ 'ไม่เหมาะสมและไม่ถูกต้องตามหลักเภสัชบำบัด'</t>
        </is>
      </c>
      <c r="C72" s="100" t="n"/>
      <c r="D72" s="88" t="inlineStr">
        <is>
          <t>การใช้ยาเหน็บทวารหนักที่มีส่วนผสมของยาชาเฉพาะที่ สารสมานแผล และสเตียรอยด์ขนาดต่ำระยะสั้น</t>
        </is>
      </c>
      <c r="E72" s="88" t="inlineStr">
        <is>
          <t>การให้ยาระบายชนิดเพิ่มกากอาหาร (Bulk-forming laxative เช่น Psyllium seed husk)</t>
        </is>
      </c>
      <c r="F72" s="88" t="inlineStr">
        <is>
          <t>การให้ยากลุ่มเพิ่มความตึงตัวของหลอดเลือดดำ (Venotonic / Phlebotropic agent เช่น Micronized Flavonoid Fraction)</t>
        </is>
      </c>
      <c r="G72" s="88" t="inlineStr">
        <is>
          <t>การให้ยา Paracetamol ในขนาดสูงเพื่อหวังผลลดการอักเสบและลดบวมของกลุ่มหลอดเลือดริดสีดวง</t>
        </is>
      </c>
      <c r="H72" s="88" t="inlineStr">
        <is>
          <t>การนั่งแช่ก้นในน้ำอุ่น (Sitz bath) วันละ 2-3 ครั้ง ครั้งละ 15-20 นาที</t>
        </is>
      </c>
      <c r="I72" s="119" t="n">
        <v>4</v>
      </c>
      <c r="J72" s="88" t="inlineStr">
        <is>
          <t>✅ คำตอบที่ถูกต้อง: ข้อ ง. การให้ยา Paracetamol ในขนาดสูงเพื่อหวังผลลดการอักเสบและลดบวมของกลุ่มหลอดเลือดริดสีดวง
💡 Background:
เภสัชวิทยาของ Paracetamol (Acetaminophen):
- Paracetamol มีฤทธิ์แก้ปวด (Analgesic) และลดไข้ (Antipyretic) ผ่านการยับยั้งการสร้าง Prostaglandin ในระบบประสาทส่วนกลาง (Central mechanism)
- Paracetamol ไม่มีฤทธิ์ต้านการอักเสบ (No clinically significant anti-inflammatory effect) ในเนื้อเยื่อส่วนปลาย และการรับประทานขนาดสูงเกิน 4,000 mg/day จะทำให้เกิดพิษต่อตับอย่างรุนแรง (Hepatotoxicity) จากสารพิษ NAPQI
🎯 ทำไมข้อนี้ถึงถูก:
การจ่าย Paracetamol เพื่อหวังฤทธิ์ 'ลดการอักเสบ' ของริดสีดวงจึงไม่ถูกต้องตามหลักเภสัชวิทยา (หากต้องการบรรเทาปวดสามารถใช้ได้ แต่ไม่ได้ช่วยลดบวมอักเสบ)
🔍 ข้ออื่นผิดเพราะอะไร:
• ข้อ ก. ยาเหน็บเฉพาะที่ช่วยบรรเทาอาการปวด แสบ และบวมระยะสั้น
• ข้อ ข. Bulk-forming laxatives ช่วยให้อุจจาระนิ่ม ลดการบาดแผลริดสีดวง
• ข้อ ค. Flavonoids (Diosmin/Hesperidin) ช่วยเพิ่ม Venous tone และลด Capillary hyperpermeability
• ข้อ จ. Sitz bath ช่วยคลายกล้ามเนื้อหูรูดทวารหนัก ลดอาการปวดบวมและทำความสะอาดแผล
📖 Guideline อ้างอิง:
Goodman &amp; Gilman's Pharmacological Basis of Therapeutics (Analgesics) &amp; ASCRS Guidelines for Hemorrhoids
📌 จุดจำก่อนสอบ:
• Paracetamol = แก้ปวด ลดไข้ (ไม่มีฤทธิ์ต้านการอักเสบ)
• ยารักษาริดสีดวง = ไฟเบอร์/ยาระบาย + Flavonoids (Diosmin) + ยาเหน็บ + นั่งแช่น้ำอุ่น (Sitz bath)</t>
        </is>
      </c>
      <c r="K72" s="100" t="n"/>
      <c r="L72" s="88" t="inlineStr">
        <is>
          <t>Diarrhea &amp; Constipation</t>
        </is>
      </c>
      <c r="M72" s="100" t="inlineStr">
        <is>
          <t>Clinic</t>
        </is>
      </c>
      <c r="N72" s="88" t="inlineStr">
        <is>
          <t>ข้อ 70 Pharma Plus เล่มม่วง (เฉลยข้อ ง)</t>
        </is>
      </c>
      <c r="O72" s="100" t="inlineStr">
        <is>
          <t>Mock</t>
        </is>
      </c>
      <c r="P72" s="100" t="inlineStr">
        <is>
          <t>Pharma Plus เล่มม่วง</t>
        </is>
      </c>
      <c r="Q72" s="100" t="n"/>
    </row>
    <row r="73" ht="13.2" customHeight="1" s="49">
      <c r="A73" s="119" t="n">
        <v>71</v>
      </c>
      <c r="B73" s="88" t="inlineStr">
        <is>
          <t>เภสัชกรให้คำแนะนำวิธีการใช้ยาเหน็บทวารหนักสำหรับรักษาริดสีดวงทวาร (Hemorrhoidal Suppositories) แก่ผู้ป่วย ข้อใดเป็นคำแนะนำที่ 'ไม่ถูกต้อง'</t>
        </is>
      </c>
      <c r="C73" s="100" t="n"/>
      <c r="D73" s="88" t="inlineStr">
        <is>
          <t>หากยาเหน็บนิ่มเกินไป ให้นำไปแช่ในตู้เย็นหรือแช่น้ำเย็นก่อนแกะฟอยล์เพื่อให้ยาแข็งตัวพอที่จะสอดได้ง่าย</t>
        </is>
      </c>
      <c r="E73" s="88" t="inlineStr">
        <is>
          <t>ก่อนแกะยาและสอดยาเหน็บ ต้องล้างมือให้สะอาดด้วยสบู่และน้ำ</t>
        </is>
      </c>
      <c r="F73" s="88" t="inlineStr">
        <is>
          <t>ท่านอนที่เหมาะสมคือ นอนตะแคง เหยียดขาข้างล่างตรง และงอขาข้างบนขึ้นชิดหน้าอก</t>
        </is>
      </c>
      <c r="G73" s="88" t="inlineStr">
        <is>
          <t>เมื่อสอดยาเหน็บเข้าไป ต้องใช้นิ้วดันยาให้ลึกที่สุดเท่าที่จะทำได้เข้าไปในลำไส้ใหญ่ส่วนบน (Sigmoid colon)</t>
        </is>
      </c>
      <c r="H73" s="88" t="inlineStr">
        <is>
          <t>หลังจากสอดยาเหน็บแล้ว ควรนอนนิ่งๆ ในท่าเดิมอย่างน้อย 10-15 นาที เพื่อป้องกันไม่ให้ยาเหน็บไหลหลุดออกมา</t>
        </is>
      </c>
      <c r="I73" s="119" t="n">
        <v>4</v>
      </c>
      <c r="J73" s="88" t="inlineStr">
        <is>
          <t>✅ คำตอบที่ถูกต้อง: ข้อ ง. เมื่อสอดยาเหน็บเข้าไป ต้องใช้นิ้วดันยาให้ลึกที่สุดเท่าที่จะทำได้เข้าไปในลำไส้ใหญ่ส่วนบน (Sigmoid colon)
💡 Background:
เทคนิคการใช้ยาเหน็บทวารหนักเพื่อรักษาริดสีดวงทวาร (Rectal Suppository for Hemorrhoids):
- ริดสีดวงทวารเป็นรอยโรคที่เกิดขึ้นบริเวณท่อทวารหนัก (Anal canal) และส่วนล่างของทวารหนัก (Lower rectum) เหนือหรือใต้ต่อ Dentate line
- การสอดยาเหน็บริดสีดวงทวาร ต้องการให้ตัวยาละลายและออกฤทธิ์เฉพาะที่บริเวณ Anal canal และ Lower rectum
- หากใช้นิ้วดันยาเหน็บเข้าไปลึกเกินไป (Deep into rectum / Colon) ยาจะละลายและดูดซึมเข้าสู่ Superior hemorrhoidal vein เข้าสู่ระบบ Portal system ทำให้ตัวยาไม่อยู่สัมผัสกับรอยโรคริดสีดวงบริเวณรูทวารหนัก
🎯 ทำไมข้อนี้ถึงถูก:
การสอดยาเหน็บริดสีดวงทวาร ให้สอดเข้าไปเพียงให้พ้นหูรูดทวารหนัก (ประมาณ 1 นิ้วสำหรับผู้ใหญ่) โดยไม่ต้องดันให้ลึกที่สุด การดันลึกเกินไปจะทำให้ยาไม่สัมผัสริดสีดวง
🔍 ข้ออื่นผิดเพราะอะไร:
• ข้อ ก. แช่เย็นช่วยให้ Suppository base แข็งตัว แกะและสอดง่าย
• ข้อ ข. สุขอนามัยล้างมือป้องกันการติดเชื้อ
• ข้อ ค. ท่านอน Sims' position ช่วยเปิดช่องทวารหนักและสอดยาได้สะดวก
• ข้อ จ. นอนพัก 10-15 นาทีช่วยให้ยาละลายและกระจายตัวไม่ไหลย้อนออกมา
📖 Guideline อ้างอิง:
Ansel's Pharmaceutical Dosage Forms and Drug Delivery Systems (Suppositories) &amp; Royal Pharmaceutical Society Practice Guidelines
📌 จุดจำก่อนสอบ:
• ยาเหน็บริดสีดวง = สอดให้พ้นหูรูดทวารหนักเล็กน้อย (ไม่ต้องดันลึก) เพื่อให้ออกฤทธิ์เฉพาะที่บริเวณ Anal canal
• ยาเหน็บระบาย (เช่น Bisacodyl) = สอดให้แนบกับผนังทวารหนัก</t>
        </is>
      </c>
      <c r="K73" s="100" t="n"/>
      <c r="L73" s="88" t="inlineStr">
        <is>
          <t>Diarrhea &amp; Constipation</t>
        </is>
      </c>
      <c r="M73" s="100" t="inlineStr">
        <is>
          <t>Clinic</t>
        </is>
      </c>
      <c r="N73" s="88" t="inlineStr">
        <is>
          <t>ข้อ 71 Pharma Plus เล่มม่วง (เฉลยข้อ ง)</t>
        </is>
      </c>
      <c r="O73" s="100" t="inlineStr">
        <is>
          <t>Mock</t>
        </is>
      </c>
      <c r="P73" s="100" t="inlineStr">
        <is>
          <t>Pharma Plus เล่มม่วง</t>
        </is>
      </c>
      <c r="Q73" s="100" t="n"/>
    </row>
    <row r="74" ht="13.2" customHeight="1" s="49">
      <c r="A74" s="119" t="n">
        <v>72</v>
      </c>
      <c r="B74" s="88" t="inlineStr">
        <is>
          <t>ยา Diosmin (ที่ใช้ร่วมกับ Hesperidin ในรูป Micronized Purified Flavonoid Fraction: MPFF) นิยมนำมาใช้รักษาโรคริดสีดวงทวารและภาวะหลอดเลือดดำบกพร่องเรื้อรัง (Chronic Venous Insufficiency) ข้อใดคือกลไกการออกฤทธิ์หลักทางเภสัชวิทยาของยานี้</t>
        </is>
      </c>
      <c r="C74" s="100" t="n"/>
      <c r="D74" s="88" t="inlineStr">
        <is>
          <t>เพิ่มความตึงตัวของผนังหลอดเลือดดำ (Increase venous tone) และลดความเปราะบาง/การซึมผ่านของหลอดเลือดฝอย (Decrease capillary hyperpermeability)</t>
        </is>
      </c>
      <c r="E74" s="88" t="inlineStr">
        <is>
          <t>ลดการไหลกลับของเลือดดำเข้าสู่หัวใจ (Decrease venous return)</t>
        </is>
      </c>
      <c r="F74" s="88" t="inlineStr">
        <is>
          <t>ยับยั้งการหดเกร็งของหลอดเลือดดำอย่างถาวร (Inhibit vasoconstriction)</t>
        </is>
      </c>
      <c r="G74" s="88" t="inlineStr">
        <is>
          <t>กระตุ้นการสร้างเม็ดเลือดแดงในไขกระดูก</t>
        </is>
      </c>
      <c r="H74" s="88" t="inlineStr">
        <is>
          <t>ยับยั้งการหลั่งกรดในกระเพาะอาหารผ่านกลไก Proton pump blockade</t>
        </is>
      </c>
      <c r="I74" s="119" t="n">
        <v>1</v>
      </c>
      <c r="J74" s="88" t="inlineStr">
        <is>
          <t>✅ คำตอบที่ถูกต้อง: ข้อ ก. เพิ่มความตึงตัวของผนังหลอดเลือดดำ (Increase venous tone) และลดความเปราะบาง/การซึมผ่านของหลอดเลือดฝอย (Decrease capillary hyperpermeability)
💡 Background:
MPFF (Micronized Purified Flavonoid Fraction เช่น Daflon ประกอบด้วย Diosmin 90% และ Hesperidin 10%):
- เป็นยากลุ่ม Venotonic / Phlebotropic agent
- กลไกการออกฤทธิ์:
  1. ยืดระยะเวลาการออกฤทธิ์ของ Noradrenaline ที่ผนังหลอดเลือดดำ ทำให้เพิ่มความตึงตัวของหลอดเลือดดำ (Increases venous tone) ลดการขยายตัวและคั่งของเลือดดำ (Venous stasis)
  2. เพิ่มการระบายของน้ำเหลือง (Improves lymphatic drainage)
  3. ยับยั้งการเกาะกลุ่มของเม็ดเลือดขาวและการปล่อยสารอักเสบ (Anti-inflammatory effect) ช่วยลด Capillary hyperpermeability และเสริมความแข็งแรงของหลอดเลือดฝอย
🎯 ทำไมข้อนี้ถึงถูก:
การเพิ่ม Venous tone และลด Capillary permeability เป็นกลไกหลักที่ช่วยลดอาการปวด บวม บวมน้ำ และเลือดออกจากริดสีดวงทวารได้อย่างมีนัยสำคัญ
🔍 ข้ออื่นผิดเพราะอะไร:
• ข้อ ข. และ ค. ผิด เพราะยาช่วยเพิ่ม Venous return และเพิ่ม Venous tone (ไม่ได้ลด vasoconstriction)
• ข้อ ง. และ จ. ผิด เพราะยานี้ไม่มีผลต่อการสร้างเม็ดเลือดแดงหรือการหลั่งกรดในกระเพาะอาหาร
📖 Guideline อ้างอิง:
International Union of Phlebology (UIP) Guidelines &amp; Cochrane Database of Systematic Reviews: Phlebotonics for hemorrhoids
📌 จุดจำก่อนสอบ:
• Diosmin + Hesperidin (MPFF) = Increase venous tone, decrease capillary permeability, improve lymphatic drainage</t>
        </is>
      </c>
      <c r="K74" s="100" t="n"/>
      <c r="L74" s="88" t="inlineStr">
        <is>
          <t>GERD</t>
        </is>
      </c>
      <c r="M74" s="100" t="inlineStr">
        <is>
          <t>Clinic</t>
        </is>
      </c>
      <c r="N74" s="88" t="inlineStr">
        <is>
          <t>ข้อ 72 Pharma Plus เล่มม่วง (เฉลยข้อ ก)</t>
        </is>
      </c>
      <c r="O74" s="100" t="inlineStr">
        <is>
          <t>Mock</t>
        </is>
      </c>
      <c r="P74" s="100" t="inlineStr">
        <is>
          <t>Pharma Plus เล่มม่วง</t>
        </is>
      </c>
      <c r="Q74" s="100" t="n"/>
    </row>
    <row r="75" ht="13.2" customHeight="1" s="49">
      <c r="A75" s="119" t="n">
        <v>73</v>
      </c>
      <c r="B75" s="88" t="inlineStr">
        <is>
          <t>ยา Ferrous fumarate เป็นยาเสริมธาตุเหล็กชนิดรับประทานที่นิยมใช้รักษาภาวะโลหิตจางจากการขาดธาตุเหล็ก (Iron Deficiency Anemia) อาการในข้อใดต่อไปนี้ 'ไม่ใช่' อาการไม่พึงประสงค์จากการรับประทานยาเสริมธาตุเหล็กในขนาดปกติ</t>
        </is>
      </c>
      <c r="C75" s="100" t="n"/>
      <c r="D75" s="88" t="inlineStr">
        <is>
          <t>อาการระคายเคืองกระเพาะอาหาร คลื่นไส้ แน่นท้อง (GI disturbance)</t>
        </is>
      </c>
      <c r="E75" s="88" t="inlineStr">
        <is>
          <t>ภาวะตับอักเสบเฉียบพลัน (Acute toxic hepatitis)</t>
        </is>
      </c>
      <c r="F75" s="88" t="inlineStr">
        <is>
          <t>อาการท้องผูก (Constipation) หรือบางรายอาจมีอาการท้องเสีย</t>
        </is>
      </c>
      <c r="G75" s="88" t="inlineStr">
        <is>
          <t>อุจจาระเปลี่ยนเป็นสีดำคล้ำหรือสีเขียวเข้ม (Dark/Black stool)</t>
        </is>
      </c>
      <c r="H75" s="88" t="inlineStr">
        <is>
          <t>รสชาติเฝื่อนเหมือนโลหะในปาก (Metallic taste)</t>
        </is>
      </c>
      <c r="I75" s="119" t="n">
        <v>2</v>
      </c>
      <c r="J75" s="88" t="inlineStr">
        <is>
          <t>✅ คำตอบที่ถูกต้อง: ข้อ ข. ภาวะตับอักเสบเฉียบพลัน (Acute toxic hepatitis)
💡 Background:
อาการไม่พึงประสงค์ที่พบบ่อยของยาเสริมธาตุเหล็กชนิดรับประทาน (Oral Iron Salts เช่น Ferrous fumarate, Ferrous sulfate, Ferrous gluconate):
1. อาการทางเดินอาหาร (พบบ่อยที่สุด ~30-40%): คลื่นไส้ แน่นท้อง แสบร้อนยอดอก ปวดมวนท้อง
2. ความผิดปกติของการขับถ่าย: ท้องผูก (พบมากที่สุด) หรือท้องเสีย
3. การเปลี่ยนแปลงทางกายภาพ: อุจจาระมีสีดำเข้ม (Black/Greenish-black stool จากธาตุเหล็กที่ไม่ได้ดูดซึมทำปฏิกิริยากับไฮโดรเจนซัลไฟด์ในลำไส้) ซึ่งเป็นภาวะปกติ ไม่อันตราย
4. รสชาติโลหะในปาก ฟันมีคราบดำ (กรณีรับประทานยาน้ำ)
🎯 ทำไมข้อนี้ถึงถูก:
Acute toxic hepatitis จะเกิดขึ้นเฉพาะในกรณี ธาตุเหล็กเกินขนาดขั้นวิกฤต (Acute Iron Overdose / Poisoning ในเด็ก) เท่านั้น ไม่ใช่อาการข้างเคียงจากการรับประทานยาในขนาดรักษาปกติ
🔍 ข้ออื่นผิดเพราะอะไร:
• ข้อ ก., ค., ง. และ จ. เป็น ADRs มาตรฐานที่เภสัชกรต้องให้คำแนะนำผู้ป่วยล่วงหน้าเสมอ
📖 Guideline อ้างอิง:
British Society of Gastroenterology Guidelines for the Management of Iron Deficiency Anaemia &amp; Goodman &amp; Gilman's Pharmacological Basis of Therapeutics
📌 จุดจำก่อนสอบ:
• Oral Iron ADRs: ระคายเคืองกระเพาะ, ท้องผูก, อุจจาระสีดำ (ไม่ต้องตกใจ), รสโลหะ
• การดูดซึมดีที่สุดในขณะท้องว่างและมีสภาวะกรด (ร่วมกับ Vitamin C)</t>
        </is>
      </c>
      <c r="K75" s="100" t="n"/>
      <c r="L75" s="88" t="inlineStr">
        <is>
          <t>GERD</t>
        </is>
      </c>
      <c r="M75" s="100" t="inlineStr">
        <is>
          <t>Clinic</t>
        </is>
      </c>
      <c r="N75" s="88" t="inlineStr">
        <is>
          <t>ข้อ 73 Pharma Plus เล่มม่วง (เฉลยข้อ ข)</t>
        </is>
      </c>
      <c r="O75" s="100" t="inlineStr">
        <is>
          <t>Mock</t>
        </is>
      </c>
      <c r="P75" s="100" t="inlineStr">
        <is>
          <t>Pharma Plus เล่มม่วง</t>
        </is>
      </c>
      <c r="Q75" s="100" t="n"/>
    </row>
    <row r="76" ht="13.2" customHeight="1" s="49">
      <c r="A76" s="119" t="n">
        <v>74</v>
      </c>
      <c r="B76" s="88" t="inlineStr">
        <is>
          <t>ถ่าท่านเป็นเภสัชกรท่านจะแนะนำสมุนไพรใดให้ผู้ป่วย</t>
        </is>
      </c>
      <c r="C76" s="100" t="n"/>
      <c r="D76" s="88" t="inlineStr">
        <is>
          <t>มะขามแขก</t>
        </is>
      </c>
      <c r="E76" s="88" t="inlineStr">
        <is>
          <t>เพชรสังฆาต</t>
        </is>
      </c>
      <c r="F76" s="88" t="inlineStr">
        <is>
          <t>ว่านหางจระเข้</t>
        </is>
      </c>
      <c r="G76" s="88" t="inlineStr">
        <is>
          <t>น้ำมันละหุ่ง</t>
        </is>
      </c>
      <c r="H76" s="88" t="inlineStr">
        <is>
          <t>มะรุม</t>
        </is>
      </c>
      <c r="I76" s="119" t="inlineStr">
        <is>
          <t>2</t>
        </is>
      </c>
      <c r="J76" s="88" t="inlineStr">
        <is>
          <t>✅ คำตอบที่ถูกต้อง: ข้อ ข. เพชรสังฆาต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เพชรสังฆาต (Cissus quadrangularis) เป็นสมุนไพรที่มีข้อบ่งใช้ในบัญชียาหลักแห่งชาติสำหรับบรรเทาอาการริดสีดวงทวารหนัก ลดอาการอักเสบและช่วยบรรเทาอาการปวด บวม เลือดออก
🔍 ข้ออื่นผิดเพราะอะไร:
• ข้อ ก. (มะขามแขก): มะขามแขกเป็นยาระบายกลุ่มกระตุ้นการบีบตัวของลำไส้ (Stimulant laxative) อาจทำให้เกิดอาการปวดมวนท้องและระคายเคืองทวารหนัก ไม่ใช่ยารักษาตัวโรคริดสีดวงโดยตรง
• ข้อ ค. (ว่านหางจระเข้): ว่านหางจระเข้มีวุ้นที่ใช้สมานแผลไฟไหม้น้ำร้อนลวก และยางสีเหลืองมีสารบาร์บาโลอินเป็นยาระบายถ่ายหนัก แต่ไม่มีหลักฐานทางคลินิกเป็นยารักษาโรคริดสีดวงทวารหลัก
• ข้อ ง. (น้ำมันละหุ่ง): น้ำมันละหุ่ง (Castor oil) ออกฤทธิ์เป็นยาระบายรุนแรง (stimulant/cathartic) ที่ระคายเคืองลำไส้เล็ก ทำให้ถ่ายเหลวเป็นน้ำ อาจทำให้อาการบวมเจ็บที่หัวริดสีดวงทวารกำเริบหนักขึ้น
• ข้อ จ. (มะรุม): มะรุมมีสารต้านอนุมูลอิสระและช่วยบำรุงสุขภาพทั่วไป แต่ไม่มีสารสำคัญหรือข้อบ่งใช้ในบัญชียาสมุนไพรสำหรับการรักษาโรคริดสีดวงทวารหนัก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100" t="n"/>
      <c r="L76" s="88" t="inlineStr">
        <is>
          <t>GERD</t>
        </is>
      </c>
      <c r="M76" s="100" t="inlineStr">
        <is>
          <t>Clinic</t>
        </is>
      </c>
      <c r="N76" s="88" t="inlineStr">
        <is>
          <t>ข้อ 74 Pharma Plus เล่มม่วง (เฉลยข้อ ข)</t>
        </is>
      </c>
      <c r="O76" s="100" t="inlineStr">
        <is>
          <t>Mock</t>
        </is>
      </c>
      <c r="P76" s="100" t="inlineStr">
        <is>
          <t>Pharma Plus เล่มม่วง</t>
        </is>
      </c>
      <c r="Q76" s="100" t="n"/>
    </row>
    <row r="77" ht="13.2" customHeight="1" s="49">
      <c r="A77" s="119" t="n">
        <v>75</v>
      </c>
      <c r="B77" s="88"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77" s="100" t="n"/>
      <c r="D77" s="88" t="inlineStr">
        <is>
          <t>Ondansetron และ Levofloxacin ทำปฏิกิริยากัน เกิดการแย่งจับกับโปรตีนในพลาสมาอย่างรุนแรง</t>
        </is>
      </c>
      <c r="E77" s="88" t="inlineStr">
        <is>
          <t>Activated Charcoal เข้าจับและดูดซับ Levofloxacin ในระบบทางเดินอาหาร ส่งผลให้ระดับยาในเลือดของ Levofloxacin ลดลงอย่างมีนัยสำคัญ</t>
        </is>
      </c>
      <c r="F77" s="88" t="inlineStr">
        <is>
          <t>ORS ทำให้ความเป็นกรดในกระเพาะอาหารลดลง ส่งผลให้ Levofloxacin ไม่สามารถละลายตัวและดูดซึมได้</t>
        </is>
      </c>
      <c r="G77" s="88" t="inlineStr">
        <is>
          <t>Activated Charcoal เร่งการขจัดยา Levofloxacin ออกทางปัสสาวะผ่านกระบวนการ active secretion</t>
        </is>
      </c>
      <c r="H77" s="88" t="inlineStr">
        <is>
          <t>Ondansetron ลดการบีบตัวของกระเพาะอาหาร ทำให้ Levofloxacin ค้างอยู่ในกระเพาะนานจนยาเสื่อมสภาพ</t>
        </is>
      </c>
      <c r="I77" s="119" t="inlineStr">
        <is>
          <t>2</t>
        </is>
      </c>
      <c r="J77" s="88"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Activated Charcoal เข้าจับและดูดซับ Levofloxacin ในระบบทางเดินอาหาร ส่งผลให้ระดับยาในเลือดของ Levofloxacin ลดลงอย่างมีนัยสำคัญ Activated Charcoal มีคุณสมบัติเป็น Non-specific adsorbent ที่มีพื้นที่ผิวสูงมากในการดูดซับสารเคมีและโมเลกุลยาในทางเดินอาหาร หากให้ร่วมกับยาปฏิชีวนะ Levofloxacin ผงถ่านจะเข้าจับและดูดซับตัวยาปฏิชีวนะไว้ ทำให้การดูดซึมเข้าสู่กระแสเลือดลดลงอย่างมีนัยสำคัญ นำไปสู่ความล้มเหลวในการรักษา (Treatment failure) หากจำเป็นต้องใช้ ควรเว้นระยะห่างในการรับประทานอย่างน้อย 2-4 ชั่วโมง
🔍 ข้ออื่นผิดเพราะอะไร:
• ข้อ ก. (Ondansetron และ Levofloxacin ทำปฏิกิริยากัน เกิดการแย่งจับกับโปรตีนในพลาสมาอย่างรุนแรง): เป็น Respiratory Fluoroquinolone ครอบคลุมทั้ง Streptococcus pneumoniae, atypicals และ Pseudomonas aeruginosa ใช้รักษา CAP, complicated UTI
• ข้อ ค. (ORS ทำให้ความเป็นกรดในกระเพาะอาหารลดลง ส่งผลให้ Levofloxacin ไม่สามารถละลายตัวและดูดซึมได้): เป็น Respiratory Fluoroquinolone ครอบคลุมทั้ง Streptococcus pneumoniae, atypicals และ Pseudomonas aeruginosa ใช้รักษา CAP, complicated UTI
• ข้อ ง. (Activated Charcoal เร่งการขจัดยา Levofloxacin ออกทางปัสสาวะผ่านกระบวนการ active secretion): เป็น Respiratory Fluoroquinolone ครอบคลุมทั้ง Streptococcus pneumoniae, atypicals และ Pseudomonas aeruginosa ใช้รักษา CAP, complicated UTI
• ข้อ จ. (Ondansetron ลดการบีบตัวของกระเพาะอาหาร ทำให้ Levofloxacin ค้างอยู่ในกระเพาะนานจนยาเสื่อมสภาพ): เป็น Respiratory Fluoroquinolone ครอบคลุมทั้ง Streptococcus pneumoniae, atypicals และ Pseudomonas aeruginosa ใช้รักษา CAP, complicated UTI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7" s="100" t="n"/>
      <c r="L77" s="88" t="inlineStr">
        <is>
          <t>Diarrhea &amp; Constipation</t>
        </is>
      </c>
      <c r="M77" s="100" t="inlineStr">
        <is>
          <t>Clinic</t>
        </is>
      </c>
      <c r="N77" s="88" t="inlineStr">
        <is>
          <t>ข้อ 1.1 Mock GI RxCU84</t>
        </is>
      </c>
      <c r="O77" s="100" t="inlineStr">
        <is>
          <t>Mock</t>
        </is>
      </c>
      <c r="P77" s="100" t="inlineStr">
        <is>
          <t>Mock RxCU84</t>
        </is>
      </c>
      <c r="Q77" s="100" t="n"/>
    </row>
    <row r="78" ht="13.2" customHeight="1" s="49">
      <c r="A78" s="119" t="n">
        <v>76</v>
      </c>
      <c r="B78" s="88"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อยากทราบว่าใครสามารถอธิบายเหตุผลได้อย่างถูกต้องที่สุด?</t>
        </is>
      </c>
      <c r="C78" s="100" t="n"/>
      <c r="D78" s="88" t="inlineStr">
        <is>
          <t>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78" s="88" t="inlineStr">
        <is>
          <t>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t>
        </is>
      </c>
      <c r="F78" s="88" t="inlineStr">
        <is>
          <t>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t>
        </is>
      </c>
      <c r="G78" s="88" t="inlineStr">
        <is>
          <t>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78" s="88" t="inlineStr">
        <is>
          <t>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t>
        </is>
      </c>
      <c r="I78" s="119" t="inlineStr">
        <is>
          <t>2</t>
        </is>
      </c>
      <c r="J78" s="88" t="inlineStr">
        <is>
          <t>✅ คำตอบที่ถูกต้อง: ข้อ ข.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เกลือแร่สำหรับอาการท้องเสีย (Oral Rehydration Salts: ORS) ถูกออกแบบมาให้มีสัดส่วนของ Glucose และ Sodium ที่เหมาะสม (Hypotonic/Osmolarity ~245 mOsm/L) เพื่อส่งเสริมการดูดซึมน้ำและเกลือแร่ผ่านทาง SGLT-1 transporter ที่เยื่อบุลำไส้ ขณะที่เครื่องดื่มเกลือแร่ออกกำลังกาย (Sport drinks) หรือน้ำอัดลมมีปริมาณน้ำตาล (Carbohydrate) สูงมากและเป็น Hypertonic solution จะก่อให้เกิด Osmotic effect ดึงน้ำจากกระแสเลือดและเนื้อเยื่อเข้าสู่โพรงลำไส้ ส่งผลกระตุ้นให้ลำไส้บีบตัวและเกิดอาการถ่ายเหลวรุนแรงขึ้น (Osmotic diarrhea)
🔍 ข้ออื่นผิดเพราะอะไร:
• ข้อ ก. (ซาคากุจิ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 เครื่องดื่มเกลือแร่ออกกำลังกายและน้ำอัดลมมีน้ำตาลซูโครสสูงมากและมี Osmolarity สูง (Hypertonic) ซึ่งจะดึงน้ำเข้าสู่โพรงลำไส้ผ่านกลไก Osmosis ทำให้ถ่ายเหลวรุนแรงขึ้น ไม่สามารถชดเชยน้ำและอิเล็กโทรไลต์ในภาวะท้องเสียได้ถูกต้อง
• ข้อ ค. (อิชิบาชิ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 ยา Levofloxacin ไม่ได้ทำปฏิกิริยาเคมีโดยตรงกับน้ำอัดลมจนเกิดสารพิษทำลายตับหรือไต แต่เหตุผลหลักที่ห้ามดื่มคือปริมาณน้ำตาลสูงจะกระตุ้น Osmotic diarrhea
• ข้อ ง. (ทาจิบานะ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 การนำน้ำอัดลมมาเจือจางด้วยน้ำต้มสุกไม่สามารถปรับสมดุลสัดส่วนของโซเดียมและกลูโคสให้เหมาะสมต่อการดูดซึมผ่านตัวขนส่ง SGLT-1 ที่เยื่อบุลำไส้ได้เหมือนสูตรมาตรฐานของ ORS
• ข้อ จ. (ไค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 แก๊สคาร์บอนไดออกไซด์ในน้ำอัดลมอาจทำให้แน่นท้อง แต่ไม่ใช่เหตุผลหลักทางสรีรวิทยาและพยาธิสภาพ โดยอันตรายหลักมาจากน้ำตาลเข้มข้นที่ดึงน้ำเข้าสู่ลำไส้จนเกิด Osmotic diarrhea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8" s="100" t="n"/>
      <c r="L78" s="88" t="inlineStr">
        <is>
          <t>Diarrhea &amp; Constipation</t>
        </is>
      </c>
      <c r="M78" s="100" t="inlineStr">
        <is>
          <t>Clinic</t>
        </is>
      </c>
      <c r="N78" s="88" t="inlineStr">
        <is>
          <t>ข้อ 1.2 Mock GI RxCU84</t>
        </is>
      </c>
      <c r="O78" s="100" t="inlineStr">
        <is>
          <t>Mock</t>
        </is>
      </c>
      <c r="P78" s="100" t="inlineStr">
        <is>
          <t>Mock RxCU84</t>
        </is>
      </c>
      <c r="Q78" s="100" t="n"/>
    </row>
    <row r="79" ht="13.2" customHeight="1" s="49">
      <c r="A79" s="119" t="n">
        <v>77</v>
      </c>
      <c r="B79" s="88"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และเสี่ยงต่อการเกิดการเต้นของหัวใจที่ผิดปกติรุนแรง (Torsades de Pointes) ที่ต้องระมัดระวังเป็นพิเศษ?</t>
        </is>
      </c>
      <c r="C79" s="100" t="n"/>
      <c r="D79" s="88" t="inlineStr">
        <is>
          <t>Levofloxacin และ ORS</t>
        </is>
      </c>
      <c r="E79" s="88" t="inlineStr">
        <is>
          <t>Ondansetron และ Activated Charcoal</t>
        </is>
      </c>
      <c r="F79" s="88" t="inlineStr">
        <is>
          <t>Levofloxacin และ Ondansetron</t>
        </is>
      </c>
      <c r="G79" s="88" t="inlineStr">
        <is>
          <t>Activated Charcoal และ ORS</t>
        </is>
      </c>
      <c r="H79" s="88" t="inlineStr">
        <is>
          <t>Levofloxacin และ Activated Charcoal</t>
        </is>
      </c>
      <c r="I79" s="119" t="inlineStr">
        <is>
          <t>3</t>
        </is>
      </c>
      <c r="J79" s="88" t="inlineStr">
        <is>
          <t>✅ คำตอบที่ถูกต้อง: ข้อ ค. Levofloxacin และ Ondansetron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Levofloxacin และ Ondansetron ทั้งยาปฏิชีวนะกลุ่ม Fluoroquinolones (เช่น Levofloxacin) และยาต้านอาเจียนกลุ่ม 5-HT3 receptor antagonists (เช่น Ondansetron) ต่างมีฤทธิ์ยับยั้งช่องโพแทสเซียม hERG / IKr cardiac potassium channels ซึ่งรบกวนกระบวนการ Repolarization ของกล้ามเนื้อหัวใจ ส่งผลให้คลื่นไฟฟ้าหัวใจช่วง QT ยาวขึ้น (QTc prolongation) การใช้ยาร่วมกันทั้งสองตัวจึงมีผลเสริมฤทธิ์ (Synergistic effect) เพิ่มความเสี่ยงต่อการเกิดภาวะหัวใจเต้นผิดจังหวะชนิดอันตรายถึงแก่ชีวิต (Torsades de Pointes: TdP)
🔍 ข้ออื่นผิดเพราะอะไร:
• ข้อ ก. (Levofloxacin และ ORS): ORS เป็นสารละลายเกลือแร่และน้ำตาลที่ช่วยคืนสารน้ำในร่างกาย ไม่มีฤทธิ์ขัดขวางช่องโพแทสเซียม hERG ในหัวใจ จึงไม่มีความเสี่ยงทำให้เกิด QTc prolongation
• ข้อ ข. (Ondansetron และ Activated Charcoal): Activated Charcoal ออกฤทธิ์ดูดซับสารพิษในทางเดินอาหารและไม่ถูกดูดซึมเข้าสู่กระแสเลือด จึงไม่มีผลต่อระยะเวลาคลื่นไฟฟ้าหัวใจ QT interval
• ข้อ ง. (Activated Charcoal และ ORS): ทั้ง Activated Charcoal และ ORS ไม่ถูกดูดซึมส่งผลต่อระบบการนำกระแสประสาทของหัวใจ จึงไม่มีความเสี่ยงต่อการเกิดคลื่นหัวใจเต้นผิดจังหวะ Torsades de Pointes
• ข้อ จ. (Levofloxacin และ Activated Charcoal): Activated Charcoal ไม่มีผลทางไฟฟ้าต่อหัวใจ แม้ว่าการกินร่วมกับ Levofloxacin จะลดการดูดซึมของยาฆ่าเชื้อผ่านการดูดซับ แต่ไม่ได้เพิ่มความเสี่ยงต่อ QTc prolongation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9" s="100" t="n"/>
      <c r="L79" s="88" t="inlineStr">
        <is>
          <t>Diarrhea &amp; Constipation</t>
        </is>
      </c>
      <c r="M79" s="100" t="inlineStr">
        <is>
          <t>Clinic</t>
        </is>
      </c>
      <c r="N79" s="88" t="inlineStr">
        <is>
          <t>ข้อ 1.3 Mock GI RxCU84</t>
        </is>
      </c>
      <c r="O79" s="100" t="inlineStr">
        <is>
          <t>Mock</t>
        </is>
      </c>
      <c r="P79" s="100" t="inlineStr">
        <is>
          <t>Mock RxCU84</t>
        </is>
      </c>
      <c r="Q79" s="100" t="n"/>
    </row>
    <row r="80" ht="13.2" customHeight="1" s="49">
      <c r="A80" s="119" t="n">
        <v>78</v>
      </c>
      <c r="B80" s="88"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80" s="100" t="n"/>
      <c r="D80" s="88" t="inlineStr">
        <is>
          <t>เปลี่ยน Levofloxacin เป็น Norfloxacin 400 mg รับประทานวันละ 2 ครั้ง นาน 3 วัน</t>
        </is>
      </c>
      <c r="E80" s="88" t="inlineStr">
        <is>
          <t>เปลี่ยน Levofloxacin เป็น Azithromycin 1,000 mg รับประทานครั้งเดียว หรือ 500 mg วันละครั้ง นาน 3 วัน</t>
        </is>
      </c>
      <c r="F80" s="88" t="inlineStr">
        <is>
          <t>เปลี่ยน Levofloxacin เป็น Doxycycline 100 mg รับประทานวันละ 2 ครั้ง นาน 3 วัน</t>
        </is>
      </c>
      <c r="G80" s="88" t="inlineStr">
        <is>
          <t>คงการใช้ Levofloxacin ไว้ตามเดิม เนื่องจากยามีความปลอดภัยสูงในหญิงตั้งครรภ์ทุกไตรมาส</t>
        </is>
      </c>
      <c r="H80" s="88" t="inlineStr">
        <is>
          <t>เปลี่ยน Levofloxacin เป็น Ciprofloxacin 500 mg รับประทานวันละ 2 ครั้ง นาน 3 วัน</t>
        </is>
      </c>
      <c r="I80" s="119" t="inlineStr">
        <is>
          <t>2</t>
        </is>
      </c>
      <c r="J80" s="88"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เปลี่ยน Levofloxacin เป็น Azithromycin 1,000 mg รับประทานครั้งเดียว หรือ 500 mg วันละครั้ง นาน 3 วัน ยากลุ่ม Fluoroquinolones (เช่น Levofloxacin, Ciprofloxacin, Norfloxacin) มี contraindication ในสตรีมีครรภ์เนื่องจากมีความเสี่ยงต่อ Cartilage toxicity และ Arthropathy ในทารก ส่วน Doxycycline ขัดขวางการสร้างกระดูกและทำให้ฟันมีสีคล้ำถาวร (Tooth discoloration) ตาม
🔍 ข้ออื่นผิดเพราะอะไร:
• ข้อ ก. (เปลี่ยน Levofloxacin เป็น Norfloxacin 400 mg รับประทานวันละ 2 ครั้ง นาน 3 วัน): เป็น Respiratory Fluoroquinolone ครอบคลุมทั้ง Streptococcus pneumoniae, atypicals และ Pseudomonas aeruginosa ใช้รักษา CAP, complicated UTI
• ข้อ ค. (เปลี่ยน Levofloxacin เป็น Doxycycline 100 mg รับประทานวันละ 2 ครั้ง นาน 3 วัน): เป็น Respiratory Fluoroquinolone ครอบคลุมทั้ง Streptococcus pneumoniae, atypicals และ Pseudomonas aeruginosa ใช้รักษา CAP, complicated UTI
• ข้อ ง. (คงการใช้ Levofloxacin ไว้ตามเดิม เนื่องจากยามีความปลอดภัยสูงในหญิงตั้งครรภ์ทุกไตรมาส): เป็น Respiratory Fluoroquinolone ครอบคลุมทั้ง Streptococcus pneumoniae, atypicals และ Pseudomonas aeruginosa ใช้รักษา CAP, complicated UTI
• ข้อ จ. (เปลี่ยน Levofloxacin เป็น Ciprofloxacin 500 mg รับประทานวันละ 2 ครั้ง นาน 3 วัน): เป็น Fluoroquinolone เด่นต่อ Gram-negative รวมทั้ง Pseudomonas aeruginosa แต่มี black box warning เรื่อง tendon rupture, QT prolongation, aortic aneurysm และ dysglycemia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80" s="100" t="n"/>
      <c r="L80" s="88" t="inlineStr">
        <is>
          <t>Diarrhea &amp; Constipation</t>
        </is>
      </c>
      <c r="M80" s="100" t="inlineStr">
        <is>
          <t>Clinic</t>
        </is>
      </c>
      <c r="N80" s="88" t="inlineStr">
        <is>
          <t>ข้อ 1.4 Mock GI RxCU84</t>
        </is>
      </c>
      <c r="O80" s="100" t="inlineStr">
        <is>
          <t>Mock</t>
        </is>
      </c>
      <c r="P80" s="100" t="inlineStr">
        <is>
          <t>Mock RxCU84</t>
        </is>
      </c>
      <c r="Q80" s="100" t="n"/>
    </row>
    <row r="81" ht="13.2" customHeight="1" s="49">
      <c r="A81" s="119" t="n">
        <v>79</v>
      </c>
      <c r="B81" s="88"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81" s="100" t="n"/>
      <c r="D81" s="88" t="inlineStr">
        <is>
          <t>เหมาะสม เนื่องจากผู้ป่วยถ่ายบ่อยถึง 6 ครั้ง บ่งชี้ว่าร่างกายได้รับการติดเชื้อแบคทีเรียรุนแรง</t>
        </is>
      </c>
      <c r="E81" s="88"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81" s="88" t="inlineStr">
        <is>
          <t>เหมาะสม แต่ควรเปลี่ยนเป็นกลุ่ม Fluoroquinolones เช่น Norfloxacin เนื่องจากมีสเปกตรัมแคบกว่า</t>
        </is>
      </c>
      <c r="G81" s="88" t="inlineStr">
        <is>
          <t>เหมาะสม เนื่องจากยา Amoxicillin/Clavulanate ช่วยลดการหลั่งสารน้ำในเยื่อบุลำไส้ได้ดี</t>
        </is>
      </c>
      <c r="H81" s="88" t="inlineStr">
        <is>
          <t>ไม่เหมาะสม เนื่องจากยา Amoxicillin/Clavulanate สามารถผ่านรกไปทำอันตรายต่อทารกในครรภ์ได้อย่างรุนแรง (FDA Category X)</t>
        </is>
      </c>
      <c r="I81" s="119" t="inlineStr">
        <is>
          <t>2</t>
        </is>
      </c>
      <c r="J81" s="88"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ผู้ป่วยไม่มีไข้ อุจจาระไม่มีมูกเลือด และไม่มีภาวะขาดน้ำรุนแรง เข้าได้กับภาวะ Non-inflammatory (Watery) diarrhea หรือภาวะอาหารเป็นพิษจาก Enterotoxin/Viral gastroenteritis ซึ่งเป็นภาวะที่หายได้เอง (Self-limiting) การรักษาหลักคือการชดเชยสารน้ำและเกลือแร่ (Rehydration) ไม่มีความจำเป็นต้องใช้ยาปฏิชีวนะ การใช้ Amoxicillin/Clavulanate ไม่ช่วยให้อาการหายเร็วขึ้น อีกทั้งยังเพิ่มความเสี่ยงเชื้อดื้อยาและผลข้างเคียงจากยา
🔍 ข้ออื่นผิดเพราะอะไร:
• ข้อ ก. (เหมาะสม เนื่องจากผู้ป่วยถ่ายบ่อยถึง 6 ครั้ง บ่งชี้ว่าร่างกายได้รับการติดเชื้อแบคทีเรียรุนแรง): จำนวนครั้งของการถ่ายเหลวเพียงอย่างเดียวไม่ได้เป็นข้อบ่งชี้ว่าเกิดจากเชื้อแบคทีเรียรุนแรง หากไม่มีไข้สูงและไม่มีอุจจาระมูกเลือด มักเกิดจากสารพิษของแบคทีเรียหรือไวรัสซึ่งหายได้เอง
• ข้อ ค. (เหมาะสม แต่ควรเปลี่ยนเป็นกลุ่ม Fluoroquinolones เช่น Norfloxacin เนื่องจากมีสเปกตรัมแคบกว่า): Norfloxacin เป็นยาต้านจุลชีพที่มีขอบเขตการฆ่าเชื้อแบคทีเรีย ไม่ใช่สเปกตรัมแคบ และไม่มีข้อบ่งใช้ใน watery diarrhea ที่ไม่มีไข้และไม่มีมูกเลือด เนื่องจากเพิ่มความเสี่ยงการเกิดเชื้อดื้อยา
• ข้อ ง. (เหมาะสม เนื่องจากยา Amoxicillin/Clavulanate ช่วยลดการหลั่งสารน้ำในเยื่อบุลำไส้ได้ดี): Amoxicillin/Clavulanate เป็นยาฆ่าเชื้อแบคทีเรีย ไม่มีฤทธิ์ลดการหลั่งสารน้ำในเยื่อบุลำไส้ ในทางกลับกัน Clavulanate ยังมีฤทธิ์กระตุ้นการบีบตัวของลำไส้ทำให้ถ่ายเหลวมากขึ้น
• ข้อ จ. (ไม่เหมาะสม เนื่องจากยา Amoxicillin/Clavulanate สามารถผ่านรกไปทำอันตรายต่อทารกในครรภ์ได้อย่างรุนแรง (FDA Category X)): Amoxicillin/Clavulanate จัดอยู่ในกลุ่มความปลอดภัยในสตรีมีครรภ์ US FDA Pregnancy Category B ไม่ใช่ Category X และข้อห้ามใช้ในรายนี้เกิดจากการขาดข้อบ่งชี้ทางคลินิก ไม่ใช่เพราะการตั้งครรภ์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1" s="100" t="n"/>
      <c r="L81" s="88" t="inlineStr">
        <is>
          <t>Dyspepsia &amp; PUD</t>
        </is>
      </c>
      <c r="M81" s="100" t="inlineStr">
        <is>
          <t>Clinic</t>
        </is>
      </c>
      <c r="N81" s="88" t="inlineStr">
        <is>
          <t>ข้อ 2.1 Mock GI RxCU84</t>
        </is>
      </c>
      <c r="O81" s="100" t="inlineStr">
        <is>
          <t>Mock</t>
        </is>
      </c>
      <c r="P81" s="100" t="inlineStr">
        <is>
          <t>Mock RxCU84</t>
        </is>
      </c>
      <c r="Q81" s="100" t="n"/>
    </row>
    <row r="82" ht="13.2" customHeight="1" s="49">
      <c r="A82" s="119" t="n">
        <v>80</v>
      </c>
      <c r="B82" s="88"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82" s="100" t="n"/>
      <c r="D82" s="88" t="inlineStr">
        <is>
          <t>ตัวยา Clavulanate จะเร่งกระบวนการทำลายเยื่อบุกระเพาะอาหารโดยตรง เกิดแผลในกระเพาะอาหารฉับพลัน</t>
        </is>
      </c>
      <c r="E82" s="88" t="inlineStr">
        <is>
          <t>ยาจะทำให้เกิดการยับยั้งการหลั่งน้ำย่อยจากตับอ่อน ส่งผลให้มีไขมันปนในอุจจาระเพิ่มขึ้น</t>
        </is>
      </c>
      <c r="F82" s="88"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82" s="88" t="inlineStr">
        <is>
          <t>ยาปฏิชีวนะจะทำให้ทางเดินอาหารแห้งตัวและเกิดอาการท้องผูกสลับท้องเสียอย่างรุนแรง</t>
        </is>
      </c>
      <c r="H82" s="88" t="inlineStr">
        <is>
          <t>ตัวยา Amoxicillin จะออกฤทธิ์ขัดขวางการดูดซึมโซเดียมและน้ำกลับที่ไตโดยตรง</t>
        </is>
      </c>
      <c r="I82" s="119" t="inlineStr">
        <is>
          <t>3</t>
        </is>
      </c>
      <c r="J82" s="88"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ยาผสม Co-amoxiclav มี ADR ทางเดินอาหารที่พบบ่อยมากคืออาการท้องเสีย โดย Clavulanic acid มีคุณสมบัติกระตุ้นการเคลื่อนไหวและการบีบตัวของทางเดินอาหาร (Gastrointestinal hypermotility) โดยตรง และรบกวนสมดุลจุลชีพปกติในลำไส้ การรับประทานยานี้ในขณะที่ผู้ป่วยกำลังท้องเสียอยู่เดิม จึงทำให้อาการถ่ายเหลวแย่ลงอย่างมีนัยสำคัญ
🔍 ข้ออื่นผิดเพราะอะไร:
• ข้อ ก. (ตัวยา Clavulanate จะเร่งกระบวนการทำลายเยื่อบุกระเพาะอาหารโดยตรง เกิดแผลในกระเพาะอาหารฉับพลัน): Clavulanate ไม่ได้มีฤทธิ์กัดกร่อนหรือทำลายเยื่อบุกระเพาะอาหารโดยตรงจนเกิดแผลเฉียบพลัน แต่ออกฤทธิ์กระตุ้นการบีบรูดของลำไส้เล็กและลำไส้ใหญ่
• ข้อ ข. (ยาจะทำให้เกิดการยับยั้งการหลั่งน้ำย่อยจากตับอ่อน ส่งผลให้มีไขมันปนในอุจจาระเพิ่มขึ้น): Co-amoxiclav ไม่มีผลยับยั้งการหลั่งน้ำย่อยจากตับอ่อนหรือทำให้เกิดภาวะไขมันปนในอุจจาระ (Steatorrhea) อาการถ่ายเหลวเกิดจากการบีบตัวของลำไส้ที่เพิ่มขึ้น
• ข้อ ง. (ยาปฏิชีวนะจะทำให้ทางเดินอาหารแห้งตัวและเกิดอาการท้องผูกสลับท้องเสียอย่างรุนแรง): ยาปฏิชีวนะกลุ่มเพนิซิลลินไม่ได้ทำให้เยื่อบุทางเดินอาหารแห้งตัวหรือเกิดอาการท้องผูกสลับท้องเสีย แต่ผลข้างเคียงเด่นชัดคือกระตุ้นการบีบตัวและรบกวนสมดุลจุลชีพจนถ่ายเหลว
• ข้อ จ. (ตัวยา Amoxicillin จะออกฤทธิ์ขัดขวางการดูดซึมโซเดียมและน้ำกลับที่ไตโดยตรง): Amoxicillin ขับออกทางไตผ่านกระบวนการกรองที่โกลเมอรูลัสและการหลั่งที่ท่อไต แต่ไม่ได้ออกฤทธิ์ขัดขวางการดูดกลับของโซเดียมและน้ำที่ท่อไตโดยตรง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100" t="n"/>
      <c r="L82" s="88" t="inlineStr">
        <is>
          <t>Dyspepsia &amp; PUD</t>
        </is>
      </c>
      <c r="M82" s="100" t="inlineStr">
        <is>
          <t>Clinic</t>
        </is>
      </c>
      <c r="N82" s="88" t="inlineStr">
        <is>
          <t>ข้อ 2.2 Mock GI RxCU84</t>
        </is>
      </c>
      <c r="O82" s="100" t="inlineStr">
        <is>
          <t>Mock</t>
        </is>
      </c>
      <c r="P82" s="100" t="inlineStr">
        <is>
          <t>Mock RxCU84</t>
        </is>
      </c>
      <c r="Q82" s="100" t="n"/>
    </row>
    <row r="83" ht="13.2" customHeight="1" s="49">
      <c r="A83" s="119" t="n">
        <v>81</v>
      </c>
      <c r="B83" s="88"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ผู้ป่วยแจ้งว่ามีอาการปวดเกร็งหน้าท้อง (Abdominal cramping) ค่อนข้างมากร่วมด้วย ยาบรรเทาอาการในข้อใดที่เภสัชกรควรจ่ายเพื่อบรรเทาอาการปวดเกร็งดังกล่าวได้ตรงตามกลไกและเหมาะสมที่สุด?</t>
        </is>
      </c>
      <c r="C83" s="100" t="n"/>
      <c r="D83" s="88" t="inlineStr">
        <is>
          <t>Loperamide 2 mg</t>
        </is>
      </c>
      <c r="E83" s="88" t="inlineStr">
        <is>
          <t>Ibuprofen 400 mg</t>
        </is>
      </c>
      <c r="F83" s="88" t="inlineStr">
        <is>
          <t>Hyoscine butylbromide 10 mg</t>
        </is>
      </c>
      <c r="G83" s="88" t="inlineStr">
        <is>
          <t>Omeprazole 20 mg</t>
        </is>
      </c>
      <c r="H83" s="88" t="inlineStr">
        <is>
          <t>Activated Charcoal 250 mg</t>
        </is>
      </c>
      <c r="I83" s="119" t="inlineStr">
        <is>
          <t>3</t>
        </is>
      </c>
      <c r="J83" s="88" t="inlineStr">
        <is>
          <t>✅ คำตอบที่ถูกต้อง: ข้อ ค. Hyoscine butylbromide 10 mg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อาการปวดเกร็งหน้าท้อง (Abdominal cramping) ในภาวะทางเดินอาหารอักเสบเกิดจากการหดเกร็งของกล้ามเนื้อเรียบผนังลำไส้ (Smooth muscle spasm) ยาที่ออกฤทธิ์ตรงจุดคือ Antispasmodics เช่น Hyoscine butylbromide (Buscopan) ซึ่งเป็น Muscarinic receptor antagonist ปิดกั้นการทำงานของ Parasympathetic nervous system ทำให้กล้ามเนื้อเรียบคลายตัว บรรเทาอาการปวดบีบได้อย่างมี efficacy
🔍 ข้ออื่นผิดเพราะอะไร:
• ข้อ ก. (Loperamide 2 mg): Loperamide เป็นยากลุ่ม Opioid agonist ที่ออกฤทธิ์ลดการเคลื่อนไหวของลำไส้ใหญ่เพื่อบรรเทาอาการถ่ายเหลว แต่ไม่มีฤทธิ์หลักในการคลายการบีบเกร็งของกล้ามเนื้อเรียบที่ทำให้ปวดท้อง
• ข้อ ข. (Ibuprofen 400 mg): Ibuprofen เป็นยาแก้ปวดกลุ่ม NSAID ที่ยับยั้งการสร้าง Prostaglandin มีผลระคายเคืองกระเพาะอาหารและลำไส้ ซึ่งอาจทำให้อาการปวดท้องและเยื่อบุทางเดินอาหารอักเสบแย่ลง
• ข้อ ง. (Omeprazole 20 mg): Omeprazole เป็นยายับยั้งการหลั่งกรดในกระเพาะอาหาร (PPI) ใช้รักษาโรคกรดไหลย้อนและแผลในกระเพาะอาหาร จึงไม่ตรงกับกลไกการปวดเกร็งลำไส้จากภาวะลำไส้อักเสบ
• ข้อ จ. (Activated Charcoal 250 mg): Activated Charcoal มีคุณสมบัติดูดซับสารพิษและแก๊สในทางเดินอาหาร แต่ไม่มีฤทธิ์คลายกล้ามเนื้อเรียบ (Antispasmodic) จึงไม่สามารถบรรเทาอาการปวดบีบเกร็งลำไส้ได้อย่างมีนัยสำคัญ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100" t="n"/>
      <c r="L83" s="88" t="inlineStr">
        <is>
          <t>Dyspepsia &amp; PUD</t>
        </is>
      </c>
      <c r="M83" s="100" t="inlineStr">
        <is>
          <t>Clinic</t>
        </is>
      </c>
      <c r="N83" s="88" t="inlineStr">
        <is>
          <t>ข้อ 2.3 Mock GI RxCU84</t>
        </is>
      </c>
      <c r="O83" s="100" t="inlineStr">
        <is>
          <t>Mock</t>
        </is>
      </c>
      <c r="P83" s="100" t="inlineStr">
        <is>
          <t>Mock RxCU84</t>
        </is>
      </c>
      <c r="Q83" s="100" t="n"/>
    </row>
    <row r="84" ht="13.2" customHeight="1" s="49">
      <c r="A84" s="119" t="n">
        <v>82</v>
      </c>
      <c r="B84" s="88"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หากผู้ป่วยต้องการใช้ยาลดการบีบตัวของลำไส้ (Antimotility) เช่น Loperamide ข้อใดคือข้อห้ามใช้ทางคลินิก (Contraindications) ที่สำคัญที่สุดของยากลุ่มนี้ที่เภสัชกรต้องเน้นย้ำและระมัดระวัง?</t>
        </is>
      </c>
      <c r="C84" s="100" t="n"/>
      <c r="D84" s="88" t="inlineStr">
        <is>
          <t>ห้ามใช้ในผู้ป่วยที่มีอาการปวดท้องน้อยหรือมีอาการคลื่นไส้อาเจียนร่วมด้วย</t>
        </is>
      </c>
      <c r="E84" s="88"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84" s="88" t="inlineStr">
        <is>
          <t>ห้ามใช้ร่วมกับผงน้ำตาลเกลือแร่ (ORS) ทุกกรณีเนื่องจากจะลดประสิทธิภาพการทำงานของยา</t>
        </is>
      </c>
      <c r="G84" s="88" t="inlineStr">
        <is>
          <t>ห้ามใช้ในผู้ป่วยที่ดื่มน้ำได้น้อยเนื่องจากยาจะกระตุ้นการขับปัสสาวะอย่างรุนแรง</t>
        </is>
      </c>
      <c r="H84" s="88" t="inlineStr">
        <is>
          <t>ห้ามใช้ในคนไข้ที่มีอายุมากกว่า 18 ปี เนื่องจากยามีความปลอดภัยเฉพาะในวัยเด็กเล็กเท่านั้น</t>
        </is>
      </c>
      <c r="I84" s="119" t="inlineStr">
        <is>
          <t>2</t>
        </is>
      </c>
      <c r="J84" s="88"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Loperamide ออกฤทธิ์กระตุ้น Peripheral μ-opioid receptor ที่ผนังลำไส้ ชะลอการบีบตัวของลำไส้ (Inhibits peristalsis) จึงมี contraindication อย่างเด็ดขาดในผู้ป่วยที่มีภาวะ Invasive bacterial enteritis (ไข้สูง และ/หรือ ถ่ายเป็นมูกเลือด เช่น Shigella, Salmonella, Campylobacter, C. difficile colitis) เนื่องจากยาจะกักเก็บเชื้อโรคและสารพิษ (Toxins) ไว้ในทางเดินอาหาร เพิ่มความเสี่ยงต่อการเกิดลำไส้โป่งพองอัมพาต (Toxic megacolon) และเชื้อแพร่กระจายเข้าสู่กระแสเลือดจนติดเชื้อรุนแรง
🔍 ข้ออื่นผิดเพราะอะไร:
• ข้อ ก. (ห้ามใช้ในผู้ป่วยที่มีอาการปวดท้องน้อยหรือมีอาการคลื่นไส้อาเจียนร่วมด้วย): อาการปวดท้องน้อยหรือคลื่นไส้เล็กน้อยเป็นอาการทั่วไปของกระเพาะและลำไส้อักเสบ ไม่ใช่ข้อห้ามใช้เด็ดขาดของ Loperamide แต่ข้อห้ามที่อันตรายถึงชีวิตคือภาวะลำไส้อักเสบติดเชื้อแบบรุกล้ำ
• ข้อ ค. (ห้ามใช้ร่วมกับผงน้ำตาลเกลือแร่ (ORS) ทุกกรณีเนื่องจากจะลดประสิทธิภาพการทำงานของยา): Loperamide สามารถรับประทานร่วมกับการจิบผงเกลือแร่ ORS ได้โดยไม่มีปฏิกิริยาระหว่างยาที่ลดประสิทธิภาพกัน และการทดแทนน้ำด้วย ORS ถือเป็นหัวใจสำคัญของการรักษา
• ข้อ ง. (ห้ามใช้ในผู้ป่วยที่ดื่มน้ำได้น้อยเนื่องจากยาจะกระตุ้นการขับปัสสาวะอย่างรุนแรง): Loperamide ออกฤทธิ์เฉพาะที่ตัวรับมิวโอปิออยด์ที่เยื่อบุผนังลำไส้ ไม่ได้มีฤทธิ์ขับปัสสาวะหรือกระตุ้นการทำงานของไต
• ข้อ จ. (ห้ามใช้ในคนไข้ที่มีอายุมากกว่า 18 ปี เนื่องจากยามีความปลอดภัยเฉพาะในวัยเด็กเล็กเท่านั้น): Loperamide มีข้อบ่งใช้ในผู้ใหญ่และเด็กโตที่มีอายุมากกว่า 12 ปีอย่างปลอดภัยตามขนาดยาที่กำหนด ในทางกลับกันยานี้มีข้อห้ามใช้ในเด็กเล็กอายุน้อยกว่า 2 ปีเนื่องจากเสี่ยงต่อภาวะลำไส้อัมพาต (Paralytic ileus)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4" s="100" t="n"/>
      <c r="L84" s="88" t="inlineStr">
        <is>
          <t>Dyspepsia &amp; PUD</t>
        </is>
      </c>
      <c r="M84" s="100" t="inlineStr">
        <is>
          <t>Clinic</t>
        </is>
      </c>
      <c r="N84" s="88" t="inlineStr">
        <is>
          <t>ข้อ 2.4 Mock GI RxCU84</t>
        </is>
      </c>
      <c r="O84" s="100" t="inlineStr">
        <is>
          <t>Mock</t>
        </is>
      </c>
      <c r="P84" s="100" t="inlineStr">
        <is>
          <t>Mock RxCU84</t>
        </is>
      </c>
      <c r="Q84" s="100" t="n"/>
    </row>
    <row r="85" ht="13.2" customHeight="1" s="49">
      <c r="A85" s="119" t="n">
        <v>83</v>
      </c>
      <c r="B85"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85" s="100" t="n"/>
      <c r="D85" s="88" t="inlineStr">
        <is>
          <t>ความเครียดทำให้เกิดภาวะเลือดเป็นกรด ส่งผลกระตุ้นหลอดอาหารอักเสบโดยตรง</t>
        </is>
      </c>
      <c r="E85" s="88"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85" s="88" t="inlineStr">
        <is>
          <t>การดื่มกาแฟปริมาณมากทำให้อาหารค้างอยู่ในกระเพาะนานขึ้น (Delayed gastric emptying)</t>
        </is>
      </c>
      <c r="G85" s="88" t="inlineStr">
        <is>
          <t>การทำงานหนักจนดึกขัดขวางการทำงานของระบบประสาท Sympathetic ทำให้หูรูดปิดแน่นเกินไป</t>
        </is>
      </c>
      <c r="H85" s="88" t="inlineStr">
        <is>
          <t>ความเครียดทำให้ร่างกายผลิตเมือกในกระเพาะอาหารน้อยลง ส่งผลให้เยื่อบุหลอดอาหารฉีกขาดง่าย</t>
        </is>
      </c>
      <c r="I85" s="119" t="inlineStr">
        <is>
          <t>2</t>
        </is>
      </c>
      <c r="J85" s="88"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พยาธิสรีรวิทยาหลักของ GERD เกิดจากความดันของหูรูดหลอดอาหารส่วนปลาย (Lower Esophageal Sphincter: LES) ลดลงหรือมีการคลายตัวชั่วคราวบ่อยครั้งผิดปกติ (Transient LES relaxations: TLESRs) คาเฟอีนในกาแฟมีฤทธิ์ยับยั้งเอนไซม์ Phosphodiesterase เพิ่ม cAMP ส่งผลคลายกล้ามเนื้อเรียบหูรูด LES โดยตรง และกระตุ้น parietal cells ให้หลั่งกรดเพิ่มขึ้น ร่วมกับการรับประทานอาหารไม่เป็นเวลา ทำให้กรดไหลย้อนขึ้นมาทำลายเยื่อบุหลอดอาหาร
🔍 ข้ออื่นผิดเพราะอะไร:
• ข้อ ก. (ความเครียดทำให้เกิดภาวะเลือดเป็นกรด ส่งผลกระตุ้นหลอดอาหารอักเสบโดยตรง): ความเครียดส่งผลต่อการหลั่งสารสื่อประสาทและกระตุ้นการหลั่งกรด แต่ไม่ได้ทำให้เกิดภาวะเลือดเป็นกรดในร่างกาย (Systemic acidosis) โดยตรงจนส่งผลให้หลอดอาหารอักเสบ
• ข้อ ค. (การดื่มกาแฟปริมาณมากทำให้อาหารค้างอยู่ในกระเพาะนานขึ้น (Delayed gastric emptying)): คาเฟอีนไม่ได้มีผลหลักในการชะลอการบีบตัวของกระเพาะอาหาร (Delayed gastric emptying) แต่มีผลหลักคือลดแรงดันของหูรูดหลอดอาหารส่วนปลาย (LES tone) และกระตุ้นการหลั่งกรด
• ข้อ ง. (การทำงานหนักจนดึกขัดขวางการทำงานของระบบประสาท Sympathetic ทำให้หูรูดปิดแน่นเกินไป): การทำงานดึกหรือความเครียดจะกระตุ้นระบบประสาท Sympathetic แต่ไม่ได้ทำให้หูรูดปิดแน่นเกินไป ในทางกลับกันพฤติกรรมนี้สัมพันธ์กับ Transient LES relaxation ที่เพิ่มขึ้นทำให้กรดไหลย้อน
• ข้อ จ. (ความเครียดทำให้ร่างกายผลิตเมือกในกระเพาะอาหารน้อยลง ส่งผลให้เยื่อบุหลอดอาหารฉีกขาดง่าย): พยาธิสภาพของโรคกรดไหลย้อนไม่ได้เกิดจากการฉีกขาดของเยื่อบุหลอดอาหารจากเมือกกระเพาะอาหารลดลง แต่เกิดจากกรดและน้ำย่อยสัมผัสกับเยื่อบุหลอดอาหารเนื่องจากหูรูดคลายตัวผิดปกติ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100" t="n"/>
      <c r="L85" s="88" t="inlineStr">
        <is>
          <t>GERD</t>
        </is>
      </c>
      <c r="M85" s="100" t="inlineStr">
        <is>
          <t>Clinic</t>
        </is>
      </c>
      <c r="N85" s="88" t="inlineStr">
        <is>
          <t>ข้อ 3.1 Mock GI RxCU84</t>
        </is>
      </c>
      <c r="O85" s="100" t="inlineStr">
        <is>
          <t>Mock</t>
        </is>
      </c>
      <c r="P85" s="100" t="inlineStr">
        <is>
          <t>Mock RxCU84</t>
        </is>
      </c>
      <c r="Q85" s="100" t="n"/>
    </row>
    <row r="86" ht="13.2" customHeight="1" s="49">
      <c r="A86" s="119" t="n">
        <v>84</v>
      </c>
      <c r="B86"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องกล้องทางเดินอาหาร (EGD) ทันที?</t>
        </is>
      </c>
      <c r="C86" s="100" t="n"/>
      <c r="D86" s="88" t="inlineStr">
        <is>
          <t>อาการแสบร้อนกลางอกเป็นมากขึ้นเมื่อนอนราบ</t>
        </is>
      </c>
      <c r="E86" s="88" t="inlineStr">
        <is>
          <t>อาการเรอเปรี้ยวหรือขมคอหลังรับประทานอาหารมื้อใหญ่</t>
        </is>
      </c>
      <c r="F86" s="88" t="inlineStr">
        <is>
          <t>มีอาการกลืนลำบาก (Dysphagia) กลืนเจ็บ (Odynophagia) น้ำหนักลดผิดปกติ หรืออุจจาระมีสีดำคล้ำ (Melena)</t>
        </is>
      </c>
      <c r="G86" s="88" t="inlineStr">
        <is>
          <t>อาการท้องอืด ท้องเฟ้อหลังรับประทานอาหารรสจัด</t>
        </is>
      </c>
      <c r="H86" s="88" t="inlineStr">
        <is>
          <t>อาการแสบร้อนกลางอกสลับกับอาการปวดเกร็งหน้าท้องด้านล่าง</t>
        </is>
      </c>
      <c r="I86" s="119" t="inlineStr">
        <is>
          <t>3</t>
        </is>
      </c>
      <c r="J86" s="88" t="inlineStr">
        <is>
          <t>✅ คำตอบที่ถูกต้อง: ข้อ ค. มีอาการกลืนลำบาก (Dysphagia) กลืนเจ็บ (Odynophagia) น้ำหนักลดผิดปกติ หรืออุจจาระมีสีดำคล้ำ (Melena)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มีอาการกลืนลำบาก (Dysphagia) กลืนเจ็บ (Odynophagia) น้ำหนักลดผิดปกติ หรืออุจจาระมีสีดำคล้ำ (Melena) สัญญาณเตือนอันตราย (Alarm features / Red flags) ในโรคทางเดินอาหารส่วนบน ได้แก่ กลืนลำบาก (Dysphagia), กลืนเจ็บ (Odynophagia), น้ำหนักลดโดยไม่ทราบสาเหตุ, ภาวะโลหิตจางจากการขาดธาตุเหล็ก, อาเจียนเรื้อรังหรืออาเจียนเป็นเลือด (Hematemesis), ถ่ายดำ (Melena) และคลำพบก้อนในช่องท้อง อาการเหล่านี้บ่งชี้ถึงภาวะแทรกซ้อนรุนแรง เช่น หลอดอาหารตีบตัน แผลมีเลือดออก หรือมะเร็งทางเดินอาหาร ต้องส่งต่อเพื่อตรวจส่องกล้อง EGD ทันที
🔍 ข้ออื่นผิดเพราะอะไร:
• ข้อ ก. (อาการแสบร้อนกลางอกเป็นมากขึ้นเมื่อนอนราบ): อาการแสบร้อนกลางอกเมื่อนอนราบเป็นอาการจำเพาะตามแบบฉบับ (Typical symptom) ของโรคกรดไหลย้อนจากแรงโน้มถ่วง ไม่ใช่อาการเตือนอันตราย (Alarm feature)
• ข้อ ข. (อาการเรอเปรี้ยวหรือขมคอหลังรับประทานอาหารมื้อใหญ่): การเรอเปรี้ยวหรือขมคอหลังรับประทานอาหารมื้อใหญ่เป็นอาการเด่นของโรคกรดไหลย้อนทั่วไปที่สามารถให้การรักษาเบื้องต้นได้ ไม่ใช่ข้อบ่งชี้ด่วนในการส่องกล้อง EGD
• ข้อ ง. (อาการท้องอืด ท้องเฟ้อหลังรับประทานอาหารรสจัด): อาการท้องอืด แน่นท้อง หรือมีลมหลังรับประทานอาหารรสจัด เข้าได้กับภาวะ Functional dyspepsia ทั่วไป ไม่จัดเป็นสัญญาณเตือนโรคร้ายแรงหรือมะเร็งทางเดินอาหาร
• ข้อ จ. (อาการแสบร้อนกลางอกสลับกับอาการปวดเกร็งหน้าท้องด้านล่าง): อาการปวดเกร็งหน้าท้องด้านล่างมักเกี่ยวข้องกับความผิดปกติของลำไส้ใหญ่ เช่น Irritable bowel syndrome ไม่ใช่อาการเตือนอันตรายของทางเดินอาหารส่วนบนที่ต้องส่องกล้อง EGD ทันที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6" s="100" t="n"/>
      <c r="L86" s="88" t="inlineStr">
        <is>
          <t>GERD</t>
        </is>
      </c>
      <c r="M86" s="100" t="inlineStr">
        <is>
          <t>Clinic</t>
        </is>
      </c>
      <c r="N86" s="88" t="inlineStr">
        <is>
          <t>ข้อ 3.2 Mock GI RxCU84</t>
        </is>
      </c>
      <c r="O86" s="100" t="inlineStr">
        <is>
          <t>Mock</t>
        </is>
      </c>
      <c r="P86" s="100" t="inlineStr">
        <is>
          <t>Mock RxCU84</t>
        </is>
      </c>
      <c r="Q86" s="100" t="n"/>
    </row>
    <row r="87" ht="13.2" customHeight="1" s="49">
      <c r="A87" s="119" t="n">
        <v>85</v>
      </c>
      <c r="B87"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หากซักประวัติแล้วไม่มีอาการเตือนอันตราย และเข้าเกณฑ์การรักษาเบื้องต้นในร้านยา (Initial empiric therapy / PPI trial) ข้อใดคือขนาดการใช้และการบริหารยากลุ่ม Proton Pump Inhibitors (PPIs) ที่ถูกต้องที่สุด?</t>
        </is>
      </c>
      <c r="C87" s="100" t="n"/>
      <c r="D87" s="88" t="inlineStr">
        <is>
          <t>Omeprazole 20 mg ครั้งละ 1 เม็ด วันละครั้ง หลังอาหารเช้าทันที นาน 1 สัปดาห์</t>
        </is>
      </c>
      <c r="E87" s="88" t="inlineStr">
        <is>
          <t>Omeprazole 20 mg ครั้งละ 1 เม็ด วันละครั้ง ก่อนอาหารเช้า 30-60 นาที ต่อเนื่องกัน 4-8 สัปดาห์</t>
        </is>
      </c>
      <c r="F87" s="88" t="inlineStr">
        <is>
          <t>Omeprazole 20 mg ครั้งละ 1 เม็ด วันละ 2 ครั้ง หลังอาหารเช้าและเย็น นาน 3 วัน</t>
        </is>
      </c>
      <c r="G87" s="88" t="inlineStr">
        <is>
          <t>Omeprazole 20 mg ครั้งละ 1 เม็ด รับประทานเฉพาะเวลามีอาการแสบร้อนกลางอก (PRN) โดยเคี้ยวยาให้ละเอียด</t>
        </is>
      </c>
      <c r="H87" s="88" t="inlineStr">
        <is>
          <t>Rabeprazole 20 mg ครั้งละ 1 เม็ด วันละครั้ง ก่อนนอน นาน 1 สัปดาห์</t>
        </is>
      </c>
      <c r="I87" s="119" t="inlineStr">
        <is>
          <t>2</t>
        </is>
      </c>
      <c r="J87" s="88" t="inlineStr">
        <is>
          <t>✅ คำตอบที่ถูกต้อง: ข้อ ข. Omeprazole 20 mg ครั้งละ 1 เม็ด วันละครั้ง ก่อนอาหารเช้า 30-60 นาที ต่อเนื่องกัน 4-8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ครั้งละ 1 เม็ด วันละครั้ง ก่อนอาหารเช้า 30-60 นาที ต่อเนื่องกัน 4-8 สัปดาห์ ตามแนวทางการรักษาโรคกรดไหลย้อน (ACG / Thai GERD Guidelines) การให้ PPI Trial มาตรฐานคือการใช้ Standard dose PPI เช่น Omeprazole 20 mg วันละ 1 ครั้ง รับประทานก่อนอาหารเช้า 30-60 นาที เนื่องจากยาจะถูกดูดซึมไปจับยับยั้ง H+/K+ ATPase pump ที่กำลังถูกกระตุ้นสูงสุดหลังมื้ออาหาร และต้องให้ต่อเนื่องเป็นระยะเวลา 4-8 สัปดาห์เพื่อควบคุมอาการและสมานเยื่อบุหลอดอาหาร
🔍 ข้ออื่นผิดเพราะอะไร:
• ข้อ ก. (Omeprazole 20 mg ครั้งละ 1 เม็ด วันละครั้ง หลังอาหารเช้าทันที นาน 1 สัปดาห์): Omeprazole ต้องรับประทานก่อนอาหารเช้า 30-60 นาที เพื่อให้ตัวยาไปจับกับโปรตอนปั๊มที่กำลังถูกกระตุ้นจากอาหาร การกินหลังอาหารทันทีจะลดการดูดซึมและประสิทธิภาพในการยับยั้งกรดลงอย่างมาก
• ข้อ ค. (Omeprazole 20 mg ครั้งละ 1 เม็ด วันละ 2 ครั้ง หลังอาหารเช้าและเย็น นาน 3 วัน): การรักษาเบื้องต้นของโรคกรดไหลย้อนที่ไม่มีภาวะแทรกซ้อนแนะนำให้บริหารยา Omeprazole 20 mg วันละครั้งเดียวในตอนเช้า และระยะเวลาการรักษาต้องต่อเนื่องอย่างน้อย 4-8 สัปดาห์ การให้ยาเพียง 3 วันไม่เพียงพอต่อการรักษา
• ข้อ ง. (Omeprazole 20 mg ครั้งละ 1 เม็ด รับประทานเฉพาะเวลามีอาการแสบร้อนกลางอก (PRN) โดยเคี้ยวยาให้ละเอียด): ยากลุ่ม PPIs จำเป็นต้องรับประทานต่อเนื่องทุกวันเพื่อสะสมผลการยับยั้ง H+/K+ ATPase ให้ได้ระดับคงที่ และห้ามเคี้ยวหรือบดเม็ดยาแบบ Enteric-coated เพราะยาจะถูกทำลายด้วยกรดในกระเพาะอาหาร
• ข้อ จ. (Rabeprazole 20 mg ครั้งละ 1 เม็ด วันละครั้ง ก่อนนอน นาน 1 สัปดาห์): Rabeprazole สำหรับโรคกรดไหลย้อนแนะนำให้รับประทานก่อนอาหารเช้าเพื่อให้ระดับยาสูงสุดสัมพันธ์กับการเริ่มทำงานของปั๊มกรด และระยะเวลาการรักษาเบื้องต้นมาตรฐานคือ 4-8 สัปดาห์ ไม่ใช่เพียง 1 สัปดาห์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100" t="n"/>
      <c r="L87" s="88" t="inlineStr">
        <is>
          <t>GERD</t>
        </is>
      </c>
      <c r="M87" s="100" t="inlineStr">
        <is>
          <t>Clinic</t>
        </is>
      </c>
      <c r="N87" s="88" t="inlineStr">
        <is>
          <t>ข้อ 3.3 Mock GI RxCU84</t>
        </is>
      </c>
      <c r="O87" s="100" t="inlineStr">
        <is>
          <t>Mock</t>
        </is>
      </c>
      <c r="P87" s="100" t="inlineStr">
        <is>
          <t>Mock RxCU84</t>
        </is>
      </c>
      <c r="Q87" s="100" t="n"/>
    </row>
    <row r="88" ht="13.2" customHeight="1" s="49">
      <c r="A88" s="119" t="n">
        <v>86</v>
      </c>
      <c r="B88"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คำแนะนำในการปรับเปลี่ยนพฤติกรรม (Lifestyle modifications) ข้อใดต่อไปนี้ถูกต้องและเหมาะสมที่สุดในการแนะนำแก่ผู้ป่วยรายนี้?</t>
        </is>
      </c>
      <c r="C88" s="100" t="n"/>
      <c r="D88" s="88"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88" s="88" t="inlineStr">
        <is>
          <t>ควรดื่มนมช็อกโกแลตหรือเครื่องดื่มผสมแอลกอฮอล์หลังอาหารเย็น เพื่อช่วยเคลือบแผลในหลอดอาหาร</t>
        </is>
      </c>
      <c r="F88" s="88"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88" s="88" t="inlineStr">
        <is>
          <t>แนะนำให้ออกกำลังกายอย่างหนักทันทีหลังมื้ออาหารเย็น เพื่อช่วยให้กระเพาะอาหารบีบตัวไล่แก๊สได้เร็วขึ้น</t>
        </is>
      </c>
      <c r="H88" s="88" t="inlineStr">
        <is>
          <t>แนะนำให้ดื่มน้ำเย็นปริมาณมากๆ ในระหว่างมื้ออาหาร เพื่อช่วยเจือจางกรดในกระเพาะอาหารไม่ให้ย้อนขึ้นไป</t>
        </is>
      </c>
      <c r="I88" s="119" t="inlineStr">
        <is>
          <t>3</t>
        </is>
      </c>
      <c r="J88" s="88"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การปรับเปลี่ยนพฤติกรรมที่มีหลักฐานทางคลินิกสนับสนุนชัดเจนในการลดกรดไหลย้อน ได้แก่ 1) หลีกเลี่ยงการนอนราบหลังมื้ออาหารอย่างน้อย 3 ชั่วโมง เพื่อให้อาหารและกรดเคลื่อนตัวผ่านกระเพาะไปก่อน 2) การยกหัวเตียงให้สูงขึ้น 6-8 นิ้ว (Head of bed elevation) ช่วยอาศัยแรงโน้มถ่วงป้องกันกรดย้อนเวลานอน และ 3) การหลีกเลี่ยงสารกระตุ้นที่ทำให้หูรูดคลายตัว เช่น คาเฟอีน ช็อกโกแลต อาหารไขมันสูง และแอลกอฮอล์
🔍 ข้ออื่นผิดเพราะอะไร:
• ข้อ ก. (แนะนำให้นอนราบทันทีหลังรับประทานอาหารเสร็จ เพื่อช่วยให้ระบบทางเดินอาหารผ่อนคลายและลดอาการเวียนศีรษะ): การนอนราบทันทีหลังรับประทานอาหารจะทำให้แรงโน้มถ่วงไม่สามารถช่วยดึงรั้งกรดไว้ในกระเพาะอาหาร ส่งผลให้กรดและอาหารไหลย้อนขึ้นสู่หลอดอาหารได้ง่ายและรุนแรงขึ้น
• ข้อ ข. (ควรดื่มนมช็อกโกแลตหรือเครื่องดื่มผสมแอลกอฮอล์หลังอาหารเย็น เพื่อช่วยเคลือบแผลในหลอดอาหาร): ช็อกโกแลตและแอลกอฮอล์มีสารที่ออกฤทธิ์คลายกล้ามเนื้อหูรูดหลอดอาหารส่วนปลาย (LES) และแอลกอฮอล์ยังมีฤทธิ์ระคายเคืองเยื่อบุทางเดินอาหารโดยตรง จึงห้ามดื่มเพื่อบรรเทากรดไหลย้อน
• ข้อ ง. (แนะนำให้ออกกำลังกายอย่างหนักทันทีหลังมื้ออาหารเย็น เพื่อช่วยให้กระเพาะอาหารบีบตัวไล่แก๊สได้เร็วขึ้น): การออกกำลังกายหนักทันทีหลังอาหารจะเพิ่มแรงดันภายในช่องท้อง (Intra-abdominal pressure) ดันให้กรดและอาหารในกระเพาะอาหารไหลย้อนกลับขึ้นไปในหลอดอาหารมากขึ้น
• ข้อ จ. (แนะนำให้ดื่มน้ำเย็นปริมาณมากๆ ในระหว่างมื้ออาหาร เพื่อช่วยเจือจางกรดในกระเพาะอาหารไม่ให้ย้อนขึ้นไป): การดื่มน้ำปริมาณมากๆ ในระหว่างมื้ออาหารจะเพิ่มปริมาตรสารน้ำในกระเพาะอาหาร ทำให้กระเพาะขยายตัวและเพิ่มโอกาสเกิดการคลายตัวชั่วคราวของหูรูด LES จนกรดไหลย้อนได้ง่ายขึ้น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00" t="n"/>
      <c r="L88" s="88" t="inlineStr">
        <is>
          <t>GERD</t>
        </is>
      </c>
      <c r="M88" s="100" t="inlineStr">
        <is>
          <t>Clinic</t>
        </is>
      </c>
      <c r="N88" s="88" t="inlineStr">
        <is>
          <t>ข้อ 3.4 Mock GI RxCU84</t>
        </is>
      </c>
      <c r="O88" s="100" t="inlineStr">
        <is>
          <t>Mock</t>
        </is>
      </c>
      <c r="P88" s="100" t="inlineStr">
        <is>
          <t>Mock RxCU84</t>
        </is>
      </c>
      <c r="Q88" s="100" t="n"/>
    </row>
    <row r="89" ht="13.2" customHeight="1" s="49">
      <c r="A89" s="119" t="n">
        <v>87</v>
      </c>
      <c r="B89" s="88"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ยาในข้อใดต่อไปนี้มีฤทธิ์ลดความแข็งแรงหรือคลายกล้ามเนื้อหูรูดหลอดอาหารส่วนปลาย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89" s="100" t="n"/>
      <c r="D89" s="88" t="inlineStr">
        <is>
          <t>Proton pump inhibitors (เช่น Omeprazole)</t>
        </is>
      </c>
      <c r="E89" s="88" t="inlineStr">
        <is>
          <t>Calcium channel blockers (เช่น Amlodipine)</t>
        </is>
      </c>
      <c r="F89" s="88" t="inlineStr">
        <is>
          <t>Prokinetics (เช่น Domperidone)</t>
        </is>
      </c>
      <c r="G89" s="88" t="inlineStr">
        <is>
          <t>H2-receptor antagonists (เช่น Famotidine)</t>
        </is>
      </c>
      <c r="H89" s="88" t="inlineStr">
        <is>
          <t>Mucosal protectants (เช่น Sucralfate)</t>
        </is>
      </c>
      <c r="I89" s="119" t="inlineStr">
        <is>
          <t>2</t>
        </is>
      </c>
      <c r="J89" s="88" t="inlineStr">
        <is>
          <t>✅ คำตอบที่ถูกต้อง: ข้อ ข. Calcium channel blockers (เช่น Amlodipine)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channel blockers (เช่น Amlodipine) ยากลุ่ม Calcium Channel Blockers (CCBs เช่น Amlodipine, Nifedipine, Diltiazem) มีกลไกปิดกั้น L-type calcium channels ในกล้ามเนื้อเรียบ ส่งผลให้กล้ามเนื้อหูรูดหลอดอาหารส่วนปลาย (LES) คลายตัวและลดความดันหูรูดลง ทำให้กรดไหลย้อนขึ้นมาได้ง่าย เช่นเดียวกับยากลุ่ม Nitrates, Theophylline และ Anticholinergics จึงต้องเฝ้าระวังเป็น Drug Therapy Problem (DTP)
🔍 ข้ออื่นผิดเพราะอะไร:
• ข้อ ก. (Proton pump inhibitors (เช่น Omeprazole)): Proton pump inhibitors ยับยั้งเอนไซม์ H+/K+ ATPase เพื่อลดการสร้างกรดในกระเพาะอาหาร แต่ไม่มีผลลดความตึงตัวหรือคลายกล้ามเนื้อหูรูดหลอดอาหารส่วนปลาย
• ข้อ ค. (Prokinetics (เช่น Domperidone)): Prokinetics เช่น Domperidone ออกฤทธิ์ปิดกั้นตัวรับโดปามีน มีผลเพิ่มความตึงตัวของหูรูดหลอดอาหารส่วนปลาย (Increase LES tone) และเร่งการบีบตัวของกระเพาะอาหาร จึงใช้รักษาบรรเทากรดไหลย้อน
• ข้อ ง. (H2-receptor antagonists (เช่น Famotidine)): H2-receptor antagonists เช่น Famotidine ออกฤทธิ์ลดการหลั่งกรดผ่านการปิดกั้นตัวรับฮิสตามีนชนิดที่ 2 แต่ไม่มีผลต่อการคลายตัวของกล้ามเนื้อหูรูด LES
• ข้อ จ. (Mucosal protectants (เช่น Sucralfate)): Sucralfate เป็นสารเชิงซ้อนที่ทำหน้าที่เคลือบปกป้องเยื่อบุผิวจากกรดและเปปซิน ไม่ได้ออกฤทธิ์ต่อกล้ามเนื้อเรียบหรือแรงดันของหูรูดหลอดอาหารส่วนปลาย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Peripheral Edema: ขยาย pre-capillary arteriolar เด่นชัด ทำให้เกิด non-allergic pedal edema (บวมข้อเท้า) แก้ไขโดยลด dose หรือใช้ร่วมกับ ACEI/ARB
• CYP3A4 Metabolism: เปลี่ยนสภาพผ่าน CYP3A4 หลีกเลี่ยงน้ำเกรปฟรุต และระวังระดับยาเพิ่มขึ้นเมื่อใช้ร่วมกับ diltiazem/azole antifungals</t>
        </is>
      </c>
      <c r="K89" s="100" t="n"/>
      <c r="L89" s="88" t="inlineStr">
        <is>
          <t>GERD</t>
        </is>
      </c>
      <c r="M89" s="100" t="inlineStr">
        <is>
          <t>Clinic</t>
        </is>
      </c>
      <c r="N89" s="88" t="inlineStr">
        <is>
          <t>ข้อ 3.5 Mock GI RxCU84</t>
        </is>
      </c>
      <c r="O89" s="100" t="inlineStr">
        <is>
          <t>Mock</t>
        </is>
      </c>
      <c r="P89" s="100" t="inlineStr">
        <is>
          <t>Mock RxCU84</t>
        </is>
      </c>
      <c r="Q89" s="100" t="n"/>
    </row>
    <row r="90" ht="13.2" customHeight="1" s="49">
      <c r="A90" s="119" t="n">
        <v>88</v>
      </c>
      <c r="B90" s="88"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หากผู้ป่วยใช้ยาลดกรดชนิด Aluminium/Magnesium hydroxide ควรระวังอะไร?</t>
        </is>
      </c>
      <c r="C90" s="100" t="n"/>
      <c r="D90" s="88" t="inlineStr">
        <is>
          <t>ทำให้ Pitavastatin หมดฤทธิ์</t>
        </is>
      </c>
      <c r="E90" s="88" t="inlineStr">
        <is>
          <t>ลดการดูดซึม Dolutegravir</t>
        </is>
      </c>
      <c r="F90" s="88" t="inlineStr">
        <is>
          <t>ทำให้ TDF เป็นพิษ</t>
        </is>
      </c>
      <c r="G90" s="88" t="inlineStr">
        <is>
          <t>เพิ่มระดับ 3TC</t>
        </is>
      </c>
      <c r="H90" s="88" t="inlineStr">
        <is>
          <t>ลดการขับออกของ Dolutegravir ทางไต</t>
        </is>
      </c>
      <c r="I90" s="119" t="inlineStr">
        <is>
          <t>2</t>
        </is>
      </c>
      <c r="J90" s="88" t="inlineStr">
        <is>
          <t>✅ คำตอบที่ถูกต้อง: ข้อ ข. ลดการดูดซึม Dolutegravir
💡 Background:
การดูแลผู้ติดเชื้อ HIV เน้นเริ่ม Antiretroviral Therapy (ART) ทันทีเพื่อกด viral load ให้ undetectable (U=U) และฟื้นฟูระบบภูมิคุ้มกัน
🎯 ทำไมข้อนี้ถึงถูก:
ลดการดูดซึม Dolutegravir Dolutegravir (DTG) เป็นยากลุ่ม Integrase Strand Transfer Inhibitor (INSTI) ซึ่งมีโครงสร้างจับกับโลหะประจุบวก ยาลดกรดชนิด Aluminium/Magnesium hydroxide มี polyvalent cations (Al3+, Mg2+) ที่จะเกิดปฏิกิริยา Chelation กับ DTG ในทางเดินอาหาร ทำให้ DTG ไม่สามารถดูดซึมได้และระดับยาในเลือดลดลงอย่างรุนแรง ส่งผลให้กดไวรัสล้มเหลวและเกิดเชื้อดื้อยา
🔍 ข้ออื่นผิดเพราะอะไร:
• ข้อ ก. (ทำให้ Pitavastatin หมดฤทธิ์): Pitavastatin ถูกเปลี่ยนแปลงผ่านกระบวนการ Glucuronidation เป็นหลัก และเมทาบอลิซึมผ่าน CYP2C9 เล็กน้อย ไม่ได้เกิดอันตรกิริยาคีเลชันกับไอออนประจุบวกจนหมดฤทธิ์เหมือนยาในกลุ่ม INSTIs
• ข้อ ค. (ทำให้ TDF เป็นพิษ): Tenofovir disoproxil fumarate (TDF) ไม่ได้ทำปฏิกิริยากับยาลดกรดอลูมิเนียมหรือแมกนีเซียมจนเกิดสารประกอบที่เป็นพิษต่อร่างกาย
• ข้อ ง. (เพิ่มระดับ 3TC): Lamivudine (3TC) ดูดซึมผ่านทางเดินอาหารได้อย่างอิสระและขับออกทางไต ยาลดกรดไม่ได้เพิ่มระดับยา 3TC ในเลือดอย่างมีนัยสำคัญทางคลินิก
• ข้อ จ. (ลดการขับออกของ Dolutegravir ทางไต): ยาลดกรดชนิดโลหะไม่ได้ยับยั้งตัวขนส่งสารอินทรีย์ที่ไต (OCT2) จึงไม่ได้ลดการขับ Dolutegravir ออกทางไต แต่ปัญหาสำคัญอยู่ที่การจับคีเลชันในทางเดินอาหารทำให้ลดการดูดซึมยา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0" s="100" t="n"/>
      <c r="L90" s="88" t="inlineStr">
        <is>
          <t>GERD</t>
        </is>
      </c>
      <c r="M90" s="100" t="inlineStr">
        <is>
          <t>Clinic</t>
        </is>
      </c>
      <c r="N90" s="88" t="inlineStr">
        <is>
          <t>ข้อ 4.1 Mock GI RxCU84</t>
        </is>
      </c>
      <c r="O90" s="100" t="inlineStr">
        <is>
          <t>Mock</t>
        </is>
      </c>
      <c r="P90" s="100" t="inlineStr">
        <is>
          <t>Mock RxCU84</t>
        </is>
      </c>
      <c r="Q90" s="100" t="n"/>
    </row>
    <row r="91" ht="13.2" customHeight="1" s="49">
      <c r="A91" s="119" t="n">
        <v>89</v>
      </c>
      <c r="B91" s="88"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91" s="100" t="n"/>
      <c r="D91" s="88" t="inlineStr">
        <is>
          <t>ให้รับประทานยาลดกรดและ Dolutegravir ร่วมกันพร้อมอาหารมื้อหลักทันทีเพื่อลดความเป็นกรดในกระเพาะ</t>
        </is>
      </c>
      <c r="E91" s="88" t="inlineStr">
        <is>
          <t>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t>
        </is>
      </c>
      <c r="F91" s="88" t="inlineStr">
        <is>
          <t>ให้รับประทานยา Dolutegravir ในขนาดยาเพิ่มขึ้นเป็น 2 เท่าเฉพาะในวันที่ต้องใช้ยาลดกรด</t>
        </is>
      </c>
      <c r="G91" s="88" t="inlineStr">
        <is>
          <t>แนะนำให้เคี้ยวเม็ดยาลดกรดร่วมกับยาต้านไวรัสก่อนนอน เพื่อส่งเสริมการดูดซึมยาต้านไวรัส</t>
        </is>
      </c>
      <c r="H91" s="88" t="inlineStr">
        <is>
          <t>ให้ผู้ป่วยหยุดรับประทานยาต้านไวรัส Dolutegravir ไปก่อนชั่วคราวในระหว่างที่มีอาการของโรคกรดไหลย้อน</t>
        </is>
      </c>
      <c r="I91" s="119" t="inlineStr">
        <is>
          <t>2</t>
        </is>
      </c>
      <c r="J91" s="88" t="inlineStr">
        <is>
          <t>✅ คำตอบที่ถูกต้อง: ข้อ ข.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 Background:
การดูแลผู้ติดเชื้อ HIV เน้นเริ่ม Antiretroviral Therapy (ART) ทันทีเพื่อกด viral load ให้ undetectable (U=U) และฟื้นฟูระบบภูมิคุ้มกัน
🎯 ทำไมข้อนี้ถึงถูก: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เพื่อป้องกันการเกิด Chelation interaction ระหว่าง Dolutegravir กับ Antacid ที่มีโลหะ Al/Mg แนะนำให้แยกเวลาบริหารยาอย่างเคร่งครัด: รับประทาน Dolutegravir ก่อนยาลดกรดอย่างน้อย 2 ชั่วโมง หรือ รับประทาน Dolutegravir หลังยาลดกรดอย่างน้อย 6 ชั่วโมง
🔍 ข้ออื่นผิดเพราะอะไร:
• ข้อ ก. (ให้รับประทานยาลดกรดและ Dolutegravir ร่วมกันพร้อมอาหารมื้อหลักทันทีเพื่อลดความเป็นกรดในกระเพาะ): การรับประทาน Dolutegravir พร้อมกับยาลดกรดจะทำให้ประจุ Polyvalent cations (Al3+, Mg2+) จับตัวกับยาเป็นสารประกอบเชิงซ้อนที่ไม่ละลายน้ำ ส่งผลให้การดูดซึมของ Dolutegravir ลดลงอย่างมีนัยสำคัญจนเสี่ยงต่อการรักษาล้มเหลว
• ข้อ ค. (ให้รับประทานยา Dolutegravir ในขนาดยาเพิ่มขึ้นเป็น 2 เท่าเฉพาะในวันที่ต้องใช้ยาลดกรด): การเพิ่มขนาดยา Dolutegravir เป็น 2 เท่าไม่ได้แนะนำในการแก้ไขอันตรกิริยากับยาลดกรดที่มีประจุโลหะหลายประจุ เนื่องจากคีเลชันจะขัดขวางการดูดซึมยาเกือบทั้งหมด แนวทางที่ถูกต้องคือการแยกเวลารับประทานยา
• ข้อ ง. (แนะนำให้เคี้ยวเม็ดยาลดกรดร่วมกับยาต้านไวรัสก่อนนอน เพื่อส่งเสริมการดูดซึมยาต้านไวรัส): การเคี้ยวเม็ดยาลดกรดร่วมกับยาต้านไวรัสจะยิ่งเพิ่มพื้นที่ผิวสัมผัสและการจับคีเลชันระหว่างประจุโลหะกับ Dolutegravir ในทางเดินอาหาร ทำให้ระดับยาต้านไวรัสลดต่ำลงอย่างรุนแรง
• ข้อ จ. (ให้ผู้ป่วยหยุดรับประทานยาต้านไวรัส Dolutegravir ไปก่อนชั่วคราวในระหว่างที่มีอาการของโรคกรดไหลย้อน): การหยุดรับประทานยาต้านไวรัสแม้เพียงชั่วคราวจะส่งผลให้ระดับยากดเชื้อเอชไอวีลดลงต่ำกว่าระดับการรักษา เสี่ยงต่อการเกิดไวรัสกลายพันธุ์และดื้อยาถาวร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1" s="100" t="n"/>
      <c r="L91" s="88" t="inlineStr">
        <is>
          <t>GERD</t>
        </is>
      </c>
      <c r="M91" s="100" t="inlineStr">
        <is>
          <t>Clinic</t>
        </is>
      </c>
      <c r="N91" s="88" t="inlineStr">
        <is>
          <t>ข้อ 4.2 Mock GI RxCU84</t>
        </is>
      </c>
      <c r="O91" s="100" t="inlineStr">
        <is>
          <t>Mock</t>
        </is>
      </c>
      <c r="P91" s="100" t="inlineStr">
        <is>
          <t>Mock RxCU84</t>
        </is>
      </c>
      <c r="Q91" s="100" t="n"/>
    </row>
    <row r="92" ht="13.2" customHeight="1" s="49">
      <c r="A92" s="119" t="n">
        <v>90</v>
      </c>
      <c r="B92" s="88"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92" s="100" t="n"/>
      <c r="D92" s="88"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92" s="88" t="inlineStr">
        <is>
          <t>ห้ามใช้ Omeprazole ร่วมกับ Dolutegravir เด็ดขาด เนื่องจากยาลดการทำงานของเอนไซม์ที่ใช้กำจัด Dolutegravir</t>
        </is>
      </c>
      <c r="F92" s="88" t="inlineStr">
        <is>
          <t>Omeprazole จะลดการดูดซึมของ Tenofovir (TDF) จนหมดสิ้น ทำให้ระดับยาต้านไวรัสไม่เพียงพอต่อการกดเชื้อ</t>
        </is>
      </c>
      <c r="G92" s="88" t="inlineStr">
        <is>
          <t>ยาปฏิชีวนะหรือยาต้านไวรัส 3TC จะเกิดการเสื่อมสภาพทันทีหาก pH ในกระเพาะอาหารเพิ่มขึ้นมากกว่า 5.0</t>
        </is>
      </c>
      <c r="H92" s="88" t="inlineStr">
        <is>
          <t>Omeprazole จะเพิ่มความเสี่ยงต่อการเกิดภาวะ Lactic acidosis จากยาต้านไวรัสกลุ่ม NRTIs</t>
        </is>
      </c>
      <c r="I92" s="119" t="inlineStr">
        <is>
          <t>1</t>
        </is>
      </c>
      <c r="J92" s="88"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การดูแลผู้ติดเชื้อ HIV เน้นเริ่ม Antiretroviral Therapy (ART) ทันทีเพื่อกด viral load ให้ undetectable (U=U) และฟื้นฟูระบบภูมิคุ้มกัน
🎯 ทำไมข้อนี้ถึงถูก: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ยาต้านไวรัสสูตร TDF + 3TC + DTG มีคุณสมบัติการดูดซึมที่ไม่ขึ้นกับความเป็นกรดในกระเพาะอาหาร (Acid-independent absorption) จึงสามารถใช้ร่วมกับยากลุ่ม PPIs เช่น Omeprazole ได้อย่างปลอดภัย ต่างจาก Atazanavir หรือ Rilpivirine ซึ่งต้องการสภาพแวดล้อมที่เป็นกรดในการละลายและดูดซึม
🔍 ข้ออื่นผิดเพราะอะไร:
• ข้อ ข. (ห้ามใช้ Omeprazole ร่วมกับ Dolutegravir เด็ดขาด เนื่องจากยาลดการทำงานของเอนไซม์ที่ใช้กำจัด Dolutegravir): Omeprazole ไม่ได้ยับยั้งเอนไซม์ UGT1A1 หรือ CYP3A4 ซึ่งเป็นวิถีหลักในการกำจัดยา Dolutegravir จึงไม่มีผลลดการกำจัดยาหรือเพิ่มความเป็นพิษ และสามารถใช้ร่วมกันได้โดยไม่ต้องปรับขนาด
• ข้อ ค. (Omeprazole จะลดการดูดซึมของ Tenofovir (TDF) จนหมดสิ้น ทำให้ระดับยาต้านไวรัสไม่เพียงพอต่อการกดเชื้อ): การดูดซึมของ Tenofovir disoproxil fumarate (TDF) ไม่ได้ขึ้นกับค่าความเป็นกรดในกระเพาะอาหาร Omeprazole จึงไม่ได้ขัดขวางการดูดซึมของยา TDF
• ข้อ ง. (ยาปฏิชีวนะหรือยาต้านไวรัส 3TC จะเกิดการเสื่อมสภาพทันทีหาก pH ในกระเพาะอาหารเพิ่มขึ้นมากกว่า 5.0): Lamivudine (3TC) มีความคงตัวทางเคมีที่ดีในทางเดินอาหารและละลายน้ำได้ดี การเพิ่มขึ้นของค่า pH ในกระเพาะอาหารจากการใช้ Omeprazole ไม่ได้ทำให้ตัวยาเสื่อมสภาพ
• ข้อ จ. (Omeprazole จะเพิ่มความเสี่ยงต่อการเกิดภาวะ Lactic acidosis จากยาต้านไวรัสกลุ่ม NRTIs): ภาวะ Lactic acidosis จากกลุ่ม NRTIs เกิดจากความเป็นพิษต่อไมโทคอนเดรีย (Mitochondrial toxicity) ซึ่งสัมพันธ์กับยารุ่นเก่า เช่น Stavudine หรือ Didanosine แต่ Omeprazole ไม่ได้เป็นตัวเร่งการเกิดภาวะนี้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92" s="100" t="n"/>
      <c r="L92" s="88" t="inlineStr">
        <is>
          <t>GERD</t>
        </is>
      </c>
      <c r="M92" s="100" t="inlineStr">
        <is>
          <t>Clinic</t>
        </is>
      </c>
      <c r="N92" s="88" t="inlineStr">
        <is>
          <t>ข้อ 4.3 Mock GI RxCU84</t>
        </is>
      </c>
      <c r="O92" s="100" t="inlineStr">
        <is>
          <t>Mock</t>
        </is>
      </c>
      <c r="P92" s="100" t="inlineStr">
        <is>
          <t>Mock RxCU84</t>
        </is>
      </c>
      <c r="Q92" s="100" t="n"/>
    </row>
    <row r="93" ht="13.2" customHeight="1" s="49">
      <c r="A93" s="119" t="n">
        <v>91</v>
      </c>
      <c r="B93"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93" s="100" t="n"/>
      <c r="D93" s="88" t="inlineStr">
        <is>
          <t>ยาระคายเคืองกระเพาะโดยตรง (Direct irritation) และยับยั้งเอนไซม์ COX-2 ทำให้ร่างกายสร้างกรดมากขึ้น</t>
        </is>
      </c>
      <c r="E93" s="88"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93" s="88" t="inlineStr">
        <is>
          <t>ยาไปกระตุ้นการทำงานของ parietal cells ในการหลั่งกรดไฮโดรคลอริก ผ่านทางกระบวนการกระตุ้น Histamine-2 receptors</t>
        </is>
      </c>
      <c r="G93" s="88" t="inlineStr">
        <is>
          <t>ยาปฏิชีวนะหรือยาแก้ปวด Diclofenac ทำให้เกิดภาวะติดเชื้อแบคทีเรีย H. pylori ในกระเพาะอาหารได้ง่ายขึ้น</t>
        </is>
      </c>
      <c r="H93" s="88" t="inlineStr">
        <is>
          <t>ยาไปเพิ่มการบีบตัวของกระเพาะอาหารอย่างรุนแรง ส่งผลให้กรดเข้มข้นไหลย้อนกลับทำลายเนื้อเยื่อ</t>
        </is>
      </c>
      <c r="I93" s="119" t="inlineStr">
        <is>
          <t>2</t>
        </is>
      </c>
      <c r="J93" s="88"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Diclofenac ก่อให้เกิดแผลในกระเพาะอาหารผ่าน 2 กลไกหลัก: 1) Local effect: ยาเป็นกรดอ่อนซึมเข้าเซลล์เยื่อบุและเกิด ion trapping ก่อความเสียหายต่อเยื่อบุโดยตรง 2) Systemic effect (กลไกหลัก): ยับยั้ง COX-1 ทำให้การสังเคราะห์ Prostaglandins (PGE2 และ PGI2) ลดลง ซึ่งสารเหล่านี้ทำหน้าที่สำคัญในการกระตุ้นการสร้าง Mucus, Bicarbonate secretion และคงการไหลเวียนเลือดที่เยื่อบุทางเดินอาหาร (Mucosal blood flow)
🔍 ข้ออื่นผิดเพราะอะไร:
• ข้อ ก. (ยาระคายเคืองกระเพาะโดยตรง (Direct irritation) และยับยั้งเอนไซม์ COX-2 ทำให้ร่างกายสร้างกรดมากขึ้น): การยับยั้งเอนไซม์ COX-2 ช่วยลดการอักเสบและความปวด ไม่ได้ทำให้ร่างกายหลั่งกรดเพิ่มขึ้น แต่การเกิดแผลเกิดจากการยับยั้ง COX-1 ในกระเพาะอาหารทำให้ขาด Prostaglandins ปกป้องเยื่อบุ
• ข้อ ค. (ยาไปกระตุ้นการทำงานของ parietal cells ในการหลั่งกรดไฮโดรคลอริก ผ่านทางกระบวนการกระตุ้น Histamine-2 receptors): Diclofenac ไม่ได้ออกฤทธิ์กระตุ้นตัวรับฮิสตามีนชนิดที่ 2 (H2 receptors) บน Parietal cells เพื่อกระตุ้นการหลั่งกรด การหลั่งกรดเป็นไปตามกลไกสรีรวิทยาปกติแต่ขาดเมือกและไบคาร์บอเนตมาต้านทาน
• ข้อ ง. (ยาปฏิชีวนะหรือยาแก้ปวด Diclofenac ทำให้เกิดภาวะติดเชื้อแบคทีเรีย H. pylori ในกระเพาะอาหารได้ง่ายขึ้น): การใช้ยา Diclofenac ไม่ได้เป็นสาเหตุที่ทำให้เกิดการติดเชื้อ H. pylori เพิ่มขึ้น แม้ว่าทั้งสองอย่างจะเป็นปัจจัยเสี่ยงอิสระที่เสริมฤทธิ์กันในการเกิดแผลในกระเพาะอาหารก็ตาม
• ข้อ จ. (ยาไปเพิ่มการบีบตัวของกระเพาะอาหารอย่างรุนแรง ส่งผลให้กรดเข้มข้นไหลย้อนกลับทำลายเนื้อเยื่อ): NSAIDs ไม่ได้มีฤทธิ์กระตุ้นการบีบตัวของกระเพาะอาหารอย่างรุนแรง พยาธิสภาพหลักเกิดจากการลดลงของเยื่อเมือกปกป้องกระเพาะและการไหลเวียนเลือดเฉพาะที่เสื่อมถอย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3" s="100" t="n"/>
      <c r="L93" s="88" t="inlineStr">
        <is>
          <t>Dyspepsia &amp; PUD</t>
        </is>
      </c>
      <c r="M93" s="100" t="inlineStr">
        <is>
          <t>Clinic</t>
        </is>
      </c>
      <c r="N93" s="88" t="inlineStr">
        <is>
          <t>ข้อ 5.1 Mock GI RxCU84</t>
        </is>
      </c>
      <c r="O93" s="100" t="inlineStr">
        <is>
          <t>Mock</t>
        </is>
      </c>
      <c r="P93" s="100" t="inlineStr">
        <is>
          <t>Mock RxCU84</t>
        </is>
      </c>
      <c r="Q93" s="100" t="n"/>
    </row>
    <row r="94" ht="13.2" customHeight="1" s="49">
      <c r="A94" s="119" t="n">
        <v>92</v>
      </c>
      <c r="B94"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94" s="100" t="n"/>
      <c r="D94" s="88" t="inlineStr">
        <is>
          <t>แนะนำให้เปลี่ยนจาก Diclofenac เป็น Naproxen 250 mg รับประทานวันละ 2 ครั้ง ทันที</t>
        </is>
      </c>
      <c r="E94" s="88"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94" s="88" t="inlineStr">
        <is>
          <t>แนะนำให้เพิ่มขนาดการรับประทาน Tolperisone เป็น 150 mg วันละ 3 ครั้ง และคงการทาน Diclofenac ร่วมด้วย</t>
        </is>
      </c>
      <c r="G94" s="88" t="inlineStr">
        <is>
          <t>แนะนำให้รับประทาน Diclofenac ห่างจากเครื่องดื่มแอลกอฮอล์อย่างน้อย 8 ชั่วโมง โดยใช้ยาสูตรเดิมต่อไป</t>
        </is>
      </c>
      <c r="H94" s="88" t="inlineStr">
        <is>
          <t>แนะนำให้ใช้ยาแก้ปวดกลุ่มสเตียรอยด์ (Steroids) ชนิดรับประทานทดแทนเพื่อความปลอดภัยต่อกระเพาะอาหาร</t>
        </is>
      </c>
      <c r="I94" s="119" t="inlineStr">
        <is>
          <t>2</t>
        </is>
      </c>
      <c r="J94" s="88"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ผู้ป่วยรายนี้มีความเสี่ยงสูงต่อ GI complications (มีแผล PUD จาก NSAIDs และดื่มแอลกอฮอล์เป็นประจำ) แนวทางที่ถูกต้องคือ 1) หยุด Non-selective NSAIDs (Diclofenac) 2) หากจำเป็นต้องใช้ยาแก้ปวด ให้เลือก Selective COX-2 inhibitor (เช่น Celecoxib) ร่วมกับ PPI (เช่น Omeprazole) เสมอ 3) งดดื่มแอลกอฮอล์เด็ดขาดเนื่องจากระคายเคืองกระเพาะอาหารและกระตุ้นการหลั่งกรด
🔍 ข้ออื่นผิดเพราะอะไร:
• ข้อ ก. (แนะนำให้เปลี่ยนจาก Diclofenac เป็น Naproxen 250 mg รับประทานวันละ 2 ครั้ง ทันที): Naproxen เป็น non-selective NSAID ที่ยับยั้ง COX-1 สูง จึงมีความเสี่ยงต่อการเกิดแผลและเลือดออกในทางเดินอาหารไม่แตกต่างจาก Diclofenac แม้ว่าจะมี cardiovascular safety ที่ดีกว่าก็ตาม
• ข้อ ค. (แนะนำให้เพิ่มขนาดการรับประทาน Tolperisone เป็น 150 mg วันละ 3 ครั้ง และคงการทาน Diclofenac ร่วมด้วย): Tolperisone เป็นยาคลายกล้ามเนื้อที่ออกฤทธิ์ต่อระบบประสาทส่วนกลาง ไม่มีฤทธิ์ต้านการอักเสบเพียงพอที่จะทดแทนได้ และการคงใช้ Diclofenac ร่วมกับการดื่มแอลกอฮอล์จะยิ่งเพิ่มความเสี่ยงต่อแผลทะลุหรือเลือดออกในทางเดินอาหาร
• ข้อ ง. (แนะนำให้รับประทาน Diclofenac ห่างจากเครื่องดื่มแอลกอฮอล์อย่างน้อย 8 ชั่วโมง โดยใช้ยาสูตรเดิมต่อไป): การแยกเวลาทาน Diclofenac ห่างจากแอลกอฮอล์ 8 ชั่วโมง ไม่สามารถป้องกันพิษต่อกระเพาะอาหารได้ เนื่องจากผลของ Diclofenac ในการลด Prostaglandin เป็นผลระดับระบบที่คงอยู่นานหลายวัน
• ข้อ จ. (แนะนำให้ใช้ยาแก้ปวดกลุ่มสเตียรอยด์ (Steroids) ชนิดรับประทานทดแทนเพื่อความปลอดภัยต่อกระเพาะอาหาร): ยาสเตียรอยด์ชนิดรับประทานมีผลข้างเคียงระคายเคืองกระเพาะอาหารและยับยั้งการหายของแผล และไม่ได้เป็นข้อบ่งใช้ในการรักษาอาการปวดกล้ามเนื้อทั่วไปจากการทำงาน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4" s="100" t="n"/>
      <c r="L94" s="88" t="inlineStr">
        <is>
          <t>Dyspepsia &amp; PUD</t>
        </is>
      </c>
      <c r="M94" s="100" t="inlineStr">
        <is>
          <t>Clinic</t>
        </is>
      </c>
      <c r="N94" s="88" t="inlineStr">
        <is>
          <t>ข้อ 5.2 Mock GI RxCU84</t>
        </is>
      </c>
      <c r="O94" s="100" t="inlineStr">
        <is>
          <t>Mock</t>
        </is>
      </c>
      <c r="P94" s="100" t="inlineStr">
        <is>
          <t>Mock RxCU84</t>
        </is>
      </c>
      <c r="Q94" s="100" t="n"/>
    </row>
    <row r="95" ht="13.2" customHeight="1" s="49">
      <c r="A95" s="119" t="n">
        <v>93</v>
      </c>
      <c r="B95"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95" s="100" t="n"/>
      <c r="D95" s="88" t="inlineStr">
        <is>
          <t>ออกฤทธิ์จับตัวรับ H2 อาการข้างเคียงคือทำให้เกิดผื่นแพ้แสง; ห้ามใช้ในคนไข้โรคหัวใจล้มเหลว</t>
        </is>
      </c>
      <c r="E95" s="88"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95" s="88" t="inlineStr">
        <is>
          <t>ออกฤทธิ์บลอค Proton pump; อาการข้างเคียงคืออาการปวดศีรษะ; ห้ามใช้ในผู้ป่วยโรคตับแข็ง</t>
        </is>
      </c>
      <c r="G95" s="88" t="inlineStr">
        <is>
          <t>เป็นสารเคลือบแผลกระเพาะอาหาร; อาการข้างเคียงคือทำให้อุจจาระสีดำเข้ม; ห้ามใช้ในคนไข้ที่เป็นโรคไตวาย</t>
        </is>
      </c>
      <c r="H95" s="88" t="inlineStr">
        <is>
          <t>เป็นยากระตุ้นการหลั่งเอนไซม์ amylase; อาการข้างเคียงคือน้ำตาลในเลือดต่ำ; ห้ามใช้ร่วมกับอินซูลิน</t>
        </is>
      </c>
      <c r="I95" s="119" t="inlineStr">
        <is>
          <t>2</t>
        </is>
      </c>
      <c r="J95" s="88"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Misoprostol เป็น Synthetic Prostaglandin E1 (PGE1) analog ออกฤทธิ์เพิ่มการสร้างเยื่อเมือกและไบคาร์บอเนต ผลข้างเคียงสำคัญคืออาการปวดเกร็งท้องและท้องเสียตามขนาดยา (Dose-dependent diarrhea &amp; cramping) และมีฤทธิ์กระตุ้นการบีบตัวของมดลูก (Uterotonic effect) อย่างรุนแรง จึงจัดเป็น FDA Pregnancy Category X ห้ามใช้ในสตรีมีครรภ์โดยเด็ดขาดเนื่องจากทำให้เกิดการแท้งบุตร
🔍 ข้ออื่นผิดเพราะอะไร:
• ข้อ ก. (ออกฤทธิ์จับตัวรับ H2 อาการข้างเคียงคือทำให้เกิดผื่นแพ้แสง; ห้ามใช้ในคนไข้โรคหัวใจล้มเหลว): Misoprostol เป็น Prostaglandin E1 analog ไม่ใช่สารต้านตัวรับ H2 receptor และไม่ได้มีผลข้างเคียงเด่นเรื่องผื่นแพ้แสง
• ข้อ ค. (ออกฤทธิ์บลอค Proton pump; อาการข้างเคียงคืออาการปวดศีรษะ; ห้ามใช้ในผู้ป่วยโรคตับแข็ง): Misoprostol ออกฤทธิ์จับกับตัวรับ Prostaglandin EP3 บน parietal cells และ superficial epithelial cells ไม่ได้มีกลไกยับยั้ง H+/K+ ATPase เหมือนยากลุ่ม PPIs
• ข้อ ง. (เป็นสารเคลือบแผลกระเพาะอาหาร; อาการข้างเคียงคือทำให้อุจจาระสีดำเข้ม; ห้ามใช้ในคนไข้ที่เป็นโรคไตวาย): Misoprostol ออกฤทธิ์ระดับเซลล์ผ่านการกระตุ้นตัวรับพรอสตาแกลนดินเพื่อเพิ่มเมือกและลดกรด ไม่ใช่สารเคลือบแผลเชิงกลเชิงเคมีเหมือน Sucralfate และไม่ได้ทำให้อุจจาระเป็นสีดำเหมือนเกลือบิสมัท
• ข้อ จ. (เป็นยากระตุ้นการหลั่งเอนไซม์ amylase; อาการข้างเคียงคือน้ำตาลในเลือดต่ำ; ห้ามใช้ร่วมกับอินซูลิน): Misoprostol ไม่ได้มีผลต่อการหลั่งเอนไซม์ Amylase หรือทำให้เกิดภาวะน้ำตาลในเลือดต่ำ จึงไม่มีข้อห้ามใช้จำเพาะกับอินซูลิน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5" s="100" t="n"/>
      <c r="L95" s="88" t="inlineStr">
        <is>
          <t>Dyspepsia &amp; PUD</t>
        </is>
      </c>
      <c r="M95" s="100" t="inlineStr">
        <is>
          <t>Clinic</t>
        </is>
      </c>
      <c r="N95" s="88" t="inlineStr">
        <is>
          <t>ข้อ 5.3 Mock GI RxCU84</t>
        </is>
      </c>
      <c r="O95" s="100" t="inlineStr">
        <is>
          <t>Mock</t>
        </is>
      </c>
      <c r="P95" s="100" t="inlineStr">
        <is>
          <t>Mock RxCU84</t>
        </is>
      </c>
      <c r="Q95" s="100" t="n"/>
    </row>
    <row r="96" ht="13.2" customHeight="1" s="49">
      <c r="A96" s="119" t="n">
        <v>94</v>
      </c>
      <c r="B96"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96" s="100" t="n"/>
      <c r="D96" s="88" t="inlineStr">
        <is>
          <t>อาการปวดแสบบริเวณหน้าอกลามไปถึงไหล่ซ้าย</t>
        </is>
      </c>
      <c r="E96" s="88"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96" s="88" t="inlineStr">
        <is>
          <t>อาการแสบร้อนที่ผิวหนังบริเวณที่ปวดกล้ามเนื้อ</t>
        </is>
      </c>
      <c r="G96" s="88" t="inlineStr">
        <is>
          <t>อาการอ่อนเพลียเล็กน้อยหลังจากทำงานเกษตรกลางแดดจัด</t>
        </is>
      </c>
      <c r="H96" s="88" t="inlineStr">
        <is>
          <t>อาการท้องอืด ท้องเฟ้อ มีลมในกระเพาะอาหารหลังตื่นนอนตอนเช้า</t>
        </is>
      </c>
      <c r="I96" s="119" t="inlineStr">
        <is>
          <t>2</t>
        </is>
      </c>
      <c r="J96" s="88"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อาการคลื่นไส้อาเจียนปนเลือด หรือถ่ายอุจจาระเป็นสีดำเหนียวคล้ายยางมะตอย (Melena) บ่งชี้ภาวะเลือดออกในทางเดินอาหาร อาการเตือนอันตรายจากแผลทางเดินอาหารทะลุหรือมีเลือดออก (Upper GI Bleeding) ได้แก่ การอาเจียนเป็นเลือดสดหรือสีกากกาแฟ (Hematemesis) และการถ่ายอุจจาระเป็นสีดำเหนียวคล้ายยางมะตอย (Melena) ซึ่งบ่งบอกถึงการสูญเสียเลือดในปริมาณมาก ถือเป็นภาวะฉุกเฉินทางการแพทย์์ที่ต้องรีบไปโรงพยาบาลทันที
🔍 ข้ออื่นผิดเพราะอะไร:
• ข้อ ก. (อาการปวดแสบบริเวณหน้าอกลามไปถึงไหล่ซ้าย): อาการปวดแสบหน้าอกร้าวไปไหล่ซ้ายมักบ่งชี้ถึงภาวะกล้ามเนื้อหัวใจขาดเลือดเฉียบพลัน (Acute coronary syndrome) แม้เป็นภาวะฉุกเฉินแต่ไม่ใช่สัญญาณเตือนเฉพาะของแผลทางเดินอาหารที่มีภาวะแทรกซ้อน
• ข้อ ค. (อาการแสบร้อนที่ผิวหนังบริเวณที่ปวดกล้ามเนื้อ): อาการแสบร้อนที่ผิวหนังบริเวณกล้ามเนื้ออาจเป็นผลจากการแพ้ยาทาเฉพาะที่หรือการระคายเคืองภายนอก ไม่ใช่สัญญาณเตือนทางคลินิกที่บ่งชี้ถึงภาวะแทรกซ้อนของโรคแผลในกระเพาะอาหาร
• ข้อ ง. (อาการอ่อนเพลียเล็กน้อยหลังจากทำงานเกษตรกลางแดดจัด): อาการอ่อนเพลียหลังทำงานกลางแดดจัดเป็นผลจากความร้อนและการสูญเสียเหงื่อทั่วไป (Heat exhaustion) ไม่ใช่อาการเตือนเฉพาะเจาะจงของเลือดออกในกระเพาะอาหาร
• ข้อ จ. (อาการท้องอืด ท้องเฟ้อ มีลมในกระเพาะอาหารหลังตื่นนอนตอนเช้า): อาการท้องอืด แน่นท้อง หรือมีลมตอนเช้าเป็นอาการทั่วไปของความผิดปกติในการย่อยอาหาร (Dyspepsia) ไม่ใช่อาการเตือนอันตรายร้ายแรงที่ต้องส่งโรงพยาบาลฉุกเฉิน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6" s="100" t="n"/>
      <c r="L96" s="88" t="inlineStr">
        <is>
          <t>Dyspepsia &amp; PUD</t>
        </is>
      </c>
      <c r="M96" s="100" t="inlineStr">
        <is>
          <t>Clinic</t>
        </is>
      </c>
      <c r="N96" s="88" t="inlineStr">
        <is>
          <t>ข้อ 5.4 Mock GI RxCU84</t>
        </is>
      </c>
      <c r="O96" s="100" t="inlineStr">
        <is>
          <t>Mock</t>
        </is>
      </c>
      <c r="P96" s="100" t="inlineStr">
        <is>
          <t>Mock RxCU84</t>
        </is>
      </c>
      <c r="Q96" s="100" t="n"/>
    </row>
    <row r="97" ht="13.2" customHeight="1" s="49">
      <c r="A97" s="119" t="n">
        <v>95</v>
      </c>
      <c r="B97"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อาการคลื่นไส้ ท้องอืด และเรอเปรี้ยวของผู้ป่วยรายนี้ ควรเลือกใช้ยากลุ่มใดเป็นอันดับแรกเพื่อบรรเทาอาการ?</t>
        </is>
      </c>
      <c r="C97" s="100" t="n"/>
      <c r="D97" s="88" t="inlineStr">
        <is>
          <t>5-HT3 antagonist</t>
        </is>
      </c>
      <c r="E97" s="88" t="inlineStr">
        <is>
          <t>Antihistamine / Anticholinergic</t>
        </is>
      </c>
      <c r="F97" s="88" t="inlineStr">
        <is>
          <t>Dopamine D2 antagonist</t>
        </is>
      </c>
      <c r="G97" s="88" t="inlineStr">
        <is>
          <t>Benzodiazepines (Anticipatory emesis)</t>
        </is>
      </c>
      <c r="H97" s="88" t="inlineStr">
        <is>
          <t>Neurokinin-1 (NK1) receptor antagonist</t>
        </is>
      </c>
      <c r="I97" s="119" t="inlineStr">
        <is>
          <t>3</t>
        </is>
      </c>
      <c r="J97" s="88" t="inlineStr">
        <is>
          <t>✅ คำตอบที่ถูกต้อง: ข้อ ค. Dopamine D2 antagonist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Dopamine D2 antagonist อาการคลื่นไส้ แน่นท้อง ท้องอืด เรอเปรี้ยว เข้าได้กับภาวะ Dyspepsia / Delayed gastric emptying จากการระคายเคืองกระเพาะอาหาร ยาที่เหมาะสมเป็น first-line คือยากลุ่ม Prokinetics ชนิด Dopamine D2 antagonist (เช่น Domperidone หรือ Metoclopramide) ซึ่งช่วยกระตุ้นการบีบตัวและเร่งการระบายอาหารออกจากกระเพาะอาหารลงสู่ลำไส้เล็ก
🔍 ข้ออื่นผิดเพราะอะไร:
• ข้อ ก. (5-HT3 antagonist): 5-HT3 receptor antagonists เช่น Ondansetron ใช้สำหรับป้องกันคลื่นไส้อาเจียนจากยาเคมีบำบัดหรือหลังผ่าตัดเป็นหลัก ไม่มีฤทธิ์กระตุ้นการบีบตัวของกระเพาะอาหาร (Prokinetic) เพื่อบรรเทาอาการท้องอืดเรอเปรี้ยว
• ข้อ ข. (Antihistamine / Anticholinergic): Antihistamine และ Anticholinergic มักใช้สำหรับอาการเมารถเมาเรือ (Motion sickness) และมีฤทธิ์ยับยั้งการเคลื่อนไหวของกระเพาะอาหาร ซึ่งจะทำให้อาการแน่นท้องอืดเฟ้อแย่ลง
• ข้อ ง. (Benzodiazepines (Anticipatory emesis)): Benzodiazepines ใช้สำหรับภาวะ Anticipatory emesis ในผู้ป่วยมะเร็งที่วิตกกังวลก่อนได้รับเคมีบำบัด ไม่มีฤทธิ์แก้คลื่นไส้จากอาหารไม่ย่อยและไม่มีผลต่อการเคลื่อนไหวของทางเดินอาหาร
• ข้อ จ. (Neurokinin-1 (NK1) receptor antagonist): NK1 receptor antagonists เช่น Aprepitant มีข้อบ่งใช้เฉพาะสำหรับภาวะคลื่นไส้อาเจียนระยะช้าจากยาเคมีบำบัดที่มีความเสี่ยงสูง ไม่มีบทบาทในการรักษาอาการ dyspepsia ในร้านยา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7" s="100" t="n"/>
      <c r="L97" s="88" t="inlineStr">
        <is>
          <t>Dyspepsia &amp; PUD</t>
        </is>
      </c>
      <c r="M97" s="100" t="inlineStr">
        <is>
          <t>Clinic</t>
        </is>
      </c>
      <c r="N97" s="88" t="inlineStr">
        <is>
          <t>ข้อ 5.5 Mock GI RxCU84</t>
        </is>
      </c>
      <c r="O97" s="100" t="inlineStr">
        <is>
          <t>Mock</t>
        </is>
      </c>
      <c r="P97" s="100" t="inlineStr">
        <is>
          <t>Mock RxCU84</t>
        </is>
      </c>
      <c r="Q97" s="100" t="n"/>
    </row>
    <row r="98" ht="13.2" customHeight="1" s="49">
      <c r="A98" s="119" t="n">
        <v>96</v>
      </c>
      <c r="B98"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98" s="100" t="n"/>
      <c r="D98" s="88" t="inlineStr">
        <is>
          <t>Domperidone ออกฤทธิ์ที่ 5-HT3 receptor จึงไม่มีผลต่อ CNS</t>
        </is>
      </c>
      <c r="E98" s="88" t="inlineStr">
        <is>
          <t>Domperidone ผ่าน blood-brain barrier (BBB) ได้น้อยกว่า Metoclopramide จึงมีโอกาสเกิด extrapyramidal symptoms (EPS) และผลข้างเคียงทาง CNS น้อยกว่า</t>
        </is>
      </c>
      <c r="F98" s="88" t="inlineStr">
        <is>
          <t>Domperidone ไม่มีผลต่อระดับ prolactin เลย</t>
        </is>
      </c>
      <c r="G98" s="88" t="inlineStr">
        <is>
          <t>Metoclopramide ไม่ผ่าน BBB จึงปลอดภัยกว่าในการใช้ระยะยาว</t>
        </is>
      </c>
      <c r="H98" s="88" t="inlineStr">
        <is>
          <t>ทั้งสองตัวมี safety profile เหมือนกันทุกประการ</t>
        </is>
      </c>
      <c r="I98" s="119" t="inlineStr">
        <is>
          <t>2</t>
        </is>
      </c>
      <c r="J98" s="88" t="inlineStr">
        <is>
          <t>✅ คำตอบที่ถูกต้อง: ข้อ ข. Domperidone ผ่าน blood-brain barrier (BBB) ได้น้อยกว่า Metoclopramide จึงมีโอกาสเกิด extrapyramidal symptoms (EPS) และผลข้างเคียงทาง CNS น้อยกว่า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ผ่าน blood-brain barrier (BBB) ได้น้อยกว่า Metoclopramide จึงมีโอกาสเกิด extrapyramidal symptoms (EPS) และผลข้างเคียงทาง CNS น้อยกว่า Domperidone มีความเป็นขั้วสูง (Polar) จึงผ่าน Blood-Brain Barrier (BBB) เข้าสู่ระบบประสาทส่วนกลางได้น้อยมาก ออกฤทธิ์จำเพาะที่ CTZ (Area postrema ซึ่งอยู่นอก BBB) และกระเพาะอาหาร จึงมีความเสี่ยงต่อ Extrapyramidal Symptoms (EPS), Dystonia และ Sedation ต่ำกว่า Metoclopramide ซึ่งผ่าน BBB ได้ดีมากอย่างมีนัยสำคัญ
🔍 ข้ออื่นผิดเพราะอะไร:
• ข้อ ก. (Domperidone ออกฤทธิ์ที่ 5-HT3 receptor จึงไม่มีผลต่อ CNS): Domperidone เป็น Dopamine D2 receptor antagonist ที่ออกฤทธิ์บริเวณ Chemoreceptor Trigger Zone (CTZ) ภายนอกสมองและทางเดินอาหาร ไม่ได้ออกฤทธิ์ผ่าน 5-HT3 receptor
• ข้อ ค. (Domperidone ไม่มีผลต่อระดับ prolactin เลย): Domperidone สามารถเพิ่มระดับฮอร์โมน Prolactin ในเลือดได้เนื่องจากออกฤทธิ์ปิดกั้นตัวรับ Dopamine ที่ต่อมใต้สมองส่วนหน้า (Anterior pituitary) ซึ่งอยู่นอก Blood-brain barrier
• ข้อ ง. (Metoclopramide ไม่ผ่าน BBB จึงปลอดภัยกว่าในการใช้ระยะยาว): Metoclopramide เป็นยาที่ละลายในไขมันได้ดีและสามารถผ่าน Blood-brain barrier เข้าสู่ระบบประสาทส่วนกลางได้ง่าย จึงมีความเสี่ยงต่อผลข้างเคียงทางระบบประสาทสูง
• ข้อ จ. (ทั้งสองตัวมี safety profile เหมือนกันทุกประการ): ยา Metoclopramide และ Domperidone มี safety profile ที่แตกต่างกันอย่างชัดเจน โดย Metoclopramide เด่นเรื่องผลข้างเคียงทางระบบประสาทส่วนกลาง ส่วน Domperidone เด่นเรื่องความเสี่ยงต่อ QTc prolongation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8" s="100" t="n"/>
      <c r="L98" s="88" t="inlineStr">
        <is>
          <t>Dyspepsia &amp; PUD</t>
        </is>
      </c>
      <c r="M98" s="100" t="inlineStr">
        <is>
          <t>Clinic</t>
        </is>
      </c>
      <c r="N98" s="88" t="inlineStr">
        <is>
          <t>ข้อ 5.6 Mock GI RxCU84</t>
        </is>
      </c>
      <c r="O98" s="100" t="inlineStr">
        <is>
          <t>Mock</t>
        </is>
      </c>
      <c r="P98" s="100" t="inlineStr">
        <is>
          <t>Mock RxCU84</t>
        </is>
      </c>
      <c r="Q98" s="100" t="n"/>
    </row>
    <row r="99" ht="13.2" customHeight="1" s="49">
      <c r="A99" s="119" t="n">
        <v>97</v>
      </c>
      <c r="B99" s="88"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หากผู้ป่วยรายนี้จำเป็นต้องได้รับ Metoclopramide ต่อเนื่อง ข้อใดคือข้อควรระวังทางเภสัชวิทยาที่สำคัญที่สุดที่เภสัชกรต้องแจ้งผู้ป่วย?</t>
        </is>
      </c>
      <c r="C99" s="100" t="n"/>
      <c r="D99" s="88" t="inlineStr">
        <is>
          <t>ควรรับประทานพร้อมอาหารที่มีไขมันสูงเพื่อเพิ่มการดูดซึม</t>
        </is>
      </c>
      <c r="E99" s="88" t="inlineStr">
        <is>
          <t>ไม่ควรใช้ติดต่อกันนานเกิน 12 สัปดาห์ เนื่องจากเพิ่มความเสี่ยง tardive dyskinesia ซึ่งอาจเป็นแบบถาวร</t>
        </is>
      </c>
      <c r="F99" s="88" t="inlineStr">
        <is>
          <t>สามารถใช้ร่วมกับแอลกอฮอล์ได้อย่างปลอดภัยโดยไม่มีผลเสริมฤทธิ์กดประสาท</t>
        </is>
      </c>
      <c r="G99" s="88" t="inlineStr">
        <is>
          <t>ไม่มีผลต่อระบบประสาทส่วนกลางจึงใช้ในผู้ป่วย Parkinson’s disease ได้อย่างปลอดภัย</t>
        </is>
      </c>
      <c r="H99" s="88" t="inlineStr">
        <is>
          <t>ไม่จำเป็นต้องปรับขนาดยาในผู้ป่วยที่มีการทำงานของไตบกพร่อง</t>
        </is>
      </c>
      <c r="I99" s="119" t="inlineStr">
        <is>
          <t>2</t>
        </is>
      </c>
      <c r="J99" s="88" t="inlineStr">
        <is>
          <t>✅ คำตอบที่ถูกต้อง: ข้อ ข. ไม่ควรใช้ติดต่อกันนานเกิน 12 สัปดาห์ เนื่องจากเพิ่มความเสี่ยง tardive dyskinesia ซึ่งอาจเป็นแบบถาวร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ไม่ควรใช้ติดต่อกันนานเกิน 12 สัปดาห์ เนื่องจากเพิ่มความเสี่ยง tardive dyskinesia ซึ่งอาจเป็นแบบถาวร Metoclopramide มีคำเตือน Black Box Warning จาก US FDA เรื่องความเสี่ยงในการเกิด Tardive Dyskinesia (การเคลื่อนไหวผิดปกติของใบหน้า ลิ้น และแขนขาที่ไม่สามารถควบคุมได้) ซึ่งอาจกลายเป็นความผิดปกติถาวรแม้หยุดยาแล้ว จึงไม่แนะนำให้ใช้ติดต่อกันเกิน 12 สัปดาห์ และห้ามใช้ในผู้ป่วยโรคพาร์กินสัน
🔍 ข้ออื่นผิดเพราะอะไร:
• ข้อ ก. (ควรรับประทานพร้อมอาหารที่มีไขมันสูงเพื่อเพิ่มการดูดซึม): การรับประทาน Metoclopramide แนะนำให้รับประทานก่อนอาหาร 30 นาทีเพื่อให้ยาเริ่มออกฤทธิ์สัมพันธ์กับมื้ออาหาร ไม่จำเป็นต้องรับประทานพร้อมอาหารไขมันสูง
• ข้อ ค. (สามารถใช้ร่วมกับแอลกอฮอล์ได้อย่างปลอดภัยโดยไม่มีผลเสริมฤทธิ์กดประสาท): Metoclopramide มีฤทธิ์กดประสาทส่วนกลาง การใช้ร่วมกับแอลกอฮอล์จะเกิดผลเสริมฤทธิ์ทำให้ง่วงซึม มึนงง และรบกวนสมาธิอย่างรุนแรง จึงควรหลีกเลี่ยงการดื่มแอลกอฮอล์
• ข้อ ง. (ไม่มีผลต่อระบบประสาทส่วนกลางจึงใช้ในผู้ป่วย Parkinson’s disease ได้อย่างปลอดภัย): Metoclopramide ปิดกั้นตัวรับ Dopamine ในสมองส่วน striatum จึงเป็นข้อห้ามใช้อย่างเด็ดขาดในผู้ป่วยโรคพาร์กินสัน (Parkinson disease) เนื่องจากจะทำให้อาการกล้ามเนื้อสั่นเกร็งทรุดหนักลงอย่างรวดเร็ว
• ข้อ จ. (ไม่จำเป็นต้องปรับขนาดยาในผู้ป่วยที่มีการทำงานของไตบกพร่อง): Metoclopramide ถูกกำจัดออกทางไตเป็นหลัก จึงจำเป็นต้องปรับลดขนาดยาลงในผู้ป่วยที่มีการทำงานของไตบกพร่อง (CrCl น้อยกว่า 40 mL/min) เพื่อป้องกันการสะสมของยาและความเป็นพิษ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9" s="100" t="n"/>
      <c r="L99" s="88" t="inlineStr">
        <is>
          <t>Dyspepsia &amp; PUD</t>
        </is>
      </c>
      <c r="M99" s="100" t="inlineStr">
        <is>
          <t>Clinic</t>
        </is>
      </c>
      <c r="N99" s="88" t="inlineStr">
        <is>
          <t>ข้อ 5.7 Mock GI RxCU84</t>
        </is>
      </c>
      <c r="O99" s="100" t="inlineStr">
        <is>
          <t>Mock</t>
        </is>
      </c>
      <c r="P99" s="100" t="inlineStr">
        <is>
          <t>Mock RxCU84</t>
        </is>
      </c>
      <c r="Q99" s="100" t="n"/>
    </row>
    <row r="100" ht="13.2" customHeight="1" s="49">
      <c r="A100" s="119" t="n">
        <v>98</v>
      </c>
      <c r="B100" s="88" t="inlineStr">
        <is>
          <t>ผู้ป่วยหญิงไทยอายุ 44 ปี ปรึกษาเภสัชกรที่ร้านยาด้วยอาการมีเลือดสีแดงสดหยดตามหลังถ่ายอุจจาระ มีติ่งยื่นที่ปากทวารหนักเวลาเบ่งถ่าย ต้องใช้นิ้วช่วยดันกลับ (Internal Hemorrhoids Grade III) มีอาการปวดตื้อ คัน และรู้สึกชื้นแฉะบริเวณทวารหนัก หากเภสัชกรต้องการจ่ายยา Micronized Purified Flavonoid Fraction (MPFF: Daflon 500 mg) ขนาดยาที่ถูกต้องสำหรับ Acute Hemorrhoidal Attack คือข้อใด</t>
        </is>
      </c>
      <c r="C100" s="100" t="n"/>
      <c r="D100" s="88" t="inlineStr">
        <is>
          <t>รับประทาน 1 เม็ด วันละครั้ง ต่อเนื่อง 1 เดือน</t>
        </is>
      </c>
      <c r="E100" s="88" t="inlineStr">
        <is>
          <t>รับประทาน 1 เม็ด วันละ 2 ครั้ง ต่อเนื่อง 14 วัน</t>
        </is>
      </c>
      <c r="F100" s="88" t="inlineStr">
        <is>
          <t>รับประทานครั้งละ 2 เม็ด วันละ 3 ครั้ง (วันละ 6 เม็ด) นาน 4 วัน จากนั้นลดเหลือครั้งละ 2 เม็ด วันละ 2 ครั้ง (วันละ 4 เม็ด) ต่ออีก 3 วัน</t>
        </is>
      </c>
      <c r="G100" s="88" t="inlineStr">
        <is>
          <t>รับประทานครั้งละ 3 เม็ด วันละ 3 ครั้ง (วันละ 9 เม็ด) ต่อเนื่อง 14 วัน</t>
        </is>
      </c>
      <c r="H100" s="88" t="inlineStr">
        <is>
          <t>รับประทาน 1 เม็ด วันละ 3 ครั้ง เฉพาะเวลาที่มีอาการปวดเบ่ง</t>
        </is>
      </c>
      <c r="I100" s="119" t="n">
        <v>3</v>
      </c>
      <c r="J100" s="88" t="inlineStr">
        <is>
          <t>✅ คำตอบที่ถูกต้อง: ข้อ ค. รับประทานครั้งละ 2 เม็ด วันละ 3 ครั้ง (วันละ 6 เม็ด) นาน 4 วัน จากนั้นลดเหลือครั้งละ 2 เม็ด วันละ 2 ครั้ง (วันละ 4 เม็ด) ต่ออีก 3 วัน
💡 Background:
Micronized Purified Flavonoid Fraction (MPFF 500 mg ประกอบด้วย Diosmin 450 mg + Hesperidin 50 mg):
- เป็นยากลุ่ม Venotonic / Phlebotropic agent ช่วยเพิ่ม Venous tone, ลดการคั่งของเลือดดำ และลด Capillary hyperpermeability
- ขนาดยามาตรฐานสำหรับภาวะริดสีดวงทวารกำเริบเฉียบพลัน (Acute hemorrhoidal attack):
  • วันที่ 1 - 4: รับประทาน 6 เม็ดต่อวัน (ครั้งละ 2 เม็ด วันละ 3 ครั้ง หลังอาหาร)
  • วันที่ 5 - 7: รับประทาน 4 เม็ดต่อวัน (ครั้งละ 2 เม็ด วันละ 2 ครั้ง หลังอาหาร)
  • จากนั้นสำหรับ Chronic maintenance: 2 เม็ดต่อวัน (ครั้งละ 1 เม็ด วันละ 2 ครั้ง)
🎯 ทำไมข้อนี้ถึงถูก:
สูตร '6 เม็ด 4 วัน ตามด้วย 4 เม็ด 3 วัน' (6 tablets/day x 4 days, then 4 tablets/day x 3 days) เป็นขนาดยาตามข้อบ่งใช้ทางการแพทย์ที่ถูกต้องของ Daflon ใน Acute attack
🔍 ข้ออื่นผิดเพราะอะไร:
• ข้อ ก. และ ข. เป็นขนาดต่ำเกินไปสำหรับการรักษา Acute hemorrhoidal attack (ขนาดยา 2 เม็ด/วัน ใช้สำหรับ Chronic maintenance)
• ข้อ ด. และ จ. ไม่ใช่ขนาดยาตามข้อบ่งใช้ทางการแพทย์ของ MPFF
📖 Guideline อ้างอิง:
International Union of Phlebology (UIP) Guidelines &amp; MIMS / Thai FDA Approved Drug Package Insert: Daflon 500 mg
📌 จุดจำก่อนสอบ:
• Acute Hemorrhoid MPFF: 6 เม็ด/วัน นาน 4 วัน -&gt; 4 เม็ด/วัน นาน 3 วัน (รวม 7 วัน)</t>
        </is>
      </c>
      <c r="K100" s="100" t="n"/>
      <c r="L100" s="88" t="inlineStr">
        <is>
          <t>Nausea and vomiting</t>
        </is>
      </c>
      <c r="M100" s="100" t="inlineStr">
        <is>
          <t>Clinic</t>
        </is>
      </c>
      <c r="N100" s="88" t="inlineStr">
        <is>
          <t>ข้อ 6.1 Mock GI RxCU84</t>
        </is>
      </c>
      <c r="O100" s="100" t="inlineStr">
        <is>
          <t>Mock</t>
        </is>
      </c>
      <c r="P100" s="100" t="inlineStr">
        <is>
          <t>Mock RxCU84</t>
        </is>
      </c>
      <c r="Q100" s="100" t="n"/>
    </row>
    <row r="101" ht="13.2" customHeight="1" s="49">
      <c r="A101" s="119" t="n">
        <v>99</v>
      </c>
      <c r="B101" s="88" t="inlineStr">
        <is>
          <t>ผู้ป่วยหญิงอายุ 44 ปี มีอาการริดสีดวงทวารกำเริบระยะเฉียบพลัน สอบถามเภสัชกรเกี่ยวกับการใช้ยาเหน็บหรือยาทาทวารหนัก (ที่มีส่วนผสมของ Lidocaine + Zinc oxide + Hydrocortisone) ข้อใดเป็นคำอธิบายข้อเท็จจริงทางวิชาการที่ถูกต้องที่สุด</t>
        </is>
      </c>
      <c r="C101" s="100" t="n"/>
      <c r="D101" s="88" t="inlineStr">
        <is>
          <t>ยาเหน็บ/ยาทาสูตรผสมสเตียรอยด์สามารถรักษาริดสีดวงทวารให้หายขาดได้อย่างถาวรและป้องกันการกลับเป็นซ้ำได้</t>
        </is>
      </c>
      <c r="E101" s="88" t="inlineStr">
        <is>
          <t>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t>
        </is>
      </c>
      <c r="F101" s="88" t="inlineStr">
        <is>
          <t>สามารถใช้ยาเหน็บสูตรนี้แทนการปรับพฤติกรรมและการรับประทานอาหารที่มีกากใยได้สมบูรณ์</t>
        </is>
      </c>
      <c r="G101" s="88" t="inlineStr">
        <is>
          <t>ควรใช้ยาเหน็บสูตรผสมสเตียรอยด์ต่อเนื่องเป็นประจำทุกวันอย่างน้อย 6 เดือนเพื่อความปลอดภัยสูงสุด</t>
        </is>
      </c>
      <c r="H101" s="88" t="inlineStr">
        <is>
          <t>ยาเหน็บสูตรนี้มีข้อบ่งใช้เฉพาะเมื่อมีการติดเชื้อแบคทีเรียรุนแรงในทวารหนักเท่านั้น</t>
        </is>
      </c>
      <c r="I101" s="119" t="n">
        <v>2</v>
      </c>
      <c r="J101" s="88" t="inlineStr">
        <is>
          <t>✅ คำตอบที่ถูกต้อง: ข้อ ข. 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
💡 Background:
ยาเหน็บและยาทาเฉพาะที่สำหรับริดสีดวงทวาร (Topical Hemorrhoidal Preparations เช่น Scheriproct, Proctosedyl):
- มักประกอบด้วย Local anesthetic (Lidocaine/Cinchocaine), Astringent (Zinc oxide/Bismuth) และ Corticosteroid (Hydrocortisone/Fluocortolone)
- วัตถุประสงค์: บรรเทาอาการทางคลินิกเฉียบพลัน (Symptomatic relief) เช่น ลดปวด ลดคัน ลดการบวมอักเสบเฉพาะที่
- ข้อควรระวัง: สเตียรอยด์เฉพาะที่ห้ามใช้ต่อเนื่องเกิน 7-14 วัน เนื่องจากเสี่ยงต่อภาวะผิวหนัง/เยื่อบุทวารหนักฝ่อบาง (Mucosal atrophy), ผิวแตกเป็นแผล และติดเชื้อราแทรกซ้อน
🎯 ทำไมข้อนี้ถึงถูก:
ยาเฉพาะที่ช่วยบรรเทาอาการชั่วคราวเท่านั้น ไม่ได้ทำให้หัวริดสีดวงยุบหายขาด และต้องจำกัดการใช้ในระยะสั้น
🔍 ข้ออื่นผิดเพราะอะไร:
• ข้อ ก. ผิด เพราะยาเฉพาะที่ไม่สามารถรักษาริดสีดวงให้หายขาดหรือป้องกันการกลับเป็นซ้ำ
• ข้อ ค. ผิด เพราะการปรับพฤติกรรม (ไฟเบอร์, น้ำ, นั่งแช่น้ำอุ่น) เป็นแกนหลักที่ขาดไม่ได้
• ข้อ ง. ผิด เพราะการใช้สเตียรอยด์เหน็บนาน 6 เดือนทำให้เยื่อบุฝ่อและเกิดแผลเรื้อรัง
• ข้อ จ. ผิด เพราะยานี้ใช้บรรเทาการอักเสบ ไม่ใช่ยาต้านแบคทีเรีย
📖 Guideline อ้างอิง:
ASCRS Clinical Practice Guidelines for the Management of Hemorrhoids &amp; BNF: Hemorrhoidal preparations
📌 จุดจำก่อนสอบ:
• ยาเหน็บ/ครีมสเตียรอยด์ริดสีดวง = บรรเทาอาการระยะสั้น (ห้ามใช้เกิน 7-14 วัน ระวังเยื่อบุฝ่อบาง)</t>
        </is>
      </c>
      <c r="K101" s="100" t="n"/>
      <c r="L101" s="88" t="inlineStr">
        <is>
          <t>Nausea and vomiting</t>
        </is>
      </c>
      <c r="M101" s="100" t="inlineStr">
        <is>
          <t>Clinic</t>
        </is>
      </c>
      <c r="N101" s="88" t="inlineStr">
        <is>
          <t>ข้อ 6.2 Mock GI RxCU84</t>
        </is>
      </c>
      <c r="O101" s="100" t="inlineStr">
        <is>
          <t>Mock</t>
        </is>
      </c>
      <c r="P101" s="100" t="inlineStr">
        <is>
          <t>Mock RxCU84</t>
        </is>
      </c>
      <c r="Q101" s="100" t="n"/>
    </row>
    <row r="102" ht="13.2" customHeight="1" s="49">
      <c r="A102" s="119" t="n">
        <v>100</v>
      </c>
      <c r="B102" s="88" t="inlineStr">
        <is>
          <t>หากผู้ป่วยหญิงที่เป็นโรคริดสีดวงทวารและมีอาการปวดบวม ตั้งครรภ์ในไตรมาสที่ 3 (Third trimester of pregnancy) ยาบรรเทาปวดชนิดรับประทานในข้อใดมีความเหมาะสมและปลอดภัยที่สุด และยากลุ่มใดที่ต้องหลีกเลี่ยงอย่างเด็ดขาด</t>
        </is>
      </c>
      <c r="C102" s="100" t="n"/>
      <c r="D102" s="88" t="inlineStr">
        <is>
          <t>Ibuprofen เป็นยาที่ปลอดภัยที่สุด / ควรหลีกเลี่ยง Paracetamol</t>
        </is>
      </c>
      <c r="E102" s="88" t="inlineStr">
        <is>
          <t>Paracetamol เป็นยาที่เหมาะสมและปลอดภัยที่สุด / ควรหลีกเลี่ยง NSAIDs (เช่น Ibuprofen, Diclofenac, Naproxen) และ Aspirin</t>
        </is>
      </c>
      <c r="F102" s="88" t="inlineStr">
        <is>
          <t>Aspirin 300 mg เป็นยาทางเลือกแรก / ควรหลีกเลี่ยง Psyllium husk</t>
        </is>
      </c>
      <c r="G102" s="88" t="inlineStr">
        <is>
          <t>Naproxen เป็นยาที่เหมาะสมที่สุด / ควรหลีกเลี่ยงการนั่งแช่น้ำอุ่น (Sitz bath)</t>
        </is>
      </c>
      <c r="H102" s="88" t="inlineStr">
        <is>
          <t>Tramadol เป็นยาทางเลือกแรก / ควรหลีกเลี่ยง Paracetamol</t>
        </is>
      </c>
      <c r="I102" s="119" t="n">
        <v>2</v>
      </c>
      <c r="J102" s="88" t="inlineStr">
        <is>
          <t>✅ คำตอบที่ถูกต้อง: ข้อ ข. Paracetamol เป็นยาที่เหมาะสมและปลอดภัยที่สุด / ควรหลีกเลี่ยง NSAIDs (เช่น Ibuprofen, Diclofenac, Naproxen) และ Aspirin
💡 Background:
ความปลอดภัยของยาแก้ปวดในสตรีตั้งครรภ์ (Analgesics in Pregnancy):
- Paracetamol (Acetaminophen): จัดเป็น Analgesic of choice ที่มีความปลอดภัยสูงสุดในทุกไตรมาสของการตั้งครรภ์ (Pregnancy Category B)
- NSAIDs (เช่น Ibuprofen, Naproxen, Diclofenac, Indomethacin) และ Aspirin: ห้ามใช้ในไตรมาสที่ 3 ของการตั้งครรภ์ (FDA Black Box Warning / Category D) เนื่องจาก:
  1. เสี่ยงต่อการปิดตัวก่อนกำหนดของท่อหลอดเลือดหัวใจทารก (Premature closure of Ductus Arteriosus) ส่งผลให้เกิด Pulmonary hypertension ในทารกแรกเกิด
  2. ทำให้ไตทารกทำงานบกพร่องและเกิดภาวะน้ำคร่ำน้อย (Oligohydramnios)
  3. ยับยั้งการบีบตัวของมดลูก ทำให้การเจ็บครรภ์คลอดยืดเยื้อ (Prolonged labor) และเพิ่มความเสี่ยงตกเลือดหลังคลอด (Postpartum hemorrhage)
🎯 ทำไมข้อนี้ถึงถูก:
Paracetamol ปลอดภัยในสตรีตั้งครรภ์ไตรมาส 3 ขณะที่ NSAIDs และ Aspirin เป็นข้อห้ามใช้เด็ดขาด
🔍 ข้ออื่นผิดเพราะอะไร:
• ข้อ ก., ค., ง. และ จ. ผิด เพราะแนะนำ NSAIDs หรือ Aspirin ซึ่งเป็นอันตรายร้ายแรงต่อทารกในครรภ์ไตรมาส 3
📖 Guideline อ้างอิง:
ACOG Practice Bulletin: Management of Pain during Pregnancy and Lactation &amp; US FDA Drug Safety Communication on NSAIDs in Pregnancy
📌 จุดจำก่อนสอบ:
• ตั้งครรภ์ไตรมาส 3 ปวด = Paracetamol ปลอดภัยที่สุด
• NSAIDs ในไตรมาส 3 = ข้อห้ามเด็ดขาด (เสี่ยง Premature closure of ductus arteriosus &amp; Oligohydramnios)</t>
        </is>
      </c>
      <c r="K102" s="100" t="n"/>
      <c r="L102" s="88" t="inlineStr">
        <is>
          <t>Nausea and vomiting</t>
        </is>
      </c>
      <c r="M102" s="100" t="inlineStr">
        <is>
          <t>Clinic</t>
        </is>
      </c>
      <c r="N102" s="88" t="inlineStr">
        <is>
          <t>ข้อ 6.5 Mock GI RxCU84</t>
        </is>
      </c>
      <c r="O102" s="100" t="inlineStr">
        <is>
          <t>Mock</t>
        </is>
      </c>
      <c r="P102" s="100" t="inlineStr">
        <is>
          <t>Mock RxCU84</t>
        </is>
      </c>
      <c r="Q102" s="100" t="n"/>
    </row>
    <row r="103" ht="13.2" customHeight="1" s="49">
      <c r="A103" s="119" t="n">
        <v>101</v>
      </c>
      <c r="B103" s="88"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ผู้ป่วยรายนี้อายุ 67 ปี หากเภสัชกรพิจารณาเพิ่ม Metoclopramide เป็น rescue therapy สำหรับ breakthrough emesis ข้อใดคือข้อควรระวังที่สำคัญที่สุดในผู้ป่วยกลุ่มนี้?</t>
        </is>
      </c>
      <c r="C103" s="100" t="n"/>
      <c r="D103" s="88" t="inlineStr">
        <is>
          <t>ผู้สูงอายุมีความเสี่ยงต่อ Extrapyramidal symptoms (EPS)/dystonia จาก D2 antagonist สูงกว่าคนหนุ่มสาว จึงควรติดตามอาการอย่างใกล้ชิดหรือพิจารณาทางเลือกอื่น</t>
        </is>
      </c>
      <c r="E103" s="88" t="inlineStr">
        <is>
          <t>ผู้สูงอายุไม่มีความเสี่ยงพิเศษใดๆ เพิ่มเติมจาก D2 antagonist</t>
        </is>
      </c>
      <c r="F103" s="88" t="inlineStr">
        <is>
          <t>ควรเพิ่มขนาด Metoclopramide เป็น 2 เท่าในผู้สูงอายุเพื่อผลการรักษาที่ดีขึ้น</t>
        </is>
      </c>
      <c r="G103" s="88" t="inlineStr">
        <is>
          <t>Metoclopramide ปลอดภัยกว่าในผู้สูงอายุเมื่อเทียบกับผู้ป่วยอายุน้อย</t>
        </is>
      </c>
      <c r="H103" s="88" t="inlineStr">
        <is>
          <t>ไม่จำเป็นต้องคำนึงถึงการทำงานของไตในการให้ Metoclopramide ในผู้สูงอายุ</t>
        </is>
      </c>
      <c r="I103" s="119" t="inlineStr">
        <is>
          <t>1</t>
        </is>
      </c>
      <c r="J103" s="88" t="inlineStr">
        <is>
          <t>✅ คำตอบที่ถูกต้อง: ตามที่ระบุในคอลัมน์เฉลย
💡 Background:
PPIs เป็น Prodrug ที่ต้องการ activation ที่ pH ต่ำ (กรดในกระเพาะ) จึงต้องรับประทานก่อนอาหาร 30-60 นาที ออกฤทธิ์จับ Proton pump อย่างถาวร (Irreversible covalent bond) ฤทธิ์ลดกรดสูงสุดหลัง 3-5 วัน
🎯 ทำไมข้อนี้ถึงถูก:
คำตอบสอดคล้องกับ pharmacokinetics หรือ mechanism ของ PPIs
📖 Guideline อ้างอิง:
American College of Gastroenterology Clinical Guideline: Diagnosis and Management of Gastroesophageal Reflux Disease 2022
📌 จุดจำก่อนสอบ:
PPIs: รับประทานก่อนอาหาร 30-60 นาที; Rabeprazole ผ่าน CYP2C19 น้อยกว่า = drug interaction น้อย</t>
        </is>
      </c>
      <c r="K103" s="100" t="n"/>
      <c r="L103" s="88" t="inlineStr">
        <is>
          <t>Nausea and vomiting</t>
        </is>
      </c>
      <c r="M103" s="100" t="inlineStr">
        <is>
          <t>Clinic</t>
        </is>
      </c>
      <c r="N103" s="88" t="inlineStr">
        <is>
          <t>ข้อ 6.6 Mock GI RxCU84</t>
        </is>
      </c>
      <c r="O103" s="100" t="inlineStr">
        <is>
          <t>Mock</t>
        </is>
      </c>
      <c r="P103" s="100" t="inlineStr">
        <is>
          <t>Mock RxCU84</t>
        </is>
      </c>
      <c r="Q103" s="100" t="n"/>
    </row>
    <row r="104" ht="13.2" customHeight="1" s="49">
      <c r="A104" s="119" t="n">
        <v>102</v>
      </c>
      <c r="B104" s="88"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ผู้ป่วยรายนี้เพิ่งได้รับเคมีบำบัด cycle แรก หากในอนาคต cycle ที่ 3-4 ผู้ป่วยเริ่มมีอาการคลื่นไส้อาเจียนก่อนที่จะได้รับยาเคมีบำบัดรอบถัดไป (ขณะนั่งรอในโรงพยาบาล) กลไกและแนวทางการรักษาที่เหมาะสมที่สุดตามข้อใด?</t>
        </is>
      </c>
      <c r="C104" s="100" t="n"/>
      <c r="D104" s="88" t="inlineStr">
        <is>
          <t>เป็น acute emesis เพิ่มขนาด 5-HT3 antagonist</t>
        </is>
      </c>
      <c r="E104" s="88" t="inlineStr">
        <is>
          <t>เป็น delayed emesis เพิ่ม NK-1 antagonist</t>
        </is>
      </c>
      <c r="F104" s="88" t="inlineStr">
        <is>
          <t>เป็น Anticipatory emesis พิจารณาให้ Benzodiazepine (เช่น Lorazepam)</t>
        </is>
      </c>
      <c r="G104" s="88" t="inlineStr">
        <is>
          <t>เป็นผลจาก motion sickness ระหว่างเดินทางมาโรงพยาบาล ให้ Dimenhydrinate</t>
        </is>
      </c>
      <c r="H104" s="88" t="inlineStr">
        <is>
          <t>ไม่ต้องรักษาเพราะเป็นอาการทางจิตใจที่ไม่เกี่ยวกับเภสัชวิทยา</t>
        </is>
      </c>
      <c r="I104" s="119" t="inlineStr">
        <is>
          <t>3</t>
        </is>
      </c>
      <c r="J104" s="88" t="inlineStr">
        <is>
          <t>✅ คำตอบที่ถูกต้อง: ตามที่ระบุในคอลัมน์เฉลย
💡 Background:
ริดสีดวงทวาร (Hemorrhoids) แบ่งเป็น Internal (ในทวาร) และ External (นอกทวาร) ระดับ Grade 1-4 การรักษาขึ้นกับ Grade: Grade 1-2 อาจรักษาด้วยยาและปรับพฤติกรรม Grade 3-4 มักต้องทำหัตถการ
🎯 ทำไมข้อนี้ถึงถูก:
คำตอบสอดคล้องกับ clinical pharmacology ของยารักษาริดสีดวงทวาร
📖 Guideline อ้างอิง:
American Society of Colon and Rectal Surgeons Clinical Practice Guidelines for the Management of Hemorrhoids 2018
📌 จุดจำก่อนสอบ:
MPFF (Daflon) = Venotonic; ยาเหน็บ = บรรเทาอาการ ไม่รักษาสาเหตุ; ปรับอาหาร/ดื่มน้ำมาก</t>
        </is>
      </c>
      <c r="K104" s="100" t="n"/>
      <c r="L104" s="88" t="inlineStr">
        <is>
          <t>Nausea and vomiting</t>
        </is>
      </c>
      <c r="M104" s="100" t="inlineStr">
        <is>
          <t>Clinic</t>
        </is>
      </c>
      <c r="N104" s="88" t="inlineStr">
        <is>
          <t>ข้อ 6.7 Mock GI RxCU84</t>
        </is>
      </c>
      <c r="O104" s="100" t="inlineStr">
        <is>
          <t>Mock</t>
        </is>
      </c>
      <c r="P104" s="100" t="inlineStr">
        <is>
          <t>Mock RxCU84</t>
        </is>
      </c>
      <c r="Q104" s="100" t="n"/>
    </row>
    <row r="105" ht="13.2" customHeight="1" s="49">
      <c r="A105" s="119" t="n">
        <v>103</v>
      </c>
      <c r="B105"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ริดสีดวงทวารของผู้ป่วยรายนี้จัดเป็น grade ใด?</t>
        </is>
      </c>
      <c r="C105" s="100" t="n"/>
      <c r="D105" s="88" t="inlineStr">
        <is>
          <t>Grade I</t>
        </is>
      </c>
      <c r="E105" s="88" t="inlineStr">
        <is>
          <t>Grade II</t>
        </is>
      </c>
      <c r="F105" s="88" t="inlineStr">
        <is>
          <t>Grade III</t>
        </is>
      </c>
      <c r="G105" s="88" t="inlineStr">
        <is>
          <t>Grade IV</t>
        </is>
      </c>
      <c r="H105" s="88" t="inlineStr">
        <is>
          <t>External hemorrhoid (ไม่ใช้ระบบ grade I–IV)</t>
        </is>
      </c>
      <c r="I105" s="119" t="inlineStr">
        <is>
          <t>3</t>
        </is>
      </c>
      <c r="J105" s="88" t="inlineStr">
        <is>
          <t>✅ คำตอบที่ถูกต้อง: ตามที่ระบุในคอลัมน์เฉลย
💡 Background:
MPFF (Micronized Purified Flavonoid Fraction เช่น Daflon 500) เป็น Venotonic ที่ใช้ในริดสีดวงทวาร กระชับผนังหลอดเลือดดำ ลดการรั่วซึมของเลือด ขนาดมาตรฐาน: 6 เม็ด/วัน นาน 4 วัน แล้วตาม 4 เม็ด/วัน อีก 3 วัน
🎯 ทำไมข้อนี้ถึงถูก:
คำตอบสอดคล้องกับขนาดยา MPFF หรือ Venotonic ที่ใช้ในริดสีดวง
📖 Guideline อ้างอิง:
American Society of Colon and Rectal Surgeons Clinical Practice Guidelines for the Management of Hemorrhoids 2018
📌 จุดจำก่อนสอบ:
MPFF (Daflon): 6 เม็ด/วัน × 4 วัน → 4 เม็ด/วัน × 3 วัน (acute hemorrhoidal attack)</t>
        </is>
      </c>
      <c r="K105" s="100" t="n"/>
      <c r="L105" s="88" t="inlineStr">
        <is>
          <t>Diarrhea &amp; Constipation</t>
        </is>
      </c>
      <c r="M105" s="100" t="inlineStr">
        <is>
          <t>Clinic</t>
        </is>
      </c>
      <c r="N105" s="88" t="inlineStr">
        <is>
          <t>ข้อ 7.1 Mock GI RxCU84</t>
        </is>
      </c>
      <c r="O105" s="100" t="inlineStr">
        <is>
          <t>Mock</t>
        </is>
      </c>
      <c r="P105" s="100" t="inlineStr">
        <is>
          <t>Mock RxCU84</t>
        </is>
      </c>
      <c r="Q105" s="100" t="n"/>
    </row>
    <row r="106" ht="13.2" customHeight="1" s="49">
      <c r="A106" s="119" t="n">
        <v>104</v>
      </c>
      <c r="B106"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ข้อใดคือการประเมิน red flags / การส่งต่อ ที่เหมาะสมที่สุดสำหรับผู้ป่วยรายนี้?</t>
        </is>
      </c>
      <c r="C106" s="100" t="n"/>
      <c r="D106" s="88" t="inlineStr">
        <is>
          <t>ส่งต่อทำ colonoscopy ทันทีทุกกรณีเพราะมีเลือดออก</t>
        </is>
      </c>
      <c r="E106" s="88" t="inlineStr">
        <is>
          <t>ประเมินแล้วไม่มี red flag ชัดเจน จึงเริ่มดูแลแบบ conservative ที่ร้านยาได้ พร้อมแนะนำสัญญาณอันตรายที่ต้องกลับมาพบแพทย์์</t>
        </is>
      </c>
      <c r="F106" s="88" t="inlineStr">
        <is>
          <t>จ่ายยาปฏิชีวนะชนิดรับประทานเพื่อกันติดเชื้อ</t>
        </is>
      </c>
      <c r="G106" s="88" t="inlineStr">
        <is>
          <t>แนะนำผ่าตัดริดสีดวงทันที</t>
        </is>
      </c>
      <c r="H106" s="88" t="inlineStr">
        <is>
          <t>หยุดสังเกตอาการเองที่บ้านนาน 3 เดือน โดยไม่ให้คำแนะนำหรือ warning signs ใด ๆ</t>
        </is>
      </c>
      <c r="I106" s="119" t="inlineStr">
        <is>
          <t>2</t>
        </is>
      </c>
      <c r="J106" s="88" t="inlineStr">
        <is>
          <t>✅ คำตอบที่ถูกต้อง: ตามที่ระบุในคอลัมน์เฉลย
💡 Background:
การรักษาริดสีดวงทวารแบบไม่ผ่าตัดได้แก่ Sitz bath (แช่น้ำอุ่น), Bulk-forming laxative (เพิ่มกากใย), ยาเหน็บ (ลดอาการอักเสบ/ระคาย), MPFF (Venotonic) สำหรับ Grade 1-2
🎯 ทำไมข้อนี้ถึงถูก:
คำตอบสอดคล้องกับ non-surgical management ของ hemorrhoids
📖 Guideline อ้างอิง:
American Society of Colon and Rectal Surgeons Clinical Practice Guidelines for the Management of Hemorrhoids 2018
📌 จุดจำก่อนสอบ:
Sitz bath = 15 นาที วันละ 2-3 ครั้ง; เพิ่ม fiber + น้ำ; ยาเหน็บเป็น symptomatic เท่านั้น</t>
        </is>
      </c>
      <c r="K106" s="100" t="n"/>
      <c r="L106" s="88" t="inlineStr">
        <is>
          <t>Diarrhea &amp; Constipation</t>
        </is>
      </c>
      <c r="M106" s="100" t="inlineStr">
        <is>
          <t>Clinic</t>
        </is>
      </c>
      <c r="N106" s="88" t="inlineStr">
        <is>
          <t>ข้อ 7.2 Mock GI RxCU84</t>
        </is>
      </c>
      <c r="O106" s="100" t="inlineStr">
        <is>
          <t>Mock</t>
        </is>
      </c>
      <c r="P106" s="100" t="inlineStr">
        <is>
          <t>Mock RxCU84</t>
        </is>
      </c>
      <c r="Q106" s="100" t="n"/>
    </row>
    <row r="107" ht="13.2" customHeight="1" s="49">
      <c r="A107" s="119" t="n">
        <v>105</v>
      </c>
      <c r="B107"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ตาม ASCRS 2024 การรักษา first-line ของผู้ป่วยรายนี้คือข้อใด?</t>
        </is>
      </c>
      <c r="C107" s="100" t="n"/>
      <c r="D107" s="88" t="inlineStr">
        <is>
          <t>Rubber band ligation</t>
        </is>
      </c>
      <c r="E107" s="88" t="inlineStr">
        <is>
          <t>Topical hydrocortisone + lidocaine suppository</t>
        </is>
      </c>
      <c r="F107" s="88" t="inlineStr">
        <is>
          <t>Dietary &amp; behavioral modification (เพิ่มใยอาหาร + ดื่มน้ำ + ปรับพฤติกรรมขับถ่าย)</t>
        </is>
      </c>
      <c r="G107" s="88" t="inlineStr">
        <is>
          <t>Hemorrhoidectomy</t>
        </is>
      </c>
      <c r="H107" s="88" t="inlineStr">
        <is>
          <t>จ่ายยาปฏิชีวนะชนิดรับประทานเพื่อป้องกันการติดเชื้อ</t>
        </is>
      </c>
      <c r="I107" s="119" t="inlineStr">
        <is>
          <t>3</t>
        </is>
      </c>
      <c r="J107" s="88" t="inlineStr">
        <is>
          <t>✅ คำตอบที่ถูกต้อง: ตามที่ระบุในคอลัมน์เฉลย
💡 Background:
ยาเหน็บริดสีดวง (Rectal suppository) ส่วนใหญ่ประกอบด้วย Local anesthetic (Lidocaine/Benzocaine), Corticosteroid (Hydrocortisone ลดการอักเสบ) และ/หรือ Vasoconstrictor (Phenylephrine ลดบวม) บรรเทาอาการเจ็บปวดและคัน ไม่รักษาสาเหตุของโรค
🎯 ทำไมข้อนี้ถึงถูก:
คำตอบสอดคล้องกับส่วนประกอบหรือวิธีใช้ยาเหน็บริดสีดวง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ยาเหน็บริดสีดวง = บรรเทาอาการชั่วคราว; ห้ามใช้ระยะยาวเพราะ steroid component</t>
        </is>
      </c>
      <c r="K107" s="100" t="n"/>
      <c r="L107" s="88" t="inlineStr">
        <is>
          <t>Diarrhea &amp; Constipation</t>
        </is>
      </c>
      <c r="M107" s="100" t="inlineStr">
        <is>
          <t>Clinic</t>
        </is>
      </c>
      <c r="N107" s="88" t="inlineStr">
        <is>
          <t>ข้อ 7.3 Mock GI RxCU84</t>
        </is>
      </c>
      <c r="O107" s="100" t="inlineStr">
        <is>
          <t>Mock</t>
        </is>
      </c>
      <c r="P107" s="100" t="inlineStr">
        <is>
          <t>Mock RxCU84</t>
        </is>
      </c>
      <c r="Q107" s="100" t="n"/>
    </row>
    <row r="108" ht="13.2" customHeight="1" s="49">
      <c r="A108" s="119" t="n">
        <v>106</v>
      </c>
      <c r="B108"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ต้องการจ่ายยาระบายเพื่อลดการเบ่งและลดเลือดออกในระยะยาว ควรเลือกยากลุ่มใด และต้องให้คำแนะนำสำคัญข้อใด?</t>
        </is>
      </c>
      <c r="C108" s="100" t="n"/>
      <c r="D108" s="88" t="inlineStr">
        <is>
          <t>Senna + แนะนำใช้เฉพาะเวลาปวด</t>
        </is>
      </c>
      <c r="E108" s="88" t="inlineStr">
        <is>
          <t>Psyllium (bulk-forming) + แนะนำดื่มน้ำตามให้พอ และใช้ต่อเนื่อง ≥ 6 สัปดาห์</t>
        </is>
      </c>
      <c r="F108" s="88" t="inlineStr">
        <is>
          <t>Bisacodyl + แนะนำใช้ก่อนนอนทุกคืนถาวร</t>
        </is>
      </c>
      <c r="G108" s="88" t="inlineStr">
        <is>
          <t>Glycerin suppository + แนะนำสวนทุกเช้า</t>
        </is>
      </c>
      <c r="H108" s="88" t="inlineStr">
        <is>
          <t>Lactulose + แนะนำใช้เฉพาะเมื่อมีอาการปวดเท่านั้น</t>
        </is>
      </c>
      <c r="I108" s="119" t="inlineStr">
        <is>
          <t>2</t>
        </is>
      </c>
      <c r="J108" s="88" t="inlineStr">
        <is>
          <t>✅ คำตอบที่ถูกต้อง: ตามที่ระบุในคอลัมน์เฉลย
💡 Background:
ริดสีดวงทวาร Grade classification: Grade 1 = bleeding ไม่ยื่น; Grade 2 = ยื่นตอนถ่ายแล้วหดกลับเอง; Grade 3 = ยื่นต้องดันกลับ; Grade 4 = ยื่นตลอด ดันไม่กลับ การรักษาผ่าตัดจำเป็นใน Grade 3-4
🎯 ทำไมข้อนี้ถึงถูก:
คำตอบสอดคล้องกับ classification หรือ indication ของการรักษาริดสีดวงตาม Grade
📖 Guideline อ้างอิง:
American Society of Colon and Rectal Surgeons Clinical Practice Guidelines for the Management of Hemorrhoids 2018
📌 จุดจำก่อนสอบ:
Grade 1-2: Conservative + MPFF; Grade 3: Rubber band ligation หรือ surgery; Grade 4: Surgery</t>
        </is>
      </c>
      <c r="K108" s="100" t="n"/>
      <c r="L108" s="88" t="inlineStr">
        <is>
          <t>Diarrhea &amp; Constipation</t>
        </is>
      </c>
      <c r="M108" s="100" t="inlineStr">
        <is>
          <t>Clinic</t>
        </is>
      </c>
      <c r="N108" s="88" t="inlineStr">
        <is>
          <t>ข้อ 7.4 Mock GI RxCU84</t>
        </is>
      </c>
      <c r="O108" s="100" t="inlineStr">
        <is>
          <t>Mock</t>
        </is>
      </c>
      <c r="P108" s="100" t="inlineStr">
        <is>
          <t>Mock RxCU84</t>
        </is>
      </c>
      <c r="Q108" s="100" t="n"/>
    </row>
    <row r="109" ht="13.2" customHeight="1" s="49">
      <c r="A109" s="119" t="n">
        <v>107</v>
      </c>
      <c r="B109"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ผู้ป่วยยังมีเลือดออกและปวดจากริดสีดวงกำเริบ ต้องการยารับประทานเสริม จึงเลือก MPFF (Daflon® 500 mg) ขนาดยาในระยะ acute hemorrhoidal attack ที่ถูกต้องคือข้อใด?</t>
        </is>
      </c>
      <c r="C109" s="100" t="n"/>
      <c r="D109" s="88" t="inlineStr">
        <is>
          <t>1 เม็ด วันละครั้ง ต่อเนื่อง</t>
        </is>
      </c>
      <c r="E109" s="88" t="inlineStr">
        <is>
          <t>2 เม็ด/วัน ตลอด</t>
        </is>
      </c>
      <c r="F109" s="88" t="inlineStr">
        <is>
          <t>6 เม็ด/วัน นาน 4 วัน ตามด้วย 4 เม็ด/วัน อีก 3 วัน</t>
        </is>
      </c>
      <c r="G109" s="88" t="inlineStr">
        <is>
          <t>2 เม็ด วันละ 3 ครั้ง นาน 14 วัน</t>
        </is>
      </c>
      <c r="H109" s="88" t="inlineStr">
        <is>
          <t>3 เม็ด/วัน นาน 7 วัน แล้วหยุด</t>
        </is>
      </c>
      <c r="I109" s="119" t="inlineStr">
        <is>
          <t>3</t>
        </is>
      </c>
      <c r="J109" s="88" t="inlineStr">
        <is>
          <t>✅ คำตอบที่ถูกต้อง: ตามที่ระบุในคอลัมน์เฉลย
💡 Background:
MPFF (Daflon/Detralex) ขนาดยาใน acute hemorrhoidal attack: 6 เม็ด (500 mg each) ต่อวัน นาน 4 วัน ตามด้วย 4 เม็ดต่อวัน อีก 3 วัน (รวม 7 วัน) เพื่อลดอาการปวด บวม และเลือดออก
🎯 ทำไมข้อนี้ถึงถูก:
คำตอบระบุ dosing regimen ของ MPFF ใน acute hemorrhoidal attack ที่ถูกต้อง
📖 Guideline อ้างอิง:
American Society of Colon and Rectal Surgeons Clinical Practice Guidelines for the Management of Hemorrhoids 2018
📌 จุดจำก่อนสอบ:
MPFF acute: 6 tab/วัน × 4 วัน → 4 tab/วัน × 3 วัน</t>
        </is>
      </c>
      <c r="K109" s="100" t="n"/>
      <c r="L109" s="88" t="inlineStr">
        <is>
          <t>Diarrhea &amp; Constipation</t>
        </is>
      </c>
      <c r="M109" s="100" t="inlineStr">
        <is>
          <t>Clinic</t>
        </is>
      </c>
      <c r="N109" s="88" t="inlineStr">
        <is>
          <t>ข้อ 7.5 Mock GI RxCU84</t>
        </is>
      </c>
      <c r="O109" s="100" t="inlineStr">
        <is>
          <t>Mock</t>
        </is>
      </c>
      <c r="P109" s="100" t="inlineStr">
        <is>
          <t>Mock RxCU84</t>
        </is>
      </c>
      <c r="Q109" s="100" t="n"/>
    </row>
    <row r="110" ht="13.2" customHeight="1" s="49">
      <c r="A110" s="119" t="n">
        <v>108</v>
      </c>
      <c r="B110"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ผู้ป่วยถามถึง ยาเหน็บ/ยาทาริดสีดวง (สูตรผสมยาชา + astringent + steroid) ข้อใดคือคำอธิบายที่ถูกต้องที่สุด?</t>
        </is>
      </c>
      <c r="C110" s="100" t="n"/>
      <c r="D110" s="88" t="inlineStr">
        <is>
          <t>รักษาริดสีดวงให้หายขาดและป้องกันการเป็นซ้ำได้</t>
        </is>
      </c>
      <c r="E110" s="88" t="inlineStr">
        <is>
          <t>บรรเทาอาการปวด/คัน/บวม/ระคายเคืองได้ในระยะสั้นแต่ไม่มีผลต่อการหายของโรคหรือป้องกันการเป็นซ้ำ และควรใช้ระยะสั้น</t>
        </is>
      </c>
      <c r="F110" s="88" t="inlineStr">
        <is>
          <t>ใช้แทนการปรับอาหารได้ เพราะเป็น first-line</t>
        </is>
      </c>
      <c r="G110" s="88" t="inlineStr">
        <is>
          <t>ยิ่งใช้นานยิ่งดี ไม่มีผลข้างเคียง</t>
        </is>
      </c>
      <c r="H110" s="88" t="inlineStr">
        <is>
          <t>ใช้ได้เฉพาะเมื่อมีการติดเชื้อแบคทีเรียที่ทวารหนักเท่านั้น</t>
        </is>
      </c>
      <c r="I110" s="119" t="inlineStr">
        <is>
          <t>2</t>
        </is>
      </c>
      <c r="J110" s="88" t="inlineStr">
        <is>
          <t>✅ คำตอบที่ถูกต้อง: ข้อ ข. บรรเทาอาการปวด/คัน/บวม/ระคายเคืองได้ในระยะสั้นแต่ไม่มีผลต่อการหายของโรคหรือป้องกันการเป็นซ้ำ
💡 Background:
ยาเหน็บและครีมทาริดสีดวง (เช่น Anusol, Proctosedyl) ประกอบด้วย Corticosteroid, Local anesthetic และ/หรือ Vasoconstrictor มีฤทธิ์ anti-inflammatory และ numbing เพื่อบรรเทาอาการ ไม่มีผลรักษา hemorrhoid
🎯 ทำไมข้อนี้ถึงถูก:
ยาเหน็บ/ครีม = Symptomatic relief เท่านั้น ไม่ลดขนาด hemorrhoid และไม่ป้องกันการกลับเป็นซ้ำ ควรใช้ระยะสั้นเนื่องจาก Corticosteroid component อาจทำให้ผิวหนังบางและ Skin atrophy
🔍 ข้ออื่นผิดเพราะอะไร:
• ข้อ ก. (รักษาให้หายขาด): ผิด ยาเหน็บไม่รักษาสาเหตุ
• ข้อ ค. (ใช้แทนการปรับอาหาร): ผิด การปรับอาหาร/เพิ่มน้ำ เป็น cornerstone ของการรักษา
• ข้อ ง. (ยิ่งใช้นานยิ่งดี): ผิด Steroid component ทำให้ผิวบางหากใช้ยาว
• ข้อ จ. (เฉพาะติดเชื้อ): ผิด ยาเหน็บไม่ใช่ยาปฏิชีวนะ
📖 Guideline อ้างอิง:
American Society of Colon and Rectal Surgeons Clinical Practice Guidelines for the Management of Hemorrhoids 2018
📌 จุดจำก่อนสอบ:
ยาเหน็บ = บรรเทาอาการชั่วคราว; ใช้ระยะสั้น; การปรับอาหาร + น้ำคือ first-line</t>
        </is>
      </c>
      <c r="K110" s="100" t="n"/>
      <c r="L110" s="88" t="inlineStr">
        <is>
          <t>Diarrhea &amp; Constipation</t>
        </is>
      </c>
      <c r="M110" s="100" t="inlineStr">
        <is>
          <t>Clinic</t>
        </is>
      </c>
      <c r="N110" s="88" t="inlineStr">
        <is>
          <t>ข้อ 7.6 Mock GI RxCU84</t>
        </is>
      </c>
      <c r="O110" s="100" t="inlineStr">
        <is>
          <t>Mock</t>
        </is>
      </c>
      <c r="P110" s="100" t="inlineStr">
        <is>
          <t>Mock RxCU84</t>
        </is>
      </c>
      <c r="Q110" s="100" t="n"/>
    </row>
    <row r="111" ht="13.2" customHeight="1" s="49">
      <c r="A111" s="119" t="n">
        <v>109</v>
      </c>
      <c r="B111" s="88"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สมมติเปลี่ยนสถานการณ์: หากผู้ป่วยรายนี้ตั้งครรภ์ไตรมาส 3 และปวดริดสีดวงมาก ข้อใดคือยาบรรเทาปวดที่เหมาะสมที่สุด และยาใดที่ต้องหลีกเลี่ยง?</t>
        </is>
      </c>
      <c r="C111" s="100" t="n"/>
      <c r="D111" s="88" t="inlineStr">
        <is>
          <t>Ibuprofen เหมาะสม / หลีกเลี่ยง paracetamol</t>
        </is>
      </c>
      <c r="E111" s="88" t="inlineStr">
        <is>
          <t>Paracetamol เหมาะสม / หลีกเลี่ยง NSAIDs (เช่น ibuprofen, diclofenac) และ aspirin</t>
        </is>
      </c>
      <c r="F111" s="88" t="inlineStr">
        <is>
          <t>Aspirin เหมาะสม / หลีกเลี่ยง psyllium</t>
        </is>
      </c>
      <c r="G111" s="88" t="inlineStr">
        <is>
          <t>Naproxen เหมาะสม / หลีกเลี่ยง sitz bath</t>
        </is>
      </c>
      <c r="H111" s="88" t="inlineStr">
        <is>
          <t>Tramadol เป็นทางเลือกแรก / หลีกเลี่ยง paracetamol และ sitz bath</t>
        </is>
      </c>
      <c r="I111" s="119" t="inlineStr">
        <is>
          <t>2</t>
        </is>
      </c>
      <c r="J111" s="88" t="inlineStr">
        <is>
          <t>✅ คำตอบที่ถูกต้อง: ข้อ ข. Paracetamol เหมาะสม / หลีกเลี่ยง NSAIDs (เช่น ibuprofen, diclofenac) และ aspirin
💡 Background:
ผู้ป่วยริดสีดวงที่มีเลือดออก การเลือกยาแก้ปวดต้องระวังการใช้ยาที่มีผลต่อการแข็งตัวของเลือด NSAIDs ยับยั้ง COX-1 ลด Thromboxane A2 ซึ่งจำเป็นต่อการเกาะกลุ่มของ Platelet ทำให้เลือดออกนานขึ้น
🎯 ทำไมข้อนี้ถึงถูก:
Paracetamol ไม่มีผลต่อ platelet function และไม่ระคายเคืองกระเพาะ เหมาะสมสำหรับผู้ป่วยริดสีดวงที่มีเลือดออก NSAIDs (Ibuprofen, Diclofenac, Aspirin) เพิ่มความเสี่ยงเลือดออกนานขึ้น จึงควรหลีกเลี่ยง
🔍 ข้ออื่นผิดเพราะอะไร:
• ข้อ ก. (Ibuprofen): NSAIDs ยับยั้ง platelet → เลือดออกนาน; ระคายเคืองกระเพาะ
• ข้อ ค. (Aspirin): เพิ่มความเสี่ยงเลือดออก ห้ามในกรณีนี้
• ข้อ ง. (Naproxen): NSAIDs เช่นเดียวกัน ไม่เหมาะสม
• ข้อ จ. (Tramadol): Opioid ทำให้ท้องผูก แย่ลงสำหรับริดสีดวง ไม่ใช่ first-line
📖 Guideline อ้างอิง:
American Society of Colon and Rectal Surgeons Clinical Practice Guidelines for the Management of Hemorrhoids 2018
📌 จุดจำก่อนสอบ:
ริดสีดวง + ปวด → Paracetamol; หลีกเลี่ยง NSAIDs (เลือดออก) และ Tramadol (ท้องผูก)</t>
        </is>
      </c>
      <c r="K111" s="100" t="n"/>
      <c r="L111" s="88" t="inlineStr">
        <is>
          <t>Diarrhea &amp; Constipation</t>
        </is>
      </c>
      <c r="M111" s="100" t="inlineStr">
        <is>
          <t>Clinic</t>
        </is>
      </c>
      <c r="N111" s="88" t="inlineStr">
        <is>
          <t>ข้อ 7.7 Mock GI RxCU84</t>
        </is>
      </c>
      <c r="O111" s="100" t="inlineStr">
        <is>
          <t>Mock</t>
        </is>
      </c>
      <c r="P111" s="100" t="inlineStr">
        <is>
          <t>Mock RxCU84</t>
        </is>
      </c>
      <c r="Q111" s="100" t="n"/>
    </row>
    <row r="112" ht="13.2" customHeight="1" s="49">
      <c r="A112" s="119" t="n">
        <v>110</v>
      </c>
      <c r="B112" s="88" t="inlineStr">
        <is>
          <t>ตามแนวทางเวชปฏิบัติการดูแลรักษาผู้ป่วยที่มีอาการ Dyspepsia และ Peptic Ulcer Disease ของประเทศไทย ข้อใดต่อไปนี้ 'ไม่ใช่' ปัจจัยเสี่ยงโดยตรงที่นำไปสู่การเกิดแผลในทางเดินอาหาร (Peptic Ulcer Disease)</t>
        </is>
      </c>
      <c r="C112" s="100" t="n"/>
      <c r="D112" s="88" t="inlineStr">
        <is>
          <t>การใช้ยากลุ่ม Non-steroidal Anti-inflammatory Drugs (NSAIDs เช่น Naproxen, Diclofenac) ต่อเนื่องเป็นเวลานาน</t>
        </is>
      </c>
      <c r="E112" s="88" t="inlineStr">
        <is>
          <t>ผู้ป่วยสูงอายุ (อายุมากกว่า 60-65 ปี)</t>
        </is>
      </c>
      <c r="F112" s="88" t="inlineStr">
        <is>
          <t>ภาวะโรคอ้วนเพียงอย่างเดียวโดยไม่มีโรคร่วมอื่น (Isolated Obesity)</t>
        </is>
      </c>
      <c r="G112" s="88" t="inlineStr">
        <is>
          <t>การใช้ยา Low-dose Aspirin ต่อเนื่องเพื่อป้องกันโรคหลอดเลือด</t>
        </is>
      </c>
      <c r="H112" s="88" t="inlineStr">
        <is>
          <t>การติดเชื้อแบคทีเรีย Helicobacter pylori ในกระเพาะอาหาร</t>
        </is>
      </c>
      <c r="I112" s="119" t="n">
        <v>3</v>
      </c>
      <c r="J112" s="88" t="inlineStr">
        <is>
          <t>✅ คำตอบที่ถูกต้อง: ข้อ ค. ภาวะโรคอ้วนเพียงอย่างเดียวโดยไม่มีโรคร่วมอื่น (Isolated Obesity)
💡 Background:
ปัจจัยเสี่ยงหลักในการเกิดโรคแผลในทางเดินอาหาร (Peptic Ulcer Disease: PUD):
1. การติดเชื้อ Helicobacter pylori (เป็นสาเหตุหลัก &gt; 80% ของ Duodenal ulcer และ &gt; 60% ของ Gastric ulcer)
2. การใช้ยา NSAIDs และ Aspirin (ยับยั้ง COX-1 ทำให้ลดการสร้าง Prostaglandins ที่ปกป้องเยื่อบุกระเพาะ)
3. ปัจจัยเสี่ยงร่วม: ผู้สูงอายุ (&gt; 60-65 ปี), มีประวัติแผลในกระเพาะ/เลือดออกมาก่อน, การใช้ยาร่วมกับ Corticosteroids หรือ Anticoagulants/Antiplatelets, การสูบบุหรี่จัด และความเครียดวิกฤต (Physiological stress ulcers)
🎯 ทำไมข้อนี้ถึงถูก:
ภาวะโรคอ้วน (Obesity) สัมพันธ์กับโรคกรดไหลย้อน (GERD) จากแรงดันในช่องท้องที่สูงขึ้น แต่ ไม่ใช่ปัจจัยเสี่ยงโดยตรงในการก่อให้เกิดแผลในกระเพาะอาหาร (PUD)
🔍 ข้ออื่นเป็นปัจจัยเสี่ยงหลักของ PUD:
• ข้อ ก. และ ง. NSAIDs และ Aspirin ยับยั้ง Mucosal prostaglandin โดยตรง
• ข้อ ข. ผู้สูงอายุมีความทนทานของเยื่อบุกระเพาะอาหารลดลงและมักใช้ยาหลายขนาน
• ข้อ จ. H. pylori เป็นเชื้อก่อโรคหลักที่ทำลายเยื่อบุทางเดินอาหาร
📖 Guideline อ้างอิง:
แนวทางเวชปฏิบัติการดูแลรักษาผู้ป่วยที่มีอาการ Dyspepsia และ Peptic Ulcer Disease พ.ศ. 2561 (สมาคมแพทย์ระบบทางเดินอาหารแห่งประเทศไทย) &amp; ACG Clinical Guidelines
📌 จุดจำก่อนสอบ:
• 2 สาเหตุหลักของ PUD = H. pylori infection &amp; NSAIDs/Aspirin use
• โรคอ้วน สัมพันธ์กับ GERD (ไม่ใช่สาเหตุหลักของ PUD)</t>
        </is>
      </c>
      <c r="K112" s="100" t="n"/>
      <c r="L112" s="88" t="inlineStr">
        <is>
          <t>Dyspepsia &amp; PUD</t>
        </is>
      </c>
      <c r="M112" s="100" t="inlineStr">
        <is>
          <t>Clinic</t>
        </is>
      </c>
      <c r="N112" s="88" t="inlineStr">
        <is>
          <t>PLE_CC1_2567_Key ข้อ 8</t>
        </is>
      </c>
      <c r="O112" s="100" t="inlineStr">
        <is>
          <t>ข้อสอบจริง</t>
        </is>
      </c>
      <c r="P112" s="100" t="inlineStr">
        <is>
          <t>ปี 2567</t>
        </is>
      </c>
      <c r="Q112" s="100" t="n"/>
    </row>
    <row r="113" ht="13.2" customHeight="1" s="49">
      <c r="A113" s="119" t="n">
        <v>111</v>
      </c>
      <c r="B113" s="88" t="inlineStr">
        <is>
          <t>หากต้องการให้ยาปลดปล่อยทันทีในกระเพาะอาหารและลำไส้เล็ก (Immediate release) ต้องใช้สารในข้อใด เป็นสารเคลือบ จากโครงสรางจะเหนวาม OH หลายตวมาก แปลวาม ความเปน polar มากละลายนดมาก ไมละลายในตว ทละลายพวก organic solvent เพราะฉะนนนม ความเปน polar สงเหมาะสมทสด</t>
        </is>
      </c>
      <c r="C113" s="100" t="n"/>
      <c r="D113" s="88" t="inlineStr">
        <is>
          <t>Cellulose acetate</t>
        </is>
      </c>
      <c r="E113" s="88" t="inlineStr">
        <is>
          <t>Phthalate</t>
        </is>
      </c>
      <c r="F113" s="88" t="inlineStr">
        <is>
          <t>Shellac</t>
        </is>
      </c>
      <c r="G113" s="88" t="inlineStr">
        <is>
          <t>ethyl cellulose</t>
        </is>
      </c>
      <c r="H113" s="88" t="inlineStr">
        <is>
          <t>PVA สารไมละลายน ทใหยาปลดปลอยชา for extended release สารไมละลายน ทใหยาปลดปลอยชา for extended release สารละลายน immediate release PLE-PC1 Preparation 2567</t>
        </is>
      </c>
      <c r="I113" s="119" t="inlineStr">
        <is>
          <t>1</t>
        </is>
      </c>
      <c r="J113" s="88" t="inlineStr">
        <is>
          <t>✅ คำตอบที่ถูกต้อง: ข้อ ก. Cellulose acetate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(Phthalate): Phthalate เช่น Cellulose acetate phthalate (CAP) หรือ HPMCP เป็นพอลิเมอร์ที่แตกตัวที่ค่า pH สูง ใช้เป็นสารเคลือบป้องกันกรดในกระเพาะอาหาร (Enteric coating) จึงไม่ปลดปล่อยยาทันทีในกระเพาะ
• ข้อ ค. (Shellac): Shellac เป็นสารเคลือบที่ทนต่อกรดในกระเพาะอาหารและละลายในสภาวะด่างของลำไส้ ใช้สำหรับระบบเคลือบแตกตัวในลำไส้ (Enteric coating) ไม่ใช่รูปแบบ Immediate release
• ข้อ ง. (ethyl cellulose): Ethyl cellulose เป็นพอลิเมอร์ที่ไม่ละลายในน้ำทั้งในสภาวะกรดและด่าง นิยมใช้ทำแผ่นฟิล์มควบคุมการปลดปล่อยยาในรูปแบบออกฤทธิ์เนิ่น (Extended release coating) ไม่สามารถปลดปล่อยยาทันทีได้
• ข้อ จ. (PVA สารไมละลายน ทใหยาปลดปลอยชา for extended release สารไมละลายน ทใหยาปลดปลอยชา for extended release สารละลายน immediate release PLE-PC1 Preparation 2567): Polyvinyl alcohol (PVA) เป็นสารสังเคราะห์ที่ละลายน้ำได้ดีและใช้เป็นฟิล์มเคลือบเพื่อความสวยงามหรือป้องกันความชื้น แต่ข้อความที่ระบุว่าเป็นสารไม่ละลายน้ำสำหรับ extended release ขัดแย้งกับคุณสมบัติพื้นฐานทางเภสัชกรรม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100" t="n"/>
      <c r="L113" s="88" t="inlineStr">
        <is>
          <t>Dyspepsia &amp; PUD</t>
        </is>
      </c>
      <c r="M113" s="100" t="inlineStr">
        <is>
          <t>Clinic</t>
        </is>
      </c>
      <c r="N113" s="88" t="inlineStr">
        <is>
          <t>PLE_CC1_2567_Key ข้อ 91</t>
        </is>
      </c>
      <c r="O113" s="100" t="inlineStr">
        <is>
          <t>ข้อสอบจริง</t>
        </is>
      </c>
      <c r="P113" s="100" t="inlineStr">
        <is>
          <t>ปี 2567</t>
        </is>
      </c>
      <c r="Q113" s="100" t="n"/>
    </row>
    <row r="114" ht="13.2" customHeight="1" s="49">
      <c r="A114" s="119" t="n">
        <v>112</v>
      </c>
      <c r="B114" s="88" t="inlineStr">
        <is>
          <t>ข@อใดต6อไปนี้ถูกต@องเกี่ยวกับการใช@ Proton Pump Inhibitors (PPI) Antacid สามารถใช@ร6วมกับ PPI ได@ โดยแนะนำทานหลัง PPI อย6างน@อย 30-60 นาที ถ@ากินพร@อมกัน PPI จะดูดซึมลดลง Bismuth subsalicylate สามารถใช@ร6วมกับ PPI ในการรักษา H. pylori โดยแนะนำทานหลัง PPI อย6าง น@อย 30 นาที เนื่องจาก bismuth จะเคลือบกระเพาะ ทำให@การดูดซึมของ PPI ลดลงได@</t>
        </is>
      </c>
      <c r="C114" s="100" t="n"/>
      <c r="D114" s="88" t="inlineStr">
        <is>
          <t>Peptic Ulcer / GERD</t>
        </is>
      </c>
      <c r="E114" s="88" t="inlineStr">
        <is>
          <t>Metoclopramide 10 mg TID before meals</t>
        </is>
      </c>
      <c r="F114" s="88" t="inlineStr">
        <is>
          <t>Omeprazole 20 mg OD</t>
        </is>
      </c>
      <c r="G114" s="88" t="inlineStr">
        <is>
          <t>Esomeprazole 20 mg OD</t>
        </is>
      </c>
      <c r="H114" s="88" t="inlineStr">
        <is>
          <t>Domperidone 10 mg TID</t>
        </is>
      </c>
      <c r="I114" s="119" t="inlineStr">
        <is>
          <t>1</t>
        </is>
      </c>
      <c r="J114"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4" s="100" t="n"/>
      <c r="L114" s="88" t="inlineStr">
        <is>
          <t>GERD</t>
        </is>
      </c>
      <c r="M114" s="100" t="inlineStr">
        <is>
          <t>Clinic</t>
        </is>
      </c>
      <c r="N114" s="88" t="inlineStr">
        <is>
          <t>PLE_CC1_2567_Key ข้อ 99</t>
        </is>
      </c>
      <c r="O114" s="100" t="inlineStr">
        <is>
          <t>ข้อสอบจริง</t>
        </is>
      </c>
      <c r="P114" s="100" t="inlineStr">
        <is>
          <t>ปี 2567</t>
        </is>
      </c>
      <c r="Q114" s="100" t="n"/>
    </row>
    <row r="115" ht="13.2" customHeight="1" s="49">
      <c r="A115" s="119" t="n">
        <v>113</v>
      </c>
      <c r="B115" s="88" t="inlineStr">
        <is>
          <t>ข้อใดไม่ใช่ปัจจัยที่นำไปสู่การเกิด peptic ulcer disease ในผู้ป่วยรายนี้ ตามแนวเวชปฏิบัติ dyspepsia ไทย 2561 [📷 มีรูปภาพประกอบ: image8.png]</t>
        </is>
      </c>
      <c r="C115" s="100" t="n"/>
      <c r="D115" s="88" t="inlineStr">
        <is>
          <t>Dolutegravir</t>
        </is>
      </c>
      <c r="E115" s="88" t="inlineStr">
        <is>
          <t>Lopinavir/Ritonavir</t>
        </is>
      </c>
      <c r="F115" s="88" t="inlineStr">
        <is>
          <t>Etravirine</t>
        </is>
      </c>
      <c r="G115" s="88" t="inlineStr">
        <is>
          <t>Emtricitabine</t>
        </is>
      </c>
      <c r="H115" s="88" t="inlineStr">
        <is>
          <t>Enfuvirtide (INSTI)</t>
        </is>
      </c>
      <c r="I115" s="119" t="inlineStr">
        <is>
          <t>1</t>
        </is>
      </c>
      <c r="J115" s="88" t="inlineStr">
        <is>
          <t>✅ คำตอบที่ถูกต้อง: ข้อ ก. Dolutegravir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(Lopinavir/Ritonavir): Lopinavir/Ritonavir เป็นยาต้านไวรัสกลุ่ม Protease Inhibitor ซึ่งต้องใช้ร่วมกับยาเพิ่มระดับยา (Booster) และมีอันตรกิริยาผ่าน CYP3A4 สูง แต่ไม่ได้เป็นยาในกลุ่ม Integrase Inhibitor ชนิดเม็ดเดี่ยวตัวเลือกแรกในปัจจุบัน
• ข้อ ค. (Etravirine): Etravirine เป็นยาต้านไวรัสกลุ่ม Non-Nucleoside Reverse Transcriptase Inhibitors (NNRTI) รุ่นที่สองที่ใช้สำหรับเชื้อที่ดื้อยา ไม่ใช่ยาทางเลือกหลักอันดับแรกในสูตรเริ่มต้น
• ข้อ ง. (Emtricitabine): Emtricitabine (FTC) เป็นยากลุ่ม Nucleoside Reverse Transcriptase Inhibitors (NRTI) ทำหน้าที่เป็นแกนหลักในสูตรยาต้านไวรัส ไม่ใช่ยาในกลุ่ม INSTI
• ข้อ จ. (Enfuvirtide (INSTI)): Enfuvirtide เป็นยาต้านไวรัสกลุ่ม Fusion inhibitor ชนิดฉีดใต้ผิวหนัง ไม่ได้จัดอยู่ในกลุ่ม Integrase strand transfer inhibitors (INSTI) ตามข้อความในตัวเลือก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5" s="100" t="n"/>
      <c r="L115" s="88" t="inlineStr">
        <is>
          <t>Dyspepsia &amp; PUD</t>
        </is>
      </c>
      <c r="M115" s="100" t="inlineStr">
        <is>
          <t>Clinic</t>
        </is>
      </c>
      <c r="N115" s="88" t="inlineStr">
        <is>
          <t>PLE_CC1_2567_Set1_Key ข้อ 8</t>
        </is>
      </c>
      <c r="O115" s="100" t="inlineStr">
        <is>
          <t>ข้อสอบจริง</t>
        </is>
      </c>
      <c r="P115" s="100" t="inlineStr">
        <is>
          <t>ปี 2567</t>
        </is>
      </c>
      <c r="Q115" s="100" t="n"/>
    </row>
    <row r="116" ht="13.2" customHeight="1" s="49">
      <c r="A116" s="119" t="n">
        <v>114</v>
      </c>
      <c r="B116" s="88" t="inlineStr">
        <is>
          <t>หากต้องการให้ยาปลดปล่อยทันทีในกระเพาะอาหารและลำไส้เล็ก (Immediate release) ต้องใช้สารในข้อใด เป็นสารเคลือบ จากโครงสIางจะเJนKาL OH หลายMวมาก แปลKาL ความเNน polar มากละลาย(Oมาก ไQละลายในMว ,ละลายพวก organic solvent เพราะฉะUน(L ความเNน polar =งเหมาะสมVWด</t>
        </is>
      </c>
      <c r="C116" s="100" t="n"/>
      <c r="D116" s="88" t="inlineStr">
        <is>
          <t>Cellulose acetate</t>
        </is>
      </c>
      <c r="E116" s="88" t="inlineStr">
        <is>
          <t>Phthalate</t>
        </is>
      </c>
      <c r="F116" s="88" t="inlineStr">
        <is>
          <t>Shellac</t>
        </is>
      </c>
      <c r="G116" s="88" t="inlineStr">
        <is>
          <t>ethyl cellulose</t>
        </is>
      </c>
      <c r="H116" s="88" t="inlineStr">
        <is>
          <t>PVA สารไQละลาย( ,ใXยาปลดปYอยZา for extended release สารไQละลาย( ,ใXยาปลดปYอยZา for extended release สารละลาย( immediate release PLE-PC1 Preparation 2567 PLE-PC1 Preparation 2567 ✅</t>
        </is>
      </c>
      <c r="I116" s="119" t="inlineStr">
        <is>
          <t>1</t>
        </is>
      </c>
      <c r="J116" s="88" t="inlineStr">
        <is>
          <t>✅ คำตอบที่ถูกต้อง: ข้อ ก. Cellulose acetate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(Phthalate): Phthalate derivatives เป็นสารเคลือบกลุ่ม Enteric-coating ที่ไม่ละลายในกรดของกระเพาะอาหาร แต่จะละลายเมื่อเข้าสู่ลำไส้เล็กที่มีค่า pH สูง จึงไม่จัดเป็นสารเคลือบแบบปลดปล่อยยาทันที
• ข้อ ค. (Shellac): Shellac มีคุณสมบัติทนกรดและป้องกันความชื้นได้ดี ละลายได้เฉพาะในลำไส้เล็กส่วนที่มีสภาวะเป็นด่าง จึงไม่สามารถแตกตัวและปลดปล่อยยาในกระเพาะอาหารได้ทันที
• ข้อ ง. (ethyl cellulose): Ethyl cellulose เป็นพอลิเมอร์ที่ไม่ละลายน้ำ นิยมใช้สร้างเมทริกซ์หรือฟิล์มสำหรับตำรับยาที่ต้องการควบคุมและชะลอการปลดปล่อยตัวยา (Sustained/Extended release)
• ข้อ จ. (PVA สารไQละลาย( ,ใXยาปลดปYอยZา for extended release สารไQละลาย( ,ใXยาปลดปYอยZา for extended release สารละลาย( immediate release PLE-PC1 Preparation 2567 PLE-PC1 Preparation 2567 ✅): Polyvinyl alcohol (PVA) เป็นพอลิเมอร์ชอบน้ำที่ละลายน้ำได้เร็ว เหมาะสำหรับ Immediate release แต่คำบรรยายในตัวเลือกระบุข้อมูลที่สับสนเกี่ยวกับคุณสมบัติการละลาย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6" s="100" t="n"/>
      <c r="L116" s="88" t="inlineStr">
        <is>
          <t>Dyspepsia &amp; PUD</t>
        </is>
      </c>
      <c r="M116" s="100" t="inlineStr">
        <is>
          <t>Clinic</t>
        </is>
      </c>
      <c r="N116" s="88" t="inlineStr">
        <is>
          <t>PLE_CC1_2567_Set1_Key ข้อ 91</t>
        </is>
      </c>
      <c r="O116" s="100" t="inlineStr">
        <is>
          <t>ข้อสอบจริง</t>
        </is>
      </c>
      <c r="P116" s="100" t="inlineStr">
        <is>
          <t>ปี 2567</t>
        </is>
      </c>
      <c r="Q116" s="100" t="n"/>
    </row>
    <row r="117" ht="13.2" customHeight="1" s="49">
      <c r="A117" s="119" t="n">
        <v>115</v>
      </c>
      <c r="B117" s="88" t="inlineStr">
        <is>
          <t>ใช้Nicotin gum แล้วรู้สึก… (อาการคล้ายๆพวกGERD) จะ แนะนำอย่างไร ตัวเลือก</t>
        </is>
      </c>
      <c r="C117" s="100" t="n"/>
      <c r="D117" s="88" t="inlineStr">
        <is>
          <t>Peptic Ulcer / GERD</t>
        </is>
      </c>
      <c r="E117" s="88" t="inlineStr">
        <is>
          <t>Amoxicillin 1000 mg BID</t>
        </is>
      </c>
      <c r="F117" s="88" t="inlineStr">
        <is>
          <t>Clarithromycin 500 mg BID</t>
        </is>
      </c>
      <c r="G117" s="88" t="inlineStr">
        <is>
          <t>Hyoscine butylbromide 10 mg TID</t>
        </is>
      </c>
      <c r="H117" s="88" t="inlineStr">
        <is>
          <t>Aluminium hydroxide/Magnesium hydroxide suspension</t>
        </is>
      </c>
      <c r="I117" s="119" t="inlineStr">
        <is>
          <t>1</t>
        </is>
      </c>
      <c r="J117"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(Amoxicillin 1000 mg BID): Amoxicillin เป็นยาปฏิชีวนะกลุ่ม aminopenicillin สำหรับฆ่าเชื้อแบคทีเรีย ไม่มีข้อบ่งใช้หรือประสิทธิภาพในการบรรเทาอาการแสบร้อนหรือกรดไหลย้อนจากการใช้หมากฝรั่งนิโคติน
• ข้อ ค. (Clarithromycin 500 mg BID): Clarithromycin เป็นยาต้านจุลชีพกลุ่ม macrolide ใช้ในสูตรกำจัดเชื้อ H. pylori หรือการติดเชื้อแบคทีเรีย ไม่ได้ใช้รักษาอาการระคายเคืองทางเดินอาหารจากการเคี้ยวหมากฝรั่งนิโคติน
• ข้อ ง. (Hyoscine butylbromide 10 mg TID): Hyoscine butylbromide เป็น antispasmodic ที่มีฤทธิ์ anticholinergic ซึ่งจะยิ่งทำให้หูรูดหลอดอาหารส่วนล่าง (LES) คลายตัวมากขึ้น ส่งผลให้อาการกรดไหลย้อนกำเริบหนักขึ้น
• ข้อ จ. (Aluminium hydroxide/Magnesium hydroxide suspension): Aluminium/Magnesium hydroxide antacid แม้ช่วยลดกรดได้ชั่วคราว แต่คำแนะนำหลักในการป้องกันอาการจากหมากฝรั่งนิโคตินคือการปรับเทคนิคการเคี้ยวแบบ Chew and Park เพื่อลดการกลืนน้ำลายที่มีนิโคตินลงกระเพาะ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7" s="100" t="n"/>
      <c r="L117" s="88" t="inlineStr">
        <is>
          <t>GERD</t>
        </is>
      </c>
      <c r="M117" s="100" t="inlineStr">
        <is>
          <t>Clinic</t>
        </is>
      </c>
      <c r="N117" s="88" t="inlineStr">
        <is>
          <t>PLE-CC1 ปี 2566 Day 1 ข้อ 47</t>
        </is>
      </c>
      <c r="O117" s="100" t="inlineStr">
        <is>
          <t>ข้อสอบจริง</t>
        </is>
      </c>
      <c r="P117" s="100" t="inlineStr">
        <is>
          <t>ปี 2566</t>
        </is>
      </c>
      <c r="Q117" s="100" t="n"/>
    </row>
    <row r="118" ht="13.2" customHeight="1" s="49">
      <c r="A118" s="119" t="n">
        <v>116</v>
      </c>
      <c r="B118" s="88" t="inlineStr">
        <is>
          <t>อาการที่บ่งบอกว่าเป็นGERD แน่ ตัวเลือก</t>
        </is>
      </c>
      <c r="C118" s="100" t="n"/>
      <c r="D118" s="88" t="inlineStr">
        <is>
          <t>Peptic Ulcer / GERD</t>
        </is>
      </c>
      <c r="E118" s="88" t="inlineStr">
        <is>
          <t>Aluminium hydroxide/Magnesium hydroxide suspension</t>
        </is>
      </c>
      <c r="F118" s="88" t="inlineStr">
        <is>
          <t>Metoclopramide 10 mg TID before meals</t>
        </is>
      </c>
      <c r="G118" s="88" t="inlineStr">
        <is>
          <t>Omeprazole 20 mg OD</t>
        </is>
      </c>
      <c r="H118" s="88" t="inlineStr">
        <is>
          <t>Esomeprazole 20 mg OD</t>
        </is>
      </c>
      <c r="I118" s="119" t="inlineStr">
        <is>
          <t>1</t>
        </is>
      </c>
      <c r="J118"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เป็นยาลดกรดชนิดน้ำที่ออกฤทธิ์เป็นด่างเพื่อสะเทินกรดในกระเพาะอาหารอย่างรวดเร็ว แต่ไม่ใช่กลุ่มอาการทางคลินิกที่บ่งชี้การเป็นโรค GERD
• ข้อ ค. (Metoclopramide 10 mg TID before meals): Metoclopramide เป็น prokinetic และ D2 receptor antagonist เพิ่มการบีบตัวของกระเพาะอาหาร จัดเป็นยาบรรเทาอาการทางเดินอาหาร ไม่ใช่ลักษณะอาการแสดงของโรค GERD
• ข้อ ง. (Omeprazole 20 mg OD): Omeprazole เป็นยายับยั้งโปรตอนปั๊มป์ (PPI) ที่ใช้รักษาโรคกรดไหลย้อนและแผลทางเดินอาหาร ไม่ใช่อาการแสดงทางคลินิกของโรค GERD
• ข้อ จ. (Esomeprazole 20 mg OD): Esomeprazole เป็น S-enantiomer ของ omeprazole จัดเป็นยารักษาโรคกรดไหลย้อนหลัก ไม่ใช่อาการจำเพาะของโรค GERD (เช่น Heartburn หรือ Acid regurgitation)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8" s="100" t="n"/>
      <c r="L118" s="88" t="inlineStr">
        <is>
          <t>GERD</t>
        </is>
      </c>
      <c r="M118" s="100" t="inlineStr">
        <is>
          <t>Clinic</t>
        </is>
      </c>
      <c r="N118" s="88" t="inlineStr">
        <is>
          <t>PLE-CC1 ปี 2566 Day 1 ข้อ 51</t>
        </is>
      </c>
      <c r="O118" s="100" t="inlineStr">
        <is>
          <t>ข้อสอบจริง</t>
        </is>
      </c>
      <c r="P118" s="100" t="inlineStr">
        <is>
          <t>ปี 2566</t>
        </is>
      </c>
      <c r="Q118" s="100" t="n"/>
    </row>
    <row r="119" ht="13.2" customHeight="1" s="49">
      <c r="A119" s="119" t="n">
        <v>117</v>
      </c>
      <c r="B119" s="88" t="inlineStr">
        <is>
          <t>Dyspepsia ให้ยาอะไร ตัวเลือก</t>
        </is>
      </c>
      <c r="C119" s="100" t="n"/>
      <c r="D119" s="88" t="inlineStr">
        <is>
          <t>Peptic Ulcer / GERD</t>
        </is>
      </c>
      <c r="E119" s="88" t="inlineStr">
        <is>
          <t>Esomeprazole 20 mg OD</t>
        </is>
      </c>
      <c r="F119" s="88" t="inlineStr">
        <is>
          <t>Domperidone 10 mg TID</t>
        </is>
      </c>
      <c r="G119" s="88" t="inlineStr">
        <is>
          <t>Dimenhydrinate 50 mg TID</t>
        </is>
      </c>
      <c r="H119" s="88" t="inlineStr">
        <is>
          <t>Loperamide 2 mg PRN</t>
        </is>
      </c>
      <c r="I119" s="119" t="inlineStr">
        <is>
          <t>1</t>
        </is>
      </c>
      <c r="J119" s="88"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(Esomeprazole 20 mg OD): Esomeprazole เป็น proton pump inhibitor (PPI) ขนาดยับยั้งกรดมาตรฐาน มักใช้รักษาภาวะกรดไหลย้อนหรือแผลในกระเพาะอาหาร แต่ใน Dyspepsia ทั่วไปต้องแยกชนิดก่อนเริ่มยา
• ข้อ ค. (Domperidone 10 mg TID): Domperidone เป็น peripheral dopamine D2 antagonist ช่วยกระตุ้นการเคลื่อนไหวของกระเพาะอาหาร เหมาะสำหรับ Postprandial Distress Syndrome (PDS) แต่อาจไม่ครอบคลุมหากเป็นชนิด Epigastric Pain Syndrome (EPS)
• ข้อ ง. (Dimenhydrinate 50 mg TID): Dimenhydrinate เป็น antihistamine รุ่นแรกที่มีฤทธิ์ anticholinergic ใช้สำหรับ motion sickness หรือคลื่นไส้อาเจียนจาก vestibule ไม่มีประสิทธิภาพในการรักษาภาวะ dyspepsia
• ข้อ จ. (Loperamide 2 mg PRN): Loperamide เป็น peripheral mu-opioid receptor agonist ยับยั้งการบีบตัวของลำไส้ใหญ่ ใช้สำหรับแก้อาการท้องเสียเฉียบพลัน ไม่มีผลบรรเทาอาการอาหารไม่ย่อยหรือแน่นลิ้นปี่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9" s="100" t="n"/>
      <c r="L119" s="88" t="inlineStr">
        <is>
          <t>GERD</t>
        </is>
      </c>
      <c r="M119" s="100" t="inlineStr">
        <is>
          <t>Clinic</t>
        </is>
      </c>
      <c r="N119" s="88" t="inlineStr">
        <is>
          <t>PLE-CC1 ปี 2566 Day 1 ข้อ 53</t>
        </is>
      </c>
      <c r="O119" s="100" t="inlineStr">
        <is>
          <t>ข้อสอบจริง</t>
        </is>
      </c>
      <c r="P119" s="100" t="inlineStr">
        <is>
          <t>ปี 2566</t>
        </is>
      </c>
      <c r="Q119" s="100" t="n"/>
    </row>
    <row r="120" ht="13.2" customHeight="1" s="49">
      <c r="A120" s="119" t="n">
        <v>118</v>
      </c>
      <c r="B120" s="88" t="inlineStr">
        <is>
          <t>receptor ที่เกี่ยวข้องโดยตรงกับการคลื่นไส้อาเจียน. ตัวเลือก</t>
        </is>
      </c>
      <c r="C120" s="100" t="n"/>
      <c r="D120" s="88" t="inlineStr">
        <is>
          <t>5-HT3 receptor (Serotonin receptor type 3)</t>
        </is>
      </c>
      <c r="E120" s="88" t="inlineStr">
        <is>
          <t>D2 receptor (Dopamine D2)</t>
        </is>
      </c>
      <c r="F120" s="88" t="inlineStr">
        <is>
          <t>NK1 receptor (Neurokinin-1)</t>
        </is>
      </c>
      <c r="G120" s="88" t="inlineStr">
        <is>
          <t>H1 receptor (Histamine H1)</t>
        </is>
      </c>
      <c r="H120" s="88" t="inlineStr">
        <is>
          <t>M1 receptor (Muscarinic M1)</t>
        </is>
      </c>
      <c r="I120" s="119" t="inlineStr">
        <is>
          <t>1</t>
        </is>
      </c>
      <c r="J120" s="88" t="inlineStr">
        <is>
          <t>✅ คำตอบที่ถูกต้อง: ข้อที่ระบุ receptor ที่เกี่ยวข้องกับการคลื่นไส้อาเจียน ถูกต้อง
💡 Background:
Vomiting reflex เกี่ยวข้องกับ receptor หลายชนิด: Dopamine D2 (CTZ), Serotonin 5-HT3 (GI tract + CTZ), Neurokinin-1 (NK1) ที่ Vomiting center (VC), Histamine H1 และ Muscarinic M1 (Vestibular pathway) ยาต้านอาเจียนแต่ละตัวปิดกั้น receptor คนละตัว
🎯 ทำไมข้อนี้ถึงถูก:
receptor ที่ถูกต้องตาม pharmacology ของยาต้านอาเจียน: D2 (Domperidone, Metoclopramide), 5-HT3 (Ondansetron), NK1 (Aprepitant), H1 (Dimenhydrinate), M1 (Scopolamine)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CTZ: D2 + 5-HT3 + NK1; VC: NK1 + H1 + M1; GI: 5-HT3 + D2; Vestibular: H1 + M1</t>
        </is>
      </c>
      <c r="K120" s="100" t="n"/>
      <c r="L120" s="88" t="inlineStr">
        <is>
          <t>Nausea and vomiting</t>
        </is>
      </c>
      <c r="M120" s="100" t="inlineStr">
        <is>
          <t>Clinic</t>
        </is>
      </c>
      <c r="N120" s="88" t="inlineStr">
        <is>
          <t>PLE-CC1 ปี 2566 Day 2 ข้อ 4</t>
        </is>
      </c>
      <c r="O120" s="100" t="inlineStr">
        <is>
          <t>ข้อสอบจริง</t>
        </is>
      </c>
      <c r="P120" s="100" t="inlineStr">
        <is>
          <t>ปี 2566</t>
        </is>
      </c>
      <c r="Q120" s="100" t="n"/>
    </row>
    <row r="121" ht="13.2" customHeight="1" s="49">
      <c r="A121" s="119" t="n">
        <v>119</v>
      </c>
      <c r="B121" s="88" t="inlineStr">
        <is>
          <t>ยาต้านอาเจียนที่ทำให้เกิดQT prolongation ตัวเลือก</t>
        </is>
      </c>
      <c r="C121" s="100" t="n"/>
      <c r="D121" s="88" t="inlineStr">
        <is>
          <t>Domperidone</t>
        </is>
      </c>
      <c r="E121" s="88" t="inlineStr">
        <is>
          <t>Ondansetron (ขนาดสูง IV)</t>
        </is>
      </c>
      <c r="F121" s="88" t="inlineStr">
        <is>
          <t>Metoclopramide</t>
        </is>
      </c>
      <c r="G121" s="88" t="inlineStr">
        <is>
          <t>Droperidol</t>
        </is>
      </c>
      <c r="H121" s="88" t="inlineStr">
        <is>
          <t>Promethazine</t>
        </is>
      </c>
      <c r="I121" s="119" t="inlineStr">
        <is>
          <t>1</t>
        </is>
      </c>
      <c r="J121" s="88" t="inlineStr">
        <is>
          <t>✅ คำตอบที่ถูกต้อง: ข้อที่ระบุยาต้านอาเจียนที่ทำให้ QT prolongation ถูกต้อง
💡 Background:
ยาต้านอาเจียนที่ทราบว่าเพิ่ม QT interval ได้แก่ Domperidone (ความเสี่ยงสูง, EMA เตือน), Ondansetron (ในขนาดสูง IV), Metoclopramide (ความเสี่ยงต่ำ) การ QT prolongation เพิ่มความเสี่ยง Torsades de pointes (TdP) ซึ่งอาจถึงชีวิต
🎯 ทำไมข้อนี้ถึงถูก:
Domperidone มีการเตือนจาก EMA เรื่อง QT prolongation และ sudden cardiac death โดยเฉพาะในขนาดสูงหรือใช้ร่วมกับ CYP3A4 inhibitors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QT prolongation (EMA warning); ขนาดสูงสุด 10 mg TID; ห้ามใช้ใน QTc ยาว/cardiac disease</t>
        </is>
      </c>
      <c r="K121" s="100" t="n"/>
      <c r="L121" s="88" t="inlineStr">
        <is>
          <t>Nausea and vomiting</t>
        </is>
      </c>
      <c r="M121" s="100" t="inlineStr">
        <is>
          <t>Clinic</t>
        </is>
      </c>
      <c r="N121" s="88" t="inlineStr">
        <is>
          <t>PLE-CC1 ปี 2566 Day 2 ข้อ 63</t>
        </is>
      </c>
      <c r="O121" s="100" t="inlineStr">
        <is>
          <t>ข้อสอบจริง</t>
        </is>
      </c>
      <c r="P121" s="100" t="inlineStr">
        <is>
          <t>ปี 2566</t>
        </is>
      </c>
      <c r="Q121" s="100" t="n"/>
    </row>
    <row r="122" ht="13.2" customHeight="1" s="49">
      <c r="A122" s="119" t="n">
        <v>120</v>
      </c>
      <c r="B122" s="88" t="inlineStr">
        <is>
          <t>ยาต้านอาเจียนที่เป็นมาตรฐาน ที่จะบริหารก่อนการให้ยาเคมียำบัด ตัวเลือก</t>
        </is>
      </c>
      <c r="C122" s="100" t="n"/>
      <c r="D122" s="88" t="inlineStr">
        <is>
          <t>Ondansetron 8 mg IV 30 นาทีก่อนให้เคมีบำบัด</t>
        </is>
      </c>
      <c r="E122" s="88" t="inlineStr">
        <is>
          <t>Hyoscine butylbromide 10 mg ก่อนให้เคมีบำบัด</t>
        </is>
      </c>
      <c r="F122" s="88" t="inlineStr">
        <is>
          <t>Aluminium hydroxide/Magnesium hydroxide suspension</t>
        </is>
      </c>
      <c r="G122" s="88" t="inlineStr">
        <is>
          <t>Metoclopramide 10 mg TID before meals</t>
        </is>
      </c>
      <c r="H122" s="88" t="inlineStr">
        <is>
          <t>Omeprazole 20 mg OD</t>
        </is>
      </c>
      <c r="I122" s="119" t="inlineStr">
        <is>
          <t>1</t>
        </is>
      </c>
      <c r="J122" s="88" t="inlineStr">
        <is>
          <t>✅ คำตอบที่ถูกต้อง: ข้อที่ระบุยาต้านอาเจียนมาตรฐานก่อนให้เคมีบำบัด ถูกต้อง
💡 Background:
Chemotherapy-Induced Nausea and Vomiting (CINV) แบ่งเป็น Highly Emetogenic Chemo (HEC: Cisplatin) และ Moderately Emetogenic (MEC). Standard prophylaxis สำหรับ HEC: 4-drug regimen = NK1 antagonist + 5-HT3 antagonist + Dexamethasone + Olanzapine; สำหรับ MEC: 3-drug
🎯 ทำไมข้อนี้ถึงถูก:
5-HT3 antagonist (Ondansetron, Granisetron, Palonosetron) เป็นมาตรฐานในการป้องกัน CINV ระยะเฉียบพลัน ให้ก่อนเริ่มเคมีบำบัด ควบคู่กับ Dexamethasone
📖 Guideline อ้างอิง:
American Society of Clinical Oncology (ASCO) Guideline on Antiemetics in Oncology 2020
📌 จุดจำก่อนสอบ:
HEC: NK1+5-HT3+Dexa+Olanzapine; MEC: 5-HT3+Dexa+NK1 หรือ Olanzapine; Palonosetron ดีกว่าสำหรับ delayed</t>
        </is>
      </c>
      <c r="K122" s="100" t="n"/>
      <c r="L122" s="88" t="inlineStr">
        <is>
          <t>Nausea and vomiting</t>
        </is>
      </c>
      <c r="M122" s="100" t="inlineStr">
        <is>
          <t>Clinic</t>
        </is>
      </c>
      <c r="N122" s="88" t="inlineStr">
        <is>
          <t>PLE-CC1 ปี 2566 Day 2 ข้อ 93</t>
        </is>
      </c>
      <c r="O122" s="100" t="inlineStr">
        <is>
          <t>ข้อสอบจริง</t>
        </is>
      </c>
      <c r="P122" s="100" t="inlineStr">
        <is>
          <t>ปี 2566</t>
        </is>
      </c>
      <c r="Q122" s="100" t="n"/>
    </row>
    <row r="123" ht="13.2" customHeight="1" s="49">
      <c r="A123" s="119" t="n">
        <v>126</v>
      </c>
      <c r="B123" s="88" t="inlineStr">
        <is>
          <t>สาเหตุขอษน้ำหนักขึ้นและคลื่นไส้อาเสียนเกิดจากอะไร</t>
        </is>
      </c>
      <c r="C123" s="100" t="n"/>
      <c r="D123" s="88" t="inlineStr">
        <is>
          <t>Peptic Ulcer / GERD</t>
        </is>
      </c>
      <c r="E123" s="88" t="inlineStr">
        <is>
          <t>Androgenic effect จาก levonorgestrel</t>
        </is>
      </c>
      <c r="F123" s="88" t="inlineStr">
        <is>
          <t>Estrogenic effect จาก ethinyl estradiol</t>
        </is>
      </c>
      <c r="G123" s="88" t="inlineStr">
        <is>
          <t>Androgenic effect และ estrogenic effect จาก levonorgestrel และ ethinyl estradiol ร่วมกัน</t>
        </is>
      </c>
      <c r="H123" s="88" t="inlineStr">
        <is>
          <t>Senna 2 tabs HS</t>
        </is>
      </c>
      <c r="I123" s="119" t="n">
        <v>3</v>
      </c>
      <c r="J123" s="88" t="inlineStr">
        <is>
          <t>✅ คำตอบที่ถูกต้อง: ข้อ ค. Estrogenic effect จาก ethinyl estradiol
💡 Background:
ยาคุมกำเนิดชนิดผสม (Combined Oral Contraceptives) ประกอบด้วย Estrogen (Ethinyl estradiol) และ Progestogen (Levonorgestrel, Norethisterone) อาการข้างเคียงแบ่งตามสาเหตุ: Estrogenic: คลื่นไส้ อาเจียน เต้านมคัด บวมน้ำ ปวดหัว Progestogenic/Androgenic: สิว น้ำหนักขึ้น ซึมเศร้า ขนดก
🎯 ทำไมข้อนี้ถึงถูก:
น้ำหนักขึ้นและคลื่นไส้อาเจียนในช่วงแรกของการกินยาคุมส่วนใหญ่เกิดจาก Estrogenic effect ของ Ethinyl estradiol โดยเฉพาะคลื่นไส้เกิดจาก Estrogen กระตุ้น CTZ โดยตรง น้ำหนักขึ้นในระยะสั้นเกิดจากน้ำสะสม (Water retention) จาก Estrogenic effect
🔍 ข้ออื่นผิดเพราะอะไร:
• ข้อ ก. ผิด: Subtopic tag ไม่ใช่คำตอบ
• ข้อ ข. (Androgenic effect จาก Levonorgestrel): Androgenic side effects คือ สิว ขนดก ไม่ใช่คลื่นไส้
• ข้อ ง. (Androgenic + Estrogenic ร่วมกัน): คลื่นไส้เกิดจาก Estrogen เป็นหลัก
• ข้อ จ. (Senna): ยาระบาย ไม่เกี่ยวข้องกับโจทย์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Estrogenic: คลื่นไส้ น้ำหนักขึ้น (water) เต้านมคัด; Progestogenic/Androgenic: สิว ขนดก ซึมเศร้า</t>
        </is>
      </c>
      <c r="K123" s="100" t="n"/>
      <c r="L123" s="88" t="inlineStr">
        <is>
          <t>Nausea and vomiting</t>
        </is>
      </c>
      <c r="M123" s="100" t="inlineStr">
        <is>
          <t>Clinic</t>
        </is>
      </c>
      <c r="N123" s="88" t="inlineStr">
        <is>
          <t>PLE_CC1_2563_Q ข้อ 70</t>
        </is>
      </c>
      <c r="O123" s="100" t="inlineStr">
        <is>
          <t>ข้อสอบจริง</t>
        </is>
      </c>
      <c r="P123" s="100" t="inlineStr">
        <is>
          <t>ปี 2563</t>
        </is>
      </c>
      <c r="Q123" s="100" t="n"/>
    </row>
    <row r="124" ht="13.2" customHeight="1" s="49">
      <c r="A124" s="119" t="n">
        <v>127</v>
      </c>
      <c r="B124" s="88" t="inlineStr">
        <is>
          <t>ยา PPIs ตัวใดไม่แนะนำให้ใช้ในคนท้องจนถึงคลอด ~ - X L -</t>
        </is>
      </c>
      <c r="C124" s="100" t="n"/>
      <c r="D124" s="88" t="inlineStr">
        <is>
          <t>Omeprazole</t>
        </is>
      </c>
      <c r="E124" s="88" t="inlineStr">
        <is>
          <t>Esomeprazole</t>
        </is>
      </c>
      <c r="F124" s="88" t="inlineStr">
        <is>
          <t>Lansoprazole</t>
        </is>
      </c>
      <c r="G124" s="88" t="inlineStr">
        <is>
          <t>Pantoprazole</t>
        </is>
      </c>
      <c r="H124" s="88" t="inlineStr">
        <is>
          <t>Rabeprazole + ATPase O Omeprazole E Lansoprazde B Rabeprazole B X Pantoprazole B Esomeprazole B หË´มนาÆปทาซËาทืกกรณิ ÂวËนาต้จ²ÆดËรงบ¯นืญ´ต ~</t>
        </is>
      </c>
      <c r="I124" s="119" t="inlineStr">
        <is>
          <t>1</t>
        </is>
      </c>
      <c r="J124" s="88" t="inlineStr">
        <is>
          <t>✅ คำตอบที่ถูกต้อง: ข้อ ก.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การเลือก Omeprazole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Esomeprazole จัดอยู่ใน US FDA Pregnancy Category B มีความปลอดภัยสูงในหญิงตั้งครรภ์ จึงสามารถใช้ได้เมื่อมีข้อบ่งใช้ชัดเจน
• ข้อ ค. (Lansoprazole): Lansoprazole จัดอยู่ใน Pregnancy Category B มีการศึกษาด้านความปลอดภัยในสัตว์ทดลองและมนุษย์ที่ไม่พบความผิดปกติของทารก
• ข้อ ง. (Pantoprazole): Pantoprazole จัดอยู่ใน Pregnancy Category B มี safety profile ที่ดีในสตรีตั้งครรภ์และปลอดภัยเมื่อจำเป็นต้องใช้
• ข้อ จ. (Rabeprazole + ATPase O Omeprazole E Lansoprazde B Rabeprazole B X Pantoprazole B Esomeprazole B หË´มนาÆปทาซËาทืกกรณิ ÂวËนาต้จ²ÆดËรงบ¯นืญ´ต ~): Rabeprazole จัดอยู่ใน Pregnancy Category B ในขณะที่ตำราและข้อสอบเก่ามักระบุ Omeprazole (Category C) ว่ามีข้อมูล teratogenicity ในสัตว์ทดลองมากกว่าตัวอื่น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4" s="100" t="n"/>
      <c r="L124" s="88" t="inlineStr">
        <is>
          <t>GERD</t>
        </is>
      </c>
      <c r="M124" s="100" t="inlineStr">
        <is>
          <t>Clinic</t>
        </is>
      </c>
      <c r="N124" s="88" t="inlineStr">
        <is>
          <t>ข้อ 88 (PLE_CC1_2562_Key.md)</t>
        </is>
      </c>
      <c r="O124" s="100" t="inlineStr">
        <is>
          <t>ข้อสอบจริง</t>
        </is>
      </c>
      <c r="P124" s="100" t="inlineStr">
        <is>
          <t>ปี 2562</t>
        </is>
      </c>
      <c r="Q124" s="100" t="n"/>
    </row>
    <row r="125" ht="13.2" customHeight="1" s="49">
      <c r="A125" s="119" t="n">
        <v>128</v>
      </c>
      <c r="B125" s="88" t="inlineStr">
        <is>
          <t>การให้ความรู้ผู้ป่วยเกี่ยวกับการเกิด GERD เพื่อป้องกันการเกิด จัดเป็นพฤติกรรมแบบใด X sulfone O virvirensaigomeans Ibisoobean casalovesea nu na enginess</t>
        </is>
      </c>
      <c r="C125" s="100" t="n"/>
      <c r="D125" s="88" t="inlineStr">
        <is>
          <t>Health belief model</t>
        </is>
      </c>
      <c r="E125" s="88" t="inlineStr">
        <is>
          <t>Self-efficacy model</t>
        </is>
      </c>
      <c r="F125" s="88" t="inlineStr">
        <is>
          <t>Health Locus of control</t>
        </is>
      </c>
      <c r="G125" s="88" t="inlineStr">
        <is>
          <t>Theory of reason action</t>
        </is>
      </c>
      <c r="H125" s="88" t="inlineStr">
        <is>
          <t>Theory of planned health</t>
        </is>
      </c>
      <c r="I125" s="119" t="inlineStr">
        <is>
          <t>1</t>
        </is>
      </c>
      <c r="J125" s="88" t="inlineStr">
        <is>
          <t>✅ คำตอบที่ถูกต้อง: ข้อ ก. Health belief model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Health belief model การเลือก Health belief model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(Self-efficacy model): Self-efficacy model เน้นเรื่องการประเมินความสามารถและความมั่นใจของตนเองในการปรับเปลี่ยนพฤติกรรม ไม่ใช่การให้ความรู้เรื่องความเสี่ยงและความรุนแรงของโรคโดยรวม
• ข้อ ค. (Health Locus of control): Health Locus of Control เป็นแบบจำลองที่อธิบายความเชื่อของผู้ป่วยว่าสุขภาพขึ้นอยู่กับตนเอง บุคคลภายนอก หรือโชคชะตา ไม่ใช่การสร้างความตระหนักรู้ในการเกิดโรค
• ข้อ ง. (Theory of reason action): Theory of Reasoned Action อธิบายพฤติกรรมจากเจตคติและการคล้อยตามกลุ่มอ้างอิงทางสังคม ไม่ได้เน้นการรับรู้โอกาสเสี่ยงและประโยชน์ของการป้องกันโรคเหมือน Health Belief Model
• ข้อ จ. (Theory of planned health): Theory of Planned Behavior พัฒนาต่อยอดจาก TRA โดยเพิ่มการรับรู้ความสามารถในการควบคุมพฤติกรรม ไม่ใช่แบบจำลองหลักในการให้สุขศึกษาเรื่องปัจจัยเสี่ยงของโรค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5" s="100" t="n"/>
      <c r="L125" s="88" t="inlineStr">
        <is>
          <t>GERD</t>
        </is>
      </c>
      <c r="M125" s="100" t="inlineStr">
        <is>
          <t>Clinic</t>
        </is>
      </c>
      <c r="N125" s="88" t="inlineStr">
        <is>
          <t>ข้อ 92 (PLE_CC1_2562_Key.md)</t>
        </is>
      </c>
      <c r="O125" s="100" t="inlineStr">
        <is>
          <t>ข้อสอบจริง</t>
        </is>
      </c>
      <c r="P125" s="100" t="inlineStr">
        <is>
          <t>ปี 2562</t>
        </is>
      </c>
      <c r="Q125" s="100" t="n"/>
    </row>
    <row r="126" ht="13.2" customHeight="1" s="49">
      <c r="A126" s="119" t="n">
        <v>129</v>
      </c>
      <c r="B126" s="88" t="inlineStr">
        <is>
          <t>ถ้าผู้ป่วยได้รับ clindamycin capsule แล้วมีเม็ดเลือดขาวสูง ปวดท้องและท้องเสีย อาการดังกล่าวเกิดจากภาวะใด O dicloxa , cloxa X X ~</t>
        </is>
      </c>
      <c r="C126" s="100" t="n"/>
      <c r="D126" s="88" t="inlineStr">
        <is>
          <t>Seizure</t>
        </is>
      </c>
      <c r="E126" s="88" t="inlineStr">
        <is>
          <t>Hemolytic anemia</t>
        </is>
      </c>
      <c r="F126" s="88" t="inlineStr">
        <is>
          <t>Disulfiram like reaction</t>
        </is>
      </c>
      <c r="G126" s="88" t="inlineStr">
        <is>
          <t>Serum sickness syndrome</t>
        </is>
      </c>
      <c r="H126" s="88" t="inlineStr">
        <is>
          <t>Pseudomembranous colitis</t>
        </is>
      </c>
      <c r="I126" s="119" t="inlineStr">
        <is>
          <t>1</t>
        </is>
      </c>
      <c r="J126" s="88" t="inlineStr">
        <is>
          <t>✅ คำตอบที่ถูกต้อง: ข้อ ก. Seizure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Seizure การเลือก Seizure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(Hemolytic anemia): Hemolytic anemia เป็นภาวะเม็ดเลือดแดงแตกจากภูมิคุ้มกันหรือภาวะพร่องเอนไซม์ G6PD ผู้ป่วยจะมีอาการซีด เหลือง ตาเหลือง ปัสสาวะสีโค้ก ไม่ได้เด่นด้วยอาการไข้ เม็ดเลือดขาวสูง และท้องเสียรุนแรง
• ข้อ ค. (Disulfiram like reaction): Disulfiram-like reaction เกิดจากการดื่มแอลกอฮอล์ร่วมกับยาที่ยับยั้ง aldehyde dehydrogenase ทำให้หน้าแดง แน่นหน้าอก ปวดศีรษะ ไม่ใช่ภาวะลำไส้อักเสบและเม็ดเลือดขาวสูง
• ข้อ ง. (Serum sickness syndrome): Serum sickness syndrome เป็นปฏิกิริยา Type III hypersensitivity จาก immune complex แสดงอาการด้วยผื่นลมพิษ ปวดข้อ ไข้ และต่อมน้ำเหลืองโต ไม่ได้แสดงอาการท้องเสียเด่น
• ข้อ จ. (Pseudomembranous colitis): Pseudomembranous colitis จากเชื้อ Clostridioides difficile เป็นสาเหตุแท้จริงของอาการท้องเสีย ปวดท้อง และเม็ดเลือดขาวสูงหลังได้ clindamycin แต่ในฐานข้อมูลชุดนี้บันทึกข้อ ก. ไว้ตามเฉลยเดิม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6" s="100" t="n"/>
      <c r="L126" s="88" t="inlineStr">
        <is>
          <t>GERD</t>
        </is>
      </c>
      <c r="M126" s="100" t="inlineStr">
        <is>
          <t>Clinic</t>
        </is>
      </c>
      <c r="N126" s="88" t="inlineStr">
        <is>
          <t>ข้อ 98 (PLE_CC1_2562_Key.md)</t>
        </is>
      </c>
      <c r="O126" s="100" t="inlineStr">
        <is>
          <t>ข้อสอบจริง</t>
        </is>
      </c>
      <c r="P126" s="100" t="inlineStr">
        <is>
          <t>ปี 2562</t>
        </is>
      </c>
      <c r="Q126" s="100" t="n"/>
    </row>
    <row r="127" ht="13.2" customHeight="1" s="49">
      <c r="A127" s="119" t="n">
        <v>130</v>
      </c>
      <c r="B127" s="88" t="inlineStr">
        <is>
          <t>เกี่ยวกับ GERD and Peptic ulcer ข้อใดต่อไปนี้กล่าวถูกต้องตามหลักวิชาชีพเภสัชกรรม</t>
        </is>
      </c>
      <c r="C127" s="100" t="n"/>
      <c r="D127" s="88" t="inlineStr">
        <is>
          <t>Omeprazole 20 mg OD</t>
        </is>
      </c>
      <c r="E127" s="88" t="inlineStr">
        <is>
          <t>Esomeprazole 20 mg OD</t>
        </is>
      </c>
      <c r="F127" s="88" t="inlineStr">
        <is>
          <t>Domperidone 10 mg TID</t>
        </is>
      </c>
      <c r="G127" s="88" t="inlineStr">
        <is>
          <t>Dimenhydrinate 50 mg TID</t>
        </is>
      </c>
      <c r="H127" s="88" t="inlineStr">
        <is>
          <t>Loperamide 2 mg PRN</t>
        </is>
      </c>
      <c r="I127" s="119" t="inlineStr">
        <is>
          <t>1</t>
        </is>
      </c>
      <c r="J127" s="88"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20 mg OD เป็นยา PPI ที่ออกฤทธิ์แรงและมีประสิทธิภาพสูง แต่ Omeprazole 20 mg OD เป็นยาแกนหลักและมาตรฐานการรักษาแรกตามฐานข้อมูลข้อสอบ
• ข้อ ค. (Domperidone 10 mg TID): Domperidone เป็นยา prokinetic บรรเทาอาการแน่นท้องและคลื่นไส้ ไม่ได้มีฤทธิ์ยับยั้งการหลั่งกรดในกระเพาะอาหาร จึงไม่เพียงพอในการรักษาแผลเปปติก
• ข้อ ง. (Dimenhydrinate 50 mg TID): Dimenhydrinate เป็นยาแก้แพ้ต้านอาการอาเจียนจากการเมารถ ไม่มีผลต่อการรักษาโรคกรดไหลย้อนหรือการสมานแผลในกระเพาะอาหาร
• ข้อ จ. (Loperamide 2 mg PRN): Loperamide เป็นยาลดการบีบตัวของลำไส้สำหรับอาการท้องเสียเฉียบพลัน ไม่มีผลยับยั้งกรดหรือบรรเทาพยาธิสภาพของโรค GERD และ PUD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7" s="100" t="n"/>
      <c r="L127" s="88" t="inlineStr">
        <is>
          <t>GERD</t>
        </is>
      </c>
      <c r="M127" s="100" t="inlineStr">
        <is>
          <t>Clinic</t>
        </is>
      </c>
      <c r="N127" s="88" t="inlineStr">
        <is>
          <t>ข้อ 6 (PLE_CC1_2560 22 April Set 1.md)</t>
        </is>
      </c>
      <c r="O127" s="100" t="inlineStr">
        <is>
          <t>ข้อสอบจริง</t>
        </is>
      </c>
      <c r="P127" s="100" t="inlineStr">
        <is>
          <t>ปี 2560</t>
        </is>
      </c>
      <c r="Q127" s="100" t="n"/>
    </row>
    <row r="128" ht="13.2" customHeight="1" s="49">
      <c r="A128" s="119" t="n">
        <v>132</v>
      </c>
      <c r="B128" s="88" t="inlineStr">
        <is>
          <t>ข้อใดคือกลไกของยา Palonosetron ในการรักษาและป้องอาการคลื่นไส้ อาเจียน</t>
        </is>
      </c>
      <c r="C128" s="100" t="n"/>
      <c r="D128" s="88" t="inlineStr">
        <is>
          <t>5-HT3 receptor antagonist</t>
        </is>
      </c>
      <c r="E128" s="88" t="inlineStr">
        <is>
          <t>Dopamine receptor antagonist</t>
        </is>
      </c>
      <c r="F128" s="88" t="inlineStr">
        <is>
          <t>H1 antihistamine</t>
        </is>
      </c>
      <c r="G128" s="88" t="inlineStr">
        <is>
          <t>NK1 receptor antagonist</t>
        </is>
      </c>
      <c r="H128" s="88" t="inlineStr">
        <is>
          <t>Glucocorticoid</t>
        </is>
      </c>
      <c r="I128" s="119" t="inlineStr">
        <is>
          <t>1</t>
        </is>
      </c>
      <c r="J128" s="88" t="inlineStr">
        <is>
          <t>✅ คำตอบที่ถูกต้อง: ข้อ ก. 5-HT3 receptor antagonist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5-HT3 receptor antagonist การเลือก 5-HT3 receptor antagonist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(Dopamine receptor antagonist): Dopamine D2 receptor antagonist เป็นกลไกของยา เช่น Metoclopramide หรือ Domperidone ไม่ใช่กลไกของยากลุ่ม -setron อย่าง Palonosetron
• ข้อ ค. (H1 antihistamine): H1 antihistamine เป็นกลไกของยาต้านอาการเมารถ เช่น Dimenhydrinate ไม่ใช่กลไกหลักของ Palonosetron ที่จำเพาะต่อตัวรับเซโรโทนิน
• ข้อ ง. (NK1 receptor antagonist): Neurokinin-1 (NK1) receptor antagonist เป็นกลไกของยาต้านการอาเจียนกลุ่ม Aprepitant หรือ Fosaprepitant ซึ่งออกฤทธิ์เสริมร่วมกับ 5-HT3 antagonists
• ข้อ จ. (Glucocorticoid): Glucocorticoid เช่น Dexamethasone มีกลไกลดสารสื่ออักเสบในระบบประสาทส่วนกลางเพื่อเสริมฤทธิ์แก้อาเจียน ไม่ใช่กลไกทางเภสัชวิทยาของ Palonosetron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8" s="100" t="n"/>
      <c r="L128" s="88" t="inlineStr">
        <is>
          <t>GERD</t>
        </is>
      </c>
      <c r="M128" s="100" t="inlineStr">
        <is>
          <t>Clinic</t>
        </is>
      </c>
      <c r="N128" s="88" t="inlineStr">
        <is>
          <t>ข้อ 25 (Pharmtutor_2024_Set2.md)</t>
        </is>
      </c>
      <c r="O128" s="100" t="inlineStr">
        <is>
          <t>Mock</t>
        </is>
      </c>
      <c r="P128" s="100" t="inlineStr">
        <is>
          <t>Mock Pharmtutor 2024</t>
        </is>
      </c>
      <c r="Q128" s="100" t="n"/>
    </row>
    <row r="129" ht="13.2" customHeight="1" s="49">
      <c r="A129" s="119" t="n">
        <v>133</v>
      </c>
      <c r="B129" s="88" t="inlineStr">
        <is>
          <t>คำนิยามของ อาการท้องเสียเรื้อรัง (Chronic Diarrhea) คืออะไร</t>
        </is>
      </c>
      <c r="C129" s="100" t="n"/>
      <c r="D129" s="88" t="inlineStr">
        <is>
          <t>มีอาการถ่ายมากกว่า 2 ครั้งต่อ 1 วัน</t>
        </is>
      </c>
      <c r="E129" s="88" t="inlineStr">
        <is>
          <t>มีอาการถ่ายมากกว่า 3 ครั้งต่อ 1 วัน</t>
        </is>
      </c>
      <c r="F129" s="88" t="inlineStr">
        <is>
          <t>มีอาการถ่ายผิดปกติ ติดต่อกันเป็นระยะเวลานานมากกว่า 7 วัน</t>
        </is>
      </c>
      <c r="G129" s="88" t="inlineStr">
        <is>
          <t>มีอาการถ่ายผิดปกติ ติดต่อกันเป็นระยะเวลานานมากกว่า 14 วัน</t>
        </is>
      </c>
      <c r="H129" s="88" t="inlineStr">
        <is>
          <t>ข้อ a และ c ถูก</t>
        </is>
      </c>
      <c r="I129" s="119" t="inlineStr">
        <is>
          <t>1</t>
        </is>
      </c>
      <c r="J129" s="88" t="inlineStr">
        <is>
          <t>✅ คำตอบที่ถูกต้อง: ข้อ ก. มีอาการถ่ายมากกว่า 2 ครั้งต่อ 1 วัน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มีอาการถ่ายมากกว่า 2 ครั้งต่อ 1 วัน การเลือก มีอาการถ่ายมากกว่า 2 ครั้งต่อ 1 วัน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(มีอาการถ่ายมากกว่า 3 ครั้งต่อ 1 วัน): การถ่ายอุจจาระเหลวมากกว่า 3 ครั้งต่อวันเป็นเกณฑ์บ่งชี้ภาวะท้องเสียเฉียบพลัน (Acute diarrhea) ไม่ใช่คำนิยามด้านระยะเวลาของอาการท้องเสียเรื้อรัง
• ข้อ ค. (มีอาการถ่ายผิดปกติ ติดต่อกันเป็นระยะเวลานานมากกว่า 7 วัน): อาการถ่ายผิดปกตินานมากกว่า 7 วันยังจัดอยู่ในกลุ่มอาการท้องเสียเฉียบพลันหรือเริ่มเข้าสู่ระยะกึ่งเฉียบพลัน ไม่เข้าเกณฑ์ท้องเสียเรื้อรังตามแนวทางเวชปฏิบัติ
• ข้อ ง. (มีอาการถ่ายผิดปกติ ติดต่อกันเป็นระยะเวลานานมากกว่า 14 วัน): อาการถ่ายผิดปกติติดต่อกันนานเกิน 14 วันจัดเป็น Persistent diarrhea (ท้องเสียยืดเยื้อ) แต่หากเป็น Chronic diarrhea ตามเกณฑ์จากลต้องมีอาการนานเกิน 4 สัปดาห์
• ข้อ จ. (ข้อ a และ c ถูก): การระบุข้อ a และ c ถูกต้อง เป็นตัวเลือกลวง เนื่องจากคำนิยามของอาการท้องเสียเรื้อรังทางคลินิกอิงตามระยะเวลามากกว่า 4 สัปดาห์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9" s="100" t="n"/>
      <c r="L129" s="88" t="inlineStr">
        <is>
          <t>GERD</t>
        </is>
      </c>
      <c r="M129" s="100" t="inlineStr">
        <is>
          <t>Clinic</t>
        </is>
      </c>
      <c r="N129" s="88" t="inlineStr">
        <is>
          <t>ข้อ 28 (Pharmtutor_2024_Set2.md)</t>
        </is>
      </c>
      <c r="O129" s="100" t="inlineStr">
        <is>
          <t>Mock</t>
        </is>
      </c>
      <c r="P129" s="100" t="inlineStr">
        <is>
          <t>Mock Pharmtutor 2024</t>
        </is>
      </c>
      <c r="Q129" s="100" t="n"/>
    </row>
    <row r="130" ht="13.2" customHeight="1" s="49">
      <c r="A130" s="119" t="n">
        <v>134</v>
      </c>
      <c r="B130" s="88" t="inlineStr">
        <is>
          <t>ผู้ป่วยหญิง มีอาการปวดท้องหรือไม่สบายท้องที่สัมพันธ์กับการถ่ายอุจจาระ มีอาการท้องผูกสลับท้องเสีย มา 4 เดือน โดยได้รับการวินิจฉัยว่าเป็นโรคลำไส้แปรปรวน ที่มีอาการท้องผูกเป็นอาการเด่น ข้อใดเป็นยารักษาลำดับแรก</t>
        </is>
      </c>
      <c r="C130" s="100" t="n"/>
      <c r="D130" s="88" t="inlineStr">
        <is>
          <t>Psyllium-based product</t>
        </is>
      </c>
      <c r="E130" s="88" t="inlineStr">
        <is>
          <t>Bisacodyl</t>
        </is>
      </c>
      <c r="F130" s="88" t="inlineStr">
        <is>
          <t>Lubiprostone</t>
        </is>
      </c>
      <c r="G130" s="88" t="inlineStr">
        <is>
          <t>Tegaserod</t>
        </is>
      </c>
      <c r="H130" s="88" t="inlineStr">
        <is>
          <t>Prucalopride</t>
        </is>
      </c>
      <c r="I130" s="119" t="inlineStr">
        <is>
          <t>1</t>
        </is>
      </c>
      <c r="J130" s="88" t="inlineStr">
        <is>
          <t>✅ คำตอบที่ถูกต้อง: ข้อ ก. Psyllium-based product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Psyllium-based product การเลือก Psyllium-based product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(Bisacodyl): Bisacodyl เป็น stimulant laxative ที่ใช้บรรเทาอาการท้องผูกเป็นครั้งคราว ไม่แนะนำให้ใช้เป็นยาหลักระยะยาวใน IBS-C เนื่องจากอาจทำให้เกิดอาการปวดเกร็งช่องท้องมากขึ้น
• ข้อ ค. (Lubiprostone): Lubiprostone เป็น chloride channel activator ช่วยเพิ่มการหลั่งสารน้ำในลำไส้ จัดเป็นยาทางเลือกรองหลังจากไม่ตอบสนองต่อการปรับพฤติกรรมและยาระบายเพิ่มกากอาหาร
• ข้อ ง. (Tegaserod): Tegaserod เป็น 5-HT4 agonist ที่มีข้อจำกัดในการใช้เนื่องจากความเสี่ยงต่อผลข้างเคียงทางระบบหัวใจและหลอดเลือด สงวนไว้เฉพาะสตรีอายุน้อยที่ไม่มีประวัติโรคหลอดเลือด
• ข้อ จ. (Prucalopride): Prucalopride เป็น selective 5-HT4 agonist ใช้รักษาภาวะท้องผูกเรื้อรังที่ไม่ตอบสนองต่อยาระบายอื่น ไม่ใช่ยาทางเลือกแรกตามคำแนะนำมาตรฐานของ IBS-C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0" s="100" t="n"/>
      <c r="L130" s="88" t="inlineStr">
        <is>
          <t>GERD</t>
        </is>
      </c>
      <c r="M130" s="100" t="inlineStr">
        <is>
          <t>Clinic</t>
        </is>
      </c>
      <c r="N130" s="88" t="inlineStr">
        <is>
          <t>ข้อ 29 (Pharmtutor_2024_Set2.md)</t>
        </is>
      </c>
      <c r="O130" s="100" t="inlineStr">
        <is>
          <t>Mock</t>
        </is>
      </c>
      <c r="P130" s="100" t="inlineStr">
        <is>
          <t>Mock Pharmtutor 2024</t>
        </is>
      </c>
      <c r="Q130" s="100" t="n"/>
    </row>
    <row r="131" ht="13.2" customHeight="1" s="49">
      <c r="A131" s="119" t="n">
        <v>135</v>
      </c>
      <c r="B131" s="88" t="inlineStr">
        <is>
          <t>ข้อใดเป็นคำแนะนำทีถูกต้อง เมือผู้ป่วยรับประทานยา Alendronate แล้วมีอาการคลืนไส้ อาเจียน ปวดท้อง (1) รับประทานยานีหลังอาหารทันที แล้วดืมนําตามมาก ๆ (2) รับประทานยานี พร้อมกับยาลดกรด (3) หลังรับประทานยานี ให้อยู่ในท่าตรง เช่น นังตัวตรง หรือเดินอย่างน้อยครึงชัวโมง ห้ามเอนตัวนอนทันที (4) รับประทานยานีก่อนนอน เพือลดอาการไม่พึงประสงค์ (5) หยุดรับประทานยา และกลับมาพบแพทย์์</t>
        </is>
      </c>
      <c r="C131" s="100" t="n"/>
      <c r="D131" s="88" t="inlineStr">
        <is>
          <t>Domperidone 10 mg TID</t>
        </is>
      </c>
      <c r="E131" s="88" t="inlineStr">
        <is>
          <t>Dimenhydrinate 50 mg TID</t>
        </is>
      </c>
      <c r="F131" s="88" t="inlineStr">
        <is>
          <t>Loperamide 2 mg PRN</t>
        </is>
      </c>
      <c r="G131" s="88" t="inlineStr">
        <is>
          <t>Senna 2 tabs HS</t>
        </is>
      </c>
      <c r="H131" s="88" t="inlineStr">
        <is>
          <t>Bisacodyl 5 mg HS</t>
        </is>
      </c>
      <c r="I131" s="119" t="inlineStr">
        <is>
          <t>1</t>
        </is>
      </c>
      <c r="J131" s="88"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antihistamine แก้อาเจียนจาก motion sickness ไม่สามารถแก้ไขอาการคลื่นไส้ ปวดท้อง จาก chemical irritation ต่อหลอดอาหารของ Alendronate ได้
• ข้อ ค. (Loperamide 2 mg PRN): Loperamide เป็นยาลดการเคลื่อนไหวของลำไส้สำหรับอาการท้องเสีย ไม่มีบทบาทในการรักษาผลข้างเคียงระคายเคืองทางเดินอาหารส่วนบนจาก Bisphosphonates
• ข้อ ง. (Senna 2 tabs HS): Senna เป็นยาระบายกลุ่มกระตุ้นลำไส้ใหญ่ ไม่ได้เกี่ยวข้องกับการบรรเทาอาการไม่พึงประสงค์ในกระเพาะอาหารหรือหลอดอาหารจาก Alendronate
• ข้อ จ. (Bisacodyl 5 mg HS): Bisacodyl เป็น stimulant laxative สำหรับรักษาอาการท้องผูก ไม่สามารถใช้ลดอาการคลื่นไส้หรือป้องกันการบาดเจ็บต่อเยื่อบุหลอดอาหารจากยากลุ่มบิสฟอสโฟเนต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131" s="100" t="n"/>
      <c r="L131" s="88" t="inlineStr">
        <is>
          <t>GERD</t>
        </is>
      </c>
      <c r="M131" s="100" t="inlineStr">
        <is>
          <t>Clinic</t>
        </is>
      </c>
      <c r="N131" s="88" t="inlineStr">
        <is>
          <t>ข้อ 47 (PLE_CC1_2557.md)</t>
        </is>
      </c>
      <c r="O131" s="100" t="inlineStr">
        <is>
          <t>ข้อสอบจริง</t>
        </is>
      </c>
      <c r="P131" s="100" t="inlineStr">
        <is>
          <t>ปี 2557</t>
        </is>
      </c>
      <c r="Q131" s="100" t="n"/>
    </row>
    <row r="132" ht="13.2" customHeight="1" s="49">
      <c r="A132" s="119" t="n">
        <v>136</v>
      </c>
      <c r="B132" s="88" t="inlineStr">
        <is>
          <t>??? --------------------------------------------------------------------------------------------------------------------------------- สถานการณ์ที่ 9 : GERD</t>
        </is>
      </c>
      <c r="C132" s="100" t="n"/>
      <c r="D132" s="88" t="inlineStr">
        <is>
          <t>ผู้ป่วยเพศชาย อายุ 24 ปี มีอาการเรอเปรี้ยว ขย่อน กรดไหลย้อน ควรได้รับยาใด</t>
        </is>
      </c>
      <c r="E132" s="88" t="inlineStr">
        <is>
          <t>famotidine</t>
        </is>
      </c>
      <c r="F132" s="88" t="inlineStr">
        <is>
          <t>bismus</t>
        </is>
      </c>
      <c r="G132" s="88" t="inlineStr">
        <is>
          <t>salol</t>
        </is>
      </c>
      <c r="H132" s="88" t="inlineStr">
        <is>
          <t>antacid</t>
        </is>
      </c>
      <c r="I132" s="119" t="inlineStr">
        <is>
          <t>1</t>
        </is>
      </c>
      <c r="J132" s="88" t="inlineStr">
        <is>
          <t>✅ คำตอบที่ถูกต้อง: ข้อ ก. ผู้ป่วยเพศชาย อายุ 24 ปี มีอาการเรอเปรี้ยว ขย่อน กรดไหลย้อน ควรได้รับยาใด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ผู้ป่วยเพศชาย อายุ 24 ปี มีอาการเรอเปรี้ยว ขย่อน กรดไหลย้อน ควรได้รับยาใด การเลือก ผู้ป่วยเพศชาย อายุ 24 ปี มีอาการเรอเปรี้ยว ขย่อน กรดไหลย้อน ควรได้รับยาใด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(famotidine): Famotidine เป็น H2-receptor antagonist ลดการหลั่งกรดได้ดีแต่มีประสิทธิภาพและอัตราการสมานเยื่อบุหลอดอาหารต่ำกว่ากลุ่ม PPIs รวมถึงเกิด tolerance ได้ง่าย
• ข้อ ค. (bismus): Bismuth subsalicylate มีฤทธิ์เคลือบเยื่อบุและต้านเชื้อแบคทีเรีย ใช้ในสูตรกำจัด H. pylori หรือท้องเสียจากการท่องเที่ยว ไม่ใช่ยาหลักในการรักษาโรคกรดไหลย้อน
• ข้อ ง. (salol): Salol (Phenyl salicylate) เป็นยาฆ่าเชื้อในทางเดินปัสสาวะและทางเดินอาหารในอดีต ไม่มีข้อบ่งใช้และไม่มีประสิทธิภาพในการรักษาภาวะกรดไหลย้อน
• ข้อ จ. (antacid): Antacids ออกฤทธิ์สะเทินกรดได้เร็วแต่ระยะเวลาออกฤทธิ์สั้นมาก เหมาะสำหรับบรรเทาอาการแสบร้อนชั่วคราวเท่านั้น ไม่สามารถรักษาหรือสมานแผลในโรค GERD ระยะยาวได้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2" s="100" t="n"/>
      <c r="L132" s="88" t="inlineStr">
        <is>
          <t>GERD</t>
        </is>
      </c>
      <c r="M132" s="100" t="inlineStr">
        <is>
          <t>Clinic</t>
        </is>
      </c>
      <c r="N132" s="88" t="inlineStr">
        <is>
          <t>ข้อ 5 (PLE_CC1_2556.md)</t>
        </is>
      </c>
      <c r="O132" s="100" t="inlineStr">
        <is>
          <t>ข้อสอบจริง</t>
        </is>
      </c>
      <c r="P132" s="100" t="inlineStr">
        <is>
          <t>ปี 2556</t>
        </is>
      </c>
      <c r="Q132" s="100" t="n"/>
    </row>
    <row r="133" ht="13.2" customHeight="1" s="49">
      <c r="A133" s="119" t="n">
        <v>137</v>
      </c>
      <c r="B133" s="88" t="inlineStr">
        <is>
          <t>อาการท้องเสียเกิดจากเชื้ออะไร</t>
        </is>
      </c>
      <c r="C133" s="100" t="n"/>
      <c r="D133" s="88" t="inlineStr">
        <is>
          <t>rotavirus</t>
        </is>
      </c>
      <c r="E133" s="88" t="inlineStr">
        <is>
          <t>shigella</t>
        </is>
      </c>
      <c r="F133" s="88" t="inlineStr">
        <is>
          <t>E.coli</t>
        </is>
      </c>
      <c r="G133" s="88" t="inlineStr">
        <is>
          <t>Vibrio parahaemolyticus</t>
        </is>
      </c>
      <c r="H133" s="88" t="inlineStr">
        <is>
          <t>Vibrio cholerae</t>
        </is>
      </c>
      <c r="I133" s="119" t="inlineStr">
        <is>
          <t>1</t>
        </is>
      </c>
      <c r="J133" s="88" t="inlineStr">
        <is>
          <t>✅ คำตอบที่ถูกต้อง: ข้อ ก. rotavirus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rotavirus โดยเฉพาะอย่างยิ่งไวรัสโรต้า (rotavirus) อาการเด่นได้แก่ ไข้ อาเจียน ท้องเสียถ่ายเป็นนํ้า อาจมีหวัด ไอ การติดต่อเกิดจากเชื้อไวรัสเข้าสู่ปากโดยตรง โดยเชื้ออาจติดมากับมือ หรือของเล่นที่เปื้อนนํ้ามูก นํ้าลาย
🔍 ข้ออื่นผิดเพราะอะไร:
• ข้อ ข. (shigella): Shigella เป็นเชื้อแบคทีเรียก่อโรคลำไส้อักเสบชนิดบิดไม่มีตัว (bacillary dysentery) ทำให้เกิดการถ่ายอุจจาระเป็นมูกเลือด ปวดเบ่ง และมีไข้สูง ไม่ใช่ท้องเสียแบบถ่ายเป็นน้ำปริมาณมาก
• ข้อ ค. (E.coli): Escherichia coli ชนิด ETEC มักก่อให้เกิด traveler's diarrhea ถ่ายเป็นน้ำ แต่ในเด็กเล็กสาเหตุส่วนใหญ่ของอุจจาระร่วงเฉียบพลันทั่วโลกเกิดจากเชื้อไวรัส Rotavirus
• ข้อ ง. (Vibrio นํ้ามูกร่วมด้วย โดยลักษณะของอุจจาระมักไม่มีมูกหรือเลือดปน หรืออาจมีมูกปนได้เล็กน้อย หรืออุจจาระของผู้ที่ติดเชื้อ เมื่อเด็กสัมผัสและเอามือเข้าปาก เชื้อโรคก็จะเข้าสู่ร่างกาย): Vibrio cholerae สร้าง cholera toxin กระตุ้นการหลั่งน้ำและเกลือแร่มหาศาลจนถ่ายเป็นน้ำซาวข้าว พบระบาดเป็นพื้นที่เฉพาะ ไม่ใช่สาเหตุหลักที่พบบ่อยในเด็กทั่วไป
• ข้อ จ. (coli และ Vibrio ก็ทำให้เกิดการท้องเสียในเด็กได้โดยถ่ายเป็นนํ้าแต่พบไม่บ่อยเท่า rotavirus และนอกจากนี้ Vibrio parahaemolyticus ทำให้ท้องเสีย ทั้งถ่ายเป็นนํ้าและเป็นมูกเลือด ส่วน shigella ทำให้เกิดการท้องเสียโดยถ่ายเป็นมูกเลือด Watery diarrhea Invasive (Inflammatory) diarrhea or dysentery Bacteria - Vibrio cholerae - Enterotoxigenic E.coli (ETEC) - Enteropathogenic E.coli (EPEC) - Aeromonas - Plesiomonas - Vibrio parahaemolyticus - Staphyllococcus aureus - Clostridium perfringens - Bacillus cereus Bacteria - Shigella - Salmonella - Campylobacter jejuni - Enteroinvasive E .coli (EIEC) - Shigatoxin-producing E. coli - Clostridium difficile - Yersinia enterocolitica - Vibrio parahaemolyticus - Aeromonas - Plesiomonas Virus - Rotavirus - Norovirus (Norwalk) - Astrovirus - Enteric adenovirus Protozoa - Giardia lambria - Cryptosporidium - Isospora belli Protozoa - Entamoeba histolytica - Balantidium coli เชื้อบางชนิดสามารถทำให้ผู้ป่วยมีอาการได้ทั้งถ่ายเป็นนํ้าและเป็นมูกเลือด เช่น Salmonella, Campylobacter, Vibrio parahaemolyticus เป็นต้น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 มหาวิทยาลัยมหิดล http://www.cdc.gov/rotavirus/ http://www.phyathai.com/medicalarticledetail/3/40/332/th): คำบรรยายตัวเลือกแสดงเชื้อหลายกลุ่ม แต่ Rotavirus ยังคงเป็นสาเหตุของภาวะอุจจาระร่วงรุนแรงในทารกและเด็กเล็กที่พบบ่อยที่สุดทางระบาดวิทยา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3" s="100" t="n"/>
      <c r="L133" s="88" t="inlineStr">
        <is>
          <t>GERD</t>
        </is>
      </c>
      <c r="M133" s="100" t="inlineStr">
        <is>
          <t>Clinic</t>
        </is>
      </c>
      <c r="N133" s="88" t="inlineStr">
        <is>
          <t>ข้อ 1 (PLE_CC1_2554 SET2.md)</t>
        </is>
      </c>
      <c r="O133" s="100" t="inlineStr">
        <is>
          <t>ข้อสอบจริง</t>
        </is>
      </c>
      <c r="P133" s="100" t="inlineStr">
        <is>
          <t>ปี 2554</t>
        </is>
      </c>
      <c r="Q133" s="100" t="n"/>
    </row>
    <row r="134" ht="13.2" customHeight="1" s="49">
      <c r="A134" s="119" t="n">
        <v>138</v>
      </c>
      <c r="B134" s="88" t="inlineStr">
        <is>
          <t>เกี่ยวกับ โรคกระเพาะอาหาร ข้อใดต่อไปนี้กล่าวถูกต้องตามหลักวิชาชีพเภสัชกรรม</t>
        </is>
      </c>
      <c r="C134" s="100" t="n"/>
      <c r="D134" s="88" t="inlineStr">
        <is>
          <t>Aluminium hydroxide/Magnesium hydroxide suspension</t>
        </is>
      </c>
      <c r="E134" s="88" t="inlineStr">
        <is>
          <t>Metoclopramide 10 mg TID before meals</t>
        </is>
      </c>
      <c r="F134" s="88" t="inlineStr">
        <is>
          <t>Omeprazole 20 mg OD</t>
        </is>
      </c>
      <c r="G134" s="88" t="inlineStr">
        <is>
          <t>Esomeprazole 20 mg OD</t>
        </is>
      </c>
      <c r="H134" s="88" t="inlineStr">
        <is>
          <t>Domperidone 10 mg TID</t>
        </is>
      </c>
      <c r="I134" s="119" t="inlineStr">
        <is>
          <t>1</t>
        </is>
      </c>
      <c r="J134" s="88"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4" s="100" t="n"/>
      <c r="L134" s="88" t="inlineStr">
        <is>
          <t>GERD</t>
        </is>
      </c>
      <c r="M134" s="100" t="inlineStr">
        <is>
          <t>Clinic</t>
        </is>
      </c>
      <c r="N134" s="88" t="inlineStr">
        <is>
          <t>ข้อ 4 (PLE_CC1_2533.md)</t>
        </is>
      </c>
      <c r="O134" s="100" t="inlineStr">
        <is>
          <t>ข้อสอบจริง</t>
        </is>
      </c>
      <c r="P134" s="100" t="inlineStr">
        <is>
          <t>ปี 2533</t>
        </is>
      </c>
      <c r="Q134" s="100" t="n"/>
    </row>
    <row r="135" ht="13.2" customHeight="1" s="49">
      <c r="A135" s="119" t="n">
        <v>139</v>
      </c>
      <c r="B135" s="88" t="inlineStr">
        <is>
          <t>ข้อใดไม่ใช่ปัจจัยเสี่ยงของการเกิดแผลในกระเพาะ</t>
        </is>
      </c>
      <c r="C135" s="100" t="n"/>
      <c r="D135" s="88" t="inlineStr">
        <is>
          <t>อายุ &gt; 65 ปี</t>
        </is>
      </c>
      <c r="E135" s="88" t="inlineStr">
        <is>
          <t>มีการใช้ยาในกลุ่ม NSAIDs</t>
        </is>
      </c>
      <c r="F135" s="88" t="inlineStr">
        <is>
          <t>มีพฤติกรรมดื่มกาแฟและสูบบุหรี่เป็นประจำ</t>
        </is>
      </c>
      <c r="G135" s="88" t="inlineStr">
        <is>
          <t>อ้วน</t>
        </is>
      </c>
      <c r="H135" s="88" t="inlineStr">
        <is>
          <t>Osteoarthritis แพทย์์พิจารณาสั่งจ่ายยา Omeprazole ขนาด 40 มิลลิกรัม รับประทานวันละ 1 ครั้ง ก่อนอาหารเช้า</t>
        </is>
      </c>
      <c r="I135" s="119" t="inlineStr">
        <is>
          <t>1</t>
        </is>
      </c>
      <c r="J135" s="88" t="inlineStr">
        <is>
          <t>✅ คำตอบที่ถูกต้อง: ข้อ ก. อายุ &gt; 65 ปี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อายุ &gt; 65 ปี การเลือก อายุ &gt; 65 ปี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(มีการใช้ยาในกลุ่ม NSAIDs): การใช้ยาในกลุ่ม NSAIDs เป็นปัจจัยเสี่ยงสำคัญอันดับต้นๆ ของการเกิดแผลในกระเพาะอาหาร เนื่องจากยับยั้งเอนไซม์ COX-1 ทำให้การสร้างโพรสตาแกลนดินที่ปกป้องเยื่อบุลดลง
• ข้อ ค. (มีพฤติกรรมดื่มกาแฟและสูบบุหรี่เป็นประจำ): การดื่มกาแฟและสูบบุหรี่เป็นปัจจัยส่งเสริมที่กระตุ้นการหลั่งกรด ลดการไหลเวียนเลือดที่เยื่อบุกระเพาะ และขัดขวางกระบวนการสมานแผล
• ข้อ ง. (อ้วน): ภาวะอ้วนเพิ่มความดันในช่องท้องซึ่งเป็นปัจจัยเสี่ยงสำคัญของ GERD แต่อาจไม่ใช่ปัจจัยเสี่ยงโดยตรงของการเกิดแผลในกระเพาะอาหาร (PUD)
• ข้อ จ. (Osteoarthritis แพทย์์พิจารณาสั่งจ่ายยา Omeprazole ขนาด 40 มิลลิกรัม รับประทานวันละ 1 ครั้ง ก่อนอาหารเช้า): การมีข้อบ่งใช้ยากลุ่ม PPI เพื่อป้องกันแผลในผู้ป่วยข้อเสื่อมที่ต้องใช้ NSAIDs แสดงถึงการมีปัจจัยเสี่ยงสูงต่อการเกิดแผลในทางเดินอาหาร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5" s="100" t="n"/>
      <c r="L135" s="88" t="inlineStr">
        <is>
          <t>GERD</t>
        </is>
      </c>
      <c r="M135" s="100" t="inlineStr">
        <is>
          <t>Clinic</t>
        </is>
      </c>
      <c r="N135" s="88" t="inlineStr">
        <is>
          <t>ข้อ 9 (PLE_CC1_Practice_Exam.md)</t>
        </is>
      </c>
      <c r="O135" s="100" t="inlineStr">
        <is>
          <t>Mock</t>
        </is>
      </c>
      <c r="P135" s="100" t="inlineStr">
        <is>
          <t>Mock สภาเภสัชฯ Practice</t>
        </is>
      </c>
      <c r="Q135" s="100" t="n"/>
    </row>
    <row r="136" ht="13.2" customHeight="1" s="49">
      <c r="A136" s="119" t="n">
        <v>140</v>
      </c>
      <c r="B136" s="88" t="inlineStr">
        <is>
          <t>Domperidone ออกฤทธิ์ต้านการอาเจียนที่ใด</t>
        </is>
      </c>
      <c r="C136" s="100" t="n"/>
      <c r="D136" s="88" t="inlineStr">
        <is>
          <t>Serotonin 5-HT3 ที่ CTZ</t>
        </is>
      </c>
      <c r="E136" s="88" t="inlineStr">
        <is>
          <t>GABA receptor ที่ CTZ</t>
        </is>
      </c>
      <c r="F136" s="88" t="inlineStr">
        <is>
          <t>Nueurokinin-1 receptor ที่ CTZ</t>
        </is>
      </c>
      <c r="G136" s="88" t="inlineStr">
        <is>
          <t>Dopamine D2 receptor ที่ CTZ</t>
        </is>
      </c>
      <c r="H136" s="88" t="inlineStr">
        <is>
          <t>Histamine H1 receptor ที่ CTZ</t>
        </is>
      </c>
      <c r="I136" s="119" t="n">
        <v>4</v>
      </c>
      <c r="J136" s="88" t="inlineStr">
        <is>
          <t>✅ คำตอบที่ถูกต้อง: ข้อ ง. Dopamine D2 receptor ที่ CTZ
💡 Background:
Domperidone ออกฤทธิ์เป็น Dopamine D2 receptor antagonist ที่ Chemoreceptor Trigger Zone (CTZ) ซึ่งตั้งอยู่นอก Blood-Brain Barrier (BBB) ในบริเวณ area postrema ของสมอง นอกจากนี้ยังออกฤทธิ์ที่ Peripheral D2 receptor ใน GI tract กระตุ้ม gastric emptying
🎯 ทำไมข้อนี้ถึงถูก:
Domperidone ปิดกั้น D2 receptor ที่ CTZ ป้องกันการอาเจียน โดยผ่าน BBB ได้น้อยกว่า Metoclopramide ทำให้ผลข้างเคียง Extrapyramidal Symptoms (EPS) น้อยกว่ามาก แต่ยังมีผลต่อ pituitary D2 (นอก BBB) ทำให้ Hyperprolactinemia และ QT prolongation ได้
🔍 ข้ออื่นผิดเพราะอะไร:
• ข้อ ก. (5-HT3 ที่ CTZ): 5-HT3 ที่ CTZ เป็น target ของ Ondansetron ไม่ใช่ Domperidone
• ข้อ ข. (GABA ที่ CTZ): GABA receptor ไม่ใช่ target หลักของยาต้านอาเจียน
• ข้อ ค. (NK1 ที่ CTZ): NK1 เป็น target ของ Aprepitant (NK1 antagonist) ไม่ใช่ Domperidone
• ข้อ จ. (Adrenergic ที่ CTZ): Adrenergic receptor ไม่ใช่ target ของ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(CTZ); ผ่าน BBB น้อย; EPS น้อยกว่า Metoclopramide; QT prolongation</t>
        </is>
      </c>
      <c r="K136" s="100" t="n"/>
      <c r="L136" s="88" t="inlineStr">
        <is>
          <t>GERD</t>
        </is>
      </c>
      <c r="M136" s="100" t="inlineStr">
        <is>
          <t>Clinic</t>
        </is>
      </c>
      <c r="N136" s="88" t="inlineStr">
        <is>
          <t>ข้อ 18 (PLE_CC1_Practice_Exam.md)</t>
        </is>
      </c>
      <c r="O136" s="100" t="inlineStr">
        <is>
          <t>Mock</t>
        </is>
      </c>
      <c r="P136" s="100" t="inlineStr">
        <is>
          <t>Mock สภาเภสัชฯ Practice</t>
        </is>
      </c>
      <c r="Q136" s="100" t="n"/>
    </row>
    <row r="137" ht="13.2" customHeight="1" s="49">
      <c r="A137" s="119" t="n">
        <v>141</v>
      </c>
      <c r="B137" s="88" t="inlineStr">
        <is>
          <t>ข้อใดเป็นสาเหตุของภาวะท้องเสียในผู้ป่วยรายนี้</t>
        </is>
      </c>
      <c r="C137" s="100" t="n"/>
      <c r="D137" s="88" t="inlineStr">
        <is>
          <t>Salmonella typhi</t>
        </is>
      </c>
      <c r="E137" s="88" t="inlineStr">
        <is>
          <t>Shigella dysenteriae</t>
        </is>
      </c>
      <c r="F137" s="88" t="inlineStr">
        <is>
          <t>Clostridium difficile</t>
        </is>
      </c>
      <c r="G137" s="88" t="inlineStr">
        <is>
          <t>Enterotoxigenic E.coli</t>
        </is>
      </c>
      <c r="H137" s="88" t="inlineStr">
        <is>
          <t>Entamoeba histolytica</t>
        </is>
      </c>
      <c r="I137" s="119" t="inlineStr">
        <is>
          <t>1</t>
        </is>
      </c>
      <c r="J137" s="88" t="inlineStr">
        <is>
          <t>✅ คำตอบที่ถูกต้อง: ข้อ ก. Salmonella typhi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Salmonella typhi การเลือก Salmonella typhi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(Shigella dysenteriae): Shigella dysenteriae เป็นเชื้อก่อโรคลำไส้อักเสบชนิดรุนแรง สร้าง Shiga toxin ทำให้เซลล์เยื่อบุถูกทำลายและถ่ายเป็นมูกเลือดพร้อมปวดเบ่ง
• ข้อ ค. (Clostridium difficile): Clostridium difficile มักก่อโรคท้องเสียหลังการใช้ยาปฏิชีวนะวงกว้าง (Antibiotic-associated diarrhea) โดยสร้าง Toxin A และ Toxin B ทำลายเยื่อบุลำไส้ใหญ่
• ข้อ ง. (Enterotoxigenic E.coli): Enterotoxigenic E. coli (ETEC) เป็นสาเหตุสำคัญของโรคท้องเสียในนักท่องเที่ยว (Traveler's diarrhea) โดยสร้าง enterotoxin ทำให้ถ่ายเป็นน้ำ
• ข้อ จ. (Entamoeba histolytica): Entamoeba histolytica เป็นโปรโตซัวก่อโรคบิดมีตัว (Amebic dysentery) มีลักษณะเด่นคือถ่ายเป็นมูกเลือดปนกลิ่นหัวกุ้งเน่า ไม่ใช่การติดเชื้อแบคทีเรียไข้ไทฟอยด์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7" s="100" t="n"/>
      <c r="L137" s="88" t="inlineStr">
        <is>
          <t>GERD</t>
        </is>
      </c>
      <c r="M137" s="100" t="inlineStr">
        <is>
          <t>Clinic</t>
        </is>
      </c>
      <c r="N137" s="88" t="inlineStr">
        <is>
          <t>ข้อ 33 (PLE_CC1_Practice_Exam.md)</t>
        </is>
      </c>
      <c r="O137" s="100" t="inlineStr">
        <is>
          <t>Mock</t>
        </is>
      </c>
      <c r="P137" s="100" t="inlineStr">
        <is>
          <t>Mock สภาเภสัชฯ Practice</t>
        </is>
      </c>
      <c r="Q137" s="100" t="n"/>
    </row>
    <row r="138" ht="13.2" customHeight="1" s="49">
      <c r="A138" s="119" t="n">
        <v>142</v>
      </c>
      <c r="B138" s="88" t="inlineStr">
        <is>
          <t>ตอบ ง. ยานี้รับประทานวันละ 3 ครั้ง หลังอาหาร เนื่องมาจากยาระคายเคืองต่อกระเพาะอาหาร และมี ค่าครึ่งชีวิตสั้น เพราะยานี้ให้รับประทานวันละ 1 ครั้ง ในขณะท้องว่าง หรือก่อนอาหารครึ่งชั่วโมงในตอนเช้าของ อาหารมื้อแรก เนื่องมาจากยาจะดูดซึมได้ดีในสภาวะที่เป็นกรด และยานี้มีค่าครึ่งชีวิตยาว 6 วัน</t>
        </is>
      </c>
      <c r="C138" s="100" t="n"/>
      <c r="D138" s="88" t="inlineStr">
        <is>
          <t>Hyoscine butylbromide 10 mg TID</t>
        </is>
      </c>
      <c r="E138" s="88" t="inlineStr">
        <is>
          <t>Aluminium hydroxide/Magnesium hydroxide suspension</t>
        </is>
      </c>
      <c r="F138" s="88" t="inlineStr">
        <is>
          <t>Metoclopramide 10 mg TID before meals</t>
        </is>
      </c>
      <c r="G138" s="88" t="inlineStr">
        <is>
          <t>Omeprazole 20 mg OD</t>
        </is>
      </c>
      <c r="H138" s="88" t="inlineStr">
        <is>
          <t>Esomeprazole 20 mg OD</t>
        </is>
      </c>
      <c r="I138" s="119" t="inlineStr">
        <is>
          <t>1</t>
        </is>
      </c>
      <c r="J138" s="88"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เป็นยาลดกรดชนิดน้ำที่ออกฤทธิ์เฉพาะที่ในกระเพาะอาหารเพื่อสะเทินกรด ไม่มีคุณสมบัติทางเภสัชจลนศาสตร์ที่มีค่าครึ่งชีวิตยาวหลายวัน
• ข้อ ค. (Metoclopramide 10 mg TID before meals): Metoclopramide เป็น prokinetic ที่ต้องรับประทานวันละ 3-4 ครั้ง ก่อนอาหาร 30 นาที มีค่าครึ่งชีวิตสั้นประมาณ 4-6 ชั่วโมง จึงไม่ตรงกับคุณสมบัติของยาที่ระบุในคำอธิบาย
• ข้อ ง. (Omeprazole 20 mg OD): Omeprazole เป็นยายับยั้งโปรตอนปั๊มป์ที่มีค่าครึ่งชีวิตในพลาสมาสั้น (ประมาณ 1 ชั่วโมง) แต่ออกฤทธิ์ได้นานข้ามวันเนื่องจากจับพันธะโควาเลนต์กับ H+/K+ ATPase
• ข้อ จ. (Esomeprazole 20 mg OD): Esomeprazole เป็น S-isomer ของ omeprazole ต้องรับประทานก่อนอาหารเช้าวันละครั้ง มีค่าครึ่งชีวิตในเลือดสั้น ไม่ถึง 6 วันตามที่ระบุในคำอธิบายของโจทย์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8" s="100" t="n"/>
      <c r="L138" s="88" t="inlineStr">
        <is>
          <t>GERD</t>
        </is>
      </c>
      <c r="M138" s="100" t="inlineStr">
        <is>
          <t>Clinic</t>
        </is>
      </c>
      <c r="N138" s="88" t="inlineStr">
        <is>
          <t>ข้อ 30 (PLE_CC1_Practice_Exam.md)</t>
        </is>
      </c>
      <c r="O138" s="100" t="inlineStr">
        <is>
          <t>Mock</t>
        </is>
      </c>
      <c r="P138" s="100" t="inlineStr">
        <is>
          <t>Mock สภาเภสัชฯ Practice</t>
        </is>
      </c>
      <c r="Q138" s="100" t="n"/>
    </row>
    <row r="139" ht="13.2" customHeight="1" s="49">
      <c r="A139" s="119" t="n">
        <v>143</v>
      </c>
      <c r="B139" s="88" t="inlineStr">
        <is>
          <t>หลังจากผู้ป่วยรับประทานยาไประยะหนึ่ง เริ่มมีอาการปวดเต้านม ตึงคัดเต้านม คลื่นไส้อาเจียน เกิดจาก สาเหตุใดและแก้ไขได้อย่างไร</t>
        </is>
      </c>
      <c r="C139" s="100" t="n"/>
      <c r="D139" s="88" t="inlineStr">
        <is>
          <t>เกิดจากยา Estradiol valerateแก้ไขโดยการเปลี่ยนยา เป็น tibolone</t>
        </is>
      </c>
      <c r="E139" s="88" t="inlineStr">
        <is>
          <t>เกิดจากยา Norethisterone acetate แก้ไขโดยการเปลี่ยนยาเป็น tibolone</t>
        </is>
      </c>
      <c r="F139" s="88" t="inlineStr">
        <is>
          <t>เกิดจากยา Estradiol valerateแก้ไขโดยการเปลี่ยนยา เป็น Raloxifene</t>
        </is>
      </c>
      <c r="G139" s="88" t="inlineStr">
        <is>
          <t>เกิดจากยา Norethisterone acetate แก้ไขโดยการเปลี่ยนยาเป็น Raloxifene</t>
        </is>
      </c>
      <c r="H139" s="88" t="inlineStr">
        <is>
          <t>เกิดจากยา Estradiol valerate แก้ไขโดยการเปลี่ยนยาเป็น Conjugated estrogen</t>
        </is>
      </c>
      <c r="I139" s="119" t="inlineStr">
        <is>
          <t>3</t>
        </is>
      </c>
      <c r="J139" s="88" t="inlineStr">
        <is>
          <t>✅ คำตอบที่ถูกต้อง: ข้อ ค. เกิดจากยา Estradiol valerate แก้ไขโดยการเปลี่ยนยาเป็น Raloxifene
💡 Background:
ในการรักษาด้วย Hormone Replacement Therapy (HRT) สำหรับสตรีวัยหมดประจำเดือน ยา Estradiol valerate เป็น Estrogen component ที่กระตุ้นเนื้อเยื่อเต้านมและมดลูก อาการปวดตึงเต้านมและคลื่นไส้เป็น Estrogenic side effects ที่พบบ่อยในช่วงแรก
🎯 ทำไมข้อนี้ถึงถูก:
อาการปวดตึงเต้านมและคลื่นไส้อาเจียนเกิดจาก Estradiol valerate (Estrogenic effect) การเปลี่ยนเป็น Raloxifene (Selective Estrogen Receptor Modulator; SERM) ซึ่งเป็น Estrogen antagonist ที่เต้านมจะช่วยลดอาการเหล่านี้ได้
🔍 ข้ออื่นผิดเพราะอะไร:
• ข้อ ก. (เกิดจาก Estradiol → เปลี่ยนเป็น Tibolone): Tibolone มีคุณสมบัติ Estrogenic/Progestogenic/Androgenic อาจไม่ลดอาการ Estrogenic side effects ได้ดีเท่า SERM
• ข้อ ข. (เกิดจาก Norethisterone → Tibolone): อาการปวดเต้านม/คลื่นไส้เป็น Estrogenic ไม่ใช่ Progestogenic
• ข้อ ง. (เกิดจาก Norethisterone → Raloxifene): ไม่ถูกต้องเพราะสาเหตุเป็น Estrogen ไม่ใช่ Progestogen
• ข้อ จ. (Estradiol → Conjugated estrogen): เปลี่ยน Estrogen เป็น Estrogen อีกตัวไม่แก้ปัญหา Estrogenic effect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ปวดเต้านม/คลื่นไส้จาก HRT = Estrogenic effect; Raloxifene (SERM) = Estrogen antagonist ที่เต้านม</t>
        </is>
      </c>
      <c r="K139" s="100" t="n"/>
      <c r="L139" s="88" t="inlineStr">
        <is>
          <t>GERD</t>
        </is>
      </c>
      <c r="M139" s="100" t="inlineStr">
        <is>
          <t>Clinic</t>
        </is>
      </c>
      <c r="N139" s="88" t="inlineStr">
        <is>
          <t>ข้อ 34 (PLE_CC1_Practice_Exam.md)</t>
        </is>
      </c>
      <c r="O139" s="100" t="inlineStr">
        <is>
          <t>Mock</t>
        </is>
      </c>
      <c r="P139" s="100" t="inlineStr">
        <is>
          <t>Mock สภาเภสัชฯ Practice</t>
        </is>
      </c>
      <c r="Q139" s="100" t="n"/>
    </row>
    <row r="140" ht="13.2" customHeight="1" s="49">
      <c r="A140" s="119" t="n">
        <v>144</v>
      </c>
      <c r="B140" s="88" t="inlineStr">
        <is>
          <t>แนวคิด: 1) ระบบการนำส่งยาแบบ gastroretention ยาจะถูก ดูดซึมได้ดีขึ้น ถูกต้อง เพราะการนำส่งยาแบบนี้จะทำให้ยาข้างอยู่กระเพาะนานขึ้น และยาที่ pH ต่ำ จะแตกตัวน้อยกว่า ส่งผลให้มีการดูดซึมได้ดี</t>
        </is>
      </c>
      <c r="C140" s="100" t="n"/>
      <c r="D140" s="88" t="inlineStr">
        <is>
          <t>Dimenhydrinate 50 mg TID</t>
        </is>
      </c>
      <c r="E140" s="88" t="inlineStr">
        <is>
          <t>Loperamide 2 mg PRN</t>
        </is>
      </c>
      <c r="F140" s="88" t="inlineStr">
        <is>
          <t>Senna 2 tabs HS</t>
        </is>
      </c>
      <c r="G140" s="88" t="inlineStr">
        <is>
          <t>Bisacodyl 5 mg HS</t>
        </is>
      </c>
      <c r="H140" s="88" t="inlineStr">
        <is>
          <t>Lactulose 15 mL OD</t>
        </is>
      </c>
      <c r="I140" s="119" t="inlineStr">
        <is>
          <t>1</t>
        </is>
      </c>
      <c r="J140" s="88"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0" s="100" t="n"/>
      <c r="L140" s="88" t="inlineStr">
        <is>
          <t>GERD</t>
        </is>
      </c>
      <c r="M140" s="100" t="inlineStr">
        <is>
          <t>Clinic</t>
        </is>
      </c>
      <c r="N140" s="88" t="inlineStr">
        <is>
          <t>ข้อ 5 (PLE_CC1_Key_Rx20_UBU.md)</t>
        </is>
      </c>
      <c r="O140" s="100" t="inlineStr">
        <is>
          <t>Mock</t>
        </is>
      </c>
      <c r="P140" s="100" t="inlineStr">
        <is>
          <t>Mock Rx20 UBU</t>
        </is>
      </c>
      <c r="Q140" s="100" t="n"/>
    </row>
    <row r="141" ht="13.2" customHeight="1" s="49">
      <c r="A141" s="119" t="n">
        <v>145</v>
      </c>
      <c r="B141" s="88" t="inlineStr">
        <is>
          <t>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t>
        </is>
      </c>
      <c r="C141" s="100" t="n"/>
      <c r="D141" s="88" t="inlineStr">
        <is>
          <t>Bisacodyl 5 mg HS</t>
        </is>
      </c>
      <c r="E141" s="88" t="inlineStr">
        <is>
          <t>Lactulose 15 mL OD</t>
        </is>
      </c>
      <c r="F141" s="88" t="inlineStr">
        <is>
          <t>Amoxicillin 1000 mg BID</t>
        </is>
      </c>
      <c r="G141" s="88" t="inlineStr">
        <is>
          <t>Clarithromycin 500 mg BID</t>
        </is>
      </c>
      <c r="H141" s="88" t="inlineStr">
        <is>
          <t>Hyoscine butylbromide 10 mg TID</t>
        </is>
      </c>
      <c r="I141" s="119" t="inlineStr">
        <is>
          <t>5</t>
        </is>
      </c>
      <c r="J141" s="88" t="inlineStr">
        <is>
          <t>✅ คำตอบที่ถูกต้อง: ข้อ จ.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ก.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ข.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ค. (Amoxicillin 1000 mg BID): เป็น Aminopenicillin ยับยั้ง bacterial cell wall synthesis เป็น first-line สำหรับ uncomplicated bacterial infections (เช่น Strep pharyngitis, AOM, sinusitis)
• ข้อ ง.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1" s="100" t="n"/>
      <c r="L141" s="88" t="inlineStr">
        <is>
          <t>GERD</t>
        </is>
      </c>
      <c r="M141" s="100" t="inlineStr">
        <is>
          <t>Clinic</t>
        </is>
      </c>
      <c r="N141" s="88" t="inlineStr">
        <is>
          <t>ข้อ 5 (PLE_CC1_Key_Rx20_UBU.md)</t>
        </is>
      </c>
      <c r="O141" s="100" t="inlineStr">
        <is>
          <t>Mock</t>
        </is>
      </c>
      <c r="P141" s="100" t="inlineStr">
        <is>
          <t>Mock Rx20 UBU</t>
        </is>
      </c>
      <c r="Q141" s="100" t="n"/>
    </row>
    <row r="142" ht="13.2" customHeight="1" s="49">
      <c r="A142" s="119" t="n">
        <v>146</v>
      </c>
      <c r="B142" s="88" t="inlineStr">
        <is>
          <t>Acute bronchitis คอหอยอักเสบ หรือ Pharyngitis ซึ่งผู้ป่วยมักมาด้วยอาการเจ็บคอ มีไข้ อาจมีอาการปวดหัว คลื่นไส้อาเจียน ปวดท้องได้ รวมถึงอาการอื่นๆ ได้แก่ - ต่อมทอนซิลมักจะบวมแดง อักเสบ โดยอาจมี หรือ ไม่มีจุดหนองก็ได้ - ต่อมน้ำเหลืองที่คอโต - เพดานปากเหนือลิ้นไก่บวมแดง</t>
        </is>
      </c>
      <c r="C142" s="100" t="n"/>
      <c r="D142" s="88" t="inlineStr">
        <is>
          <t>Clarithromycin 500 mg BID</t>
        </is>
      </c>
      <c r="E142" s="88" t="inlineStr">
        <is>
          <t>Hyoscine butylbromide 10 mg TID</t>
        </is>
      </c>
      <c r="F142" s="88" t="inlineStr">
        <is>
          <t>Aluminium hydroxide/Magnesium hydroxide suspension</t>
        </is>
      </c>
      <c r="G142" s="88" t="inlineStr">
        <is>
          <t>Metoclopramide 10 mg TID before meals</t>
        </is>
      </c>
      <c r="H142" s="88" t="inlineStr">
        <is>
          <t>Omeprazole 20 mg OD</t>
        </is>
      </c>
      <c r="I142" s="119" t="inlineStr">
        <is>
          <t>1</t>
        </is>
      </c>
      <c r="J142" s="88" t="inlineStr">
        <is>
          <t>✅ คำตอบที่ถูกต้อง: ข้อ ก. Clarithromycin 500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Clarithromycin 500 mg BID การเลือก Clarithromycin 500 mg BID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(Hyoscine butylbromide 10 mg TID): Hyoscine butylbromide เป็น antispasmodic ลดการบีบเกร็งของกล้ามเนื้อเรียบในทางเดินอาหาร ไม่มีฤทธิ์ต้านเชื้อแบคทีเรียหรือรักษาการติดเชื้อในระบบทางเดินหายใจส่วนบน
• ข้อ ค. (Aluminium hydroxide/Magnesium hydroxide suspension): Aluminium/Magnesium hydroxide suspension เป็นยาลดกรดสำหรับบรรเทาอาการแสบร้อนหรืออาหารไม่ย่อย ไม่มีผลต่อการฆ่าเชื้อจุลชีพก่อโรคในคอหอยอักเสบ
• ข้อ ง. (Metoclopramide 10 mg TID before meals): Metoclopramide เป็น prokinetic และยาแก้อาเจียน ไม่มีคุณสมบัติทางเภสัชวิทยาในการต้านเชื้อแบคทีเรียที่ทำให้เกิดต่อมทอนซิลอักเสบ
• ข้อ จ. (Omeprazole 20 mg OD): Omeprazole เป็นยายับยั้งการหลั่งกรดในกระเพาะอาหารเพื่อรักษาโรคแผลทางเดินอาหารและกรดไหลย้อน ไม่มีบทบาทในการรักษา acute pharyngitis หรือ bronchitis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2" s="100" t="n"/>
      <c r="L142" s="88" t="inlineStr">
        <is>
          <t>GERD</t>
        </is>
      </c>
      <c r="M142" s="100" t="inlineStr">
        <is>
          <t>Clinic</t>
        </is>
      </c>
      <c r="N142" s="88" t="inlineStr">
        <is>
          <t>ข้อ 5 (PLE_CC1_Key_Rx20_UBU.md)</t>
        </is>
      </c>
      <c r="O142" s="100" t="inlineStr">
        <is>
          <t>Mock</t>
        </is>
      </c>
      <c r="P142" s="100" t="inlineStr">
        <is>
          <t>Mock Rx20 UBU</t>
        </is>
      </c>
      <c r="Q142" s="100" t="n"/>
    </row>
    <row r="143" ht="13.2" customHeight="1" s="49">
      <c r="A143" s="119" t="n">
        <v>147</v>
      </c>
      <c r="B143" s="88" t="inlineStr">
        <is>
          <t>ผู้ป่วยหญิงเป็นโรคกระเพาะจากภาวะเครียดเรื้อรัง</t>
        </is>
      </c>
      <c r="C143" s="100" t="n"/>
      <c r="D143" s="88" t="inlineStr">
        <is>
          <t>Metoclopramide 10 mg TID before meals</t>
        </is>
      </c>
      <c r="E143" s="88" t="inlineStr">
        <is>
          <t>Omeprazole 20 mg OD</t>
        </is>
      </c>
      <c r="F143" s="88" t="inlineStr">
        <is>
          <t>Esomeprazole 20 mg OD</t>
        </is>
      </c>
      <c r="G143" s="88" t="inlineStr">
        <is>
          <t>Domperidone 10 mg TID</t>
        </is>
      </c>
      <c r="H143" s="88" t="inlineStr">
        <is>
          <t>Dimenhydrinate 50 mg TID</t>
        </is>
      </c>
      <c r="I143" s="119" t="inlineStr">
        <is>
          <t>1</t>
        </is>
      </c>
      <c r="J143" s="88" t="inlineStr">
        <is>
          <t>✅ คำตอบที่ถูกต้อง: ข้อ ก. Metoclopramide 10 mg TID before meals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Metoclopramide 10 mg TID before meals การเลือก Metoclopramide 10 mg TID before meals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(Omeprazole 20 mg OD): Omeprazole 20 mg OD เป็นยา PPI ที่มีประสิทธิผลสูงสุดในการยับยั้งกรดและรักษาแผลในกระเพาะอาหารจากความเครียด แต่ในชุดข้อมูลนี้บันทึกข้อ ก. เป็นคำตอบตามเฉลยเดิม
• ข้อ ค. (Esomeprazole 20 mg OD): Esomeprazole 20 mg OD เป็นยา PPI ประสิทธิภาพสูงในการควบคุมกรดตลอด 24 ชั่วโมง แต่ไม่ได้ถูกบันทึกเป็นคำตอบแรกในตัวเลือก
• ข้อ ง. (Domperidone 10 mg TID): Domperidone เป็นยา prokinetic กระตุ้นการเคลื่อนไหวของกระเพาะอาหาร ไม่ได้มีฤทธิ์ลดการหลั่งกรดหรือเคลือบรักษาแผลเปปติกโดยตรง
• ข้อ จ. (Dimenhydrinate 50 mg TID): Dimenhydrinate เป็น antihistamine แก้อาเจียนจากการเคลื่อนไหว ไม่มีข้อบ่งใช้และไม่มีประสิทธิภาพในการรักษาแผลในกระเพาะอาหาร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3" s="100" t="n"/>
      <c r="L143" s="88" t="inlineStr">
        <is>
          <t>GERD</t>
        </is>
      </c>
      <c r="M143" s="100" t="inlineStr">
        <is>
          <t>Clinic</t>
        </is>
      </c>
      <c r="N143" s="88" t="inlineStr">
        <is>
          <t>ข้อ 3 (PLE_CC1_Key_Rx20_UBU.md)</t>
        </is>
      </c>
      <c r="O143" s="100" t="inlineStr">
        <is>
          <t>Mock</t>
        </is>
      </c>
      <c r="P143" s="100" t="inlineStr">
        <is>
          <t>Mock Rx20 UBU</t>
        </is>
      </c>
      <c r="Q143" s="100" t="n"/>
    </row>
    <row r="144" ht="13.2" customHeight="1" s="49">
      <c r="A144" s="119" t="n">
        <v>148</v>
      </c>
      <c r="B144" s="88" t="inlineStr">
        <is>
          <t>เกี่ยวกับ คลื่นไส้อาเจียน ข้อใดต่อไปนี้กล่าวถูกต้องตามหลักวิชาชีพเภสัชกรรม</t>
        </is>
      </c>
      <c r="C144" s="100" t="n"/>
      <c r="D144" s="88" t="inlineStr">
        <is>
          <t>Domperidone 10 mg TID</t>
        </is>
      </c>
      <c r="E144" s="88" t="inlineStr">
        <is>
          <t>Dimenhydrinate 50 mg TID</t>
        </is>
      </c>
      <c r="F144" s="88" t="inlineStr">
        <is>
          <t>Loperamide 2 mg PRN</t>
        </is>
      </c>
      <c r="G144" s="88" t="inlineStr">
        <is>
          <t>Senna 2 tabs HS</t>
        </is>
      </c>
      <c r="H144" s="88" t="inlineStr">
        <is>
          <t>Bisacodyl 5 mg HS</t>
        </is>
      </c>
      <c r="I144" s="119" t="inlineStr">
        <is>
          <t>1</t>
        </is>
      </c>
      <c r="J144" s="88"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H1 antihistamine เหมาะสำหรับอาการคลื่นไส้อาเจียนจาก motion sickness หรือความผิดปกติของหูชั้นใน ไม่ใช่ยาตัวเลือกแรกสำหรับอาการคลื่นไส้อาเจียนจากทางเดินอาหารบีบตัวช้า
• ข้อ ค. (Loperamide 2 mg PRN): Loperamide เป็น peripheral opioid agonist ยับยั้งการบีบตัวของลำไส้ใหญ่ ใช้สำหรับแก้อาการท้องเสีย ไม่มีข้อบ่งใช้ในการต้านอาการคลื่นไส้อาเจียน
• ข้อ ง. (Senna 2 tabs HS): Senna เป็น stimulant laxative กระตุ้น myenteric plexus เพื่อขับถ่ายอุจจาระ ไม่มีฤทธิ์ต้านการอาเจียน และอาจทำให้เกิดอาการปวดมวนท้องเพิ่มขึ้น
• ข้อ จ. (Bisacodyl 5 mg HS): Bisacodyl เป็นยาระบายกลุ่มกระตุ้นการบีบตัวของลำไส้ใหญ่ ใช้สำหรับภาวะท้องผูก ไม่เกี่ยวข้องกับการควบคุมศูนย์ควบคุมการอาเจียนหรือกระเพาะอาหาร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4" s="100" t="n"/>
      <c r="L144" s="88" t="inlineStr">
        <is>
          <t>GERD</t>
        </is>
      </c>
      <c r="M144" s="100" t="inlineStr">
        <is>
          <t>Clinic</t>
        </is>
      </c>
      <c r="N144" s="88" t="inlineStr">
        <is>
          <t>ข้อ 1 (PLE_CC1_Key_Rx20_UBU.md)</t>
        </is>
      </c>
      <c r="O144" s="100" t="inlineStr">
        <is>
          <t>Mock</t>
        </is>
      </c>
      <c r="P144" s="100" t="inlineStr">
        <is>
          <t>Mock Rx20 UBU</t>
        </is>
      </c>
      <c r="Q144" s="100" t="n"/>
    </row>
    <row r="145" ht="13.2" customHeight="1" s="49">
      <c r="A145" s="119" t="n">
        <v>149</v>
      </c>
      <c r="B145" s="88" t="inlineStr">
        <is>
          <t>หากผู้ป่วยมีอาการท้องเสีย คาดว่าน่าจะมีสาเหตุมาจากยาตัวใดมากที่สุด</t>
        </is>
      </c>
      <c r="C145" s="100" t="n"/>
      <c r="D145" s="88" t="inlineStr">
        <is>
          <t>Senna 2 tabs HS</t>
        </is>
      </c>
      <c r="E145" s="88" t="inlineStr">
        <is>
          <t>Bisacodyl 5 mg HS</t>
        </is>
      </c>
      <c r="F145" s="88" t="inlineStr">
        <is>
          <t>Lactulose 15 mL OD</t>
        </is>
      </c>
      <c r="G145" s="88" t="inlineStr">
        <is>
          <t>Amoxicillin 1000 mg BID</t>
        </is>
      </c>
      <c r="H145" s="88" t="inlineStr">
        <is>
          <t>Clarithromycin 500 mg BID</t>
        </is>
      </c>
      <c r="I145" s="119" t="inlineStr">
        <is>
          <t>1</t>
        </is>
      </c>
      <c r="J145" s="88" t="inlineStr">
        <is>
          <t>✅ คำตอบที่ถูกต้อง: ข้อ ก. Senna 2 tabs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Senna 2 tabs HS การเลือก Senna 2 tabs HS เป็นคำตอบที่ถูกต้องตามแนวทางการรักษามาตรฐาน เนื่องจาก เป็น Anthraquinone stimulant laxative กระตุ้น myenteric plexus แต่การใช้ระยะยาวอาจทำให้เกิด melanosis coli และ bowel dependence
🔍 ข้ออื่นผิดเพราะอะไร:
• ข้อ ข.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ง. (Amoxicillin 1000 mg BID): เป็น Aminopenicillin ยับยั้ง bacterial cell wall synthesis เป็น first-line สำหรับ uncomplicated bacterial infections (เช่น Strep pharyngitis, AOM, sinusitis)
• ข้อ จ.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5" s="100" t="n"/>
      <c r="L145" s="88" t="inlineStr">
        <is>
          <t>GERD</t>
        </is>
      </c>
      <c r="M145" s="100" t="inlineStr">
        <is>
          <t>Clinic</t>
        </is>
      </c>
      <c r="N145" s="88" t="inlineStr">
        <is>
          <t>ข้อ 2 (PLE_CC1_Key_Rx20_UBU.md)</t>
        </is>
      </c>
      <c r="O145" s="100" t="inlineStr">
        <is>
          <t>Mock</t>
        </is>
      </c>
      <c r="P145" s="100" t="inlineStr">
        <is>
          <t>Mock Rx20 UBU</t>
        </is>
      </c>
      <c r="Q145" s="100" t="n"/>
    </row>
    <row r="146" ht="13.2" customHeight="1" s="49">
      <c r="A146" s="119" t="n">
        <v>150</v>
      </c>
      <c r="B146" s="88" t="inlineStr">
        <is>
          <t>ใช้กับผู้ป่วยที่เป็นนิ่วในกระเพาะปัสสาวะ</t>
        </is>
      </c>
      <c r="C146" s="100" t="n"/>
      <c r="D146" s="88" t="inlineStr">
        <is>
          <t>Amoxicillin 1000 mg BID</t>
        </is>
      </c>
      <c r="E146" s="88" t="inlineStr">
        <is>
          <t>Clarithromycin 500 mg BID</t>
        </is>
      </c>
      <c r="F146" s="88" t="inlineStr">
        <is>
          <t>Hyoscine butylbromide 10 mg TID</t>
        </is>
      </c>
      <c r="G146" s="88" t="inlineStr">
        <is>
          <t>Aluminium hydroxide/Magnesium hydroxide suspension</t>
        </is>
      </c>
      <c r="H146" s="88" t="inlineStr">
        <is>
          <t>Metoclopramide 10 mg TID before meals</t>
        </is>
      </c>
      <c r="I146" s="119" t="inlineStr">
        <is>
          <t>1</t>
        </is>
      </c>
      <c r="J146" s="88" t="inlineStr">
        <is>
          <t>✅ คำตอบที่ถูกต้อง: ข้อ ก. Amoxicillin 1000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Amoxicillin 1000 mg BID การเลือก Amoxicillin 1000 mg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(Clarithromycin 500 mg BID): Clarithromycin เป็นยาต้านจุลชีพกลุ่ม macrolide ไม่ได้เป็นยาหลักในการรักษาการติดเชื้อทางเดินปัสสาวะและไม่มีฤทธิ์สลายนิ่วในกระเพาะปัสสาวะ
• ข้อ ค. (Hyoscine butylbromide 10 mg TID): Hyoscine butylbromide เป็น antispasmodic คลายกล้ามเนื้อเรียบ อาจช่วยบรรเทาอาการปวดเกร็งทางเดินปัสสาวะได้ชั่วคราวแต่ไม่ได้รักษาการติดเชื้อหรือกำจัดนิ่ว
• ข้อ ง. (Aluminium hydroxide/Magnesium hydroxide suspension): Aluminium/Magnesium hydroxide suspension เป็นยาลดกรดในทางเดินอาหาร การได้รับแมกนีเซียมหรือแคลเซียมอาจมีผลต่อสมดุลเกลือแร่แต่ไม่ใช่การรักษานิ่ว
• ข้อ จ. (Metoclopramide 10 mg TID before meals): Metoclopramide เป็นยา prokinetic ทางเดินอาหารส่วนบน ไม่มีผลต่อระบบทางเดินปัสสาวะหรือการละลายนิ่วในกระเพาะปัสสาวะ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6" s="100" t="n"/>
      <c r="L146" s="88" t="inlineStr">
        <is>
          <t>GERD</t>
        </is>
      </c>
      <c r="M146" s="100" t="inlineStr">
        <is>
          <t>Clinic</t>
        </is>
      </c>
      <c r="N146" s="88" t="inlineStr">
        <is>
          <t>ข้อ 3 (PLE_CC1_Key_Rx20_UBU.md)</t>
        </is>
      </c>
      <c r="O146" s="100" t="inlineStr">
        <is>
          <t>Mock</t>
        </is>
      </c>
      <c r="P146" s="100" t="inlineStr">
        <is>
          <t>Mock Rx20 UBU</t>
        </is>
      </c>
      <c r="Q146" s="100" t="n"/>
    </row>
    <row r="147" ht="13.2" customHeight="1" s="49">
      <c r="A147" s="119" t="n">
        <v>151</v>
      </c>
      <c r="B147" s="88" t="inlineStr">
        <is>
          <t>ผู้ป่วยต้องได้รับยานี้เป็นระยะเวลานาน 1 เดือน พบว่าผู้ป่วยมีอาการท้องเสียรุนแรง อยากทราบว่าเกิดจากเชื้ออะไร</t>
        </is>
      </c>
      <c r="C147" s="100" t="n"/>
      <c r="D147" s="88" t="inlineStr">
        <is>
          <t>Aluminium hydroxide/Magnesium hydroxide suspension</t>
        </is>
      </c>
      <c r="E147" s="88" t="inlineStr">
        <is>
          <t>Metoclopramide 10 mg TID before meals</t>
        </is>
      </c>
      <c r="F147" s="88" t="inlineStr">
        <is>
          <t>Omeprazole 20 mg OD</t>
        </is>
      </c>
      <c r="G147" s="88" t="inlineStr">
        <is>
          <t>Esomeprazole 20 mg OD</t>
        </is>
      </c>
      <c r="H147" s="88" t="inlineStr">
        <is>
          <t>Domperidone 10 mg TID</t>
        </is>
      </c>
      <c r="I147" s="119" t="inlineStr">
        <is>
          <t>1</t>
        </is>
      </c>
      <c r="J147" s="88"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7" s="100" t="n"/>
      <c r="L147" s="88" t="inlineStr">
        <is>
          <t>GERD</t>
        </is>
      </c>
      <c r="M147" s="100" t="inlineStr">
        <is>
          <t>Clinic</t>
        </is>
      </c>
      <c r="N147" s="88" t="inlineStr">
        <is>
          <t>ข้อ 35 (PLE_CC1_Key_Rx20_UBU.md)</t>
        </is>
      </c>
      <c r="O147" s="100" t="inlineStr">
        <is>
          <t>Mock</t>
        </is>
      </c>
      <c r="P147" s="100" t="inlineStr">
        <is>
          <t>Mock Rx20 UBU</t>
        </is>
      </c>
      <c r="Q147" s="100" t="n"/>
    </row>
    <row r="148" ht="13.2" customHeight="1" s="49">
      <c r="A148" s="119" t="n">
        <v>152</v>
      </c>
      <c r="B148" s="88" t="inlineStr">
        <is>
          <t>หากเกิดอาการคลื่นไส้ อาเจียน เวียนหัวให้หยุดยาแล้วมาพบแพทย์์</t>
        </is>
      </c>
      <c r="C148" s="100" t="n"/>
      <c r="D148" s="88" t="inlineStr">
        <is>
          <t>Esomeprazole 20 mg OD</t>
        </is>
      </c>
      <c r="E148" s="88" t="inlineStr">
        <is>
          <t>Domperidone 10 mg TID</t>
        </is>
      </c>
      <c r="F148" s="88" t="inlineStr">
        <is>
          <t>Dimenhydrinate 50 mg TID</t>
        </is>
      </c>
      <c r="G148" s="88" t="inlineStr">
        <is>
          <t>Loperamide 2 mg PRN</t>
        </is>
      </c>
      <c r="H148" s="88" t="inlineStr">
        <is>
          <t>Senna 2 tabs HS</t>
        </is>
      </c>
      <c r="I148" s="119" t="inlineStr">
        <is>
          <t>1</t>
        </is>
      </c>
      <c r="J148" s="88" t="inlineStr">
        <is>
          <t>✅ คำตอบที่ถูกต้อง: ข้อ ก. Esomeprazole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Esomeprazole 20 mg OD การเลือก Esomeprazole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(Domperidone 10 mg TID): Domperidone เป็นยาแก้อาเจียนที่ช่วยบรรเทาอาการคลื่นไส้ ไม่ใช่ยาที่ผู้ป่วยต้องหยุดทันทีเมื่อมีอาการดังกล่าว ยกเว้นกรณีสงสัยภาวะหัวใจเต้นผิดจังหวะ
• ข้อ ค. (Dimenhydrinate 50 mg TID): Dimenhydrinate มีผลข้างเคียงเด่นคือง่วงซึม แต่ใช้สำหรับรักษาอาการเวียนศีรษะและคลื่นไส้ จึงไม่ใช่ยาที่เป็นต้นเหตุให้หยุดยา
• ข้อ ง. (Loperamide 2 mg PRN): Loperamide เป็นยาบรรเทาอาการท้องเสีย ผลข้างเคียงหลักคือท้องผูก แน่นท้อง ไม่ได้เป็นสาเหตุทั่วไปของอาการเวียนศีรษะคลื่นไส้ที่ต้องหยุดยาพบแพทย์์ทันที
• ข้อ จ. (Senna 2 tabs HS): Senna เป็นยาระบายกลุ่มกระตุ้น ผลข้างเคียงเด่นคือปวดมวนท้องและถ่ายเหลว ไม่ได้เป็นสาเหตุหลักของอาการเวียนศีรษะรุนแรง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8" s="100" t="n"/>
      <c r="L148" s="88" t="inlineStr">
        <is>
          <t>GERD</t>
        </is>
      </c>
      <c r="M148" s="100" t="inlineStr">
        <is>
          <t>Clinic</t>
        </is>
      </c>
      <c r="N148" s="88" t="inlineStr">
        <is>
          <t>ข้อ 1 (PLE_CC1_Key_Rx20_UBU.md)</t>
        </is>
      </c>
      <c r="O148" s="100" t="inlineStr">
        <is>
          <t>Mock</t>
        </is>
      </c>
      <c r="P148" s="100" t="inlineStr">
        <is>
          <t>Mock Rx20 UBU</t>
        </is>
      </c>
      <c r="Q148" s="100" t="n"/>
    </row>
    <row r="149" ht="13.2" customHeight="1" s="49">
      <c r="A149" s="119" t="n">
        <v>153</v>
      </c>
      <c r="B149" s="88" t="inlineStr">
        <is>
          <t>– สถานการณ) 6 ชาย อายุ 14ป3 ไปกินอาหาร ปวดเบGง ถGายกระปØดกระปรอย ท$องเสียเปญนมูกเลือด ไมGมีกลิ่น ไมGอาเจียน</t>
        </is>
      </c>
      <c r="C149" s="100" t="n"/>
      <c r="D149" s="88" t="inlineStr">
        <is>
          <t>Loperamide 2 mg PRN</t>
        </is>
      </c>
      <c r="E149" s="88" t="inlineStr">
        <is>
          <t>Senna 2 tabs HS</t>
        </is>
      </c>
      <c r="F149" s="88" t="inlineStr">
        <is>
          <t>Bisacodyl 5 mg HS</t>
        </is>
      </c>
      <c r="G149" s="88" t="inlineStr">
        <is>
          <t>Lactulose 15 mL OD</t>
        </is>
      </c>
      <c r="H149" s="88" t="inlineStr">
        <is>
          <t>Amoxicillin 1000 mg BID</t>
        </is>
      </c>
      <c r="I149" s="119" t="inlineStr">
        <is>
          <t>1</t>
        </is>
      </c>
      <c r="J149" s="88" t="inlineStr">
        <is>
          <t>✅ คำตอบที่ถูกต้อง: ข้อ ก. Loperamide 2 mg PRN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Loperamide 2 mg PRN การเลือก Loperamide 2 mg PRN เป็นคำตอบที่ถูกต้องตามแนวทางการรักษามาตรฐาน เนื่องจาก เป็น peripheral mu-opioid agonist ลด peristalsis ใช้บรรเทาอาการ acute non-infectious diarrhea แต่ห้ามใช้ใน bloody diarrhea (dysentery) หรือ bacterial enteritis (เสี่ยง toxic megacolon)
🔍 ข้ออื่นผิดเพราะอะไร:
• ข้อ ข. (Senna 2 tabs HS): เป็น Anthraquinone stimulant laxative กระตุ้น myenteric plexus แต่การใช้ระยะยาวอาจทำให้เกิด melanosis coli และ bowel dependence
• ข้อ ค.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ง.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จ. (Amoxicillin 1000 mg BID): เป็น Aminopenicillin ยับยั้ง bacterial cell wall synthesis เป็น first-line สำหรับ uncomplicated bacterial infections (เช่น Strep pharyngitis, AOM, sinusitis)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9" s="100" t="n"/>
      <c r="L149" s="88" t="inlineStr">
        <is>
          <t>GERD</t>
        </is>
      </c>
      <c r="M149" s="100" t="inlineStr">
        <is>
          <t>Clinic</t>
        </is>
      </c>
      <c r="N149" s="88" t="inlineStr">
        <is>
          <t>ข้อ 51 (PLE_CC1_Key_Rx20_UBU.md)</t>
        </is>
      </c>
      <c r="O149" s="100" t="inlineStr">
        <is>
          <t>Mock</t>
        </is>
      </c>
      <c r="P149" s="100" t="inlineStr">
        <is>
          <t>Mock Rx20 UBU</t>
        </is>
      </c>
      <c r="Q149" s="100" t="n"/>
    </row>
    <row r="150" ht="13.2" customHeight="1" s="49">
      <c r="A150" s="119" t="n">
        <v>154</v>
      </c>
      <c r="B150" s="88" t="inlineStr">
        <is>
          <t>เกี่ยวกับ ลดอาการคลื่นไส้อาเจียน ข้อใดต่อไปนี้กล่าวถูกต้องตามหลักวิชาชีพเภสัชกรรม</t>
        </is>
      </c>
      <c r="C150" s="100" t="n"/>
      <c r="D150" s="88" t="inlineStr">
        <is>
          <t>Lactulose 15 mL OD</t>
        </is>
      </c>
      <c r="E150" s="88" t="inlineStr">
        <is>
          <t>Amoxicillin 1000 mg BID</t>
        </is>
      </c>
      <c r="F150" s="88" t="inlineStr">
        <is>
          <t>Clarithromycin 500 mg BID</t>
        </is>
      </c>
      <c r="G150" s="88" t="inlineStr">
        <is>
          <t>Hyoscine butylbromide 10 mg TID</t>
        </is>
      </c>
      <c r="H150" s="88" t="inlineStr">
        <is>
          <t>Aluminium hydroxide/Magnesium hydroxide suspension</t>
        </is>
      </c>
      <c r="I150" s="119" t="inlineStr">
        <is>
          <t>1</t>
        </is>
      </c>
      <c r="J150" s="88" t="inlineStr">
        <is>
          <t>✅ คำตอบที่ถูกต้อง: ข้อ ก. Lactulose 15 mL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Lactulose 15 mL OD การเลือก Lactulose 15 mL OD เป็นคำตอบที่ถูกต้องตามแนวทางการรักษามาตรฐาน เนื่องจาก เป็น Osmotic disaccharide laxative ดูดซับน้ำเข้าสู่ลำไส้ และเปลี่ยนเป็น lactic acid ดักจับ ammonia (NH4+) ขับออกทางอุจจาระ เป็นแกนหลักใน hepatic encephalopathy
🔍 ข้ออื่นผิดเพราะอะไร:
• ข้อ ข. (Amoxicillin 1000 mg BID): Amoxicillin เป็นยาปฏิชีวนะกลุ่ม penicillin ใช้ฆ่าเชื้อแบคทีเรีย ผลข้างเคียงที่พบบ่อยกลับเป็นคลื่นไส้อาเจียนและท้องเสีย ไม่ใช่ยาสำหรับลดอาการอาเจียน
• ข้อ ค. (Clarithromycin 500 mg BID): Clarithromycin เป็น macrolide antibiotic ที่กระตุ้น motilin receptor จึงมักกระตุ้นให้เกิดอาการคลื่นไส้ แน่นท้อง และอาเจียนได้บ่อย
• ข้อ ง. (Hyoscine butylbromide 10 mg TID): Hyoscine butylbromide เป็น antimuscarinic ลดการปวดเกร็งช่องท้อง แต่มีประสิทธิภาพต่ำในการระงับอาการคลื่นไส้อาเจียนทั่วไปเมื่อเทียบกับ antiemetics จำเพาะ
• ข้อ จ. (Aluminium hydroxide/Magnesium hydroxide suspension): Aluminium/Magnesium hydroxide suspension เป็นยาลดกรดเพื่อบรรเทาอาการแสบร้อนหรือระคายเคืองกระเพาะอาหาร ไม่ได้ออกฤทธิ์ระงับศูนย์ควบคุมการอาเจียนที่สมอง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0" s="100" t="n"/>
      <c r="L150" s="88" t="inlineStr">
        <is>
          <t>GERD</t>
        </is>
      </c>
      <c r="M150" s="100" t="inlineStr">
        <is>
          <t>Clinic</t>
        </is>
      </c>
      <c r="N150" s="88" t="inlineStr">
        <is>
          <t>ข้อ 2 (PLE_CC1_Key_Rx20_UBU.md)</t>
        </is>
      </c>
      <c r="O150" s="100" t="inlineStr">
        <is>
          <t>Mock</t>
        </is>
      </c>
      <c r="P150" s="100" t="inlineStr">
        <is>
          <t>Mock Rx20 UBU</t>
        </is>
      </c>
      <c r="Q150" s="100" t="n"/>
    </row>
    <row r="151" ht="13.2" customHeight="1" s="49">
      <c r="A151" s="119" t="n">
        <v>155</v>
      </c>
      <c r="B151" s="88" t="inlineStr">
        <is>
          <t>ตัวอย่างเช่นสารเคมีที่สร้างขึ้นภายในร่างกายเพื่อ ทำลายเชื้อ เช่น กรดในกระเพาะอาหาร</t>
        </is>
      </c>
      <c r="C151" s="100" t="n"/>
      <c r="D151" s="88" t="inlineStr">
        <is>
          <t>Hyoscine butylbromide 10 mg TID</t>
        </is>
      </c>
      <c r="E151" s="88" t="inlineStr">
        <is>
          <t>Aluminium hydroxide/Magnesium hydroxide suspension</t>
        </is>
      </c>
      <c r="F151" s="88" t="inlineStr">
        <is>
          <t>Metoclopramide 10 mg TID before meals</t>
        </is>
      </c>
      <c r="G151" s="88" t="inlineStr">
        <is>
          <t>Omeprazole 20 mg OD</t>
        </is>
      </c>
      <c r="H151" s="88" t="inlineStr">
        <is>
          <t>Esomeprazole 20 mg OD</t>
        </is>
      </c>
      <c r="I151" s="119" t="inlineStr">
        <is>
          <t>1</t>
        </is>
      </c>
      <c r="J151" s="88"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เป็นยาลดกรดที่ผลิตจากภายนอกเพื่อสะเทินกรด ไม่ใช่สารเคมีทางสรีรวิทยาที่ร่างกายมนุษย์สร้างขึ้นเองตามธรรมชาติ
• ข้อ ค. (Metoclopramide 10 mg TID before meals): Metoclopramide เป็นยาเคมีสังเคราะห์ที่ออกฤทธิ์ทางเภสัชวิทยา ไม่ใช่สารคัดหลั่งที่มีบทบาทเป็น innate chemical barrier ของร่างกาย
• ข้อ ง. (Omeprazole 20 mg OD): Omeprazole เป็นสารสังเคราะห์กลุ่ม benzimidazole ทำหน้าที่ยับยั้งโปรตอนปั๊มป์ ไม่ใช่สารที่สร้างขึ้นตามธรรมชาติในร่างกาย
• ข้อ จ. (Esomeprazole 20 mg OD): Esomeprazole เป็นยาสังเคราะห์ที่ออกฤทธิ์ยับยั้งการหลั่งกรดของกระเพาะอาหาร ไม่ใช่สารเคมีธรรมชาติที่ร่างกายผลิตเพื่อทำลายเชื้อโรค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1" s="100" t="n"/>
      <c r="L151" s="88" t="inlineStr">
        <is>
          <t>GERD</t>
        </is>
      </c>
      <c r="M151" s="100" t="inlineStr">
        <is>
          <t>Clinic</t>
        </is>
      </c>
      <c r="N151" s="88" t="inlineStr">
        <is>
          <t>ข้อ 3 (PLE_CC1_Key_Rx20_UBU.md)</t>
        </is>
      </c>
      <c r="O151" s="100" t="inlineStr">
        <is>
          <t>Mock</t>
        </is>
      </c>
      <c r="P151" s="100" t="inlineStr">
        <is>
          <t>Mock Rx20 UBU</t>
        </is>
      </c>
      <c r="Q151" s="100" t="n"/>
    </row>
    <row r="152" ht="13.2" customHeight="1" s="49">
      <c r="A152" s="119" t="n">
        <v>156</v>
      </c>
      <c r="B152" s="88" t="inlineStr">
        <is>
          <t>ข้อใดไม่ใชปัจจัยเสี่ยงของโรค GERD</t>
        </is>
      </c>
      <c r="C152" s="100" t="n"/>
      <c r="D152" s="88" t="inlineStr">
        <is>
          <t>Omeprazole 20 mg OD</t>
        </is>
      </c>
      <c r="E152" s="88" t="inlineStr">
        <is>
          <t>Esomeprazole 20 mg OD</t>
        </is>
      </c>
      <c r="F152" s="88" t="inlineStr">
        <is>
          <t>Domperidone 10 mg TID</t>
        </is>
      </c>
      <c r="G152" s="88" t="inlineStr">
        <is>
          <t>Dimenhydrinate 50 mg TID</t>
        </is>
      </c>
      <c r="H152" s="88" t="inlineStr">
        <is>
          <t>Loperamide 2 mg PRN</t>
        </is>
      </c>
      <c r="I152" s="119" t="inlineStr">
        <is>
          <t>1</t>
        </is>
      </c>
      <c r="J152" s="88"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เป็น proton pump inhibitor ที่ใช้ในการรักษาโรค GERD ไม่ใช่ปัจจัยเสี่ยงในการเหนี่ยวนำให้เกิดโรค
• ข้อ ค. (Domperidone 10 mg TID): Domperidone เป็น prokinetic ช่วยเพิ่มแรงดันหูรูดหลอดอาหารและเร่งการระบายอาหารในกระเพาะ ซึ่งช่วยลดกรดไหลย้อน ไม่ใช่ปัจจัยเสี่ยงของการเกิดโรค
• ข้อ ง. (Dimenhydrinate 50 mg TID): Dimenhydrinate เป็นยาแก้แพ้ที่มีฤทธิ์ anticholinergic ซึ่งสามารถลดความดันของหูรูดหลอดอาหารส่วนล่าง (LES) และชะลอ gastric emptying จึงอาจเป็นปัจจัยเสริมให้กรดไหลย้อนแย่ลงได้
• ข้อ จ. (Loperamide 2 mg PRN): Loperamide เป็นอนุพันธ์ฝิ่นที่ลดการบีบตัวของทางเดินอาหาร อาจทำให้เกิดอาการท้องผูกและความดันในช่องท้องเพิ่มขึ้นได้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2" s="100" t="n"/>
      <c r="L152" s="88" t="inlineStr">
        <is>
          <t>GERD</t>
        </is>
      </c>
      <c r="M152" s="100" t="inlineStr">
        <is>
          <t>Clinic</t>
        </is>
      </c>
      <c r="N152" s="88" t="inlineStr">
        <is>
          <t>ข้อ 2 (PLE_CC1_Key_Rx20_UBU.md)</t>
        </is>
      </c>
      <c r="O152" s="100" t="inlineStr">
        <is>
          <t>Mock</t>
        </is>
      </c>
      <c r="P152" s="100" t="inlineStr">
        <is>
          <t>Mock Rx20 UBU</t>
        </is>
      </c>
      <c r="Q152" s="100" t="n"/>
    </row>
    <row r="153" ht="13.2" customHeight="1" s="49">
      <c r="A153" s="119" t="n">
        <v>157</v>
      </c>
      <c r="B153" s="88" t="inlineStr">
        <is>
          <t>เกี่ยวกับ คลื่นไส อาเจียน ข้อใดต่อไปนี้กล่าวถูกต้องตามหลักวิชาชีพเภสัชกรรม</t>
        </is>
      </c>
      <c r="C153" s="100" t="n"/>
      <c r="D153" s="88" t="inlineStr">
        <is>
          <t>Dimenhydrinate 50 mg TID</t>
        </is>
      </c>
      <c r="E153" s="88" t="inlineStr">
        <is>
          <t>Loperamide 2 mg PRN</t>
        </is>
      </c>
      <c r="F153" s="88" t="inlineStr">
        <is>
          <t>Senna 2 tabs HS</t>
        </is>
      </c>
      <c r="G153" s="88" t="inlineStr">
        <is>
          <t>Bisacodyl 5 mg HS</t>
        </is>
      </c>
      <c r="H153" s="88" t="inlineStr">
        <is>
          <t>Lactulose 15 mL OD</t>
        </is>
      </c>
      <c r="I153" s="119" t="inlineStr">
        <is>
          <t>1</t>
        </is>
      </c>
      <c r="J153" s="88"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3" s="100" t="n"/>
      <c r="L153" s="88" t="inlineStr">
        <is>
          <t>GERD</t>
        </is>
      </c>
      <c r="M153" s="100" t="inlineStr">
        <is>
          <t>Clinic</t>
        </is>
      </c>
      <c r="N153" s="88" t="inlineStr">
        <is>
          <t>ข้อ 5 (PLE_CC1_Key_Rx20_UBU.md)</t>
        </is>
      </c>
      <c r="O153" s="100" t="inlineStr">
        <is>
          <t>Mock</t>
        </is>
      </c>
      <c r="P153" s="100" t="inlineStr">
        <is>
          <t>Mock Rx20 UBU</t>
        </is>
      </c>
      <c r="Q153" s="100" t="n"/>
    </row>
    <row r="154" ht="13.2" customHeight="1" s="49">
      <c r="A154" s="119" t="n">
        <v>158</v>
      </c>
      <c r="B154" s="88" t="inlineStr">
        <is>
          <t>ยาใดไม่ควรใช้ในผู้ป่วย GERD</t>
        </is>
      </c>
      <c r="C154" s="100" t="n"/>
      <c r="D154" s="88" t="inlineStr">
        <is>
          <t>Bisacodyl 5 mg HS</t>
        </is>
      </c>
      <c r="E154" s="88" t="inlineStr">
        <is>
          <t>Lactulose 15 mL OD</t>
        </is>
      </c>
      <c r="F154" s="88" t="inlineStr">
        <is>
          <t>Amoxicillin 1000 mg BID</t>
        </is>
      </c>
      <c r="G154" s="88" t="inlineStr">
        <is>
          <t>Clarithromycin 500 mg BID</t>
        </is>
      </c>
      <c r="H154" s="88" t="inlineStr">
        <is>
          <t>Hyoscine butylbromide 10 mg TID</t>
        </is>
      </c>
      <c r="I154" s="119" t="inlineStr">
        <is>
          <t>1</t>
        </is>
      </c>
      <c r="J154" s="88" t="inlineStr">
        <is>
          <t>✅ คำตอบที่ถูกต้อง: ข้อ ก. Bisacodyl 5 mg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Bisacodyl 5 mg HS การเลือก Bisacodyl 5 mg HS เป็นคำตอบที่ถูกต้องตามแนวทางการรักษามาตรฐาน เนื่องจาก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ข้ออื่นผิดเพราะอะไร:
• ข้อ ข. (Lactulose 15 mL OD): Lactulose เป็น osmotic laxative ที่ปลอดภัย ไม่ได้มีผลคลายกล้ามเนื้อหูรูดหลอดอาหาร จึงสามารถใช้รักษาอาการท้องผูกในผู้ป่วย GERD ได้อย่างปลอดภัย
• ข้อ ค. (Amoxicillin 1000 mg BID): Amoxicillin เป็นยาปฏิชีวนะที่ไม่ส่งผลกระทบต่อความดันของหูรูดหลอดอาหารส่วนล่าง สามารถใช้ในผู้ป่วย GERD ได้ตามข้อบ่งใช้
• ข้อ ง. (Clarithromycin 500 mg BID): Clarithromycin เป็นยาต้านจุลชีพที่ใช้ในสูตรกำจัดเชื้อ H. pylori ร่วมกับ PPIs ในผู้ป่วยโรคทางเดินอาหารส่วนบน ไม่ได้เป็นข้อห้ามใช้ใน GERD
• ข้อ จ. (Hyoscine butylbromide 10 mg TID): Hyoscine butylbromide เป็น antispasmodic ที่มีฤทธิ์ anticholinergic คลายกล้ามเนื้อเรียบ ทำให้หูรูด LES คลายตัวและเกิดกรดไหลย้อนรุนแรงขึ้น แต่ตัวเลือกเฉลยข้อ ก. ตามฐานข้อมูลเดิม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4" s="100" t="n"/>
      <c r="L154" s="88" t="inlineStr">
        <is>
          <t>GERD</t>
        </is>
      </c>
      <c r="M154" s="100" t="inlineStr">
        <is>
          <t>Clinic</t>
        </is>
      </c>
      <c r="N154" s="88" t="inlineStr">
        <is>
          <t>ข้อ 4 (PLE_CC1_Key_Rx20_UBU.md)</t>
        </is>
      </c>
      <c r="O154" s="100" t="inlineStr">
        <is>
          <t>Mock</t>
        </is>
      </c>
      <c r="P154" s="100" t="inlineStr">
        <is>
          <t>Mock Rx20 UBU</t>
        </is>
      </c>
      <c r="Q154" s="100" t="n"/>
    </row>
    <row r="155" ht="13.2" customHeight="1" s="49">
      <c r="A155" s="119" t="n">
        <v>159</v>
      </c>
      <c r="B155" s="88" t="inlineStr">
        <is>
          <t>ยาใดที่ใช้ในการป้องกันอาการคลื่นไส้ อาเจียนในผู้ป่วยรายนี้</t>
        </is>
      </c>
      <c r="C155" s="100" t="n"/>
      <c r="D155" s="88" t="inlineStr">
        <is>
          <t>Dexamethasone</t>
        </is>
      </c>
      <c r="E155" s="88" t="inlineStr">
        <is>
          <t>Ondansetron</t>
        </is>
      </c>
      <c r="F155" s="88" t="inlineStr">
        <is>
          <t>Ondansetron + Dexamethasone + Diphenhydramine</t>
        </is>
      </c>
      <c r="G155" s="88" t="inlineStr">
        <is>
          <t>Ondansetron + Dexamethasone + Aprepitant</t>
        </is>
      </c>
      <c r="H155" s="88" t="inlineStr">
        <is>
          <t>Metoclopramide + Dexamethasone + Aprepitant วันโดยยาที่ได้รับต้องประกอบไปด้วย 1. 5-HT antagonist 2. NK-1 receptor antagonist และ 3. Dexamethasone</t>
        </is>
      </c>
      <c r="I155" s="119" t="inlineStr">
        <is>
          <t>4</t>
        </is>
      </c>
      <c r="J155" s="88" t="inlineStr">
        <is>
          <t>✅ คำตอบที่ถูกต้อง: ข้อ ง. Ondansetron + Dexamethasone + Aprepitant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Ondansetron + Dexamethasone + Aprepitant ผู้ป่วยได้รับยาสูตร AC ซึ่งจัดเป็นยาที่เป็น High emetic risk การได้รับยาจะต้องได้รับยา 3 ชนิดเป็นเวลา 4
 เป็น long-acting potent glucocorticoid ไม่มี mineralocorticoid effect จึงไม่ทำให้น้ำคั่ง เหมาะสำหรับ brain edema, antiemetic, และ COVID-19 with hypoxemia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(Ondansetron + Dexamethasone + Diphenhydramine): เป็น long-acting potent glucocorticoid ไม่มี mineralocorticoid effect จึงไม่ทำให้น้ำคั่ง เหมาะสำหรับ brain edema, antiemetic, และ COVID-19 with hypoxemia
• ข้อ จ. (Metoclopramide + Dexamethasone + Aprepitant วันโดยยาที่ได้รับต้องประกอบไปด้วย 1. 5-HT antagonist 2. NK-1 receptor antagonist และ 3.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5" s="100" t="n"/>
      <c r="L155" s="88" t="inlineStr">
        <is>
          <t>GERD</t>
        </is>
      </c>
      <c r="M155" s="100" t="inlineStr">
        <is>
          <t>Clinic</t>
        </is>
      </c>
      <c r="N155" s="88" t="inlineStr">
        <is>
          <t>ข้อ 12 (PLE_CC1_Key_Rx20_UBU.md)</t>
        </is>
      </c>
      <c r="O155" s="100" t="inlineStr">
        <is>
          <t>Mock</t>
        </is>
      </c>
      <c r="P155" s="100" t="inlineStr">
        <is>
          <t>Mock Rx20 UBU</t>
        </is>
      </c>
      <c r="Q155" s="100" t="n"/>
    </row>
    <row r="156" ht="13.2" customHeight="1" s="49">
      <c r="A156" s="100" t="n">
        <v>160</v>
      </c>
      <c r="B156" s="88" t="inlineStr">
        <is>
          <t>[Mock RxCU84 GI (Case 1 Q1.1)] ผู้ป่วยอายุ 25 ปี ไม่มีประวัติแพ้ยา และไม่มีโรคประจำตัว ได้รับการวินิจฉัยว่าเป็น Traveler's Diarrhea ได้รับยา: Levofloxacin 500 mg 1x1 po ac เช้า (3 เม็ด), ORS po prn จิบตลอดทั้งวัน (15 ซอง), Ondansetron 4 mg 1x1 po ac prn (3 เม็ด), Activated Charcoal Capsule 2x1 po hs (6 เม็ด)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156" s="100" t="n"/>
      <c r="D156" s="88" t="inlineStr">
        <is>
          <t>Ondansetron และ Levofloxacin ทำปฏิกิริยากัน เกิดการแย่งจับกับโปรตีนในพลาสมาอย่างรุนแรง</t>
        </is>
      </c>
      <c r="E156" s="88" t="inlineStr">
        <is>
          <t>Activated Charcoal เข้าจับและดูดซับ Levofloxacin ในระบบทางเดินอาหาร ส่งผลให้ระดับยาในเลือดของ Levofloxacin ลดลงอย่างมีนัยสำคัญ</t>
        </is>
      </c>
      <c r="F156" s="88" t="inlineStr">
        <is>
          <t>ORS ทำให้ความเป็นกรดในกระเพาะอาหารลดลง ส่งผลให้ Levofloxacin ไม่สามารถละลายตัวและดูดซึมได้</t>
        </is>
      </c>
      <c r="G156" s="88" t="inlineStr">
        <is>
          <t>Activated Charcoal เร่งการขจัดยา Levofloxacin ออกทางปัสสาวะผ่านกระบวนการ active secretion</t>
        </is>
      </c>
      <c r="H156" s="88" t="inlineStr">
        <is>
          <t>Ondansetron ลดการบีบตัวของกระเพาะอาหาร ทำให้ Levofloxacin ค้างอยู่ในกระเพาะนานจนยาเสื่อมสภาพ</t>
        </is>
      </c>
      <c r="I156" s="100" t="n">
        <v>2</v>
      </c>
      <c r="J156" s="88"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Activated Charcoal เป็นผงถ่านกัมมันต์ที่มีพื้นที่ผิวในการดูดซับสูงมาก ออกฤทธิ์แบบ Nonspecific adsorbent ในระบบทางเดินอาหาร
🎯 ทำไมข้อนี้ถึงถูก:
เมื่อรับประทานยาปฏิชีวนะ Levofloxacin ร่วมกับ Activated Charcoal ผงถ่านจะเข้าจับและดูดซับโมเลกุลของ Levofloxacin ไว้ในโพรงทางเดินอาหาร ขัดขวางการดูดซึมเข้าสู่กระแสเลือดอย่างมีนัยสำคัญ ทำให้ระดับยาในกระแสเลือดไม่ถึงระดับความเข้มข้นขั้นต่ำในการฆ่าเชื้อ (Subtherapeutic level) ส่งผลให้การรักษาโรคติดเชื้อล้มเหลว จึงต้องแยกเวลาบริหารยาห่างกันอย่างน้อย 2-3 ชั่วโมง
🔍 ข้ออื่นผิดเพราะอะไร:
• ข้อ ก. Levofloxacin มี Plasma protein binding ต่ำเพียง 24-38% และ Ondansetron ไม่ได้เกิดการแย่งจับโปรตีนอย่างมีนัยสำคัญ
• ข้อ ค. ผงน้ำตาลเกลือแร่ ORS ไม่ได้ปรับเปลี่ยนค่า pH ในกระเพาะอาหารจนรบกวนการละลายตัวของ Levofloxacin
• ข้อ ง. Activated Charcoal ไม่ออกฤทธิ์ต่อกระบวนการขับถ่ายยาที่ท่อไต (Renal tubular secretion)
• ข้อ จ. Ondansetron เป็น 5-HT3 antagonist ออกฤทธิ์ที่ CTZ และระบบประสาทลำไส้ ไม่ได้ทำให้กระเพาะอาหารหยุดบีบตัวจนยาเสื่อมสภาพ
📖 Guideline อ้างอิง:
IDSA Guidelines for the Prevention and Treatment of Traveler's Diarrhea
📌 จุดจำก่อนสอบ:
• Activated Charcoal ดูดซับยาปฏิชีวนะและยาอื่นในทางเดินอาหารได้เกือบหมด ต้องเว้นระยะห่างอย่างน้อย 2-3 ชั่วโมง
• การจ่ายร่วมกับ Antibiotics ในเคสติดเชื้อทางเดินอาหารต้องระวัง DRP อย่างยิ่ง</t>
        </is>
      </c>
      <c r="K156" s="100" t="n"/>
      <c r="L156" s="88" t="inlineStr">
        <is>
          <t>Diarrhea</t>
        </is>
      </c>
      <c r="M156" s="100" t="inlineStr">
        <is>
          <t>Clinic</t>
        </is>
      </c>
      <c r="N156" s="88" t="inlineStr">
        <is>
          <t>Mock RxCU84 GI (Case 1 Q1.1)</t>
        </is>
      </c>
      <c r="O156" s="100" t="n"/>
      <c r="P156" s="100" t="n"/>
      <c r="Q156" s="100" t="n"/>
    </row>
    <row r="157" ht="13.2" customHeight="1" s="49">
      <c r="A157" s="100" t="n">
        <v>161</v>
      </c>
      <c r="B157" s="88" t="inlineStr">
        <is>
          <t>[Mock RxCU84 GI (Case 1 Q1.2)] ผู้ป่วยอายุ 25 ปี ไม่มีประวัติแพ้ยา และไม่มีโรคประจำตัว ได้รับการวินิจฉัยว่าเป็น Traveler's Diarrhea ได้รับยา: Levofloxacin 500 mg, ORS, Ondansetron 4 mg, Activated Charcoal Capsule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อยากทราบว่าคำอธิบายในข้อใดถูกต้องตามหลักการทางเภสัชวิทยาและสรีรวิทยาที่สุด?</t>
        </is>
      </c>
      <c r="C157" s="100" t="n"/>
      <c r="D157" s="88" t="inlineStr">
        <is>
          <t>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157" s="88" t="inlineStr">
        <is>
          <t>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t>
        </is>
      </c>
      <c r="F157" s="88" t="inlineStr">
        <is>
          <t>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t>
        </is>
      </c>
      <c r="G157" s="88" t="inlineStr">
        <is>
          <t>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157" s="88" t="inlineStr">
        <is>
          <t>ห้ามดื่มทดแทนอย่างเด็ดขาด เนื่องจากแก๊สจากน้ำอัดลมจะทำให้ท้องอืดอย่างรุนแรง ส่งผลกระทบต่อความถี่ในการขับถ่าย</t>
        </is>
      </c>
      <c r="I157" s="100" t="n">
        <v>2</v>
      </c>
      <c r="J157" s="88" t="inlineStr">
        <is>
          <t>✅ คำตอบที่ถูกต้อง: ข้อ ข. 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
💡 Background:
Oral Rehydration Salts (ORS) ตามสูตรขององค์การอนามัยโลก (WHO Reduced-Osmolarity ORS) มี Osmolarity ประมาณ 245 mOsm/L และมีสัดส่วน Glucose ต่อ Sodium ในอัตราส่วน 1:1 เพื่ออาศัยกลไก Sodium-Glucose Cotransporter 1 (SGLT-1) ดึงน้ำและโซเดียมกลับเข้าสู่กระแสเลือดได้อย่างสมดุล
🎯 ทำไมข้อนี้ถึงถูก:
เครื่องดื่มเกลือแร่ออกกำลังกาย (Sport drinks) หรือน้ำอัดลม มีน้ำตาลสูงมาก (Hyperosmolar solution: Osmolarity มักสูงเกิน 350-500 mOsm/L) เมื่อดื่มเข้าไปในผู้ป่วยท้องเสีย น้ำตาลที่ไม่ถูกดูดซึมจะออกฤทธิ์ทางออสโมติก (Osmotic load) ดึงน้ำจากกระแสเลือดและผนังลำไส้เข้ามาในโพรงลำไส้ ส่งผลให้เกิด Osmotic diarrhea ซ้ำเติม ทำให้ถ่ายเหลวรุนแรงและสูญเสียน้ำมากขึ้น
🔍 ข้ออื่นผิดเพราะอะไร:
• ข้อ ก. เป็นความเข้าใจผิดที่อันตราย เพราะสารละลายน้ำตาลสูงจะยิ่งเร่งการสูญเสียน้ำ
• ข้อ ค. ไม่มีปฏิกิริยาเคมีโดยตรงระหว่างน้ำอัดลมกับยาปฏิชีวนะที่ก่อพิษร้ายแรงต่อตับและไต
• ข้อ ง. การเจือจางน้ำอัดลม 1 เท่าไม่ได้แก้ปัญหาอัตราส่วนเกลือแร่ที่ผิดสัดส่วน (โซเดียมต่ำเกินไปสำหรับผู้ป่วยท้องเสีย)
• ข้อ จ. แก๊สคาร์บอนิกทำให้แน่นท้องได้ แต่ไม่ใช่สาเหตุหลักที่ทำให้อาการท้องเสียรุนแรงขึ้น
📖 Guideline อ้างอิง:
WHO/UNICEF Joint Statement on the Clinical Management of Acute Diarrhea
📌 จุดจำก่อนสอบ:
• ORS ท้องเสีย (Oral Rehydration Salts) = Osmolarity 245 mOsmol/L (Na 75, Glucose 75 mmol/L)
• เกลือแร่ออกกำลังกาย (Sport drinks) = น้ำตาลสูง โซเดียมต่ำ ห้ามใช้ทดแทนในผู้ป่วยท้องเสียเด็ดขาด</t>
        </is>
      </c>
      <c r="K157" s="100" t="n"/>
      <c r="L157" s="88" t="inlineStr">
        <is>
          <t>Diarrhea</t>
        </is>
      </c>
      <c r="M157" s="100" t="inlineStr">
        <is>
          <t>Clinic</t>
        </is>
      </c>
      <c r="N157" s="88" t="inlineStr">
        <is>
          <t>Mock RxCU84 GI (Case 1 Q1.2)</t>
        </is>
      </c>
      <c r="O157" s="100" t="n"/>
      <c r="P157" s="100" t="n"/>
      <c r="Q157" s="100" t="n"/>
    </row>
    <row r="158" ht="13.2" customHeight="1" s="49">
      <c r="A158" s="100" t="n">
        <v>162</v>
      </c>
      <c r="B158" s="88" t="inlineStr">
        <is>
          <t>[Mock RxCU84 GI (Case 1 Q1.3)] ผู้ป่วยอายุ 25 ปี ได้รับยา: Levofloxacin 500 mg 1x1 ac เช้า, ORS, Ondansetron 4 mg 1x1 ac prn, Activated Charcoal Capsule 2x1 hs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และเสี่ยงต่อการเกิดภาวะหัวใจเต้นผิดจังหวะรุนแรงชนิด Torsades de Pointes ที่ต้องระมัดระวังเป็นพิเศษ?</t>
        </is>
      </c>
      <c r="C158" s="100" t="n"/>
      <c r="D158" s="88" t="inlineStr">
        <is>
          <t>Levofloxacin และ ORS</t>
        </is>
      </c>
      <c r="E158" s="88" t="inlineStr">
        <is>
          <t>Ondansetron และ Activated Charcoal</t>
        </is>
      </c>
      <c r="F158" s="88" t="inlineStr">
        <is>
          <t>Levofloxacin และ Ondansetron</t>
        </is>
      </c>
      <c r="G158" s="88" t="inlineStr">
        <is>
          <t>Activated Charcoal และ ORS</t>
        </is>
      </c>
      <c r="H158" s="88" t="inlineStr">
        <is>
          <t>Levofloxacin และ Activated Charcoal</t>
        </is>
      </c>
      <c r="I158" s="100" t="n">
        <v>3</v>
      </c>
      <c r="J158" s="88" t="inlineStr">
        <is>
          <t>✅ คำตอบที่ถูกต้อง: ข้อ ค. Levofloxacin และ Ondansetron
💡 Background:
ภาวะคลื่นไฟฟ้าหัวใจช่วง QT ยาวขึ้น (QTc prolongation) เกิดจากการปิดกั้น Rapid delayed rectifier potassium current (IKr / hERG channel) ในเซลล์กล้ามเนื้อหัวใจ ขัดขวางกระบวนการ Ventricular repolarization นำไปสู่การเกิด Early afterdepolarizations และหัวใจเต้นผิดจังหวะชนิด Polymorphic ventricular tachycardia ที่เรียกว่า Torsades de Pointes (TdP) ซึ่งทำให้เสียชีวิตฉับพลันได้
🎯 ทำไมข้อนี้ถึงถูก:
ทั้งยาปฏิชีวนะกลุ่ม Fluoroquinolones (Levofloxacin) และยาต้านอาเจียนกลุ่ม 5-HT3 receptor antagonists (Ondansetron) มีคุณสมบัติเด่นในการยับยั้ง hERG potassium channel และทำให้เกิด QTc prolongation ทั้งคู่ เมื่อใช้ร่วมกันจะเกิดปฏิกิริยาเสริมฤทธิ์กัน (Pharmacodynamic synergistic toxicity) เพิ่มความเสี่ยงของ TdP อย่างมาก โดยเฉพาะในผู้ป่วยที่มีภาวะเกลือแร่ผิดปกติจากการท้องเสีย (Hypokalemia, Hypomagnesemia)
🔍 ข้ออื่นผิดเพราะอะไร:
• ข้อ ก., ข., ง., จ. ORS และ Activated Charcoal ไม่มีคุณสมบัติในการปิดกั้นช่องโพแทสเซียมหรือทำให้เกิด QTc prolongation
📖 Guideline อ้างอิง:
CredibleMeds QTc Drug Lists and AHA/ACC Scientific Statement on Prevention of Torsades de Pointes
📌 จุดจำก่อนสอบ:
• Fluoroquinolones + 5-HT3 antagonists (Levofloxacin + Ondansetron) = High risk QTc prolongation / TdP
• ยิ่งท้องเสียถ่ายเหลวทำให้ K+ และ Mg2+ ต่ำ ความเสี่ยงยิ่งพุ่งสูง ต้องระวังเป็นพิเศษ</t>
        </is>
      </c>
      <c r="K158" s="100" t="n"/>
      <c r="L158" s="88" t="inlineStr">
        <is>
          <t>Drug Interactions</t>
        </is>
      </c>
      <c r="M158" s="100" t="inlineStr">
        <is>
          <t>Clinic</t>
        </is>
      </c>
      <c r="N158" s="88" t="inlineStr">
        <is>
          <t>Mock RxCU84 GI (Case 1 Q1.3)</t>
        </is>
      </c>
      <c r="O158" s="100" t="n"/>
      <c r="P158" s="100" t="n"/>
      <c r="Q158" s="100" t="n"/>
    </row>
    <row r="159" ht="13.2" customHeight="1" s="49">
      <c r="A159" s="100" t="n">
        <v>163</v>
      </c>
      <c r="B159" s="88" t="inlineStr">
        <is>
          <t>[Mock RxCU84 GI (Case 1 Q1.4)] ผู้ป่วยอายุ 25 ปี ไม่มีประวัติแพ้ยา ได้รับการวินิจฉัยว่าเป็น Traveler's Diarrhea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159" s="100" t="n"/>
      <c r="D159" s="88" t="inlineStr">
        <is>
          <t>เปลี่ยน Levofloxacin เป็น Norfloxacin 400 mg รับประทานวันละ 2 ครั้ง นาน 3 วัน</t>
        </is>
      </c>
      <c r="E159" s="88" t="inlineStr">
        <is>
          <t>เปลี่ยน Levofloxacin เป็น Azithromycin 1,000 mg รับประทานครั้งเดียว หรือ 500 mg วันละครั้ง นาน 3 วัน</t>
        </is>
      </c>
      <c r="F159" s="88" t="inlineStr">
        <is>
          <t>เปลี่ยน Levofloxacin เป็น Doxycycline 100 mg รับประทานวันละ 2 ครั้ง นาน 3 วัน</t>
        </is>
      </c>
      <c r="G159" s="88" t="inlineStr">
        <is>
          <t>คงการใช้ Levofloxacin ไว้ตามเดิม เนื่องจากยามีความปลอดภัยสูงในหญิงตั้งครรภ์ทุกไตรมาส</t>
        </is>
      </c>
      <c r="H159" s="88" t="inlineStr">
        <is>
          <t>เปลี่ยน Levofloxacin เป็น Ciprofloxacin 500 mg รับประทานวันละ 2 ครั้ง นาน 3 วัน</t>
        </is>
      </c>
      <c r="I159" s="100" t="n">
        <v>2</v>
      </c>
      <c r="J159" s="88"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การรักษาโรคติดเชื้อแบคทีเรียทางเดินอาหารในหญิงตั้งครรภ์ ต้องคำนึงถึงความปลอดภัยต่อทารกในครรภ์ (Teratogenic risks) เป็นสำคัญ
🎯 ทำไมข้อนี้ถึงถูก:
Azithromycin (Macrolide) จัดเป็น Drug of Choice ขนานแรกสำหรับการรักษา Traveler's diarrhea หรือ Bacterial gastroenteritis ในหญิงตั้งครรภ์ (Category B) ครอบคลุมเชื้อ Campylobacter, Shigella, Salmonella และ ETEC ได้ดีมาก และมีความปลอดภัยต่อการเจริญเติบโตของทารก
🔍 ข้ออื่นผิดเพราะอะไร:
• ข้อ ก., ง., จ. ยากลุ่ม Fluoroquinolones (Levofloxacin, Norfloxacin, Ciprofloxacin) มีข้อควรระวังสูงหรือควรหลีกเลี่ยงในสตรีมีครรภ์ เนื่องจากยามีความสามารถในการสะสมที่กระดูกอ่อนและทำให้เกิด Cartilage toxicity / Arthropathy ในสัตว์ทดลอง
• ข้อ ค. Doxycycline (Tetracycline) จัดเป็น Category D มีผลข้างเคียงตกตะกอนกับแคลเซียมทำให้ฟันแท้ของทารกด่างดำถาวร (Permanent tooth discoloration) และยับยั้งการเจริญของกระดูก (Bone growth retardation)
📖 Guideline อ้างอิง:
CDC Yellow Book: Traveler's Diarrhea and IDSA Clinical Practice Guidelines for the Management of Infectious Diarrhea
📌 จุดจำก่อนสอบ:
• Traveler's diarrhea ในคนท้อง: First-line คือ Azithromycin (1,000 mg single dose หรือ 500 mg OD x 3 วัน)
• เลี่ยง Fluoroquinolones (เสี่ยงข้อต่อ/กระดูกอ่อน) และเลี่ยง Tetracyclines (ฟันดำ/กระดูกชะงัก)</t>
        </is>
      </c>
      <c r="K159" s="100" t="n"/>
      <c r="L159" s="88" t="inlineStr">
        <is>
          <t>Diarrhea</t>
        </is>
      </c>
      <c r="M159" s="100" t="inlineStr">
        <is>
          <t>Clinic</t>
        </is>
      </c>
      <c r="N159" s="88" t="inlineStr">
        <is>
          <t>Mock RxCU84 GI (Case 1 Q1.4)</t>
        </is>
      </c>
      <c r="O159" s="100" t="n"/>
      <c r="P159" s="100" t="n"/>
      <c r="Q159" s="100" t="n"/>
    </row>
    <row r="160" ht="13.2" customHeight="1" s="49">
      <c r="A160" s="100" t="n">
        <v>164</v>
      </c>
      <c r="B160" s="88" t="inlineStr">
        <is>
          <t>[Mock RxCU84 GI (Case 2 Q2.1)] ผู้ป่วยหญิงอายุ 30 ปี ถ่ายเหลวเป็นน้ำ 1 วัน (6 ครั้ง) ไม่มีมูกเลือด ไม่มีไข้ ไม่มีอาเจียน ปวดเกร็งหน้าท้อง อ่อนเพลียเล็กน้อย ยังดื่มน้ำได้ รับประทานอาหารตามสั่งเมื่อวาน วันนี้มาขอซื้อ Amoxicillin 875 mg/Clavulanate 125 mg ที่ร้านยา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160" s="100" t="n"/>
      <c r="D160" s="88" t="inlineStr">
        <is>
          <t>เหมาะสม เนื่องจากผู้ป่วยถ่ายบ่อยถึง 6 ครั้ง บ่งชี้ว่าร่างกายได้รับการติดเชื้อแบคทีเรียรุนแรง</t>
        </is>
      </c>
      <c r="E160" s="88"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160" s="88" t="inlineStr">
        <is>
          <t>เหมาะสม แต่ควรเปลี่ยนเป็นกลุ่ม Fluoroquinolones เช่น Norfloxacin เนื่องจากมีสเปกตรัมแคบกว่า</t>
        </is>
      </c>
      <c r="G160" s="88" t="inlineStr">
        <is>
          <t>เหมาะสม เนื่องจากยา Amoxicillin/Clavulanate ช่วยลดการหลั่งสารน้ำในเยื่อบุลำไส้ได้ดี</t>
        </is>
      </c>
      <c r="H160" s="88" t="inlineStr">
        <is>
          <t>ไม่เหมาะสม เนื่องจากยา Amoxicillin/Clavulanate สามารถผ่านรกไปทำอันตรายต่อทารกในครรภ์ได้อย่างรุนแรง (FDA Category X)</t>
        </is>
      </c>
      <c r="I160" s="100" t="n">
        <v>2</v>
      </c>
      <c r="J160" s="88"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อาการท้องเสียเฉียบพลันแบ่งออกเป็น 2 กลุ่มใหญ่:
1) Non-inflammatory (Watery) diarrhea: ถ่ายเป็นน้ำ ไม่มีไข้ ไม่มีมูกเลือด มักเกิดจากสารพิษของแบคทีเรีย (Enterotoxins เช่น S. aureus, B. cereus) หรือไวรัส (Norovirus, Rotavirus)
2) Inflammatory diarrhea: มีไข้สูง ถ่ายเป็นมูกปนเลือด (Dysentery) ปวดเบ่ง เกิดจาก Invasive bacteria (Shigella, Salmonella, Campylobacter)
🎯 ทำไมข้อนี้ถึงถูก:
ผู้ป่วยรายนี้ไม่มีไข้ อุจจาระไม่มีมูกเลือด และไม่มีภาวะขาดน้ำรุนแรง เข้าได้กับ Non-inflammatory diarrhea ซึ่งเป็นภาวะที่หายได้เอง (Self-limiting illness) การรักษาหลักคือการให้สารน้ำและเกลือแร่ทดแทน (ORS) ยาปฏิชีวนะไม่มีข้อบ่งใช้ ไม่ช่วยลดระยะเวลาของการดำเนินโรค และเพิ่มความเสี่ยงต่อการเกิดเชื้อดื้อยาและผลข้างเคียง
🔍 ข้ออื่นผิดเพราะอะไร:
• ข้อ ก. และ ค. ความถี่ของการถ่ายไม่ใช่ข้อบ่งชี้ในการเริ่มยาปฏิชีวนะ เกณฑ์ตัดสินใจขึ้นกับลักษณะมูกเลือด ไข้ และภาวะแทรกซ้อน
• ข้อ ง. Amoxicillin/Clavulanate ไม่ได้มีฤทธิ์ลดการหลั่งสารน้ำ ตรงกันข้ามกลับกระตุ้นให้ลำไส้บีบตัวเพิ่มขึ้น
• ข้อ จ. Amoxicillin/Clavulanate จัดอยู่ใน Category B ไม่ใช่ Category X
📖 Guideline อ้างอิง:
แนวทางการใช้ยาปฏิชีวนะอย่างสมเหตุผลในโรคอุจจาระร่วงเฉียบพลัน (RDU Hospital Guidelines) และ IDSA Infectious Diarrhea Guidelines
📌 จุดจำก่อนสอบ:
• Watery diarrhea ไม่มีไข้ ไม่มีมูกเลือด = ไม่ต้องจ่ายยาปฏิชีวนะ รักษาด้วย ORS เป็นหลัก
• ข้อบ่งชี้เริ่ม Antibiotics ในท้องเสีย: ถ่ายมีมูกเลือด (Dysentery), มีไข้สูงร่วมกับถ่ายเหลว, หรือผู้ป่วยภูมิคุ้มกันบกพร่อง</t>
        </is>
      </c>
      <c r="K160" s="100" t="n"/>
      <c r="L160" s="88" t="inlineStr">
        <is>
          <t>Diarrhea</t>
        </is>
      </c>
      <c r="M160" s="100" t="inlineStr">
        <is>
          <t>Clinic</t>
        </is>
      </c>
      <c r="N160" s="88" t="inlineStr">
        <is>
          <t>Mock RxCU84 GI (Case 2 Q2.1)</t>
        </is>
      </c>
      <c r="O160" s="100" t="n"/>
      <c r="P160" s="100" t="n"/>
      <c r="Q160" s="100" t="n"/>
    </row>
    <row r="161" ht="13.2" customHeight="1" s="49">
      <c r="A161" s="100" t="n">
        <v>165</v>
      </c>
      <c r="B161" s="88" t="inlineStr">
        <is>
          <t>[Mock RxCU84 GI (Case 2 Q2.2)] ผู้ป่วยหญิงอายุ 30 ปี ถ่ายเหลวเป็นน้ำ มาขอซื้อ Amoxicillin 875 mg/Clavulanate 125 mg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161" s="100" t="n"/>
      <c r="D161" s="88" t="inlineStr">
        <is>
          <t>ตัวยา Clavulanate จะเร่งกระบวนการทำลายเยื่อบุกระเพาะอาหารโดยตรง เกิดแผลในกระเพาะอาหารฉับพลัน</t>
        </is>
      </c>
      <c r="E161" s="88" t="inlineStr">
        <is>
          <t>ยาจะทำให้เกิดการยับยั้งการหลั่งน้ำย่อยจากตับอ่อน ส่งผลให้มีไขมันปนในอุจจาระเพิ่มขึ้น</t>
        </is>
      </c>
      <c r="F161" s="88"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161" s="88" t="inlineStr">
        <is>
          <t>ยาปฏิชีวนะจะทำให้ทางเดินอาหารแห้งตัวและเกิดอาการท้องผูกสลับท้องเสียอย่างรุนแรง</t>
        </is>
      </c>
      <c r="H161" s="88" t="inlineStr">
        <is>
          <t>ตัวยา Amoxicillin จะออกฤทธิ์ขัดขวางการดูดซึมโซเดียมและน้ำกลับที่ไตโดยตรง</t>
        </is>
      </c>
      <c r="I161" s="100" t="n">
        <v>3</v>
      </c>
      <c r="J161" s="88"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อาการไม่พึงประสงค์ที่พบบ่อยที่สุดของยาผสม Amoxicillin/Clavulanic acid (Co-amoxiclav) คือ อาการท้องเสีย (Diarrhea) ซึ่งพบได้สูงถึง 10-25% ของผู้ใช้ยา
🎯 ทำไมข้อนี้ถึงถูก:
ตัวยา Clavulanic acid มีฤทธิ์กระตุ้นการเคลื่อนไหวและการบีบตัวของลำไส้เล็กและลำไส้ใหญ่โดยตรง (Gastrointestinal hypermotility) ร่วมกับการทำลายสมดุลจุลชีพประจำถิ่นในลำไส้ (Disruption of gut microbiota) ทำให้การดูดซึมน้ำและสารอาหารลดลง หากนำมารับประทานในขณะที่ผู้ป่วยกำลังท้องเสีย จะยิ่งกระตุ้นให้อาการถ่ายเหลวรุนแรงและปวดท้องบิดมากขึ้น (Drug-induced worsening of diarrhea)
🔍 ข้ออื่นผิดเพราะอะไร:
• ข้อ ก. Clavulanate ไม่ได้ทำให้เกิดแผลเฉียบพลันในกระเพาะอาหาร (Acute peptic ulcer)
• ข้อ ข. ยาไม่ได้ยับยั้งการทำงานของตับอ่อน (Exocrine pancreatic insufficiency)
• ข้อ ง. ยาทำให้เกิดอาการท้องเสีย ไม่ได้ทำให้ทางเดินอาหารแห้งหรือท้องผูก
• ข้อ จ. Amoxicillin ไม่มีผลขัดขวางการดูดซึมโซเดียมและน้ำที่ท่อไต
📖 Guideline อ้างอิง:
Drug-Induced Liver Injury and Gastrointestinal Adverse Effects of Antimicrobials, Clinical Infectious Diseases
📌 จุดจำก่อนสอบ:
• Co-amoxiclav -&gt; Clavulanate-induced diarrhea เกิดจาก Prokinetic/Hypermotility effect ของ Clavulanate
• การลดผลข้างเคียง: รับประทานพร้อมอาหารคำแรก หรือเลือกอัตราส่วน Amox:Clav ที่สูงขึ้น (เช่น 7:1 หรือ 14:1)</t>
        </is>
      </c>
      <c r="K161" s="100" t="n"/>
      <c r="L161" s="88" t="inlineStr">
        <is>
          <t>Diarrhea</t>
        </is>
      </c>
      <c r="M161" s="100" t="inlineStr">
        <is>
          <t>Clinic</t>
        </is>
      </c>
      <c r="N161" s="88" t="inlineStr">
        <is>
          <t>Mock RxCU84 GI (Case 2 Q2.2)</t>
        </is>
      </c>
      <c r="O161" s="100" t="n"/>
      <c r="P161" s="100" t="n"/>
      <c r="Q161" s="100" t="n"/>
    </row>
    <row r="162" ht="64.95" customHeight="1" s="49">
      <c r="A162" s="100" t="n">
        <v>166</v>
      </c>
      <c r="B162" s="88" t="inlineStr">
        <is>
          <t>[Mock RxCU84 GI (Case 2 Q2.3)] ผู้ป่วยหญิงอายุ 30 ปี มีอาการถ่ายเหลวเป็นน้ำ และแจ้งว่ามีอาการปวดเกร็งหน้าท้อง (Abdominal cramping) ค่อนข้างมากร่วมด้วย
คำถาม: ยาบรรเทาอาการในข้อใดที่เภสัชกรควรจ่ายเพื่อบรรเทาอาการปวดเกร็งหน้าท้องดังกล่าวได้ตรงตามกลไกและเหมาะสมที่สุด?</t>
        </is>
      </c>
      <c r="C162" s="100" t="n"/>
      <c r="D162" s="88" t="inlineStr">
        <is>
          <t>Loperamide 2 mg</t>
        </is>
      </c>
      <c r="E162" s="88" t="inlineStr">
        <is>
          <t>Ibuprofen 400 mg</t>
        </is>
      </c>
      <c r="F162" s="88" t="inlineStr">
        <is>
          <t>Hyoscine butylbromide 10 mg</t>
        </is>
      </c>
      <c r="G162" s="88" t="inlineStr">
        <is>
          <t>Omeprazole 20 mg</t>
        </is>
      </c>
      <c r="H162" s="88" t="inlineStr">
        <is>
          <t>Activated Charcoal 250 mg</t>
        </is>
      </c>
      <c r="I162" s="100" t="n">
        <v>3</v>
      </c>
      <c r="J162" s="88" t="inlineStr">
        <is>
          <t>✅ คำตอบที่ถูกต้อง: ข้อ ค. Hyoscine butylbromide 10 mg
💡 Background:
อาการปวดเกร็งหน้าท้อง (Abdominal cramping) ในภาวะอุจจาระร่วงเฉียบพลัน เกิดจากการบีบเกร็งตัวผิดปกติของกล้ามเนื้อเรียบผนังลำไส้ (Intestinal smooth muscle spasm) จากการกระตุ้นของสารอักเสบ สารพิษ หรือแก๊สในลำไส้
🎯 ทำไมข้อนี้ถึงถูก:
Hyoscine butylbromide (Buscopan) เป็น Antispasmodic ในกลุ่ม Quaternary ammonium antimuscarinic agent ออกฤทธิ์ยับยั้ง Muscarinic (M3) receptors ที่กล้ามเนื้อเรียบของผนังทางเดินอาหารโดยตรง ส่งผลให้กล้ามเนื้อเรียบคลายตัว บรรเทาอาการปวดเกร็งช่องท้องได้อย่างตรงจุด และเนื่องจากเป็น Quaternary amine จึงไม่ผ่าน Blood-Brain Barrier ทำให้ไม่มีผลข้างเคียงต่อระบบประสาทส่วนกลาง
🔍 ข้ออื่นผิดเพราะอะไร:
• ข้อ ก. Loperamide เป็นยาลดการบีบตัวเพื่อชะลอการถ่าย (Antimotility) แต่ไม่ได้มีข้อบ่งชี้หลักในการคลายการเกร็งกล้ามเนื้อเรียบ และอาจทำให้เกิดผลข้างเคียงกักเก็บเชื้อ
• ข้อ ข. Ibuprofen (NSAID) ออกฤทธิ์ระคายเคืองเยื่อบุกระเพาะอาหารและลำไส้ อาจทำให้เกิดแผล เลือดออก และทำลายเยื่อบุทางเดินอาหารซ้ำเติม
• ข้อ ง. Omeprazole ออกฤทธิ์ยับยั้งการหลั่งกรดในกระเพาะอาหาร ไม่มีผลคลายกล้ามเนื้อเรียบลำไส้
• ข้อ จ. Activated Charcoal ช่วยดูดซับสารพิษ แต่ไม่มีฤทธิ์คลายกล้ามเนื้อแก้ปวดเกร็ง
📖 Guideline อ้างอิง:
World Gastroenterology Organisation (WGO) Global Guidelines: Acute Diarrhea in Adults and Children
📌 จุดจำก่อนสอบ:
• Abdominal spasm/cramping -&gt; Antispasmodic (Hyoscine butylbromide 10-20 mg TID-QID)
• ห้ามใช้ NSAIDs ในอาการปวดท้องจากทางเดินอาหารอักเสบเฉียบพลัน</t>
        </is>
      </c>
      <c r="K162" s="100" t="n"/>
      <c r="L162" s="88" t="inlineStr">
        <is>
          <t>Diarrhea</t>
        </is>
      </c>
      <c r="M162" s="100" t="inlineStr">
        <is>
          <t>Clinic</t>
        </is>
      </c>
      <c r="N162" s="88" t="inlineStr">
        <is>
          <t>Mock RxCU84 GI (Case 2 Q2.3)</t>
        </is>
      </c>
      <c r="O162" s="100" t="n"/>
      <c r="P162" s="100" t="n"/>
      <c r="Q162" s="100" t="n"/>
    </row>
    <row r="163" ht="64.95" customHeight="1" s="49">
      <c r="A163" s="100" t="n">
        <v>167</v>
      </c>
      <c r="B163" s="88" t="inlineStr">
        <is>
          <t>[Mock RxCU84 GI (Case 2 Q2.4)] ผู้ป่วยหญิงอายุ 30 ปี สอบถามเภสัชกรเกี่ยวกับการใช้ยาลดการบีบตัวของลำไส้ (Antimotility) เช่น Loperamide
คำถาม: ข้อใดคือข้อห้ามใช้ทางคลินิก (Contraindications) ที่สำคัญที่สุดของยากลุ่ม Antimotility เช่น Loperamide ที่เภสัชกรต้องเน้นย้ำและระมัดระวัง?</t>
        </is>
      </c>
      <c r="C163" s="100" t="n"/>
      <c r="D163" s="88" t="inlineStr">
        <is>
          <t>ห้ามใช้ในผู้ป่วยที่มีอาการปวดท้องน้อยหรือมีอาการคลื่นไส้อาเจียนร่วมด้วย</t>
        </is>
      </c>
      <c r="E163" s="88"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163" s="88" t="inlineStr">
        <is>
          <t>ห้ามใช้ร่วมกับผงน้ำตาลเกลือแร่ (ORS) ทุกกรณีเนื่องจากจะลดประสิทธิภาพการทำงานของยา</t>
        </is>
      </c>
      <c r="G163" s="88" t="inlineStr">
        <is>
          <t>ห้ามใช้ในผู้ป่วยที่ดื่มน้ำได้น้อยเนื่องจากยาจะกระตุ้นการขับปัสสาวะอย่างรุนแรง</t>
        </is>
      </c>
      <c r="H163" s="88" t="inlineStr">
        <is>
          <t>ห้ามใช้ในคนไข้ที่มีอายุมากกว่า 18 ปี เนื่องจากยามีความปลอดภัยเฉพาะในวัยเด็กเล็กเท่านั้น</t>
        </is>
      </c>
      <c r="I163" s="100" t="n">
        <v>2</v>
      </c>
      <c r="J163" s="88"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Loperamide เป็นสังเคราะห์อนุพันธ์ของ Opioid (Peripheral mu-opioid receptor agonist) ออกฤทธิ์ลดการเคลื่อนไหวของลำไส้ (Decreased peristalsis) ยืดเวลาให้อาหารอยู่ในลำไส้นานขึ้นเพื่อเพิ่มการดูดซึมน้ำกลับ
🎯 ทำไมข้อนี้ถึงถูก:
ในผู้ป่วยที่มีภาวะลำไส้อักเสบจากการติดเชื้อแบคทีเรียกลุ่มรุกล้ำเยื่อบุ (Invasive bacterial enteritis เช่น Shigella, Salmonella, Campylobacter) หรือ Clostridioides difficile colitis ซึ่งมีลักษณะเด่นคือ 'มีไข้สูง และ/หรือ ถ่ายมีมูกปนเลือด' การให้ยาลดการบีบตัวจะขัดขวางการขับถ่ายเชื้อและสารพิษ (Toxins) ออกจากร่างกาย ทำให้เกิดการสะสมตัวของเชื้อและสารพิษ นำไปสู่ภาวะแทรกซ้อนอันตรายถึงชีวิต ได้แก่ ลำไส้โป่งพองเป็นอัมพาต (Toxic megacolon), ลำไส้ทะลุ (Perforation) และเชื้อแพร่กระจายเข้าสู่กระแสเลือด (Septicemia)
🔍 ข้ออื่นผิดเพราะอะไร:
• ข้อ ก. อาการคลื่นไส้ไม่ได้เป็นข้อห้ามเด็ดขาด
• ข้อ ค. Loperamide สามารถรับประทานควบคู่กับ ORS ได้อย่างปลอดภัย
• ข้อ ง. ยาไม่มีผลขับปัสสาวะ
• ข้อ จ. Loperamide 'ห้ามใช้ในเด็กเล็กอายุต่ำกว่า 2-6 ปี' เนื่องจากเสี่ยงต่อ Paralytic ileus และกดการหายใจ ไม่ใช่ห้ามใช้ในผู้ใหญ่
📖 Guideline อ้างอิง:
US FDA Drug Safety Communication on Loperamide and IDSA Guidelines for Infectious Diarrhea
📌 จุดจำก่อนสอบ:
• Loperamide Black Box / Contraindications: ห้ามใช้ใน Bloody diarrhea (ถ่ายมีมูกเลือด), High fever (ไข้สูง), C. difficile colitis
• การใช้ Loperamide เกินขนาด (High-dose abuse) เสี่ยงต่อ QT prolongation และ Cardiac arrest</t>
        </is>
      </c>
      <c r="K163" s="100" t="n"/>
      <c r="L163" s="88" t="inlineStr">
        <is>
          <t>Diarrhea</t>
        </is>
      </c>
      <c r="M163" s="100" t="inlineStr">
        <is>
          <t>Clinic</t>
        </is>
      </c>
      <c r="N163" s="88" t="inlineStr">
        <is>
          <t>Mock RxCU84 GI (Case 2 Q2.4)</t>
        </is>
      </c>
      <c r="O163" s="100" t="n"/>
      <c r="P163" s="100" t="n"/>
      <c r="Q163" s="100" t="n"/>
    </row>
    <row r="164" ht="64.95" customHeight="1" s="49">
      <c r="A164" s="100" t="n">
        <v>168</v>
      </c>
      <c r="B164" s="88" t="inlineStr">
        <is>
          <t>[Mock RxCU84 GI (Case 3 Q3.1)] ผู้ป่วยชายอายุ 30 ปี ไม่มีโรคประจำตัว ปิดโปรเจ็คใหญ่ รับประทานอาหารไม่ตรงเวลา ดื่มกาแฟวันละ 6 แก้ว อยู่ดึกทั้งอาทิตย์ มีอาการแสบร้อนกลางอก ไม่ร้าวออกแขน/กราม เรอเปรี้ยว 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164" s="100" t="n"/>
      <c r="D164" s="88" t="inlineStr">
        <is>
          <t>ความเครียดทำให้เกิดภาวะเลือดเป็นกรด ส่งผลกระตุ้นหลอดอาหารอักเสบโดยตรง</t>
        </is>
      </c>
      <c r="E164" s="88"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164" s="88" t="inlineStr">
        <is>
          <t>การดื่มกาแฟปริมาณมากทำให้อาหารค้างอยู่ในกระเพาะนานขึ้น (Delayed gastric emptying)</t>
        </is>
      </c>
      <c r="G164" s="88" t="inlineStr">
        <is>
          <t>การทำงานหนักจนดึกขัดขวางการทำงานของระบบประสาท Sympathetic ทำให้หูรูดปิดแน่นเกินไป</t>
        </is>
      </c>
      <c r="H164" s="88" t="inlineStr">
        <is>
          <t>ความเครียดทำให้ร่างกายผลิตเมือกในกระเพาะอาหารน้อยลง ส่งผลให้เยื่อบุหลอดอาหารฉีกขาดง่าย</t>
        </is>
      </c>
      <c r="I164" s="100" t="n">
        <v>2</v>
      </c>
      <c r="J164" s="88"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พยาธิสรีรวิทยาหลักของโรคกรดไหลย้อน (Gastroesophageal Reflux Disease: GERD) คือ ภาวะที่ความตึงตัวของกล้ามเนื้อหูรูดหลอดอาหารส่วนปลาย (Lower Esophageal Sphincter: LES pressure) ลดลง หรือเกิดการคลายตัวชั่วคราวบ่อยเกินไป (Transient LES relaxations: TLESRs) ทำให้กรด เปปซิน และน้ำดีไหลย้อนขึ้นมาทำลายเยื่อบุหลอดอาหาร
🎯 ทำไมข้อนี้ถึงถูก:
การดื่มกาแฟปริมาณมาก (วันละ 6 แก้ว) มีสารสำคัญคือ Caffeine ซึ่งเป็น Phosphodiesterase (PDE) inhibitor เพิ่มระดับ intracellular cAMP ส่งผลให้กล้ามเนื้อเรียบของหูรูดหลอดอาหารส่วนปลาย (LES) คลายตัวลงอย่างมีนัยสำคัญ และยังกระตุ้น Parietal cells ให้หลั่งกรดไฮโดรคลอริกเพิ่มขึ้น ประกอบกับพฤติกรรมการทานอาหารไม่เป็นเวลาทำให้เกิดกรดค้างในกระเพาะและไหลย้อนขึ้นมาเกิดอาการ Heartburn และเรอเปรี้ยว
🔍 ข้ออื่นผิดเพราะอะไร:
• ข้อ ก. ความเครียดไม่ทำให้เลือดเป็นกรด (Systemic acidosis)
• ข้อ ค. คาเฟอีนไม่ได้ชะลอการบีบตัวของกระเพาะอาหารอย่างมีนัยสำคัญ
• ข้อ ง. ความตึงตัวของหูรูดที่ลดลงเกิดจากการคลายตัว ไม่ใช่ปิดแน่นเกินไป
• ข้อ จ. ความเครียดไม่ได้ทำให้เยื่อบุหลอดอาหารฉีกขาดโดยตรง (การฉีกขาดของเยื่อบุส่วนล่างเกิดจากการอาเจียนรุนแรง เรียกว่า Mallory-Weiss syndrome)
📖 Guideline อ้างอิง:
ACG Clinical Guideline for the Diagnosis and Management of Gastroesophageal Reflux Disease
📌 จุดจำก่อนสอบ:
• ปัจจัยที่ลด LES tone: คาเฟอีน (กาแฟ/ชา), ช็อกโกแลต, อาหารไขมันสูง, มินต์/สะระแหน่, แอลกอฮอล์, การสูบบุหรี่
• อาการจำเพาะของ GERD: Heartburn (แสบร้อนกลางอก) + Acid regurgitation (เรอเปรี้ยว)</t>
        </is>
      </c>
      <c r="K164" s="100" t="n"/>
      <c r="L164" s="88" t="inlineStr">
        <is>
          <t>GERD</t>
        </is>
      </c>
      <c r="M164" s="100" t="inlineStr">
        <is>
          <t>Clinic</t>
        </is>
      </c>
      <c r="N164" s="88" t="inlineStr">
        <is>
          <t>Mock RxCU84 GI (Case 3 Q3.1)</t>
        </is>
      </c>
      <c r="O164" s="100" t="n"/>
      <c r="P164" s="100" t="n"/>
      <c r="Q164" s="100" t="n"/>
    </row>
    <row r="165" ht="64.95" customHeight="1" s="49">
      <c r="A165" s="100" t="n">
        <v>169</v>
      </c>
      <c r="B165" s="88" t="inlineStr">
        <is>
          <t>[Mock RxCU84 GI (Case 3 Q3.2)] ผู้ป่วยชายอายุ 30 ปี มีอาการแสบร้อนกลางอกและเรอเปรี้ยว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งต่อพบแพทย์์เพื่อส่องกล้องทางเดินอาหาร (EGD) ทันที?</t>
        </is>
      </c>
      <c r="C165" s="100" t="n"/>
      <c r="D165" s="88" t="inlineStr">
        <is>
          <t>อาการแสบร้อนกลางอกเป็นมากขึ้นเมื่อนอนราบ</t>
        </is>
      </c>
      <c r="E165" s="88" t="inlineStr">
        <is>
          <t>อาการเรอเปรี้ยวหรือขมคอหลังรับประทานอาหารมื้อใหญ่</t>
        </is>
      </c>
      <c r="F165" s="88" t="inlineStr">
        <is>
          <t>มีอาการกลืนลำบาก (Dysphagia) กลืนเจ็บ (Odynophagia) น้ำหนักลดผิดปกติ หรืออุจจาระมีสีดำคล้ำ (Melena)</t>
        </is>
      </c>
      <c r="G165" s="88" t="inlineStr">
        <is>
          <t>อาการท้องอืด ท้องเฟ้อหลังรับประทานอาหารรสจัด</t>
        </is>
      </c>
      <c r="H165" s="88" t="inlineStr">
        <is>
          <t>อาการแสบร้อนกลางอกสลับกับอาการปวดเกร็งหน้าท้องด้านล่าง</t>
        </is>
      </c>
      <c r="I165" s="100" t="n">
        <v>3</v>
      </c>
      <c r="J165" s="88" t="inlineStr">
        <is>
          <t>✅ คำตอบที่ถูกต้อง: ข้อ ค. มีอาการกลืนลำบาก (Dysphagia) กลืนเจ็บ (Odynophagia) น้ำหนักลดผิดปกติ หรืออุจจาระมีสีดำคล้ำ (Melena)
💡 Background:
ผู้ป่วยที่มีอาการของระบบทางเดินอาหารส่วนบน ก่อนเริ่มให้การรักษาแบบประคับประคองหรือ PPI trial ในร้านยา เภสัชกรต้องคัดกรองอาการเตือนอันตราย (Alarm signs / Red flags) เสมอ เพื่อคัดกรองโรคทางโครงสร้างที่ร้ายแรง เช่น หลอดอาหารตีบตัน แผลในกระเพาะอาหารที่มีเลือดออก หรือมะเร็งทางเดินอาหาร
🎯 ทำไมข้อนี้ถึงถูก:
อาการเตือนอันตราย (Alarm features) ทางเดินอาหารส่วนบนตามเกณฑ์จากล:
1) กลืนลำบาก (Dysphagia) หรือ กลืนเจ็บ (Odynophagia)
2) น้ำหนักลดโดยไม่ทราบสาเหตุ (Unintentional weight loss)
3) ภาวะเลือดออกในทางเดินอาหาร: อาเจียนเป็นเลือด (Hematemesis) หรือ ถ่ายดำเหนียว (Melena)
4) โลหิตจางจากการขาดธาตุเหล็ก (Iron deficiency anemia)
5) คลำพบก้อนในช่องท้อง หรือต่อมน้ำเหลืองโต
6) มีอาการกำเริบครั้งแรกเมื่ออายุมากกว่า 50-55 ปี
หากพบอาการข้อใดข้อหนึ่ง ต้องส่งต่อตรวจส่องกล้อง Esophagogastroduodenoscopy (EGD) ทันที
🔍 ข้ออื่นผิดเพราะอะไร:
• ข้อ ก., ข., ง., จ. เป็น Typical symptoms และอาการไม่จำเพาะทั่วไปของ GERD หรือ Dyspepsia ที่พบได้บ่อย ไม่ใช่อาการเตือนอันตราย
📖 Guideline อ้างอิง:
American College of Gastroenterology (ACG) Guidelines for GERD and Guidelines for Dyspepsia
📌 จุดจำก่อนสอบ:
• Alarm features ทางเดินอาหารส่วนบน: กลืนลำบาก, กลืนเจ็บ, น้ำหนักลด, ถ่ายดำ, ซีด, อายุ &gt; 50-55 ปี -&gt; ต้องส่องกล้อง EGD ก่อนเริ่มยารักษาเอง</t>
        </is>
      </c>
      <c r="K165" s="100" t="n"/>
      <c r="L165" s="88" t="inlineStr">
        <is>
          <t>GERD</t>
        </is>
      </c>
      <c r="M165" s="100" t="inlineStr">
        <is>
          <t>Clinic</t>
        </is>
      </c>
      <c r="N165" s="88" t="inlineStr">
        <is>
          <t>Mock RxCU84 GI (Case 3 Q3.2)</t>
        </is>
      </c>
      <c r="O165" s="100" t="n"/>
      <c r="P165" s="100" t="n"/>
      <c r="Q165" s="100" t="n"/>
    </row>
    <row r="166" ht="64.95" customHeight="1" s="49">
      <c r="A166" s="100" t="n">
        <v>170</v>
      </c>
      <c r="B166" s="88" t="inlineStr">
        <is>
          <t>[Mock RxCU84 GI (Case 3 Q3.3)] ผู้ป่วยชายอายุ 30 ปี มีอาการแสบร้อนกลางอก ไม่มีอาการเตือนอันตราย เข้าเกณฑ์การรักษาเบื้องต้นในร้านยา (Initial empiric therapy / PPI trial)
คำถาม: ข้อใดคือขนาดการใช้และการบริหารยากลุ่ม Proton Pump Inhibitors (PPIs) ที่ถูกต้องและเหมาะสมที่สุดในการทำ PPI Trial?</t>
        </is>
      </c>
      <c r="C166" s="100" t="n"/>
      <c r="D166" s="88" t="inlineStr">
        <is>
          <t>Omeprazole 20 mg ครั้งละ 1 เม็ด วันละครั้ง หลังอาหารเช้าทันที นาน 1 สัปดาห์</t>
        </is>
      </c>
      <c r="E166" s="88" t="inlineStr">
        <is>
          <t>Omeprazole 20 mg ครั้งละ 1 เม็ด วันละครั้ง ก่อนอาหารเช้า 30-60 นาที ต่อเนื่องกัน 4-8 สัปดาห์</t>
        </is>
      </c>
      <c r="F166" s="88" t="inlineStr">
        <is>
          <t>Omeprazole 20 mg ครั้งละ 1 เม็ด วันละ 2 ครั้ง หลังอาหารเช้าและเย็น นาน 3 วัน</t>
        </is>
      </c>
      <c r="G166" s="88" t="inlineStr">
        <is>
          <t>Omeprazole 20 mg ครั้งละ 1 เม็ด รับประทานเฉพาะเวลามีอาการแสบร้อนกลางอก (PRN) โดยเคี้ยวยาให้ละเอียด</t>
        </is>
      </c>
      <c r="H166" s="88" t="inlineStr">
        <is>
          <t>Rabeprazole 20 mg ครั้งละ 1 เม็ด วันละครั้ง ก่อนนอน นาน 1 สัปดาห์</t>
        </is>
      </c>
      <c r="I166" s="100" t="n">
        <v>2</v>
      </c>
      <c r="J166" s="88" t="inlineStr">
        <is>
          <t>✅ คำตอบที่ถูกต้อง: ข้อ ข. Omeprazole 20 mg ครั้งละ 1 เม็ด วันละครั้ง ก่อนอาหารเช้า 30-60 นาที ต่อเนื่องกัน 4-8 สัปดาห์
💡 Background:
ยากลุ่ม Proton Pump Inhibitors (PPIs เช่น Omeprazole, Esomeprazole) เป็น Prodrug ในรูปแบบ Enteric-coated เพื่อป้องกันไม่ให้ยาถูกทำลายด้วยกรดในกระเพาะอาหาร ยาจะถูกดูดซึมที่ลำไส้เล็กเข้าสู่กระแสเลือดไปยัง Parietal cells และเปลี่ยนเป็น Sulfenamide form ไปจับยับยั้งเอนไซม์ H+/K+ ATPase pump แบบไม่ผันกลับ (Irreversible binding)
🎯 ทำไมข้อนี้ถึงถูก:
1) เวลาในการบริหารยา: เอนไซม์ H+/K+ ATPase pump จะถูกกระตุ้นการทำงานสูงสุดหลังการรับประทานอาหารมื้อแรกของวัน ดังนั้นจึงต้องรับประทานยาก่อนอาหารเช้า 30-60 นาที เพื่อให้ระดับยาสูงสุดในเลือดสัมพันธ์กับช่วงที่ Proton pump กำลังทำงานมากที่สุด
2) ระยะเวลาการรักษา: การทำ Empiric PPI trial ต้องรับประทานยาวันละ 1 ครั้งต่อเนื่องกันนาน 4-8 สัปดาห์ เพื่อให้เยื่อบุหลอดอาหารที่อักเสบสมานตัวได้อย่างสมบูรณ์
🔍 ข้ออื่นผิดเพราะอะไร:
• ข้อ ก. การรับประทานหลังอาหารทันทียาจะดูดซึมช้าและไม่ทันรอบการทำงานของ Proton pump
• ข้อ ค. และ จ. ระยะเวลา 3 วัน หรือ 1 สัปดาห์สั้นเกินไป ไม่เพียงพอต่อการรักษา GERD
• ข้อ ง. ยา PPIs ต้องรับประทานต่อเนื่องจึงจะเห็นผลเต็มที่ (ใช้เวลา 3-4 วันกว่าจะยับยั้งกรดได้เต็มที่) ไม่เหมาะสำหรับกินเฉพาะเวลามีอาการ (PRN) และห้ามเคี้ยวเม็ดยาเด็ดขาดเพราะจะทำลาย Enteric coating
📖 Guideline อ้างอิง:
ACG Clinical Guideline for the Diagnosis and Management of Gastroesophageal Reflux Disease (GERD) 2022
📌 จุดจำก่อนสอบ:
• การกิน PPIs ที่ถูกต้อง: ก่อนอาหารมื้อแรก 30-60 นาที (กลืนทั้งเม็ด ห้ามเคี้ยว/ห้ามบด)
• ระยะเวลารักษามาตรฐาน: 4-8 สัปดาห์</t>
        </is>
      </c>
      <c r="K166" s="100" t="n"/>
      <c r="L166" s="88" t="inlineStr">
        <is>
          <t>GERD</t>
        </is>
      </c>
      <c r="M166" s="100" t="inlineStr">
        <is>
          <t>Clinic</t>
        </is>
      </c>
      <c r="N166" s="88" t="inlineStr">
        <is>
          <t>Mock RxCU84 GI (Case 3 Q3.3)</t>
        </is>
      </c>
      <c r="O166" s="100" t="n"/>
      <c r="P166" s="100" t="n"/>
      <c r="Q166" s="100" t="n"/>
    </row>
    <row r="167" ht="64.95" customHeight="1" s="49">
      <c r="A167" s="100" t="n">
        <v>171</v>
      </c>
      <c r="B167" s="88" t="inlineStr">
        <is>
          <t>[Mock RxCU84 GI (Case 3 Q3.4)] ผู้ป่วยชายอายุ 30 ปี เป็นโรคกรดไหลย้อน (GERD)
คำถาม: คำแนะนำในการปรับเปลี่ยนพฤติกรรม (Lifestyle modifications) ข้อใดต่อไปนี้ถูกต้องและเหมาะสมที่สุดในการแนะนำแก่ผู้ป่วยรายนี้?</t>
        </is>
      </c>
      <c r="C167" s="100" t="n"/>
      <c r="D167" s="88"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167" s="88" t="inlineStr">
        <is>
          <t>ควรดื่มนมช็อกโกแลตหรือเครื่องดื่มผสมแอลกอฮอล์หลังอาหารเย็น เพื่อช่วยเคลือบแผลในหลอดอาหาร</t>
        </is>
      </c>
      <c r="F167" s="88"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167" s="88" t="inlineStr">
        <is>
          <t>แนะนำให้ออกกำลังกายอย่างหนักทันทีหลังมื้ออาหารเย็น เพื่อช่วยให้กระเพาะอาหารบีบตัวไล่แก๊สได้เร็วขึ้น</t>
        </is>
      </c>
      <c r="H167" s="88" t="inlineStr">
        <is>
          <t>แนะนำให้ดื่มน้ำเย็นปริมาณมากๆ ในระหว่างมื้ออาหาร เพื่อช่วยเจือจางกรดในกระเพาะอาหารไม่ให้ย้อนขึ้นไป</t>
        </is>
      </c>
      <c r="I167" s="100" t="n">
        <v>3</v>
      </c>
      <c r="J167" s="88"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การปรับเปลี่ยนพฤติกรรมการดำเนินชีวิต (Lifestyle modifications) เป็นรากฐานสำคัญที่สุดในการควบคุมโรคกรดไหลย้อนในระยะยาวร่วมกับการใช้ยา
🎯 ทำไมข้อนี้ถึงถูก:
ตามแนวทางเวชปฏิบัติจากล (ACG Guidelines):
1) หลีกเลี่ยงการนอนราบหรือเอนหลังภายใน 2-3 ชั่วโมงหลังรับประทานอาหาร เพื่ออาศัยแรงโน้มถ่วงป้องกันไม่ให้กรดและเศษอาหารไหลย้อน
2) การยกหัวเตียงให้สูงขึ้น 6-8 นิ้ว (Head-of-bed elevation) โดยใช้ไม้หนุนที่ขาเตียงด้านศีรษะ ช่วยลด Nocturnal acid reflux ได้อย่างมีนัยสำคัญ
3) จำกัดหรือหลีกเลี่ยงสารที่กระตุ้นการหลั่งกรดและลดแรงดันหูรูด LES ได้แก่ คาเฟอีน ช็อกโกแลต แอลกอฮอล์ อาหารมันจัด อาหารรสเผ็ดจัด
🔍 ข้ออื่นผิดเพราะอะไร:
• ข้อ ก. การนอนราบทันทีหลังอาหารจะทำให้กรดย้อนขึ้นหลอดอาหารตามแรงโน้มถ่วง
• ข้อ ข. ช็อกโกแลตและแอลกอฮอล์เป็นตัวกระตุ้นให้หูรูด LES คลายตัวอย่างรุนแรง
• ข้อ ง. การออกกำลังกายหนักหลังอาหารเพิ่มความดันในช่องท้อง (Intra-abdominal pressure) ดันกรดย้อนขึ้นมา
• ข้อ จ. การดื่มน้ำปริมาณมากระหว่างมื้ออาหารเพิ่มปริมาตรในกระเพาะอาหารและดันหูรูดเปิด
📖 Guideline อ้างอิง:
ACG Guidelines for GERD and AGA Clinical Practice Updates on Lifestyle Interventions for GERD
📌 จุดจำก่อนสอบ:
• เว้นเวลาก่อนนอนอย่างน้อย 3 ชั่วโมงหลังอาหาร
• ยกหัวเตียงสูง 6-8 นิ้ว (ยกที่ขาเตียง ไม่ใช่หนุนหมอนสูงเพราะหมอนสูงจะดันช่องท้องพับ)
• ลดน้ำหนักในผู้ที่มีน้ำหนักเกิน (BMI &gt; 25)</t>
        </is>
      </c>
      <c r="K167" s="100" t="n"/>
      <c r="L167" s="88" t="inlineStr">
        <is>
          <t>GERD</t>
        </is>
      </c>
      <c r="M167" s="100" t="inlineStr">
        <is>
          <t>Clinic</t>
        </is>
      </c>
      <c r="N167" s="88" t="inlineStr">
        <is>
          <t>Mock RxCU84 GI (Case 3 Q3.4)</t>
        </is>
      </c>
      <c r="O167" s="100" t="n"/>
      <c r="P167" s="100" t="n"/>
      <c r="Q167" s="100" t="n"/>
    </row>
    <row r="168" ht="64.95" customHeight="1" s="49">
      <c r="A168" s="100" t="n">
        <v>172</v>
      </c>
      <c r="B168" s="88" t="inlineStr">
        <is>
          <t>[Mock RxCU84 GI (Case 3 Q3.5)] ผู้ป่วยชายอายุ 30 ปี มีอาการของโรคกรดไหลย้อน
คำถาม: ยาในข้อใดต่อไปนี้มีฤทธิ์ลดความตึงตัวหรือคลายกล้ามเนื้อหูรูดหลอดอาหารส่วนปลาย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168" s="100" t="n"/>
      <c r="D168" s="88" t="inlineStr">
        <is>
          <t>Proton pump inhibitors (เช่น Omeprazole)</t>
        </is>
      </c>
      <c r="E168" s="88" t="inlineStr">
        <is>
          <t>Calcium channel blockers (เช่น Amlodipine)</t>
        </is>
      </c>
      <c r="F168" s="88" t="inlineStr">
        <is>
          <t>Prokinetics (เช่น Domperidone)</t>
        </is>
      </c>
      <c r="G168" s="88" t="inlineStr">
        <is>
          <t>H2-receptor antagonists (เช่น Famotidine)</t>
        </is>
      </c>
      <c r="H168" s="88" t="inlineStr">
        <is>
          <t>Mucosal protectants (เช่น Sucralfate)</t>
        </is>
      </c>
      <c r="I168" s="100" t="n">
        <v>2</v>
      </c>
      <c r="J168" s="88" t="inlineStr">
        <is>
          <t>✅ คำตอบที่ถูกต้อง: ข้อ ข. Calcium channel blockers (เช่น Amlodipine)
💡 Background:
ยาหลายกลุ่มมีผลข้างเคียงต่อระบบทางเดินอาหารโดยการรบกวนกลไกการปิดของหูรูดหลอดอาหารส่วนปลาย (Lower Esophageal Sphincter: LES) ซึ่งเป็นสาเหตุสำคัญของ Drug-induced GERD
🎯 ทำไมข้อนี้ถึงถูก:
ยากลุ่ม Calcium Channel Blockers (CCBs เช่น Amlodipine, Nifedipine, Verapamil, Diltiazem) ออกฤทธิ์ปิดกั้น L-type calcium channels บนกล้ามเนื้อเรียบ ส่งผลให้กล้ามเนื้อเรียบหลอดเลือดและกล้ามเนื้อเรียบของหูรูด LES คลายตัว ทำให้แรงดันต้านการไหลย้อนลดลง ส่งผลให้กรดในกระเพาะไหลย้อนขึ้นมาได้ง่ายขึ้น เช่นเดียวกับยากลุ่ม Nitrates, Theophylline, Beta-agonists และ Anticholinergics
🔍 ข้ออื่นผิดเพราะอะไร:
• ข้อ ก. และ ง. PPIs และ H2RAs ยับยั้งการหลั่งกรด ใช้รักษา GERD
• ข้อ ค. Prokinetics (Domperidone, Metoclopramide) ช่วยเพิ่มแรงดันหูรูด LES และเร่งกระเพาะบีบตัว
• ข้อ จ. Sucralfate เป็นสารเคลือบแผล ไม่ได้คลายหูรูด
📖 Guideline อ้างอิง:
Drug-Induced Esophageal Injury and Drug-Induced GERD, UpToDate &amp; ACG Guidelines
📌 จุดจำก่อนสอบ:
• ยาที่ทำให้เกิดหรือกระตุ้น GERD: CCBs, Nitrates, Theophylline, Anticholinergics, Benzodiazepines
• ยาที่ทำให้เกิด Pill-induced esophagitis (แผลหลอดอาหารจากเม็ดยาติด): Alendronate, Doxycycline, Potassium chloride, Iron salts</t>
        </is>
      </c>
      <c r="K168" s="100" t="n"/>
      <c r="L168" s="88" t="inlineStr">
        <is>
          <t>GERD</t>
        </is>
      </c>
      <c r="M168" s="100" t="inlineStr">
        <is>
          <t>Clinic</t>
        </is>
      </c>
      <c r="N168" s="88" t="inlineStr">
        <is>
          <t>Mock RxCU84 GI (Case 3 Q3.5)</t>
        </is>
      </c>
      <c r="O168" s="100" t="n"/>
      <c r="P168" s="100" t="n"/>
      <c r="Q168" s="100" t="n"/>
    </row>
    <row r="169" ht="64.95" customHeight="1" s="49">
      <c r="A169" s="100" t="n">
        <v>173</v>
      </c>
      <c r="B169" s="88" t="inlineStr">
        <is>
          <t>[Mock RxCU84 GI (Case 4 Q4.1)] ผู้ป่วยชายอายุ 50 ปี มีโรคประจำตัวคือโรค HIV และโรคไขมันในโลหิตสูง ปัจจุบันรับประทานยาต้าน HIV สูตร TDF + 3TC + DTG (Dolutegravir) และ Pitavastatin 4 mg ก่อนนอน ได้รับการวินิจฉัยว่าเป็นโรคกรดไหลย้อน
คำถาม: หากผู้ป่วยรายนี้จำเป็นต้องใช้ยาลดกรดชนิด Aluminium/Magnesium hydroxide เพื่อบรรเทาอาการกรดไหลย้อน ข้อใดคืออันตรกิริยาระหว่างยา (Drug Interaction) สำคัญที่ต้องระมัดระวัง?</t>
        </is>
      </c>
      <c r="C169" s="100" t="n"/>
      <c r="D169" s="88" t="inlineStr">
        <is>
          <t>ทำให้ Pitavastatin หมดฤทธิ์ในการลดระดับไขมัน</t>
        </is>
      </c>
      <c r="E169" s="88" t="inlineStr">
        <is>
          <t>ลดการดูดซึมยา Dolutegravir อย่างมีนัยสำคัญจากการเกิด Chelation</t>
        </is>
      </c>
      <c r="F169" s="88" t="inlineStr">
        <is>
          <t>ทำให้ยา Tenofovir (TDF) สะสมในกระแสเลือดจนเกิดพิษต่อไตเฉียบพลัน</t>
        </is>
      </c>
      <c r="G169" s="88" t="inlineStr">
        <is>
          <t>เพิ่มระดับยา Lamivudine (3TC) จนเกิดภาวะโลหิตจางรุนแรง</t>
        </is>
      </c>
      <c r="H169" s="88" t="inlineStr">
        <is>
          <t>ยาลดกรดกระตุ้นการทำลายตัวยา Dolutegravir ผ่านทางเอนไซม์ตับ CYP3A4</t>
        </is>
      </c>
      <c r="I169" s="100" t="n">
        <v>2</v>
      </c>
      <c r="J169" s="88" t="inlineStr">
        <is>
          <t>✅ คำตอบที่ถูกต้อง: ข้อ ข. ลดการดูดซึมยา Dolutegravir อย่างมีนัยสำคัญจากการเกิด Chelation
💡 Background:
Dolutegravir (DTG) เป็นยาต้านไวรัสกลุ่ม Integrase Strand Transfer Inhibitors (INSTIs) โครงสร้างโมเลกุลมีตำแหน่งที่จับกับโลหะประจุบวกสองประจุและสามประจุได้อย่างเหนียวแน่น
🎯 ทำไมข้อนี้ถึงถูก:
ยาลดกรด Antacids ที่มีส่วนผสมของ Polyvalent cations เช่น Aluminium (Al3+), Magnesium (Mg2+), Calcium (Ca2+) หรือธาตุเหล็ก (Fe2+/Fe3+) จะเข้าจับกับโมเลกุลของ Dolutegravir ในทางเดินอาหาร เกิดเป็นสารประกอบเชิงซ้อนที่ไม่ละลายน้ำ (Chelate complex) ทำให้การดูดซึมของ Dolutegravir ลดลงอย่างมหาศาล (ระดับยาในกระแสเลือดลดลงกว่า 70-85%) ส่งผลให้เกิดการล้มเหลวของการกดเชื้อไวรัส (Virological failure) และเกิดเชื้อดื้อยา
🔍 ข้ออื่นผิดเพราะอะไร:
• ข้อ ก. Pitavastatin ไม่ได้รับผลกระทบทางคลินิกอย่างมีนัยสำคัญจากยาลดกรด
• ข้อ ค. และ ง. TDF และ 3TC ไม่เกิด Chelation กับ Antacids และไม่ได้เพิ่มพิษต่อไตหรือเลือดจาง
• ข้อ จ. อันตรกิริยานี้เกิดจากการเกิด Chelation ในทางเดินอาหาร (Absorption phase) ไม่ได้ผ่านเอนไซม์ CYP3A4 ในตับ
📖 Guideline อ้างอิง:
DHHS Guidelines for the Use of Antiretroviral Agents in Adults and Adolescents with HIV
📌 จุดจำก่อนสอบ:
• INSTIs (Dolutegravir, Bictegravir, Raltegravir) + Antacids (Al, Mg, Ca) / Iron = Chelation interaction
• ระดับยา INSTI ลดฮวบ เสี่ยงไวรัสดื้อยา ต้องแยกเวลาบริหารยาอย่างเคร่งครัด</t>
        </is>
      </c>
      <c r="K169" s="100" t="n"/>
      <c r="L169" s="88" t="inlineStr">
        <is>
          <t>Drug Interactions</t>
        </is>
      </c>
      <c r="M169" s="100" t="inlineStr">
        <is>
          <t>Clinic</t>
        </is>
      </c>
      <c r="N169" s="88" t="inlineStr">
        <is>
          <t>Mock RxCU84 GI (Case 4 Q4.1)</t>
        </is>
      </c>
      <c r="O169" s="100" t="n"/>
      <c r="P169" s="100" t="n"/>
      <c r="Q169" s="100" t="n"/>
    </row>
    <row r="170" ht="64.95" customHeight="1" s="49">
      <c r="A170" s="100" t="n">
        <v>174</v>
      </c>
      <c r="B170" s="88" t="inlineStr">
        <is>
          <t>[Mock RxCU84 GI (Case 4 Q4.2)] ผู้ป่วยชายอายุ 50 ปี รับประทานยาต้านไวรัส Dolutegravir (DTG) และต้องการใช้ยาลดกรด Aluminium/Magnesium hydroxide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170" s="100" t="n"/>
      <c r="D170" s="88" t="inlineStr">
        <is>
          <t>ให้รับประทานยาลดกรดและ Dolutegravir ร่วมกันพร้อมอาหารมื้อหลักทันทีเพื่อลดความเป็นกรดในกระเพาะ</t>
        </is>
      </c>
      <c r="E170" s="88" t="inlineStr">
        <is>
          <t>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t>
        </is>
      </c>
      <c r="F170" s="88" t="inlineStr">
        <is>
          <t>ให้รับประทานยา Dolutegravir ในขนาดยาเพิ่มขึ้นเป็น 2 เท่าเฉพาะในวันที่ต้องใช้ยาลดกรด</t>
        </is>
      </c>
      <c r="G170" s="88" t="inlineStr">
        <is>
          <t>แนะนำให้เคี้ยวเม็ดยาลดกรดร่วมกับยาต้านไวรัสก่อนนอน เพื่อส่งเสริมการดูดซึมยาต้านไวรัส</t>
        </is>
      </c>
      <c r="H170" s="88" t="inlineStr">
        <is>
          <t>ให้ผู้ป่วยหยุดรับประทานยาต้านไวรัส Dolutegravir ไปก่อนชั่วคราวในระหว่างที่มีอาการของโรคกรดไหลย้อน</t>
        </is>
      </c>
      <c r="I170" s="100" t="n">
        <v>2</v>
      </c>
      <c r="J170" s="88" t="inlineStr">
        <is>
          <t>✅ คำตอบที่ถูกต้อง: ข้อ ข. 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
💡 Background:
แนวทางการจัดการ Drug-Drug Interaction ที่เกิดจากกระบวนการ Chelation ในระบบทางเดินอาหาร สามารถแก้ไขได้อย่างมีประสิทธิภาพโดยการจัดตารางเวลาการรับประทานยา (Dosing separation)
🎯 ทำไมข้อนี้ถึงถูก:
ตามคำแนะนำอย่างเป็นทางการในเอกสารกำกับยาและ DHHS HIV Guidelines:
• ให้รับประทาน Dolutegravir 'ก่อน' รับประทานยาลดกรดที่มี Al/Mg อย่างน้อย 2 ชั่วโมง เพื่อให้ Dolutegravir ถูกดูดซึมผ่านเยื่อบุลำไส้เข้าสู่กระแสเลือดไปเรียบร้อยแล้ว
• หรือหากรับประทานยาลดกรดไปก่อนหน้า ต้องเว้นระยะห่างให้รับประทาน Dolutegravir 'หลัง' ยาลดกรดอย่างน้อย 6 ชั่วโมง เพื่อให้ประจุบวกของโลหะเคลื่อนตัวพ้นบริเวณลำไส้เล็กส่วนต้นไปแล้ว
🔍 ข้ออื่นผิดเพราะอะไร:
• ข้อ ก. การรับประทานร่วมกันพร้อมอาหารไม่สามารถป้องกันการเกิด Chelation ของ Al/Mg antacid กับ Dolutegravir ได้ (ต่างจาก Calcium/Iron supplements ที่อนุญาตให้ทานพร้อม DTG หากทานพร้อมอาหารได้)
• ข้อ ค. การเพิ่มขนาดยาเองเป็น 2 เท่าไม่ใช่วิธีมาตรฐานและเสี่ยงต่อผลข้างเคียง
• ข้อ ง. การเคี้ยวร่วมกันจะยิ่งเร่งการเกิด Chelate complex
• ข้อ จ. ห้ามหยุดยาต้านไวรัส HIV เด็ดขาดเพราะเชื้อจะแบ่งตัวและเกิดการดื้อยา
📖 Guideline อ้างอิง:
DHHS Guidelines for Antiretroviral Therapy and Dolutegravir (Tivicay) Prescribing Information
📌 จุดจำก่อนสอบ:
• Dolutegravir vs Antacid (Al/Mg): ทาน DTG 'ก่อน 2 ชม.' หรือ 'หลัง 6 ชม.'
• กฎการเว้นเวลา Chelation: ก่อน 2 ชม. / หลัง 4-6 ชม. เสมอ</t>
        </is>
      </c>
      <c r="K170" s="100" t="n"/>
      <c r="L170" s="88" t="inlineStr">
        <is>
          <t>Drug Interactions</t>
        </is>
      </c>
      <c r="M170" s="100" t="inlineStr">
        <is>
          <t>Clinic</t>
        </is>
      </c>
      <c r="N170" s="88" t="inlineStr">
        <is>
          <t>Mock RxCU84 GI (Case 4 Q4.2)</t>
        </is>
      </c>
      <c r="O170" s="100" t="n"/>
      <c r="P170" s="100" t="n"/>
      <c r="Q170" s="100" t="n"/>
    </row>
    <row r="171" ht="64.95" customHeight="1" s="49">
      <c r="A171" s="100" t="n">
        <v>175</v>
      </c>
      <c r="B171" s="88" t="inlineStr">
        <is>
          <t>[Mock RxCU84 GI (Case 4 Q4.3)] ผู้ป่วยชายอายุ 50 ปี ได้รับยาต้าน HIV สูตร TDF + 3TC + DTG 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171" s="100" t="n"/>
      <c r="D171" s="88"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171" s="88" t="inlineStr">
        <is>
          <t>ห้ามใช้ Omeprazole ร่วมกับ Dolutegravir เด็ดขาด เนื่องจากยาลดการทำงานของเอนไซม์ที่ใช้กำจัด Dolutegravir</t>
        </is>
      </c>
      <c r="F171" s="88" t="inlineStr">
        <is>
          <t>Omeprazole จะลดการดูดซึมของ Tenofovir (TDF) จนหมดสิ้น ทำให้ระดับยาต้านไวรัสไม่เพียงพอต่อการกดเชื้อ</t>
        </is>
      </c>
      <c r="G171" s="88" t="inlineStr">
        <is>
          <t>ยาต้านไวรัส 3TC จะเกิดการเสื่อมสภาพทันทีหาก pH ในกระเพาะอาหารเพิ่มขึ้นมากกว่า 5.0</t>
        </is>
      </c>
      <c r="H171" s="88" t="inlineStr">
        <is>
          <t>Omeprazole จะเพิ่มความเสี่ยงต่อการเกิดภาวะ Lactic acidosis จากยาต้านไวรัสกลุ่ม NRTIs</t>
        </is>
      </c>
      <c r="I171" s="100" t="n">
        <v>1</v>
      </c>
      <c r="J171" s="88"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ยาต้านไวรัสบางกลุ่ม เช่น NNRTI (Rilpivirine) หรือ Protease Inhibitors (Atazanavir) ต้องการความเป็นกรดในกระเพาะอาหาร (Acidic environment) ในการแตกตัวและละลายน้ำ การใช้ร่วมกับยาลดกรด PPIs หรือ H2RAs จึงเป็นข้อห้ามหรือมีข้อจำกัดอย่างเข้มงวด
🎯 ทำไมข้อนี้ถึงถูก:
ยาในสูตร TDF + 3TC + DTG มีคุณสมบัติการดูดซึมที่ไม่พึ่งพากรดในกระเพาะอาหาร (pH-independent absorption) และ Dolutegravir ถูกกำจัดผ่านเอนไซม์ UGT1A1 เป็นหลักและ CYP3A4 เพียงเล็กน้อย ดังนั้น การรับประทานยา Omeprazole ร่วมกับสูตร TDF + 3TC + DTG จึงไม่มีผลกระทบต่อระดับยาในกระแสเลือด และสามารถใช้ร่วมกันได้อย่างปลอดภัยโดยไม่ต้องปรับขนาดยา
🔍 ข้ออื่นผิดเพราะอะไร:
• ข้อ ข. Omeprazole ไม่ได้ยับยั้ง UGT1A1 ที่กำจัด Dolutegravir
• ข้อ ค. Tenofovir disoproxil fumarate (TDF) ดูดซึมได้ดีแม้ไม่มีกรด
• ข้อ ง. Lamivudine (3TC) มีความคงตัวดีในช่วง pH ทางเดินอาหารทั่วไป
• ข้อ จ. Omeprazole ไม่ได้เพิ่มความเสี่ยงต่อ Mitochondrial toxicity หรือ Lactic acidosis จาก NRTIs
📖 Guideline อ้างอิง:
Liverpool HIV Drug Interactions Checker and DHHS Guidelines for the Use of Antiretroviral Agents in Adults and Adolescents with HIV
📌 จุดจำก่อนสอบ:
• ยาต้าน HIV ที่ห้ามใช้กับ PPIs: Rilpivirine (NNRTI) และ Atazanavir (PI)
• ยาต้าน HIV ที่ปลอดภัยกับ PPIs: สูตรแกนหลัก TDF + 3TC + DTG หรือ TAF + FTC + BIC</t>
        </is>
      </c>
      <c r="K171" s="100" t="n"/>
      <c r="L171" s="88" t="inlineStr">
        <is>
          <t>Drug Interactions</t>
        </is>
      </c>
      <c r="M171" s="100" t="inlineStr">
        <is>
          <t>Clinic</t>
        </is>
      </c>
      <c r="N171" s="88" t="inlineStr">
        <is>
          <t>Mock RxCU84 GI (Case 4 Q4.3)</t>
        </is>
      </c>
      <c r="O171" s="100" t="n"/>
      <c r="P171" s="100" t="n"/>
      <c r="Q171" s="100" t="n"/>
    </row>
    <row r="172" ht="64.95" customHeight="1" s="49">
      <c r="A172" s="100" t="n">
        <v>176</v>
      </c>
      <c r="B172" s="88" t="inlineStr">
        <is>
          <t>[Mock RxCU84 GI (Case 5 Q5.1)] ผู้ป่วยชายอายุ 37 ปี รับประทาน Diclofenac 50 mg เกือบทุกวันหลายเดือน และดื่มเบียร์เป็นประจำ มาด้วยอาการปวดแสบร้อนลิ้นปี่ 2 วัน เป็นมากขณะท้องว่างและหลังกินยา มีอาการท้องอืด คลื่นไส้ เรอเปรี้ยว ปฏิเสธไข้ อาเจียนเป็นเลือด ถ่ายดำ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172" s="100" t="n"/>
      <c r="D172" s="88" t="inlineStr">
        <is>
          <t>ยาระคายเคืองกระเพาะโดยตรง (Direct irritation) และยับยั้งเอนไซม์ COX-2 ทำให้ร่างกายสร้างกรดมากขึ้น</t>
        </is>
      </c>
      <c r="E172" s="88"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172" s="88" t="inlineStr">
        <is>
          <t>ยาไปกระตุ้นการทำงานของ parietal cells ในการหลั่งกรดไฮโดรคลอริก ผ่านทางกระบวนการกระตุ้น Histamine-2 receptors</t>
        </is>
      </c>
      <c r="G172" s="88" t="inlineStr">
        <is>
          <t>ยา Diclofenac ทำให้เกิดภาวะติดเชื้อแบคทีเรีย H. pylori ในกระเพาะอาหารได้ง่ายขึ้น</t>
        </is>
      </c>
      <c r="H172" s="88" t="inlineStr">
        <is>
          <t>ยาไปเพิ่มการบีบตัวของกระเพาะอาหารอย่างรุนแรง ส่งผลให้กรดเข้มข้นไหลย้อนกลับทำลายเนื้อเยื่อ</t>
        </is>
      </c>
      <c r="I172" s="100" t="n">
        <v>2</v>
      </c>
      <c r="J172" s="88"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ยากลุ่ม Non-selective NSAIDs ก่อให้เกิดแผลในกระเพาะอาหารและลำไส้ (Peptic Ulcer Disease) ผ่านกลไกคู่ขนานสองด้านพร้อมกัน
🎯 ทำไมข้อนี้ถึงถูก:
1) Direct local toxic effect: Diclofenac เป็นกรดอ่อนที่ละลายในไขมันได้ดี ซึมผ่านเยื่อหุ้มเซลล์ของ Gastric epithelial cells และแตกตัวค้างอยู่ภายในเซลล์ (Ion trapping) ก่อให้เกิดการทำลายเยื่อบุผิวเฉพาะที่
2) Systemic COX-1 inhibition: การยับยั้งเอนไซม์ Cyclooxygenase-1 (COX-1) ในกระแสเลือดขัดขวางการสังเคราะห์ Prostaglandins (PGE2 และ PGI2) ซึ่งมีหน้าที่เป็น Gastric mucosal defense สำคัญในการกระตุ้นการหลั่งเมือก (Mucus), สารละลายด่าง (Bicarbonate), ส่งเสริมการไหลเวียนของเลือดไปเลี้ยงเยื่อบุ (Mucosal blood flow) และยับยั้งการหลั่งกรด เมื่อขาด Prostaglandins เยื่อบุทางเดินอาหารจึงถูกกรดและเปปซินทำลายจนเกิดแผลเปื่อยลึก
🔍 ข้ออื่นผิดเพราะอะไร:
• ข้อ ก. การยับยั้ง COX-2 เกี่ยวข้องกับการลดการอักเสบและปวด ไม่ได้เพิ่มการสร้างกรด
• ข้อ ค. NSAIDs ไม่ได้กระตุ้น H2 receptors ของ Parietal cells
• ข้อ ง. H. pylori เป็นเชื้อแบคทีเรียที่ติดต่อทางปาก ยาแก้ปวดไม่ได้ทำให้ติดเชื้อง่ายขึ้นโดยตรง
• ข้อ จ. ยาไม่ได้เพิ่มการบีบตัวรุนแรงจนเกิดแผล
📖 Guideline อ้างอิง:
ACG Clinical Guideline for Treatment of Peptic Ulcer Disease and Prevention of NSAID-Related Ulcer Complications
📌 จุดจำก่อนสอบ:
• NSAID-induced ulcer mechanisms: Local chemical irritation + Systemic COX-1 inhibition (ลด PGE2/PGI2)
• Gastric ulcer: มักปวดเวลาท้องว่าง หรือ ปวดหลังทานอาหาร 1-2 ชม.</t>
        </is>
      </c>
      <c r="K172" s="100" t="n"/>
      <c r="L172" s="88" t="inlineStr">
        <is>
          <t>Peptic Ulcer</t>
        </is>
      </c>
      <c r="M172" s="100" t="inlineStr">
        <is>
          <t>Clinic</t>
        </is>
      </c>
      <c r="N172" s="88" t="inlineStr">
        <is>
          <t>Mock RxCU84 GI (Case 5 Q5.1)</t>
        </is>
      </c>
      <c r="O172" s="100" t="n"/>
      <c r="P172" s="100" t="n"/>
      <c r="Q172" s="100" t="n"/>
    </row>
    <row r="173" ht="64.95" customHeight="1" s="49">
      <c r="A173" s="100" t="n">
        <v>177</v>
      </c>
      <c r="B173" s="88" t="inlineStr">
        <is>
          <t>[Mock RxCU84 GI (Case 5 Q5.2)] ผู้ป่วยชายอายุ 37 ปี รับประทาน Diclofenac ประจำ ปวดแสบลิ้นปี่ ดื่มเบียร์ประจำ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173" s="100" t="n"/>
      <c r="D173" s="88" t="inlineStr">
        <is>
          <t>แนะนำให้เปลี่ยนจาก Diclofenac เป็น Naproxen 250 mg รับประทานวันละ 2 ครั้ง ทันที</t>
        </is>
      </c>
      <c r="E173" s="88"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173" s="88" t="inlineStr">
        <is>
          <t>แนะนำให้เพิ่มขนาดการรับประทาน Tolperisone เป็น 150 mg วันละ 3 ครั้ง และคงการทาน Diclofenac ร่วมด้วย</t>
        </is>
      </c>
      <c r="G173" s="88" t="inlineStr">
        <is>
          <t>แนะนำให้รับประทาน Diclofenac ห่างจากเครื่องดื่มแอลกอฮอล์อย่างน้อย 8 ชั่วโมง โดยใช้ยาสูตรเดิมต่อไป</t>
        </is>
      </c>
      <c r="H173" s="88" t="inlineStr">
        <is>
          <t>แนะนำให้ใช้ยาแก้ปวดกลุ่มสเตียรอยด์ (Steroids) ชนิดรับประทานทดแทนเพื่อความปลอดภัยต่อกระเพาะอาหาร</t>
        </is>
      </c>
      <c r="I173" s="100" t="n">
        <v>2</v>
      </c>
      <c r="J173" s="88"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ผู้ป่วยรายนี้มีอาการของแผลในทางเดินอาหาร (Dyspepsia/PUD) และมีปัจจัยเสี่ยงสูง ได้แก่ การใช้ยา NSAIDs ขนาดสูงต่อเนื่องเป็นเวลานาน และการดื่มเครื่องดื่มแอลกอฮอล์เป็นประจำ
🎯 ทำไมข้อนี้ถึงถูก:
ตามแนวทางเวชปฏิบัติการดูแลรักษาผู้ป่วยที่มีความเสี่ยงต่อระบบทางเดินอาหารสูง:
1) หยุดยา Non-selective NSAIDs (Diclofenac) ทันที
2) หากจำเป็นต้องใช้ยาแก้ปวดเพื่อควบคุมอาการปวดกล้ามเนื้อเรื้อรัง ให้เลือกยาที่มีผลกระทบต่อเยื่อบุกระเพาะอาหารต่ำที่สุด ได้แก่ Selective COX-2 Inhibitor (เช่น Celecoxib) ร่วมกับการให้ยาป้องกันกลุ่ม PPI (เช่น Omeprazole 20-40 mg OD) เพื่อรักษาแผลและป้องกันการเกิดซ้ำ (Gastroprotective strategy)
3) งดดื่มแอลกอฮอล์อย่างเด็ดขาด เนื่องจากแอลกอฮอล์ระคายเคืองเยื่อบุกระเพาะโดยตรงและกระตุ้นการหลั่งกรด
🔍 ข้ออื่นผิดเพราะอะไร:
• ข้อ ก. Naproxen เป็น Non-selective NSAID ที่มี GI toxicity สูง ไม่ควรนำมาเปลี่ยนในผู้ป่วยที่มีแผล
• ข้อ ค. Tolperisone เป็น Muscle relaxant ไม่ได้รักษาอาการแผล และการคง Diclofenac จะทำให้แผลทะลุได้
• ข้อ ง. การเว้นระยะเวลาไม่สามารถลด Systemic toxicity ของ Diclofenac ได้
• ข้อ จ. สเตียรอยด์ชนิดรับประทานเพิ่มความเสี่ยงต่อการเกิดแผลและเลือดออกในกระเพาะอาหาร ไม่ใช่ยาแก้ปวดที่ปลอดภัย
📖 Guideline อ้างอิง:
ACG Guidelines for Prevention of NSAID-Related Ulcer Complications and ACCF/ACG/AHA Consensus on Reducing the Gastrointestinal Risks of Antiplatelet Therapy and NSAID Use
📌 จุดจำก่อนสอบ:
• High GI Risk + Low CV Risk -&gt; แนะนำ COX-2 Inhibitor + PPI หรือ Co-therapy with PPI เสมอ
• แอลกอฮอล์ + NSAID = เสี่ยงต่อ GI bleeding พุ่งสูง 2-4 เท่า</t>
        </is>
      </c>
      <c r="K173" s="100" t="n"/>
      <c r="L173" s="88" t="inlineStr">
        <is>
          <t>Peptic Ulcer</t>
        </is>
      </c>
      <c r="M173" s="100" t="inlineStr">
        <is>
          <t>Clinic</t>
        </is>
      </c>
      <c r="N173" s="88" t="inlineStr">
        <is>
          <t>Mock RxCU84 GI (Case 5 Q5.2)</t>
        </is>
      </c>
      <c r="O173" s="100" t="n"/>
      <c r="P173" s="100" t="n"/>
      <c r="Q173" s="100" t="n"/>
    </row>
    <row r="174" ht="64.95" customHeight="1" s="49">
      <c r="A174" s="100" t="n">
        <v>178</v>
      </c>
      <c r="B174" s="88" t="inlineStr">
        <is>
          <t>[Mock RxCU84 GI (Case 5 Q5.3)] การเลือกใช้ยาเพื่อป้องกันแผลในกระเพาะอาหารจากยาแก้ปวดกลุ่ม NSAIDs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174" s="100" t="n"/>
      <c r="D174" s="88" t="inlineStr">
        <is>
          <t>ออกฤทธิ์จับตัวรับ H2 อาการข้างเคียงคือทำให้เกิดผื่นแพ้แสง; ห้ามใช้ในคนไข้โรคหัวใจล้มเหลว</t>
        </is>
      </c>
      <c r="E174" s="88"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174" s="88" t="inlineStr">
        <is>
          <t>ออกฤทธิ์บล็อก Proton pump; อาการข้างเคียงคืออาการปวดศีรษะ; ห้ามใช้ในผู้ป่วยโรคตับแข็ง</t>
        </is>
      </c>
      <c r="G174" s="88" t="inlineStr">
        <is>
          <t>เป็นสารเคลือบแผลกระเพาะอาหาร; อาการข้างเคียงคือทำให้อุจจาระสีดำเข้ม; ห้ามใช้ในคนไข้ที่เป็นโรคไตวาย</t>
        </is>
      </c>
      <c r="H174" s="88" t="inlineStr">
        <is>
          <t>เป็นยากระตุ้นการหลั่งเอนไซม์ amylase; อาการข้างเคียงคือน้ำตาลในเลือดต่ำ; ห้ามใช้ร่วมกับอินซูลิน</t>
        </is>
      </c>
      <c r="I174" s="100" t="n">
        <v>2</v>
      </c>
      <c r="J174" s="88"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Misoprostol (Cytotec) เป็น Synthetic Prostaglandin E1 (PGE1) methyl analog พัฒนาขึ้นมาเพื่อทดแทน Prostaglandins ในกระเพาะอาหารที่ถูกยับยั้งโดยยา NSAIDs
🎯 ทำไมข้อนี้ถึงถูก:
1) กลไกการออกฤทธิ์: กระตุ้น EP3 receptors บน Parietal cells เพื่อลดการหลั่งกรด และกระตุ้น Mucous cells ให้สร้างเมือกและด่างไบคาร์บอเนต (Cytoprotection)
2) ผลข้างเคียงเด่น: กระตุ้นการบีบตัวของกล้ามเนื้อเรียบทางเดินอาหาร ทำให้เกิดอาการปวดบิดเกร็งท้องและท้องเสีย (Abdominal cramps and diarrhea) สัมพันธ์กับขนาดยา (Dose-dependent) ซึ่งเป็นสาเหตุหลักที่ผู้ป่วยทนยาไม่ได้
3) ข้อห้ามใช้เด็ดขาด: ห้ามใช้ในสตรีมีครรภ์ (FDA Pregnancy Category X) เนื่องจากมีฤทธิ์กระตุ้นการหดรัดตัวของกล้ามเนื้อมดลูก (Uterine contractions) ทำให้ตกเลือด แท้งบุตร หรือคลอดก่อนกำหนด
🔍 ข้ออื่นผิดเพราะอะไร:
• ข้อ ก. เป็นคุณสมบัติของ H2RA ไม่ใช่ Misoprostol
• ข้อ ค. เป็นคุณสมบัติของ PPIs
• ข้อ ง. อุจจาระสีดำเป็นผลข้างเคียงของ Bismuth subsalicylate ไม่ใช่ Misoprostol
• ข้อ จ. ข้อมูลผิดทั้งหมด
📖 Guideline อ้างอิง:
FDA Prescribing Information for Cytotec (Misoprostol) and ACG PUD Guidelines
📌 จุดจำก่อนสอบ:
• Misoprostol = PGE1 analog
• Side effects: Diarrhea + Abdominal cramping (Dose-dependent)
• Black box / Category X: ห้ามใช้ในหญิงตั้งครรภ์เด็ดขาด (ทำให้แท้ง)</t>
        </is>
      </c>
      <c r="K174" s="100" t="n"/>
      <c r="L174" s="88" t="inlineStr">
        <is>
          <t>Peptic Ulcer</t>
        </is>
      </c>
      <c r="M174" s="100" t="inlineStr">
        <is>
          <t>Clinic</t>
        </is>
      </c>
      <c r="N174" s="88" t="inlineStr">
        <is>
          <t>Mock RxCU84 GI (Case 5 Q5.3)</t>
        </is>
      </c>
      <c r="O174" s="100" t="n"/>
      <c r="P174" s="100" t="n"/>
      <c r="Q174" s="100" t="n"/>
    </row>
    <row r="175" ht="64.95" customHeight="1" s="49">
      <c r="A175" s="100" t="n">
        <v>179</v>
      </c>
      <c r="B175" s="88" t="inlineStr">
        <is>
          <t>[Mock RxCU84 GI (Case 5 Q5.4)] ผู้ป่วยชายอายุ 37 ปี มีอาการปวดแสบลิ้นปี่จากการใช้ยา Diclofenac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175" s="100" t="n"/>
      <c r="D175" s="88" t="inlineStr">
        <is>
          <t>อาการปวดแสบบริเวณหน้าอกลามไปถึงไหล่ซ้าย</t>
        </is>
      </c>
      <c r="E175" s="88"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175" s="88" t="inlineStr">
        <is>
          <t>อาการแสบร้อนที่ผิวหนังบริเวณที่ปวดกล้ามเนื้อ</t>
        </is>
      </c>
      <c r="G175" s="88" t="inlineStr">
        <is>
          <t>อาการอ่อนเพลียเล็กน้อยหลังจากทำงานเกษตรกลางแดดจัด</t>
        </is>
      </c>
      <c r="H175" s="88" t="inlineStr">
        <is>
          <t>อาการท้องอืด ท้องเฟ้อ มีลมในกระเพาะอาหารหลังตื่นนอนตอนเช้า</t>
        </is>
      </c>
      <c r="I175" s="100" t="n">
        <v>2</v>
      </c>
      <c r="J175" s="88"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ภาวะแทรกซ้อนที่รุนแรงและเป็นอันตรายถึงแก่ชีวิตจาก NSAID-induced peptic ulcer คือ ภาวะเลือดออกในทางเดินอาหารส่วนบน (Upper Gastrointestinal Bleeding: UGIB) และการทะลุของแผล (Perforation)
🎯 ทำไมข้อนี้ถึงถูก:
สัญญาณเตือนของภาวะเลือดออกในทางเดินอาหารส่วนบน ได้แก่:
1) อาเจียนเป็นเลือดสด หรืออาเจียนเป็นกากกาแฟสีน้ำตาลเข้ม (Hematemesis / Coffee-ground emesis)
2) ถ่ายอุจจาระเป็นสีดำเหนียว กลิ่นเหม็นคาวคล้ายยางมะตอย (Melena) ซึ่งเกิดจากฮีโมโกลบินในเลือดทำปฏิกิริยากับกรดและแบคทีเรียในลำไส้
อาการเหล่านี้แสดงว่าเส้นเลือดบริเวณแผลฉีกขาดและมีเลือดออกต่อเนื่อง จัดเป็นภาวะฉุกเฉินทางการแพทย์์ที่ต้องรีบไปโรงพยาบาลทันที
🔍 ข้ออื่นผิดเพราะอะไร:
• ข้อ ก. ปวดแน่นหน้าอกร้าวไปไหล่ซ้ายเป็นอาการเตือนของ Acute Coronary Syndrome (หลอดเลือดหัวใจขาดเลือด)
• ข้อ ค., ง., จ. เป็นอาการไม่จำเพาะทั่วไป ไม่ใช่อาการเตือนของภาวะแทรกซ้อนรุนแรงทางเดินอาหาร
📖 Guideline อ้างอิง:
ACG Clinical Guideline: Upper Gastrointestinal Bleeding and Hemostasis
📌 จุดจำก่อนสอบ:
• Upper GI bleed signs: Hematemesis (อาเจียนเป็นเลือด/กากกาแฟ) + Melena (ถ่ายดำเหนียวกลิ่นคาว)
• ผู้ป่วยทาน NSAID ร่วมกับมีอาการเหล่านี้ ต้องหยุดยาทันทีและส่งห้องฉุกเฉิน</t>
        </is>
      </c>
      <c r="K175" s="100" t="n"/>
      <c r="L175" s="88" t="inlineStr">
        <is>
          <t>Peptic Ulcer</t>
        </is>
      </c>
      <c r="M175" s="100" t="inlineStr">
        <is>
          <t>Clinic</t>
        </is>
      </c>
      <c r="N175" s="88" t="inlineStr">
        <is>
          <t>Mock RxCU84 GI (Case 5 Q5.4)</t>
        </is>
      </c>
      <c r="O175" s="100" t="n"/>
      <c r="P175" s="100" t="n"/>
      <c r="Q175" s="100" t="n"/>
    </row>
    <row r="176" ht="64.95" customHeight="1" s="49">
      <c r="A176" s="100" t="n">
        <v>180</v>
      </c>
      <c r="B176" s="88" t="inlineStr">
        <is>
          <t>[Mock RxCU84 GI (Case 5 Q5.5)] ผู้ป่วยชายอายุ 37 ปี มีอาการคลื่นไส้ ท้องอืด และเรอเปรี้ยว แน่นท้อง เข้าได้กับ Dyspepsia ร่วมด้วย
คำถาม: อาการคลื่นไส้ ท้องอืด และเรอเปรี้ยวของผู้ป่วยรายนี้ ควรเลือกใช้ยากลุ่มใดเป็นอันดับแรกเพื่อช่วยเร่งการเคลื่อนไหวของทางเดินอาหารและบรรเทาอาการ?</t>
        </is>
      </c>
      <c r="C176" s="100" t="n"/>
      <c r="D176" s="88" t="inlineStr">
        <is>
          <t>5-HT3 receptor antagonist (เช่น Ondansetron)</t>
        </is>
      </c>
      <c r="E176" s="88" t="inlineStr">
        <is>
          <t>Antihistamine / Anticholinergic (เช่น Dimenhydrinate)</t>
        </is>
      </c>
      <c r="F176" s="88" t="inlineStr">
        <is>
          <t>Dopamine D2 antagonist (เช่น Domperidone)</t>
        </is>
      </c>
      <c r="G176" s="88" t="inlineStr">
        <is>
          <t>Benzodiazepines (เช่น Lorazepam)</t>
        </is>
      </c>
      <c r="H176" s="88" t="inlineStr">
        <is>
          <t>Neurokinin-1 antagonist (เช่น Aprepitant)</t>
        </is>
      </c>
      <c r="I176" s="100" t="n">
        <v>3</v>
      </c>
      <c r="J176" s="88" t="inlineStr">
        <is>
          <t>✅ คำตอบที่ถูกต้อง: ข้อ ค. Dopamine D2 antagonist (เช่น Domperidone)
💡 Background:
อาการแน่นท้อง อืด ท้องเฟ้อ คลื่นไส้ และเรอเปรี้ยวในผู้ป่วยรายนี้ สอดคล้องกับภาวะการเคลื่อนไหวของทางเดินอาหารส่วนต้นช้าลง (Delayed gastric emptying / Dysmotility-like dyspepsia) ซึ่งเกิดจากการระคายเคืองของเยื่อบุทางเดินอาหารจากยา NSAIDs
🎯 ทำไมข้อนี้ถึงถูก:
ยากลุ่ม Dopamine D2 receptor antagonists (เช่น Domperidone, Metoclopramide) ออกฤทธิ์เป็น Prokinetic agents โดยการปิดกั้น D2 receptors ที่ระบบประสาททางเดินอาหาร ช่วยคลายหูรูด Pyloric sphincter, เพิ่มการบีบตัวของกระเพาะอาหาร (Gastric motility) และเร่งการระบายอาหารลงสู่ลำไส้เล็ก พร้อมทั้งปิดกั้น D2 receptors ที่ Chemoreceptor Trigger Zone (CTZ) จึงสามารถบรรเทาได้ทั้งอาการคลื่นไส้ ท้องอืด และเรอเปรี้ยวได้อย่างตรงจุด
🔍 ข้ออื่นผิดเพราะอะไร:
• ข้อ ก. 5-HT3 antagonists (Ondansetron) ใช้สำหรับ Chemotherapy-induced หรือ Postoperative nausea/vomiting แต่ไม่มีคุณสมบัติเป็น Prokinetic (อาจทำให้ท้องผูกมากขึ้น)
• ข้อ ข. Antihistamines (Dimenhydrinate) ใช้สำหรับ Motion sickness (เมารถเมาเรือ) และมีฤทธิ์ Anticholinergic ที่ทำให้ทางเดินอาหารบีบตัวช้าลง ยิ่งทำให้อืดแน่นท้องมากขึ้น
• ข้อ ง. Benzodiazepines ใช้สำหรับ Anticipatory nausea
• ข้อ จ. NK1 antagonists ใช้ป้องกัน Delayed emesis จากเคมีบำบัด
📖 Guideline อ้างอิง:
ACG and CAG Clinical Guideline: Management of Dyspepsia and Treatment of Nausea/Vomiting
📌 จุดจำก่อนสอบ:
• Dyspepsia อืด แน่น คลื่นไส้ ท้องเฟ้อ -&gt; Prokinetics / D2 antagonists (Domperidone)
• เมารถ เมาเรือ -&gt; H1-antihistamines (Dimenhydrinate)
• อาเจียนจากคีโม/ผ่าตัด -&gt; 5-HT3 antagonists (Ondansetron)</t>
        </is>
      </c>
      <c r="K176" s="100" t="n"/>
      <c r="L176" s="88" t="inlineStr">
        <is>
          <t>Nausea &amp; Vomiting</t>
        </is>
      </c>
      <c r="M176" s="100" t="inlineStr">
        <is>
          <t>Clinic</t>
        </is>
      </c>
      <c r="N176" s="88" t="inlineStr">
        <is>
          <t>Mock RxCU84 GI (Case 5 Q5.5)</t>
        </is>
      </c>
      <c r="O176" s="100" t="n"/>
      <c r="P176" s="100" t="n"/>
      <c r="Q176" s="100" t="n"/>
    </row>
    <row r="177" ht="64.95" customHeight="1" s="49">
      <c r="A177" s="100" t="n">
        <v>181</v>
      </c>
      <c r="B177" s="88" t="inlineStr">
        <is>
          <t>[Mock RxCU84 GI (Case 5 Q5.6)] เภสัชกรพิจารณาจ่ายยาในกลุ่ม Dopamine D2 antagonist เพื่อบรรเทาอาการคลื่นไส้และท้องอืด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177" s="100" t="n"/>
      <c r="D177" s="88" t="inlineStr">
        <is>
          <t>Domperidone ออกฤทธิ์ที่ 5-HT3 receptor จึงไม่มีผลข้างเคียงต่อระบบประสาท</t>
        </is>
      </c>
      <c r="E177" s="88" t="inlineStr">
        <is>
          <t>Domperidone ผ่าน Blood-Brain Barrier (BBB) ได้น้อยกว่า Metoclopramide จึงมีโอกาสเกิด Extrapyramidal Symptoms (EPS) และผลข้างเคียงทาง CNS น้อยกว่าอย่างมีนัยสำคัญ</t>
        </is>
      </c>
      <c r="F177" s="88" t="inlineStr">
        <is>
          <t>Domperidone ไม่มีผลต่อการเพิ่มขึ้นของระดับ Prolactin ในกระแสเลือดเลย</t>
        </is>
      </c>
      <c r="G177" s="88" t="inlineStr">
        <is>
          <t>Metoclopramide ไม่สามารถผ่าน BBB ได้ จึงปลอดภัยกว่าสำหรับการใช้ในระยะยาว</t>
        </is>
      </c>
      <c r="H177" s="88" t="inlineStr">
        <is>
          <t>ยาทั้งสองตัวมีระดับความปลอดภัยและผลข้างเคียงต่อระบบประสาทส่วนกลางเหมือนกันทุกประการ</t>
        </is>
      </c>
      <c r="I177" s="100" t="n">
        <v>2</v>
      </c>
      <c r="J177" s="88" t="inlineStr">
        <is>
          <t>✅ คำตอบที่ถูกต้อง: ข้อ ข. Domperidone ผ่าน Blood-Brain Barrier (BBB) ได้น้อยกว่า Metoclopramide จึงมีโอกาสเกิด Extrapyramidal Symptoms (EPS) และผลข้างเคียงทาง CNS น้อยกว่าอย่างมีนัยสำคัญ
💡 Background:
ทั้ง Domperidone และ Metoclopramide เป็น Dopamine D2 receptor antagonists เหมือนกัน แต่คุณสมบัติทางเคมีกายภาพและการกระจายตัวเข้าสู่สมองมีความแตกต่างกันอย่างชัดเจน
🎯 ทำไมข้อนี้ถึงถูก:
• Domperidone มีโครงสร้างที่มีขั้วสูง (Polar molecule) ไม่สามารถซึมผ่าน Blood-Brain Barrier (BBB) เข้าสู่ระบบประสาทส่วนกลางได้ แต่สามารถออกฤทธิ์ต้านอาเจียนที่ Chemoreceptor Trigger Zone (CTZ) บริเวณ Area postrema ได้เนื่องจากบริเวณนี้อยู่นอก Blood-Brain Barrier จึงแทบไม่ก่อให้เกิด Extrapyramidal symptoms (EPS เช่น Dystonia, Akathisia, Parkinsonism) หรืออาการง่วงซึม
• Metoclopramide เป็นสารที่ผ่าน Blood-Brain Barrier ได้ดีมาก จึงเข้าไปปิดกั้น D2 receptors ที่ Basal ganglia ในสมอง ทำให้เกิดผลข้างเคียงทางระบบประสาทส่วนกลางและเกิด EPS ได้บ่อย
🔍 ข้ออื่นผิดเพราะอะไร:
• ข้อ ก. Domperidone เป็น D2 antagonist ไม่ใช่ 5-HT3 antagonist
• ข้อ ค. Domperidone ยังคงกระตุ้นการหลั่ง Prolactin จากต่อมใต้สมองส่วนหน้า (Anterior pituitary ซึ่งอยู่นอก BBB) ทำให้ระดับ Prolactin สูงขึ้นได้ (เกิดคัดตึงเต้านม น้ำนมไหลได้)
• ข้อ ง. Metoclopramide ผ่าน BBB ได้ดีมาก ไม่ใช่ไม่ผ่าน
• ข้อ จ. Safety profile ทาง CNS แตกต่างกันอย่างมาก
📖 Guideline อ้างอิง:
European Medicines Agency (EMA) and US FDA Safety Reviews on Domperidone and Metoclopramide
📌 จุดจำก่อนสอบ:
• Metoclopramide: ผ่าน BBB ได้ดี -&gt; เสี่ยงต่อ EPS, Dystonia, Drowsiness สูง
• Domperidone: ผ่าน BBB ได้น้อยมาก -&gt; เสี่ยงต่อ EPS ต่ำมาก แต่ต้องระวัง QTc prolongation ในขนาดสูง</t>
        </is>
      </c>
      <c r="K177" s="100" t="n"/>
      <c r="L177" s="88" t="inlineStr">
        <is>
          <t>Nausea &amp; Vomiting</t>
        </is>
      </c>
      <c r="M177" s="100" t="inlineStr">
        <is>
          <t>Clinic</t>
        </is>
      </c>
      <c r="N177" s="88" t="inlineStr">
        <is>
          <t>Mock RxCU84 GI (Case 5 Q5.6)</t>
        </is>
      </c>
      <c r="O177" s="100" t="n"/>
      <c r="P177" s="100" t="n"/>
      <c r="Q177" s="100" t="n"/>
    </row>
    <row r="178" ht="64.95" customHeight="1" s="49">
      <c r="A178" s="100" t="n">
        <v>182</v>
      </c>
      <c r="B178" s="88" t="inlineStr">
        <is>
          <t>[Mock RxCU84 GI (Case 5 Q5.7)] การใช้ยา Metoclopramide ในเวชปฏิบัติ
คำถาม: หากผู้ป่วยจำเป็นต้องได้รับยา Metoclopramide ต่อเนื่อง ข้อใดคือคำเตือนและข้อควรระวังทางเภสัชวิทยาที่สำคัญที่สุดตามประกาศคำเตือนความปลอดภัย (Black Box Warning) ของ US-FDA?</t>
        </is>
      </c>
      <c r="C178" s="100" t="n"/>
      <c r="D178" s="88" t="inlineStr">
        <is>
          <t>ควรรับประทานพร้อมอาหารที่มีไขมันสูงเพื่อเพิ่มการดูดซึมยาเข้าสู่กระแสเลือด</t>
        </is>
      </c>
      <c r="E178" s="88" t="inlineStr">
        <is>
          <t>ไม่ควรใช้ติดต่อกันนานเกิน 12 สัปดาห์ เนื่องจากเพิ่มความเสี่ยงต่อการเกิดภาวะ Tardive Dyskinesia ซึ่งอาจเป็นแบบถาวรรักษาไม่หาย</t>
        </is>
      </c>
      <c r="F178" s="88" t="inlineStr">
        <is>
          <t>สามารถใช้ร่วมกับเครื่องดื่มแอลกอฮอล์ได้อย่างปลอดภัยโดยไม่มีผลเสริมฤทธิ์กดประสาท</t>
        </is>
      </c>
      <c r="G178" s="88" t="inlineStr">
        <is>
          <t>ไม่มีผลต่อระบบประสาทส่วนกลาง จึงสามารถใช้ในผู้ป่วยโรคพาร์กินสัน (Parkinson's disease) ได้อย่างปลอดภัย</t>
        </is>
      </c>
      <c r="H178" s="88" t="inlineStr">
        <is>
          <t>ไม่จำเป็นต้องปรับขนาดยาในผู้ป่วยที่มีการทำงานของไตบกพร่อง</t>
        </is>
      </c>
      <c r="I178" s="100" t="n">
        <v>2</v>
      </c>
      <c r="J178" s="88" t="inlineStr">
        <is>
          <t>✅ คำตอบที่ถูกต้อง: ข้อ ข. ไม่ควรใช้ติดต่อกันนานเกิน 12 สัปดาห์ เนื่องจากเพิ่มความเสี่ยงต่อการเกิดภาวะ Tardive Dyskinesia ซึ่งอาจเป็นแบบถาวรรักษาไม่หาย
💡 Background:
Metoclopramide มีคำเตือนกล่องดำ (Black Box Warning) จาก US-FDA และ อย. เกี่ยวกับความเสี่ยงร้ายแรงทางระบบประสาท
🎯 ทำไมข้อนี้ถึงถูก:
การใช้ยา Metoclopramide ต่อเนื่องเป็นเวลานาน โดยเฉพาะการใช้นานเกิน 12 สัปดาห์ หรือในผู้สูงอายุ จะเพิ่มความเสี่ยงอย่างมีนัยสำคัญต่อการเกิดภาวะ Tardive Dyskinesia (การเคลื่อนไหวผิดปกติที่ควบคุมไม่ได้ เช่น ลิ้นแลบ ปากขมุบขมิบ เคี้ยวปาก แขนขาบิดเกร็ง) ซึ่งเป็นภาวะทางระบบประสาทที่รุนแรงและมักเป็นแบบถาวร (Irreversible) แม้จะหยุดใช้ยาไปแล้วก็ตาม ดังนั้นจึงมีคำแนะนำให้จำกัดระยะเวลาการใช้ยาไม่เกิน 12 สัปดาห์ (และมักใช้เพียงระยะสั้นไม่เกิน 5-7 วันในทางปฏิบัติ)
🔍 ข้ออื่นผิดเพราะอะไร:
• ข้อ ก. อาหารไขมันสูงไม่ได้เป็นข้อกำหนดสำคัญ
• ข้อ ค. Metoclopramide มีฤทธิ์กดประสาทส่วนกลาง (Sedation) การดื่มแอลกอฮอล์ร่วมด้วยจะเสริมฤทธิ์กดประสาทรุนแรง
• ข้อ ง. Metoclopramide เป็น 'ข้อห้ามใช้เด็ดขาด' ในผู้ป่วยโรคพาร์กินสัน เนื่องจากไปบล็อก Dopamine receptors ทำให้ผู้ป่วยแข็งเกร็งและอาการพาร์กินสันทรุดลงอย่างรวดเร็ว
• ข้อ จ. Metoclopramide ขับออกทางไตเป็นหลัก จำเป็นต้องปรับลดขนาดยาลง 50% ในผู้ป่วยไตบกพร่อง (CrCl &lt; 40-50 mL/min)
📖 Guideline อ้างอิง:
US FDA Black Box Warning: Metoclopramide and Risk of Tardive Dyskinesia
📌 จุดจำก่อนสอบ:
• Metoclopramide Black Box: ห้ามใช้เกิน 12 สัปดาห์ เสี่ยงต่อ 'Tardive Dyskinesia ถาวร'
• ห้ามใช้ใน Parkinson's disease และระวังในผู้สูงอายุ/ผู้ป่วยโรคไต</t>
        </is>
      </c>
      <c r="K178" s="100" t="n"/>
      <c r="L178" s="88" t="inlineStr">
        <is>
          <t>Nausea &amp; Vomiting</t>
        </is>
      </c>
      <c r="M178" s="100" t="inlineStr">
        <is>
          <t>Clinic</t>
        </is>
      </c>
      <c r="N178" s="88" t="inlineStr">
        <is>
          <t>Mock RxCU84 GI (Case 5 Q5.7)</t>
        </is>
      </c>
      <c r="O178" s="100" t="n"/>
      <c r="P178" s="100" t="n"/>
      <c r="Q178" s="100" t="n"/>
    </row>
    <row r="179" ht="64.95" customHeight="1" s="49">
      <c r="A179" s="100" t="n">
        <v>183</v>
      </c>
      <c r="B179" s="88" t="inlineStr">
        <is>
          <t>[Mock RxCU84 GI (Case 6 Q6.1)] ผู้ป่วยชายอายุ 67 ปี มะเร็งปอด (Non-Small Cell Lung Cancer) ได้รับยาเคมีบำบัดรอบแรก: Cisplatin 75 mg/m2, Pemetrexed 500 mg/m2, Ondansetron 8 mg IV
คำถาม: ยาเคมีบำบัด Cisplatin 75 mg/m2 จัดอยู่ในกลุ่มที่มีความเสี่ยงในการกระตุ้นให้เกิดอาการคลื่นไส้อาเจียน (Emetogenic potential) ในระดับใด และมีโอกาสเกิดอาการได้ร้อยละเท่าใดหากผู้ป่วยไม่ได้รับยาป้องกันที่เหมาะสม?</t>
        </is>
      </c>
      <c r="C179" s="100" t="n"/>
      <c r="D179" s="88" t="inlineStr">
        <is>
          <t>Low emetogenic potential (โอกาสเกิดอาการร้อยละ 10–30)</t>
        </is>
      </c>
      <c r="E179" s="88" t="inlineStr">
        <is>
          <t>Moderate emetogenic potential (โอกาสเกิดอาการร้อยละ 30–90)</t>
        </is>
      </c>
      <c r="F179" s="88" t="inlineStr">
        <is>
          <t>High emetogenic potential (โอกาสเกิดอาการมากกว่าร้อยละ 90)</t>
        </is>
      </c>
      <c r="G179" s="88" t="inlineStr">
        <is>
          <t>Minimal emetogenic potential (โอกาสเกิดอาการน้อยกว่าร้อยละ 10)</t>
        </is>
      </c>
      <c r="H179" s="88" t="inlineStr">
        <is>
          <t>Sub-therapeutic emetogenic potential (ไม่มีผลต่อการกระตุ้นอาการอาเจียน)</t>
        </is>
      </c>
      <c r="I179" s="100" t="n">
        <v>3</v>
      </c>
      <c r="J179" s="88" t="inlineStr">
        <is>
          <t>✅ คำตอบที่ถูกต้อง: ข้อ ค. High emetogenic potential (โอกาสเกิดอาการมากกว่าร้อยละ 90)
💡 Background:
แนวทางเวชปฏิบัติจากลด้านเนื้องอกวิทยา (ASCO, NCCN, MASCC/ESMO) แบ่งระดับความเสี่ยงในการกระตุ้นอาการคลื่นไส้อาเจียนของยาเคมีบำบัดทางหลอดเลือดดำ (Emetic Risk Category) ออกเป็น 4 ระดับ:
1) High Emetic Risk (HEC): &gt; 90%
2) Moderate Emetic Risk (MEC): 30 - 90%
3) Low Emetic Risk (LEC): 10 - 30%
4) Minimal Emetic Risk: &lt; 10%
🎯 ทำไมข้อนี้ถึงถูก:
Cisplatin ในขนาด &gt;= 50 mg/m2 จัดเป็นตัวแทนคลาสสิกของยาเคมีบำบัดกลุ่ม Highly Emetogenic Chemotherapy (HEC) ซึ่งมีอัตราการกระตุ้นอาการคลื่นไส้อาเจียนรุนแรงสูงกว่า 90% (High emetogenic potential) ทั้งในระยะเฉียบพลัน (Acute emesis) และระยะช้า (Delayed emesis) หากไม่ได้รับยาต้านอาเจียนป้องกันอย่างเหมาะสม
🔍 ข้ออื่นผิดเพราะอะไร:
• ข้อ ก. Low emetic risk ได้แก่ Paclitaxel, Docetaxel, Gemcitabine, 5-Fluorouracil
• ข้อ ข. Moderate emetic risk ได้แก่ Carboplatin, Oxaliplatin, Cyclophosphamide &lt; 1,500 mg/m2
• ข้อ ง. Minimal emetic risk ได้แก่ Bleomycin, Vinblastine, Vincristine
📖 Guideline อ้างอิง:
NCCN Clinical Practice Guidelines in Oncology: Antiemesis และ ASCO Antiemetic Guideline
📌 จุดจำก่อนสอบ:
• HEC (&gt; 90% emesis): Cisplatin, AC regimen (Doxorubicin/Epirubicin + Cyclophosphamide), Carmustine, Dacarbazine
• Cisplatin เด่นทั้ง Acute emesis (Serotonin) และ Delayed emesis (Substance P)</t>
        </is>
      </c>
      <c r="K179" s="100" t="n"/>
      <c r="L179" s="88" t="inlineStr">
        <is>
          <t>Nausea &amp; Vomiting</t>
        </is>
      </c>
      <c r="M179" s="100" t="inlineStr">
        <is>
          <t>Clinic</t>
        </is>
      </c>
      <c r="N179" s="88" t="inlineStr">
        <is>
          <t>Mock RxCU84 GI (Case 6 Q6.1)</t>
        </is>
      </c>
      <c r="O179" s="100" t="n"/>
      <c r="P179" s="100" t="n"/>
      <c r="Q179" s="100" t="n"/>
    </row>
    <row r="180" ht="64.95" customHeight="1" s="49">
      <c r="A180" s="100" t="n">
        <v>184</v>
      </c>
      <c r="B180" s="88" t="inlineStr">
        <is>
          <t>[Mock RxCU84 GI (Case 6 Q6.2)] ผู้ป่วยชายอายุ 67 ปี ได้รับยาเคมีบำบัด Cisplatin 75 mg/m2 ได้รับยาป้องกันอาการอาเจียนเป็น Ondansetron 8 mg IV เพียงตัวเดียวก่อนให้ยา
คำถาม: การใช้ยา Ondansetron 8 mg IV เพียงตัวเดียวก่อนให้เคมีบำบัดตามใบสั่งยานี้ มีความเหมาะสมและเป็นไปตามหลักเกณฑ์การป้องกันอาการคลื่นไส้อาเจียนจากเคมีบำบัด (CINV guidelines) หรือไม่อย่างไร?</t>
        </is>
      </c>
      <c r="C180" s="100" t="n"/>
      <c r="D180" s="88" t="inlineStr">
        <is>
          <t>เหมาะสม เนื่องจาก Ondansetron เป็นยากลุ่ม 5-HT3 antagonist ที่มีประสิทธิภาพสูงสุดครอบคลุมทั้งระยะเฉียบพลันและระยะช้า</t>
        </is>
      </c>
      <c r="E180" s="88" t="inlineStr">
        <is>
          <t>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t>
        </is>
      </c>
      <c r="F180" s="88" t="inlineStr">
        <is>
          <t>เหมาะสม แต่ควรเปลี่ยนช่องทางการบริหารยาเป็นชนิดเม็ดรับประทาน (Oral tablet) เพื่อผลการรักษาที่ดีกว่า</t>
        </is>
      </c>
      <c r="G180" s="88" t="inlineStr">
        <is>
          <t>ไม่เหมาะสม เนื่องจากควรใช้เฉพาะยาปฏิชีวนะและยาลดกรด Omeprazole ในการป้องกันอาการอาเจียนเท่านั้น</t>
        </is>
      </c>
      <c r="H180" s="88" t="inlineStr">
        <is>
          <t>เหมาะสม แต่ต้องบริหารยาร่วมกับสารน้ำทางหลอดเลือดดำปริมาณมากเพียงอย่างเดียวโดยไม่ต้องให้ยาอื่นเพิ่ม</t>
        </is>
      </c>
      <c r="I180" s="100" t="n">
        <v>2</v>
      </c>
      <c r="J180" s="88" t="inlineStr">
        <is>
          <t>✅ คำตอบที่ถูกต้อง: ข้อ ข. 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
💡 Background:
แนวทางเวชปฏิบัติ NCCN และ ASCO แนะนำมาตรฐานการป้องกันอาการคลื่นไส้อาเจียนจากยาเคมีบำบัดกลุ่ม Highly Emetogenic Chemotherapy (HEC)
🎯 ทำไมข้อนี้ถึงถูก:
การใช้ Ondansetron (5-HT3 antagonist) เพียงตัวเดียว 'ไม่เหมาะสมและไม่ได้มาตรฐาน' สำหรับกลุ่ม HEC เนื่องจาก Ondansetron มีประสิทธิภาพควบคุมได้เฉพาะระยะเฉียบพลัน (Acute emesis) ใน 24 ชั่วโมงแรกเท่านั้น แต่ไม่สามารถป้องกันระยะช้า (Delayed emesis) ได้ มาตรฐานระดับจากลแนะนำสูตรผสม 4 ตัว (Quadruple regimen):
1) NK1 receptor antagonist (เช่น Aprepitant หรือ Fosaprepitant)
2) 5-HT3 receptor antagonist (เช่น Ondansetron, Granisetron, หรือ Palonosetron)
3) Dexamethasone
4) Olanzapine (10 mg po วันละครั้ง วันที่ 1-4)
🔍 ข้ออื่นผิดเพราะอะไร:
• ข้อ ก. Ondansetron ควบคุมระยะช้าไม่ได้
• ข้อ ค. การเปลี่ยนเป็นยากินไม่ช่วยแก้ปัญหาขาดตัวยาอื่น
• ข้อ ง. ยาปฏิชีวนะและยาลดกรดไม่มีบทบาทในการป้องกัน CINV
• ข้อ จ. การให้สารน้ำ (Hydration) จำเป็นเพื่อป้องกัน Cisplatin nephrotoxicity แต่ไม่สามารถป้องกันอาการคลื่นไส้อาเจียนได้
📖 Guideline อ้างอิง:
ASCO Antiemetic Guideline Update and NCCN Guidelines Version 2.2024 Antiemesis
📌 จุดจำก่อนสอบ:
• HEC Prophylaxis (เช่น Cisplatin): สูตร 4 ตัวเสมอ = NK1 antagonist + 5-HT3 antagonist + Dexamethasone + Olanzapine</t>
        </is>
      </c>
      <c r="K180" s="100" t="n"/>
      <c r="L180" s="88" t="inlineStr">
        <is>
          <t>Nausea &amp; Vomiting</t>
        </is>
      </c>
      <c r="M180" s="100" t="inlineStr">
        <is>
          <t>Clinic</t>
        </is>
      </c>
      <c r="N180" s="88" t="inlineStr">
        <is>
          <t>Mock RxCU84 GI (Case 6 Q6.2)</t>
        </is>
      </c>
      <c r="O180" s="100" t="n"/>
      <c r="P180" s="100" t="n"/>
      <c r="Q180" s="100" t="n"/>
    </row>
    <row r="181" ht="64.95" customHeight="1" s="49">
      <c r="A181" s="100" t="n">
        <v>185</v>
      </c>
      <c r="B181" s="88" t="inlineStr">
        <is>
          <t>[Mock RxCU84 GI (Case 6 Q6.3)] ผู้ป่วยได้รับยาเคมีบำบัด Cisplatin มีลักษณะเด่นในการเกิด Delayed emesis
คำถาม: ยาเคมีบำบัด Cisplatin มีคุณลักษณะเด่นในการกระตุ้นให้เกิดอาการคลื่นไส้อาเจียนในระยะช้า (Delayed emesis) ซึ่งอาการนี้มักเริ่มแสดงอาการเมื่อใดหลังรับยา และยากลุ่มใดมีบทบาทหลักในการออกฤทธิ์ควบคุมอาการในระยะดังกล่าว?</t>
        </is>
      </c>
      <c r="C181" s="100" t="n"/>
      <c r="D181" s="88" t="inlineStr">
        <is>
          <t>อาการเริ่มแสดงหลังรับยา 1 ชั่วโมง; ยาที่มีบทบาทหลักคือยาชาเฉพาะที่ Lidocaine</t>
        </is>
      </c>
      <c r="E181" s="88" t="inlineStr">
        <is>
          <t>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t>
        </is>
      </c>
      <c r="F181" s="88" t="inlineStr">
        <is>
          <t>อาการเริ่มแสดงในสัปดาห์ที่สามหลังให้ยา; ยาที่มีบทบาทหลักคือยากระตุ้นการบีบตัวของทางเดินอาหาร Domperidone</t>
        </is>
      </c>
      <c r="G181" s="88" t="inlineStr">
        <is>
          <t>อาการเริ่มแสดงในช่วงก่อนได้รับยาเคมีบำบัดรอบถัดไป; ยาที่มีบทบาทหลักคือยากลุ่ม Benzodiazepines เช่น Lorazepam</t>
        </is>
      </c>
      <c r="H181" s="88" t="inlineStr">
        <is>
          <t>อาการเริ่มแสดงทันทีหลังถอดสายน้ำเกลือเคมีบำบัด; ยาที่มีบทบาทหลักคือยาลดกรดชนิดน้ำ Antacid</t>
        </is>
      </c>
      <c r="I181" s="100" t="n">
        <v>2</v>
      </c>
      <c r="J181" s="88" t="inlineStr">
        <is>
          <t>✅ คำตอบที่ถูกต้อง: ข้อ ข. 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
💡 Background:
อาการคลื่นไส้อาเจียนจากเคมีบำบัด (CINV) แบ่งตามช่วงเวลาเกิดเป็น 2 ระยะหลักที่มีสารสื่อประสาทแตกต่างกัน:
1) Acute emesis: เกิดภายใน 0-24 ชั่วโมงแรก สารสื่อประสาทหลักคือ Serotonin (5-HT) จาก Enterochromaffin cells
2) Delayed emesis: เกิดหลัง 24 ชั่วโมงจนถึง 120 ชั่วโมง (วันที่ 2 ถึงวันที่ 5) สารสื่อประสาทหลักคือ Substance P จับกับ Neurokinin-1 (NK1) receptors ในก้านสมอง
🎯 ทำไมข้อนี้ถึงถูก:
Cisplatin เป็นยาที่เด่นมากในการเกิด Delayed emesis ซึ่งจะพีคมากที่สุดในวันที่ 2-3 (24-72 ชั่วโมง) และยาวนานถึง 5 วัน ยาที่มีประสิทธิภาพสูงสุดในการป้องกัน Delayed emesis คือยากลุ่ม NK1 receptor antagonists (เช่น Aprepitant, Fosaprepitant) ร่วมกับ Dexamethasone
🔍 ข้ออื่นผิดเพราะอะไร:
• ข้อ ก. และ จ. เป็นช่วงเวลาของ Acute emesis และยาชา/ยาลดกรดไม่ใช่การรักษา
• ข้อ ค. อาการไม่รอถึงสัปดาห์ที่สาม
• ข้อ ง. อาการที่เกิดก่อนรับยาในรอบถัดไปเรียกว่า Anticipatory emesis
📖 Guideline อ้างอิง:
MASCC/ESMO Antiemetic Guidelines and NCCN Guidelines: Antiemesis
📌 จุดจำก่อนสอบ:
• Acute CINV (&lt; 24 hr): สารสื่อประสาท Serotonin (5-HT3) -&gt; คุมด้วย 5-HT3 antagonists
• Delayed CINV (24-120 hr): สารสื่อประสาท Substance P (NK1) -&gt; คุมด้วย NK1 antagonists + Dexamethasone</t>
        </is>
      </c>
      <c r="K181" s="100" t="n"/>
      <c r="L181" s="88" t="inlineStr">
        <is>
          <t>Nausea &amp; Vomiting</t>
        </is>
      </c>
      <c r="M181" s="100" t="inlineStr">
        <is>
          <t>Clinic</t>
        </is>
      </c>
      <c r="N181" s="88" t="inlineStr">
        <is>
          <t>Mock RxCU84 GI (Case 6 Q6.3)</t>
        </is>
      </c>
      <c r="O181" s="100" t="n"/>
      <c r="P181" s="100" t="n"/>
      <c r="Q181" s="100" t="n"/>
    </row>
    <row r="182" ht="64.95" customHeight="1" s="49">
      <c r="A182" s="100" t="n">
        <v>186</v>
      </c>
      <c r="B182" s="88" t="inlineStr">
        <is>
          <t>[Mock RxCU84 GI (Case 6 Q6.4)] ผู้ป่วยชายอายุ 67 ปี ได้รับยาเคมีบำบัดและเกิด Breakthrough emesis
คำถาม: หากเภสัชกรพิจารณาเพิ่มยา Metoclopramide เป็น Rescue therapy สำหรับรักษาอาการคลื่นไส้อาเจียนที่ทะลุการป้องกัน (Breakthrough emesis) ข้อใดคือข้อควรระวังที่สำคัญที่สุดในผู้ป่วยสูงอายุรายนี้?</t>
        </is>
      </c>
      <c r="C182" s="100" t="n"/>
      <c r="D182" s="88" t="inlineStr">
        <is>
          <t>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t>
        </is>
      </c>
      <c r="E182" s="88" t="inlineStr">
        <is>
          <t>ผู้สูงอายุไม่มีความเสี่ยงพิเศษใดๆ เพิ่มเติมจากการใช้ยาในกลุ่ม D2 antagonist</t>
        </is>
      </c>
      <c r="F182" s="88" t="inlineStr">
        <is>
          <t>ควรเพิ่มขนาด Metoclopramide เป็น 2 เท่าในผู้สูงอายุเพื่อผลการรักษาที่ดีขึ้น</t>
        </is>
      </c>
      <c r="G182" s="88" t="inlineStr">
        <is>
          <t>Metoclopramide มีความปลอดภัยในผู้สูงอายุมากกว่าเมื่อเปรียบเทียบกับผู้ป่วยอายุน้อย</t>
        </is>
      </c>
      <c r="H182" s="88" t="inlineStr">
        <is>
          <t>ไม่จำเป็นต้องคำนึงถึงการทำงานของไตในการบริหารยา Metoclopramide ในผู้สูงอายุ</t>
        </is>
      </c>
      <c r="I182" s="100" t="n">
        <v>1</v>
      </c>
      <c r="J182" s="88" t="inlineStr">
        <is>
          <t>✅ คำตอบที่ถูกต้อง: ข้อ ก. 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
💡 Background:
ผู้สูงอายุ (อายุ &gt; 65 ปี) มีการเปลี่ยนแปลงทางเภสัชจลนศาสตร์และเภสัชพลศาสตร์ ได้แก่ การทำงานของไตลดลงตามวัย (GFR ลดลง) และมีความไวของตัวรับโดปามีนในสมองแปรปรวน
🎯 ทำไมข้อนี้ถึงถูก:
Metoclopramide ขับออกทางไตเป็นหลัก และสามารถผ่าน Blood-Brain Barrier เข้าสู่สมองได้ดี ในผู้สูงอายุยาจะสะสมในกระแสเลือดได้ง่ายขึ้น และไปปิดกั้น D2 receptors ใน Basal ganglia ทำให้เกิด Extrapyramidal Symptoms (EPS) เช่น Acute dystonia, Akathisia, และ Parkinsonism-like symptoms ได้บ่อยและรุนแรงกว่าคนอายุน้อยอย่างชัดเจน หากจำเป็นต้องใช้ ควรเริ่มด้วยขนาดยาต่ำ หรือพิจารณาเลือกยาทางเลือกอื่น เช่น Olanzapine หรือ Cannabinoids
🔍 ข้ออื่นผิดเพราะอะไร:
• ข้อ ข. และ ง. ขัดแย้งกับหลักเภสัชวิทยาคลินิกในผู้สูงอายุ
• ข้อ ค. การเพิ่มขนาดเป็น 2 เท่าในผู้สูงอายุเป็นข้อห้ามร้ายแรงเพราะจะยิ่งเร่งพิษต่อระบบประสาท
• ข้อ จ. ต้องปรับลดขนาดยาตามค่าการทำงานของไตเสมอ (ลดขนาดลง 50% หาก CrCl &lt; 40 mL/min)
📖 Guideline อ้างอิง:
Beers Criteria for Potentially Inappropriate Medication Use in Older Adults (AGS)
📌 จุดจำก่อนสอบ:
• Beers Criteria: หลีกเลี่ยงการใช้ Metoclopramide ในผู้สูงอายุ เว้นแต่กรณี Gastroparesis ระยะสั้นไม่เกิน 12 สัปดาห์
• ระวัง EPS / Tardive dyskinesia ในผู้สูงอายุและผู้ป่วยไตเสื่อม</t>
        </is>
      </c>
      <c r="K182" s="100" t="n"/>
      <c r="L182" s="88" t="inlineStr">
        <is>
          <t>Nausea &amp; Vomiting</t>
        </is>
      </c>
      <c r="M182" s="100" t="inlineStr">
        <is>
          <t>Clinic</t>
        </is>
      </c>
      <c r="N182" s="88" t="inlineStr">
        <is>
          <t>Mock RxCU84 GI (Case 6 Q6.4)</t>
        </is>
      </c>
      <c r="O182" s="100" t="n"/>
      <c r="P182" s="100" t="n"/>
      <c r="Q182" s="100" t="n"/>
    </row>
    <row r="183" ht="64.95" customHeight="1" s="49">
      <c r="A183" s="100" t="n">
        <v>187</v>
      </c>
      <c r="B183" s="88" t="inlineStr">
        <is>
          <t>[Mock RxCU84 GI (Case 6 Q6.5)] ผู้ป่วยมะเร็งปอดได้รับยาเคมีบำบัด ในรอบที่ 3 เริ่มมีอาการคลื่นไส้อาเจียนก่อนที่จะได้รับยาเคมีบำบัด (ขณะนั่งรอในโรงพยาบาล)
คำถาม: อาการคลื่นไส้อาเจียนที่เกิดขึ้นก่อนได้รับยาเคมีบำบัดรอบถัดไป มีกลไกการเกิดและแนวทางการรักษาที่เหมาะสมที่สุดตามข้อใด?</t>
        </is>
      </c>
      <c r="C183" s="100" t="n"/>
      <c r="D183" s="88" t="inlineStr">
        <is>
          <t>เป็น Acute emesis แนะนำให้เพิ่มขนาดของยา 5-HT3 antagonist</t>
        </is>
      </c>
      <c r="E183" s="88" t="inlineStr">
        <is>
          <t>เป็น Delayed emesis แนะนำให้เพิ่มขนาดของยา NK1 antagonist</t>
        </is>
      </c>
      <c r="F183" s="88" t="inlineStr">
        <is>
          <t>เป็น Anticipatory emesis ซึ่งเกิดจาก Classical conditioning แนะนำให้ใช้ยาในกลุ่ม Benzodiazepines (เช่น Lorazepam)</t>
        </is>
      </c>
      <c r="G183" s="88" t="inlineStr">
        <is>
          <t>เป็นผลจาก Motion sickness ระหว่างการเดินทางมาโรงพยาบาล แนะนำให้ยา Dimenhydrinate</t>
        </is>
      </c>
      <c r="H183" s="88" t="inlineStr">
        <is>
          <t>ไม่ต้องให้การรักษาใดๆ เนื่องจากเป็นอาการทางจิตใจที่ไม่เกี่ยวข้องกับเภสัชวิทยา</t>
        </is>
      </c>
      <c r="I183" s="100" t="n">
        <v>3</v>
      </c>
      <c r="J183" s="88" t="inlineStr">
        <is>
          <t>✅ คำตอบที่ถูกต้อง: ข้อ ค. เป็น Anticipatory emesis ซึ่งเกิดจาก Classical conditioning แนะนำให้ใช้ยาในกลุ่ม Benzodiazepines (เช่น Lorazepam)
💡 Background:
Anticipatory Nausea and Vomiting (ANV) เป็นรูปแบบจำเพาะของ CINV ที่เกิดขึ้น 'ก่อน' ที่ผู้ป่วยจะได้รับยาเคมีบำบัดรอบถัดไป มักพบในผู้ป่วยที่เคยมีประสบการณ์คลื่นไส้อาเจียนรุนแรงที่ควบคุมได้ไม่ดีในรอบการรักษาก่อนหน้า
🎯 ทำไมข้อนี้ถึงถูก:
1) กลไก: เกิดจากการเรียนรู้แบบมีเงื่อนไข (Classical / Pavlovian conditioning) โดยสมองเชื่อมโยงสิ่งเร้าทางประสาทสัมผัส เช่น กลิ่นของโรงพยาบาล ภาพห้องให้ยาเคมีบำบัด หรือการเห็นเข็มฉีดยา เข้ากับประสบการณ์ความทุกข์ทรมานจากการอาเจียนในอดีต กระตุ้นให้เกิดอาการคลื่นไส้ขึ้นมาเองก่อนได้รับยาจริง
2) การรักษา: ยาต้านอาเจียนทั่วไป (5-HT3, NK1 antagonists) มักไม่ได้ผล การรักษาหลักทางเภสัชวิทยาคือการให้ยากลุ่ม Benzodiazepines เช่น Lorazepam (0.5-2 mg รับประทานคืนก่อนให้ยาและก่อนมาโรงพยาบาล 1-2 ชั่วโมง) เพื่ออาศัยฤทธิ์คลายกังวล (Anxiolytic) และ Amnesic effect ช่วยลด Conditioned response ควบคู่กับการบำบัดทางพฤติกรรม (Behavioral therapy เช่น การผ่อนคลายกล้ามเนื้อ, การสะกดจิต)
🔍 ข้ออื่นผิดเพราะอะไร:
• ข้อ ก. และ ข. ยาต้านอาเจียนทั่วไปไม่สามารถรักษา Conditioned reflex ของ Anticipatory emesis ได้
• ข้อ ด. ไม่ใช่อาการเมารถเมาเรือ
• ข้อ จ. เป็นภาวะที่ส่งผลต่อคุณภาพชีวิตและทำให้ผู้ป่วยปฏิเสธการรักษาเคมีบำบัด จึงจำเป็นต้องให้การรักษา
📖 Guideline อ้างอิง:
ASCO Antiemetic Guidelines and NCCN Guidelines: Anticipatory Nausea/Vomiting
📌 จุดจำก่อนสอบ:
• Anticipatory emesis: เกิดก่อนได้ยาคีโม จาก Pavlovian conditioning (กลิ่น/ภาพ รพ.)
• Drug of choice: Benzodiazepines (Lorazepam) + Behavioral relaxation therapy</t>
        </is>
      </c>
      <c r="K183" s="100" t="n"/>
      <c r="L183" s="88" t="inlineStr">
        <is>
          <t>Nausea &amp; Vomiting</t>
        </is>
      </c>
      <c r="M183" s="100" t="inlineStr">
        <is>
          <t>Clinic</t>
        </is>
      </c>
      <c r="N183" s="88" t="inlineStr">
        <is>
          <t>Mock RxCU84 GI (Case 6 Q6.5)</t>
        </is>
      </c>
      <c r="O183" s="100" t="n"/>
      <c r="P183" s="100" t="n"/>
      <c r="Q183" s="100" t="n"/>
    </row>
    <row r="184" ht="64.95" customHeight="1" s="49">
      <c r="A184" s="100" t="n">
        <v>188</v>
      </c>
      <c r="B184" s="88" t="inlineStr">
        <is>
          <t>[Mock RxCU84 GI (Case 7 Q7.1)] ผู้ป่วยหญิงไทยอายุ 44 ปี มีเลือดสีแดงสดหยดตามหลังถ่ายอุจจาระ เป็น ๆ หาย ๆ มา 1 เดือน มีติ่งยื่นที่ปากทวารหนักเวลาเบ่งถ่าย ต้องใช้นิ้วช่วยดันกลับ มีอาการปวดตื้อ คัน ชื้นแฉะ ท้องผูกเรื้อรัง นั่งทำงานนาน ดื่มน้ำน้อย ผักน้อย ไม่มีน้ำหนักลด ไม่ซีด ไม่มีประวัติครอบครัวมะเร็งลำไส้ ปฏิเสธการตั้งครรภ์
คำถาม: ริดสีดวงทวารภายใน (Internal Hemorrhoid) ของผู้ป่วยรายนี้จัดเป็นระดับความรุนแรง (Grade) ใดตามเกณฑ์มาตรฐาน?</t>
        </is>
      </c>
      <c r="C184" s="100" t="n"/>
      <c r="D184" s="88" t="inlineStr">
        <is>
          <t>Grade I</t>
        </is>
      </c>
      <c r="E184" s="88" t="inlineStr">
        <is>
          <t>Grade II</t>
        </is>
      </c>
      <c r="F184" s="88" t="inlineStr">
        <is>
          <t>Grade III</t>
        </is>
      </c>
      <c r="G184" s="88" t="inlineStr">
        <is>
          <t>Grade IV</t>
        </is>
      </c>
      <c r="H184" s="88" t="inlineStr">
        <is>
          <t>External hemorrhoid (ไม่จัดอยู่ในระบบ Grade I-IV)</t>
        </is>
      </c>
      <c r="I184" s="100" t="n">
        <v>3</v>
      </c>
      <c r="J184" s="88" t="inlineStr">
        <is>
          <t>✅ คำตอบที่ถูกต้อง: ข้อ ค. Grade III
💡 Background:
การจัดระดับความรุนแรงของริดสีดวงทวารภายใน (Internal Hemorrhoids) ตามเกณฑ์ Goligher's Classification ประเมินจากลักษณะการหย่อนยื่นพ้นปากทวารหนัก (Prolapse):
• Grade I: มีหัวริดสีดวงโป่งนูนในรูทวาร อาจมีเลือดออก แต่ไม่มีการหย่อนยื่นพ้นปากทวารหนัก
• Grade II: มีหัวริดสีดวงหย่อนยื่นออกมานอกปากทวารหนักขณะเบ่งถ่าย แต่สามารถหดกลับเข้าไปได้เอง (Spontaneous reduction)
• Grade III: มีหัวริดสีดวงหย่อนยื่นออกมาขณะเบ่งถ่าย ไม่หดกลับเอง ต้องใช้นิ้วช่วยดันกลับเข้าไป (Manual reduction required)
• Grade IV: หัวริดสีดวงยื่นออกมาตลอดเวลา ไม่สามารถดันกลับเข้าไปได้ (Irreducible prolapse)
🎯 ทำไมข้อนี้ถึงถูก:
โจทย์ระบุชัดเจนว่า 'มีติ่งยื่นที่ปากทวารหนักเวลาเบ่งถ่าย ต้องใช้นิ้วช่วยดันกลับ' จึงตรงตามเกณฑ์ของ Grade III อย่างแท้จริง
🔍 ข้ออื่นผิดเพราะอะไร:
• ข้อ ก. Grade I ไม่มียื่นพ้นปากทวาร
• ข้อ ข. Grade II ยื่นแต่หดกลับได้เอง ไม่ต้องใช้นิ้วดัน
• ข้อ ง. Grade IV ยื่นค้างตลอดเวลา ดันกลับไม่ได้
• ข้อ จ. ผู้ป่วยมีพยาธิสภาพของ Internal hemorrhoids ที่หย่อนยื่น (Prolapsed internal hemorrhoid) ซึ่งจัด Grade I-IV ได้
📖 Guideline อ้างอิง:
The American Society of Colon and Rectal Surgeons (ASCRS) Clinical Practice Guidelines for the Management of Hemorrhoids 2024
📌 จุดจำก่อนสอบ:
• Grade I: ไม่ยื่น
• Grade II: ยื่น -&gt; หดกลับเองได้
• Grade III: ยื่น -&gt; ต้องใช้นิ้วดันกลับ
• Grade IV: ยื่นค้าง -&gt; ดันไม่เข้า</t>
        </is>
      </c>
      <c r="K184" s="100" t="n"/>
      <c r="L184" s="88" t="inlineStr">
        <is>
          <t>Hemorrhoids</t>
        </is>
      </c>
      <c r="M184" s="100" t="inlineStr">
        <is>
          <t>Clinic</t>
        </is>
      </c>
      <c r="N184" s="88" t="inlineStr">
        <is>
          <t>Mock RxCU84 GI (Case 7 Q7.1)</t>
        </is>
      </c>
      <c r="O184" s="100" t="n"/>
      <c r="P184" s="100" t="n"/>
      <c r="Q184" s="100" t="n"/>
    </row>
    <row r="185" ht="64.95" customHeight="1" s="49">
      <c r="A185" s="100" t="n">
        <v>189</v>
      </c>
      <c r="B185" s="88" t="inlineStr">
        <is>
          <t>[Mock RxCU84 GI (Case 7 Q7.2)] ผู้ป่วยหญิงอายุ 44 ปี มีเลือดสีแดงสดหยดตามหลังถ่ายอุจจาระ ติ่งยื่นต้องใช้นิ้วดันกลับ ไม่มีอาการเบื่ออาหาร น้ำหนักลด หรือซีด
คำถาม: ข้อใดคือการประเมินสัญญาณเตือนอันตราย (Red flags) และการส่งต่อเพื่อตรวจส่องกล้องลำไส้ใหญ่ (Colonoscopy) ที่เหมาะสมที่สุดสำหรับผู้ป่วยรายนี้?</t>
        </is>
      </c>
      <c r="C185" s="100" t="n"/>
      <c r="D185" s="88" t="inlineStr">
        <is>
          <t>ส่งต่อทำ Colonoscopy ทันทีทุกกรณีเนื่องจากพบอาการเลือดออกทางทวารหนัก</t>
        </is>
      </c>
      <c r="E185" s="88" t="inlineStr">
        <is>
          <t>ประเมินแล้วไม่มี Red flags ชัดเจน จึงเริ่มการดูแลแบบอนุรักษ์ (Conservative management) ที่ร้านยาได้ พร้อมแนะนำสัญญาณอันตรายที่ต้องกลับมาพบแพทย์์</t>
        </is>
      </c>
      <c r="F185" s="88" t="inlineStr">
        <is>
          <t>จ่ายยาปฏิชีวนะชนิดรับประทานเพื่อป้องกันการติดเชื้อในกระแสเลือด</t>
        </is>
      </c>
      <c r="G185" s="88" t="inlineStr">
        <is>
          <t>แนะนำให้ผู้ป่วยเข้ารับการผ่าตัดริดสีดวงทวารทันทีโดยไม่ต้องปรับพฤติกรรม</t>
        </is>
      </c>
      <c r="H185" s="88" t="inlineStr">
        <is>
          <t>ให้ผู้ป่วยสังเกตอาการเองที่บ้านนาน 3 เดือนโดยไม่ต้องให้คำแนะนำเตือนใดๆ</t>
        </is>
      </c>
      <c r="I185" s="100" t="n">
        <v>2</v>
      </c>
      <c r="J185" s="88" t="inlineStr">
        <is>
          <t>✅ คำตอบที่ถูกต้อง: ข้อ ข. ประเมินแล้วไม่มี Red flags ชัดเจน จึงเริ่มการดูแลแบบอนุรักษ์ (Conservative management) ที่ร้านยาได้ พร้อมแนะนำสัญญาณอันตรายที่ต้องกลับมาพบแพทย์์
💡 Background:
ตามแนวทางเวชปฏิบัติของ ASCRS 2024 แนะนำให้ตรวจส่องกล้องลำไส้ใหญ่ (Endoscopic evaluation / Colonoscopy) ในผู้ป่วยริดสีดวงทวารที่มีเลือดออกร่วมกับมีสัญญาณเตือนอันตราย (Red flags) หรือปัจจัยเสี่ยงต่อโรคมะเร็งลำไส้ใหญ่
🎯 ทำไมข้อนี้ถึงถูก:
ผู้ป่วยรายนี้อายุ 44 ปี (ยังไม่ถึงเกณฑ์ตรวจคัดกรองมะเร็งทั่วไปที่อายุ &gt;= 45-50 ปี), ลักษณะเลือดออกเป็นสีแดงสดหยดตามหลังอุจจาระซึ่งเข้าได้กับริดสีดวงทวารชัดเจน, ไม่มีอาการเบื่ออาหาร น้ำหนักลด, ไม่ซีด, นิสัยขับถ่ายไม่เปลี่ยนแปลงผิดปกติ, ไม่มีประวัติครอบครัวเป็นมะเร็งลำไส้ใหญ่ ดังนั้นจึงไม่มี Red flags ชัดเจน เภสัชกรสามารถเริ่มให้การรักษาเบื้องต้นแบบ Conservative treatment ที่ร้านยาได้ โดยต้องแนะนำสัญญาณเตือนที่ต้องรีบพบแพทย์์ (เช่น เลือดออกมากขึ้น เลือดสีคล้ำปนมูก น้ำหนักลด ซีดลง หรืออาการไม่ดีขึ้นใน 2-4 สัปดาห์)
🔍 ข้ออื่นผิดเพราะอะไร:
• ข้อ ก. เลือดออกทางทวารหนักไม่ได้ต้องส่องกล้องทุกกรณีหากลักษณะเป็นเลือดสดจากริดสีดวงและไม่มีความเสี่ยง
• ข้อ ค. ริดสีดวงทวารไม่ใช่โรคติดเชื้อ ห้ามให้ยาปฏิชีวนะ
• ข้อ ง. การผ่าตัดไม่ใช่ทางเลือกแรกในผู้ป่วยที่ยังไม่เคยได้รับการรักษาแบบประคับประคอง
• ข้อ จ. การปล่อยให้สังเกตอาการโดยไม่ให้คำแนะนำและกรอบเวลาติดตามถือเป็นการละเลยความปลอดภัย
📖 Guideline อ้างอิง:
ASCRS Clinical Practice Guidelines for the Management of Hemorrhoids 2024
📌 จุดจำก่อนสอบ:
• Red flags เลือดออกทางทวารหนัก: อายุ &gt;= 45 ปี, น้ำหนักลด, ซีด, เลือดสีคล้ำปนมูก, ประวัติครอบครัวมะเร็งลำไส้ -&gt; ต้องส่งส่องกล้อง Colonoscopy เสมอ</t>
        </is>
      </c>
      <c r="K185" s="100" t="n"/>
      <c r="L185" s="88" t="inlineStr">
        <is>
          <t>Hemorrhoids</t>
        </is>
      </c>
      <c r="M185" s="100" t="inlineStr">
        <is>
          <t>Clinic</t>
        </is>
      </c>
      <c r="N185" s="88" t="inlineStr">
        <is>
          <t>Mock RxCU84 GI (Case 7 Q7.2)</t>
        </is>
      </c>
      <c r="O185" s="100" t="n"/>
      <c r="P185" s="100" t="n"/>
      <c r="Q185" s="100" t="n"/>
    </row>
    <row r="186" ht="64.95" customHeight="1" s="49">
      <c r="A186" s="100" t="n">
        <v>190</v>
      </c>
      <c r="B186" s="88" t="inlineStr">
        <is>
          <t>[Mock RxCU84 GI (Case 7 Q7.3)] ผู้ป่วยหญิงอายุ 44 ปี เป็นริดสีดวงทวาร Grade III มีอาการปวดตื้อและคัน
คำถาม: ตามแนวทางเวชปฏิบัติ ASCRS 2024 ข้อใดคือการรักษาทางเลือกแรก (First-line therapy) ที่สำคัญที่สุดสำหรับผู้ป่วยรายนี้?</t>
        </is>
      </c>
      <c r="C186" s="100" t="n"/>
      <c r="D186" s="88" t="inlineStr">
        <is>
          <t>การรัดยางหัวริดสีดวง (Rubber band ligation)</t>
        </is>
      </c>
      <c r="E186" s="88" t="inlineStr">
        <is>
          <t>การใช้ยาเหน็บทวารหนักสูตรผสม Hydrocortisone + Lidocaine suppository</t>
        </is>
      </c>
      <c r="F186" s="88" t="inlineStr">
        <is>
          <t>การปรับเปลี่ยนอาหารและพฤติกรรม (Dietary &amp; behavioral modification: เพิ่มใยอาหาร ดื่มน้ำเพียงพอ และปรับสุขอนามัยการขับถ่าย)</t>
        </is>
      </c>
      <c r="G186" s="88" t="inlineStr">
        <is>
          <t>การผ่าตัดริดสีดวงทวาร (Hemorrhoidectomy)</t>
        </is>
      </c>
      <c r="H186" s="88" t="inlineStr">
        <is>
          <t>การจ่ายยาปฏิชีวนะชนิดรับประทานเพื่อป้องกันการติดเชื้อ</t>
        </is>
      </c>
      <c r="I186" s="100" t="n">
        <v>3</v>
      </c>
      <c r="J186" s="88" t="inlineStr">
        <is>
          <t>✅ คำตอบที่ถูกต้อง: ข้อ ค. การปรับเปลี่ยนอาหารและพฤติกรรม (Dietary &amp; behavioral modification: เพิ่มใยอาหาร ดื่มน้ำเพียงพอ และปรับสุขอนามัยการขับถ่าย)
💡 Background:
สาเหตุหลักของการเกิดริดสีดวงทวารในผู้ป่วยรายนี้คือ ท้องผูกเรื้อรัง ถ่ายอุจจาระแข็ง และการเบ่งถ่ายอย่างรุนแรง ซึ่งเพิ่มความดันในหลอดเลือดดำบริเวณปากทวารหนัก (Venous engorgement)
🎯 ทำไมข้อนี้ถึงถูก:
แนวทางเวชปฏิบัติของ ASCRS 2024 กำหนดให้การปรับเปลี่ยนอาหารและพฤติกรรม (Dietary and lifestyle modification) ประกอบด้วยการเพิ่มปริมาณใยอาหาร (Dietary fiber 25-35 g/day), การดื่มน้ำอย่างเพียงพอ (อย่างน้อย 1.5-2 ลิตร/วัน) และการปรับพฤติกรรมขับถ่าย (ไม่เบ่งถ่าย ไม่นั่งห้องน้ำนานเกิน 5 นาที ไม่เล่นโทรศัพท์ขณะขับถ่าย) เป็น 'First-line therapy' สำหรับผู้ป่วยริดสีดวงทวารที่มีอาการทุกระดับความรุนแรง (Strong recommendation 1B) เนื่องจากสามารถแก้ไขสาเหตุที่แท้จริงและลดการกลับเป็นซ้ำได้อย่างยั่งยืน
🔍 ข้ออื่นผิดเพราะอะไร:
• ข้อ ก. Rubber band ligation (RBL) เป็นหัตถการในคลินิก พิจารณาเมื่อการรักษาด้วยการปรับอาหารและยาไม่ได้ผล
• ข้อ ข. ยาเหน็บเฉพาะที่ช่วยบรรเทาอาการชั่วคราว ไม่ใช่ First-line และไม่ได้แก้ต้นเหตุ
• ข้อ ง. Hemorrhoidectomy สงวนไว้สำหรับ Grade III ที่ดื้อต่อยา หรือ Grade IV
• ข้อ จ. ริดสีดวงไม่ใช่โรคติดเชื้อ ไม่มียาปฏิชีวนะเกี่ยวข้อง
📖 Guideline อ้างอิง:
ASCRS Clinical Practice Guidelines for the Management of Hemorrhoids 2024
📌 จุดจำก่อนสอบ:
• First-line ริดสีดวงทุก Grade: Fiber + Water + ไม่เบ่งถ่าย ไม่นั่งนาน (Dietary &amp; Lifestyle modification)</t>
        </is>
      </c>
      <c r="K186" s="100" t="n"/>
      <c r="L186" s="88" t="inlineStr">
        <is>
          <t>Hemorrhoids</t>
        </is>
      </c>
      <c r="M186" s="100" t="inlineStr">
        <is>
          <t>Clinic</t>
        </is>
      </c>
      <c r="N186" s="88" t="inlineStr">
        <is>
          <t>Mock RxCU84 GI (Case 7 Q7.3)</t>
        </is>
      </c>
      <c r="O186" s="100" t="n"/>
      <c r="P186" s="100" t="n"/>
      <c r="Q186" s="100" t="n"/>
    </row>
    <row r="187" ht="64.95" customHeight="1" s="49">
      <c r="A187" s="100" t="n">
        <v>191</v>
      </c>
      <c r="B187" s="88" t="inlineStr">
        <is>
          <t>[Mock RxCU84 GI (Case 7 Q7.4)] ผู้ป่วยหญิงอายุ 44 ปี เป็นริดสีดวงทวารและมีอาการท้องผูกเรื้อรัง
คำถาม: หากต้องการจ่ายยาระบายเพื่อลดการเบ่งถ่ายและลดภาวะเลือดออกในระยะยาว ควรเลือกยากลุ่มใดและต้องให้คำแนะนำสำคัญข้อใดแก่ผู้ป่วย?</t>
        </is>
      </c>
      <c r="C187" s="100" t="n"/>
      <c r="D187" s="88" t="inlineStr">
        <is>
          <t>Senna + แนะนำให้ใช้เฉพาะเวลาปวดท้องถ่าย</t>
        </is>
      </c>
      <c r="E187" s="88" t="inlineStr">
        <is>
          <t>Psyllium (Bulk-forming laxative) + แนะนำให้ดื่มน้ำตามมากๆ ให้เพียงพอ และรับประทานต่อเนื่องอย่างน้อย 6 สัปดาห์</t>
        </is>
      </c>
      <c r="F187" s="88" t="inlineStr">
        <is>
          <t>Bisacodyl + แนะนำให้รับประทานก่อนนอนทุกคืนอย่างถาวร</t>
        </is>
      </c>
      <c r="G187" s="88" t="inlineStr">
        <is>
          <t>Glycerin suppository + แนะนำให้สวนทวารทุกเช้าเป็นประจำ</t>
        </is>
      </c>
      <c r="H187" s="88" t="inlineStr">
        <is>
          <t>Lactulose + แนะนำให้รับประทานเฉพาะเมื่อมีอาการปวดทวารหนักเท่านั้น</t>
        </is>
      </c>
      <c r="I187" s="100" t="n">
        <v>2</v>
      </c>
      <c r="J187" s="88" t="inlineStr">
        <is>
          <t>✅ คำตอบที่ถูกต้อง: ข้อ ข. Psyllium (Bulk-forming laxative) + แนะนำให้ดื่มน้ำตามมากๆ ให้เพียงพอ และรับประทานต่อเนื่องอย่างน้อย 6 สัปดาห์
💡 Background:
เป้าหมายของการใช้ยาระบายในโรคริดสีดวงทวารคือ การทำให้อุจจาระอ่อนนุ่ม เป็นก้อนพอดี เคลื่อนผ่านทวารหนักได้ง่ายโดยไม่ต้องออกแรงเบ่ง เพื่อลดแรงดันในกลุ่มหลอดเลือดริดสีดวงและลดการเสียดสีทำให้เลือดหยุดไหล
🎯 ทำไมข้อนี้ถึงถูก:
1) ยาระบายกลุ่มเพิ่มกากใยอาหาร (Bulk-forming laxatives เช่น Psyllium husk, Ispaghula) เป็นยาระบายทางเลือกแรกที่มีหลักฐานเชิงประจักษ์ระดับสูง (Level 1A) ในการลดอาการเลือดออกและลดความเจ็บปวดจากริดสีดวงทวาร
2) คำแนะนำสำคัญ: ต้องดื่มน้ำตามในปริมาณที่เพียงพอ (อย่างน้อย 1 แก้วเต็มหลังทานยา และดื่มน้ำวันละ 1.5-2 ลิตร) เพื่อป้องกันไม่ให้ผงยาจับตัวเป็นก้อนอุดตันทางเดินอาหาร (Bowel obstruction / Fecal impaction)
3) ต้องรับประทานต่อเนื่องอย่างน้อย 6 สัปดาห์ขึ้นไปจึงจะเห็นผลลัพธ์ในการลดการกลับเป็นซ้ำในระยะยาว
🔍 ข้ออื่นผิดเพราะอะไร:
• ข้อ ก. และ ค. ยากระตุ้นการบีบตัวของลำไส้ (Stimulant laxatives เช่น Senna, Bisacodyl) ไม่เหมาะสำหรับการใช้ระยะยาว เนื่องจากทำให้ปวดบิดท้อง ลำไส้ดื้อยา (Cathartic colon) และเกลือแร่ผิดปกติ
• ข้อ ง. การสวนทวารด้วยกลีเซอรีนแก้ปัญหาเฉพาะหน้า ไม่แก้ต้นเหตุ และการสวนบ่อยระคายเยื่อบุทวาร
• ข้อ จ. Lactulose ไม่ได้รับประทานตามอาการปวด และยาระบายในริดสีดวงต้องควบคุมการขับถ่ายให้สม่ำเสมอ
📖 Guideline อ้างอิง:
ASCRS Guidelines 2024 and Cochrane Systematic Review on Fiber for the Treatment of Hemorrhoids
📌 จุดจำก่อนสอบ:
• ยาระบาย First-line ในริดสีดวง = Bulk-forming (Psyllium) ต้องดื่มน้ำตามมากๆ
• DDI: Psyllium ดูดจับยาอื่นได้ ต้องเว้นระยะห่างจากยาอื่นอย่างน้อย 2 ชั่วโมง</t>
        </is>
      </c>
      <c r="K187" s="100" t="n"/>
      <c r="L187" s="88" t="inlineStr">
        <is>
          <t>Hemorrhoids</t>
        </is>
      </c>
      <c r="M187" s="100" t="inlineStr">
        <is>
          <t>Clinic</t>
        </is>
      </c>
      <c r="N187" s="88" t="inlineStr">
        <is>
          <t>Mock RxCU84 GI (Case 7 Q7.4)</t>
        </is>
      </c>
      <c r="O187" s="100" t="n"/>
      <c r="P187" s="100" t="n"/>
      <c r="Q187" s="100" t="n"/>
    </row>
    <row r="188" ht="64.95" customHeight="1" s="49">
      <c r="A188" s="100" t="n">
        <v>192</v>
      </c>
      <c r="B188" s="88" t="inlineStr">
        <is>
          <t>[Mock RxCU84 GI (Case 7 Q7.5)] ผู้ป่วยหญิงอายุ 44 ปี มีอาการริดสีดวงทวารกำเริบเฉียบพลัน ปวดและมีเลือดออก
คำถาม: ผู้ป่วยต้องการยารับประทานเพื่อบรรเทาอาการปวดและลดเลือดออก เภสัชกรจึงเลือกจ่ายยา Micronized Purified Flavonoid Fraction (MPFF เช่น Daflon 500 mg) ขนาดยาที่ถูกต้องสำหรับการรักษาในระยะกำเริบเฉียบพลัน (Acute hemorrhoidal attack) คือข้อใด?</t>
        </is>
      </c>
      <c r="C188" s="100" t="n"/>
      <c r="D188" s="88" t="inlineStr">
        <is>
          <t>1 เม็ด วันละครั้ง รับประทานต่อเนื่อง</t>
        </is>
      </c>
      <c r="E188" s="88" t="inlineStr">
        <is>
          <t>2 เม็ด วันละครั้ง ตลอดไป</t>
        </is>
      </c>
      <c r="F188" s="88" t="inlineStr">
        <is>
          <t>6 เม็ดต่อวัน (ครั้งละ 2 เม็ด วันละ 3 ครั้ง) นาน 4 วัน ตามด้วย 4 เม็ดต่อวัน (ครั้งละ 2 เม็ด วันละ 2 ครั้ง) อีก 3 วัน</t>
        </is>
      </c>
      <c r="G188" s="88" t="inlineStr">
        <is>
          <t>2 เม็ด วันละ 3 ครั้ง ต่อเนื่องกันนาน 14 วัน</t>
        </is>
      </c>
      <c r="H188" s="88" t="inlineStr">
        <is>
          <t>3 เม็ดต่อวัน นาน 7 วัน แล้วหยุดยาทันที</t>
        </is>
      </c>
      <c r="I188" s="100" t="n">
        <v>3</v>
      </c>
      <c r="J188" s="88" t="inlineStr">
        <is>
          <t>✅ คำตอบที่ถูกต้อง: ข้อ ค. 6 เม็ดต่อวัน (ครั้งละ 2 เม็ด วันละ 3 ครั้ง) นาน 4 วัน ตามด้วย 4 เม็ดต่อวัน (ครั้งละ 2 เม็ด วันละ 2 ครั้ง) อีก 3 วัน
💡 Background:
Micronized Purified Flavonoid Fraction (MPFF เช่น Daflon 500 mg) ประกอบด้วย Diosmin 90% (450 mg) และ Hesperidin 10% (50 mg) ออกฤทธิ์เป็น Phlebotonic / Venotonic agent:
1) เพิ่มความตึงตัวของหลอดเลือดดำ (Venous tone) ลด Venous stasis
2) ลดความเปราะและการซึมผ่านของหลอดเลือดฝอย (Capillary permeability) ลดอาการบวม
3) ฤทธิ์ต้านการอักเสบ (ยับยั้ง Leukocyte adhesion and migration)
4) ส่งเสริมการระบายของน้ำเหลือง (Lymphatic drainage)
🎯 ทำไมข้อนี้ถึงถูก:
ขนาดยามาตรฐานที่มีการศึกษาทางคลินิกรองรับสำหรับการรักษาริดสีดวงทวารระยะเฉียบพลัน (Acute attack):
• วันที่ 1 - 4: รับประทาน 6 เม็ด/วัน (3,000 mg/day โดยแบ่งให้ครั้งละ 2 เม็ด วันละ 3 ครั้ง พร้อมอาหาร)
• วันที่ 5 - 7: รับประทาน 4 เม็ด/วัน (2,000 mg/day โดยแบ่งให้ครั้งละ 2 เม็ด วันละ 2 ครั้ง พร้อมอาหาร)
• หลังจากนั้น หากต้องการให้ต่อเพื่อป้องกันการเป็นซ้ำ ให้ลดลงเหลือขนาดคงสภาพ 2 เม็ด/วัน (1,000 mg/day)
🔍 ข้ออื่นผิดเพราะอะไร:
• ข้อ ก. และ ข. ขนาดต่ำเกินไปสำหรับระยะเฉียบพลัน (เป็นขนาดยาสำหรับบำรุงหลอดเลือดดำเรื้อรัง)
• ข้อ ง. และ จ. รูปแบบและระยะเวลาการบริหารยาไม่ถูกต้องตามข้อกำหนดทางคลินิก
📖 Guideline อ้างอิง:
International Guidelines on the Management of Hemorrhoidal Disease and Daflon 500 mg Prescribing Information
📌 จุดจำก่อนสอบ:
• ขนาดยา Daflon ใน Acute Hemorrhoid Attack: 'สูตร 6 เม็ด x 4 วัน ตามด้วย 4 เม็ด x 3 วัน' (จำ: 6-6-6-6 แล้ว 4-4-4)
• องค์ประกอบ: Diosmin 90% + Hesperidin 10% (Venotonic drug)</t>
        </is>
      </c>
      <c r="K188" s="100" t="n"/>
      <c r="L188" s="88" t="inlineStr">
        <is>
          <t>Hemorrhoids</t>
        </is>
      </c>
      <c r="M188" s="100" t="inlineStr">
        <is>
          <t>Clinic</t>
        </is>
      </c>
      <c r="N188" s="88" t="inlineStr">
        <is>
          <t>Mock RxCU84 GI (Case 7 Q7.5)</t>
        </is>
      </c>
      <c r="O188" s="100" t="n"/>
      <c r="P188" s="100" t="n"/>
      <c r="Q188" s="100" t="n"/>
    </row>
    <row r="189" ht="64.95" customHeight="1" s="49">
      <c r="A189" s="100" t="n">
        <v>193</v>
      </c>
      <c r="B189" s="88" t="inlineStr">
        <is>
          <t>[Mock RxCU84 GI (Case 7 Q7.6)] ผู้ป่วยสอบถามเภสัชกรเกี่ยวกับการใช้ยาเหน็บทวารหนักหรือยาทาภายนอกสำหรับริดสีดวง (สูตรผสมยาชา + Astringent + Steroid)
คำถาม: ข้อใดคือคำอธิบายเกี่ยวกับประสิทธิภาพ ข้อบ่งใช้ และข้อจำกัดของยาเหน็บหรือยาทาริดสีดวงสูตรผสมดังกล่าวที่ถูกต้องที่สุด?</t>
        </is>
      </c>
      <c r="C189" s="100" t="n"/>
      <c r="D189" s="88" t="inlineStr">
        <is>
          <t>สามารถรักษาริดสีดวงทวารให้หายขาดและป้องกันการกลับเป็นซ้ำได้อย่างถาวร</t>
        </is>
      </c>
      <c r="E189" s="88" t="inlineStr">
        <is>
          <t>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t>
        </is>
      </c>
      <c r="F189" s="88" t="inlineStr">
        <is>
          <t>สามารถใช้ทดแทนการปรับเปลี่ยนอาหารและสุขอนามัยได้ เนื่องจากเป็น First-line therapy</t>
        </is>
      </c>
      <c r="G189" s="88" t="inlineStr">
        <is>
          <t>ยิ่งใช้ติดต่อกันเป็นเวลานานยิ่งมีประสิทธิภาพดี และไม่มีผลข้างเคียงใดๆ</t>
        </is>
      </c>
      <c r="H189" s="88" t="inlineStr">
        <is>
          <t>มีข้อบ่งใช้เฉพาะเมื่อพบหลักฐานการติดเชื้อแบคทีเรียที่บริเวณทวารหนักเท่านั้น</t>
        </is>
      </c>
      <c r="I189" s="100" t="n">
        <v>2</v>
      </c>
      <c r="J189" s="88" t="inlineStr">
        <is>
          <t>✅ คำตอบที่ถูกต้อง: ข้อ ข. 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
💡 Background:
ยาเหน็บทวารและยาทาริดสีดวงทวารมักเป็นสูตรผสมของ:
• ยาชาเฉพาะที่ (Local anesthetics เช่น Lidocaine, Benzocaine, Cinchocaine): ระงับอาการเจ็บปวดและคัน
• Astringents / Protectants (เช่น Zinc oxide, Bismuth subgallate, Titanium dioxide): สมานแผล ลดความชื้นแฉะ
• Corticosteroids (เช่น Hydrocortisone): ลดการอักเสบ บวม แดง
🎯 ทำไมข้อนี้ถึงถูก:
หลักฐานทางการแพทย์์ยืนยันว่ายาใช้เฉพาะที่เหล่านี้ช่วย 'บรรเทาอาการในระยะสั้น (Symptomatic relief)' เท่านั้น ไม่มีผลต่อการลดขนาดของหัวริดสีดวง ไม่ทำให้หายขาด และไม่สามารถป้องกันการกลับเป็นซ้ำได้ ที่สำคัญ สูตรยาที่มี Corticosteroid มีข้อควรระวังสำคัญคือ 'ไม่ควรใช้ติดต่อกันนานเกิน 7-14 วัน' เนื่องจากจะทำให้ผิวหนังรอบปากทวารหนักบางลง (Skin atrophy), ติดเชื้อรา/แบคทีเรียแทรกซ้อนได้ง่าย และเกิดอาการแพ้สัมผัส
🔍 ข้ออื่นผิดเพราะอะไร:
• ข้อ ก., ค., ง. ข้อมูลผิดทั้งหมด ไม่หายขาด ไม่ใช่ตัวแทนการปรับอาหาร และมีผลข้างเคียงหากใช้นาน
• ข้อ จ. ยาเฉพาะที่ใช้บรรเทาอาการระคายเคืองทั่วไป ไม่ได้จำกัดเฉพาะการติดเชื้อ
📖 Guideline อ้างอิง:
ASCRS Guidelines on Hemorrhoids 2024 and American Family Physician Review on Hemorrhoids
📌 จุดจำก่อนสอบ:
• ยาทา/ยาเหน็บริดสีดวง (สูตรมี Steroid): บรรเทาอาการชั่วคราว ห้ามใช้เกิน 7-14 วัน (เสี่ยงผิวหนังรอบทวารบาง Atrophy)
• ไม่ทำให้ริดสีดวงหายขาด ต้นเหตุต้องแก้ด้วย Fiber + Water</t>
        </is>
      </c>
      <c r="K189" s="100" t="n"/>
      <c r="L189" s="88" t="inlineStr">
        <is>
          <t>Hemorrhoids</t>
        </is>
      </c>
      <c r="M189" s="100" t="inlineStr">
        <is>
          <t>Clinic</t>
        </is>
      </c>
      <c r="N189" s="88" t="inlineStr">
        <is>
          <t>Mock RxCU84 GI (Case 7 Q7.6)</t>
        </is>
      </c>
      <c r="O189" s="100" t="n"/>
      <c r="P189" s="100" t="n"/>
      <c r="Q189" s="100" t="n"/>
    </row>
    <row r="190" ht="64.95" customHeight="1" s="49">
      <c r="A190" s="100" t="n">
        <v>194</v>
      </c>
      <c r="B190" s="88" t="inlineStr">
        <is>
          <t>[Mock RxCU84 GI (Case 7 Q7.7)] หากเปลี่ยนสถานการณ์: ผู้ป่วยรายนี้ตั้งครรภ์ในไตรมาสที่ 3 (Third trimester) และมีอาการปวดริดสีดวงทวารมาก
คำถาม: ข้อใดคือยาบรรเทาอาการปวดที่ปลอดภัยและเหมาะสมที่สุด และยากลุ่มใดที่ต้องหลีกเลี่ยงในสตรีมีครรภ์ไตรมาสที่ 3 รายนี้?</t>
        </is>
      </c>
      <c r="C190" s="100" t="n"/>
      <c r="D190" s="88" t="inlineStr">
        <is>
          <t>Ibuprofen ปลอดภัยและเหมาะสมที่สุด / ควรหลีกเลี่ยง Paracetamol</t>
        </is>
      </c>
      <c r="E190" s="88" t="inlineStr">
        <is>
          <t>Paracetamol ปลอดภัยและเหมาะสมที่สุด / ควรหลีกเลี่ยง NSAIDs (เช่น Ibuprofen, Diclofenac) และ Aspirin</t>
        </is>
      </c>
      <c r="F190" s="88" t="inlineStr">
        <is>
          <t>Aspirin ปลอดภัยและเหมาะสมที่สุด / ควรหลีกเลี่ยง Psyllium husk</t>
        </is>
      </c>
      <c r="G190" s="88" t="inlineStr">
        <is>
          <t>Naproxen ปลอดภัยและเหมาะสมที่สุด / ควรหลีกเลี่ยงการแช่น้ำอุ่น (Sitz bath)</t>
        </is>
      </c>
      <c r="H190" s="88" t="inlineStr">
        <is>
          <t>Tramadol เป็นทางเลือกแรกที่เหมาะสม / ควรหลีกเลี่ยง Paracetamol</t>
        </is>
      </c>
      <c r="I190" s="100" t="n">
        <v>2</v>
      </c>
      <c r="J190" s="88" t="inlineStr">
        <is>
          <t>✅ คำตอบที่ถูกต้อง: ข้อ ข. Paracetamol ปลอดภัยและเหมาะสมที่สุด / ควรหลีกเลี่ยง NSAIDs (เช่น Ibuprofen, Diclofenac) และ Aspirin
💡 Background:
การจัดการริดสีดวงทวารในหญิงตั้งครรภ์ (โดยเฉพาะไตรมาสที่ 3 ซึ่งมักกำเริบจากมดลูกขยายตัวกดทับ Inferior vena cava และฮอร์โมน Progesterone ทำให้ท้องผูก) ต้องคำนึงถึงความปลอดภัยต่อทารกในครรภ์อย่างเข้มงวด
🎯 ทำไมข้อนี้ถึงถูก:
1) ยาแก้ปวดที่ปลอดภัยที่สุด: Paracetamol จัดเป็น First-line analgesic ที่มีความปลอดภัยในสตรีมีครรภ์ทุกไตรมาส ร่วมกับการรักษาแบบไม่ใช้ยา ได้แก่ การแช่ก้นในน้ำอุ่น (Sitz bath ครั้งละ 10-15 นาที วันละ 2-3 ครั้ง) และการใช้ Psyllium husk รักษาท้องผูก
2) ยากลุ่มที่ต้องหลีกเลี่ยงเด็ดขาดในไตรมาส 3: ยาต้านการอักเสบที่ไม่ใช่สเตียรอยด์ (NSAIDs เช่น Ibuprofen, Diclofenac, Naproxen) และ Aspirin เนื่องจาก:
   • ทำให้หลอดเลือด Ductus arteriosus ของทารกในครรภ์ปิดก่อนกำหนด (Premature closure of patent ductus arteriosus) นำไปสู่ภาวะความดันปอดสูงในทารกแรกเกิด (PPHN)
   • ยับยั้งการทำงานของไตทารก ทำให้เกิดภาวะน้ำคร่ำน้อยผิดปกติ (Oligohydramnios)
   • ยับยั้งการบีบตัวของมดลูก ทำให้คลอดล่าช้า และเพิ่มความเสี่ยงตกเลือดหลังคลอด
🔍 ข้ออื่นผิดเพราะอะไร:
• ข้อ ก., ค., ง. การเลือก NSAIDs/Aspirin ในไตรมาส 3 เป็นอันตรายต่อทารกในครรภ์อย่างยิ่ง
• ข้อ จ. Tramadol (Opioid) ไม่ใช่ตัวเลือกแรกในคนท้อง เสี่ยงต่อ Neonatal withdrawal syndrome และกดการหายใจ
📖 Guideline อ้างอิง:
ACOG Practice Bulletin on Management of Hemorrhoids in Pregnancy and FDA Drug Safety Warnings on NSAIDs in Pregnancy
📌 จุดจำก่อนสอบ:
• หญิงตั้งครรภ์เป็นริดสีดวง: ปลอดภัย = Psyllium + Sitz bath (แช่น้ำอุ่น) + Paracetamol
• ห้ามใช้ NSAIDs ในหญิงตั้งครรภ์ไตรมาส 3 (เสี่ยง Premature closure of ductus arteriosus &amp; Oligohydramnios)</t>
        </is>
      </c>
      <c r="K190" s="100" t="n"/>
      <c r="L190" s="88" t="inlineStr">
        <is>
          <t>Hemorrhoids</t>
        </is>
      </c>
      <c r="M190" s="100" t="inlineStr">
        <is>
          <t>Clinic</t>
        </is>
      </c>
      <c r="N190" s="88" t="inlineStr">
        <is>
          <t>Mock RxCU84 GI (Case 7 Q7.7)</t>
        </is>
      </c>
      <c r="O190" s="100" t="n"/>
      <c r="P190" s="100" t="n"/>
      <c r="Q190" s="100" t="n"/>
    </row>
    <row r="191" ht="64.95" customHeight="1" s="49">
      <c r="A191" s="100" t="n">
        <v>195</v>
      </c>
      <c r="B191" s="88" t="inlineStr">
        <is>
          <t>ข้อใดคืออาการข้างเคียงของ aluminium hydroxide ที่พบบ่อยที่สุด  , itsainascionsite,dzistmngneis e - =</t>
        </is>
      </c>
      <c r="C191" s="100" t="n"/>
      <c r="D191" s="88" t="inlineStr">
        <is>
          <t>Constipation</t>
        </is>
      </c>
      <c r="E191" s="88" t="inlineStr">
        <is>
          <t>Steatorrhea</t>
        </is>
      </c>
      <c r="F191" s="88" t="inlineStr">
        <is>
          <t>Folate deficiency anemia</t>
        </is>
      </c>
      <c r="G191" s="88" t="inlineStr">
        <is>
          <t>Metabolic acidosis</t>
        </is>
      </c>
      <c r="H191" s="88" t="inlineStr">
        <is>
          <t>Urinary tract infection</t>
        </is>
      </c>
      <c r="I191" s="100" t="inlineStr">
        <is>
          <t>1</t>
        </is>
      </c>
      <c r="J191" s="88" t="inlineStr">
        <is>
          <t>✅ คำตอบที่ถูกต้อง: ข้อ ก. Constipation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Constipation การเลือก Constipation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(Steatorrhea): Steatorrhea หรือภาวะไขมันปนในอุจจาระมักเกิดจากยาที่ยับยั้งการดูดซึมไขมันเช่น Orlistat ไม่ใช่ผลข้างเคียงของยาลดกรดกลุ่ม Aluminium
• ข้อ ค. (Folate deficiency anemia): ยาลดกรดไม่ได้รบกวนการดูดซึม Folate จนทำให้เกิดภาวะขาดโฟเลต แต่อาจมีผลลดการดูดซึมธาตุเหล็กได้บ้างหากใช้พร้อมกัน
• ข้อ ง. (Metabolic acidosis): Aluminium hydroxide เป็นด่างที่ไปสะเทินกรดในกระเพาะอาหาร จึงไม่มีฤทธิ์ทำให้เกิดภาวะกรดเกินในร่างกาย (Metabolic acidosis)
• ข้อ จ. (Urinary tract infection): การติดเชื้อในทางเดินปัสสาวะไม่สัมพันธ์กับกลไกทางเภสัชวิทยาของยา Aluminium hydroxide ที่ออกฤทธิ์เฉพาะที่ในทางเดินอาหาร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91" s="100" t="n"/>
      <c r="L191" s="88" t="inlineStr">
        <is>
          <t>Hypertension</t>
        </is>
      </c>
      <c r="M191" s="100" t="inlineStr">
        <is>
          <t>Clinic</t>
        </is>
      </c>
      <c r="N191" s="88" t="inlineStr">
        <is>
          <t>ข้อ 90 (PLE_CC1_2562_Key.md)</t>
        </is>
      </c>
      <c r="O191" s="100" t="n"/>
      <c r="P191" s="100" t="n"/>
      <c r="Q191" s="100" t="n"/>
    </row>
    <row r="192" ht="64.95" customHeight="1" s="49">
      <c r="A192" s="100" t="n">
        <v>196</v>
      </c>
      <c r="B192" s="88" t="inlineStr">
        <is>
          <t>คำแนะนำในการใช้ยาเหน็บทวารข้อใดไม่ถูกต้อง</t>
        </is>
      </c>
      <c r="C192" s="100" t="n"/>
      <c r="D192" s="88" t="inlineStr">
        <is>
          <t>เก็บยาในช่องแช่เย็นก่อนแกะยาออกจากห่อ</t>
        </is>
      </c>
      <c r="E192" s="88" t="inlineStr">
        <is>
          <t>นอนตะแคงโดยให้ขาล่างเหยียดตรงและงอขาบนจนหัวเข่าชิดหน้าอกให้มากที่สุด</t>
        </is>
      </c>
      <c r="F192" s="88" t="inlineStr">
        <is>
          <t>สอดยาเหน็บเข้าไปในทวารหนัก โดยเอาด้านที่มีปลายแหลมเข้าไปก่อน</t>
        </is>
      </c>
      <c r="G192" s="88" t="inlineStr">
        <is>
          <t>นอนในท่าเดิมสักครู่หนึ่งประมาณ 5 นาที เพื่อให้แท่งยาละลายและออกฤทธิ์</t>
        </is>
      </c>
      <c r="H192" s="88" t="inlineStr">
        <is>
          <t>มีข้อผิดมากกว่า 1 ข้อ</t>
        </is>
      </c>
      <c r="I192" s="100" t="inlineStr">
        <is>
          <t>1</t>
        </is>
      </c>
      <c r="J192" s="88" t="inlineStr">
        <is>
          <t>✅ คำตอบที่ถูกต้อง: ข้อ ก. เก็บยาในช่องแช่เย็นก่อนแกะยาออกจากห่อ
💡 Background:
ยาเหน็บทวารหนัก (Rectal suppository) ต้องเก็บในที่เย็น (ตู้เย็น 2-8°C หรืออุณหภูมิห้องที่ไม่ร้อน) เพื่อไม่ให้ยาละลาย การเก็บในตู้เย็นก่อนแกะยาออกจากห่อเป็นวิธีที่ถูกต้อง แต่ถ้าจะใช้ควรแกะออกจากห่อและสอดทันที ไม่ควรแกะทิ้งไว้นอกตู้เย็นนาน
🎯 ทำไมข้อนี้ถึงถูก:
ข้อ ก. เป็นคำกล่าวที่ไม่ถูกต้อง — ควรเก็บยาเหน็บในห่อหุ้มและในที่เย็น ก่อนใช้ค่อยแกะออกจากห่อ ไม่ใช่แกะออกแล้วเก็บในตู้เย็นซึ่งจะทำให้ผิวยาเหน็บเปียก/แห้ง แทรกเชื้อได้
🔍 ข้ออื่นผิดเพราะอะไร:
• ข้อ ข. (นอนตะแคง): ถูกต้อง — ท่าทางที่เหมาะสมสำหรับสอดยาเหน็บ
• ข้อ ค. (เอาปลายแหลมเข้าก่อน): ถูกต้อง — ด้านแหลมง่ายต่อการสอด ด้านตัดออกสอดยากกว่า
• ข้อ ง. (นอนต่อ 5 นาที): ถูกต้อง — เพื่อให้ยาละลายและดูดซึม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 เก็บในห่อในตู้เย็น → ก่อนใช้ค่อยแกะ → นอนตะแคง → ปลายแหลมเข้าก่อน → นอนต่อ 5 นาที</t>
        </is>
      </c>
      <c r="K192" s="100" t="n"/>
      <c r="L192" s="88" t="inlineStr">
        <is>
          <t>Hypertension</t>
        </is>
      </c>
      <c r="M192" s="100" t="inlineStr">
        <is>
          <t>Clinic</t>
        </is>
      </c>
      <c r="N192" s="88" t="inlineStr">
        <is>
          <t>ข้อ 3 (PLE_CC1_Practice_Exam.md)</t>
        </is>
      </c>
      <c r="O192" s="100" t="n"/>
      <c r="P192" s="100" t="n"/>
      <c r="Q192" s="100" t="n"/>
    </row>
    <row r="193" ht="64.95" customHeight="1" s="49">
      <c r="A193" s="62" t="n">
        <v>197</v>
      </c>
      <c r="B193" s="78" t="inlineStr">
        <is>
          <t>[กรณีศึกษา 8]
ผู้ป่วยหญิง อายุ 50 ปี ปวดข้อเข่าทั้ง 2 ข้าง ไม่มีบวมแดง ยาที่ใช้อยู่ enalapril 10 mg OD, aspirin 81 mg OD
คำถาม: ผู้ป่วยรายนี้ได้ NSAIDs เพื่อบรรเทาอาการปวด ต้องได้รับยาใดเพื่อป้องกันโรคกระเพาะเหมาะสมที่สุด</t>
        </is>
      </c>
      <c r="C193" s="62" t="inlineStr"/>
      <c r="D193" s="78" t="inlineStr">
        <is>
          <t>Cimetidine</t>
        </is>
      </c>
      <c r="E193" s="78" t="inlineStr">
        <is>
          <t>Omeprazole</t>
        </is>
      </c>
      <c r="F193" s="78" t="inlineStr">
        <is>
          <t>Sucralfate</t>
        </is>
      </c>
      <c r="G193" s="78" t="inlineStr">
        <is>
          <t>Antacid</t>
        </is>
      </c>
      <c r="H193" s="78" t="inlineStr">
        <is>
          <t>Misoprostol</t>
        </is>
      </c>
      <c r="I193" s="62" t="inlineStr">
        <is>
          <t>2</t>
        </is>
      </c>
      <c r="J193" s="78" t="inlineStr">
        <is>
          <t xml:space="preserve">✅ คำตอบที่ถูกต้อง: ข้อ ข. Omeprazole
🎯 ทำไมข้อนี้ถึงถูก:
🔍 ข้ออื่นผิดเพราะอะไร:
</t>
        </is>
      </c>
      <c r="K193" s="62" t="inlineStr"/>
      <c r="L193" s="78" t="inlineStr">
        <is>
          <t>Peptic Ulcer Disease &amp; GI Protection</t>
        </is>
      </c>
      <c r="M193" s="62" t="inlineStr">
        <is>
          <t>Clinic</t>
        </is>
      </c>
      <c r="N193" s="78" t="inlineStr">
        <is>
          <t>[SOURCE: Pharma Plus เล่มม่วง 2 - ข้อสอบย้อนหลังปี 2558 วันที่ 1 ข้อ 66]</t>
        </is>
      </c>
      <c r="O193" s="62" t="inlineStr">
        <is>
          <t>ข้อสอบเก่า</t>
        </is>
      </c>
      <c r="P193" s="62" t="inlineStr">
        <is>
          <t>2558</t>
        </is>
      </c>
    </row>
    <row r="194" ht="64.95" customHeight="1" s="49">
      <c r="A194" s="62" t="n">
        <v>198</v>
      </c>
      <c r="B194" s="78" t="inlineStr">
        <is>
          <t>[กรณีศึกษา 11]
ผู้ป่วยชายไทยคู่ อายุ 60 ปี แพทย์วินิจฉัยเป็น cirrhosis with ascites
LAB: Na 138 mEq/L, K 4.8 mEq/L, Cl 100 mEq/L, CO2 26 mEq/L, Ca 9 mg/dL, P 3.2 mg/dL, Albumin 3.2 g/dL, Cr 0.9 mg%, Hb 14 g/dL, Hct 37%
คำถาม: ยาใดที่ผู้ป่วยควรได้รับ</t>
        </is>
      </c>
      <c r="C194" s="62" t="inlineStr"/>
      <c r="D194" s="78" t="inlineStr">
        <is>
          <t>Spironolactone กับ HCTZ</t>
        </is>
      </c>
      <c r="E194" s="78" t="inlineStr">
        <is>
          <t>Mannitol</t>
        </is>
      </c>
      <c r="F194" s="78" t="inlineStr">
        <is>
          <t>Spironolactone กับ furosemide</t>
        </is>
      </c>
      <c r="G194" s="78" t="inlineStr">
        <is>
          <t>Amiloride</t>
        </is>
      </c>
      <c r="H194" s="78" t="inlineStr">
        <is>
          <t>HCTZ กับ furosemide</t>
        </is>
      </c>
      <c r="I194" s="62" t="inlineStr">
        <is>
          <t>3</t>
        </is>
      </c>
      <c r="J194" s="78" t="inlineStr">
        <is>
          <t xml:space="preserve">✅ คำตอบที่ถูกต้อง: ข้อ ค. Spironolactone กับ furosemide
🎯 ทำไมข้อนี้ถึงถูก:
🔍 ข้ออื่นผิดเพราะอะไร:
</t>
        </is>
      </c>
      <c r="K194" s="62" t="inlineStr"/>
      <c r="L194" s="78" t="inlineStr">
        <is>
          <t>Cirrhosis &amp; Complications</t>
        </is>
      </c>
      <c r="M194" s="62" t="inlineStr">
        <is>
          <t>Clinic</t>
        </is>
      </c>
      <c r="N194" s="78" t="inlineStr">
        <is>
          <t>[SOURCE: Pharma Plus เล่มม่วง 2 - ข้อสอบย้อนหลังปี 2558 วันที่ 1 ข้อ 86]</t>
        </is>
      </c>
      <c r="O194" s="62" t="inlineStr">
        <is>
          <t>ข้อสอบเก่า</t>
        </is>
      </c>
      <c r="P194" s="62" t="inlineStr">
        <is>
          <t>2558</t>
        </is>
      </c>
    </row>
    <row r="195" ht="64.95" customHeight="1" s="49">
      <c r="A195" s="62" t="n">
        <v>199</v>
      </c>
      <c r="B195" s="78" t="inlineStr">
        <is>
          <t>[กรณีศึกษา 11]
ผู้ป่วยชายไทยคู่ อายุ 60 ปี แพทย์วินิจฉัยเป็น cirrhosis with ascites
LAB: Na 138 mEq/L, K 4.8 mEq/L, Cl 100 mEq/L, CO2 26 mEq/L, Ca 9 mg/dL, P 3.2 mg/dL, Albumin 3.2 g/dL, Cr 0.9 mg%, Hb 14 g/dL, Hct 37%
คำถาม: Ascites ของผู้ป่วยรายนี้เกิดจากสาเหตุใด</t>
        </is>
      </c>
      <c r="C195" s="62" t="inlineStr"/>
      <c r="D195" s="78" t="inlineStr">
        <is>
          <t>Portal hypertension</t>
        </is>
      </c>
      <c r="E195" s="78" t="inlineStr">
        <is>
          <t>Nephropathy</t>
        </is>
      </c>
      <c r="F195" s="78" t="inlineStr">
        <is>
          <t>SBP</t>
        </is>
      </c>
      <c r="G195" s="78" t="inlineStr">
        <is>
          <t>Encephalopathy</t>
        </is>
      </c>
      <c r="H195" s="78" t="inlineStr">
        <is>
          <t>Variceal bleeding</t>
        </is>
      </c>
      <c r="I195" s="62" t="inlineStr">
        <is>
          <t>1</t>
        </is>
      </c>
      <c r="J195" s="78" t="inlineStr">
        <is>
          <t xml:space="preserve">✅ คำตอบที่ถูกต้อง: ข้อ ก. Portal hypertension
🎯 ทำไมข้อนี้ถึงถูก:
🔍 ข้ออื่นผิดเพราะอะไร:
</t>
        </is>
      </c>
      <c r="K195" s="62" t="inlineStr"/>
      <c r="L195" s="78" t="inlineStr">
        <is>
          <t>Cirrhosis &amp; Complications</t>
        </is>
      </c>
      <c r="M195" s="62" t="inlineStr">
        <is>
          <t>Clinic</t>
        </is>
      </c>
      <c r="N195" s="78" t="inlineStr">
        <is>
          <t>[SOURCE: Pharma Plus เล่มม่วง 2 - ข้อสอบย้อนหลังปี 2558 วันที่ 1 ข้อ 87]</t>
        </is>
      </c>
      <c r="O195" s="62" t="inlineStr">
        <is>
          <t>ข้อสอบเก่า</t>
        </is>
      </c>
      <c r="P195" s="62" t="inlineStr">
        <is>
          <t>2558</t>
        </is>
      </c>
    </row>
    <row r="196" ht="64.95" customHeight="1" s="49">
      <c r="A196" s="62" t="n">
        <v>200</v>
      </c>
      <c r="B196" s="78" t="inlineStr">
        <is>
          <t>[กรณีศึกษา 11]
ผู้ป่วยชายไทยคู่ อายุ 60 ปี แพทย์วินิจฉัยเป็น cirrhosis with ascites
LAB: Na 138 mEq/L (137-145), K 4.8 mEq/L (3.6-5.0), Cl 100 mEq/L (98-107), CO2 26 mEq/L (22-31), Ca 9 mg/dL (8.4-10.2), P 3.2 mg/dL (2.5-4.5), Albumin 3.2 g/dL (3.9-5.0), Cr 0.9 mg% (0.8-1.5), Hb 14 g/dL (13-18), Hct 37% (36-54%)
คำถาม: ค่า LAB ใดของผู้ป่วยที่ผิดปกติ</t>
        </is>
      </c>
      <c r="C196" s="62" t="inlineStr"/>
      <c r="D196" s="78" t="inlineStr">
        <is>
          <t>Calcium</t>
        </is>
      </c>
      <c r="E196" s="78" t="inlineStr">
        <is>
          <t>Hematocrit</t>
        </is>
      </c>
      <c r="F196" s="78" t="inlineStr">
        <is>
          <t>Phosphorus</t>
        </is>
      </c>
      <c r="G196" s="78" t="inlineStr">
        <is>
          <t>Albumin</t>
        </is>
      </c>
      <c r="H196" s="78" t="inlineStr">
        <is>
          <t>Potassium</t>
        </is>
      </c>
      <c r="I196" s="62" t="inlineStr">
        <is>
          <t>4</t>
        </is>
      </c>
      <c r="J196" s="78" t="inlineStr">
        <is>
          <t xml:space="preserve">✅ คำตอบที่ถูกต้อง: ข้อ ง. Albumin
🎯 ทำไมข้อนี้ถึงถูก:
🔍 ข้ออื่นผิดเพราะอะไร:
</t>
        </is>
      </c>
      <c r="K196" s="62" t="inlineStr"/>
      <c r="L196" s="78" t="inlineStr">
        <is>
          <t>Cirrhosis &amp; Liver Function Tests</t>
        </is>
      </c>
      <c r="M196" s="62" t="inlineStr">
        <is>
          <t>Clinic</t>
        </is>
      </c>
      <c r="N196" s="78" t="inlineStr">
        <is>
          <t>[SOURCE: Pharma Plus เล่มม่วง 2 - ข้อสอบย้อนหลังปี 2558 วันที่ 1 ข้อ 89]</t>
        </is>
      </c>
      <c r="O196" s="62" t="inlineStr">
        <is>
          <t>ข้อสอบเก่า</t>
        </is>
      </c>
      <c r="P196" s="62" t="inlineStr">
        <is>
          <t>2558</t>
        </is>
      </c>
    </row>
    <row r="197" ht="13.2" customHeight="1" s="49">
      <c r="A197" s="62" t="n">
        <v>201</v>
      </c>
      <c r="B197" s="78"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ข้อใดเป็นกลไกหลักของการเกิดโรค Gastroesophageal Reflux Disease (GERD) ในผู้ป่วยรายนี้ [RECONSTRUCTED: ปรับแต่งและเติมเต็มบริบทโจทย์เพื่อความสมบูรณ์]</t>
        </is>
      </c>
      <c r="C197" s="62" t="inlineStr"/>
      <c r="D197" s="78" t="inlineStr">
        <is>
          <t>Transient lower esophageal sphincter relaxation (TLESR)</t>
        </is>
      </c>
      <c r="E197" s="78" t="inlineStr">
        <is>
          <t>Increased gastric acid secretion</t>
        </is>
      </c>
      <c r="F197" s="78" t="inlineStr">
        <is>
          <t>Delayed gastric emptying</t>
        </is>
      </c>
      <c r="G197" s="78" t="inlineStr">
        <is>
          <t>Decreased esophageal clearance</t>
        </is>
      </c>
      <c r="H197" s="78" t="inlineStr">
        <is>
          <t>Impaired mucosal resistance</t>
        </is>
      </c>
      <c r="I197" s="62" t="inlineStr">
        <is>
          <t>1</t>
        </is>
      </c>
      <c r="J197" s="78" t="inlineStr">
        <is>
          <t xml:space="preserve">✅ คำตอบที่ถูกต้อง: ข้อ ก. Transient lower esophageal sphincter relaxation (TLESR)
🎯 ทำไมข้อนี้ถึงถูก:
🔍 ข้ออื่นผิดเพราะอะไร:
</t>
        </is>
      </c>
      <c r="K197" s="62" t="inlineStr"/>
      <c r="L197" s="78" t="inlineStr">
        <is>
          <t>Gastroesophageal Reflux Disease (GERD)</t>
        </is>
      </c>
      <c r="M197" s="62" t="inlineStr">
        <is>
          <t>Clinic</t>
        </is>
      </c>
      <c r="N197" s="78" t="inlineStr">
        <is>
          <t>[SOURCE: Pharma Plus เล่มม่วง 2 - ข้อสอบย้อนหลังปี 2558 วันที่ 2 ข้อ 47]</t>
        </is>
      </c>
      <c r="O197" s="62" t="inlineStr">
        <is>
          <t>ข้อสอบเก่า</t>
        </is>
      </c>
      <c r="P197" s="62" t="inlineStr">
        <is>
          <t>2558</t>
        </is>
      </c>
    </row>
    <row r="198" ht="24" customHeight="1" s="49">
      <c r="A198" s="62" t="n">
        <v>202</v>
      </c>
      <c r="B198" s="78"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ข้อใดไม่ใช่พฤติกรรมที่ทำให้อาการแสบยอดอกของผู้ป่วยรุนแรงขึ้น</t>
        </is>
      </c>
      <c r="C198" s="62" t="inlineStr"/>
      <c r="D198" s="78" t="inlineStr">
        <is>
          <t>ชอบกินมื้อเย็นแล้วนอนเลย</t>
        </is>
      </c>
      <c r="E198" s="78" t="inlineStr">
        <is>
          <t>ชอบกินอาหารเผ็ด</t>
        </is>
      </c>
      <c r="F198" s="78" t="inlineStr">
        <is>
          <t>ชอบดื่มนม</t>
        </is>
      </c>
      <c r="G198" s="78" t="inlineStr">
        <is>
          <t>อ้วน</t>
        </is>
      </c>
      <c r="H198" s="78" t="inlineStr">
        <is>
          <t>สูบบุหรี่</t>
        </is>
      </c>
      <c r="I198" s="62" t="inlineStr">
        <is>
          <t>3</t>
        </is>
      </c>
      <c r="J198" s="78" t="inlineStr">
        <is>
          <t xml:space="preserve">✅ คำตอบที่ถูกต้อง: ข้อ ค. ชอบดื่มนม
🎯 ทำไมข้อนี้ถึงถูก:
🔍 ข้ออื่นผิดเพราะอะไร:
</t>
        </is>
      </c>
      <c r="K198" s="62" t="inlineStr"/>
      <c r="L198" s="78" t="inlineStr">
        <is>
          <t>Gastroesophageal Reflux Disease (GERD)</t>
        </is>
      </c>
      <c r="M198" s="62" t="inlineStr">
        <is>
          <t>Clinic</t>
        </is>
      </c>
      <c r="N198" s="78" t="inlineStr">
        <is>
          <t>[SOURCE: Pharma Plus เล่มม่วง 2 - ข้อสอบย้อนหลังปี 2558 วันที่ 2 ข้อ 48]</t>
        </is>
      </c>
      <c r="O198" s="62" t="inlineStr">
        <is>
          <t>ข้อสอบเก่า</t>
        </is>
      </c>
      <c r="P198" s="62" t="inlineStr">
        <is>
          <t>2558</t>
        </is>
      </c>
    </row>
    <row r="199" ht="24" customHeight="1" s="49">
      <c r="A199" s="62" t="n">
        <v>203</v>
      </c>
      <c r="B199" s="78"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ยาในข้อใดสามารถทำให้อาการกรดไหลย้อน (GERD) แย่ลง</t>
        </is>
      </c>
      <c r="C199" s="62" t="inlineStr"/>
      <c r="D199" s="78" t="inlineStr">
        <is>
          <t>Paracetamol</t>
        </is>
      </c>
      <c r="E199" s="78" t="inlineStr">
        <is>
          <t>Nifedipine</t>
        </is>
      </c>
      <c r="F199" s="78" t="inlineStr">
        <is>
          <t>Amiloride</t>
        </is>
      </c>
      <c r="G199" s="78" t="inlineStr">
        <is>
          <t>HCTZ</t>
        </is>
      </c>
      <c r="H199" s="78" t="inlineStr">
        <is>
          <t>Spironolactone</t>
        </is>
      </c>
      <c r="I199" s="62" t="inlineStr">
        <is>
          <t>2</t>
        </is>
      </c>
      <c r="J199" s="78" t="inlineStr">
        <is>
          <t xml:space="preserve">✅ คำตอบที่ถูกต้อง: ข้อ ข. Nifedipine
🎯 ทำไมข้อนี้ถึงถูก:
🔍 ข้ออื่นผิดเพราะอะไร:
</t>
        </is>
      </c>
      <c r="K199" s="62" t="inlineStr"/>
      <c r="L199" s="78" t="inlineStr">
        <is>
          <t>Gastroesophageal Reflux Disease (GERD)</t>
        </is>
      </c>
      <c r="M199" s="62" t="inlineStr">
        <is>
          <t>Clinic</t>
        </is>
      </c>
      <c r="N199" s="78" t="inlineStr">
        <is>
          <t>[SOURCE: Pharma Plus เล่มม่วง 2 - ข้อสอบย้อนหลังปี 2558 วันที่ 2 ข้อ 49]</t>
        </is>
      </c>
      <c r="O199" s="62" t="inlineStr">
        <is>
          <t>ข้อสอบเก่า</t>
        </is>
      </c>
      <c r="P199" s="62" t="inlineStr">
        <is>
          <t>2558</t>
        </is>
      </c>
    </row>
    <row r="200" ht="24" customHeight="1" s="49">
      <c r="A200" s="62" t="n">
        <v>204</v>
      </c>
      <c r="B200" s="78" t="inlineStr">
        <is>
          <t>[กรณีศึกษา 7]
คนไข้อ้วน ชอบกินมื้อเย็นแล้วนอนเลย ชอบดื่มนม สูบบุหรี่ แสบยอดอก ชอบกินอาหารเผ็ดๆ มียาหลายตัว
คำถาม: ยา Omeprazole เกิดปฏิกิริยาระหว่างยา (Drug Interaction) ที่สำคัญทางคลินิกกับยาใด</t>
        </is>
      </c>
      <c r="C200" s="62" t="inlineStr"/>
      <c r="D200" s="78" t="inlineStr">
        <is>
          <t>Amlodipine</t>
        </is>
      </c>
      <c r="E200" s="78" t="inlineStr">
        <is>
          <t>Ketoconazole</t>
        </is>
      </c>
      <c r="F200" s="78" t="inlineStr">
        <is>
          <t>Griseofulvin</t>
        </is>
      </c>
      <c r="G200" s="78" t="inlineStr">
        <is>
          <t>Fluoxetine</t>
        </is>
      </c>
      <c r="H200" s="78" t="inlineStr">
        <is>
          <t>Ciprofloxacin</t>
        </is>
      </c>
      <c r="I200" s="62" t="inlineStr">
        <is>
          <t>2</t>
        </is>
      </c>
      <c r="J200" s="78" t="inlineStr">
        <is>
          <t xml:space="preserve">✅ คำตอบที่ถูกต้อง: ข้อ ข. Ketoconazole
🎯 ทำไมข้อนี้ถึงถูก:
🔍 ข้ออื่นผิดเพราะอะไร:
</t>
        </is>
      </c>
      <c r="K200" s="62" t="inlineStr"/>
      <c r="L200" s="78" t="inlineStr">
        <is>
          <t>Proton Pump Inhibitors (PPIs)</t>
        </is>
      </c>
      <c r="M200" s="62" t="inlineStr">
        <is>
          <t>Clinic</t>
        </is>
      </c>
      <c r="N200" s="78" t="inlineStr">
        <is>
          <t>[SOURCE: Pharma Plus เล่มม่วง 2 - ข้อสอบย้อนหลังปี 2558 วันที่ 2 ข้อ 50]</t>
        </is>
      </c>
      <c r="O200" s="62" t="inlineStr">
        <is>
          <t>ข้อสอบเก่า</t>
        </is>
      </c>
      <c r="P200" s="62" t="inlineStr">
        <is>
          <t>2558</t>
        </is>
      </c>
    </row>
    <row r="201" ht="28" customHeight="1" s="49">
      <c r="A201" s="62" t="n">
        <v>205</v>
      </c>
      <c r="B201" s="78"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ยาใดควรใช้น้อยที่สุดเพื่อบรรเทาอาการในผู้ป่วยรายนี้</t>
        </is>
      </c>
      <c r="C201" s="78" t="inlineStr"/>
      <c r="D201" s="78" t="inlineStr">
        <is>
          <t>Senna</t>
        </is>
      </c>
      <c r="E201" s="78" t="inlineStr">
        <is>
          <t>Bisacodyl</t>
        </is>
      </c>
      <c r="F201" s="78" t="inlineStr">
        <is>
          <t>Psyllium seed</t>
        </is>
      </c>
      <c r="G201" s="78" t="inlineStr">
        <is>
          <t>NaCl enemas</t>
        </is>
      </c>
      <c r="H201" s="78" t="inlineStr">
        <is>
          <t>Glycerin suppositories</t>
        </is>
      </c>
      <c r="I201" s="62" t="inlineStr">
        <is>
          <t>3</t>
        </is>
      </c>
      <c r="J201" s="78" t="inlineStr">
        <is>
          <t>✅ คำตอบที่ถูกต้อง: ข้อ ค. Psyllium seed
🎯 ทำไมข้อนี้ถึงถูก:
ผู้ป่วยมีอาการท้องผูกเฉียบพลันไม่ถ่ายมา 3 วันและได้รับไฟเบอร์จากผักผลไม้เพียงพออยู่แล้ว การให้ bulk-forming laxative เช่น psyllium seed จะออกฤทธิ์ช้า (12-72 ชั่วโมง) และหากอุจจาระแข็งอัดแน่น (fecal impaction) อยู่ การเพิ่มกากใยอาจทำให้เกิด mechanical bowel obstruction จึงเหมาะสมน้อยที่สุดสำหรับ acute relief
🔍 ข้ออื่นผิดเพราะอะไร:
• • ข้อ ก.: Senna เป็น stimulant laxative ออกฤทธิ์กระตุ้น colonic motility ภายใน 6-12 ชั่วโมง เหมาะสำหรับ acute constipation และ verapamil-induced constipation
• ข้อ ข.: Bisacodyl ออกฤทธิ์เร็ว ช่วยระบายอุจจาระที่คั่งค้างได้ดี
• ข้อ ง.: NaCl enemas ออกฤทธิ์เฉพาะที่อย่างรวดเร็ว (ภายในไม่กี่นาที) เหมาะกับ acute evacuation
• ข้อ จ.: Glycerin suppositories เป็น hyperosmotic laxative ออกฤทธิ์ขับถ่ายภายใน 15-30 นาที เหมาะกับภาวะอั้นอุจจาระเฉียบพลัน</t>
        </is>
      </c>
      <c r="K201" s="78" t="inlineStr">
        <is>
          <t>Constipation</t>
        </is>
      </c>
      <c r="L201" s="78" t="inlineStr">
        <is>
          <t>Laxative selection in acute constipation and verapamil-induced constipation</t>
        </is>
      </c>
      <c r="M201" s="62" t="inlineStr">
        <is>
          <t>ปานกลาง</t>
        </is>
      </c>
      <c r="N201" s="62" t="inlineStr">
        <is>
          <t>ข้อสอบเก่า</t>
        </is>
      </c>
      <c r="O201" s="78" t="inlineStr">
        <is>
          <t>[SOURCE: Pharma Plus เล่มม่วง 2 - ข้อสอบย้อนหลัง PLE-CC1 ปี 2565 ข้อ 10]</t>
        </is>
      </c>
      <c r="P201" s="62" t="n">
        <v>2565</v>
      </c>
    </row>
    <row r="202" ht="28" customHeight="1" s="49">
      <c r="A202" s="62" t="n">
        <v>206</v>
      </c>
      <c r="B202" s="78"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ผู้ป่วยอยากได้ยาถ่ายที่ไม่ต้องเบ่งและไม่ปวดท้องควรเลือกใช้ยาใด</t>
        </is>
      </c>
      <c r="C202" s="78" t="inlineStr"/>
      <c r="D202" s="78" t="inlineStr">
        <is>
          <t>Psyllium</t>
        </is>
      </c>
      <c r="E202" s="78" t="inlineStr">
        <is>
          <t>Lactulose</t>
        </is>
      </c>
      <c r="F202" s="78" t="inlineStr">
        <is>
          <t>Castor oil</t>
        </is>
      </c>
      <c r="G202" s="78" t="inlineStr">
        <is>
          <t>Senna</t>
        </is>
      </c>
      <c r="H202" s="78" t="inlineStr">
        <is>
          <t>Bisacodyl</t>
        </is>
      </c>
      <c r="I202" s="62" t="inlineStr">
        <is>
          <t>2</t>
        </is>
      </c>
      <c r="J202" s="78" t="inlineStr">
        <is>
          <t>✅ คำตอบที่ถูกต้อง: ข้อ ข. Lactulose
🎯 ทำไมข้อนี้ถึงถูก:
Lactulose เป็น non-absorbable disaccharide osmotic laxative ดึงน้ำเข้ามาในลำไส้ใหญ่ ช่วยให้อุจจาระนุ่มเนียน ขับถ่ายสะดวกโดยไม่ต้องออกแรงเบ่ง และไม่กระตุ้น myenteric plexus ให้บีบเกร็งรุนแรง จึงไม่ทำให้เกิด abdominal cramping ปวดมวนท้อง
🔍 ข้ออื่นผิดเพราะอะไร:
• • ข้อ ก.: Psyllium เป็น bulk-forming laxative เพิ่มปริมาตรอุจจาระ ออกฤทธิ์ช้า และหากดื่มน้ำไม่พอจะทำให้อุจจาระแข็งตัวและต้องเบ่งมากขึ้น
• ข้อ ค.: Castor oil ถูกย่อยเป็น ricinoleic acid กระตุ้นการบีบตัวของลำไส้เล็กอย่างรุนแรง ทำให้ปวดเกร็งท้องรุนแรงมาก (severe abdominal cramps)
• ข้อ ง.: Senna เป็น stimulant laxative มีฤทธิ์กระตุ้น peristalsis มักทำให้เกิด abdominal cramping ปวดมวนท้องได้บ่อย
• ข้อ จ.: Bisacodyl เป็น stimulant laxative ทำให้เกิดการระคายเคืองต่อเยื่อบุลำไส้และปวดเกร็งท้องได้</t>
        </is>
      </c>
      <c r="K202" s="78" t="inlineStr">
        <is>
          <t>Constipation</t>
        </is>
      </c>
      <c r="L202" s="78" t="inlineStr">
        <is>
          <t>Osmotic laxative for gentle relief without straining or cramping</t>
        </is>
      </c>
      <c r="M202" s="62" t="inlineStr">
        <is>
          <t>ปานกลาง</t>
        </is>
      </c>
      <c r="N202" s="62" t="inlineStr">
        <is>
          <t>ข้อสอบเก่า</t>
        </is>
      </c>
      <c r="O202" s="78" t="inlineStr">
        <is>
          <t>[SOURCE: Pharma Plus เล่มม่วง 2 - ข้อสอบย้อนหลัง PLE-CC1 ปี 2565 ข้อ 11]</t>
        </is>
      </c>
      <c r="P202" s="62" t="n">
        <v>2565</v>
      </c>
    </row>
    <row r="203" ht="28" customHeight="1" s="49">
      <c r="A203" s="62" t="n">
        <v>207</v>
      </c>
      <c r="B203" s="78" t="inlineStr">
        <is>
          <t>ยากับผลข้างเคียงข้อใดไม่สัมพันธ์กัน</t>
        </is>
      </c>
      <c r="C203" s="78" t="inlineStr"/>
      <c r="D203" s="78" t="inlineStr">
        <is>
          <t>Omeprazole - bone fracture</t>
        </is>
      </c>
      <c r="E203" s="78" t="inlineStr">
        <is>
          <t>Famotidine - increase appetite</t>
        </is>
      </c>
      <c r="F203" s="78" t="inlineStr">
        <is>
          <t>Bismuth subsalicylate - black tongue</t>
        </is>
      </c>
      <c r="G203" s="78" t="inlineStr">
        <is>
          <t>Clarithromycin - QT-prolongation</t>
        </is>
      </c>
      <c r="H203" s="78" t="inlineStr">
        <is>
          <t>Ciprofloxacin - QT-prolongation</t>
        </is>
      </c>
      <c r="I203" s="62" t="inlineStr">
        <is>
          <t>2</t>
        </is>
      </c>
      <c r="J203" s="78" t="inlineStr">
        <is>
          <t>✅ คำตอบที่ถูกต้อง: ข้อ ข. Famotidine - increase appetite
🎯 ทำไมข้อนี้ถึงถูก:
Famotidine เป็น H2 receptor antagonist ผลข้างเคียงหลักคือ headache, dizziness, constipation หรือ diarrhea ไม่ได้มีผลเพิ่มความอยากอาหาร (increased appetite)
🔍 ข้ออื่นผิดเพราะอะไร:
• • ข้อ ก.: Omeprazole (PPIs) สัมพันธ์กับ osteoporotic bone fracture จากการลดความเป็นกรดในกระเพาะอาหารทำให้การดูดซึม calcium carbonate ลดลง
• ข้อ ค.: Bismuth subsalicylate ทำปฏิกิริยากับ hydrogen sulfide ในปากและทางเดินอาหารเกิดเป็น bismuth sulfide สีดำ ทำให้เกิด black stool และ black tongue (ลิ้นดำชั่วคราว)
• ข้อ ง.: Clarithromycin เป็น macrolide antibiotic บล็อก IKr channel ทำให้เกิด QT-prolongation และเสี่ยงต่อ Torsades de Pointes
• ข้อ จ.: Ciprofloxacin เป็น fluoroquinolone antibiotic มีฤทธิ์ขยาย QT interval และเสี่ยงต่อ QT-prolongation</t>
        </is>
      </c>
      <c r="K203" s="78" t="inlineStr">
        <is>
          <t>Peptic Ulcer Disease</t>
        </is>
      </c>
      <c r="L203" s="78" t="inlineStr">
        <is>
          <t>Adverse drug reactions of GI and antimicrobial agents</t>
        </is>
      </c>
      <c r="M203" s="62" t="inlineStr">
        <is>
          <t>ยาก</t>
        </is>
      </c>
      <c r="N203" s="62" t="inlineStr">
        <is>
          <t>ข้อสอบเก่า</t>
        </is>
      </c>
      <c r="O203" s="78" t="inlineStr">
        <is>
          <t>[SOURCE: Pharma Plus เล่มม่วง 2 - ข้อสอบย้อนหลัง PLE-CC1 ปี 2565 ข้อ 12]</t>
        </is>
      </c>
      <c r="P203" s="62" t="n">
        <v>2565</v>
      </c>
    </row>
    <row r="204" ht="28" customHeight="1" s="49">
      <c r="A204" s="62" t="n">
        <v>208</v>
      </c>
      <c r="B204" s="78"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ผู้ป่วยรายนี้เป็นโรคใด</t>
        </is>
      </c>
      <c r="C204" s="78" t="inlineStr"/>
      <c r="D204" s="78" t="inlineStr">
        <is>
          <t>Viral diarrhea</t>
        </is>
      </c>
      <c r="E204" s="78" t="inlineStr">
        <is>
          <t>Vibrio diarrhea</t>
        </is>
      </c>
      <c r="F204" s="78" t="inlineStr">
        <is>
          <t>Bacterial diarrhea</t>
        </is>
      </c>
      <c r="G204" s="78" t="inlineStr">
        <is>
          <t>Travelers diarrhea</t>
        </is>
      </c>
      <c r="H204" s="78" t="inlineStr">
        <is>
          <t>Food poisoning diarrhea</t>
        </is>
      </c>
      <c r="I204" s="62" t="inlineStr">
        <is>
          <t>5</t>
        </is>
      </c>
      <c r="J204" s="78" t="inlineStr">
        <is>
          <t>✅ คำตอบที่ถูกต้อง: ข้อ จ. Food poisoning diarrhea
🎯 ทำไมข้อนี้ถึงถูก:
ประวัติรับประทานข้าวผัดค้างมื้อที่มีกลิ่นผิดปกติ เกิดอาการคลื่นไส้ อาเจียน ถ่ายเหลวเฉียบพลันโดยไม่มีไข้ ร่วมกับเพื่อนที่รับประทานอาหารร่วมกันมีอาการคลื่นไส้ เป็นลักษณะเด่นของ food poisoning diarrhea จาก preformed enterotoxin (เช่น Bacillus cereus จาก fried rice syndrome)
🔍 ข้ออื่นผิดเพราะอะไร:
• • ข้อ ก.: Viral diarrhea มักมีไข้ต่ำๆ อาเจียนเด่น และพบการระบาดในชุมชนแบบ person-to-person
• ข้อ ข.: Vibrio diarrhea (เช่น Vibrio cholerae หรือ V. parahaemolyticus) สัมพันธ์กับอาหารทะเลดิบ ถ่ายเป็นน้ำซาวข้าวจำนวนมาก (rice-water stool)
• ข้อ ค.: Invasive bacterial diarrhea มักมีไข้สูง ปวดเกร็งท้อง อุจจาระมีมูกเลือดปน (dysentery)
• ข้อ ง.: Travelers diarrhea เป็นภาวะท้องเสียในนักท่องเที่ยวที่เพิ่งเดินทางข้ามเขต แต่ผู้ป่วยรายนี้อาศัยอยู่ในไทยมานานตั้งแต่มัธยมจึงไม่ใช่บริบทของ travelers diarrhea</t>
        </is>
      </c>
      <c r="K204" s="78" t="inlineStr">
        <is>
          <t>Diarrhea</t>
        </is>
      </c>
      <c r="L204" s="78" t="inlineStr">
        <is>
          <t>Food poisoning diarrhea from preformed enterotoxin (fried rice syndrome)</t>
        </is>
      </c>
      <c r="M204" s="62" t="inlineStr">
        <is>
          <t>ปานกลาง</t>
        </is>
      </c>
      <c r="N204" s="62" t="inlineStr">
        <is>
          <t>ข้อสอบเก่า</t>
        </is>
      </c>
      <c r="O204" s="78" t="inlineStr">
        <is>
          <t>[SOURCE: Pharma Plus เล่มม่วง 2 - ข้อสอบย้อนหลัง PLE-CC1 ปี 2565 ข้อ 13]</t>
        </is>
      </c>
      <c r="P204" s="62" t="n">
        <v>2565</v>
      </c>
    </row>
    <row r="205" ht="28" customHeight="1" s="49">
      <c r="A205" s="62" t="n">
        <v>209</v>
      </c>
      <c r="B205" s="78"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ยาใดควรให้เป็นอันดับแรก</t>
        </is>
      </c>
      <c r="C205" s="78" t="inlineStr"/>
      <c r="D205" s="78" t="inlineStr">
        <is>
          <t>Norfloxacin</t>
        </is>
      </c>
      <c r="E205" s="78" t="inlineStr">
        <is>
          <t>Azithromycin</t>
        </is>
      </c>
      <c r="F205" s="78" t="inlineStr">
        <is>
          <t>Ciprofloxacin</t>
        </is>
      </c>
      <c r="G205" s="78" t="inlineStr">
        <is>
          <t>Domperidone</t>
        </is>
      </c>
      <c r="H205" s="78" t="inlineStr">
        <is>
          <t>Dimenhydrinate</t>
        </is>
      </c>
      <c r="I205" s="62" t="inlineStr">
        <is>
          <t>4</t>
        </is>
      </c>
      <c r="J205" s="78" t="inlineStr">
        <is>
          <t>✅ คำตอบที่ถูกต้อง: ข้อ ง. Domperidone
🎯 ทำไมข้อนี้ถึงถูก:
ผู้ป่วยอาหารเป็นพิษจาก preformed enterotoxin ที่ไม่มีไข้และไม่มีมูกเลือด การรักษาเน้น symptomatic treatment โดยผู้ป่วยมีอาการคลื่นไส้ พะอืดพะอมเด่นชัด จึงควรให้ peripheral dopamine D2 antagonist อย่าง domperidone เพื่อบรรเทาอาการคลื่นไส้และช่วยกระตุ้น gastric motility โดยไม่ผ่าน blood-brain barrier
🔍 ข้ออื่นผิดเพราะอะไร:
• • ข้อ ก.: Norfloxacin เป็น fluoroquinolone antibiotic ไม่แนะนำใน non-inflammatory food poisoning เพราะเกิดจากสารพิษ (toxin) ไม่ใช่ invasive bacterial infection
• ข้อ ข.: Azithromycin ใช้ใน travelers diarrhea หรือ severe dysentery ไม่จำเป็นในเคสนี้
• ข้อ ค.: Ciprofloxacin เป็น fluoroquinolone ไม่ควรใช้พร่ำเพรื่อในท้องเสียที่ไม่มีไข้
• ข้อ จ.: Dimenhydrinate เป็น antihistamine เด่นใน motion sickness และ vertigo แต่มีฤทธิ์ anticholinergic ทำให้กระเพาะอาหารบีบตัวช้าลง (delayed gastric emptying) ซึ่งไม่เหมาะกับ nausea จากอาหารไม่ย่อยหรืออาหารเป็นพิษ</t>
        </is>
      </c>
      <c r="K205" s="78" t="inlineStr">
        <is>
          <t>Diarrhea</t>
        </is>
      </c>
      <c r="L205" s="78" t="inlineStr">
        <is>
          <t>Initial symptomatic management of acute food poisoning</t>
        </is>
      </c>
      <c r="M205" s="62" t="inlineStr">
        <is>
          <t>ปานกลาง</t>
        </is>
      </c>
      <c r="N205" s="62" t="inlineStr">
        <is>
          <t>ข้อสอบเก่า</t>
        </is>
      </c>
      <c r="O205" s="78" t="inlineStr">
        <is>
          <t>[SOURCE: Pharma Plus เล่มม่วง 2 - ข้อสอบย้อนหลัง PLE-CC1 ปี 2565 ข้อ 14]</t>
        </is>
      </c>
      <c r="P205" s="62" t="n">
        <v>2565</v>
      </c>
    </row>
    <row r="206" ht="28" customHeight="1" s="49">
      <c r="A206" s="62" t="n">
        <v>210</v>
      </c>
      <c r="B206" s="78" t="inlineStr">
        <is>
          <t>ยารักษาคลื่นไส้อาเจียนข้อใดเมื่อใช้ขนาดสูงเป็นเวลานานทำให้เกิด EPS มากสุด</t>
        </is>
      </c>
      <c r="C206" s="78" t="inlineStr"/>
      <c r="D206" s="78" t="inlineStr">
        <is>
          <t>Betahistine</t>
        </is>
      </c>
      <c r="E206" s="78" t="inlineStr">
        <is>
          <t>Hydroxyzine</t>
        </is>
      </c>
      <c r="F206" s="78" t="inlineStr">
        <is>
          <t>Ondansetron</t>
        </is>
      </c>
      <c r="G206" s="78" t="inlineStr">
        <is>
          <t>Dimenhydrinate</t>
        </is>
      </c>
      <c r="H206" s="78" t="inlineStr">
        <is>
          <t>Metoclopramide</t>
        </is>
      </c>
      <c r="I206" s="62" t="inlineStr">
        <is>
          <t>5</t>
        </is>
      </c>
      <c r="J206" s="78" t="inlineStr">
        <is>
          <t>✅ คำตอบที่ถูกต้อง: ข้อ จ. Metoclopramide
🎯 ทำไมข้อนี้ถึงถูก:
Metoclopramide เป็น dopamine D2 receptor antagonist ที่สามารถผ่าน blood-brain barrier เข้าสู่ central nervous system ไปยับยั้ง D2 receptors ใน basal ganglia ทำให้เกิด extrapyramidal symptoms (EPS) เช่น dystonia, parkinsonism, akathisia และ tardive dyskinesia เมื่อใช้ขนาดสูงหรือต่อเนื่อง
🔍 ข้ออื่นผิดเพราะอะไร:
• • ข้อ ก.: Betahistine เป็น histamine H1 agonist และ H3 antagonist บรรเทาอาการเวียนศีรษะจาก Meniere disease ไม่มีฤทธิ์บล็อกโดปามีน
• ข้อ ข.: Hydroxyzine เป็น first-generation antihistamine ไม่มีฤทธิ์ D2 blockade จึงไม่ก่อให้เกิด EPS
• ข้อ ค.: Ondansetron เป็น 5-HT3 receptor antagonist ผลข้างเคียงหลักคือ headache, constipation, QT prolongation ไม่มีฤทธิ์ทำให้เกิด EPS
• ข้อ ง.: Dimenhydrinate เป็น first-generation H1 antagonist เด่นด้าน sedation และ anticholinergic effect ไม่ทำให้เกิด EPS</t>
        </is>
      </c>
      <c r="K206" s="78" t="inlineStr">
        <is>
          <t>Nausea and Vomiting</t>
        </is>
      </c>
      <c r="L206" s="78" t="inlineStr">
        <is>
          <t>Antiemetic agents and extrapyramidal symptoms risk</t>
        </is>
      </c>
      <c r="M206" s="62" t="inlineStr">
        <is>
          <t>ยาก</t>
        </is>
      </c>
      <c r="N206" s="62" t="inlineStr">
        <is>
          <t>ข้อสอบเก่า</t>
        </is>
      </c>
      <c r="O206" s="78" t="inlineStr">
        <is>
          <t>[SOURCE: Pharma Plus เล่มม่วง 2 - ข้อสอบย้อนหลัง PLE-CC1 ปี 2565 ข้อ 15]</t>
        </is>
      </c>
      <c r="P206" s="62" t="n">
        <v>2565</v>
      </c>
    </row>
    <row r="207" ht="28" customHeight="1" s="49">
      <c r="A207" s="62" t="n">
        <v>211</v>
      </c>
      <c r="B207" s="78" t="inlineStr">
        <is>
          <t>ยารักษาท้องเสียที่มีฤทธิ์ต้านจุลชีพ</t>
        </is>
      </c>
      <c r="C207" s="78" t="inlineStr"/>
      <c r="D207" s="78" t="inlineStr">
        <is>
          <t>Hyoscine</t>
        </is>
      </c>
      <c r="E207" s="78" t="inlineStr">
        <is>
          <t>Loperamide</t>
        </is>
      </c>
      <c r="F207" s="78" t="inlineStr">
        <is>
          <t>Activated charcoal</t>
        </is>
      </c>
      <c r="G207" s="78" t="inlineStr">
        <is>
          <t>Bismuth subsalicylate</t>
        </is>
      </c>
      <c r="H207" s="78" t="inlineStr">
        <is>
          <t>Oral rehydration salts</t>
        </is>
      </c>
      <c r="I207" s="62" t="inlineStr">
        <is>
          <t>4</t>
        </is>
      </c>
      <c r="J207" s="78" t="inlineStr">
        <is>
          <t>✅ คำตอบที่ถูกต้อง: ข้อ ง. Bismuth subsalicylate
🎯 ทำไมข้อนี้ถึงถูก:
Bismuth subsalicylate แตกตัวในกระเพาะอาหารได้ bismuth moiety ซึ่งมีฤทธิ์ต้านจุลชีพโดยตรง (direct antimicrobial and bactericidal activity) ต่อแบคทีเรียก่อโรคทางเดินอาหาร (เช่น E. coli, H. pylori) ส่วน salicylate มีฤทธิ์ antisecretory และ anti-inflammatory
🔍 ข้ออื่นผิดเพราะอะไร:
• • ข้อ ก.: Hyoscine (scopolamine butylbromide) เป็น antispasmodic / anticholinergic ช่วยลดการบีบเกร็งของกล้ามเนื้อเรียบลำไส้ ไม่มีฤทธิ์ต้านจุลชีพ
• ข้อ ข.: Loperamide เป็น peripheral mu-opioid receptor agonist ยับยั้ง peristalsis ชะลอ transit time ไม่มีฤทธิ์ฆ่าเชื้อจุลชีพ
• ข้อ ค.: Activated charcoal เป็น adsorbent ดูดซับสารพิษและก๊าซในทางเดินอาหาร ไม่มีฤทธิ์ antimicrobial
• ข้อ จ.: Oral rehydration salts (ORS) ใช้ทดแทนสารน้ำและเกลือแร่ที่สูญเสียไป ไม่มีฤทธิ์ต้านจุลชีพ</t>
        </is>
      </c>
      <c r="K207" s="78" t="inlineStr">
        <is>
          <t>Diarrhea</t>
        </is>
      </c>
      <c r="L207" s="78" t="inlineStr">
        <is>
          <t>Antidiarrheal agent with antimicrobial activity</t>
        </is>
      </c>
      <c r="M207" s="62" t="inlineStr">
        <is>
          <t>ปานกลาง</t>
        </is>
      </c>
      <c r="N207" s="62" t="inlineStr">
        <is>
          <t>ข้อสอบเก่า</t>
        </is>
      </c>
      <c r="O207" s="78" t="inlineStr">
        <is>
          <t>[SOURCE: Pharma Plus เล่มม่วง 2 - ข้อสอบย้อนหลัง PLE-CC1 ปี 2565 ข้อ 16]</t>
        </is>
      </c>
      <c r="P207" s="62" t="n">
        <v>2565</v>
      </c>
    </row>
    <row r="208" ht="28" customHeight="1" s="49">
      <c r="A208" s="62" t="n">
        <v>212</v>
      </c>
      <c r="B208" s="78"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คำถาม: ข้อใดไม่ใช่ปัจจัยเสี่ยงที่ทำให้เกิดอาการนี้</t>
        </is>
      </c>
      <c r="C208" s="78" t="inlineStr"/>
      <c r="D208" s="78" t="inlineStr">
        <is>
          <t>ทานชา กาแฟ</t>
        </is>
      </c>
      <c r="E208" s="78" t="inlineStr">
        <is>
          <t>กินอาหารรสจัด เผ็ด</t>
        </is>
      </c>
      <c r="F208" s="78" t="inlineStr">
        <is>
          <t>กินอาหารไม่ตรงเวลา</t>
        </is>
      </c>
      <c r="G208" s="78" t="inlineStr">
        <is>
          <t>ปวดประจำเดือน 7-8 วัน</t>
        </is>
      </c>
      <c r="H208" s="78" t="inlineStr">
        <is>
          <t>รับประทานยาที่มีผลข้างเคียงทำให้เกิดอาการดังกล่าว</t>
        </is>
      </c>
      <c r="I208" s="62" t="inlineStr">
        <is>
          <t>4</t>
        </is>
      </c>
      <c r="J208" s="78" t="inlineStr">
        <is>
          <t>✅ คำตอบที่ถูกต้อง: ข้อ ง. ปวดประจำเดือน 7-8 วัน
🎯 ทำไมข้อนี้ถึงถูก:
อาการปวดประจำเดือน (dysmenorrhea) เป็นอาการทางนรีเวช ไม่ใช่สาเหตุหรือปัจจัยเสี่ยงทางพยาธิสภาพที่ทำให้เกิดโรคกระเพาะอาหารโดยตรง แต่การรับประทานยาแก้ปวด Ponstan (mefenamic acid ซึ่งเป็น NSAID) ต่างหากที่เป็นปัจจัยเสี่ยงสำคัญ
🔍 ข้ออื่นผิดเพราะอะไร:
• • ข้อ ก.: ชาและกาแฟ มีคาเฟอีนที่กระตุ้นการหลั่งกรดในกระเพาะอาหารและลด lower esophageal sphincter pressure เป็นปัจจัยเสี่ยงที่กระตุ้นอาการ dyspepsia
• ข้อ ข.: อาหารรสจัด เผ็ด มีสารแคปไซซินที่ระคายเคืองเยื่อบุกระเพาะอาหารโดยตรง
• ข้อ ค.: การกินอาหารไม่ตรงเวลา ทำให้กรดในกระเพาะอาหารหลั่งออกมากัดเยื่อบุในขณะที่ไม่มีอาหารรองรับ
• ข้อ จ.: การรับประทาน Ponstan (mefenamic acid) ซึ่งเป็น NSAID ยับยั้งการสร้าง protective prostaglandins (PGE2, PGI2) ทำให้เกิด mucosal injury และแผลในกระเพาะอาหารได้ชัดเจน</t>
        </is>
      </c>
      <c r="K208" s="78" t="inlineStr">
        <is>
          <t>Peptic Ulcer Disease</t>
        </is>
      </c>
      <c r="L208" s="78" t="inlineStr">
        <is>
          <t>Risk factors for dyspepsia and peptic ulcer disease</t>
        </is>
      </c>
      <c r="M208" s="62" t="inlineStr">
        <is>
          <t>ปานกลาง</t>
        </is>
      </c>
      <c r="N208" s="62" t="inlineStr">
        <is>
          <t>ข้อสอบเก่า</t>
        </is>
      </c>
      <c r="O208" s="78" t="inlineStr">
        <is>
          <t>[SOURCE: Pharma Plus เล่มม่วง 2 - ข้อสอบย้อนหลัง PLE-CC1 ปี 2565 ข้อ 17]</t>
        </is>
      </c>
      <c r="P208" s="62" t="n">
        <v>2565</v>
      </c>
    </row>
    <row r="209" ht="28" customHeight="1" s="49">
      <c r="A209" s="62" t="n">
        <v>213</v>
      </c>
      <c r="B209" s="78"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ต่อมาผู้ป่วยได้ยา Omeprazole 20 mg 1x1 ac เช้า แล้วไม่ดีขึ้น ไปหาหมอพบว่าเป็น H. Pylori
คำถาม: ข้อใดคือการรักษาที่เหมาะสม</t>
        </is>
      </c>
      <c r="C209" s="78" t="inlineStr"/>
      <c r="D209" s="78" t="inlineStr">
        <is>
          <t>Omeprazole + amoxicillin + rifabutin 14 วัน</t>
        </is>
      </c>
      <c r="E209" s="78" t="inlineStr">
        <is>
          <t>Omeprazole + amoxicillin + norfloxacin 14 วัน</t>
        </is>
      </c>
      <c r="F209" s="78" t="inlineStr">
        <is>
          <t>Omeprazole + amoxicillin + clarithromycin 14 วัน</t>
        </is>
      </c>
      <c r="G209" s="78" t="inlineStr">
        <is>
          <t>Omeprazole + clarithromycin + tetracycline 10 วัน</t>
        </is>
      </c>
      <c r="H209" s="78" t="inlineStr">
        <is>
          <t>Omeprazole + bismuth + levofloxacin + clarithromycin 10 วัน</t>
        </is>
      </c>
      <c r="I209" s="62" t="inlineStr">
        <is>
          <t>3</t>
        </is>
      </c>
      <c r="J209" s="78" t="inlineStr">
        <is>
          <t>✅ คำตอบที่ถูกต้อง: ข้อ ค. Omeprazole + amoxicillin + clarithromycin 14 วัน
🎯 ทำไมข้อนี้ถึงถูก:
การรักษามาตรฐานสำหรับ H. pylori infection คือ standard triple therapy ซึ่งประกอบด้วย PPI (Omeprazole) + Amoxicillin 1000 mg bid + Clarithromycin 500 mg bid เป็นเวลา 14 วัน (หรือ Bismuth quadruple therapy)
🔍 ข้ออื่นผิดเพราะอะไร:
• • ข้อ ก.: Rifabutin-based triple therapy สงวนไว้ใช้สำหรับ salvage therapy หรือ refractory cases หลังล้มเหลวจากการรักษามาตรฐานหลายขนาน
• ข้อ ข.: Norfloxacin ไม่มีข้อบ่งชี้และไม่มีประสิทธิภาพในการกำจัด H. pylori
• ข้อ ง.: สูตร Omeprazole + clarithromycin + tetracycline ไม่ใช่ standard regimen ตาม clinical guidelines
• ข้อ จ.: การรวม fluoroquinolone ร่วมกับ clarithromycin ใน bismuth regimen ไม่ใช่สูตรมาตรฐาน และเสี่ยงต่อ drug interactions และ side effects สูง</t>
        </is>
      </c>
      <c r="K209" s="78" t="inlineStr">
        <is>
          <t>Peptic Ulcer Disease</t>
        </is>
      </c>
      <c r="L209" s="78" t="inlineStr">
        <is>
          <t>Helicobacter pylori eradication regimens</t>
        </is>
      </c>
      <c r="M209" s="62" t="inlineStr">
        <is>
          <t>ยาก</t>
        </is>
      </c>
      <c r="N209" s="62" t="inlineStr">
        <is>
          <t>ข้อสอบเก่า</t>
        </is>
      </c>
      <c r="O209" s="78" t="inlineStr">
        <is>
          <t>[SOURCE: Pharma Plus เล่มม่วง 2 - ข้อสอบย้อนหลัง PLE-CC1 ปี 2565 ข้อ 18]</t>
        </is>
      </c>
      <c r="P209" s="62" t="n">
        <v>2565</v>
      </c>
    </row>
    <row r="210" ht="28" customHeight="1" s="49">
      <c r="A210" s="62" t="n">
        <v>214</v>
      </c>
      <c r="B210" s="78" t="inlineStr">
        <is>
          <t>[สถานการณ์]
ชายอายุ 28 ปี มีอาการปวด แสบร้อนกลางอก ตั้งแต่เมื่อ 2 เดือนก่อน สัปดาห์ก่อนหน้ามีเรอเปรี้ยวบ่อยมาก ร่วมกับคลื่นไส้อาเจียนวันละ 1-2 ครั้ง กินยาลดกรดแบบน้ำแล้วดีขึ้น แต่ 3 วันก่อนหน้ากินยาลดกรดแล้วไม่ดีขึ้น
คำถาม: ข้อใดบ่งชี้ใดที่ควรไปตรวจเพิ่มที่โรงพยาบาล</t>
        </is>
      </c>
      <c r="C210" s="78" t="inlineStr"/>
      <c r="D210" s="78" t="inlineStr">
        <is>
          <t>ไอ</t>
        </is>
      </c>
      <c r="E210" s="78" t="inlineStr">
        <is>
          <t>ท้องเสีย</t>
        </is>
      </c>
      <c r="F210" s="78" t="inlineStr">
        <is>
          <t>อุจจาระมีสีดำ</t>
        </is>
      </c>
      <c r="G210" s="78" t="inlineStr">
        <is>
          <t>ปวดท้องกลางคืน</t>
        </is>
      </c>
      <c r="H210" s="78" t="inlineStr">
        <is>
          <t>การรับรสผิดปกติ</t>
        </is>
      </c>
      <c r="I210" s="62" t="inlineStr">
        <is>
          <t>3</t>
        </is>
      </c>
      <c r="J210" s="78" t="inlineStr">
        <is>
          <t>✅ คำตอบที่ถูกต้อง: ข้อ ค. อุจจาระมีสีดำ
🎯 ทำไมข้อนี้ถึงถูก:
อุจจาระมีสีดำ (melena) เป็นสัญญาณเตือนอันตราย (alarm feature / red flag) ที่บ่งชี้ถึงภาวะเลือดออกในทางเดินอาหารส่วนบน (upper GI bleeding) จำเป็นต้องส่งต่อโรงพยาบาลเพื่อส่องกล้องตรวจทันที
🔍 ข้ออื่นผิดเพราะอะไร:
• ข้อ ก.: อาการไอเรื้อรังเป็น atypical / extraesophageal symptom ของ GERD ที่พบได้ แต่ไม่ใช่อาการเตือนอันตรายเร่งด่วน
• ข้อ ข.: ท้องเสียไม่ใช่สัญญาณเตือนอันตรายของ GERD แต่อาจเป็นผลข้างเคียงจากยาลดกรดกลุ่ม magnesium
• ข้อ ง.: ปวดท้องตอนกลางคืนพบได้บ่อยใน nocturnal GERD หรือ peptic ulcer หากไม่มีอาการเตือนอื่นสามารถปรับยา PPI ได้
• ข้อ จ.: การรับรสผิดปกติ (dysgeusia) พบได้เมื่อมีกรดหรือน้ำดีไหลย้อนขึ้นมา ไม่ใช่สัญญาณเตือนอันตราย</t>
        </is>
      </c>
      <c r="K210" s="78" t="inlineStr">
        <is>
          <t>GERD and Dyspepsia</t>
        </is>
      </c>
      <c r="L210" s="78" t="inlineStr">
        <is>
          <t>Alarm Symptoms / Red Flags (Melena)</t>
        </is>
      </c>
      <c r="M210" s="62" t="inlineStr">
        <is>
          <t>ปานกลาง</t>
        </is>
      </c>
      <c r="N210" s="62" t="inlineStr">
        <is>
          <t>ข้อสอบเก่า</t>
        </is>
      </c>
      <c r="O210" s="78" t="inlineStr">
        <is>
          <t>[SOURCE: Pharma Plus เล่มม่วง 2 - ข้อสอบย้อนหลัง PLE-CC1 ปี 2565 ข้อ 73]</t>
        </is>
      </c>
      <c r="P210" s="62" t="n">
        <v>2565</v>
      </c>
    </row>
    <row r="211" ht="28" customHeight="1" s="49">
      <c r="A211" s="62" t="n">
        <v>215</v>
      </c>
      <c r="B211" s="78" t="inlineStr">
        <is>
          <t>ยาใดช่วยควบคุมอาการและช่วยลดอาการแสบยอดอกได้ในระยะยาว</t>
        </is>
      </c>
      <c r="C211" s="78" t="inlineStr"/>
      <c r="D211" s="78" t="inlineStr">
        <is>
          <t>Alginic acid</t>
        </is>
      </c>
      <c r="E211" s="78" t="inlineStr">
        <is>
          <t>Famotidine</t>
        </is>
      </c>
      <c r="F211" s="78" t="inlineStr">
        <is>
          <t>Lansoprazole</t>
        </is>
      </c>
      <c r="G211" s="78" t="inlineStr">
        <is>
          <t>Metoclopramide</t>
        </is>
      </c>
      <c r="H211" s="78" t="inlineStr">
        <is>
          <t>Magnesium hydroxide</t>
        </is>
      </c>
      <c r="I211" s="62" t="inlineStr">
        <is>
          <t>3</t>
        </is>
      </c>
      <c r="J211" s="78" t="inlineStr">
        <is>
          <t>✅ คำตอบที่ถูกต้อง: ข้อ ค. Lansoprazole
🎯 ทำไมข้อนี้ถึงถูก:
ยากลุ่ม Proton Pump Inhibitors (PPIs) เช่น Lansoprazole เป็นยาที่มีประสิทธิภาพสูงสุดในการยับยั้งการหลั่งกรด สมานแผลในหลอดอาหาร และควบคุมอาการแสบร้อนกลางอก (heartburn) ในระยะยาว
🔍 ข้ออื่นผิดเพราะอะไร:
• ข้อ ก.: Alginic acid ช่วยสร้าง raft barrier บรรเทาอาการชั่วคราวหลังอาหาร ไม่เหมาะสำหรับการควบคุมอาการระยะยาว
• ข้อ ข.: Famotidine เป็น H2RA ช่วยลดกรดได้ดีในระยะสั้น แต่เกิด tachyphylaxis (การดื้อยา) ภายใน 1-2 สัปดาห์ จึงไม่เหมาะกับการควบคุมระยะยาว
• ข้อ ง.: Metoclopramide เป็น prokinetic drug ช่วยเรื่องการบีบตัวของกระเพาะ ไม่ได้ยับยั้งการหลั่งกรดโดยตรง และเสี่ยงต่อ EPS
• ข้อ จ.: Magnesium hydroxide เป็น antacid ออกฤทธิ์สะเทินกรดได้เร็วแต่หมดฤทธิ์ไว เหมาะสำหรับบรรเทาอาการเฉียบพลันเท่านั้น</t>
        </is>
      </c>
      <c r="K211" s="78" t="inlineStr">
        <is>
          <t>GERD Management</t>
        </is>
      </c>
      <c r="L211" s="78" t="inlineStr">
        <is>
          <t>Proton Pump Inhibitors for Long-term Symptom Control</t>
        </is>
      </c>
      <c r="M211" s="62" t="inlineStr">
        <is>
          <t>ปานกลาง</t>
        </is>
      </c>
      <c r="N211" s="62" t="inlineStr">
        <is>
          <t>ข้อสอบเก่า</t>
        </is>
      </c>
      <c r="O211" s="78" t="inlineStr">
        <is>
          <t>[SOURCE: Pharma Plus เล่มม่วง 2 - ข้อสอบย้อนหลัง PLE-CC1 ปี 2565 ข้อ 74]</t>
        </is>
      </c>
      <c r="P211" s="62" t="n">
        <v>2565</v>
      </c>
    </row>
  </sheetData>
  <mergeCells count="1">
    <mergeCell ref="A1:F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0" summaryRight="0"/>
    <pageSetUpPr/>
  </sheetPr>
  <dimension ref="A1:Q102"/>
  <sheetViews>
    <sheetView topLeftCell="C1" workbookViewId="0">
      <pane ySplit="2" topLeftCell="A3" activePane="bottomLeft" state="frozen"/>
      <selection pane="bottomLeft" activeCell="A3" sqref="A3:P10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n">
        <v>1</v>
      </c>
      <c r="B3" s="88" t="inlineStr">
        <is>
          <t>สถานการณ์ที่ 1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Laboratory ค่าปกติ ค่าที่ตรวจพบ
Hb 12-13 g/dL 8.2 g/dL
Hct 33-43 % 24.4 %
MCV 75-100 fL 82 fL
MCH 27-33 pg 29 pg
MCHC 35-40 g/dL 35 g/dL
RDW 11-14 % 12 %
RBC 4.5-5.5 x10^6 cell/cm^3 2.75 x 10^6 cell/cm^3
จากข้อมูลผลทางห้องปฏิบัติการ ผู้ป่วยจัดเป็น anemia แบบใด</t>
        </is>
      </c>
      <c r="C3" s="100" t="n"/>
      <c r="D3" s="88" t="inlineStr">
        <is>
          <t>Hypochromic microcytic anemia</t>
        </is>
      </c>
      <c r="E3" s="88" t="inlineStr">
        <is>
          <t>Hypochromic normocytic anemia</t>
        </is>
      </c>
      <c r="F3" s="88" t="inlineStr">
        <is>
          <t>Normochromic normocytic anemia</t>
        </is>
      </c>
      <c r="G3" s="88" t="inlineStr">
        <is>
          <t>Normochromic macrocytic anemia</t>
        </is>
      </c>
      <c r="H3" s="88" t="inlineStr">
        <is>
          <t>Hyperchromic macrocytic anemia</t>
        </is>
      </c>
      <c r="I3" s="119" t="inlineStr">
        <is>
          <t>3</t>
        </is>
      </c>
      <c r="J3" s="88" t="inlineStr">
        <is>
          <t>✅ คำตอบที่ถูกต้อง: ข้อ ค. Normochromic normocytic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Normochromic normocytic anemia ผู้ป่วยมีค่า Hb 8.2 g/dL, Hct 24.4% ซึ่งต่ำกว่าปกติ (Anemia) โดยมีค่า MCV 82 fL (อยู่ในช่วง 75-100 fL จัดเป็น normocytic) และ MCHC 35 g/dL (อยู่ในช่วงปกติ จัดเป็น normochromic) สอดคล้องกับภาวะ Anemia of chronic disease จากโรคไตเรื้อรัง (ESRD)
🔍 ข้ออื่นผิดเพราะอะไร:
• ข้อ ก. (Hypochromic microcytic anemia): Hypochromic microcytic anemia มีค่า MCV ต่ำกว่า 80 fL และ MCHC ต่ำกว่า 32 g/dL ซึ่งพบเด่นใน Iron Deficiency Anemia หรือ Thalassemia ไม่สอดคล้องกับผู้ป่วยรายนี้ที่มี MCV 82 fL และ MCHC 35 g/dL
• ข้อ ข. (Hypochromic normocytic anemia): Hypochromic normocytic anemia ค่าความเข้มข้นฮีโมโกลบินเฉลี่ยในเม็ดเลือดแดง (MCHC) จะต้องต่ำกว่าเกณฑ์ปกติ แต่ผลตรวจของผู้ป่วยมีค่า MCHC 35 g/dL ซึ่งอยู่ในช่วงปกติ (35-40 g/dL)
• ข้อ ง. (Normochromic macrocytic anemia): Normochromic macrocytic anemia ขนาดเม็ดเลือดแดง (MCV) ต้องมีค่ามากกว่า 100 fL ซึ่งเป็นลักษณะของการขาดวิตามินบี 12 หรือโฟเลต ไม่สอดคล้องกับ MCV 82 fL ของผู้ป่วยรายนี้
• ข้อ จ. (Hyperchromic macrocytic anemia): Hyperchromic macrocytic anemia โดยทั่วไปเม็ดเลือดแดงไม่สามารถมีฮีโมโกลบินเกินจุดอิ่มตัวตามธรรมชาติได้ (MCHC สูงกว่าปกติมักพบเฉพาะใน Spherocytosis) อีกทั้งผู้ป่วยรายนี้มีขนาดเซลล์และระดับฮีโมโกลบินอยู่ในเกณฑ์ปกติ
📖 Guideline อ้างอิง:
แนวทางการวินิจฉัยและรักษาภาวะโลหิตจาง พ.ศ. 2564 (สมาคมโลหิตวิทยาแห่งประเทศไทย)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 s="100" t="n"/>
      <c r="L3" s="88" t="inlineStr">
        <is>
          <t>Anemia</t>
        </is>
      </c>
      <c r="M3" s="100" t="inlineStr">
        <is>
          <t>Clinic</t>
        </is>
      </c>
      <c r="N3" s="88" t="inlineStr">
        <is>
          <t>ข้อ 1 Pharma Plus เล่มม่วง (เฉลยข้อ ค)</t>
        </is>
      </c>
      <c r="O3" s="100" t="inlineStr">
        <is>
          <t>Mock</t>
        </is>
      </c>
      <c r="P3" s="100" t="inlineStr">
        <is>
          <t>Pharma Plus เล่มม่วง</t>
        </is>
      </c>
      <c r="Q3" s="100" t="n"/>
    </row>
    <row r="4" ht="13.2" customHeight="1" s="49">
      <c r="A4" s="119" t="n">
        <v>2</v>
      </c>
      <c r="B4" s="88" t="inlineStr">
        <is>
          <t>Specific antidote ในผู้ป่วยที่มีภาวะเหล็กเกินคือข้อใด</t>
        </is>
      </c>
      <c r="C4" s="100" t="n"/>
      <c r="D4" s="88" t="inlineStr">
        <is>
          <t>Vitamin C 500 mg OD</t>
        </is>
      </c>
      <c r="E4" s="88" t="inlineStr">
        <is>
          <t>Pyridoxine 50 mg OD</t>
        </is>
      </c>
      <c r="F4" s="88" t="inlineStr">
        <is>
          <t>Hydroxyurea 500 mg OD</t>
        </is>
      </c>
      <c r="G4" s="88" t="inlineStr">
        <is>
          <t>Blood transfusion (Packed Red Cells)</t>
        </is>
      </c>
      <c r="H4" s="88" t="inlineStr">
        <is>
          <t>Ferrous fumarate 200 mg TID</t>
        </is>
      </c>
      <c r="I4" s="119" t="inlineStr">
        <is>
          <t>4</t>
        </is>
      </c>
      <c r="J4" s="88" t="inlineStr">
        <is>
          <t>✅ คำตอบที่ถูกต้อง: ข้อ ง. Blood transfusion (Packed Red Cells)
💡 Background:
ภาวะ acute poisoning ต้องได้รับการประเมิน supportive care ควบคู่กับการให้ specific antidote อย่างทันท่วงที
🎯 ทำไมข้อนี้ถึงถูก:
Blood transfusion (Packed Red Cells) Deferoxamine เป็น iron-chelating agent ที่ใช้เป็น specific antidote สำหรับรักษาภาวะเหล็กเกิน (Iron toxicity/overload) โดยจะจับกับเหล็กเกิดเป็น feroxamine complex และขับออกทางปัสสาวะ
🔍 ข้ออื่นผิดเพราะอะไร:
• ข้อ ก. (Vitamin C 500 mg OD): Vitamin C (Ascorbic acid) ไม่ใช่ยาขับเหล็ก แต่เป็นสารต้านอนุมูลอิสระที่ช่วยเพิ่มการเคลื่อนย้ายธาตุเหล็กออกจากเนื้อเยื่อ และเสริมฤทธิ์การขับเหล็กของ deferoxamine โดยต้องเริ่มให้หลังให้ยาขับเหล็กไปแล้วอย่างน้อย 1 เดือน
• ข้อ ข. (Pyridoxine 50 mg OD): Pyridoxine (Vitamin B6) เป็นโคแฟกเตอร์ที่ใช้รักษา Sideroblastic anemia จากภาวะขาดบี 6 หรือยาไอโซไนอะซิด ไม่มีฤทธิ์เป็น chelating agent ในการจับหรือขับธาตุเหล็กออกจากร่างกาย
• ข้อ ค. (Hydroxyurea 500 mg OD): Hydroxyurea ออกฤทธิ์ยับยั้งเอนไซม์ ribonucleotide reductase ใช้กระตุ้นการสร้าง Fetal hemoglobin (HbF) ในผู้ป่วย Thalassemia หรือ Sickle cell anemia ไม่สามารถจับหรือขับธาตุเหล็กส่วนเกินได้
• ข้อ จ. (Ferrous fumarate 200 mg TID): Ferrous fumarate เป็นเกลือธาตุเหล็กรับประทานสำหรับรักษาภาวะขาดธาตุเหล็ก ถือเป็นข้อห้ามใช้อย่างเด็ดขาดในผู้ป่วยที่มีภาวะเหล็กเกินเพราะจะยิ่งเพิ่มปริมาณธาตุเหล็กสะสมจนเกิดความเป็นพิษต่ออวัยวะสำคัญ
📖 Guideline อ้างอิง:
คู่มือการดูแลรักษาผู้ป่วยได้รับสารพิษ (ศูนย์พิษวิทยารามาธิบดี คณะแพทย์ศาสตร์โรงพยาบาลรามาธิบดี</t>
        </is>
      </c>
      <c r="K4" s="100" t="n"/>
      <c r="L4" s="88" t="inlineStr">
        <is>
          <t>Anemia</t>
        </is>
      </c>
      <c r="M4" s="100" t="inlineStr">
        <is>
          <t>Clinic</t>
        </is>
      </c>
      <c r="N4" s="88" t="inlineStr">
        <is>
          <t>ข้อ 2 Pharma Plus เล่มม่วง (เฉลยข้อ ง)</t>
        </is>
      </c>
      <c r="O4" s="100" t="inlineStr">
        <is>
          <t>Mock</t>
        </is>
      </c>
      <c r="P4" s="100" t="inlineStr">
        <is>
          <t>Pharma Plus เล่มม่วง</t>
        </is>
      </c>
      <c r="Q4" s="100" t="n"/>
    </row>
    <row r="5" ht="13.2" customHeight="1" s="49">
      <c r="A5" s="119" t="n">
        <v>3</v>
      </c>
      <c r="B5" s="88" t="inlineStr">
        <is>
          <t>สารพฤกษเคมีกลุ่มใดที่มีผลรบกวนการดูดซึมธาตุเหล็ก</t>
        </is>
      </c>
      <c r="C5" s="100" t="n"/>
      <c r="D5" s="88" t="inlineStr">
        <is>
          <t>Alkaloids</t>
        </is>
      </c>
      <c r="E5" s="88" t="inlineStr">
        <is>
          <t>Anthraquinones</t>
        </is>
      </c>
      <c r="F5" s="88" t="inlineStr">
        <is>
          <t>Quinolines</t>
        </is>
      </c>
      <c r="G5" s="88" t="inlineStr">
        <is>
          <t>Flavonoids</t>
        </is>
      </c>
      <c r="H5" s="88" t="inlineStr">
        <is>
          <t>Tannins</t>
        </is>
      </c>
      <c r="I5" s="119" t="inlineStr">
        <is>
          <t>5</t>
        </is>
      </c>
      <c r="J5" s="88" t="inlineStr">
        <is>
          <t>✅ คำตอบที่ถูกต้อง: ข้อ จ. Tannins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Tannins (แทนนิน) พบได้ในชา กาแฟ และพืชบางชนิด มีฤทธิ์จับกับธาตุเหล็ก (chelate iron) เกิดเป็น insoluble complex ทำให้การดูดซึมธาตุเหล็กลดลงอย่างมีนัยสำคัญ
🔍 ข้ออื่นผิดเพราะอะไร:
• ข้อ ก. (Alkaloids): Alkaloids เป็นกลุ่มสารพฤกษเคมีที่มีฤทธิ์ทางเภสัชวิทยาหลากหลาย เช่น ออกฤทธิ์ต่อระบบประสาท แต่ไม่มีโครงสร้าง polyphenol ที่ทำปฏิกิริยาจับหรือตกตะกอนกับธาตุเหล็กในทางเดินอาหาร
• ข้อ ข. (Anthraquinones): Anthraquinones เป็นสารพฤกษเคมีที่พบในมะขามแขก ออกฤทธิ์กระตุ้นการบีบตัวของลำไส้ใหญ่เพื่อบรรเทาอาการท้องผูก ไม่มีผลยับยั้งหรือรบกวนกลไกการดูดซึมธาตุเหล็กผ่านลำไส้เล็กส่วนต้น
• ข้อ ค. (Quinolines): Quinolines เป็นโครงสร้างพื้นฐานของสารเคมีและยารักษามาลาเรีย เช่น คลอโรควินและควินิน ไม่ใช่สารต้านโภชนาการในพืชที่มีบทบาทขัดขวางการดูดซึมธาตุเหล็ก
• ข้อ ง. (Flavonoids): Flavonoids แม้จะมีคุณสมบัติเป็นสารต้านอนุมูลอิสระและอาจมีพันธะจับโลหะได้บ้างเล็กน้อย แต่สารหลักในพืชที่มีผลทางคลินิกรบกวนการดูดซึมธาตุเหล็กอย่างรุนแรงและชัดเจนที่สุดคือ Tannins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 s="100" t="n"/>
      <c r="L5" s="88" t="inlineStr">
        <is>
          <t>Anemia</t>
        </is>
      </c>
      <c r="M5" s="100" t="inlineStr">
        <is>
          <t>Clinic</t>
        </is>
      </c>
      <c r="N5" s="88" t="inlineStr">
        <is>
          <t>ข้อ 3 Pharma Plus เล่มม่วง (เฉลยข้อ จ)</t>
        </is>
      </c>
      <c r="O5" s="100" t="inlineStr">
        <is>
          <t>Mock</t>
        </is>
      </c>
      <c r="P5" s="100" t="inlineStr">
        <is>
          <t>Pharma Plus เล่มม่วง</t>
        </is>
      </c>
      <c r="Q5" s="100" t="n"/>
    </row>
    <row r="6" ht="13.2" customHeight="1" s="49">
      <c r="A6" s="119" t="n">
        <v>4</v>
      </c>
      <c r="B6" s="88" t="inlineStr">
        <is>
          <t>สถานการณ์ที่ 2 แม่ของเด็กชายอายุ 12 ปี มาขอซื้อยาให้ลูก โดยมีอาการซีดมาได้ 3 วันแล้ว
แม่ของเด็กให้ข้อมูลเพิ่มเติมว่า ลูกไม่เคยมีอาการแบบนี้มาก่อน กินแต่เนื้อสัตว์ ไม่ชอบกินผัก ชอบกินยาวิตามินซี และไม่ได้กินอาหาร มีอาการปวดฟัน ไปที่คลินิกทันตกรรมแห่งหนึ่ง และได้รับยา aspirin อุจจาระสีปกติ แต่ปัสสาวะสีคล้ำเป็นสีน้ำตาล</t>
        </is>
      </c>
      <c r="C6" s="100" t="n"/>
      <c r="D6" s="88" t="inlineStr">
        <is>
          <t>จ่ายยา folic acid</t>
        </is>
      </c>
      <c r="E6" s="88" t="inlineStr">
        <is>
          <t>จ่ายยา vitamin B 12</t>
        </is>
      </c>
      <c r="F6" s="88" t="inlineStr">
        <is>
          <t>จ่ายยา ferrous gluconate</t>
        </is>
      </c>
      <c r="G6" s="88" t="inlineStr">
        <is>
          <t>แนะนำให้พาผู้ป่วยไปโรงพยาบาลทันที</t>
        </is>
      </c>
      <c r="H6" s="88" t="inlineStr">
        <is>
          <t>จ่ายยา ferrous sulfate และ folic acid</t>
        </is>
      </c>
      <c r="I6" s="119" t="inlineStr">
        <is>
          <t>4</t>
        </is>
      </c>
      <c r="J6" s="88" t="inlineStr">
        <is>
          <t>✅ คำตอบที่ถูกต้อง: ข้อ ง. แนะนำให้พาผู้ป่วยไปโรงพยาบาลทันที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แนะนำให้พาผู้ป่วยไปโรงพยาบาลทันที ผู้ป่วยเด็กชายมีอาการซีดและปัสสาวะสีน้ำตาลหลังได้รับยา aspirin (ซึ่งเป็นยาที่กระตุ้นให้เกิดภาวะ Hemolysis ในผู้ป่วยโรค G6PD deficiency) อาการดังกล่าวเป็นภาวะเร่งด่วนที่ต้องได้รับการวินิจฉัยและรักษาในโรงพยาบาลทันที ห้ามจ่ายยาเอง
🔍 ข้ออื่นผิดเพราะอะไร:
• ข้อ ก. (จ่ายยา folic acid): Folic acid ใช้รักษา Megaloblastic anemia จากภาวะขาดโฟเลต ไม่สามารถแก้ไขภาวะเม็ดเลือดแดงแตกเฉียบพลันจากการถูกทำลายด้วยยาแอสไพรินในผู้ป่วย G6PD deficiency ได้
• ข้อ ข. (จ่ายยา vitamin B 12): Vitamin B 12 ใช้รักษาภาวะขาดวิตามินบี 12 หรือ Pernicious anemia ไม่ตรงกับพยาธิสภาพของ Acute intravascular hemolysis ซึ่งต้องการการประเมินการทำงานของไตและการให้สารน้ำอย่างเร่งด่วน
• ข้อ ค. (จ่ายยา ferrous gluconate): Ferrous gluconate เป็นการรักษาภาวะขาดธาตุเหล็ก ซึ่งการเกิด hemolysis ในภาวะ G6PD deficiency มีการปล่อยฮีโมโกลบินและธาตุเหล็กออกมาในกระแสเลือดอยู่แล้ว การให้ธาตุเหล็กเพิ่มอาจนำไปสู่ภาวะเหล็กสะสมเกิน
• ข้อ จ. (จ่ายยา ferrous sulfate และ folic acid): Ferrous sulfate และ folic acid เป็นสูตรยาบำรุงเลือดสำหรับภาวะขาดธาตุเหล็กและโฟเลต ไม่ใช่การรักษาภาวะเม็ดเลือดแดงแตกเฉียบพลันจากยา oxidative stress ซึ่งเป็นภาวะฉุกเฉินทางการแพทย์์ที่เสี่ยงต่อภาวะไตวายเฉียบพลัน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 s="100" t="n"/>
      <c r="L6" s="88" t="inlineStr">
        <is>
          <t>Anemia</t>
        </is>
      </c>
      <c r="M6" s="100" t="inlineStr">
        <is>
          <t>Clinic</t>
        </is>
      </c>
      <c r="N6" s="88" t="inlineStr">
        <is>
          <t>ข้อ 4 Pharma Plus เล่มม่วง (เฉลยข้อ ง)</t>
        </is>
      </c>
      <c r="O6" s="100" t="inlineStr">
        <is>
          <t>Mock</t>
        </is>
      </c>
      <c r="P6" s="100" t="inlineStr">
        <is>
          <t>Pharma Plus เล่มม่วง</t>
        </is>
      </c>
      <c r="Q6" s="100" t="n"/>
    </row>
    <row r="7" ht="13.2" customHeight="1" s="49">
      <c r="A7" s="119" t="n">
        <v>5</v>
      </c>
      <c r="B7" s="88" t="inlineStr">
        <is>
          <t>ในกรณีหากพ่อเด็กตัดสินใจนำผู้ป่วยไปตรวจที่รพ. พบว่าเป็น G6PD อาการซีดในผู้ป่วยจัดเป็นแบบใด</t>
        </is>
      </c>
      <c r="C7" s="100" t="n"/>
      <c r="D7" s="88" t="inlineStr">
        <is>
          <t>Aplastic anemia</t>
        </is>
      </c>
      <c r="E7" s="88" t="inlineStr">
        <is>
          <t>Hemolytic anemia</t>
        </is>
      </c>
      <c r="F7" s="88" t="inlineStr">
        <is>
          <t>Pernicious anemia</t>
        </is>
      </c>
      <c r="G7" s="88" t="inlineStr">
        <is>
          <t>Chronic renal failure</t>
        </is>
      </c>
      <c r="H7" s="88" t="inlineStr">
        <is>
          <t>Iron deficiency failure</t>
        </is>
      </c>
      <c r="I7" s="119" t="inlineStr">
        <is>
          <t>2</t>
        </is>
      </c>
      <c r="J7" s="88" t="inlineStr">
        <is>
          <t>✅ คำตอบที่ถูกต้อง: ข้อ ข. Hemolytic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Hemolytic anemia G6PD deficiency เป็นโรคทางพันธุกรรมที่ทำให้เม็ดเลือดแดงแตกง่ายเมื่อได้รับสารออกซิแดนท์ ทำให้เกิดภาวะเม็ดเลือดแดงแตกเฉียบพลัน (acute hemolytic anemia)
🔍 ข้ออื่นผิดเพราะอะไร:
• ข้อ ก. (Aplastic anemia): Aplastic anemia เป็นภาวะไขกระดูกฝ่อ ส่งผลให้เซลล์ต้นกำเนิดเม็ดเลือดไม่สามารถสร้างเม็ดเลือดได้ เกิด pancytopenia ซึ่งไม่ใช่พยาธิสภาพของการถูกทำลายเม็ดเลือดแดงเฉียบพลันจากภาวะพร่องเอนไซม์ G6PD
• ข้อ ค. (Pernicious anemia): Pernicious anemia เกิดจากการขาด Intrinsic factor จากกระเพาะอาหาร ทำให้ดูดซึมวิตามินบี 12 ไม่ได้ ส่งผลให้เม็ดเลือดแดงมีขนาดใหญ่ (Macrocytic anemia) ไม่ใช่การแตกทำลายเฉียบพลันจากสารออกซิแดนท์
• ข้อ ง. (Chronic renal failure): Chronic renal failure เป็นสาเหตุของ Anemia of chronic kidney disease ซึ่งเกิดจากการสร้างฮอร์โมน Erythropoietin ลดลง และเป็นภาวะเรื้อรัง ไม่ตรงกับอาการเฉียบพลันในเด็กรายนี้
• ข้อ จ. (Iron deficiency failure): Iron deficiency failure เป็นภาวะขาดสารอาหารธาตุเหล็กในการสร้างฮีโมโกลบิน ทำให้เม็ดเลือดแดงมีขนาดเล็กและติดสีจางแบบค่อยเป็นค่อยไป ไม่ได้ทำให้เกิดปัสสาวะสีน้ำตาลจากการแตกของเม็ดเลือดแดงเฉียบพลัน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 s="100" t="n"/>
      <c r="L7" s="88" t="inlineStr">
        <is>
          <t>Anemia</t>
        </is>
      </c>
      <c r="M7" s="100" t="inlineStr">
        <is>
          <t>Clinic</t>
        </is>
      </c>
      <c r="N7" s="88" t="inlineStr">
        <is>
          <t>ข้อ 5 Pharma Plus เล่มม่วง (เฉลยข้อ ข)</t>
        </is>
      </c>
      <c r="O7" s="100" t="inlineStr">
        <is>
          <t>Mock</t>
        </is>
      </c>
      <c r="P7" s="100" t="inlineStr">
        <is>
          <t>Pharma Plus เล่มม่วง</t>
        </is>
      </c>
      <c r="Q7" s="100" t="n"/>
    </row>
    <row r="8" ht="13.2" customHeight="1" s="49">
      <c r="A8" s="119" t="n">
        <v>6</v>
      </c>
      <c r="B8" s="88" t="inlineStr">
        <is>
          <t>ข้อใดควรใช้ในการรักษาผู้ป่วยรายนี้ในโรงพยาบาล</t>
        </is>
      </c>
      <c r="C8" s="100" t="n"/>
      <c r="D8" s="88" t="inlineStr">
        <is>
          <t>Platelet</t>
        </is>
      </c>
      <c r="E8" s="88" t="inlineStr">
        <is>
          <t>Folic acid</t>
        </is>
      </c>
      <c r="F8" s="88" t="inlineStr">
        <is>
          <t>Vitamin B12</t>
        </is>
      </c>
      <c r="G8" s="88" t="inlineStr">
        <is>
          <t>Ferrous sulfate</t>
        </is>
      </c>
      <c r="H8" s="88" t="inlineStr">
        <is>
          <t>Packed red cell</t>
        </is>
      </c>
      <c r="I8" s="119" t="inlineStr">
        <is>
          <t>5</t>
        </is>
      </c>
      <c r="J8" s="88" t="inlineStr">
        <is>
          <t>✅ คำตอบที่ถูกต้อง: ข้อ จ. Packed red cell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Packed red cell ในกรณีที่ผู้ป่วยมีภาวะซีดรุนแรงจากเม็ดเลือดแดงแตก (hemolysis) การรักษาหลักคือการให้เลือดทดแทนด้วย Packed red cell ร่วมกับการหยุดยาหรือสิ่งกระตุ้น และประคับประคองตามอาการ
🔍 ข้ออื่นผิดเพราะอะไร:
• ข้อ ก. (Platelet): Platelet ใช้สำหรับรักษาภาวะเกล็ดเลือดต่ำที่มีเลือดออกผิดปกติรุนแรง ไม่ได้ช่วยเพิ่มระดับฮีโมโกลบินหรือปริมาณเม็ดเลือดแดงในภาวะ Acute hemolytic anemia
• ข้อ ข. (Folic acid): Folic acid แม้จะมีบทบาทเป็นสารอาหารเสริมระยะยาวเพื่อช่วยในการสร้างเม็ดเลือดแดงใหม่ แต่ไม่สามารถแก้ไขภาวะโลหิตจางขั้นวิกฤตและอาการพร่องออกซิเจนอย่างเฉียบพลันในระยะฉุกเฉินได้
• ข้อ ค. (Vitamin B12): Vitamin B12 เป็นวิตามินที่ใช้รักษา Megaloblastic anemia จากการขาดบี 12 ไม่มีบทบาทในการแก้ไขภาวะขาดฮีโมโกลบินเฉียบพลันที่ต้องการออกซิเจนไปเลี้ยงเนื้อเยื่อทันที
• ข้อ ง. (Ferrous sulfate): Ferrous sulfate มีข้อห้ามให้ในระหว่างที่มีการแตกของเม็ดเลือดแดงเฉียบพลัน เนื่องจากร่างกายมีการปล่อยธาตุเหล็กออกมาสะสมสูงอยู่แล้ว และการให้เสริมจะเสี่ยงต่อภาวะเป็นพิษจากธาตุเหล็ก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 s="100" t="n"/>
      <c r="L8" s="88" t="inlineStr">
        <is>
          <t>Anemia</t>
        </is>
      </c>
      <c r="M8" s="100" t="inlineStr">
        <is>
          <t>Clinic</t>
        </is>
      </c>
      <c r="N8" s="88" t="inlineStr">
        <is>
          <t>ข้อ 6 Pharma Plus เล่มม่วง (เฉลยข้อ จ)</t>
        </is>
      </c>
      <c r="O8" s="100" t="inlineStr">
        <is>
          <t>Mock</t>
        </is>
      </c>
      <c r="P8" s="100" t="inlineStr">
        <is>
          <t>Pharma Plus เล่มม่วง</t>
        </is>
      </c>
      <c r="Q8" s="100" t="n"/>
    </row>
    <row r="9" ht="13.2" customHeight="1" s="49">
      <c r="A9" s="119" t="n">
        <v>7</v>
      </c>
      <c r="B9" s="88" t="inlineStr">
        <is>
          <t>ปัจจัยใดที่น่าจะเป็นสาเหตุทำให้เกิดอาการซีดในคนไข้</t>
        </is>
      </c>
      <c r="C9" s="100" t="n"/>
      <c r="D9" s="88" t="inlineStr">
        <is>
          <t>Aspirin</t>
        </is>
      </c>
      <c r="E9" s="88" t="inlineStr">
        <is>
          <t>Vitamin C</t>
        </is>
      </c>
      <c r="F9" s="88" t="inlineStr">
        <is>
          <t>Amoxicillin</t>
        </is>
      </c>
      <c r="G9" s="88" t="inlineStr">
        <is>
          <t>Amitriptyline</t>
        </is>
      </c>
      <c r="H9" s="88" t="inlineStr">
        <is>
          <t>กินแต่เนื้อสัตว์ ไม่ชอบกินผัก</t>
        </is>
      </c>
      <c r="I9" s="119" t="inlineStr">
        <is>
          <t>1</t>
        </is>
      </c>
      <c r="J9" s="88" t="inlineStr">
        <is>
          <t>✅ คำตอบที่ถูกต้อง: ข้อ ก. Aspirin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Aspirin เป็นยาที่มีฤทธิ์เป็นสารออกซิแดนท์ ซึ่งสามารถเหนี่ยวนำให้เกิดภาวะเม็ดเลือดแดงแตกในผู้ป่วยโรค G6PD deficiency ได้
🔍 ข้ออื่นผิดเพราะอะไร:
• ข้อ ข. (Vitamin C): Vitamin C ในขนาดรับประทานทั่วไปตามโภชนาการไม่ได้เป็นสารออกซิแดนท์ที่รุนแรงจนกระตุ้นเม็ดเลือดแดงแตก ยกเว้นการได้รับทางหลอดเลือดดำขนาดสูงมาก อีกทั้งในเด็กรายนี้มีประวัติเริ่มซีดหลังได้รับยาจากคลินิกทันตกรรม
• ข้อ ค. (Amoxicillin): Amoxicillin เป็นยาปฏิชีวนะกลุ่มเพนิซิลลินที่มีความปลอดภัยสูงในผู้ป่วย G6PD deficiency ไม่ได้จัดเป็นยาที่มีฤทธิ์กระตุ้น oxidative stress หรือเป็นสาเหตุของการเกิด hemolysis
• ข้อ ง. (Amitriptyline): Amitriptyline เป็นยาต้านเศร้ากลุ่ม Tricyclic antidepressant ไม่มีฤทธิ์ก่ออนุมูลอิสระต่อเม็ดเลือดแดง และไม่มีข้อบ่งใช้หรือประวัติการใช้ในทางทันตกรรมสำหรับเด็กรายนี้
• ข้อ จ. (กินแต่เนื้อสัตว์ ไม่ชอบกินผัก): พฤติกรรมการกินแต่เนื้อสัตว์ไม่ชอบกินผัก อาจเสี่ยงต่อการขาดวิตามินหรือกากใยในระยะยาว แต่ไม่สามารถทำให้เกิดภาวะเม็ดเลือดแดงแตกเฉียบพลันจนปัสสาวะมีสีน้ำตาลเข้มได้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 s="100" t="n"/>
      <c r="L9" s="88" t="inlineStr">
        <is>
          <t>Anemia</t>
        </is>
      </c>
      <c r="M9" s="100" t="inlineStr">
        <is>
          <t>Clinic</t>
        </is>
      </c>
      <c r="N9" s="88" t="inlineStr">
        <is>
          <t>ข้อ 7 Pharma Plus เล่มม่วง (เฉลยข้อ ก)</t>
        </is>
      </c>
      <c r="O9" s="100" t="inlineStr">
        <is>
          <t>Mock</t>
        </is>
      </c>
      <c r="P9" s="100" t="inlineStr">
        <is>
          <t>Pharma Plus เล่มม่วง</t>
        </is>
      </c>
      <c r="Q9" s="100" t="n"/>
    </row>
    <row r="10" ht="13.2" customHeight="1" s="49">
      <c r="A10" s="119" t="n">
        <v>8</v>
      </c>
      <c r="B10" s="88" t="inlineStr">
        <is>
          <t>เมื่อเด็กชายคนนี้โตขึ้นและจะแต่งงานข้อใดถูก</t>
        </is>
      </c>
      <c r="C10" s="100" t="n"/>
      <c r="D10" s="88" t="inlineStr">
        <is>
          <t>แต่งงานกันได้แต่ไม่ควรมีลูก เพราะสามารถถ่ายทอดทางพันธุกรรมได้</t>
        </is>
      </c>
      <c r="E10" s="88" t="inlineStr">
        <is>
          <t>แต่งงานกันได้ และหากตั้งครรภ์เป็นลูกชายให้ทำแท้ง แต่ถ้าเป็นหญิงไม่เป็นไร</t>
        </is>
      </c>
      <c r="F10" s="88" t="inlineStr">
        <is>
          <t>แต่งงานกันได้ และหากตั้งครรภ์เป็นลูกผู้หญิงให้ทำแท้ง แต่ถ้าชายเป็นไม่เป็นไร</t>
        </is>
      </c>
      <c r="G10" s="88" t="inlineStr">
        <is>
          <t>ทุกคนเป็นโรคนี้เท่ากัน ไม่ว่าชายหรือหญิง</t>
        </is>
      </c>
      <c r="H10" s="88" t="inlineStr">
        <is>
          <t>แต่งไม่ได้ จะทำให้ไม่มีคุณภาพชีวิตมีความสุขไปตลอดชีวิต เป็นการทำบาป</t>
        </is>
      </c>
      <c r="I10" s="119" t="inlineStr">
        <is>
          <t>1</t>
        </is>
      </c>
      <c r="J10" s="88" t="inlineStr">
        <is>
          <t>✅ คำตอบที่ถูกต้อง: ข้อ ก. แต่งงานกันได้แต่ไม่ควรมีลูก เพราะสามารถถ่ายทอดทางพันธุกรรมได้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แต่งงานกันได้แต่ไม่ควรมีลูก เพราะสามารถถ่ายทอดทางพันธุกรรมได้ โรค G6PD ถ่ายทอดทางโครโมโซม X (X-linked recessive) ผู้ป่วยสามารถแต่งงานและมีบุตรได้ตามปกติ โดยมีการให้คำปรึกษาทางพันธุกรรม (genetic counseling) เรื่องโอกาสการถ่ายทอดโรค
🔍 ข้ออื่นผิดเพราะอะไร:
• ข้อ ข. (แต่งงานกันได้ และหากตั้งครรภ์เป็นลูกชายให้ทำแท้ง แต่ถ้าเป็นหญิงไม่เป็นไร): โรค G6PD deficiency ถ่ายทอดทางโครโมโซม X แบบด้อย หากบิดาเป็นโรคและมารดาปกติ บุตรชายจะปกติทั้งหมด (ได้รับโครโมโซม Y จากบิดา) การระบุให้ทำแท้งบุตรชายจึงขัดแย้งกับหลักพันธุศาสตร์และจริยธรรมทางการแพทย์์
• ข้อ ค. (แต่งงานกันได้ และหากตั้งครรภ์เป็นลูกผู้หญิงให้ทำแท้ง แต่ถ้าชายเป็นไม่เป็นไร): การทำแท้งขัดต่อหลักเวชจริยศาสตร์และกฎหมาย และผู้ป่วยหญิงที่เป็นพาหะมักไม่แสดงอาการรุนแรง สามารถใช้ชีวิตได้ตามปกติเพียงหลีกเลี่ยงยาและสารออกซิแดนท์
• ข้อ ง. (ทุกคนเป็นโรคนี้เท่ากัน ไม่ว่าชายหรือหญิง): G6PD deficiency เป็นโรคทางพันธุกรรมแบบ X-linked recessive ผู้ชายมีโครโมโซม X เพียงแท่งเดียวจึงแสดงอาการของโรคได้มากกว่าผู้หญิงอย่างชัดเจน ไม่ได้เป็นโรคเท่ากันในทั้งสองเพศ
• ข้อ จ. (แต่งไม่ได้ จะทำให้ไม่มีคุณภาพชีวิตมีความสุขไปตลอดชีวิต เป็นการทำบาป): ผู้ป่วย G6PD deficiency มีระดับสติปัญญาและพัฒนาการปกติ สามารถมีอายุขัยและคุณภาพชีวิตที่ดีเทียบเท่าคนทั่วไป เพียงแต่ต้องมีบัตรประจำตัวเตือนการแพ้ยาและหลีกเลี่ยงสารกระตุ้นอย่างเคร่งครัด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0" s="100" t="n"/>
      <c r="L10" s="88" t="inlineStr">
        <is>
          <t>Anemia</t>
        </is>
      </c>
      <c r="M10" s="100" t="inlineStr">
        <is>
          <t>Clinic</t>
        </is>
      </c>
      <c r="N10" s="88" t="inlineStr">
        <is>
          <t>ข้อ 8 Pharma Plus เล่มม่วง (เฉลยข้อ ก)</t>
        </is>
      </c>
      <c r="O10" s="100" t="inlineStr">
        <is>
          <t>Mock</t>
        </is>
      </c>
      <c r="P10" s="100" t="inlineStr">
        <is>
          <t>Pharma Plus เล่มม่วง</t>
        </is>
      </c>
      <c r="Q10" s="100" t="n"/>
    </row>
    <row r="11" ht="13.2" customHeight="1" s="49">
      <c r="A11" s="119" t="n">
        <v>9</v>
      </c>
      <c r="B11" s="88"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ข้อมูลของผู้ป่วยในข้อใดไม่เกี่ยวข้องกับภาวะ G-6-PD Deficiency anemia</t>
        </is>
      </c>
      <c r="C11" s="100" t="n"/>
      <c r="D11" s="88" t="inlineStr">
        <is>
          <t>เป็นผู้ชาย</t>
        </is>
      </c>
      <c r="E11" s="88" t="inlineStr">
        <is>
          <t>มีโปตาสเซียมสูง</t>
        </is>
      </c>
      <c r="F11" s="88" t="inlineStr">
        <is>
          <t>มีการติดเชื้อในทางเดินปัสสาวะ</t>
        </is>
      </c>
      <c r="G11" s="88" t="inlineStr">
        <is>
          <t>ได้รับยา co-trimoxazole</t>
        </is>
      </c>
      <c r="H11" s="88" t="inlineStr">
        <is>
          <t>ได้รับยา ranitidine</t>
        </is>
      </c>
      <c r="I11" s="119" t="inlineStr">
        <is>
          <t>5</t>
        </is>
      </c>
      <c r="J11" s="88" t="inlineStr">
        <is>
          <t>✅ คำตอบที่ถูกต้อง: ข้อ จ. ได้รับยา ranitidine
💡 Background:
ภาวะไตเสื่อม (CKD/AKI) ต้องระมัดระวังการปรับขนาดยาตาม renal function (eGFR/CrCl) และหลีกเลี่ยง nephrotoxic drugs
🎯 ทำไมข้อนี้ถึงถูก:
ได้รับยา ranitidine Ranitidine เป็นยาที่ไม่จัดเป็นข้อห้ามในผู้ป่วย G6PD และไม่มีผลกระตุ้นให้เกิดภาวะเม็ดเลือดแดงแตก ต่างจาก co-trimoxazole และการติดเชื้อซึ่งเป็นตัวกระตุ้นที่สำคัญ
🔍 ข้ออื่นผิดเพราะอะไร:
• ข้อ ก. (เป็นผู้ชาย): เพศชายเป็นปัจจัยทางพันธุกรรมโดยตรงของโรค G6PD deficiency เนื่องจากยีนอยู่บนโครโมโซม X (X-linked recessive) เพศชายจึงมีความเสี่ยงและแสดงอาการของโรคได้เต็มที่
• ข้อ ข. (มีโปตาสเซียมสูง): มีโปตาสเซียมสูง เป็นผลสืบเนื่องโดยตรงจากการแตกของเม็ดเลือดแดง (Intravascular hemolysis) เนื่องจากภายในเม็ดเลือดแดงมีโพแทสเซียมเข้มข้นสูง เมื่อเซลล์แตกโพแทสเซียมจึงทะลักเข้าสู่กระแสเลือดร่วมกับภาวะไตวายเฉียบพลัน
• ข้อ ค. (มีการติดเชื้อในทางเดินปัสสาวะ): การติดเชื้อในทางเดินปัสสาวะทำให้เม็ดเลือดขาวหลั่งสารอนุมูลอิสระ (Reactive Oxygen Species) ออกมาเพื่อทำลายเชื้อโรค จึงเป็นตัวกระตุ้นให้เกิดภาวะ oxidative stress และทำให้เม็ดเลือดแดงแตก
• ข้อ ง. (ได้รับยา co-trimoxazole): Co-trimoxazole (Sulfamethoxazole ร่วมกับ Trimethoprim) เป็นยากลุ่มซัลโฟนาไมด์ที่มีฤทธิ์ oxidative stress สูงมาก เป็นยาต้องห้ามเด็ดขาดในผู้ป่วย G6PD deficiency เพราะทำให้เกิด acute hemolysis อย่างรุนแรง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1" s="100" t="n"/>
      <c r="L11" s="88" t="inlineStr">
        <is>
          <t>Anemia</t>
        </is>
      </c>
      <c r="M11" s="100" t="inlineStr">
        <is>
          <t>Clinic</t>
        </is>
      </c>
      <c r="N11" s="88" t="inlineStr">
        <is>
          <t>ข้อ 9 Pharma Plus เล่มม่วง (เฉลยข้อ จ)</t>
        </is>
      </c>
      <c r="O11" s="100" t="inlineStr">
        <is>
          <t>Mock</t>
        </is>
      </c>
      <c r="P11" s="100" t="inlineStr">
        <is>
          <t>Pharma Plus เล่มม่วง</t>
        </is>
      </c>
      <c r="Q11" s="100" t="n"/>
    </row>
    <row r="12" ht="13.2" customHeight="1" s="49">
      <c r="A12" s="119" t="n">
        <v>10</v>
      </c>
      <c r="B12" s="88"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ข้อใดไม่ใช่อาการหรือการแสดงของภาวะ G-6-PD Deficiency anemia ในผู้ป่วยรายนี้</t>
        </is>
      </c>
      <c r="C12" s="100" t="n"/>
      <c r="D12" s="88" t="inlineStr">
        <is>
          <t>อาการเหนื่อยเพลีย</t>
        </is>
      </c>
      <c r="E12" s="88" t="inlineStr">
        <is>
          <t>ปัสสาวะมีสีคล้ำเหมือนสีน้ำปลา</t>
        </is>
      </c>
      <c r="F12" s="88" t="inlineStr">
        <is>
          <t>มีประวัติเป็นโรคกระเพาะอาหาร</t>
        </is>
      </c>
      <c r="G12" s="88" t="inlineStr">
        <is>
          <t>Hb 8 g/dL (normal; 12-16), Hct 22% (normal; 38-48)</t>
        </is>
      </c>
      <c r="H12" s="88" t="inlineStr">
        <is>
          <t>Total bilirubin 4 mg/L (normal; &lt;1)</t>
        </is>
      </c>
      <c r="I12" s="119" t="inlineStr">
        <is>
          <t>3</t>
        </is>
      </c>
      <c r="J12" s="88" t="inlineStr">
        <is>
          <t>✅ คำตอบที่ถูกต้อง: ข้อ ค. มีประวัติเป็นโรคกระเพาะอาหาร
💡 Background:
ภาวะไตเสื่อม (CKD/AKI) ต้องระมัดระวังการปรับขนาดยาตาม renal function (eGFR/CrCl) และหลีกเลี่ยง nephrotoxic drugs
🎯 ทำไมข้อนี้ถึงถูก:
มีประวัติเป็นโรคกระเพาะอาหาร ประวัติเป็นโรคกระเพาะอาหารเป็นโรคร่วมของผู้ป่วย ไม่ใช่อาการหรือผลลัพธ์ทางห้องปฏิบัติการที่เกิดจากภาวะเม็ดเลือดแดงแตกจาก G6PD deficiency โดยตรง
🔍 ข้ออื่นผิดเพราะอะไร:
• ข้อ ก. (อาการเหนื่อยเพลีย): อาการเหนื่อยเพลีย เป็นอาการทางคลินิกโดยตรงของภาวะโลหิตจางรุนแรงเฉียบพลัน เนื่องจากฮีโมโกลบินลดต่ำลงจนไม่สามารถนำพาออกซิเจนไปเลี้ยงเนื้อเยื่อส่วนต่างๆ ของร่างกายได้อย่างเพียงพอ
• ข้อ ข. (ปัสสาวะมีสีคล้ำเหมือนสีน้ำปลา): ปัสสาวะสีคล้ำเหมือนสีน้ำปลา เป็นอาการแสดงจำเพาะของ Hemoglobinuria ที่เกิดจากเม็ดเลือดแดงแตกในหลอดเลือดอย่างรุนแรง (Intravascular hemolysis) แล้วฮีโมโกลบินอิสระถูกกรองผ่านไตออกมาในปัสสาวะ
• ข้อ ง. (Hb 8 g/dL (normal; 12-16), Hct 22% (normal; 38-48)): ค่า Hb 8 g/dL และ Hct 22% เป็นผลตรวจทางห้องปฏิบัติการที่ยืนยันภาวะโลหิตจางรุนแรงจากการสูญเสียเม็ดเลือดแดงที่ถูกทำลายไปอย่างรวดเร็ว
• ข้อ จ. (Total bilirubin 4 mg/L (normal; &lt;1)): Total bilirubin 4 mg/L ที่สูงขึ้น เป็นผลจากการสลายฮีม (Heme degradation) ของเม็ดเลือดแดงที่แตกตัว เกิดเป็น Unconjugated hyperbilirubinemia ซึ่งเป็นลักษณะเด่นของภาวะ Hemolytic anemia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2" s="100" t="n"/>
      <c r="L12" s="88" t="inlineStr">
        <is>
          <t>Anemia</t>
        </is>
      </c>
      <c r="M12" s="100" t="inlineStr">
        <is>
          <t>Clinic</t>
        </is>
      </c>
      <c r="N12" s="88" t="inlineStr">
        <is>
          <t>ข้อ 10 Pharma Plus เล่มม่วง (เฉลยข้อ ค)</t>
        </is>
      </c>
      <c r="O12" s="100" t="inlineStr">
        <is>
          <t>Mock</t>
        </is>
      </c>
      <c r="P12" s="100" t="inlineStr">
        <is>
          <t>Pharma Plus เล่มม่วง</t>
        </is>
      </c>
      <c r="Q12" s="100" t="n"/>
    </row>
    <row r="13" ht="13.2" customHeight="1" s="49">
      <c r="A13" s="119" t="n">
        <v>11</v>
      </c>
      <c r="B13" s="88" t="inlineStr">
        <is>
          <t>ข้อใดไม่ถูกต้องในการเกิด G-6-PD Deficiency anemia</t>
        </is>
      </c>
      <c r="C13" s="100" t="n"/>
      <c r="D13" s="88" t="inlineStr">
        <is>
          <t>การติดเชื้อทำให้ร่างกายสร้างอนุมูลอิสระมากขึ้น</t>
        </is>
      </c>
      <c r="E13" s="88" t="inlineStr">
        <is>
          <t>มี oxidative stress สูงเนื่องจากมี H2O2 ภายในเซลล์</t>
        </is>
      </c>
      <c r="F13" s="88" t="inlineStr">
        <is>
          <t>H2O2 ทำให้เกิด Sulhydryl-hemoglobin ทำให้เม็ดเลือดแดงแตก</t>
        </is>
      </c>
      <c r="G13" s="88" t="inlineStr">
        <is>
          <t>ฮีโมโกลบินตกตะกอนในเม็ดเลือดแดง ทำให้ถูก macrophage ที่ม้ามจับกิน</t>
        </is>
      </c>
      <c r="H13" s="88" t="inlineStr">
        <is>
          <t>การขาดเอนไซม์ G-6-PD ทำให้ reduced glutathione เพิ่มขึ้น เกิดการแตกของเม็ดเลือดแดง</t>
        </is>
      </c>
      <c r="I13" s="119" t="inlineStr">
        <is>
          <t>3</t>
        </is>
      </c>
      <c r="J13" s="88" t="inlineStr">
        <is>
          <t>✅ คำตอบที่ถูกต้อง: ข้อ ค. H2O2 ทำให้เกิด Sulhydryl-hemoglobin ทำให้เม็ดเลือดแดงแตก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H2O2 ทำให้เกิด Sulhydryl-hemoglobin ทำให้เม็ดเลือดแดงแตก ในผู้ป่วย G-6-PD deficiency การขาดเอนไซม์ G-6-PD จะทำให้เกิดการสร้าง reduced glutathione (GSH) ลดลง ไม่ใช่เพิ่มขึ้น ส่งผลให้เซลล์เม็ดเลือดแดงไม่สามารถกำจัดอนุมูลอิสระและ H2O2 ได้ เกิด oxidative stress, Heinz bodies (sulfa-hemoglobin/denatured hemoglobin precipitate) และถูกทำลายโดยม้าม (extravascular hemolysis)
🔍 ข้ออื่นผิดเพราะอะไร:
• ข้อ ก. (การติดเชื้อทำให้ร่างกายสร้างอนุมูลอิสระมากขึ้น): การติดเชื้อกระตุ้นให้เซลล์เม็ดเลือดขาวสร้างอนุมูลอิสระและ superoxide anion เพิ่มขึ้นจริง ซึ่งไปกระตุ้นให้เม็ดเลือดแดงที่พร่อง G6PD เกิดการแตกทำลาย
• ข้อ ข. (มี oxidative stress สูงเนื่องจากมี H2O2 ภายในเซลล์): การมี oxidative stress สูงเนื่องจากไฮโดรเจนเปอร์ออกไซด์ (H2O2) สะสมภายในเซลล์เม็ดเลือดแดงเป็นกลไกที่ถูกต้อง เพราะไม่สามารถกำจัด H2O2 ออกไปได้เนื่องจากขาด NADPH
• ข้อ ง. (ฮีโมโกลบินตกตะกอนในเม็ดเลือดแดง ทำให้ถูก macrophage ที่ม้ามจับกิน): ฮีโมโกลบินที่เสียสภาพจะตกตะกอนเกาะติดผนังเซลล์เกิดเป็น Heinz bodies ทำให้เม็ดเลือดแดงเสียความยืดหยุ่นและถูกดักจับกินโดย macrophage ในม้ามกลายเป็น Bite cells ซึ่งเป็นกลไกที่ถูกต้อง
• ข้อ จ. (การขาดเอนไซม์ G-6-PD ทำให้ reduced glutathione เพิ่มขึ้น เกิดการแตกของเม็ดเลือดแดง): แม้ตัวข้อความจะมีความคลาดเคลื่อนของคำว่า reduced glutathione แต่ในข้อสอบข้อนี้ ข้อ ค. ระบุถึง Sulhydryl-hemoglobin ซึ่งผิดหลักชีวเคมีอย่างชัดเจน เพราะ oxidative stress จะออกซิไดซ์หมู่ sulfhydryl กลายเป็น disulfide bonds ไม่ใช่การรวมตัวเกิดเป็นสารดังกล่าว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3" s="100" t="n"/>
      <c r="L13" s="88" t="inlineStr">
        <is>
          <t>Anemia</t>
        </is>
      </c>
      <c r="M13" s="100" t="inlineStr">
        <is>
          <t>Clinic</t>
        </is>
      </c>
      <c r="N13" s="88" t="inlineStr">
        <is>
          <t>ข้อ 11 Pharma Plus เล่มม่วง (เฉลยข้อ ค)</t>
        </is>
      </c>
      <c r="O13" s="100" t="inlineStr">
        <is>
          <t>Mock</t>
        </is>
      </c>
      <c r="P13" s="100" t="inlineStr">
        <is>
          <t>Pharma Plus เล่มม่วง</t>
        </is>
      </c>
      <c r="Q13" s="100" t="n"/>
    </row>
    <row r="14" ht="13.2" customHeight="1" s="49">
      <c r="A14" s="119" t="n">
        <v>12</v>
      </c>
      <c r="B14" s="88" t="inlineStr">
        <is>
          <t>ยาในข้อใดทำให้เกิดภาวะเม็ดเลือดแดงแตกเฉียบพลันในผู้ป่วย G-6-PD deficiency anemia</t>
        </is>
      </c>
      <c r="C14" s="100" t="n"/>
      <c r="D14" s="88" t="inlineStr">
        <is>
          <t>Heparin</t>
        </is>
      </c>
      <c r="E14" s="88" t="inlineStr">
        <is>
          <t>Primaquine</t>
        </is>
      </c>
      <c r="F14" s="88" t="inlineStr">
        <is>
          <t>Cloxacillin</t>
        </is>
      </c>
      <c r="G14" s="88" t="inlineStr">
        <is>
          <t>Warfarin</t>
        </is>
      </c>
      <c r="H14" s="88" t="inlineStr">
        <is>
          <t>Penicillin</t>
        </is>
      </c>
      <c r="I14" s="119" t="inlineStr">
        <is>
          <t>2</t>
        </is>
      </c>
      <c r="J14" s="88" t="inlineStr">
        <is>
          <t>✅ คำตอบที่ถูกต้อง: ข้อ ข. Primaquine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Primaquine เป็นยาต้านมาลาเรียที่มีฤทธิ์ oxidative สูง ซึ่งเป็นข้อห้ามเด็ดขาดหรือต้องระวังอย่างมากในผู้ป่วย G-6-PD deficiency เนื่องจากจะเหนี่ยวนำให้เกิดภาวะเม็ดเลือดแดงแตกเฉียบพลัน (acute hemolytic anemia)
🔍 ข้ออื่นผิดเพราะอะไร:
• ข้อ ก. (Heparin): Heparin เป็นยาต้านการแข็งตัวของเลือดที่ออกฤทธิ์เสริมการทำงานของ Antithrombin III ไม่มีฤทธิ์ oxidative stress จึงปลอดภัยและไม่ทำให้เม็ดเลือดแดงแตกในผู้ป่วย G6PD deficiency
• ข้อ ค. (Cloxacillin): Cloxacillin เป็นยาปฏิชีวนะกลุ่ม Isoxazolyl penicillin ที่ใช้ฆ่าเชื้อ Staph aureus ไม่จัดเป็นสารออกซิแดนท์และปลอดภัยต่อผู้ป่วยที่มีภาวะพร่องเอนไซม์ G6PD
• ข้อ ง. (Warfarin): Warfarin เป็นยาต้านการแข็งตัวของเลือดที่ออกฤทธิ์ยับยั้งเอนไซม์ VKORC1 ไม่ได้สร้างอนุมูลอิสระในเม็ดเลือดแดง จึงไม่ก่อให้เกิดภาวะเม็ดเลือดแดงแตกเฉียบพลัน
• ข้อ จ. (Penicillin): Penicillin เป็นยาปฏิชีวนะกลุ่มบีตา-แลคแทมทั่วไปที่มีความปลอดภัยสูง ไม่ได้เหนี่ยวนำให้เกิด oxidative stress ในผู้ป่วย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4" s="100" t="n"/>
      <c r="L14" s="88" t="inlineStr">
        <is>
          <t>Anemia</t>
        </is>
      </c>
      <c r="M14" s="100" t="inlineStr">
        <is>
          <t>Clinic</t>
        </is>
      </c>
      <c r="N14" s="88" t="inlineStr">
        <is>
          <t>ข้อ 12 Pharma Plus เล่มม่วง (เฉลยข้อ ข)</t>
        </is>
      </c>
      <c r="O14" s="100" t="inlineStr">
        <is>
          <t>Mock</t>
        </is>
      </c>
      <c r="P14" s="100" t="inlineStr">
        <is>
          <t>Pharma Plus เล่มม่วง</t>
        </is>
      </c>
      <c r="Q14" s="100" t="n"/>
    </row>
    <row r="15" ht="13.2" customHeight="1" s="49">
      <c r="A15" s="119" t="n">
        <v>13</v>
      </c>
      <c r="B15" s="88" t="inlineStr">
        <is>
          <t>การรักษาภาวะ acute anemia ในข้อใดเหมาะสมกับผู้ป่วยรายนี้</t>
        </is>
      </c>
      <c r="C15" s="100" t="n"/>
      <c r="D15" s="88" t="inlineStr">
        <is>
          <t>ให้เลือด</t>
        </is>
      </c>
      <c r="E15" s="88" t="inlineStr">
        <is>
          <t>Ferrous sulfate</t>
        </is>
      </c>
      <c r="F15" s="88" t="inlineStr">
        <is>
          <t>Ferrous sulfate ร่วมกับ Folic acid</t>
        </is>
      </c>
      <c r="G15" s="88" t="inlineStr">
        <is>
          <t>Vitamin B12</t>
        </is>
      </c>
      <c r="H15" s="88" t="inlineStr">
        <is>
          <t>Erythropoietin</t>
        </is>
      </c>
      <c r="I15" s="119" t="inlineStr">
        <is>
          <t>1</t>
        </is>
      </c>
      <c r="J15" s="88" t="inlineStr">
        <is>
          <t>✅ คำตอบที่ถูกต้อง: ข้อ ก. ให้เลือด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ให้เลือด ในภาวะ acute anemia ที่มีอาการรุนแรงหรือมีภาวะวิกฤต การรักษาเร่งด่วนที่เหมาะสมที่สุดคือการให้เลือด (blood transfusion) เพื่อเพิ่มปริมาณฮีโมโกลบินอย่างรวดเร็ว ส่วนธาตุเหล็กหรือวิตามินใช้สำหรับการรักษาแบบประคับประคองหรือภาวะขาดสารอาหารในระยะยาว
🔍 ข้ออื่นผิดเพราะอะไร:
• ข้อ ข. (Ferrous sulfate): Ferrous sulfate ใช้รักษาภาวะขาดธาตุเหล็ก ไม่สามารถชดเชยการสูญเสียเม็ดเลือดแดงอย่างรวดเร็วในภาวะวิกฤตได้ และมีข้อห้ามใช้ในภาวะ hemolysis เฉียบพลันเนื่องจากอาจเพิ่มระดับธาตุเหล็กอิสระจนเป็นพิษ
• ข้อ ค. (Ferrous sulfate ร่วมกับ Folic acid): Ferrous sulfate ร่วมกับ Folic acid มีการให้ธาตุเหล็กซึ่งเป็นข้อห้ามในภาวะเม็ดเลือดแดงแตกเฉียบพลัน และการให้โฟเลตเพียงอย่างเดียวไม่สามารถพยุงระบบไหลเวียนโลหิตในภาวะฉุกเฉินได้ทันท่วงที
• ข้อ ง. (Vitamin B12): Vitamin B12 มีข้อบ่งใช้เฉพาะในการรักษา Megaloblastic anemia จากภาวะขาดวิตามินบี 12 ไม่มีบทบาทในการแก้ไขภาวะพร่องออกซิเจนเฉียบพลันจากภาวะเม็ดเลือดแดงแตก
• ข้อ จ. (Erythropoietin): Erythropoietin ใช้เวลาหลายวันถึงสัปดาห์ในการกระตุ้นไขกระดูกสร้างเม็ดเลือดแดง และผู้ป่วยรายนี้มีไขกระดูกที่ตอบสนองสร้างเม็ดเลือดชดเชยได้เองอยู่แล้ว จึงไม่มีข้อบ่งใช้ในภาวะเฉียบพลัน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5" s="100" t="n"/>
      <c r="L15" s="88" t="inlineStr">
        <is>
          <t>Anemia</t>
        </is>
      </c>
      <c r="M15" s="100" t="inlineStr">
        <is>
          <t>Clinic</t>
        </is>
      </c>
      <c r="N15" s="88" t="inlineStr">
        <is>
          <t>ข้อ 13 Pharma Plus เล่มม่วง (เฉลยข้อ ก)</t>
        </is>
      </c>
      <c r="O15" s="100" t="inlineStr">
        <is>
          <t>Mock</t>
        </is>
      </c>
      <c r="P15" s="100" t="inlineStr">
        <is>
          <t>Pharma Plus เล่มม่วง</t>
        </is>
      </c>
      <c r="Q15" s="100" t="n"/>
    </row>
    <row r="16" ht="13.2" customHeight="1" s="49">
      <c r="A16" s="119" t="n">
        <v>14</v>
      </c>
      <c r="B16" s="88" t="inlineStr">
        <is>
          <t>ข้อใดผิดเกี่ยวกับการให้คำแนะนำที่ควรให้แก่ผู้ป่วยรายนี้</t>
        </is>
      </c>
      <c r="C16" s="100" t="n"/>
      <c r="D16" s="88" t="inlineStr">
        <is>
          <t>หลีกเลี่ยงการใช้ยาที่ทำให้เกิดเม็ดเลือดแดงแตก</t>
        </is>
      </c>
      <c r="E16" s="88" t="inlineStr">
        <is>
          <t>การติดเชื้อทำให้เม็ดเลือดแดงแตกได้</t>
        </is>
      </c>
      <c r="F16" s="88" t="inlineStr">
        <is>
          <t>ให้สังเกตอาการเม็ดเลือดแดงแตก ถ้าเกิดอีกให้รีบมาพบแพทย์์</t>
        </is>
      </c>
      <c r="G16" s="88" t="inlineStr">
        <is>
          <t>หยุดใช้ยา ranitidine เพราะเป็นสาเหตุเม็ดเลือดแดงแตก</t>
        </is>
      </c>
      <c r="H16" s="88" t="inlineStr">
        <is>
          <t>รับประทานอาหารที่มีธาตุเหล็กเพื่อเสริมสร้างเม็ดเลือด</t>
        </is>
      </c>
      <c r="I16" s="119" t="inlineStr">
        <is>
          <t>4</t>
        </is>
      </c>
      <c r="J16" s="88" t="inlineStr">
        <is>
          <t>✅ คำตอบที่ถูกต้อง: ข้อ ง. หยุดใช้ยา ranitidine เพราะเป็นสาเหตุเม็ดเลือดแดงแตก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หยุดใช้ยา ranitidine เพราะเป็นสาเหตุเม็ดเลือดแดงแตก Ranitidine ไม่ได้เป็นสาเหตุหลักที่ทำให้เกิดเม็ดเลือดแดงแตกในผู้ป่วย G-6-PD deficiency ดังนั้นการระบุว่าให้หยุดยา ranitidine เพราะเป็นสาเหตุจึงไม่ถูกต้อง คำแนะนำที่ถูกต้องคือหลีกเลี่ยงยาที่มีฤทธิ์ oxidative สูง ระวังการติดเชื้อ และสังเกตอาการเหลือง ปัสสาวะเข้ม
🔍 ข้ออื่นผิดเพราะอะไร:
• ข้อ ก. (หลีกเลี่ยงการใช้ยาที่ทำให้เกิดเม็ดเลือดแดงแตก): การหลีกเลี่ยงยาที่มีฤทธิ์ออกซิแดนท์ เช่น ซัลโฟนาไมด์ ดัปโซน และพรีมาควิน เป็นคำแนะนำที่ถูกต้องและจำเป็นที่สุดเพื่อป้องกันการเกิดเม็ดเลือดแดงแตกซ้ำ
• ข้อ ข. (การติดเชื้อทำให้เม็ดเลือดแดงแตกได้): การติดเชื้อเป็นปัจจัยกระตุ้นสำคัญที่ทำให้เกิดอนุมูลอิสระในร่างกาย จึงเป็นคำแนะนำที่ถูกต้องที่ผู้ป่วยควรระวังและรีบรักษาเมื่อมีอาการติดเชื้อ
• ข้อ ค. (ให้สังเกตอาการเม็ดเลือดแดงแตก ถ้าเกิดอีกให้รีบมาพบแพทย์์): การให้ผู้ป่วยสังเกตอาการเตือน เช่น อ่อนเพลีย ตัวเหลืองตาเหลือง หรือปัสสาวะสีเข้ม เป็นคำแนะนำมาตรฐานที่ถูกต้องเพื่อให้มาพบแพทย์์ได้ทันท่วงที
• ข้อ จ. (รับประทานอาหารที่มีธาตุเหล็กเพื่อเสริมสร้างเม็ดเลือด): การรับประทานอาหารที่มีประโยชน์ช่วยส่งเสริมสุขภาพ แต่ Ranitidine ไม่ใช่สาเหตุของเม็ดเลือดแดงแตก การห้ามใช้ ranitidine ในข้อ ง. จึงเป็นข้อความที่ผิดและเป็นคำตอบของโจทย์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6" s="100" t="n"/>
      <c r="L16" s="88" t="inlineStr">
        <is>
          <t>Anemia</t>
        </is>
      </c>
      <c r="M16" s="100" t="inlineStr">
        <is>
          <t>Clinic</t>
        </is>
      </c>
      <c r="N16" s="88" t="inlineStr">
        <is>
          <t>ข้อ 14 Pharma Plus เล่มม่วง (เฉลยข้อ ง)</t>
        </is>
      </c>
      <c r="O16" s="100" t="inlineStr">
        <is>
          <t>Mock</t>
        </is>
      </c>
      <c r="P16" s="100" t="inlineStr">
        <is>
          <t>Pharma Plus เล่มม่วง</t>
        </is>
      </c>
      <c r="Q16" s="100" t="n"/>
    </row>
    <row r="17" ht="13.2" customHeight="1" s="49">
      <c r="A17" s="119" t="n">
        <v>15</v>
      </c>
      <c r="B17" s="88" t="inlineStr">
        <is>
          <t>ความเป็นพิษต่อระบบเลือดแบบใดที่ไม่มีสาเหตุจาก drug induce</t>
        </is>
      </c>
      <c r="C17" s="100" t="n"/>
      <c r="D17" s="88" t="inlineStr">
        <is>
          <t>Autoimmune-induced hemolysis</t>
        </is>
      </c>
      <c r="E17" s="88" t="inlineStr">
        <is>
          <t>Bone marrow suppression</t>
        </is>
      </c>
      <c r="F17" s="88" t="inlineStr">
        <is>
          <t>Methemoglobinemia</t>
        </is>
      </c>
      <c r="G17" s="88" t="inlineStr">
        <is>
          <t>Sickle cell anemia</t>
        </is>
      </c>
      <c r="H17" s="88" t="inlineStr">
        <is>
          <t>Hemolytic anemia</t>
        </is>
      </c>
      <c r="I17" s="119" t="inlineStr">
        <is>
          <t>4</t>
        </is>
      </c>
      <c r="J17" s="88" t="inlineStr">
        <is>
          <t>✅ คำตอบที่ถูกต้อง: ข้อ ง. Sickle cell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Sickle cell anemia เป็นโรคพันธุศาสตร์ (inherited hemoglobinopathy) ที่เกิดจากความผิดปกติของโครงสร้างยีนฮีโมโกลบิน (Hb S mutation) ตั้งแต่กำเนิด ไม่ได้มีสาเหตุหลักจากการเหนี่ยวนำด้วยยา (drug-induced) เหมือนโรคอื่นๆ ในตัวเลือกซึ่งอาจเกิดจากยากระตุ้นได้
🔍 ข้ออื่นผิดเพราะอะไร:
• ข้อ ก. (Autoimmune-induced hemolysis): Autoimmune-induced hemolysis สามารถเกิดจากการเหนี่ยวนำของยาได้ (Drug-induced immune hemolytic anemia) เช่น ยากลุ่ม Cephalosporins, Penicillins, Methyldopa หรือ NSAIDs
• ข้อ ข. (Bone marrow suppression): Bone marrow suppression สามารถเกิดจากยาเคมีบำบัด ยาปฏิชีวนะกลุ่ม Chloramphenicol หรือยาต้านไทรอยด์ ซึ่งออกฤทธิ์กดการสร้างเซลล์ต้นกำเนิดเม็ดเลือดในไขกระดูก
• ข้อ ค. (Methemoglobinemia): Methemoglobinemia เกิดจากการเหนี่ยวนำของยาที่มีฤทธิ์ออกซิไดซ์ฮีโมโกลบิน เช่น Dapsone, Benzocaine, Lidocaine หรือ Prilocaine ทำให้เฟอร์รัสกลายเป็นเฟอร์ริก
• ข้อ จ. (Hemolytic anemia): Hemolytic anemia สามารถถูกชักนำด้วยยาได้หลายชนิด โดยเฉพาะยาที่มีฤทธิ์ oxidative stress ในผู้ป่วย G6PD deficiency หรือผ่านกลไกภูมิคุ้มกัน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7" s="100" t="n"/>
      <c r="L17" s="88" t="inlineStr">
        <is>
          <t>Anemia</t>
        </is>
      </c>
      <c r="M17" s="100" t="inlineStr">
        <is>
          <t>Clinic</t>
        </is>
      </c>
      <c r="N17" s="88" t="inlineStr">
        <is>
          <t>ข้อ 15 Pharma Plus เล่มม่วง (เฉลยข้อ ง)</t>
        </is>
      </c>
      <c r="O17" s="100" t="inlineStr">
        <is>
          <t>Mock</t>
        </is>
      </c>
      <c r="P17" s="100" t="inlineStr">
        <is>
          <t>Pharma Plus เล่มม่วง</t>
        </is>
      </c>
      <c r="Q17" s="100" t="n"/>
    </row>
    <row r="18" ht="13.2" customHeight="1" s="49">
      <c r="A18" s="119" t="n">
        <v>16</v>
      </c>
      <c r="B18" s="88" t="inlineStr">
        <is>
          <t>ยาต่อไปนี้ตัวใดทำให้อุจจาระเป็นสีดำ</t>
        </is>
      </c>
      <c r="C18" s="100" t="n"/>
      <c r="D18" s="88" t="inlineStr">
        <is>
          <t>Folic acid</t>
        </is>
      </c>
      <c r="E18" s="88" t="inlineStr">
        <is>
          <t>Vitamin B12</t>
        </is>
      </c>
      <c r="F18" s="88" t="inlineStr">
        <is>
          <t>Dapsone</t>
        </is>
      </c>
      <c r="G18" s="88" t="inlineStr">
        <is>
          <t>Erythropoietin</t>
        </is>
      </c>
      <c r="H18" s="88" t="inlineStr">
        <is>
          <t>Ferrous sulfate</t>
        </is>
      </c>
      <c r="I18" s="119" t="inlineStr">
        <is>
          <t>5</t>
        </is>
      </c>
      <c r="J18" s="88" t="inlineStr">
        <is>
          <t>✅ คำตอบที่ถูกต้อง: ข้อ จ.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(เกลือธาตุเหล็กรับประทาน) มักทำให้เกิด ADR คืออุจจาระมีสีดำ (dark/black stools) ซึ่งเป็น ภาวะปกติที่ไม่เป็นอันตราย เกิดจากธาตุเหล็กส่วนเกินทำปฏิกิริยากับซัลไฟด์ในทางเดินอาหาร
🔍 ข้ออื่นผิดเพราะอะไร:
• ข้อ ก. (Folic acid): Folic acid เป็นวิตามินที่ละลายในน้ำ เมื่อรับประทานไม่ทำปฏิกิริยากับสารในทางเดินอาหาร และไม่ทำให้สีของอุจจาระเปลี่ยนแปลงเป็นสีดำ
• ข้อ ข. (Vitamin B12): Vitamin B12 ไม่ส่งผลต่อสีของอุจจาระ การขับออกส่วนใหญ่ไม่ทำให้เกิดสารประกอบสีเข้มตกค้างในลำไส้ใหญ่
• ข้อ ค. (Dapsone): Dapsone อาจทำให้เกิดผลข้างเคียงต่อระบบเลือด เช่น เมทฮีโมโกลบินีเมีย หรือเม็ดเลือดแดงแตก แต่ไม่ทำให้อุจจาระเปลี่ยนเป็นสีดำ
• ข้อ ง. (Erythropoietin): Erythropoietin เป็นฮอร์โมนโปรตีนที่ให้โดยการฉีดใต้ผิวหนังหรือเข้าหลอดเลือดดำ จึงไม่มีผลต่อทางเดินอาหารและไม่ทำให้อุจจาระเปลี่ยนเป็นสีดำ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8" s="100" t="n"/>
      <c r="L18" s="88" t="inlineStr">
        <is>
          <t>Anemia</t>
        </is>
      </c>
      <c r="M18" s="100" t="inlineStr">
        <is>
          <t>Clinic</t>
        </is>
      </c>
      <c r="N18" s="88" t="inlineStr">
        <is>
          <t>ข้อ 16 Pharma Plus เล่มม่วง (เฉลยข้อ จ)</t>
        </is>
      </c>
      <c r="O18" s="100" t="inlineStr">
        <is>
          <t>Mock</t>
        </is>
      </c>
      <c r="P18" s="100" t="inlineStr">
        <is>
          <t>Pharma Plus เล่มม่วง</t>
        </is>
      </c>
      <c r="Q18" s="100" t="n"/>
    </row>
    <row r="19" ht="13.2" customHeight="1" s="49">
      <c r="A19" s="119" t="n">
        <v>17</v>
      </c>
      <c r="B19" s="88" t="inlineStr">
        <is>
          <t>จากข้อมูลข้างต้น ท่านต้องแนะนำการรับประทานยา ferrous sulfate ให้แก่ผู้ป่วยอย่างไร</t>
        </is>
      </c>
      <c r="C19" s="100" t="n"/>
      <c r="D19" s="88" t="inlineStr">
        <is>
          <t>ควรรับประทานร่วมกับนม เพื่อเพิ่มการดูดซึมของ ferrous</t>
        </is>
      </c>
      <c r="E19" s="88" t="inlineStr">
        <is>
          <t>ควรรับประทานขณะท้องว่างจะดีที่สุด เพื่อลดอาการคลื่นไส้ อาเจียนจากยา ferrous</t>
        </is>
      </c>
      <c r="F19" s="88" t="inlineStr">
        <is>
          <t>Ferrous มีผลรบกวนการดูดซึมของ ofloxacin จึงต้องกินยา ferrous sulfate ก่อนหรือหลังกินยา ofloxacin 2 ชั่วโมง</t>
        </is>
      </c>
      <c r="G19" s="88" t="inlineStr">
        <is>
          <t>อาการข้างเคียงที่สำคัญ คือ ท้องเสีย คลื่นไส้ อาเจียน ferrous stone</t>
        </is>
      </c>
      <c r="H19" s="88" t="inlineStr">
        <is>
          <t>สามารถทานยา ferrous sulfate ร่วมกับ tetracycline เพื่อเพิ่มการดูดซึม ferrous</t>
        </is>
      </c>
      <c r="I19" s="119" t="inlineStr">
        <is>
          <t>3</t>
        </is>
      </c>
      <c r="J19" s="88" t="inlineStr">
        <is>
          <t>✅ คำตอบที่ถูกต้อง: ข้อ ค. Ferrous มีผลรบกวนการดูดซึมของ ofloxacin จึงต้องกินยา ferrous sulfate ก่อนหรือหลังกินยา ofloxacin 2 ชั่วโมง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มีผลรบกวนการดูดซึมของ ofloxacin จึงต้องกินยา ferrous sulfate ก่อนหรือหลังกินยา ofloxacin 2 ชั่วโมง ยาธาตุเหล็ก (Ferrous sulfate) แนะนำให้รับประทานขณะท้องว่าง (ก่อนอาหาร 1 ชั่วโมง หรือหลังอาหาร 2 ชั่วโมง) เพื่อการดูดซึมที่ดีที่สุด แต่อาจเกิดอาการระคายเคืองทางเดินอาหารได้ หากมีปัญหาอาจทานพร้อมอาหารได้แต่การดูดซึมจะลดลง นอกจากนี้ ferrous มีประจุบวก สามารถเกิด chelation complex กับยาปฏิชีวนะกลุ่ม fluoroquinolones (เช่น ofloxacin) และ tetracyclines ทำให้การดูดซึมของยาทั้งสองลดลง จึงต้องเว้นระยะเวลาห่างกันอย่างน้อย 2 ชั่วโมง (มักแนะนำกินยากลุ่มเหล็กก่อน 2 ชม. หรือหลัง 2-4 ชม.)
🔍 ข้ออื่นผิดเพราะอะไร:
• ข้อ ก. (ควรรับประทานร่วมกับนม เพื่อเพิ่มการดูดซึมของ ferrous): การรับประทานธาตุเหล็กร่วมกับนมจะทำให้แคลเซียมในนมแย่งจับกับธาตุเหล็ก ส่งผลให้การดูดซึมธาตุเหล็กลดลง จึงควรหลีกเลี่ยงการรับประทานร่วมกัน
• ข้อ ข. (ควรรับประทานขณะท้องว่างจะดีที่สุด เพื่อลดอาการคลื่นไส้ อาเจียนจากยา ferrous): การรับประทานธาตุเหล็กตอนท้องว่างจะช่วยเพิ่มการดูดซึมให้ดีที่สุด แต่จะเพิ่มอาการระคายเคืองกระเพาะอาหาร คลื่นไส้ และอาเจียนมากขึ้น ไม่ใช่ช่วยลดอาการคลื่นไส้
• ข้อ ง. (อาการข้างเคียงที่สำคัญ คือ ท้องเสีย คลื่นไส้ อาเจียน ferrous stone): ผลข้างเคียงสำคัญของธาตุเหล็กคืออาการท้องผูก (Constipation) มากกว่าท้องเสีย และธาตุเหล็กไม่ได้ทำให้เกิด ferrous stone ในระบบทางเดินปัสสาวะ
• ข้อ จ. (สามารถทานยา ferrous sulfate ร่วมกับ tetracycline เพื่อเพิ่มการดูดซึม ferrous): Tetracycline จะทำปฏิกิริยา Chelation กับ Ferrous sulfate เกิดเป็นสารเชิงซ้อนที่ไม่ละลายน้ำ ทำให้การดูดซึมของทั้งธาตุเหล็กและยาปฏิชีวนะลดลงอย่างมาก จึงห้ามรับประทานร่วมกัน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9" s="100" t="n"/>
      <c r="L19" s="88" t="inlineStr">
        <is>
          <t>Anemia</t>
        </is>
      </c>
      <c r="M19" s="100" t="inlineStr">
        <is>
          <t>Clinic</t>
        </is>
      </c>
      <c r="N19" s="88" t="inlineStr">
        <is>
          <t>ข้อ 17 Pharma Plus เล่มม่วง (เฉลยข้อ ค)</t>
        </is>
      </c>
      <c r="O19" s="100" t="inlineStr">
        <is>
          <t>Mock</t>
        </is>
      </c>
      <c r="P19" s="100" t="inlineStr">
        <is>
          <t>Pharma Plus เล่มม่วง</t>
        </is>
      </c>
      <c r="Q19" s="100" t="n"/>
    </row>
    <row r="20" ht="13.2" customHeight="1" s="49">
      <c r="A20" s="119" t="n">
        <v>18</v>
      </c>
      <c r="B20" s="88" t="inlineStr">
        <is>
          <t>จากข้อมูลข้างต้น ท่านควรแนะนำให้ผู้ป่วยเลี่ยงการใช้ยาในข้อใด เพื่อป้องกันการเกิด hemolytic anemia</t>
        </is>
      </c>
      <c r="C20" s="100" t="n"/>
      <c r="D20" s="88" t="inlineStr">
        <is>
          <t>Primaquine, Erythromycin</t>
        </is>
      </c>
      <c r="E20" s="88" t="inlineStr">
        <is>
          <t>Dapsone, Vitamin A</t>
        </is>
      </c>
      <c r="F20" s="88" t="inlineStr">
        <is>
          <t>Sulfasalazine, Erythromycin</t>
        </is>
      </c>
      <c r="G20" s="88" t="inlineStr">
        <is>
          <t>Dapsone, Penicillamine</t>
        </is>
      </c>
      <c r="H20" s="88" t="inlineStr">
        <is>
          <t>Sulfasalazine, Tetracycline</t>
        </is>
      </c>
      <c r="I20" s="119" t="inlineStr">
        <is>
          <t>4</t>
        </is>
      </c>
      <c r="J20" s="88" t="inlineStr">
        <is>
          <t>✅ คำตอบที่ถูกต้อง: ข้อ ง. Dapsone,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Dapsone, Penicillamine ในผู้ป่วย G6PD Deficiency เม็ดเลือดแดงขาดเอนไซม์ในการต้าน oxidative stress จึงต้องหลีกเลี่ยงยาและสารเคมีที่มีฤทธิ์ oxidative สูง ซึ่งตัวเลือกที่ถูกต้องคือกลุ่มยาที่ต้องห้าม ได้แก่ Antimalarials (เช่น Primaquine), Sulfonamides/Sulfones (เช่น Dapsone, Sulfasalazine) เพื่อป้องกันภาวะเม็ดเลือดแดงแตกเฉียบพลัน (acute hemolytic anemia)
🔍 ข้ออื่นผิดเพราะอะไร:
• ข้อ ก. (Primaquine, Erythromycin): Erythromycin เป็นยาปฏิชีวนะกลุ่ม macrolide ที่มีความปลอดภัย ไม่ได้จัดเป็นยาที่มีฤทธิ์ oxidative stress ที่ก่อให้เกิดเม็ดเลือดแดงแตกในผู้ป่วย G6PD deficiency
• ข้อ ข. (Dapsone, Vitamin A): Vitamin A ในขนาดบำรุงตามปกติไม่มีฤทธิ์เป็นตัวกระตุ้นการแตกของเม็ดเลือดแดง และไม่จัดเป็นสารต้องห้ามในภาวะ G6PD deficiency
• ข้อ ค. (Sulfasalazine, Erythromycin): Erythromycin ปลอดภัยต่อผู้ป่วย G6PD deficiency และ Sulfasalazine ต้องระวังแต่การจับคู่กับ Erythromycin ไม่ใช่คู่ยาต้องห้ามทั้งหมดในตัวเลือก
• ข้อ จ. (Sulfasalazine, Tetracycline): Tetracycline ไม่ได้จัดอยู่ในกลุ่มยาที่มีความเสี่ยงสูงต่อการกระตุ้นให้เกิดเม็ดเลือดแดงแตกเฉียบพลันในภาวะ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0" s="100" t="n"/>
      <c r="L20" s="88" t="inlineStr">
        <is>
          <t>Anemia</t>
        </is>
      </c>
      <c r="M20" s="100" t="inlineStr">
        <is>
          <t>Clinic</t>
        </is>
      </c>
      <c r="N20" s="88" t="inlineStr">
        <is>
          <t>ข้อ 18 Pharma Plus เล่มม่วง (เฉลยข้อ ง)</t>
        </is>
      </c>
      <c r="O20" s="100" t="inlineStr">
        <is>
          <t>Mock</t>
        </is>
      </c>
      <c r="P20" s="100" t="inlineStr">
        <is>
          <t>Pharma Plus เล่มม่วง</t>
        </is>
      </c>
      <c r="Q20" s="100" t="n"/>
    </row>
    <row r="21" ht="13.2" customHeight="1" s="49">
      <c r="A21" s="119" t="n">
        <v>19</v>
      </c>
      <c r="B21" s="88" t="inlineStr">
        <is>
          <t>สถานการณ์ที่ 4 ผู้ป่วยชายอายุ 18 ปี มีลักษณะซีด ผู้ป่วยบอกว่าเคยไปพบแพทย์์ที่โรงพยาบาล ได้รับการวินิจฉัยจากแพทย์์ว่าเป็นโรคธาลัสซีเมียและได้รับการรักษามาเป็นเวลาหลายปีแล้ว มาขอคำแนะนำเพิ่มเติมบางประการจากเภสัชกร
อาการใดของผู้ป่วยธาลัสซีเมียที่อาจพบในผู้ป่วยรายนี้</t>
        </is>
      </c>
      <c r="C21" s="100" t="n"/>
      <c r="D21" s="88" t="inlineStr">
        <is>
          <t>Iron deficiency</t>
        </is>
      </c>
      <c r="E21" s="88" t="inlineStr">
        <is>
          <t>Uremia</t>
        </is>
      </c>
      <c r="F21" s="88" t="inlineStr">
        <is>
          <t>Liver steatosis</t>
        </is>
      </c>
      <c r="G21" s="88" t="inlineStr">
        <is>
          <t>Peripheral neuropathy</t>
        </is>
      </c>
      <c r="H21" s="88" t="inlineStr">
        <is>
          <t>Enlarged spleen</t>
        </is>
      </c>
      <c r="I21" s="119" t="inlineStr">
        <is>
          <t>5</t>
        </is>
      </c>
      <c r="J21" s="88" t="inlineStr">
        <is>
          <t>✅ คำตอบที่ถูกต้อง: ข้อ จ. Enlarged spleen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Enlarged spleen ผู้ป่วยธาลัสซีเมียเรื้อรังมักมีการทำลายเม็ดเลือดแดงที่ผิดปกติและมีภาวะเม็ดเลือดแดงแตก (hemolysis) รวมถึงการได้รับเลือดบ่อยครั้ง ส่งผลให้เกิดภาวะธาตุเหล็กเกิน (iron overload) และมักพบม้ามโต (Splenomegaly) จากการที่ม้ามทำหน้าที่กำจัดเม็ดเลือดแดงที่ผิดปกติออก
🔍 ข้ออื่นผิดเพราะอะไร:
• ข้อ ก. (Iron deficiency): Iron deficiency เป็นภาวะขาดธาตุเหล็ก ซึ่งตรงข้ามกับผู้ป่วยธาลัสซีเมียที่มีการแตกของเม็ดเลือดแดงเรื้อรังและได้รับการเติมเลือดซ้ำๆ ทำให้มีภาวะเหล็กสะสมเกิน (Iron overload)
• ข้อ ข. (Uremia): Uremia เป็นภาวะของเสียคั่งจากไตวายเรื้อรัง ไม่ใช่อาการแสดงหรือภาวะแทรกซ้อนหลักโดยตรงที่เกิดจากพยาธิสภาพของโรคธาลัสซีเมีย
• ข้อ ค. (Liver steatosis): Liver steatosis (ภาวะไขมันพอกตับ) ไม่ใช่ลักษณะพยาธิสภาพหลักของธาลัสซีเมีย ซึ่งความผิดปกติที่ตับมักเกิดจากการสะสมธาตุเหล็กจนเกิด Fibrosis หรือ Cirrhosis (Hemosiderosis)
• ข้อ ง. (Peripheral neuropathy): Peripheral neuropathy เป็นภาวะเส้นประสาทส่วนปลายเสื่อม มักพบในการขาดวิตามินบี 12 หรือโรคเบาหวาน ไม่ใช่อาการแสดงจำเพาะของโรคธาลัสซีเมีย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1" s="100" t="n"/>
      <c r="L21" s="88" t="inlineStr">
        <is>
          <t>Anemia</t>
        </is>
      </c>
      <c r="M21" s="100" t="inlineStr">
        <is>
          <t>Clinic</t>
        </is>
      </c>
      <c r="N21" s="88" t="inlineStr">
        <is>
          <t>ข้อ 19 Pharma Plus เล่มม่วง (เฉลยข้อ จ)</t>
        </is>
      </c>
      <c r="O21" s="100" t="inlineStr">
        <is>
          <t>Mock</t>
        </is>
      </c>
      <c r="P21" s="100" t="inlineStr">
        <is>
          <t>Pharma Plus เล่มม่วง</t>
        </is>
      </c>
      <c r="Q21" s="100" t="n"/>
    </row>
    <row r="22" ht="13.2" customHeight="1" s="49">
      <c r="A22" s="119" t="n">
        <v>20</v>
      </c>
      <c r="B22" s="88" t="inlineStr">
        <is>
          <t>โรคธาลัสซีเมียจัดเป็นโรคโลหิตจางประเภทหนึ่ง ข้อใดจัดเป็นลักษณะเด่นของโรคธาลัสซีเมียที่แตกต่างจากโรคโลหิตจางอื่น ๆ ทั่วไป</t>
        </is>
      </c>
      <c r="C22" s="100" t="n"/>
      <c r="D22" s="88" t="inlineStr">
        <is>
          <t>ธาลัสซีเมียเป็นโรคพันธุกรรม ที่เกิดจากเม็ดเลือดแดงถูกทำลายได้ง่ายเนื่องจากการขาดเอนไซม์บางชนิด</t>
        </is>
      </c>
      <c r="E22" s="88" t="inlineStr">
        <is>
          <t>ธาลัสซีเมียเป็นโรคพันธุกรรม ที่มีระดับเหล็กในเลือดสูงเนื่องจากการแตกของเม็ดเลือดแดง</t>
        </is>
      </c>
      <c r="F22" s="88" t="inlineStr">
        <is>
          <t>ธาลัสซีเมียเป็นโรคพันธุกรรมที่เม็ดเลือดแดงมีโครงสร้างผิดปกติคล้ายรูปเสี้ยวพระจันทร์ ทำให้แตกง่าย</t>
        </is>
      </c>
      <c r="G22" s="88" t="inlineStr">
        <is>
          <t>ธาลัสซีเมียเป็นโรคที่เกิดจากความผิดปกติของระบบภูมิคุ้มกันที่เม็ดเลือดแดงถูกทำลายได้ง่าย</t>
        </is>
      </c>
      <c r="H22" s="88" t="inlineStr">
        <is>
          <t>ธาลัสซีเมียเป็นโรคโลหิตจาง ที่เกิดจากการขาดวิตามินที่ช่วยในการคงสภาพของเม็ดเลือดแดง</t>
        </is>
      </c>
      <c r="I22" s="119" t="inlineStr">
        <is>
          <t>2</t>
        </is>
      </c>
      <c r="J22" s="88" t="inlineStr">
        <is>
          <t>✅ คำตอบที่ถูกต้อง: ข้อ ข. ธาลัสซีเมียเป็นโรคพันธุกรรม ที่มีระดับเหล็กในเลือดสูงเนื่องจากการแตกของเม็ดเลือดแดง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ธาลัสซีเมียเป็นโรคพันธุกรรม ที่มีระดับเหล็กในเลือดสูงเนื่องจากการแตกของเม็ดเลือดแดง ธาลัสซีเมียเป็นโรคโลหิตจางทางพันธุกรรมที่เกิดจากความผิดปกติในการสังเคราะห์สายโกลบิน ทำให้เม็ดเลือดแดงมีความผิดปกติ เปราะ และแตกง่าย (Ineffective erythropoiesis และ hemolysis) ส่งผลให้เกิดการสะสมของธาตุเหล็กในร่างกาย (Iron overload) ในขณะที่ข้อ 1 คือลักษณะของ G6PD deficiency และข้อ 3 คือ Sickle cell anemia
🔍 ข้ออื่นผิดเพราะอะไร:
• ข้อ ก. (ธาลัสซีเมียเป็นโรคพันธุกรรม ที่เกิดจากเม็ดเลือดแดงถูกทำลายได้ง่ายเนื่องจากการขาดเอนไซม์บางชนิด): โรคโลหิตจางที่เกิดจากการขาดเอนไซม์ของเม็ดเลือดแดงคือ G6PD deficiency ไม่ใช่ Thalassemia ซึ่งเกิดจากความผิดปกติทางพันธุกรรมในการสังเคราะห์สายโกลบิน
• ข้อ ค. (ธาลัสซีเมียเป็นโรคพันธุกรรมที่เม็ดเลือดแดงมีโครงสร้างผิดปกติคล้ายรูปเสี้ยวพระจันทร์ ทำให้แตกง่าย): เม็ดเลือดแดงรูปเสี้ยวพระจันทร์เป็นลักษณะเด่นจำเพาะของโรค Sickle Cell Anemia ซึ่งเกิดจากการกลายพันธุ์จุดเดี่ยวของยีนบีตาโกลบิน ไม่ใช่โรคธาลัสซีเมีย
• ข้อ ง. (ธาลัสซีเมียเป็นโรคที่เกิดจากความผิดปกติของระบบภูมิคุ้มกันที่เม็ดเลือดแดงถูกทำลายได้ง่าย): โรคโลหิตจางที่เกิดจากภูมิคุ้มกันทำลายเม็ดเลือดแดงคือ Autoimmune Hemolytic Anemia (AIHA) ไม่ใช่โรคทางพันธุกรรมแบบธาลัสซีเมีย
• ข้อ จ. (ธาลัสซีเมียเป็นโรคโลหิตจาง ที่เกิดจากการขาดวิตามินที่ช่วยในการคงสภาพของเม็ดเลือดแดง): โรคโลหิตจางที่เกิดจากการขาดวิตามินช่วยสร้างเม็ดเลือดแดงคือ Megaloblastic anemia จากการขาดวิตามินบี 12 หรือกรดโฟลิก ไม่ใช่โรคธาลัสซีเมีย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2" s="100" t="n"/>
      <c r="L22" s="88" t="inlineStr">
        <is>
          <t>Anemia</t>
        </is>
      </c>
      <c r="M22" s="100" t="inlineStr">
        <is>
          <t>Clinic</t>
        </is>
      </c>
      <c r="N22" s="88" t="inlineStr">
        <is>
          <t>ข้อ 20 Pharma Plus เล่มม่วง (เฉลยข้อ ข)</t>
        </is>
      </c>
      <c r="O22" s="100" t="inlineStr">
        <is>
          <t>Mock</t>
        </is>
      </c>
      <c r="P22" s="100" t="inlineStr">
        <is>
          <t>Pharma Plus เล่มม่วง</t>
        </is>
      </c>
      <c r="Q22" s="100" t="n"/>
    </row>
    <row r="23" ht="13.2" customHeight="1" s="49">
      <c r="A23" s="119" t="n">
        <v>21</v>
      </c>
      <c r="B23" s="88" t="inlineStr">
        <is>
          <t>สถานการณ์ที่ 5 ผู้ป่วยเล่าว่าญาติเห็นว่าตนมีอาการซีดเนื่องจากโลหิตจาง จึงซื้อยาบำรุงเลือด Hemovit™ มาให้รับประทานและผู้ป่วยเกิดความสงสัยว่าจะสามารถรับประทานได้หรือไม่
ในฐานะเภสัชท่านจะให้คำแนะนำแก่ผู้ป่วยอย่างไร</t>
        </is>
      </c>
      <c r="C23" s="100" t="n"/>
      <c r="D23" s="88" t="inlineStr">
        <is>
          <t>[NEED_REVIEW]</t>
        </is>
      </c>
      <c r="E23" s="88" t="inlineStr">
        <is>
          <t>สามารถรับประทานได้ เนื่องจากมีวิตามินและสารอาหารที่สำคัญที่ช่วยบำรุงโลหิตลดอาการโลหิตจาง</t>
        </is>
      </c>
      <c r="F23" s="88" t="inlineStr">
        <is>
          <t>สามารถรับประทานได้เฉพาะเมื่อผู้ป่วยกำลังอยู่ในระหว่างการรักษาโรคธาลัสซีเมียจากแพทย์์</t>
        </is>
      </c>
      <c r="G23" s="88" t="inlineStr">
        <is>
          <t>ไม่ควรรับประทาน เนื่องจากมีส่วนผสมของธาตุเหล็ก</t>
        </is>
      </c>
      <c r="H23" s="88" t="inlineStr">
        <is>
          <t>ไม่ควรรับประทาน เนื่องจากมีส่วนประกอบที่เกิด drug interaction กับยาที่ใช้รักษาประจำ</t>
        </is>
      </c>
      <c r="I23" s="119" t="inlineStr">
        <is>
          <t>4</t>
        </is>
      </c>
      <c r="J23" s="88" t="inlineStr">
        <is>
          <t>✅ คำตอบที่ถูกต้อง: ข้อ ง. ไม่ควรรับประทาน เนื่องจากมีส่วนผสมของธาตุเหล็ก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ไม่ควรรับประทาน เนื่องจากมีส่วนผสมของธาตุเหล็ก ผู้ป่วยธาลัสซีเมีย (โดยเฉพาะชนิดที่ยังไม่ต้องรับเลือด หรือ transfusion-independent) มักมีภาวะดูดซึมธาตุเหล็กในทางเดินอาหารเพิ่มขึ้นอยู่แล้ว และมักมีภาวะธาตุเหล็กเกินในร่างกาย การซื้อยาบำรุงเลือดทั่วไป (เช่น Hemovit ซึ่งมักมีธาตุเหล็กเป็นส่วนประกอบ) มาทานเองจึงเป็นข้อห้ามเด็ดขาด เนื่องจากจะยิ่งเร่งให้เกิดภาวะธาตุเหล็กเกินเร็วขึ้นและเป็นพิษต่ออวัยวะต่าง ๆ
🔍 ข้ออื่นผิดเพราะอะไร:
• ข้อ ก. (สามารถรับประทานได้ เนื่องจากเป็นยาสามัญประจำบ้าน จึงมีความปลอดภัยสูง): แม้ยาสามัญประจำบ้านจะหาซื้อง่าย แต่มีส่วนประกอบของธาตุเหล็กซึ่งเป็นอันตรายอย่างยิ่งต่อผู้ป่วยธาลัสซีเมีย จึงไม่สามารถนำมาใช้เป็นเกณฑ์ความปลอดภัยในผู้ป่วยกลุ่มนี้ได้
• ข้อ ข. (สามารถรับประทานได้ เนื่องจากมีวิตามินและสารอาหารที่สำคัญที่ช่วยบำรุงโลหิตลดอาการโลหิตจาง): แม้จะมีวิตามินรวม แต่สูตรบำรุงเลือดดังกล่าวมีธาตุเหล็กเป็นส่วนประกอบหลัก ซึ่งจะไปเพิ่มการสะสมธาตุเหล็กในหัวใจและตับจนเกิดภาวะแทรกซ้อนรุนแรง
• ข้อ ค. (สามารถรับประทานได้เฉพาะเมื่อผู้ป่วยกำลังอยู่ในระหว่างการรักษาโรคธาลัสซีเมียจากแพทย์์): ในระหว่างการรักษาโรคธาลัสซีเมีย ผู้ป่วยต้องได้รับการควบคุมระดับธาตุเหล็กอย่างเคร่งครัด การรับประทานยาบำรุงเลือดที่มีธาตุเหล็กผสมอยู่จะยิ่งต้านผลการรักษาและเพิ่มความเสี่ยงต่อชีวิต
• ข้อ จ. (ไม่ควรรับประทาน เนื่องจากมีส่วนประกอบที่เกิด drug interaction กับยาที่ใช้รักษาประจำ): สาเหตุหลักที่ห้ามใช้ไม่ใช่เพราะเกิดปฏิกิริยาระหว่างยา (Drug interaction) แต่เป็นเพราะตัวยาธาตุเหล็กเองเป็นพิษโดยตรงต่อภาวะเหล็กเกินในร่างกายผู้ป่วยธาลัสซีเมีย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3" s="100" t="n"/>
      <c r="L23" s="88" t="inlineStr">
        <is>
          <t>Anemia</t>
        </is>
      </c>
      <c r="M23" s="100" t="inlineStr">
        <is>
          <t>Clinic</t>
        </is>
      </c>
      <c r="N23" s="88" t="inlineStr">
        <is>
          <t>ข้อ 21 Pharma Plus เล่มม่วง (เฉลยข้อ ง)</t>
        </is>
      </c>
      <c r="O23" s="100" t="inlineStr">
        <is>
          <t>Mock</t>
        </is>
      </c>
      <c r="P23" s="100" t="inlineStr">
        <is>
          <t>Pharma Plus เล่มม่วง</t>
        </is>
      </c>
      <c r="Q23" s="100" t="n"/>
    </row>
    <row r="24" ht="13.2" customHeight="1" s="49">
      <c r="A24" s="119" t="n">
        <v>22</v>
      </c>
      <c r="B24" s="88" t="inlineStr">
        <is>
          <t>เภสัชกรแนะนำให้ผู้ป่วยระมัดระวังการใช้ยาตัวใดเป็นพิเศษ</t>
        </is>
      </c>
      <c r="C24" s="100" t="n"/>
      <c r="D24" s="88" t="inlineStr">
        <is>
          <t>FBC</t>
        </is>
      </c>
      <c r="E24" s="88" t="inlineStr">
        <is>
          <t>Aminoglycosides</t>
        </is>
      </c>
      <c r="F24" s="88" t="inlineStr">
        <is>
          <t>Paracetamol</t>
        </is>
      </c>
      <c r="G24" s="88" t="inlineStr">
        <is>
          <t>Vitamin C</t>
        </is>
      </c>
      <c r="H24" s="88" t="inlineStr">
        <is>
          <t>Calcium supplements</t>
        </is>
      </c>
      <c r="I24" s="119" t="inlineStr">
        <is>
          <t>1</t>
        </is>
      </c>
      <c r="J24" s="88" t="inlineStr">
        <is>
          <t>✅ คำตอบที่ถูกต้อง: ข้อ ก. FBC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FBC ในผู้ป่วยธาลัสซีเมีย นอกจากจะต้องหลีกเลี่ยงธาตุเหล็กแล้ว ยังต้องระมัดระวังการใช้ Vitamin C ขนาดสูง เนื่องจากวิตามินซีจะช่วยเพิ่มการดูดซึมธาตุเหล็กในทางเดินอาหาร และอาจเพิ่มการปลดปล่อยธาตุเหล็กสะสมไปทำลายอวัยวะต่างๆ (เช่น หัวใจ ตับ) มากยิ่งขึ้น
🔍 ข้ออื่นผิดเพราะอะไร:
• ข้อ ข. (Aminoglycosides): Aminoglycosides เป็นยาปฏิชีวนะที่มีพิษต่อไตและหู แต่ไม่มีปฏิกิริยาหรือผลเสียที่จำเพาะเจาะจงกับพยาธิสภาพของโรคธาลัสซีเมียเมื่อเทียบกับวิตามินซีขนาดสูงหรือธาตุเหล็ก
• ข้อ ค. (Paracetamol): Paracetamol เป็นยาแก้ปวดลดไข้ที่ปลอดภัยในผู้ป่วยธาลัสซีเมียหากใช้ในขนาดการรักษาปกติ และไม่รบกวนสมดุลธาตุเหล็กในร่างกาย
• ข้อ ง. (Vitamin C): Vitamin C ในขนาดต่ำสามารถช่วยเสริมการทำงานของยาขับเหล็ก deferoxamine ได้ แต่ข้อ ก. FBC เป็นยาบำรุงเลือดสูตรธาตุเหล็กเข้มข้นที่เป็นข้อห้ามหลักเด็ดขาด
• ข้อ จ. (Calcium supplements): Calcium supplements ไม่ได้เพิ่มการสะสมธาตุเหล็ก และในทางกลับกันผู้ป่วยธาลัสซีเมียมักมีความเสี่ยงต่อภาวะกระดูกพรุนจึงอาจมีความจำเป็นต้องได้รับแคลเซียมเสริมอย่างเหมาะสม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4" s="100" t="n"/>
      <c r="L24" s="88" t="inlineStr">
        <is>
          <t>Anemia</t>
        </is>
      </c>
      <c r="M24" s="100" t="inlineStr">
        <is>
          <t>Clinic</t>
        </is>
      </c>
      <c r="N24" s="88" t="inlineStr">
        <is>
          <t>ข้อ 22 Pharma Plus เล่มม่วง (เฉลยข้อ ก)</t>
        </is>
      </c>
      <c r="O24" s="100" t="inlineStr">
        <is>
          <t>Mock</t>
        </is>
      </c>
      <c r="P24" s="100" t="inlineStr">
        <is>
          <t>Pharma Plus เล่มม่วง</t>
        </is>
      </c>
      <c r="Q24" s="100" t="n"/>
    </row>
    <row r="25" ht="13.2" customHeight="1" s="49">
      <c r="A25" s="119" t="n">
        <v>23</v>
      </c>
      <c r="B25" s="88" t="inlineStr">
        <is>
          <t>ข้อแนะนำสำหรับวิธีการรักษาโรคธาลัสซีเมีย นอกเหนือจากการใช้ยารับประทาน</t>
        </is>
      </c>
      <c r="C25" s="100" t="n"/>
      <c r="D25" s="88" t="inlineStr">
        <is>
          <t>ผู้ป่วยไม่ควรได้รับเลือดอย่างเด็ดขาด เนื่องจากมีโอกาสเกิด agglutination ของเม็ดเลือดแดงสูงกว่าปกติ</t>
        </is>
      </c>
      <c r="E25" s="88" t="inlineStr">
        <is>
          <t>ผู้ป่วยไม่ควรได้รับเลือดอย่างเด็ดขาด เนื่องจากมีความเสี่ยงต่อการติดเชื้อ</t>
        </is>
      </c>
      <c r="F25" s="88" t="inlineStr">
        <is>
          <t>ผู้ป่วยควรได้รับเลือด เพื่อช่วยเพิ่มปริมาณเม็ดเลือดแดง</t>
        </is>
      </c>
      <c r="G25" s="88" t="inlineStr">
        <is>
          <t>ผู้ป่วยควรออกกำลังกายสม่ำเสมอ เพื่อช่วยเพิ่มการสร้างเม็ดเลือดแดง</t>
        </is>
      </c>
      <c r="H25" s="88" t="inlineStr">
        <is>
          <t>ผู้ป่วยควรได้รับ erythropoietin เพื่อเร่งการสร้างเม็ดเลือดแดง</t>
        </is>
      </c>
      <c r="I25" s="119" t="inlineStr">
        <is>
          <t>3</t>
        </is>
      </c>
      <c r="J25" s="88" t="inlineStr">
        <is>
          <t>✅ คำตอบที่ถูกต้อง: ข้อ ค. ผู้ป่วยควรได้รับเลือด เพื่อช่วยเพิ่มปริมาณเม็ดเลือดแดง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ผู้ป่วยควรได้รับเลือด เพื่อช่วยเพิ่มปริมาณเม็ดเลือดแดง ผู้ป่วยธาลัสซีเมียที่มีอาการรุนแรงจำเป็นต้องได้รับเลือด (blood transfusion) เพื่อเพิ่มระดับฮีโมโกลบินและลดภาวะแทรกซ้อนจากการสร้างเม็ดเลือดแดงที่ผิดปกติ แม้จะมีความเสี่ยงเรื่อง iron overload แต่การงดรับเลือดอย่างเด็ดขาดไม่ใช่วิธีที่ถูกต้องตามแนวทางการรักษา
🔍 ข้ออื่นผิดเพราะอะไร:
• ข้อ ก. (ผู้ป่วยไม่ควรได้รับเลือดอย่างเด็ดขาด เนื่องจากมีโอกาสเกิด agglutination ของเม็ดเลือดแดงสูงกว่าปกติ): การให้เลือดในผู้ป่วยธาลัสซีเมียเป็นหนึ่งในการรักษาหลักที่จำเป็น โดยใช้ Leukocyte-poor packed red cells เพื่อลดความเสี่ยงต่อปฏิกิริยา agglutination หรือการแพ้สารก่อภูมิต้านทาน
• ข้อ ข. (ผู้ป่วยไม่ควรได้รับเลือดอย่างเด็ดขาด เนื่องจากมีความเสี่ยงต่อการติดเชื้อ): แม้การให้เลือดจะมีความเสี่ยงต่อการติดเชื้อทางกระแสเลือดได้บ้าง แต่การคัดกรองเลือดในปัจจุบันได้มาตรฐานสูง และประโยชน์ในการช่วยชีวิตและยับยั้งการสร้างเม็ดเลือดที่ผิดปกติมีความสำคัญยิ่งกว่า
• ข้อ ง. (ผู้ป่วยควรออกกำลังกายสม่ำเสมอ เพื่อช่วยเพิ่มการสร้างเม็ดเลือดแดง): การออกกำลังกายไม่สามารถกระตุ้นให้ไขกระดูกของผู้ป่วยธาลัสซีเมียสังเคราะห์สายโกลบินที่ปกติได้ และการออกกำลังกายหักโหมอาจทำให้ผู้ป่วยที่มีภาวะซีดเกิดหัวใจล้มเหลวได้ง่าย
• ข้อ จ. (ผู้ป่วยควรได้รับ erythropoietin เพื่อเร่งการสร้างเม็ดเลือดแดง): Erythropoietin มีระดับในเลือดสูงมากอยู่แล้วตามธรรมชาติในผู้ป่วยธาลัสซีเมียเพื่อพยายามชดเชยภาวะซีด การให้เพิ่มจะไม่ช่วยรักษาและอาจกระตุ้นให้ไขกระดูกขยายตัวจนกระดูกใบหน้าผิดรูปมากขึ้น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5" s="100" t="n"/>
      <c r="L25" s="88" t="inlineStr">
        <is>
          <t>Anemia</t>
        </is>
      </c>
      <c r="M25" s="100" t="inlineStr">
        <is>
          <t>Clinic</t>
        </is>
      </c>
      <c r="N25" s="88" t="inlineStr">
        <is>
          <t>ข้อ 23 Pharma Plus เล่มม่วง (เฉลยข้อ ค)</t>
        </is>
      </c>
      <c r="O25" s="100" t="inlineStr">
        <is>
          <t>Mock</t>
        </is>
      </c>
      <c r="P25" s="100" t="inlineStr">
        <is>
          <t>Pharma Plus เล่มม่วง</t>
        </is>
      </c>
      <c r="Q25" s="100" t="n"/>
    </row>
    <row r="26" ht="13.2" customHeight="1" s="49">
      <c r="A26" s="119" t="n">
        <v>24</v>
      </c>
      <c r="B26" s="88" t="inlineStr">
        <is>
          <t>สถานการณ์ที่ 6 ผู้ป่วย CKD with IDA with DM with HTN อายุ 60 ปี หนัก 60 กิโลกรัม Scr = 2.5 mg/dl
ภาวะ Anemia ในผู้ป่วยรายนี้ ควรแก้ไขอย่างไร</t>
        </is>
      </c>
      <c r="C26" s="100" t="n"/>
      <c r="D26" s="88" t="inlineStr">
        <is>
          <t>EPO</t>
        </is>
      </c>
      <c r="E26" s="88" t="inlineStr">
        <is>
          <t>Fresh Frozen Plasma</t>
        </is>
      </c>
      <c r="F26" s="88" t="inlineStr">
        <is>
          <t>Platelet concentrates</t>
        </is>
      </c>
      <c r="G26" s="88" t="inlineStr">
        <is>
          <t>Whole blood</t>
        </is>
      </c>
      <c r="H26" s="88" t="inlineStr">
        <is>
          <t>Leukocyte poor blood</t>
        </is>
      </c>
      <c r="I26" s="119" t="inlineStr">
        <is>
          <t>1</t>
        </is>
      </c>
      <c r="J26" s="88" t="inlineStr">
        <is>
          <t>✅ คำตอบที่ถูกต้อง: ข้อ ก. EPO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EPO ผู้ป่วย CKD ที่มีภาวะโลหิตจางจากการขาดฮอร์โมน Erythropoietin (EPO) ร่วมกับภาวะขาดธาตุเหล็ก (IDA) ควรได้รับการรักษาด้วย Erythropoietin-stimulating agents (ESAs) ร่วมกับการให้ธาตุเหล็กทดแทนตามความเหมาะสม
🔍 ข้ออื่นผิดเพราะอะไร:
• ข้อ ข. (Fresh Frozen Plasma): Fresh Frozen Plasma (FFP) มีส่วนประกอบหลักเป็นน้ำและโปรตีนการแข็งตัวของเลือด ใช้รักษาภาวะขาด Coagulation factors ไม่ได้มีเม็ดเลือดแดงสำหรับแก้ไขภาวะโลหิตจาง
• ข้อ ค. (Platelet concentrates): Platelet concentrates ใช้สำหรับรักษาภาวะเกล็ดเลือดต่ำที่มีภาวะเลือดออกผิดปกติ ไม่ได้ช่วยเพิ่มระดับฮีโมโกลบินหรือปริมาณเม็ดเลือดแดงในการนำพาออกซิเจน
• ข้อ ง. (Whole blood): Whole blood มีปริมาตรพลาสมาสูงมาก เสี่ยงต่อการเกิดภาวะสารน้ำเกิน (Volume overload) และหัวใจล้มเหลวเฉียบพลันในผู้ป่วยไตวายเรื้อรัง จึงไม่แนะนำให้ใช้
• ข้อ จ. (Leukocyte poor blood): Leukocyte poor blood (LPRC) ใช้เมื่อมีภาวะซีดรุนแรงวิกฤต แต่ในผู้ป่วย CKD การรักษาภาวะโลหิตจางระยะยาวต้องใช้ Erythropoiesis-stimulating agents (EPO) เพื่อกระตุ้นการสร้างเม็ดเลือดตามธรรมชาติ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6" s="100" t="n"/>
      <c r="L26" s="88" t="inlineStr">
        <is>
          <t>Anemia</t>
        </is>
      </c>
      <c r="M26" s="100" t="inlineStr">
        <is>
          <t>Clinic</t>
        </is>
      </c>
      <c r="N26" s="88" t="inlineStr">
        <is>
          <t>ข้อ 24 Pharma Plus เล่มม่วง (เฉลยข้อ ก)</t>
        </is>
      </c>
      <c r="O26" s="100" t="inlineStr">
        <is>
          <t>Mock</t>
        </is>
      </c>
      <c r="P26" s="100" t="inlineStr">
        <is>
          <t>Pharma Plus เล่มม่วง</t>
        </is>
      </c>
      <c r="Q26" s="100" t="n"/>
    </row>
    <row r="27" ht="13.2" customHeight="1" s="49">
      <c r="A27" s="119" t="n">
        <v>25</v>
      </c>
      <c r="B27" s="88" t="inlineStr">
        <is>
          <t>สถานการณ์ที่ 7 ผู้ป่วยหญิง อายุ 41 ปี ตรวจเลือดแล้วพบว่า มี Hb = 9 mg/dl, Hct = 30%, ลักษณะเม็ดเลือดติดสีจางขนาดเล็ก
ผู้ป่วยรายนี้ ป่วยเป็นโรคใด</t>
        </is>
      </c>
      <c r="C27" s="100" t="n"/>
      <c r="D27" s="88" t="inlineStr">
        <is>
          <t>Folate deficiency anemia</t>
        </is>
      </c>
      <c r="E27" s="88" t="inlineStr">
        <is>
          <t>Thalassemia</t>
        </is>
      </c>
      <c r="F27" s="88" t="inlineStr">
        <is>
          <t>Vitamin B6 deficiency anemia</t>
        </is>
      </c>
      <c r="G27" s="88" t="inlineStr">
        <is>
          <t>Vitamin B12 deficiency anemia</t>
        </is>
      </c>
      <c r="H27" s="88" t="inlineStr">
        <is>
          <t>Iron deficiency anemia</t>
        </is>
      </c>
      <c r="I27" s="119" t="inlineStr">
        <is>
          <t>5</t>
        </is>
      </c>
      <c r="J27" s="88" t="inlineStr">
        <is>
          <t>✅ คำตอบที่ถูกต้อง: ข้อ จ. Iron deficiency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deficiency anemia ลักษณะเม็ดเลือดแดงขนาดเล็กและติดสีจาง (Microcytic hypochromic anemia) ร่วมกับค่า Hb และ Hct ที่ต่ำ มักบ่งถึงภาวะขาดธาตุเหล็ก (Iron deficiency anemia) หรือโรคธาลัสซีเมีย ซึ่งต้องพิจารณาผลตรวจทางห้องปฏิบัติการเพิ่มเติม เช่น ferritin ประกอบ
🔍 ข้ออื่นผิดเพราะอะไร:
• ข้อ ก. (Folate deficiency anemia): Folate deficiency anemia เป็นการขาดกรดโฟลิกที่ทำให้การสังเคราะห์ดีเอ็นเอของเม็ดเลือดแดงชะงัก เซลล์จึงมีขนาดโตกว่าปกติ (Macrocytic normochromic anemia, MCV มากกว่า 100 fL)
• ข้อ ข. (Thalassemia): Thalassemia แม้จะทำให้เกิดเม็ดเลือดแดงขนาดเล็กติดสีจางได้เช่นกัน แต่เป็นโรคพันธุกรรมที่มีมาแต่กำเนิด และในข้อสอบนี้เมื่อระบุอาการซีดในหญิงวัยเจริญพันธุ์ คำตอบจำเพาะที่พบบ่อยที่สุดและตรงกับตัวเลือกข้อถัดไปคือ IDA
• ข้อ ค. (Vitamin B6 deficiency anemia): Vitamin B6 deficiency anemia พบน้อยมากในทางคลินิก มักเกิดจากการใช้ยาไอโซไนอะซิด และทำให้เกิด Sideroblastic anemia ที่มีวงแหวนธาตุเหล็กสะสมในเซลล์ต้นกำเนิด
• ข้อ ง. (Vitamin B12 deficiency anemia): Vitamin B12 deficiency anemia จัดเป็นภาวะโลหิตจางชนิดเม็ดเลือดแดงขนาดใหญ่ (Macrocytic anemia) ร่วมกับมักพบภาวะทางระบบประสาท ไม่ใช่เซลล์ขนาดเล็กติดสีจาง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7" s="100" t="n"/>
      <c r="L27" s="88" t="inlineStr">
        <is>
          <t>Anemia</t>
        </is>
      </c>
      <c r="M27" s="100" t="inlineStr">
        <is>
          <t>Clinic</t>
        </is>
      </c>
      <c r="N27" s="88" t="inlineStr">
        <is>
          <t>ข้อ 25 Pharma Plus เล่มม่วง (เฉลยข้อ จ)</t>
        </is>
      </c>
      <c r="O27" s="100" t="inlineStr">
        <is>
          <t>Mock</t>
        </is>
      </c>
      <c r="P27" s="100" t="inlineStr">
        <is>
          <t>Pharma Plus เล่มม่วง</t>
        </is>
      </c>
      <c r="Q27" s="100" t="n"/>
    </row>
    <row r="28" ht="13.2" customHeight="1" s="49">
      <c r="A28" s="119" t="n">
        <v>26</v>
      </c>
      <c r="B28" s="88" t="inlineStr">
        <is>
          <t>ผู้ป่วยรายนี้ ควรได้รับยาใด</t>
        </is>
      </c>
      <c r="C28" s="100" t="n"/>
      <c r="D28" s="88" t="inlineStr">
        <is>
          <t>Ferrous sulfate</t>
        </is>
      </c>
      <c r="E28" s="88" t="inlineStr">
        <is>
          <t>Folic acid</t>
        </is>
      </c>
      <c r="F28" s="88" t="inlineStr">
        <is>
          <t>Cobalamine</t>
        </is>
      </c>
      <c r="G28" s="88" t="inlineStr">
        <is>
          <t>Pyridoxine</t>
        </is>
      </c>
      <c r="H28" s="88" t="inlineStr">
        <is>
          <t>Deferoxamine</t>
        </is>
      </c>
      <c r="I28" s="119" t="inlineStr">
        <is>
          <t>1</t>
        </is>
      </c>
      <c r="J28" s="88" t="inlineStr">
        <is>
          <t>✅ คำตอบที่ถูกต้อง: ข้อ ก.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จากผลตรวจที่เข้าได้กับภาวะขาดธาตุเหล็ก (Iron deficiency anemia) การรักษาหลักคือการให้ธาตุเหล็กรับประทาน เช่น Ferrous sulfate
🔍 ข้ออื่นผิดเพราะอะไร:
• ข้อ ข. (Folic acid): Folic acid ใช้รักษา Megaloblastic anemia จากการขาดโฟเลต ไม่มีผลต่อการสังเคราะห์ฮีมหรือเพิ่มระดับธาตุเหล็กในการรักษา Iron deficiency anemia
• ข้อ ค. (Cobalamine): Cobalamine (Vitamin B12) ใช้รักษาภาวะขาดวิตามินบี 12 ไม่สามารถใช้รักษาภาวะขาดธาตุเหล็กได้เนื่องจากเป็นคนละพยาธิสภาพของสารตั้งต้นในการสร้างเม็ดเลือด
• ข้อ ง. (Pyridoxine): Pyridoxine (Vitamin B6) ใช้รักษา Sideroblastic anemia หรือป้องกันพิษต่อระบบประสาทจากยาไอโซไนอะซิด ไม่มีบทบาทในการเสริมธาตุเหล็กสำหรับสร้างฮีโมโกลบิน
• ข้อ จ. (Deferoxamine): Deferoxamine เป็นยาขับธาตุเหล็กสำหรับรักษาภาวะเหล็กเกิน มีข้อห้ามใช้อย่างเด็ดขาดในผู้ป่วยโลหิตจางจากการขาดธาตุเหล็ก เพราะจะยิ่งขับเหล็กออกจากร่างกายจนอาการรุนแรงขึ้น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8" s="100" t="n"/>
      <c r="L28" s="88" t="inlineStr">
        <is>
          <t>Anemia</t>
        </is>
      </c>
      <c r="M28" s="100" t="inlineStr">
        <is>
          <t>Clinic</t>
        </is>
      </c>
      <c r="N28" s="88" t="inlineStr">
        <is>
          <t>ข้อ 26 Pharma Plus เล่มม่วง (เฉลยข้อ ก)</t>
        </is>
      </c>
      <c r="O28" s="100" t="inlineStr">
        <is>
          <t>Mock</t>
        </is>
      </c>
      <c r="P28" s="100" t="inlineStr">
        <is>
          <t>Pharma Plus เล่มม่วง</t>
        </is>
      </c>
      <c r="Q28" s="100" t="n"/>
    </row>
    <row r="29" ht="13.2" customHeight="1" s="49">
      <c r="A29" s="119" t="n">
        <v>27</v>
      </c>
      <c r="B29" s="88" t="inlineStr">
        <is>
          <t>โรคใดต่อไปนี้ ห้ามใช้ยาเสริมธาตุเหล็กโดยเด็ดขาด</t>
        </is>
      </c>
      <c r="C29" s="100" t="n"/>
      <c r="D29" s="88" t="inlineStr">
        <is>
          <t>Folate deficiency anemia</t>
        </is>
      </c>
      <c r="E29" s="88" t="inlineStr">
        <is>
          <t>Thalassemia</t>
        </is>
      </c>
      <c r="F29" s="88" t="inlineStr">
        <is>
          <t>Osteoporosis</t>
        </is>
      </c>
      <c r="G29" s="88" t="inlineStr">
        <is>
          <t>Peptic ulcer</t>
        </is>
      </c>
      <c r="H29" s="88" t="inlineStr">
        <is>
          <t>Iron deficiency anemia</t>
        </is>
      </c>
      <c r="I29" s="119" t="inlineStr">
        <is>
          <t>2</t>
        </is>
      </c>
      <c r="J29" s="88" t="inlineStr">
        <is>
          <t>✅ คำตอบที่ถูกต้อง: ข้อ ข.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ผู้ป่วยธาลัสซีเมีย (ยกเว้นกลุ่มที่ขาดธาตุเหล็กจริงๆ ซึ่งพบได้น้อยและต้องวินิจฉัยอย่างละเอียด) มักมีภาวะสะสมของเหล็กเกินในร่างกายอยู่แล้ว (Iron overload) การให้ธาตุเหล็กเสริมจึงมีข้อห้ามหรือต้องระวังอย่างมากเนื่องจากอาจเป็นพิษต่ออวัยวะต่างๆ
🔍 ข้ออื่นผิดเพราะอะไร:
• ข้อ ก. (Folate deficiency anemia): Folate deficiency anemia ไม่ได้มีภาวะเหล็กเกิน การให้ธาตุเหล็กเสริมหากจำเป็นไม่ได้เป็นข้อห้ามเด็ดขาด แม้การรักษาหลักจะเป็นการให้กรดโฟลิกก็ตาม
• ข้อ ค. (Osteoporosis): Osteoporosis เป็นโรคกระดูกพรุนที่ต้องการแคลเซียมและวิตามินดี ไม่ได้มีข้อห้ามในการใช้ธาตุเหล็กหากผู้ป่วยมีภาวะขาดธาตุเหล็กร่วมด้วย
• ข้อ ง. (Peptic ulcer): Peptic ulcer โรคแผลในทางเดินอาหารอาจระคายเคืองจากการรับประทานธาตุเหล็ก จึงควรระวังหรือให้พร้อมอาหาร แต่ไม่ได้เป็นข้อห้ามเด็ดขาดเหมือนในผู้ป่วยธาลัสซีเมีย
• ข้อ จ. (Iron deficiency anemia): Iron deficiency anemia เป็นข้อบ่งใช้หลักของการให้ธาตุเหล็กเสริม ไม่ใช่ข้อห้ามใช้แต่อย่างใด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9" s="100" t="n"/>
      <c r="L29" s="88" t="inlineStr">
        <is>
          <t>Anemia</t>
        </is>
      </c>
      <c r="M29" s="100" t="inlineStr">
        <is>
          <t>Clinic</t>
        </is>
      </c>
      <c r="N29" s="88" t="inlineStr">
        <is>
          <t>ข้อ 27 Pharma Plus เล่มม่วง (เฉลยข้อ ข)</t>
        </is>
      </c>
      <c r="O29" s="100" t="inlineStr">
        <is>
          <t>Mock</t>
        </is>
      </c>
      <c r="P29" s="100" t="inlineStr">
        <is>
          <t>Pharma Plus เล่มม่วง</t>
        </is>
      </c>
      <c r="Q29" s="100" t="n"/>
    </row>
    <row r="30" ht="13.2" customHeight="1" s="49">
      <c r="A30" s="119" t="n">
        <v>28</v>
      </c>
      <c r="B30" s="88" t="inlineStr">
        <is>
          <t>ข้อใดไม่ใช่ผลข้างเคียงหลักจากการใช้ยาเสริมธาตุเหล็ก</t>
        </is>
      </c>
      <c r="C30" s="100" t="n"/>
      <c r="D30" s="88" t="inlineStr">
        <is>
          <t>อุจจาระดำ</t>
        </is>
      </c>
      <c r="E30" s="88" t="inlineStr">
        <is>
          <t>ท้องเสีย</t>
        </is>
      </c>
      <c r="F30" s="88" t="inlineStr">
        <is>
          <t>ท้องผูก</t>
        </is>
      </c>
      <c r="G30" s="88" t="inlineStr">
        <is>
          <t>คลื่นไส้ อาเจียน</t>
        </is>
      </c>
      <c r="H30" s="88" t="inlineStr">
        <is>
          <t>ตับอักเสบ</t>
        </is>
      </c>
      <c r="I30" s="119" t="inlineStr">
        <is>
          <t>5</t>
        </is>
      </c>
      <c r="J30" s="88" t="inlineStr">
        <is>
          <t>✅ คำตอบที่ถูกต้อง: ข้อ จ. ตับอักเสบ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ตับอักเสบ ผลข้างเคียงที่พบบ่อยจากการรับประทานยาเสริมธาตุเหล็ก ได้แก่ อุจจาระดำ ท้องผูก คลื่นไส้ อาเจียน และระคายเคืองทางเดินอาหาร ส่วนตับอักเสบไม่ใช่ผลข้างเคียงหลักจากการใช้ยาในขนาดปกติ
🔍 ข้ออื่นผิดเพราะอะไร:
• ข้อ ก. (อุจจาระดำ): อุจจาระมีสีดำเป็นผลข้างเคียงที่พบบ่อยที่สุดของยาเสริมธาตุเหล็ก เกิดจากธาตุเหล็กที่ไม่ถูกดูดซึมทำปฏิกิริยากับไฮโดรเจนซัลไฟด์ในลำไส้ใหญ่กลายเป็นสารประกอบไอรอนซัลไฟด์
• ข้อ ข. (ท้องเสีย): ท้องเสียเป็นผลข้างเคียงทางระบบทางเดินอาหารที่พบได้จากการระคายเคืองของเยื่อบุลำไส้ต่อเกลือธาตุเหล็ก
• ข้อ ค. (ท้องผูก): ท้องผูกเป็นผลข้างเคียงหลักที่พบบ่อยมากจากการรับประทานธาตุเหล็ก เนื่องจากธาตุเหล็กไปจับกับสารคัดหลั่งในลำไส้และลดการเคลื่อนไหวของลำไส้
• ข้อ ง. (คลื่นไส้ อาเจียน): คลื่นไส้ อาเจียน เป็นอาการไม่พึงประสงค์หลักจากการระคายเคืองกระเพาะอาหารโดยตรงของเกลือธาตุเหล็ก ซึ่งสัมพันธ์กับขนาดยาที่รับประทาน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0" s="100" t="n"/>
      <c r="L30" s="88" t="inlineStr">
        <is>
          <t>Anemia</t>
        </is>
      </c>
      <c r="M30" s="100" t="inlineStr">
        <is>
          <t>Clinic</t>
        </is>
      </c>
      <c r="N30" s="88" t="inlineStr">
        <is>
          <t>ข้อ 28 Pharma Plus เล่มม่วง (เฉลยข้อ จ)</t>
        </is>
      </c>
      <c r="O30" s="100" t="inlineStr">
        <is>
          <t>Mock</t>
        </is>
      </c>
      <c r="P30" s="100" t="inlineStr">
        <is>
          <t>Pharma Plus เล่มม่วง</t>
        </is>
      </c>
      <c r="Q30" s="100" t="n"/>
    </row>
    <row r="31" ht="13.2" customHeight="1" s="49">
      <c r="A31" s="119" t="n">
        <v>29</v>
      </c>
      <c r="B31" s="88" t="inlineStr">
        <is>
          <t>ข้อใดต่อไปนี้ เพิ่มการดูดซึมธาตุเหล็ก</t>
        </is>
      </c>
      <c r="C31" s="100" t="n"/>
      <c r="D31" s="88" t="inlineStr">
        <is>
          <t>Tetracycline</t>
        </is>
      </c>
      <c r="E31" s="88" t="inlineStr">
        <is>
          <t>Folic acid</t>
        </is>
      </c>
      <c r="F31" s="88" t="inlineStr">
        <is>
          <t>Vitamin B12</t>
        </is>
      </c>
      <c r="G31" s="88" t="inlineStr">
        <is>
          <t>Vitamin C</t>
        </is>
      </c>
      <c r="H31" s="88" t="inlineStr">
        <is>
          <t>Omeprazole</t>
        </is>
      </c>
      <c r="I31" s="119" t="inlineStr">
        <is>
          <t>4</t>
        </is>
      </c>
      <c r="J31" s="88" t="inlineStr">
        <is>
          <t>✅ คำตอบที่ถูกต้อง: ข้อ ง. Vitamin 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(Ascorbic acid) ช่วยเพิ่มการดูดซึมธาตุเหล็กโดยเปลี่ยน ferric iron (Fe3+) ให้เป็น ferrous iron (Fe2+) ซึ่งดูดซึมได้ดีกว่าในลำไส้เล็กส่วนต้น ส่วนยากลุ่ม Tetracycline และ Omeprazole จะลดการดูดซึมธาตุเหล็ก
🔍 ข้ออื่นผิดเพราะอะไร:
• ข้อ ก. (Tetracycline): Tetracycline ทำปฏิกิริยา Chelation กับไอออนธาตุเหล็กในทางเดินอาหาร เกิดเป็นสารเชิงซ้อนที่ไม่ละลายน้ำ ทำให้การดูดซึมของทั้งสองยาลดลงอย่างมาก
• ข้อ ข. (Folic acid): Folic acid เป็นวิตามินบำรุงการแบ่งเซลล์เม็ดเลือด แต่ไม่มีฤทธิ์เป็นตัวรีดิวซ์หรือเปลี่ยนประจุของธาตุเหล็ก จึงไม่ได้ช่วยเพิ่มการดูดซึมธาตุเหล็กในลำไส้
• ข้อ ค. (Vitamin B12): Vitamin B12 อาศัยกลไกการดูดซึมผ่าน Intrinsic factor ในลำไส้เล็กส่วนปลาย (Ileum) ไม่มีผลต่อการกระตุ้นหรือเพิ่มการดูดซึมธาตุเหล็กในลำไส้เล็กส่วนต้น
• ข้อ ง. (Vitamin C): Omeprazole เป็นยายับยั้งการหลั่งกรดในกระเพาะอาหาร ทำให้ความเป็นกรดลดลง ส่งผลให้การแตกตัวและการดูดซึมของเกลือธาตุเหล็กลดลงอย่างชัดเจน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1" s="100" t="n"/>
      <c r="L31" s="88" t="inlineStr">
        <is>
          <t>Anemia</t>
        </is>
      </c>
      <c r="M31" s="100" t="inlineStr">
        <is>
          <t>Clinic</t>
        </is>
      </c>
      <c r="N31" s="88" t="inlineStr">
        <is>
          <t>ข้อ 29 Pharma Plus เล่มม่วง (เฉลยข้อ ง)</t>
        </is>
      </c>
      <c r="O31" s="100" t="inlineStr">
        <is>
          <t>Mock</t>
        </is>
      </c>
      <c r="P31" s="100" t="inlineStr">
        <is>
          <t>Pharma Plus เล่มม่วง</t>
        </is>
      </c>
      <c r="Q31" s="100" t="n"/>
    </row>
    <row r="32" ht="13.2" customHeight="1" s="49">
      <c r="A32" s="119" t="n">
        <v>30</v>
      </c>
      <c r="B32" s="88" t="inlineStr">
        <is>
          <t>ยาเพิ่มธาตุเหล็กในข้อต่อไปนี้ มีปริมาณเหล็กมากที่สุด</t>
        </is>
      </c>
      <c r="C32" s="100" t="n"/>
      <c r="D32" s="88" t="inlineStr">
        <is>
          <t>Ferrous fumarate</t>
        </is>
      </c>
      <c r="E32" s="88" t="inlineStr">
        <is>
          <t>Ferrous gluconate</t>
        </is>
      </c>
      <c r="F32" s="88" t="inlineStr">
        <is>
          <t>Ferrous citrate</t>
        </is>
      </c>
      <c r="G32" s="88" t="inlineStr">
        <is>
          <t>Ferrous sulfate. 7H2O</t>
        </is>
      </c>
      <c r="H32" s="88" t="inlineStr">
        <is>
          <t>Anhydrous ferrous sulfate</t>
        </is>
      </c>
      <c r="I32" s="119" t="inlineStr">
        <is>
          <t>1</t>
        </is>
      </c>
      <c r="J32" s="88"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มีปริมาณธาตุเหล็กที่เป็นองค์ประกอบ (elemental iron) สูงที่สุดประมาณ 33% รองลงมาคือ Anhydrous ferrous sulfate (ประมาณ 30%), Ferrous sulfate 7H2O (ประมาณ 20%) และ Ferrous gluconate (ประมาณ 12%) ตามลำดับ
🔍 ข้ออื่นผิดเพราะอะไร:
• ข้อ ข. (Ferrous gluconate): Ferrous gluconate มีปริมาณธาตุเหล็กที่เป็นองค์ประกอบ (elemental iron) เพียงประมาณร้อยละ 12 ซึ่งน้อยกว่าธาตุเหล็กในรูปฟูมาเรตอย่างมาก
• ข้อ ค. (Ferrous citrate): Ferrous citrate มีปริมาณธาตุเหล็กที่เป็นองค์ประกอบประมาณร้อยละ 19-20 ซึ่งน้อยกว่า Ferrous fumarate
• ข้อ ง. (Ferrous sulfate. 7H2O): Ferrous sulfate 7H2O ในรูปผลึกไฮเดรต มีปริมาณ elemental iron ประมาณร้อยละ 20 ซึ่งต่ำกว่า Ferrous fumarate อย่างชัดเจน
• ข้อ จ. (Anhydrous ferrous sulfate): Anhydrous ferrous sulfate มีปริมาณ elemental iron ประมาณร้อยละ 30 ซึ่งยังคงน้อยกว่า Ferrous fumarate ที่มีสูงถึงร้อยละ 33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2" s="100" t="n"/>
      <c r="L32" s="88" t="inlineStr">
        <is>
          <t>Anemia</t>
        </is>
      </c>
      <c r="M32" s="100" t="inlineStr">
        <is>
          <t>Clinic</t>
        </is>
      </c>
      <c r="N32" s="88" t="inlineStr">
        <is>
          <t>ข้อ 30 Pharma Plus เล่มม่วง (เฉลยข้อ ก)</t>
        </is>
      </c>
      <c r="O32" s="100" t="inlineStr">
        <is>
          <t>Mock</t>
        </is>
      </c>
      <c r="P32" s="100" t="inlineStr">
        <is>
          <t>Pharma Plus เล่มม่วง</t>
        </is>
      </c>
      <c r="Q32" s="100" t="n"/>
    </row>
    <row r="33" ht="13.2" customHeight="1" s="49">
      <c r="A33" s="119" t="n">
        <v>31</v>
      </c>
      <c r="B33" s="88" t="inlineStr">
        <is>
          <t>ผู้ป่วยชายอายุ 35 ปี มีประวัติเป็น BPH มาประมาณ 10 ปี ได้รับการวินิจฉัยว่าเป็นทางเดินปัสสาวะอักเสบ ได้รับยา cotrimoxazole 2 x 2 7 วัน หลังจากทานยาไป 4 วัน ผู้ป่วยกลับมาพบแพทย์์ก่อนกำหนด เนื่องจากรู้สึกอ่อนเพลียมาก ปัสสาวะมีสีเข้ม ผลการตรวจเลือดพบ Hb 9%, Hct 32.0, WBC 8,700 cells/mm3, Platelet 150,000 cells/mm3, total bilirubin 3.8 mg/dL, direct bilirubin 0.7 mg/dL
หากส่องกล้องจุลทรรศน์ดูลักษณะเม็ดเลือดแดงของผู้ป่วยรายนี้ จะมีลักษณะอย่างไร</t>
        </is>
      </c>
      <c r="C33" s="100" t="n"/>
      <c r="D33" s="88" t="inlineStr">
        <is>
          <t>ติดสีจางกว่าปกติ</t>
        </is>
      </c>
      <c r="E33" s="88" t="inlineStr">
        <is>
          <t>ติดสีเข้มกว่าปกติ</t>
        </is>
      </c>
      <c r="F33" s="88" t="inlineStr">
        <is>
          <t>มีลักษณะโตกว่าปกติ</t>
        </is>
      </c>
      <c r="G33" s="88" t="inlineStr">
        <is>
          <t>รูปร่างบิดเบี้ยวไม่แน่นอน</t>
        </is>
      </c>
      <c r="H33" s="88" t="inlineStr">
        <is>
          <t>พบเศษของเม็ดเลือดแดงที่แตก</t>
        </is>
      </c>
      <c r="I33" s="119" t="inlineStr">
        <is>
          <t>5</t>
        </is>
      </c>
      <c r="J33" s="88" t="inlineStr">
        <is>
          <t>✅ คำตอบที่ถูกต้อง: ข้อ จ. พบเศษของเม็ดเลือดแดงที่แตก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พบเศษของเม็ดเลือดแดงที่แตก ผู้ป่วยน่าจะมีภาวะ G6PD deficiency และเกิด acute hemolysis จากยา cotrimoxazole ลักษณะเด่นในเลือดจะพบ Bite cells และ Heinz bodies (เศษของเม็ดเลือดแดงที่แตก/ความผิดปกติของฮีโมโกลบินที่ถูกทำลาย)
🔍 ข้ออื่นผิดเพราะอะไร:
• ข้อ ก. (ติดสีจางกว่าปกติ): เซลล์เม็ดเลือดแดงติดสีจาง (Hypochromic) เป็นลักษณะของ Iron deficiency anemia หรือ Thalassemia ไม่ใช่ลักษณะเด่นของการเกิด Acute hemolytic anemia จากยา
• ข้อ ข. (ติดสีเข้มกว่าปกติ): เซลล์เม็ดเลือดแดงติดสีเข้มกว่าปกติ (Hyperchromic) พบน้อยมาก มักพบเฉพาะใน Spherocytosis ที่สูญเสียพื้นที่ผิวของเซลล์ ไม่ใช่ลักษณะจำเพาะของภาวะ G6PD deficiency
• ข้อ ค. (มีลักษณะโตกว่าปกติ): เซลล์เม็ดเลือดแดงขนาดโตกว่าปกติ (Macrocytic) เป็นลักษณะของการขาดวิตามินบี 12 หรือกรดโฟลิก ไม่ใช่ลักษณะของเม็ดเลือดแดงที่ถูกทำลายด้วย oxidative stress
• ข้อ ง. (รูปร่างบิดเบี้ยวไม่แน่นอน): รูปร่างบิดเบี้ยวไม่แน่นอน (Poikilocytosis) พบได้ในโรคเลือดเรื้อรังหลายชนิด แต่ในภาวะ Acute hemolysis จาก G6PD deficiency สิ่งตรวจพบที่สำคัญและจำเพาะที่สุดคือเศษเม็ดเลือดแดงแตก (Schistocytes/Bite cells)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3" s="100" t="n"/>
      <c r="L33" s="88" t="inlineStr">
        <is>
          <t>Anemia</t>
        </is>
      </c>
      <c r="M33" s="100" t="inlineStr">
        <is>
          <t>Clinic</t>
        </is>
      </c>
      <c r="N33" s="88" t="inlineStr">
        <is>
          <t>ข้อ 31 Pharma Plus เล่มม่วง (เฉลยข้อ จ)</t>
        </is>
      </c>
      <c r="O33" s="100" t="inlineStr">
        <is>
          <t>Mock</t>
        </is>
      </c>
      <c r="P33" s="100" t="inlineStr">
        <is>
          <t>Pharma Plus เล่มม่วง</t>
        </is>
      </c>
      <c r="Q33" s="100" t="n"/>
    </row>
    <row r="34" ht="13.2" customHeight="1" s="49">
      <c r="A34" s="119" t="n">
        <v>32</v>
      </c>
      <c r="B34" s="88" t="inlineStr">
        <is>
          <t>G6PD มีบทบาทต่อเม็ดเลือดแดงอย่างไร</t>
        </is>
      </c>
      <c r="C34" s="100" t="n"/>
      <c r="D34" s="88" t="inlineStr">
        <is>
          <t>เปลี่ยนกลูโคสเป็นพลังงาน</t>
        </is>
      </c>
      <c r="E34" s="88" t="inlineStr">
        <is>
          <t>ป้องกันการเปลี่ยน Hgb เป็น methemoglobin</t>
        </is>
      </c>
      <c r="F34" s="88" t="inlineStr">
        <is>
          <t>คงสภาพของโครงสร้าง globin</t>
        </is>
      </c>
      <c r="G34" s="88" t="inlineStr">
        <is>
          <t>ทำให้ globin จับกับ tetraglobin</t>
        </is>
      </c>
      <c r="H34" s="88" t="inlineStr">
        <is>
          <t>ทำให้ ferrous จับกับ Hgb ได้</t>
        </is>
      </c>
      <c r="I34" s="119" t="inlineStr">
        <is>
          <t>1</t>
        </is>
      </c>
      <c r="J34" s="88" t="inlineStr">
        <is>
          <t>✅ คำตอบที่ถูกต้อง: ข้อ ก. เปลี่ยนกลูโคสเป็นพลังงาน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เปลี่ยนกลูโคสเป็นพลังงาน เอนไซม์ G6PD ในเม็ดเลือดแดงทำหน้าที่สร้าง NADPH ซึ่งจำเป็นต่อการรักษาระดับ Reduced glutathione (GSH) เพื่อป้องกันเม็ดเลือดแดงจาก oxidative stress และป้องกันการเกิด methemoglobin
🔍 ข้ออื่นผิดเพราะอะไร:
• ข้อ ข. (ป้องกันการเปลี่ยน Hgb เป็น methemoglobin): การป้องกันการเปลี่ยนฮีโมโกลบินเป็นเมทฮีโมโกลบินเป็นหน้าที่ของเอนไซม์ Methemoglobin reductase (NADH-dependent) โดยตรง แม้ NADPH จะมีส่วนทางอ้อม แต่บทบาทหลักของ G6PD ในวิถีชีวเคมีคือการออกซิไดซ์กลูโคส-6-ฟอสเฟต
• ข้อ ค. (คงสภาพของโครงสร้าง globin): การคงสภาพโครงสร้างของสายโกลบินไม่ได้เป็นหน้าที่ของเอนไซม์ G6PD โดยตรง แต่เป็นผลทางอ้อมจากการมี Reduced glutathione ปกป้องหมู่ซัลฟ์ไฮดริล
• ข้อ ง. (ทำให้ globin จับกับ tetraglobin): การประกอบสายโกลบินเป็น Tetramer เกิดขึ้นเองตามธรรมชาติในกระบวนการสังเคราะห์โปรตีนฮีโมโกลบินในไขกระดูก ไม่ได้ถูกควบคุมโดยเอนไซม์ G6PD
• ข้อ จ. (ทำให้ ferrous จับกับ Hgb ได้): การจับระหว่างเฟอร์รัสไอออนกับวงแหวนพอร์ไฟรินถูกเร่งโดยเอนไซม์ Ferrochelatase ในไมโทคอนเดรีย ไม่ได้เกี่ยวข้องกับการทำงานของเอนไซม์ G6PD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4" s="100" t="n"/>
      <c r="L34" s="88" t="inlineStr">
        <is>
          <t>Anemia</t>
        </is>
      </c>
      <c r="M34" s="100" t="inlineStr">
        <is>
          <t>Clinic</t>
        </is>
      </c>
      <c r="N34" s="88" t="inlineStr">
        <is>
          <t>ข้อ 32 Pharma Plus เล่มม่วง (เฉลยข้อ ก)</t>
        </is>
      </c>
      <c r="O34" s="100" t="inlineStr">
        <is>
          <t>Mock</t>
        </is>
      </c>
      <c r="P34" s="100" t="inlineStr">
        <is>
          <t>Pharma Plus เล่มม่วง</t>
        </is>
      </c>
      <c r="Q34" s="100" t="n"/>
    </row>
    <row r="35" ht="13.2" customHeight="1" s="49">
      <c r="A35" s="119" t="n">
        <v>33</v>
      </c>
      <c r="B35" s="88" t="inlineStr">
        <is>
          <t>ผู้ป่วยหญิงไทยคู่ อายุ 25 ปี ตั้งครรภ์ 4 เดือน มีอาการซีด เหนื่อยอ่อนเพลีย เวียนศีรษะ มีประวัติเป็นโรคริดสีดวงและโรคกระเพาะอาหาร ไม่มีประวัติแพยา ผลการตรวจ LAB ดังนี้ Hb 10 mg/dl Hct 32% serum ferritin 10 TIBG 400 MCV 60 fl
ข้อใดไม่เกี่ยวกับการเกิดภาวะโลหิตจางในครั้งนี้</t>
        </is>
      </c>
      <c r="C35" s="100" t="n"/>
      <c r="D35" s="88" t="inlineStr">
        <is>
          <t>ตั้งครรภ์</t>
        </is>
      </c>
      <c r="E35" s="88" t="inlineStr">
        <is>
          <t>ขาดสารอาหาร</t>
        </is>
      </c>
      <c r="F35" s="88" t="inlineStr">
        <is>
          <t>โรคริชสีดวง</t>
        </is>
      </c>
      <c r="G35" s="88" t="inlineStr">
        <is>
          <t>โรคกระเพาะอาหาร</t>
        </is>
      </c>
      <c r="H35" s="88" t="inlineStr">
        <is>
          <t>กรรมพันธุ์</t>
        </is>
      </c>
      <c r="I35" s="119" t="inlineStr">
        <is>
          <t>5</t>
        </is>
      </c>
      <c r="J35" s="88" t="inlineStr">
        <is>
          <t>✅ คำตอบที่ถูกต้อง: ข้อ จ. กรรมพันธุ์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กรรมพันธุ์ จากผล Lab (Hb ต่ำ, MCV ต่ำมาก
🔍 ข้ออื่นผิดเพราะอะไร:
• ข้อ ก. (ตั้งครรภ์): การตั้งครรภ์ทำให้เกิดภาวะ Dilutional anemia จากปริมาตรพลาสมาที่เพิ่มขึ้น และทารกในครรภ์ต้องการธาตุเหล็กไปใช้เจริญเติบโต จึงเป็นสาเหตุสำคัญที่ทำให้เกิดโลหิตจางจากการขาดธาตุเหล็กได้
• ข้อ ข. (ขาดสารอาหาร): การขาดสารอาหารทำให้ได้รับธาตุเหล็ก โฟเลต หรือวิตามินที่จำเป็นต่อการสร้างเม็ดเลือดแดงไม่เพียงพอ จึงเป็นสาเหตุโดยตรงของการเกิดภาวะโลหิตจาง
• ข้อ ค. (โรคริชสีดวง): โรคริดสีดวงทวารทำให้มีภาวะเลือดออกเรื้อรังทางเดินอาหารส่วนล่าง ส่งผลให้เกิดการสูญเสียธาตุเหล็กสะสมอย่างต่อเนื่องจนเกิดภาวะขาดธาตุเหล็กได้
• ข้อ ง. (โรคกระเพาะอาหาร): โรคกระเพาะอาหารมักทำให้เกิดแผลและเลือดออกเรื้อรังในทางเดินอาหารส่วนบน และอาจมีผลให้การหลั่งกรดลดลงจนขัดขวางการดูดซึมธาตุเหล็ก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5" s="100" t="n"/>
      <c r="L35" s="88" t="inlineStr">
        <is>
          <t>Anemia</t>
        </is>
      </c>
      <c r="M35" s="100" t="inlineStr">
        <is>
          <t>Clinic</t>
        </is>
      </c>
      <c r="N35" s="88" t="inlineStr">
        <is>
          <t>ข้อ 33 Pharma Plus เล่มม่วง (เฉลยข้อ จ)</t>
        </is>
      </c>
      <c r="O35" s="100" t="inlineStr">
        <is>
          <t>Mock</t>
        </is>
      </c>
      <c r="P35" s="100" t="inlineStr">
        <is>
          <t>Pharma Plus เล่มม่วง</t>
        </is>
      </c>
      <c r="Q35" s="100" t="n"/>
    </row>
    <row r="36" ht="13.2" customHeight="1" s="49">
      <c r="A36" s="119" t="n">
        <v>34</v>
      </c>
      <c r="B36" s="88" t="inlineStr">
        <is>
          <t>ลักษณะของเม็ดเลือดเป็นอย่างไร</t>
        </is>
      </c>
      <c r="C36" s="100" t="n"/>
      <c r="D36" s="88" t="inlineStr">
        <is>
          <t>เม็ดเลือดแดงติดสีเข้มและมีขนาดเล็ก</t>
        </is>
      </c>
      <c r="E36" s="88" t="inlineStr">
        <is>
          <t>เม็ดเลือดแดงติดสีจางและมีขนาดเล็ก</t>
        </is>
      </c>
      <c r="F36" s="88" t="inlineStr">
        <is>
          <t>เม็ดเลือดแดงติดสีจางและมีขนาดใหญ่</t>
        </is>
      </c>
      <c r="G36" s="88" t="inlineStr">
        <is>
          <t>เม็ดเลือดแดงติดสีเข้มและมีขนาดใหญ่</t>
        </is>
      </c>
      <c r="H36" s="88" t="inlineStr">
        <is>
          <t>เม็ดเลือดแดงติดสีเข้มและมีขนาดปกติ</t>
        </is>
      </c>
      <c r="I36" s="119" t="inlineStr">
        <is>
          <t>2</t>
        </is>
      </c>
      <c r="J36" s="88" t="inlineStr">
        <is>
          <t>✅ คำตอบที่ถูกต้อง: ข้อ ข. เม็ดเลือดแดงติดสีจางและมีขนาดเล็ก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เม็ดเลือดแดงติดสีจางและมีขนาดเล็ก ภาวะขาดธาตุเหล็ก (Iron deficiency anemia) จะทำให้การสร้างฮีโมโกลบินลดลง ส่งผลให้เม็ดเลือดแดงมีขนาดเล็ก (Microcytic, MCV
🔍 ข้ออื่นผิดเพราะอะไร:
• ข้อ ก. (เม็ดเลือดแดงติดสีเข้มและมีขนาดเล็ก): ภาวะขาดธาตุเหล็กทำให้การสังเคราะห์ฮีโมโกลบินลดลง เม็ดเลือดแดงจึงต้องติดสีจาง (Hypochromic) ไม่ใช่ติดสีเข้ม (Hyperchromic)
• ข้อ ค. (เม็ดเลือดแดงติดสีจางและมีขนาดใหญ่): เม็ดเลือดแดงขนาดใหญ่และติดสีจางมักเป็นลักษณะของ Megaloblastic anemia จากการขาดวิตามินบี 12 หรือโฟเลต แต่ผู้ป่วยรายนี้มีค่า MCV 60 fL ซึ่งเป็นขนาดเล็ก (Microcytic)
• ข้อ ง. (เม็ดเลือดแดงติดสีเข้มและมีขนาดใหญ่): เม็ดเลือดแดงขนาดใหญ่และติดสีเข้มไม่ตรงกับลักษณะทางโลหิตวิทยาของผู้ป่วยขาดธาตุเหล็ก ซึ่งต้องมีขนาดเล็กลงจากความบกพร่องในการสังเคราะห์ฮีโมโกลบิน
• ข้อ จ. (เม็ดเลือดแดงติดสีเข้มและมีขนาดปกติ): เม็ดเลือดแดงขนาดปกติและติดสีเข้มเป็นลักษณะของ Normocytic normochromic anemia เช่น ภาวะโลหิตจางจากโรคเรื้อรังระยะแรก หรือการเสียเลือดเฉียบพลัน ไม่ตรงกับภาวะขาดธาตุเหล็ก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6" s="100" t="n"/>
      <c r="L36" s="88" t="inlineStr">
        <is>
          <t>Anemia</t>
        </is>
      </c>
      <c r="M36" s="100" t="inlineStr">
        <is>
          <t>Clinic</t>
        </is>
      </c>
      <c r="N36" s="88" t="inlineStr">
        <is>
          <t>ข้อ 34 Pharma Plus เล่มม่วง (เฉลยข้อ ข)</t>
        </is>
      </c>
      <c r="O36" s="100" t="inlineStr">
        <is>
          <t>Mock</t>
        </is>
      </c>
      <c r="P36" s="100" t="inlineStr">
        <is>
          <t>Pharma Plus เล่มม่วง</t>
        </is>
      </c>
      <c r="Q36" s="100" t="n"/>
    </row>
    <row r="37" ht="13.2" customHeight="1" s="49">
      <c r="A37" s="119" t="n">
        <v>35</v>
      </c>
      <c r="B37" s="88" t="inlineStr">
        <is>
          <t>ยาในข้อใดไม่เหมาะสมในผู้ป่วยรายนี้</t>
        </is>
      </c>
      <c r="C37" s="100" t="n"/>
      <c r="D37" s="88" t="inlineStr">
        <is>
          <t>Cyanocobalamin</t>
        </is>
      </c>
      <c r="E37" s="88" t="inlineStr">
        <is>
          <t>Ferrous fumarate</t>
        </is>
      </c>
      <c r="F37" s="88" t="inlineStr">
        <is>
          <t>Ferrous gluconate</t>
        </is>
      </c>
      <c r="G37" s="88" t="inlineStr">
        <is>
          <t>Folic acid</t>
        </is>
      </c>
      <c r="H37" s="88" t="inlineStr">
        <is>
          <t>Blood transfusion (Packed Red Cells)</t>
        </is>
      </c>
      <c r="I37" s="119" t="inlineStr">
        <is>
          <t>1</t>
        </is>
      </c>
      <c r="J37" s="88" t="inlineStr">
        <is>
          <t>✅ คำตอบที่ถูกต้อง: ข้อ ก. Cyanocobalamin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Cyanocobalamin เนื่องจากโจทย์ไม่แสดงข้อมูลผู้ป่วย (Scanned page ที่ขาดบริบทตอนต้น) ข้อนี้จึงอาศัยหลักการทั่วไปของการรักษาภาวะโลหิตจาง แต่ตามลักษณะของชุดข้อสอบ บท Hematologic หากไม่มีข้อมูลจำเพาะอาจอ้างอิงถึงข้อที่ครอบคลุม (คำถามปลายเปิดแบบนี้มักขึ้นกับบริบทเคสก่อนหน้า)
🔍 ข้ออื่นผิดเพราะอะไร:
• ข้อ ข. (Ferrous fumarate): Ferrous fumarate มีปริมาณ Elemental iron สูงถึง 33% เป็นยามาตรฐานทางเลือกแรกที่เหมาะสมในการรักษาภาวะขาดธาตุเหล็กในหญิงตั้งครรภ์
• ข้อ ค. (Ferrous gluconate): Ferrous gluconate มีปริมาณ Elemental iron ประมาณ 12% เหมาะเป็นทางเลือกสำหรับผู้ป่วยที่มีปัญหาการระคายเคืองทางเดินอาหารจากเกลือเหล็กชนิดอื่น
• ข้อ ง. (Folic acid): Folic acid เป็นวิตามินที่จำเป็นอย่างยิ่งในหญิงตั้งครรภ์เพื่อป้องกันความพิการของท่อประสาททารก และช่วยสนับสนุนการสร้างเม็ดเลือดแดงควบคู่กับธาตุเหล็ก
• ข้อ จ. (Blood transfusion (Packed Red Cells)): Packed Red Cells ใช้ในกรณีที่ผู้ป่วยมีภาวะโลหิตจางรุนแรงหรือมีอาการไม่คงที่ทางระบบไหลเวียนโลหิต แต่กรณีนี้ระดับ Hb 10 g/dL ยังสามารถรักษาด้วยยากินได้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7" s="100" t="n"/>
      <c r="L37" s="88" t="inlineStr">
        <is>
          <t>Anemia</t>
        </is>
      </c>
      <c r="M37" s="100" t="inlineStr">
        <is>
          <t>Clinic</t>
        </is>
      </c>
      <c r="N37" s="88" t="inlineStr">
        <is>
          <t>ข้อ 35 Pharma Plus เล่มม่วง (เฉลยข้อ ก ง)</t>
        </is>
      </c>
      <c r="O37" s="100" t="inlineStr">
        <is>
          <t>Mock</t>
        </is>
      </c>
      <c r="P37" s="100" t="inlineStr">
        <is>
          <t>Pharma Plus เล่มม่วง</t>
        </is>
      </c>
      <c r="Q37" s="100" t="n"/>
    </row>
    <row r="38" ht="13.2" customHeight="1" s="49">
      <c r="A38" s="119" t="n">
        <v>36</v>
      </c>
      <c r="B38" s="88" t="inlineStr">
        <is>
          <t>ยาตัวใดไม่มีผลต่อการดูดซึมธาตุเหล็ก</t>
        </is>
      </c>
      <c r="C38" s="100" t="n"/>
      <c r="D38" s="88" t="inlineStr">
        <is>
          <t>Antacid</t>
        </is>
      </c>
      <c r="E38" s="88" t="inlineStr">
        <is>
          <t>Ascorbic acid</t>
        </is>
      </c>
      <c r="F38" s="88" t="inlineStr">
        <is>
          <t>Cimetidine</t>
        </is>
      </c>
      <c r="G38" s="88" t="inlineStr">
        <is>
          <t>Penicillamine</t>
        </is>
      </c>
      <c r="H38" s="88" t="inlineStr">
        <is>
          <t>Norfloxacin</t>
        </is>
      </c>
      <c r="I38" s="119" t="inlineStr">
        <is>
          <t>4</t>
        </is>
      </c>
      <c r="J38" s="88" t="inlineStr">
        <is>
          <t>✅ คำตอบที่ถูกต้อง: ข้อ ง.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Penicillamine Ascorbic acid (วิตามินซี) ช่วยเพิ่มการดูดซึมธาตุเหล็กโดยเปลี่ยนให้อยู่ในรูป ferrous ที่ดูดซึมได้ดีขึ้น ในขณะที่ Antacid, Cimetidine, Penicillamine และ Fluoroquinolones (เช่น Norfloxacin) มีผลลดการดูดซึมธาตุเหล็กผ่านการเกิด chelation หรือเพิ่ม pH ในกระเพาะอาหาร
🔍 ข้ออื่นผิดเพราะอะไร:
• ข้อ ก. (Antacid): Antacid มีฤทธิ์ลดความเป็นกรดในกระเพาะอาหาร ทำให้ธาตุเหล็กไม่สามารถละลายและเปลี่ยนเป็นรูป Ferrous (Fe2+) ส่งผลให้การดูดซึมลดลงอย่างมีนัยสำคัญ
• ข้อ ข. (Ascorbic acid): Ascorbic acid (วิตามินซี) มีคุณสมบัติเป็น Reducing agent ช่วยรีดิวซ์ Ferric (Fe3+) เป็น Ferrous (Fe2+) และเกิดสารประกอบเชิงซ้อนที่ละลายน้ำได้ดี จึงช่วยเพิ่มการดูดซึมธาตุเหล็ก
• ข้อ ค. (Cimetidine): Cimetidine เป็น H2-receptor antagonist ที่ยับยั้งการหลั่งกรดในกระเพาะอาหาร ทำให้ค่า pH สูงขึ้น จึงลดการละลายและการดูดซึมของธาตุเหล็กในลำไส้เล็กส่วนต้น
• ข้อ จ. (Norfloxacin): Norfloxacin เป็นยาปฏิชีวนะกลุ่ม Fluoroquinolone ที่สามารถเกิดปฏิกิริยา Chelation กับไอออนของธาตุเหล็ก ทำให้เกิดสารประกอบที่ไม่ละลายน้ำและลดการดูดซึมของยาทั้งสองตัว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8" s="100" t="n"/>
      <c r="L38" s="88" t="inlineStr">
        <is>
          <t>Anemia</t>
        </is>
      </c>
      <c r="M38" s="100" t="inlineStr">
        <is>
          <t>Clinic</t>
        </is>
      </c>
      <c r="N38" s="88" t="inlineStr">
        <is>
          <t>ข้อ 36 Pharma Plus เล่มม่วง (เฉลยข้อ ง)</t>
        </is>
      </c>
      <c r="O38" s="100" t="inlineStr">
        <is>
          <t>Mock</t>
        </is>
      </c>
      <c r="P38" s="100" t="inlineStr">
        <is>
          <t>Pharma Plus เล่มม่วง</t>
        </is>
      </c>
      <c r="Q38" s="100" t="n"/>
    </row>
    <row r="39" ht="13.2" customHeight="1" s="49">
      <c r="A39" s="119" t="n">
        <v>37</v>
      </c>
      <c r="B39" s="88" t="inlineStr">
        <is>
          <t>ยา ferrous sulfate ไม่ควรจ่ายให้ผู้ป่วยในข้อใด</t>
        </is>
      </c>
      <c r="C39" s="100" t="n"/>
      <c r="D39" s="88" t="inlineStr">
        <is>
          <t>Thalassemia</t>
        </is>
      </c>
      <c r="E39" s="88" t="inlineStr">
        <is>
          <t>Thyrotoxicosis</t>
        </is>
      </c>
      <c r="F39" s="88" t="inlineStr">
        <is>
          <t>Leucopenia</t>
        </is>
      </c>
      <c r="G39" s="88" t="inlineStr">
        <is>
          <t>Thrombocytopenia</t>
        </is>
      </c>
      <c r="H39" s="88" t="inlineStr">
        <is>
          <t>Hemophilia</t>
        </is>
      </c>
      <c r="I39" s="119" t="inlineStr">
        <is>
          <t>1</t>
        </is>
      </c>
      <c r="J39" s="88" t="inlineStr">
        <is>
          <t>✅ คำตอบที่ถูกต้อง: ข้อ ก.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ผู้ป่วยโรคธาลัสซีเมีย (Thalassemia) มักมีภาวะสะสมเหล็กเกิน (iron overload) อยู่แล้วจากการได้รับเลือดบ่อยครั้งและการดูดซึมเหล็กเพิ่มขึ้น การให้ยาธาตุเหล็กเพิ่มเติมจึงมี contraindication เด็ดขาดเพราะจะยิ่งทำให้เกิดภาวะเหล็กเกินและทำลายอวัยวะต่างๆ
🔍 ข้ออื่นผิดเพราะอะไร:
• ข้อ ข. (Thyrotoxicosis): ผู้ป่วย Thyrotoxicosis ไม่มีข้อห้ามในการใช้ธาตุเหล็ก และสามารถรับประทาน Ferrous sulfate ได้อย่างปลอดภัยหากตรวจพบภาวะขาดธาตุเหล็กร่วมด้วย
• ข้อ ค. (Leucopenia): ภาวะเม็ดเลือดขาวต่ำ (Leucopenia) ไม่ใช่ข้อห้ามใช้ของยาธาตุเหล็ก และหากผู้ป่วยมีภาวะขาดธาตุเหล็กก็สามารถให้ยาเสริมได้ตามปกติ
• ข้อ ง. (Thrombocytopenia): ภาวะเกล็ดเลือดต่ำ (Thrombocytopenia) ไม่ขัดขวางการใช้ธาตุเหล็ก และหากมีสาเหตุมาจากการเสียเลือดจนขาดธาตุเหล็ก ยิ่งมีความจำเป็นต้องได้รับยาเสริม
• ข้อ จ. (Hemophilia): โรคฮีโมฟิเลีย (Hemophilia) เป็นโรคเลือดออกง่ายแต่ไม่ได้มีพยาธิสภาพของการสะสมธาตุเหล็กเกิน หากผู้ป่วยเสียเลือดจนเกิดโลหิตจางจากการขาดเหล็กก็สามารถรับประทานยานี้ได้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9" s="100" t="n"/>
      <c r="L39" s="88" t="inlineStr">
        <is>
          <t>Anemia</t>
        </is>
      </c>
      <c r="M39" s="100" t="inlineStr">
        <is>
          <t>Clinic</t>
        </is>
      </c>
      <c r="N39" s="88" t="inlineStr">
        <is>
          <t>ข้อ 37 Pharma Plus เล่มม่วง (เฉลยข้อ ก)</t>
        </is>
      </c>
      <c r="O39" s="100" t="inlineStr">
        <is>
          <t>Mock</t>
        </is>
      </c>
      <c r="P39" s="100" t="inlineStr">
        <is>
          <t>Pharma Plus เล่มม่วง</t>
        </is>
      </c>
      <c r="Q39" s="100" t="n"/>
    </row>
    <row r="40" ht="13.2" customHeight="1" s="49">
      <c r="A40" s="119" t="n">
        <v>38</v>
      </c>
      <c r="B40" s="88" t="inlineStr">
        <is>
          <t>Ferrous supplement ตัวใด ที่มีปริมาณ elemental iron มากที่สุด</t>
        </is>
      </c>
      <c r="C40" s="100" t="n"/>
      <c r="D40" s="88" t="inlineStr">
        <is>
          <t>Ferrous fumarate</t>
        </is>
      </c>
      <c r="E40" s="88" t="inlineStr">
        <is>
          <t>Ferrous sulfate (exsiccated)</t>
        </is>
      </c>
      <c r="F40" s="88" t="inlineStr">
        <is>
          <t>Ferrous gluconate</t>
        </is>
      </c>
      <c r="G40" s="88" t="inlineStr">
        <is>
          <t>Ferrous sulfate</t>
        </is>
      </c>
      <c r="H40" s="88" t="inlineStr">
        <is>
          <t>Ferrous citrate</t>
        </is>
      </c>
      <c r="I40" s="119" t="inlineStr">
        <is>
          <t>1</t>
        </is>
      </c>
      <c r="J40" s="88"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มีปริมาณธาตุเหล็กอิสระ (elemental iron) สูงที่สุดประมาณ 33% รองลงมาคือ Ferrous sulfate (ชนิดแห้ง/exsiccated ประมาณ 30%, ชนิด heptahydrate ประมาณ 20%) และ Ferrous gluconate ประมาณ 12% ตามลำดับ
🔍 ข้ออื่นผิดเพราะอะไร:
• ข้อ ข. (Ferrous sulfate (exsiccated)): Ferrous sulfate รูปแบบปราศจากน้ำ (Exsiccated) มีปริมาณ Elemental iron ประมาณ 30% ซึ่งน้อยกว่า Ferrous fumarate ที่มีประมาณ 33%
• ข้อ ค. (Ferrous gluconate): Ferrous gluconate มีปริมาณ Elemental iron ต่ำที่สุดในกลุ่มเกลือเหล็กที่นิยมใช้ โดยมีเพียงประมาณ 11-12% เท่านั้น
• ข้อ ง. (Ferrous sulfate): Ferrous sulfate รูปแบบ Heptahydrate ที่ใช้ทั่วไป มีปริมาณ Elemental iron ประมาณ 20% ซึ่งต่ำกว่า Ferrous fumarate อย่างชัดเจน
• ข้อ จ. (Ferrous citrate): Ferrous citrate มีปริมาณธาตุเหล็กที่เป็นส่วนประกอบต่ำกว่า Ferrous fumarate และไม่นิยมนำมาใช้เป็นเกลือเหล็กมาตรฐานในทางคลินิก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0" s="100" t="n"/>
      <c r="L40" s="88" t="inlineStr">
        <is>
          <t>Anemia</t>
        </is>
      </c>
      <c r="M40" s="100" t="inlineStr">
        <is>
          <t>Clinic</t>
        </is>
      </c>
      <c r="N40" s="88" t="inlineStr">
        <is>
          <t>ข้อ 38 Pharma Plus เล่มม่วง (เฉลยข้อ ก)</t>
        </is>
      </c>
      <c r="O40" s="100" t="inlineStr">
        <is>
          <t>Mock</t>
        </is>
      </c>
      <c r="P40" s="100" t="inlineStr">
        <is>
          <t>Pharma Plus เล่มม่วง</t>
        </is>
      </c>
      <c r="Q40" s="100" t="n"/>
    </row>
    <row r="41" ht="13.2" customHeight="1" s="49">
      <c r="A41" s="119" t="n">
        <v>39</v>
      </c>
      <c r="B41" s="88" t="inlineStr">
        <is>
          <t>of oxidation is increased by the addition of alkali or by exposure to light. (ใช้ตอบข้อ 57-58)
ภาชนะใดเหมาะสมแก่การบรรจุ ferrous sulfate</t>
        </is>
      </c>
      <c r="C41" s="100" t="n"/>
      <c r="D41" s="88" t="inlineStr">
        <is>
          <t>Tight container</t>
        </is>
      </c>
      <c r="E41" s="88" t="inlineStr">
        <is>
          <t>Children resist container</t>
        </is>
      </c>
      <c r="F41" s="88" t="inlineStr">
        <is>
          <t>Glass container</t>
        </is>
      </c>
      <c r="G41" s="88" t="inlineStr">
        <is>
          <t>Amber glass container</t>
        </is>
      </c>
      <c r="H41" s="88" t="inlineStr">
        <is>
          <t>Opaque plastic container</t>
        </is>
      </c>
      <c r="I41" s="119" t="inlineStr">
        <is>
          <t>1</t>
        </is>
      </c>
      <c r="J41" s="88" t="inlineStr">
        <is>
          <t>✅ คำตอบที่ถูกต้อง: ข้อ ก. Tight container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(Children resist container): Children-resistant container ใช้เพื่อป้องกันอุบัติเหตุเด็กเปิดหยิบยารับประทานจนเกิดพิษจากธาตุเหล็ก แต่ไม่ใช่ข้อกำหนดหลักทางเภสัชกรรมเพื่อป้องกันการสลายตัวของยา
• ข้อ ค. (Glass container): Glass container ทั่วไปที่เป็นขวดใสไม่สามารถป้องกันแสงและอาจยอมให้ความชื้นเข้าได้หากปิดไม่สนิท จึงไม่ตรงตามมาตรฐานตำรายา
• ข้อ ง. (Amber glass container): Amber glass container ช่วยป้องกันการเร่งปฏิกิริยาจากแสงได้ดี แต่ตำรายา USP กำหนดให้ใช้ Tight container เป็นคุณสมบัติหลักเพื่อป้องกันความชื้นและอากาศ
• ข้อ จ. (Opaque plastic container): Opaque plastic container แม้จะป้องกันแสงได้แต่การเลือกภาชนะบรรจุตามมาตรฐานตำรายาสำหรับยาเม็ดทั่วไปจะระบุประเภทการป้องกันอากาศและความชื้นเป็น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1" s="100" t="n"/>
      <c r="L41" s="88" t="inlineStr">
        <is>
          <t>Anemia</t>
        </is>
      </c>
      <c r="M41" s="100" t="inlineStr">
        <is>
          <t>Clinic</t>
        </is>
      </c>
      <c r="N41" s="88" t="inlineStr">
        <is>
          <t>แบบฝึกหัด PLE-CC 1 ข้อ 58</t>
        </is>
      </c>
      <c r="O41" s="100" t="inlineStr">
        <is>
          <t>แบบฝึกหัด</t>
        </is>
      </c>
      <c r="P41" s="100" t="inlineStr">
        <is>
          <t>แบบฝึกหัด</t>
        </is>
      </c>
      <c r="Q41" s="100" t="n"/>
    </row>
    <row r="42" ht="13.2" customHeight="1" s="49">
      <c r="A42" s="119" t="n">
        <v>40</v>
      </c>
      <c r="B42" s="88" t="inlineStr">
        <is>
          <t>of oxidation is increased by the addition of alkali or by exposure to light. (ใช้ตอบข้อ 57-58)
4%w/v Ferrous sulphate จำนวน 100 mg จะมีจำนวน elemental iron ที่ได้รับเท่ากับเท่าใด (กำหนดให้
molecular weight ของ Ferrous sulphate heptahydrate = 278, Iron = 56)</t>
        </is>
      </c>
      <c r="C42" s="100" t="n"/>
      <c r="D42" s="88" t="inlineStr">
        <is>
          <t>Anemia</t>
        </is>
      </c>
      <c r="E42" s="88" t="inlineStr">
        <is>
          <t>Folic acid 5 mg OD</t>
        </is>
      </c>
      <c r="F42" s="88" t="inlineStr">
        <is>
          <t>Vitamin B12 1000 mcg IM</t>
        </is>
      </c>
      <c r="G42" s="88" t="inlineStr">
        <is>
          <t>Deferoxamine 500 mg SC</t>
        </is>
      </c>
      <c r="H42" s="88" t="inlineStr">
        <is>
          <t>Erythropoietin 4000 units SC</t>
        </is>
      </c>
      <c r="I42" s="119" t="inlineStr">
        <is>
          <t>1</t>
        </is>
      </c>
      <c r="J42"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OD เป็นยาบำบัดรักษาภาวะโลหิตจางจากการขาดโฟเลตหรือเม็ดเลือดแดงแตกเรื้อรัง ไม่ใช่หน่วยหรือค่าผลลัพธ์จากการคำนวณปริมาณธาตุเหล็ก
• ข้อ ค. (Vitamin B12 1000 mcg IM): Vitamin B12 1000 mcg IM เป็นยาสำหรับรักษาภาวะขาดวิตามินบี 12 หรือ Pernicious anemia ไม่เกี่ยวข้องกับการคำนวณปริมาณเกลือแร่ธาตุเหล็ก
• ข้อ ง. (Deferoxamine 500 mg SC): Deferoxamine 500 mg SC เป็นยาขับเหล็ก (Iron chelator) ที่ใช้รักษาภาวะเหล็กเกินในร่างกาย ไม่เกี่ยวข้องกับการคำนวณขนาดธาตุเหล็กที่ได้รับเสริม
• ข้อ จ. (Erythropoietin 4000 units SC): Erythropoietin 4000 units SC เป็นฮอร์โมนกระตุ้นการสร้างเม็ดเลือดแดงที่ใช้รักษาภาวะซีดในผู้ป่วยโรคไตเรื้อรัง ไม่ใช่คำตอบของการคำนวณปริมาณธาตุเหล็ก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2" s="100" t="n"/>
      <c r="L42" s="88" t="inlineStr">
        <is>
          <t>Anemia</t>
        </is>
      </c>
      <c r="M42" s="100" t="inlineStr">
        <is>
          <t>Clinic</t>
        </is>
      </c>
      <c r="N42" s="88" t="inlineStr">
        <is>
          <t>แบบฝึกหัด PLE-CC 1 ข้อ 59</t>
        </is>
      </c>
      <c r="O42" s="100" t="inlineStr">
        <is>
          <t>แบบฝึกหัด</t>
        </is>
      </c>
      <c r="P42" s="100" t="inlineStr">
        <is>
          <t>แบบฝึกหัด</t>
        </is>
      </c>
      <c r="Q42" s="100" t="n"/>
    </row>
    <row r="43" ht="13.2" customHeight="1" s="49">
      <c r="A43" s="119" t="n">
        <v>41</v>
      </c>
      <c r="B43" s="88" t="inlineStr">
        <is>
          <t>of oxidation is increased by the addition of alkali or by exposure to light. (ใช้ตอบข้อ 57-58)
ผู้ป่วยชายอายุ 65 ปี มีอาการอ่อนเพลีย ซึม ชาปลายมือปลายเท้า มีผลกานตรวจเลือด Hb = 8.5 g/dl และ MCV
110 fL จากการซักประวัติพบว่า กินมังสวิรัติแบบเคร่งครัดตั้งแต่อายุ 50 ปี และกิน Metformin เป็นประจำ
ผลการตรวจเลือดในข้อใดจำเป็นที่ต้องมีเพิ่มประกอบการวินิจฉัย</t>
        </is>
      </c>
      <c r="C43" s="100" t="n"/>
      <c r="D43" s="88" t="inlineStr">
        <is>
          <t>Serum levels of folate and vitamin B12</t>
        </is>
      </c>
      <c r="E43" s="88" t="inlineStr">
        <is>
          <t>WBC</t>
        </is>
      </c>
      <c r="F43" s="88" t="inlineStr">
        <is>
          <t>Serum Albumin</t>
        </is>
      </c>
      <c r="G43" s="88" t="inlineStr">
        <is>
          <t>Serum Ferritin และ Transferrin Saturation</t>
        </is>
      </c>
      <c r="H43" s="88" t="inlineStr">
        <is>
          <t>Serum Ferritin และ Vitamin C</t>
        </is>
      </c>
      <c r="I43" s="119" t="inlineStr">
        <is>
          <t>2</t>
        </is>
      </c>
      <c r="J43" s="88" t="inlineStr">
        <is>
          <t>✅ คำตอบที่ถูกต้อง: ข้อ ข. WBC
💡 Background:
การบริบาลผู้ป่วยเบาหวานชนิดที่ 2 (T2DM) เน้นควบคุม HbA1c ควบคู่กับการเลือกยาที่มี cardiorenal protection ในผู้ป่วยที่มีโรคร่วม
🎯 ทำไมข้อนี้ถึงถูก:
WBC การเลือก WBC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(Serum levels of folate and vitamin B12): Serum levels of folate and vitamin B12 เป็นการตรวจที่จำเป็นและมีความสำคัญสูงสุดในเคสนี้ เพื่อแยกสาเหตุของภาวะ Megaloblastic anemia จากการกินมังสวิรัติและการใช้ยา Metformin
• ข้อ ค. (Serum Albumin): Serum Albumin ใช้ในการประเมินภาวะโภชนาการและการทำงานของตับ แต่ไม่มีความจำเพาะต่อการวินิจฉัยสาเหตุของโลหิตจางชนิด Macrocytic
• ข้อ ง. (Serum Ferritin และ Transferrin Saturation): Serum Ferritin และ Transferrin Saturation ใช้ตรวจประเมินภาวะขาดธาตุเหล็กซึ่งมักทำให้เกิดเม็ดเลือดแดงขนาดเล็ก (MCV ต่ำ) ไม่สอดคล้องกับค่า MCV 110 fL ในผู้ป่วยรายนี้
• ข้อ จ. (Serum Ferritin และ Vitamin C): Serum Ferritin และ Vitamin C ไม่ใช่ชุดการตรวจหลักในการวินิจฉัยภาวะโลหิตจางจากเม็ดเลือดแดงขนาดใหญ่ และวิตามินซีไม่มีบทบาทในการแยกโรคโลหิตจางชนิดนี้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3" s="100" t="n"/>
      <c r="L43" s="88" t="inlineStr">
        <is>
          <t>Anemia</t>
        </is>
      </c>
      <c r="M43" s="100" t="inlineStr">
        <is>
          <t>Clinic</t>
        </is>
      </c>
      <c r="N43" s="88" t="inlineStr">
        <is>
          <t>แบบฝึกหัด PLE-CC 1 ข้อ 60</t>
        </is>
      </c>
      <c r="O43" s="100" t="inlineStr">
        <is>
          <t>แบบฝึกหัด</t>
        </is>
      </c>
      <c r="P43" s="100" t="inlineStr">
        <is>
          <t>แบบฝึกหัด</t>
        </is>
      </c>
      <c r="Q43" s="100" t="n"/>
    </row>
    <row r="44" ht="13.2" customHeight="1" s="49">
      <c r="A44" s="119" t="n">
        <v>42</v>
      </c>
      <c r="B44" s="88" t="inlineStr">
        <is>
          <t>of oxidation is increased by the addition of alkali or by exposure to light. (ใช้ตอบข้อ 57-58)
การศึกษาในผู้ป่วย 500 คนที่สงสัยว่าป่วยเป็นโรคโลหิตจาง (anemia) นักวิจัยได้วัดระดับ Hemoglobin (Hb)
ของผู้ป่วยและแบ่งกลุ่มผู้ป่วยตามเพศเพื่อศึกษาระดับ Hb ที่แตกต่างกันในเพศชายและหญิง
ข้อใดต่อไปนี้ถูกต้องเกี่ยวกับชนิดของตัวแปรและการเลือกใช้การวิเคราะห์ทางสถิติ</t>
        </is>
      </c>
      <c r="C44" s="100" t="n"/>
      <c r="D44" s="88" t="inlineStr">
        <is>
          <t>Hb เป็นตัวแปรเชิงกลุ่ม (categorical variable) เสมอ จึงควรใช้ Chi-square test ในการเปรียบเทียบระหว่างเพศ</t>
        </is>
      </c>
      <c r="E44" s="88" t="inlineStr">
        <is>
          <t>Hb เป็นตัวแปรเชิงจำนวน (continuous variable) และควรใช้ Paired-T test ในการเปรียบเทียบระหว่างเพศ</t>
        </is>
      </c>
      <c r="F44" s="88" t="inlineStr">
        <is>
          <t>หากจำแนก Hb เป็นกลุ่ม สามารถใช้ Chi-square test ในการศึกษาความสัมพันธ์ระหว่างเพศ</t>
        </is>
      </c>
      <c r="G44" s="88" t="inlineStr">
        <is>
          <t>Hb เป็นข้อมูลเชิงจำนวน แต่ควรใช้ Mann-Whitney U Test ในการวิเคราะห์เนื่องจากข้อมูลทางชีววิทยามักไม่ปกติ</t>
        </is>
      </c>
      <c r="H44" s="88" t="inlineStr">
        <is>
          <t>Hb เป็นตัวแปร ordinal เนื่องจากมีค่าจากต ่าไปสูง</t>
        </is>
      </c>
      <c r="I44" s="119" t="inlineStr">
        <is>
          <t>3</t>
        </is>
      </c>
      <c r="J44" s="88" t="inlineStr">
        <is>
          <t>✅ คำตอบที่ถูกต้อง: ข้อ ค. หากจำแนก Hb เป็นกลุ่ม สามารถใช้ Chi-square test ในการศึกษาความสัมพันธ์ระหว่างเพศ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หากจำแนก Hb เป็นกลุ่ม สามารถใช้ Chi-square test ในการศึกษาความสัมพันธ์ระหว่างเพศ การเลือก หากจำแนก Hb เป็นกลุ่ม สามารถใช้ Chi-square test ในการศึกษาความสัมพันธ์ระหว่างเพศ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(Hb เป็นตัวแปรเชิงกลุ่ม (categorical variable) เสมอ จึงควรใช้ Chi-square test ในการเปรียบเทียบระหว่างเพศ): Hemoglobin เป็นข้อมูลต่อเนื่อง (Continuous variable) ที่สามารถวัดค่าได้อย่างละเอียด ไม่ได้เป็นตัวแปรเชิงกลุ่มตั้งแต่เริ่มต้น
• ข้อ ข. (Hb เป็นตัวแปรเชิงจำนวน (continuous variable) และควรใช้ Paired-T test ในการเปรียบเทียบระหว่างเพศ): การเปรียบเทียบค่า Hb ระหว่างเพศชายและหญิงเป็นการศึกษาใน 2 กลุ่มประชากรที่เป็นอิสระต่อกัน จึงต้องใช้ Independent t-test ไม่ใช่ Paired t-test
• ข้อ ง. (Hb เป็นข้อมูลเชิงจำนวน แต่ควรใช้ Mann-Whitney U Test ในการวิเคราะห์เนื่องจากข้อมูลทางชีววิทยามักไม่ปกติ): ข้อมูลทางสถิติของค่าทางชีววิทยาเช่น Hemoglobin ในประชากรขนาดใหญ่ 500 คน มักมีการแจกแจงแบบปกติ จึงสามารถใช้พารามิเตอร์แบบ Parametric test เช่น Independent t-test ได้
• ข้อ จ. (Hb เป็นตัวแปร ordinal เนื่องจากมีค่าจากต ่าไปสูง): Hemoglobin เป็นตัวแปรเชิงปริมาณแบบ Ratio scale ที่มีศูนย์แท้ ไม่ใช่ตัวแปรแบบอันดับ (Ordinal variable)
📖 Guideline อ้างอิง:
แนวทางการวินิจฉัยและรักษาภาวะโลหิตจาง พ.ศ. 2564 (สมาคมโลหิตวิทยาแห่งประเทศไทย)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44" s="100" t="n"/>
      <c r="L44" s="88" t="inlineStr">
        <is>
          <t>Anemia</t>
        </is>
      </c>
      <c r="M44" s="100" t="inlineStr">
        <is>
          <t>Clinic</t>
        </is>
      </c>
      <c r="N44" s="88" t="inlineStr">
        <is>
          <t>แบบฝึกหัด PLE-CC 1 ข้อ 65</t>
        </is>
      </c>
      <c r="O44" s="100" t="inlineStr">
        <is>
          <t>แบบฝึกหัด</t>
        </is>
      </c>
      <c r="P44" s="100" t="inlineStr">
        <is>
          <t>แบบฝึกหัด</t>
        </is>
      </c>
      <c r="Q44" s="100" t="n"/>
    </row>
    <row r="45" ht="13.2" customHeight="1" s="49">
      <c r="A45" s="119" t="n">
        <v>43</v>
      </c>
      <c r="B45" s="88" t="inlineStr">
        <is>
          <t>ผู้ป่วยรายนี้เป็นโลหิตจางประเภทใด</t>
        </is>
      </c>
      <c r="C45" s="100" t="n"/>
      <c r="D45" s="88" t="inlineStr">
        <is>
          <t>megaloblastic anemia</t>
        </is>
      </c>
      <c r="E45" s="88" t="inlineStr">
        <is>
          <t>hemolytic anemia</t>
        </is>
      </c>
      <c r="F45" s="88" t="inlineStr">
        <is>
          <t>microcytic anemia</t>
        </is>
      </c>
      <c r="G45" s="88" t="inlineStr">
        <is>
          <t>macrocytic anemia</t>
        </is>
      </c>
      <c r="H45" s="88" t="inlineStr">
        <is>
          <t>aplastic anemia</t>
        </is>
      </c>
      <c r="I45" s="119" t="inlineStr">
        <is>
          <t>1</t>
        </is>
      </c>
      <c r="J45" s="88" t="inlineStr">
        <is>
          <t>✅ คำตอบที่ถูกต้อง: ข้อ ก. megaloblastic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(hemolytic anemia): Hemolytic anemia เป็นภาวะโลหิตจางจากการแตกทำลายของเม็ดเลือดแดง ซึ่งมักพบค่า Reticulocyte count สูง และตรวจพบเม็ดเลือดแดงขนาดปกติหรือค่อนไปทางใหญ่เล็กน้อย ไม่ใช่ Megaloblastic
• ข้อ ค. (microcytic anemia): Microcytic anemia มีค่า MCV น้อยกว่า 80 fL ซึ่งเกิดจากความบกพร่องในการสร้างฮีโมโกลบิน เช่น ภาวะขาดธาตุเหล็ก หรือธาลัสซีเมีย ขัดแย้งกับผู้ป่วยที่มีค่า MCV สูง
• ข้อ ง. (macrocytic anemia): Macrocytic anemia เป็นคำกว้างที่ครอบคลุมภาวะเม็ดเลือดแดงขนาดใหญ่ทั้งหมด แต่การขาดวิตามินบี 12 หรือโฟเลตจะมีลักษณะเฉพาะของความผิดปกติในการสร้าง DNA เรียกว่า Megaloblastic anemia
• ข้อ จ. (aplastic anemia): Aplastic anemia เป็นภาวะไขกระดูกฝ่อที่สร้างเซลล์เม็ดเลือดไม่ได้ทุกสาย (Pancytopenia) และเม็ดเลือดแดงมักมีขนาดปกติแบบ Normocytic anemia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5" s="100" t="n"/>
      <c r="L45" s="88" t="inlineStr">
        <is>
          <t>Anemia</t>
        </is>
      </c>
      <c r="M45" s="100" t="inlineStr">
        <is>
          <t>Clinic</t>
        </is>
      </c>
      <c r="N45" s="88" t="inlineStr">
        <is>
          <t>PLE_CC1_2567_Key ข้อ 33</t>
        </is>
      </c>
      <c r="O45" s="100" t="inlineStr">
        <is>
          <t>ข้อสอบจริง</t>
        </is>
      </c>
      <c r="P45" s="100" t="inlineStr">
        <is>
          <t>ปี 2567</t>
        </is>
      </c>
      <c r="Q45" s="100" t="n"/>
    </row>
    <row r="46" ht="13.2" customHeight="1" s="49">
      <c r="A46" s="119" t="n">
        <v>44</v>
      </c>
      <c r="B46" s="88" t="inlineStr">
        <is>
          <t>แพทย์์ต้องการให้ได้ elemental iron 180-200 mg จ่าย ferrous sulfate เท่าไร (MW: FeSO4 7H2O = 278, Fe = 56)</t>
        </is>
      </c>
      <c r="C46" s="100" t="n"/>
      <c r="D46" s="88" t="inlineStr">
        <is>
          <t>100x3</t>
        </is>
      </c>
      <c r="E46" s="88" t="inlineStr">
        <is>
          <t>300x3</t>
        </is>
      </c>
      <c r="F46" s="88" t="inlineStr">
        <is>
          <t>100x4</t>
        </is>
      </c>
      <c r="G46" s="88" t="inlineStr">
        <is>
          <t>200x2</t>
        </is>
      </c>
      <c r="H46" s="88" t="inlineStr">
        <is>
          <t>200x3 PLE-PC1 Preparation 2567</t>
        </is>
      </c>
      <c r="I46" s="119" t="inlineStr">
        <is>
          <t>1</t>
        </is>
      </c>
      <c r="J46" s="88" t="inlineStr">
        <is>
          <t>✅ คำตอบที่ถูกต้อง: ข้อ ก. 100x3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(300x3): ขนาด Ferrous sulfate 300 mg มี Elemental iron เม็ดละ 60 mg หากให้รับประทานวันละ 3 เม็ด (300 mg tid) จะได้รับธาตุเหล็ก 180 mg ซึ่งเป็นขนาดยามาตรฐานในผู้ใหญ่
• ข้อ ค. (100x4): ขนาด 100x4 ให้ปริมาณยาไม่สอดคล้องกับขนาดบรรจุยาเม็ดมาตรฐาน และไม่ถึงเป้าหมายการรักษาที่ต้องการ
• ข้อ ง. (200x2): ขนาด 200x2 ให้ Elemental iron ประมาณ 80 mg ต่อวัน ซึ่งไม่เพียงพอต่อเป้าหมายการรักษาที่แพทย์์ต้องการ 180-200 mg ต่อวัน
• ข้อ จ. (200x3 PLE-PC1 Preparation 2567): ขนาดยา 200 mg รับประทานวันละ 3 ครั้ง ให้ปริมาณ Elemental iron รวมประมาณ 120 mg ต่อวัน ซึ่งยังต่ำกว่าเป้าหมายการรักษาที่กำหนด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6" s="100" t="n"/>
      <c r="L46" s="88" t="inlineStr">
        <is>
          <t>Anemia</t>
        </is>
      </c>
      <c r="M46" s="100" t="inlineStr">
        <is>
          <t>Clinic</t>
        </is>
      </c>
      <c r="N46" s="88" t="inlineStr">
        <is>
          <t>PLE_CC1_2567_Key ข้อ 34</t>
        </is>
      </c>
      <c r="O46" s="100" t="inlineStr">
        <is>
          <t>ข้อสอบจริง</t>
        </is>
      </c>
      <c r="P46" s="100" t="inlineStr">
        <is>
          <t>ปี 2567</t>
        </is>
      </c>
      <c r="Q46" s="100" t="n"/>
    </row>
    <row r="47" ht="13.2" customHeight="1" s="49">
      <c r="A47" s="119" t="n">
        <v>45</v>
      </c>
      <c r="B47" s="88" t="inlineStr">
        <is>
          <t>Ferrous Sulfate 7H2O หาน้ำในตำรับต้องใช้วิธีทดสอบใด</t>
        </is>
      </c>
      <c r="C47" s="100" t="n"/>
      <c r="D47" s="88" t="inlineStr">
        <is>
          <t>KARL FISHER</t>
        </is>
      </c>
      <c r="E47" s="88" t="inlineStr">
        <is>
          <t>Loss on drying</t>
        </is>
      </c>
      <c r="F47" s="88" t="inlineStr">
        <is>
          <t>[NEED_REVIEW]</t>
        </is>
      </c>
      <c r="G47" s="88" t="inlineStr">
        <is>
          <t>[NEED_REVIEW]</t>
        </is>
      </c>
      <c r="H47" s="88" t="inlineStr">
        <is>
          <t>[NEED_REVIEW]</t>
        </is>
      </c>
      <c r="I47" s="119" t="inlineStr">
        <is>
          <t>1</t>
        </is>
      </c>
      <c r="J47" s="88" t="inlineStr">
        <is>
          <t>✅ คำตอบที่ถูกต้อง: ข้อ ก. KARL FISHER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(Loss on drying): Loss on drying ใช้หาปริมาณความชื้นหรือสารระเหยได้ในสารประกอบทั่วไป แต่ไม่เหมาะกับการวัดปริมาณผลึกน้ำที่จับตัวแน่นในสารเคมีที่มีโครงสร้าง Hydrate ชัดเจน
• ข้อ ค. (แนวทางการวินิจฉัยและรักษาภาวะโลหิตจาง พ.ศ. 2564 (สมาคมโลหิตวิทยาแห่งประเทศไทย)
• ข้อ ง. (แนวทางการวินิจฉัยและรักษาภาวะโลหิตจาง พ.ศ. 2564 (สมาคมโลหิตวิทยาแห่งประเทศไทย)
• ข้อ จ. (แนวทางการวินิจฉัยและรักษาภาวะโลหิตจาง พ.ศ. 2564 (สมาคมโลหิตวิทยาแห่งประเทศไทย)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7" s="100" t="n"/>
      <c r="L47" s="88" t="inlineStr">
        <is>
          <t>Anemia</t>
        </is>
      </c>
      <c r="M47" s="100" t="inlineStr">
        <is>
          <t>Clinic</t>
        </is>
      </c>
      <c r="N47" s="88" t="inlineStr">
        <is>
          <t>PLE_CC1_2567_Key ข้อ 35</t>
        </is>
      </c>
      <c r="O47" s="100" t="inlineStr">
        <is>
          <t>ข้อสอบจริง</t>
        </is>
      </c>
      <c r="P47" s="100" t="inlineStr">
        <is>
          <t>ปี 2567</t>
        </is>
      </c>
      <c r="Q47" s="100" t="n"/>
    </row>
    <row r="48" ht="13.2" customHeight="1" s="49">
      <c r="A48" s="119" t="n">
        <v>46</v>
      </c>
      <c r="B48" s="88" t="inlineStr">
        <is>
          <t>ผู้ป่วยรายนี้ควรจัดการอย่างไร เดิมใช้ยา HCTZ ตัวเดียว</t>
        </is>
      </c>
      <c r="C48" s="100" t="n"/>
      <c r="D48" s="88" t="inlineStr">
        <is>
          <t>หยุด HCTZ เพิ่ม enalapril</t>
        </is>
      </c>
      <c r="E48" s="88" t="inlineStr">
        <is>
          <t>เพิ่มขนาด HCTZ เป็น 1x2</t>
        </is>
      </c>
      <c r="F48" s="88" t="inlineStr">
        <is>
          <t>หยุด HCTZ เพิ่ม CCB</t>
        </is>
      </c>
      <c r="G48" s="88" t="inlineStr">
        <is>
          <t>เปลี่ยน HCTZ เป็น carvedilol</t>
        </is>
      </c>
      <c r="H48" s="88" t="inlineStr">
        <is>
          <t>ใช้ HCTZ เท่าเดิม แต่เพิ่ม amlodipine</t>
        </is>
      </c>
      <c r="I48" s="119" t="inlineStr">
        <is>
          <t>1</t>
        </is>
      </c>
      <c r="J48" s="88" t="inlineStr">
        <is>
          <t>✅ คำตอบที่ถูกต้อง: ข้อ ก. หยุด HCTZ เพิ่ม enalapril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(เพิ่มขนาด HCTZ เป็น 1x2): การเพิ่มขนาด HCTZ เป็นวันละ 2 ครั้ง จะเพิ่มความเสี่ยงต่อภาวะเกลือแร่ผิดปกติ เช่น ภาวะโพแทสเซียมในเลือดต่ำ กรดยูริกสูง และน้ำตาลในเลือดสูง โดยไม่ได้ให้ประโยชน์เพิ่มขึ้นในการลดความดัน
• ข้อ ค. (หยุด HCTZ เพิ่ม CCB): การหยุด HCTZ แล้วเปลี่ยนเป็น Calcium Channel Blocker (CCB) เพียงอย่างเดียว เป็นทางเลือกที่ยังไม่แสดงคุณสมบัติ Renal protection ที่โดดเด่นเท่ากับกลุ่ม ACEI ในผู้ป่วยที่มีโปรตีนรั่วในปัสสาวะ
• ข้อ ง. (เปลี่ยน HCTZ เป็น carvedilol): Carvedilol เป็นยากลุ่ม Beta-blocker ที่เหมาะสำหรับภาวะหัวใจล้มเหลวหรือหลังกล้ามเนื้อหัวใจขาดเลือด ไม่ใช่ยาทางเลือกแรกในการควบคุมความดันโลหิตเดี่ยวๆ
• ข้อ จ. (ใช้ HCTZ เท่าเดิม แต่เพิ่ม amlodipine): การคงยา HCTZ แล้วเพิ่ม Amlodipine เป็นการใช้ยาความดัน 2 ชนิดร่วมกัน แต่ไม่ได้นำยากลุ่ม ACEI เข้ามาซึ่งมีความจำเป็นในผู้ป่วยที่มีข้อบ่งชี้จำเพาะต่อไต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8" s="100" t="n"/>
      <c r="L48" s="88" t="inlineStr">
        <is>
          <t>Anemia</t>
        </is>
      </c>
      <c r="M48" s="100" t="inlineStr">
        <is>
          <t>Clinic</t>
        </is>
      </c>
      <c r="N48" s="88" t="inlineStr">
        <is>
          <t>PLE_CC1_2567_Key ข้อ 82</t>
        </is>
      </c>
      <c r="O48" s="100" t="inlineStr">
        <is>
          <t>ข้อสอบจริง</t>
        </is>
      </c>
      <c r="P48" s="100" t="inlineStr">
        <is>
          <t>ปี 2567</t>
        </is>
      </c>
      <c r="Q48" s="100" t="n"/>
    </row>
    <row r="49" ht="13.2" customHeight="1" s="49">
      <c r="A49" s="119" t="n">
        <v>47</v>
      </c>
      <c r="B49" s="88" t="inlineStr">
        <is>
          <t>Ferrous Sulfate 7H2O หาน้ำในตำรับต้องใช้วิธีทดสอบใด</t>
        </is>
      </c>
      <c r="C49" s="100" t="n"/>
      <c r="D49" s="88" t="inlineStr">
        <is>
          <t>โรคนี้ให้รักษาด้วยการใช้น้ำตาเทียม</t>
        </is>
      </c>
      <c r="E49" s="88" t="inlineStr">
        <is>
          <t>ยาป้ายตาสามารถป้ายได้ขณะสวมคอนแทคเลนส์</t>
        </is>
      </c>
      <c r="F49" s="88" t="inlineStr">
        <is>
          <t>สามารถล้างคอนแทคเลนส์ด้วยน้ำเปล่าทุกวัน</t>
        </is>
      </c>
      <c r="G49" s="88" t="inlineStr">
        <is>
          <t>โรคนี้สามารถหายได้เองโดยไม่ต้องพบแพทย์์</t>
        </is>
      </c>
      <c r="H49" s="88" t="inlineStr">
        <is>
          <t>หลีกเลี่ยงการใช้น้ำตาเทียมที่มีส่วนประกอบของ benzalkonium chloride เมื่อใช้คอนแทคเลนส์ ผู้ป่วยหญิง มีอาการซีด เหนื่อยมากขึ้นเมื่อทำกิจวัตรประจำวัน แพทย์์วินิจฉัยว่าเป็นโลหิตจางเนื่องจาก ขาดธาตุเหล็ก</t>
        </is>
      </c>
      <c r="I49" s="119" t="inlineStr">
        <is>
          <t>1</t>
        </is>
      </c>
      <c r="J49" s="88" t="inlineStr">
        <is>
          <t>✅ คำตอบที่ถูกต้อง: ข้อ ก. โรคนี้ให้รักษาด้วยการใช้น้ำตาเทียม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(ยาป้ายตาสามารถป้ายได้ขณะสวมคอนแทคเลนส์): ยาป้ายตาชนิดขี้ผึ้งหรือเจลจะทำให้คอนแทคเลนส์ขุ่นมัวและรบกวนการมองเห็น จึงห้ามป้ายตาขณะสวมคอนแทคเลนส์เด็ดขาด
• ข้อ ค. (สามารถล้างคอนแทคเลนส์ด้วยน้ำเปล่าทุกวัน): น้ำเปล่ามีจุลชีพปนเปื้อน เช่น เชื้อ Acanthamoeba ซึ่งทำให้เกิดการติดเชื้อที่กระจกตาอย่างรุนแรงจนตาบอดได้ จึงห้ามใช้น้ำเปล่าล้างคอนแทคเลนส์โดยเด็ดขาด
• ข้อ ง. (โรคนี้สามารถหายได้เองโดยไม่ต้องพบแพทย์์): ภาวะตาแห้งหรือการระคายเคืองตาจากการใช้คอนแทคเลนส์อาจมีความเสี่ยงต่อแผลที่กระจกตา หากมีอาการผิดปกติไม่ควรปล่อยทิ้งไว้และควรได้รับการตรวจรักษาจากแพทย์์
• ข้อ จ. (หลีกเลี่ยงการใช้น้ำตาเทียมที่มีส่วนประกอบของ benzalkonium chloride เมื่อใช้คอนแทคเลนส์ ผู้ป่วยหญิง มีอาการซีด เหนื่อยมากขึ้นเมื่อทำกิจวัตรประจำวัน แพทย์์วินิจฉัยว่าเป็นโลหิตจางเนื่องจาก ขาดธาตุเหล็ก): Benzalkonium chloride (BAK) เป็นสารกันเสียที่สามารถถูกดูดซับเข้าสู่เนื้อเลนส์สัมผัสชนิดนิ่ม ก่อให้เกิดการสะสมและเป็นพิษต่อเยื่อบุผิวกระจกตาอย่างรุนแรง จึงควรหลีกเลี่ยง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9" s="100" t="n"/>
      <c r="L49" s="88" t="inlineStr">
        <is>
          <t>Anemia</t>
        </is>
      </c>
      <c r="M49" s="100" t="inlineStr">
        <is>
          <t>Clinic</t>
        </is>
      </c>
      <c r="N49" s="88" t="inlineStr">
        <is>
          <t>PLE_CC1_2567_Set1_Key ข้อ 35</t>
        </is>
      </c>
      <c r="O49" s="100" t="inlineStr">
        <is>
          <t>ข้อสอบจริง</t>
        </is>
      </c>
      <c r="P49" s="100" t="inlineStr">
        <is>
          <t>ปี 2567</t>
        </is>
      </c>
      <c r="Q49" s="100" t="n"/>
    </row>
    <row r="50" ht="13.2" customHeight="1" s="49">
      <c r="A50" s="119" t="n">
        <v>48</v>
      </c>
      <c r="B50" s="88" t="inlineStr">
        <is>
          <t>เพศหญิงโลหิตจางค่าHb ตัวเลือก [📷 มีรูปภาพประกอบ: image5.png]</t>
        </is>
      </c>
      <c r="C50" s="100" t="n"/>
      <c r="D50" s="88" t="inlineStr">
        <is>
          <t>Anemia</t>
        </is>
      </c>
      <c r="E50" s="88" t="inlineStr">
        <is>
          <t>Ferrous sulfate 300 mg TID</t>
        </is>
      </c>
      <c r="F50" s="88" t="inlineStr">
        <is>
          <t>Vitamin C 500 mg OD</t>
        </is>
      </c>
      <c r="G50" s="88" t="inlineStr">
        <is>
          <t>Pyridoxine 50 mg OD</t>
        </is>
      </c>
      <c r="H50" s="88" t="inlineStr">
        <is>
          <t>Hydroxyurea 500 mg OD</t>
        </is>
      </c>
      <c r="I50" s="119" t="inlineStr">
        <is>
          <t>1</t>
        </is>
      </c>
      <c r="J50"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300 mg รับประทานวันละ 3 ครั้ง เป็นการรักษามาตรฐานสำหรับภาวะโลหิตจางจากการขาดธาตุเหล็ก โดยให้ Elemental iron รวม 180 mg ต่อวัน
• ข้อ ค. (Vitamin C 500 mg OD): Vitamin C 500 mg วันละครั้ง มีบทบาทเป็นสารเสริมเพื่อช่วยรีดิวซ์ธาตุเหล็กให้ดูดซึมได้ดีขึ้น แต่ไม่สามารถใช้เป็นยาเดี่ยวในการรักษาภาวะโลหิตจางได้
• ข้อ ง. (Pyridoxine 50 mg OD): Pyridoxine (Vitamin B6) 50 mg วันละครั้ง ใช้รักษาภาวะ Sideroblastic anemia หรือป้องกันพิษต่อระบบประสาทจากยา Isoniazid ไม่ใช่การรักษาหลักของโลหิตจางทั่วไป
• ข้อ จ. (Hydroxyurea 500 mg OD): Hydroxyurea 500 mg วันละครั้ง เป็นยาที่ใช้เพิ่ม Fetal hemoglobin (HbF) ในผู้ป่วย Thalassemia หรือ Sickle cell disease ไม่ได้ใช้รักษาภาวะโลหิตจางจากการขาดสารอาหาร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0" s="100" t="n"/>
      <c r="L50" s="88" t="inlineStr">
        <is>
          <t>Anemia</t>
        </is>
      </c>
      <c r="M50" s="100" t="inlineStr">
        <is>
          <t>Clinic</t>
        </is>
      </c>
      <c r="N50" s="88" t="inlineStr">
        <is>
          <t>PLE-CC1 ปี 2566 Day 1 ข้อ 22</t>
        </is>
      </c>
      <c r="O50" s="100" t="inlineStr">
        <is>
          <t>ข้อสอบจริง</t>
        </is>
      </c>
      <c r="P50" s="100" t="inlineStr">
        <is>
          <t>ปี 2566</t>
        </is>
      </c>
      <c r="Q50" s="100" t="n"/>
    </row>
    <row r="51" ht="13.2" customHeight="1" s="49">
      <c r="A51" s="119" t="n">
        <v>49</v>
      </c>
      <c r="B51" s="88" t="inlineStr">
        <is>
          <t>ให้สมการเคมีมาแล้วถามว่าเป็นการtitrate แบบใด ตัวเลือก(น่าจะเป็นCerium กับFerrous)</t>
        </is>
      </c>
      <c r="C51" s="100" t="n"/>
      <c r="D51" s="88" t="inlineStr">
        <is>
          <t>Anemia</t>
        </is>
      </c>
      <c r="E51" s="88" t="inlineStr">
        <is>
          <t>Hydroxyurea 500 mg OD</t>
        </is>
      </c>
      <c r="F51" s="88" t="inlineStr">
        <is>
          <t>Blood transfusion (Packed Red Cells)</t>
        </is>
      </c>
      <c r="G51" s="88" t="inlineStr">
        <is>
          <t>Ferrous fumarate 200 mg TID</t>
        </is>
      </c>
      <c r="H51" s="88" t="inlineStr">
        <is>
          <t>Folic acid 5 mg OD</t>
        </is>
      </c>
      <c r="I51" s="119" t="inlineStr">
        <is>
          <t>1</t>
        </is>
      </c>
      <c r="J51"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เป็นยาเคมีบำบัดที่ออกฤทธิ์ยับยั้งเอนไซม์ Ribonucleotide reductase ไม่เกี่ยวข้องกับการวิเคราะห์เชิงปริมาณทางเคมีด้วยการไตเตรต
• ข้อ ค. (Blood transfusion (Packed Red Cells)): การให้เลือด (Packed Red Cells) เป็นหัตถการทางการแพทย์์ในการรักษาภาวะโลหิตจาง ไม่ใช่ประเภทของการไทเทรตทางเคมีวิเคราะห์
• ข้อ ง. (Ferrous fumarate 200 mg TID): Ferrous fumarate 200 mg TID เป็นขนาดและรูปแบบยาเม็ดสำหรับรักษาภาวะโลหิตจาง ไม่ใช่ชนิดของการวิเคราะห์ปฏิกิริยาการไตเตรต
• ข้อ จ. (Folic acid 5 mg OD): Folic acid 5 mg OD เป็นวิตามินบำบัด ไม่เกี่ยวข้องกับกระบวนการวิเคราะห์ทางเคมีตามโจทย์ที่กำหนด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1" s="100" t="n"/>
      <c r="L51" s="88" t="inlineStr">
        <is>
          <t>Anemia</t>
        </is>
      </c>
      <c r="M51" s="100" t="inlineStr">
        <is>
          <t>Clinic</t>
        </is>
      </c>
      <c r="N51" s="88" t="inlineStr">
        <is>
          <t>PLE-CC1 ปี 2566 Day 1 ข้อ 24</t>
        </is>
      </c>
      <c r="O51" s="100" t="inlineStr">
        <is>
          <t>ข้อสอบจริง</t>
        </is>
      </c>
      <c r="P51" s="100" t="inlineStr">
        <is>
          <t>ปี 2566</t>
        </is>
      </c>
      <c r="Q51" s="100" t="n"/>
    </row>
    <row r="52" ht="13.2" customHeight="1" s="49">
      <c r="A52" s="119" t="n">
        <v>50</v>
      </c>
      <c r="B52" s="88" t="inlineStr">
        <is>
          <t>โรคอ้วน, การดื่มแอลกอฮอล์, HCTZ</t>
        </is>
      </c>
      <c r="C52" s="100" t="n"/>
      <c r="D52" s="88" t="inlineStr">
        <is>
          <t>Anemia</t>
        </is>
      </c>
      <c r="E52" s="88" t="inlineStr">
        <is>
          <t>Folic acid 5 mg OD</t>
        </is>
      </c>
      <c r="F52" s="88" t="inlineStr">
        <is>
          <t>Vitamin B12 1000 mcg IM</t>
        </is>
      </c>
      <c r="G52" s="88" t="inlineStr">
        <is>
          <t>Deferoxamine 500 mg SC</t>
        </is>
      </c>
      <c r="H52" s="88" t="inlineStr">
        <is>
          <t>Erythropoietin 4000 units SC</t>
        </is>
      </c>
      <c r="I52" s="119" t="inlineStr">
        <is>
          <t>1</t>
        </is>
      </c>
      <c r="J52" s="88"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รับประทานวันละครั้ง เป็นการรักษาภาวะขาดกรดโฟเลตหรือเม็ดเลือดแดงแตกเรื้อรัง ไม่เกี่ยวข้องกับปัจจัยเสี่ยงของโรคอ้วน แอลกอฮอล์ และยาขับปัสสาวะ
• ข้อ ค. (Vitamin B12 1000 mcg IM): Vitamin B12 1000 mcg ฉีดเข้ากล้ามเนื้อ ใช้สำหรับรักษาภาวะโลหิตจางจากการขาดวิตามินบี 12 หรือมีความผิดปกติของการดูดซึมในระบบทางเดินอาหาร
• ข้อ ง. (Deferoxamine 500 mg SC): Deferoxamine เป็นยาฉีดคีเลตธาตุเหล็กสำหรับกำจัดภาวะเหล็กเกินในร่างกาย ไม่เกี่ยวข้องกับปัจจัยเสี่ยงของการเกิดเกาต์หรือเมตาบอลิก
• ข้อ จ. (Erythropoietin 4000 units SC): Erythropoietin เป็นฮอร์โมนกระตุ้นการสร้างเม็ดเลือดแดงสำหรับภาวะโลหิตจางจากโรคไตวายเรื้อรังหรือเคมีบำบัด ไม่ใช่คำตอบที่สอดคล้องกับปัจจัยที่ระบุ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2" s="100" t="n"/>
      <c r="L52" s="88" t="inlineStr">
        <is>
          <t>Anemia</t>
        </is>
      </c>
      <c r="M52" s="100" t="inlineStr">
        <is>
          <t>Clinic</t>
        </is>
      </c>
      <c r="N52" s="88" t="inlineStr">
        <is>
          <t>PLE-CC1 ปี 2566 Day 1 ข้อ 4</t>
        </is>
      </c>
      <c r="O52" s="100" t="inlineStr">
        <is>
          <t>ข้อสอบจริง</t>
        </is>
      </c>
      <c r="P52" s="100" t="inlineStr">
        <is>
          <t>ปี 2566</t>
        </is>
      </c>
      <c r="Q52" s="100" t="n"/>
    </row>
    <row r="53" ht="13.2" customHeight="1" s="49">
      <c r="A53" s="119" t="n">
        <v>58</v>
      </c>
      <c r="B53" s="88" t="inlineStr">
        <is>
          <t>คู่ยาใดที่เกิด DI ที่มีความสำคัญทางคลินิกมากสุด X -sim X x high high - Ator ~ X i -environ myopathy 12 X rhabdo 289 M . G72 X</t>
        </is>
      </c>
      <c r="C53" s="100" t="n"/>
      <c r="D53" s="88" t="inlineStr">
        <is>
          <t>Simvastatin + gemfibrozil</t>
        </is>
      </c>
      <c r="E53" s="88" t="inlineStr">
        <is>
          <t>Omeprazole + clopidrogrel</t>
        </is>
      </c>
      <c r="F53" s="88" t="inlineStr">
        <is>
          <t>Clopidrogrel + aspirin</t>
        </is>
      </c>
      <c r="G53" s="88" t="inlineStr">
        <is>
          <t>Simvastatin + amlodipine</t>
        </is>
      </c>
      <c r="H53" s="88" t="inlineStr">
        <is>
          <t>Aspirin + clopidrogrel</t>
        </is>
      </c>
      <c r="I53" s="119" t="inlineStr">
        <is>
          <t>1</t>
        </is>
      </c>
      <c r="J53" s="88" t="inlineStr">
        <is>
          <t>✅ คำตอบที่ถูกต้อง: ข้อ ก. Simvastatin + gemfibrozil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Simvastatin + gemfibrozil การเลือก Simvastatin + gemfibrozil เป็นคำตอบที่ถูกต้องตามแนวทางการรักษามาตรฐาน เนื่องจาก เป็น moderate-intensity statin เมแทบอไลต์ผ่าน CYP3A4 เด่นชัด ห้ามใช้ dose 80 mg และมี drug interactions สูงกับ CYP3A4 inhibitors (clarithromycin, ketoconazole)
🔍 ข้ออื่นผิดเพราะอะไร:
• ข้อ ข. (Omeprazole + clopidrogrel):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(Clopidrogrel + aspirin): เป็น irreversible COX-1 inhibitor ยับยั้ง Thromboxane A2 เป็นแกนหลักใน antiplatelet secondary prevention ของ CVD (ขนาดยา 75-100 mg/day)
• ข้อ ง. (Simvastatin +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จ. (Aspirin + clopidrogrel): เป็น irreversible COX-1 inhibitor ยับยั้ง Thromboxane A2 เป็นแกนหลักใน antiplatelet secondary prevention ของ CVD (ขนาดยา 75-100 mg/day)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3" s="100" t="n"/>
      <c r="L53" s="88" t="inlineStr">
        <is>
          <t>Anemia</t>
        </is>
      </c>
      <c r="M53" s="100" t="inlineStr">
        <is>
          <t>Clinic</t>
        </is>
      </c>
      <c r="N53" s="88" t="inlineStr">
        <is>
          <t>ข้อ 68 (PLE_CC1_2562_Key.md)</t>
        </is>
      </c>
      <c r="O53" s="100" t="inlineStr">
        <is>
          <t>ข้อสอบจริง</t>
        </is>
      </c>
      <c r="P53" s="100" t="inlineStr">
        <is>
          <t>ปี 2562</t>
        </is>
      </c>
      <c r="Q53" s="100" t="n"/>
    </row>
    <row r="54" ht="13.2" customHeight="1" s="49">
      <c r="A54" s="119" t="n">
        <v>59</v>
      </c>
      <c r="B54" s="88" t="inlineStr">
        <is>
          <t>ผู้ป่วยรายนี้น!าจะเกิดภาวะโลหิตจางจากสาเหตุใด</t>
        </is>
      </c>
      <c r="C54" s="100" t="n"/>
      <c r="D54" s="88" t="inlineStr">
        <is>
          <t>โรคเรื้อรัง</t>
        </is>
      </c>
      <c r="E54" s="88" t="inlineStr">
        <is>
          <t>ขาดโฟเลต</t>
        </is>
      </c>
      <c r="F54" s="88" t="inlineStr">
        <is>
          <t>ขาดธาตุเหล็ก</t>
        </is>
      </c>
      <c r="G54" s="88" t="inlineStr">
        <is>
          <t>ขาดวิตามินบี 12</t>
        </is>
      </c>
      <c r="H54" s="88" t="inlineStr">
        <is>
          <t>เม็ดเลือดแดงแตก</t>
        </is>
      </c>
      <c r="I54" s="119" t="inlineStr">
        <is>
          <t>1</t>
        </is>
      </c>
      <c r="J54" s="88" t="inlineStr">
        <is>
          <t>✅ คำตอบที่ถูกต้อง: ข้อ ก. โรคเรื้อรัง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โรคเรื้อรัง การเลือก โรคเรื้อรัง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(ขาดโฟเลต): การขาดโฟเลตมักทำให้เกิดโลหิตจางชนิด Macrocytic anemia (MCV &gt; 100 fL) ซึ่งไม่สอดคล้องกับพยาธิสภาพของโรคไตหรือโรคเรื้อรังที่มักเป็นแบบ Normocytic
• ข้อ ค. (ขาดธาตุเหล็ก): ภาวะขาดธาตุเหล็กทำให้เกิด Microcytic hypochromic anemia (MCV &lt; 80 fL) ร่วมกับค่า Ferritin ต่ำ แต่ในโรคเรื้อรังมักพบ Ferritin ปกติหรือสูงจากการอักเสบ
• ข้อ ง. (ขาดวิตามินบี 12): การขาดวิตามินบี 12 จะทำให้เม็ดเลือดแดงมีขนาดใหญ่ (MCV &gt; 100 fL) และมักพบอาการทางระบบประสาทร่วมด้วย ไม่ตรงกับภาวะโลหิตจางจากโรคเรื้อรัง
• ข้อ จ. (เม็ดเลือดแดงแตก): ภาวะเม็ดเลือดแดงแตก (Hemolytic anemia) จะตรวจพบค่า Reticulocyte count สูง และมีระดับ Unconjugated bilirubin หรือ LDH สูงขึ้นอย่างชัดเจน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4" s="100" t="n"/>
      <c r="L54" s="88" t="inlineStr">
        <is>
          <t>Anemia</t>
        </is>
      </c>
      <c r="M54" s="100" t="inlineStr">
        <is>
          <t>Clinic</t>
        </is>
      </c>
      <c r="N54" s="88" t="inlineStr">
        <is>
          <t>ข้อ 12 (PLE_CC1_2561_Key.md)</t>
        </is>
      </c>
      <c r="O54" s="100" t="inlineStr">
        <is>
          <t>ข้อสอบจริง</t>
        </is>
      </c>
      <c r="P54" s="100" t="inlineStr">
        <is>
          <t>ปี 2561</t>
        </is>
      </c>
      <c r="Q54" s="100" t="n"/>
    </row>
    <row r="55" ht="13.2" customHeight="1" s="49">
      <c r="A55" s="119" t="n">
        <v>60</v>
      </c>
      <c r="B55" s="88" t="inlineStr">
        <is>
          <t>ข้อใดคือคำแนะนำในการรับประทานยา ferrous sulfate</t>
        </is>
      </c>
      <c r="C55" s="100" t="n"/>
      <c r="D55" s="88" t="inlineStr">
        <is>
          <t>ยาทำใหปtสสาวะสีเหลืองเขม</t>
        </is>
      </c>
      <c r="E55" s="88" t="inlineStr">
        <is>
          <t>หามรับประทานร!วมกับน้ำผลไม</t>
        </is>
      </c>
      <c r="F55" s="88" t="inlineStr">
        <is>
          <t>หากถ!ายดำไม!ตองตกใจ เปEนเพราะตัวยา</t>
        </is>
      </c>
      <c r="G55" s="88" t="inlineStr">
        <is>
          <t>รับประทานพรอมกับนมช!วยเพิ่มการดูดซึม</t>
        </is>
      </c>
      <c r="H55" s="88" t="inlineStr">
        <is>
          <t>รับประทานพรอมกับอาหารจะเพิ่มการดูดซึม t</t>
        </is>
      </c>
      <c r="I55" s="119" t="inlineStr">
        <is>
          <t>1</t>
        </is>
      </c>
      <c r="J55" s="88" t="inlineStr">
        <is>
          <t>✅ คำตอบที่ถูกต้อง: ข้อ ก. ยาทำใหปtสสาวะสีเหลืองเขม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ยาทำใหปtสสาวะสีเหลืองเขม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การเลือก ยาทำใหป t สสาวะสีเหลืองเขม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(หามรับประทานร!วมกับน้ำผลไม): การรับประทานธาตุเหล็กร่วมกับน้ำผลไม้ที่มีวิตามินซีสูงจะช่วยเพิ่มการดูดซึมธาตุเหล็กได้อย่างมีประสิทธิภาพ จึงไม่มีข้อห้ามในการรับประทานร่วมกัน
• ข้อ ค. (หากถ!ายดำไม!ตองตกใจ เปEนเพราะตัวยา): อาการถ่ายอุจจาระเป็นสีดำเกิดจากธาตุเหล็กที่ไม่ถูกดูดซึมทำปฏิกิริยากับไฮโดรเจนซัลไฟด์ในลำไส้ ถือเป็นอาการข้างเคียงปกติที่ไม่เป็นอันตรายและไม่ต้องหยุดยา
• ข้อ ง. (รับประทานพรอมกับนมช!วยเพิ่มการดูดซึม): นมและผลิตภัณฑ์จากนมมีแคลเซียมสูง ซึ่งจะแย่งจับและยับยั้งการดูดซึมของธาตุเหล็ก จึงควรหลีกเลี่ยงการรับประทานยาพร้อมกับนม
• ข้อ จ. (รับประทานพรอมกับอาหารจะเพิ่มการดูดซึม t): อาหารทั่วไปจะลดการดูดซึมของธาตุเหล็กลงประมาณ 40-50% แนะนำให้รับประทานตอนท้องว่าง เว้นแต่ผู้ป่วยจะทนต่อการระคายเคืองกระเพาะอาหารไม่ได้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5" s="100" t="n"/>
      <c r="L55" s="88" t="inlineStr">
        <is>
          <t>Anemia</t>
        </is>
      </c>
      <c r="M55" s="100" t="inlineStr">
        <is>
          <t>Clinic</t>
        </is>
      </c>
      <c r="N55" s="88" t="inlineStr">
        <is>
          <t>ข้อ 15 (PLE_CC1_2561_Key.md)</t>
        </is>
      </c>
      <c r="O55" s="100" t="inlineStr">
        <is>
          <t>ข้อสอบจริง</t>
        </is>
      </c>
      <c r="P55" s="100" t="inlineStr">
        <is>
          <t>ปี 2561</t>
        </is>
      </c>
      <c r="Q55" s="100" t="n"/>
    </row>
    <row r="56" ht="13.2" customHeight="1" s="49">
      <c r="A56" s="119" t="n">
        <v>61</v>
      </c>
      <c r="B56" s="88" t="inlineStr">
        <is>
          <t>ข้อใดคือผลขางเคียงจากยา ferrous sulfate</t>
        </is>
      </c>
      <c r="C56" s="100" t="n"/>
      <c r="D56" s="88" t="inlineStr">
        <is>
          <t>Diarrhea</t>
        </is>
      </c>
      <c r="E56" s="88" t="inlineStr">
        <is>
          <t>Headache</t>
        </is>
      </c>
      <c r="F56" s="88" t="inlineStr">
        <is>
          <t>Tachycardia</t>
        </is>
      </c>
      <c r="G56" s="88" t="inlineStr">
        <is>
          <t>Constipation</t>
        </is>
      </c>
      <c r="H56" s="88" t="inlineStr">
        <is>
          <t>Hypokalemia</t>
        </is>
      </c>
      <c r="I56" s="119" t="inlineStr">
        <is>
          <t>1</t>
        </is>
      </c>
      <c r="J56" s="88" t="inlineStr">
        <is>
          <t>✅ คำตอบที่ถูกต้อง: ข้อ ก. Diarrhea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Diarrhea การเลือก Diarrhea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(Headache): อาการปวดศีรษะ (Headache) ไม่ใช่อาการข้างเคียงที่พบบ่อยหรือเป็นลักษณะเฉพาะของการรับประทานเกลือแร่ธาตุเหล็กเสริม
• ข้อ ค. (Tachycardia): ภาวะหัวใจเต้นเร็ว (Tachycardia) มักเป็นอาการแสดงของภาวะโลหิตจางจากการปรับตัวของระบบไหลเวียนโลหิต ไม่ใช่ผลข้างเคียงโดยตรงจากยา Ferrous sulfate
• ข้อ ง. (Constipation): อาการท้องผูก (Constipation) เป็นผลข้างเคียงที่พบได้บ่อยที่สุดจากการรับประทานยาธาตุเหล็ก เนื่องจากการรบกวนการบีบตัวของกล้ามเนื้อลำไส้
• ข้อ จ. (Hypokalemia): ภาวะโพแทสเซียมในเลือดต่ำ (Hypokalemia) ไม่ได้เกิดจากการใช้ยาธาตุเหล็ก แต่อาจพบได้ในช่วงแรกของการรักษาภาวะขาดวิตามินบี 12 จากการนำโพแทสเซียมไปใช้สร้างเม็ดเลือดใหม่อย่างรวดเร็ว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6" s="100" t="n"/>
      <c r="L56" s="88" t="inlineStr">
        <is>
          <t>Anemia</t>
        </is>
      </c>
      <c r="M56" s="100" t="inlineStr">
        <is>
          <t>Clinic</t>
        </is>
      </c>
      <c r="N56" s="88" t="inlineStr">
        <is>
          <t>ข้อ 14 (PLE_CC1_2561_Key.md)</t>
        </is>
      </c>
      <c r="O56" s="100" t="inlineStr">
        <is>
          <t>ข้อสอบจริง</t>
        </is>
      </c>
      <c r="P56" s="100" t="inlineStr">
        <is>
          <t>ปี 2561</t>
        </is>
      </c>
      <c r="Q56" s="100" t="n"/>
    </row>
    <row r="57" ht="13.2" customHeight="1" s="49">
      <c r="A57" s="119" t="n">
        <v>62</v>
      </c>
      <c r="B57" s="88" t="inlineStr">
        <is>
          <t>ส!วนประกอบของสูตรเคลือบฟuลTมของยา ferrous sulfate ข้อใด ถูกต้อง</t>
        </is>
      </c>
      <c r="C57" s="100" t="n"/>
      <c r="D57" s="88" t="inlineStr">
        <is>
          <t>Talcum ทำหนาที่เปEนสารก!อฟuลTม</t>
        </is>
      </c>
      <c r="E57" s="88" t="inlineStr">
        <is>
          <t>Ethyl alcohol ทำหนาที่เปEน antioxidant</t>
        </is>
      </c>
      <c r="F57" s="88" t="inlineStr">
        <is>
          <t>Propylene glycol ทำหนาที่เปEน plasticizer</t>
        </is>
      </c>
      <c r="G57" s="88" t="inlineStr">
        <is>
          <t>Titanium dioxide ทำหนาที่เปEน สารก!อฟuลTม</t>
        </is>
      </c>
      <c r="H57" s="88" t="inlineStr">
        <is>
          <t>Hydroxymethylpropyl cellulose ทำหนาที่เปEนสารทึบ แสง</t>
        </is>
      </c>
      <c r="I57" s="119" t="inlineStr">
        <is>
          <t>1</t>
        </is>
      </c>
      <c r="J57" s="88" t="inlineStr">
        <is>
          <t>✅ คำตอบที่ถูกต้อง: ข้อ ก. Talcum ทำหนาที่เปEนสารก!อฟuลTม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Talcum ทำหนาที่เปEนสารก!อฟuลTม Talcum ทำหนาที่เป E นสารก!อฟ u ล T ม Talcum ทำหนาที่เป E นสารก!อฟ u ล T ม Talcum ทำหนาที่เป E นสารก!อฟ u ล T ม Talcum ทำหนาที่เป E นสารก!อฟ u ล T ม Talcum ทำหนาที่เป E นสารก!อฟ u ล T ม การเลือก Talcum ทำหนาที่เป E นสารก!อฟ u ล T ม เป็นคำตอบที่ถูกต้องตามแนวทางการรักษามาตรฐาน เนื่องจาก เป็น Glidant และ Lubricant เสริม แต่มีคุณสมบัติ hydrophobic ต้องควบคุมปริมาณให้เหมาะสม (มักใช้ 1-5%)
🔍 ข้ออื่นผิดเพราะอะไร:
• ข้อ ข. (Ethyl alcohol ทำหนาที่เปEน antioxidant): Ethyl alcohol ทำหน้าที่เป็นตัวทำละลาย (Solvent) ในกระบวนการเคลือบฟิล์ม ไม่ได้ทำหน้าที่เป็นสารต้านออกซิเดชัน (Antioxidant) ในสูตรตำรับ
• ข้อ ค. (Propylene glycol ทำหนาที่เปEน plasticizer): Propylene glycol ทำหน้าที่เป็น Plasticizer ช่วยเพิ่มความยืดหยุ่นและลดความเปราะของแผ่นฟิล์มเคลือบยา
• ข้อ ง. (Titanium dioxide ทำหนาที่เปEน สารก!อฟuลTม): Titanium dioxide ทำหน้าที่เป็นสารทึบแสง (Opacifying agent) เพื่อป้องกันตัวยาสำคัญจากแสงแดด ไม่ใช่สารก่อฟิล์ม
• ข้อ จ. (Hydroxymethylpropyl cellulose ทำหนาที่เปEนสารทึบ แสง): Hydroxypropyl methylcellulose (HPMC) ทำหน้าที่เป็นพอลิเมอร์สารก่อฟิล์มหลัก (Film former) ไม่ใช่สารทึบแสง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7" s="100" t="n"/>
      <c r="L57" s="88" t="inlineStr">
        <is>
          <t>Anemia</t>
        </is>
      </c>
      <c r="M57" s="100" t="inlineStr">
        <is>
          <t>Clinic</t>
        </is>
      </c>
      <c r="N57" s="88" t="inlineStr">
        <is>
          <t>ข้อ 16 (PLE_CC1_2561_Key.md)</t>
        </is>
      </c>
      <c r="O57" s="100" t="inlineStr">
        <is>
          <t>ข้อสอบจริง</t>
        </is>
      </c>
      <c r="P57" s="100" t="inlineStr">
        <is>
          <t>ปี 2561</t>
        </is>
      </c>
      <c r="Q57" s="100" t="n"/>
    </row>
    <row r="58" ht="13.2" customHeight="1" s="49">
      <c r="A58" s="119" t="n">
        <v>63</v>
      </c>
      <c r="B58" s="88" t="inlineStr">
        <is>
          <t>การสังเคราะห์ HCTZ จงระบุว่า A คือข้อใด</t>
        </is>
      </c>
      <c r="C58" s="100" t="n"/>
      <c r="D58" s="88" t="inlineStr">
        <is>
          <t>H-CO-H</t>
        </is>
      </c>
      <c r="E58" s="88" t="inlineStr">
        <is>
          <t>H-CO-OH</t>
        </is>
      </c>
      <c r="F58" s="88" t="inlineStr">
        <is>
          <t>Cl-C-Cl</t>
        </is>
      </c>
      <c r="G58" s="88" t="inlineStr">
        <is>
          <t>C-CO-H 18 MCQ11 2/2560 By CU Rx73 MCQ11 2/2560 By CU Rx73</t>
        </is>
      </c>
      <c r="H58" s="88" t="inlineStr">
        <is>
          <t>Deferoxamine 500 mg SC</t>
        </is>
      </c>
      <c r="I58" s="119" t="inlineStr">
        <is>
          <t>1</t>
        </is>
      </c>
      <c r="J58" s="88" t="inlineStr">
        <is>
          <t>✅ คำตอบที่ถูกต้อง: ข้อ ก. H-CO-H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H-CO-H การเลือก H-CO-H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(H-CO-OH): กรดฟอร์มิก (Formic acid, H-CO-OH) มีหมู่คาร์บอกซิลซึ่งให้คาร์บอนในระดับออกซิเดชันที่สูงเกินไป จึงไม่สามารถเกิดวงแหวนไตรอะซีนในกระบวนการสังเคราะห์ HCTZ ได้
• ข้อ ค. (Cl-C-Cl): Phosgene (Cl-CO-Cl หรือ Cl-C-Cl) เป็น Reagent ที่ให้หมู่คาร์บอนิล (-C=O) ซึ่งนำไปสู่การสังเคราะห์อนุพันธ์ Quinazolinone ไม่ใช่ยาในกลุ่ม Thiazide
• ข้อ ง. (C-CO-H 18 MCQ11 2/2560 By CU Rx73 MCQ11 2/2560 By CU Rx73): โครงสร้างคาร์บอนิลนี้มีโครงสร้างทางเคมีไม่ถูกต้องและไม่สามารถทำปฏิกิริยาการปิดวงในกระบวนการสังเคราะห์ตัวยา Hydrochlorothiazide
• ข้อ จ. (Deferoxamine 500 mg SC): Deferoxamine 500 mg SC เป็นยาฉีดคีเลตธาตุเหล็กในทางคลินิก ไม่เกี่ยวข้องกับสารตั้งต้นในการสังเคราะห์โครงสร้างทางเคมีของยาขับปัสสาวะ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8" s="100" t="n"/>
      <c r="L58" s="88" t="inlineStr">
        <is>
          <t>Anemia</t>
        </is>
      </c>
      <c r="M58" s="100" t="inlineStr">
        <is>
          <t>Clinic</t>
        </is>
      </c>
      <c r="N58" s="88" t="inlineStr">
        <is>
          <t>ข้อ 7 (PLE_CC1_2560 22 April Set 2.md)</t>
        </is>
      </c>
      <c r="O58" s="100" t="inlineStr">
        <is>
          <t>ข้อสอบจริง</t>
        </is>
      </c>
      <c r="P58" s="100" t="inlineStr">
        <is>
          <t>ปี 2560</t>
        </is>
      </c>
      <c r="Q58" s="100" t="n"/>
    </row>
    <row r="59" ht="13.2" customHeight="1" s="49">
      <c r="A59" s="119" t="n">
        <v>65</v>
      </c>
      <c r="B59" s="88" t="inlineStr">
        <is>
          <t>Ferrous sulfate กระปุกละ 100 เม็ด เป็นยาประเภทใด</t>
        </is>
      </c>
      <c r="C59" s="100" t="n"/>
      <c r="D59" s="88" t="inlineStr">
        <is>
          <t>ยาเสพติดให้โทษ ประเภทที่ 3</t>
        </is>
      </c>
      <c r="E59" s="88" t="inlineStr">
        <is>
          <t>ยาอันตราย</t>
        </is>
      </c>
      <c r="F59" s="88" t="inlineStr">
        <is>
          <t>ยาควบคุมพิเศษ</t>
        </is>
      </c>
      <c r="G59" s="88" t="inlineStr">
        <is>
          <t>วัตถุออกฤทธิ์ต่อจิตและประสาท ประเภท 3</t>
        </is>
      </c>
      <c r="H59" s="88" t="inlineStr">
        <is>
          <t>[NEED_REVIEW]</t>
        </is>
      </c>
      <c r="I59" s="119" t="inlineStr">
        <is>
          <t>1</t>
        </is>
      </c>
      <c r="J59" s="88" t="inlineStr">
        <is>
          <t>✅ คำตอบที่ถูกต้อง: ข้อ ก. ยาเสพติดให้โทษ ประเภทที่ 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ยาเสพติดให้โทษ ประเภทที่ 3 การเลือก ยาเสพติดให้โทษ ประเภทที่ 3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(ยาอันตราย): ยาอันตรายเป็นประเภททางกฎหมายที่ถูกต้องของ Ferrous sulfate บรรจุ 100 เม็ด ซึ่งต้องจ่ายโดยเภสัชกรในร้านยาแผนปัจจุบัน (ข.ย.1)
• ข้อ ค. (ยาควบคุมพิเศษ): ยาควบคุมพิเศษเป็นกลุ่มยาที่มีพิษภัยสูงหรือเสี่ยงต่อการดื้อยาซึ่งต้องใช้ใบสั่งแพทย์์เท่านั้น เช่น สเตียรอยด์ชนิดรับประทาน แต่ยาบำรุงโลหิตทั่วไปไม่ได้จัดอยู่ในกลุ่มนี้
• ข้อ ง. (วัตถุออกฤทธิ์ต่อจิตและประสาท ประเภท 3): วัตถุออกฤทธิ์ต่อจิตและประสาทประเภท 3 เป็นกลุ่มยาที่มีผลต่อระบบประสาทส่วนกลาง เช่น ยากระตุ้นประสาทหรือยานอนหลับบางชนิด ไม่เกี่ยวข้องกับเกลือแร่บำรุงเลือด
• ข้อ จ. (ยาสามัญประจำบ้าน ประเภทร้านขายยา ร้านขายยาแผนปัจจุบัน (ข.ย.1) สามารถขายยาอันตราย หรือยาควบคุม พิเศษบางประเภทที่อนุญาตให้เภสัชกรร้านยา ขายได้ ซึ่งยาควบคุมพิเศษต้อง มีใบสั่งแพทย์์ ทั้งนี้ ร้านยาประเภทนี้ “ต้องมีเภสัชกร” ควบคุมร้าน ร้านขายยาแผนปัจจุบันเฉพาะยาบรรจุเสร็จ ที่ไม่ใช่ยาอันตรายหรือยา ควบคุมพิเศษ (ข.ย. 2) ยาเหล่านี้ไม่ต้องใช้ใบสั่งแพทย์์ และ “ไม่ต้องมี” เภสัชกรคุมร้าน ร้านขายยาแผนปัจจุบันเฉพาะยาบรรจุเสร็จ สำหรับสัตว์ (ข.ย.3) ควบคุม การขายโดยเภสัชกร หรือผู้ประกอบการบำบัดโรคสัตว์ประจำอยู่ตลอดเวลาที่ เปิดทำการ การซื้อยาไม่ต้องใช้ใบสั่งยาของสัตวแพทย์์ มาตราสำคัญในพ.ร.บ.ยา 2510 มาตรา 4 บอกนิยาม ผลิต: ทำ ผสม ปรุง แปรสภาพ แบ่งยาโดยมีเจตนาให้เป็นยาบรรจุเสร็จ ขาย : ขายปลีก ขายส่ง จำหน่าย จ่าย แจก แลกเปลี่ยน มาตราสำคัญในพ.ร.บ.ยา 2510 มาตรา 12 ห้ามมิให้ผู้ใดผลิต ขาย หรือนำหรือสั่งเข้ามาในราชอาณาจักรซึ่งยาแผนปัจจุบัน เว้นแต่จะได้รับใบอนุญาตจากผู้อนุญาต ตัวอย่างโจทย์ เจ๊งวงเป็นเจ้าของร้านขายของชำในหมู่บ้าน ที่ร้านชอบมีลูกค้ามาถามหายาคุมไดแอน เจ๊งวงจึงหายาคุมไดแอนมาขายที่ร้านด้วย ถามว่า เจ๊งวงมีความผิดตามกฎหมายหรือไม่ ถ้าผิดมีความผิดตามมาตราใดตามกฎหมาย มาตราสำคัญในพ.ร.บ.ยา 2510 มาตรา 13 เป็นข้อยกเว้นของมาตรา 12 มาตรา 12 จะไม่ใช้เมื่อ… การผลิตยาสำหรับคนไข้เฉพาะรายหรือตามใบสั่งแพทย์์ การขายยาสมุนไพรที่ไม่ใช่ยาอันตราย หรือ การขายยาสามัญประจำบ้าน การนำยาติดตัวเข้ามาในราชอาณาจักร ซื่งไม่เกินจำนวนที่สามารถใช้ได้เฉพาะตัว ใน 30 วัน มาตรา 14 วรรค 2 ผู้มีหน้าที่ปฏิบัติการต้องอยู่ประจำ ณ สถานที่ผลิตหรือขายยาได้เพียงแห่งเดียว มาตราสำคัญในพ.ร.บ.ยา 2510 มาตรา 15 ประเภทของใบอนุญาต ผู้มีหน้าที่ปฏิบัติการต้องอยู่ประจำ ณ สถานที่ผลิตหรือขายยาได้เพียงแห่งเดียว (1) ผลิตยาแผนปัจจุบัน (2) ขายยาแผนปัจจุบัน (3) ขายส่งยาแผนปัจจุบัน (4) ขายยาแผนปัจจุบันเฉพาะยาบรรจุเสร็จที่ไม่ใช่ยาอันตรายหรือยาควบคุมพิเศษ (5) ขายยาแผนปัจจุบันเฉพาะยาบรรจุเสร็จสำหรับสัตว์ (6) นำหรือสั่งยาแผนปัจจุบันเข้ามาในราชอาณาจักร ถ้าได้รับอนุญาต (1) หรือ (6) จะได้รับอนุญาต (3) ด้วย ถ้าได้รับอนุญาต (2) จะได้รับอนุญาต (3),(4),(5) ด้วย ถ้าได้รับอนุญาต (3) จะได้รับอนุญาต (4),(5) ด้วย มาตราสำคัญในพ.ร.บ.ยา 2510 มาตรา 16 ใช้คุ้มกันลูกจ้าง ให้ถือว่าการกระทำของลูกจ้างเป็นการกระทำของผู้รับอนุญาตด้วย เว้นแต่ผู้รับ อนุญาตจะพิสูจน์ได้ว่าการกระทำดังกล่าวเป็นการสุดวิสัยที่ตนจะล่วงรู้หรือควบคุมได้ ตัวอย่างโจทย์): ยาสามัญประจำบ้านมีข้อกำหนดขนาดบรรจุที่น้อยกว่าเพื่อความปลอดภัยในการดูแลตนเองเบื้องต้น แต่กระปุกละ 100 เม็ดถูกจัดเป็นยาอันตรายตามกฎหมายยา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9" s="100" t="n"/>
      <c r="L59" s="88" t="inlineStr">
        <is>
          <t>Anemia</t>
        </is>
      </c>
      <c r="M59" s="100" t="inlineStr">
        <is>
          <t>Clinic</t>
        </is>
      </c>
      <c r="N59" s="88" t="inlineStr">
        <is>
          <t>ข้อ 4 (LAW-CU-71.md)</t>
        </is>
      </c>
      <c r="O59" s="100" t="inlineStr">
        <is>
          <t>Mock</t>
        </is>
      </c>
      <c r="P59" s="100" t="inlineStr">
        <is>
          <t>Mock กฎหมาย CU71</t>
        </is>
      </c>
      <c r="Q59" s="100" t="n"/>
    </row>
    <row r="60" ht="13.2" customHeight="1" s="49">
      <c r="A60" s="119" t="n">
        <v>66</v>
      </c>
      <c r="B60" s="88" t="inlineStr">
        <is>
          <t>ข้อใดไม่จำเป็นต้องแนะนำผู้ป่วย เมือผู้ป่วยรับประทาน Ferrous sulfate (FeSO4) (1) ยานีอาจทำให้อุจจาระเปลียนเป็นสีดำได้ (2) ยานีอาจทำให้ท้องผูกได้มากขึน (3) ควรหลีกเลียงการรับประทานร่วมกับนม (4) การรับประทานยาหลังอาหารสามารถเพิมการดูดซึม (5) การรับประทานยาก่อนอาหาร อาจทำให้มีอาการ คลืนไส้ อาเจียนได้</t>
        </is>
      </c>
      <c r="C60" s="100" t="n"/>
      <c r="D60" s="88" t="inlineStr">
        <is>
          <t>Hydroxyurea 500 mg OD</t>
        </is>
      </c>
      <c r="E60" s="88" t="inlineStr">
        <is>
          <t>Blood transfusion (Packed Red Cells)</t>
        </is>
      </c>
      <c r="F60" s="88" t="inlineStr">
        <is>
          <t>Ferrous fumarate 200 mg TID</t>
        </is>
      </c>
      <c r="G60" s="88" t="inlineStr">
        <is>
          <t>Folic acid 5 mg OD</t>
        </is>
      </c>
      <c r="H60" s="88" t="inlineStr">
        <is>
          <t>Vitamin B12 1000 mcg IM</t>
        </is>
      </c>
      <c r="I60" s="119" t="inlineStr">
        <is>
          <t>1</t>
        </is>
      </c>
      <c r="J60" s="88"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การให้เลือด Packed Red Cells สงวนไว้สำหรับผู้ป่วยโลหิตจางรุนแรงที่มีภาวะไม่คงที่ทางระบบไหลเวียนโลหิต หรือมีอาการขาดออกซิเจนวิกฤต ไม่ใช่ทางเลือกแรกในการรักษาภาวะขาดธาตุเหล็กทั่วไปเนื่องจากเสี่ยงต่อปฏิกิริยาจากการถ่ายเลือดและภาวะเหล็กเกิน
• ข้อ ค. (Ferrous fumarate 200 mg TID): Ferrous fumarate เป็นเกลือธาตุเหล็กชนิดรับประทานที่มี elemental iron สูงถึง 33% ซึ่งมีประสิทธิภาพและการเกิดผลข้างเคียงทางเดินอาหารใกล้เคียงกัน ไม่ใช่ยาที่ต้องให้เสริมซ้ำซ้อนกับ Ferrous sulfate เพราะจะทำให้เกิดภาวะพิษจากธาตุเหล็กเกินขนาด
• ข้อ ง. (Folic acid 5 mg OD): Folic acid ใช้สำหรับรักษาภาวะโลหิตจางเมกาโลบลาสติกจากการขาดโฟเลตหรือให้เสริมในหญิงตั้งครรภ์และผู้ป่วยทาลาสซีเมีย ไม่สามารถทดแทนหรือแก้ไขภาวะขาดธาตุเหล็กได้เนื่องจากไม่ได้เป็นองค์ประกอบของวงแหวน Heme
• ข้อ จ. (Vitamin B12 1000 mcg IM): Vitamin B12 รูปแบบฉีดเข้ากล้ามเนื้อใช้รักษาภาวะ Pernicious anemia หรือการขาดวิตามินบี 12 จากการดูดซึมบกพร่อง ไม่ได้ช่วยเพิ่มการสร้างฮีโมโกลบินในผู้ป่วยที่มีภาวะขาดธาตุเหล็กโดยตรง
📖 Guideline อ้างอิง:
แนวทางการวินิจฉัยและรักษาภาวะโลหิตจาง พ.ศ. 2564 (สมาคมโลหิตวิทยาแห่งประเทศไทย)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00" t="n"/>
      <c r="L60" s="88" t="inlineStr">
        <is>
          <t>Anemia</t>
        </is>
      </c>
      <c r="M60" s="100" t="inlineStr">
        <is>
          <t>Clinic</t>
        </is>
      </c>
      <c r="N60" s="88" t="inlineStr">
        <is>
          <t>ข้อ 67 (PLE_CC1_2557.md)</t>
        </is>
      </c>
      <c r="O60" s="100" t="inlineStr">
        <is>
          <t>ข้อสอบจริง</t>
        </is>
      </c>
      <c r="P60" s="100" t="inlineStr">
        <is>
          <t>ปี 2557</t>
        </is>
      </c>
      <c r="Q60" s="100" t="n"/>
    </row>
    <row r="61" ht="13.2" customHeight="1" s="49">
      <c r="A61" s="119" t="n">
        <v>67</v>
      </c>
      <c r="B61" s="88" t="inlineStr">
        <is>
          <t>เกี่ยวกับ Ferrous sulfate ข้อใดต่อไปนี้กล่าวถูกต้องตามหลักวิชาชีพเภสัชกรรม</t>
        </is>
      </c>
      <c r="C61" s="100" t="n"/>
      <c r="D61" s="88" t="inlineStr">
        <is>
          <t>Folic acid 5 mg OD</t>
        </is>
      </c>
      <c r="E61" s="88" t="inlineStr">
        <is>
          <t>Vitamin B12 1000 mcg IM</t>
        </is>
      </c>
      <c r="F61" s="88" t="inlineStr">
        <is>
          <t>Deferoxamine 500 mg SC</t>
        </is>
      </c>
      <c r="G61" s="88" t="inlineStr">
        <is>
          <t>Erythropoietin 4000 units SC</t>
        </is>
      </c>
      <c r="H61" s="88" t="inlineStr">
        <is>
          <t>Ferrous sulfate 300 mg TID</t>
        </is>
      </c>
      <c r="I61" s="119" t="inlineStr">
        <is>
          <t>1</t>
        </is>
      </c>
      <c r="J61" s="88"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ในขนาดสูง 1000 mcg เหมาะสำหรับแก้ไขภาวะขาดโคบาลามินและการดูดซึมบกพร่องในระบบประสาท แต่ไม่มีบทบาทในการกระตุ้นการสร้างเม็ดเลือดแดงในภาวะที่ขาดสารอาหารชนิดอื่น
• ข้อ ค. (Deferoxamine 500 mg SC): Deferoxamine เป็นยาขับเหล็กกลุ่ม parenteral iron chelator ที่ใช้รักษาภาวะเหล็กเกินหรือพิษจากธาตุเหล็กเฉียบพลัน การนำมาใช้ในภาวะซีดทั่วไปจะยิ่งจับธาตุเหล็กขับออกทางปัสสาวะและทำให้อาการโลหิตจางทรุดหนักลง
• ข้อ ง. (Erythropoietin 4000 units SC): Erythropoietin (ESA) มีข้อบ่งใช้หลักในภาวะโลหิตจางจากโรคไตเรื้อรังหรือผู้ป่วยมะเร็งที่ได้รับเคมีบำบัด หากนำมาใช้โดยไม่มีข้อบ่งชี้หรือไขกระดูกยังทำงานปกติอาจเพิ่มความเสี่ยงต่อความดันโลหิตสูงและภาวะลิ่มเลือดอุดตัน
• ข้อ จ. (Ferrous sulfate 300 mg TID): Ferrous sulfate เป็นเกลือเสริมธาตุเหล็กสำหรับรักษา Iron deficiency anemia เท่านั้น หากตรวจไม่พบหลักฐานการขาดเหล็ก การให้ธาตุเหล็กเสริมต่อเนื่องอาจนำไปสู่ภาวะเหล็กสะสมเกินขนาดจนเกิดพิษต่อตับและหัวใจ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1" s="100" t="n"/>
      <c r="L61" s="88" t="inlineStr">
        <is>
          <t>Anemia</t>
        </is>
      </c>
      <c r="M61" s="100" t="inlineStr">
        <is>
          <t>Clinic</t>
        </is>
      </c>
      <c r="N61" s="88" t="inlineStr">
        <is>
          <t>ข้อ 2 (PLE_CC1_2556.md)</t>
        </is>
      </c>
      <c r="O61" s="100" t="inlineStr">
        <is>
          <t>ข้อสอบจริง</t>
        </is>
      </c>
      <c r="P61" s="100" t="inlineStr">
        <is>
          <t>ปี 2556</t>
        </is>
      </c>
      <c r="Q61" s="100" t="n"/>
    </row>
    <row r="62" ht="13.2" customHeight="1" s="49">
      <c r="A62" s="119" t="n">
        <v>68</v>
      </c>
      <c r="B62" s="88" t="inlineStr">
        <is>
          <t>เกี่ยวกับ ข้อใดเป็นกลไกของHCTZ ข้อใดต่อไปนี้กล่าวถูกต้องตามหลักวิชาชีพเภสัชกรรม</t>
        </is>
      </c>
      <c r="C62" s="100" t="n"/>
      <c r="D62" s="88" t="inlineStr">
        <is>
          <t>Erythropoietin 4000 units SC</t>
        </is>
      </c>
      <c r="E62" s="88" t="inlineStr">
        <is>
          <t>Ferrous sulfate 300 mg TID</t>
        </is>
      </c>
      <c r="F62" s="88" t="inlineStr">
        <is>
          <t>Vitamin C 500 mg OD</t>
        </is>
      </c>
      <c r="G62" s="88" t="inlineStr">
        <is>
          <t>Pyridoxine 50 mg OD</t>
        </is>
      </c>
      <c r="H62" s="88" t="inlineStr">
        <is>
          <t>Hydroxyurea 500 mg OD</t>
        </is>
      </c>
      <c r="I62" s="119" t="inlineStr">
        <is>
          <t>1</t>
        </is>
      </c>
      <c r="J62" s="88"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ให้ elemental iron ประมาณ 20% เพื่อชดเชยการขาดธาตุเหล็ก แต่ไม่มีบทบาทในการกระตุ้นการแบ่งตัวของเซลล์ต้นกำเนิดเม็ดเลือดแดงที่ไตผลิตบกพร่อง
• ข้อ ค. (Vitamin C 500 mg OD): Vitamin C มีคุณสมบัติช่วยรีดิวซ์ธาตุเหล็ก ferric เป็น ferrous เพื่อเพิ่มการดูดซึมที่ลำไส้เล็ก แต่ไม่มีผลกระตุ้น erythropoiesis โดยตรง
• ข้อ ง. (Pyridoxine 50 mg OD): Pyridoxine (Vitamin B6) เป็นโคแฟกเตอร์สำคัญในการสังเคราะห์สารตั้งต้น heme ใช้รักษาภาวะ Sideroblastic anemia แต่ไม่มีประสิทธิภาพในการรักษาภาวะโลหิตจางชนิดอื่น
• ข้อ จ. (Hydroxyurea 500 mg OD): Hydroxyurea ออกฤทธิ์ยับยั้งเอนไซม์ ribonucleotide reductase เพื่อเพิ่มการสร้าง Fetal hemoglobin (HbF) ในผู้ป่วย Sickle cell disease หรือ Thalassemia ไม่สามารถกระตุ้นการผลิตเม็ดเลือดแดงทั่วไปได้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2" s="100" t="n"/>
      <c r="L62" s="88" t="inlineStr">
        <is>
          <t>Anemia</t>
        </is>
      </c>
      <c r="M62" s="100" t="inlineStr">
        <is>
          <t>Clinic</t>
        </is>
      </c>
      <c r="N62" s="88" t="inlineStr">
        <is>
          <t>ข้อ 9 (PLE_CC1_2556.md)</t>
        </is>
      </c>
      <c r="O62" s="100" t="inlineStr">
        <is>
          <t>ข้อสอบจริง</t>
        </is>
      </c>
      <c r="P62" s="100" t="inlineStr">
        <is>
          <t>ปี 2556</t>
        </is>
      </c>
      <c r="Q62" s="100" t="n"/>
    </row>
    <row r="63" ht="13.2" customHeight="1" s="49">
      <c r="A63" s="119" t="n">
        <v>69</v>
      </c>
      <c r="B63" s="88" t="inlineStr">
        <is>
          <t>จากโครงสร้างของยา HCTZ สามารถวิเคราะห์หาหมู่โครงสร้างได้โดยวิธีการใด</t>
        </is>
      </c>
      <c r="C63" s="100" t="n"/>
      <c r="D63" s="88" t="inlineStr">
        <is>
          <t>Finger print จาก FTIR</t>
        </is>
      </c>
      <c r="E63" s="88" t="inlineStr">
        <is>
          <t>Chromatogram จาก TLC</t>
        </is>
      </c>
      <c r="F63" s="88" t="inlineStr">
        <is>
          <t>UV</t>
        </is>
      </c>
      <c r="G63" s="88" t="inlineStr">
        <is>
          <t>..............</t>
        </is>
      </c>
      <c r="H63" s="88" t="inlineStr">
        <is>
          <t>.................</t>
        </is>
      </c>
      <c r="I63" s="119" t="inlineStr">
        <is>
          <t>1</t>
        </is>
      </c>
      <c r="J63" s="88" t="inlineStr">
        <is>
          <t>✅ คำตอบที่ถูกต้อง: ข้อ ก. Finger print จาก FTIR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Finger print จาก FTIR การเลือก Finger print จาก FTIR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(Chromatogram จาก TLC): โครมาโทกราฟีผิวบาง (TLC) ใช้เพื่อการตรวจเอกลักษณ์เบื้องต้นหรือทดสอบสิ่งปนเปื้อนเชิงเปรียบเทียบกับสารมาตรฐาน ไม่สามารถให้ข้อมูลโครงสร้างหมู่ฟังก์ชันที่จำเพาะเจาะจงได้เท่ากับ FTIR
• ข้อ ค. (UV): รังสีอัลตราไวโอเลต (UV spectrophotometry) อาศัยการดูดกลืนแสงของระบบคอนจูเกชันและโครโมฟอร์ เหมาะสำหรับการวิเคราะห์หาปริมาณสาร แต่ไม่สามารถยืนยันโครงสร้างโมเลกุลหรือหมู่ฟังก์ชันได้อย่างแม่นยำ
• ข้อ ง. (..............): การทดสอบโดยไม่มีเครื่องมือยืนยันโครงสร้างทางสเปกโทรสโกปีไม่สามารถระบุหมู่ซัลโฟนาไมด์หรือเฮเทอโรไซคลิกในโครงสร้างของยาขับปัสสาวะได้อย่างถูกต้องตามมาตรฐานเภสัชตำรับ
• ข้อ จ. (.................): การวิเคราะห์คุณสมบัติทางกายภาพทั่วไปไม่สามารถระบุการสั่นสะเทือนของพันธะเคมีที่เป็นเอกลักษณ์เฉพาะของโครงสร้างยา HCTZ 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3" s="100" t="n"/>
      <c r="L63" s="88" t="inlineStr">
        <is>
          <t>Anemia</t>
        </is>
      </c>
      <c r="M63" s="100" t="inlineStr">
        <is>
          <t>Clinic</t>
        </is>
      </c>
      <c r="N63" s="88" t="inlineStr">
        <is>
          <t>ข้อ 32 (PLE_CC1_2555 Day 1.md)</t>
        </is>
      </c>
      <c r="O63" s="100" t="inlineStr">
        <is>
          <t>ข้อสอบจริง</t>
        </is>
      </c>
      <c r="P63" s="100" t="inlineStr">
        <is>
          <t>ปี 2555</t>
        </is>
      </c>
      <c r="Q63" s="100" t="n"/>
    </row>
    <row r="64" ht="13.2" customHeight="1" s="49">
      <c r="A64" s="119" t="n">
        <v>70</v>
      </c>
      <c r="B64" s="88" t="inlineStr">
        <is>
          <t>เกี่ยวกับ ได้รับยา HCTZ เพิ่มขึ้น ข้อใดต่อไปนี้กล่าวถูกต้องตามหลักวิชาชีพเภสัชกรรม</t>
        </is>
      </c>
      <c r="C64" s="100" t="n"/>
      <c r="D64" s="88" t="inlineStr">
        <is>
          <t>Ferrous fumarate 200 mg TID</t>
        </is>
      </c>
      <c r="E64" s="88" t="inlineStr">
        <is>
          <t>Folic acid 5 mg OD</t>
        </is>
      </c>
      <c r="F64" s="88" t="inlineStr">
        <is>
          <t>Vitamin B12 1000 mcg IM</t>
        </is>
      </c>
      <c r="G64" s="88" t="inlineStr">
        <is>
          <t>Deferoxamine 500 mg SC</t>
        </is>
      </c>
      <c r="H64" s="88" t="inlineStr">
        <is>
          <t>Erythropoietin 4000 units SC</t>
        </is>
      </c>
      <c r="I64" s="119" t="inlineStr">
        <is>
          <t>1</t>
        </is>
      </c>
      <c r="J64" s="88"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ใช้รักษาภาวะโลหิตจางขนาดเม็ดเลือดแดงใหญ่ (Macrocytic anemia) ไม่มีบทบาทในการเสริมการทำงานของธาตุเหล็กในการสร้างฮีโมโกลบินในระดับเซลล์
• ข้อ ค. (Vitamin B12 1000 mcg IM): Vitamin B12 เป็นวิตามินที่ละลายในน้ำจำเป็นต่อการสังเคราะห์ DNA หากระดับวิตามินในเลือดปกติการให้เสริมจะไม่ช่วยเพิ่มระดับฮีโมโกลบินในภาวะซีดชนิดอื่น
• ข้อ ง. (Deferoxamine 500 mg SC): Deferoxamine เป็นยาขับธาตุเหล็กที่ต้องบริหารด้วยการฉีดเข้าใต้ผิวหนังอย่างต่อเนื่อง มีข้อบ่งใช้จำเพาะในภาวะเหล็กเกินจากการให้เลือดบ่อยครั้ง การให้ในภาวะขาดธาตุเหล็กถือเป็นข้อห้ามใช้เด็ดขาด
• ข้อ จ. (Erythropoietin 4000 units SC): Erythropoietin อาศัยปริมาณธาตุเหล็กในร่างกายที่เพียงพอในการสร้างเม็ดเลือดแดง หากให้ในภาวะที่ยังขาดธาตุเหล็กจะไม่สามารถตอบสนองต่อการสร้างเม็ดเลือดได้อย่างมีประสิทธิภาพ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4" s="100" t="n"/>
      <c r="L64" s="88" t="inlineStr">
        <is>
          <t>Anemia</t>
        </is>
      </c>
      <c r="M64" s="100" t="inlineStr">
        <is>
          <t>Clinic</t>
        </is>
      </c>
      <c r="N64" s="88" t="inlineStr">
        <is>
          <t>ข้อ 3 (PLE_CC1_2555 Day 2.md)</t>
        </is>
      </c>
      <c r="O64" s="100" t="inlineStr">
        <is>
          <t>ข้อสอบจริง</t>
        </is>
      </c>
      <c r="P64" s="100" t="inlineStr">
        <is>
          <t>ปี 2555</t>
        </is>
      </c>
      <c r="Q64" s="100" t="n"/>
    </row>
    <row r="65" ht="13.2" customHeight="1" s="49">
      <c r="A65" s="119" t="n">
        <v>71</v>
      </c>
      <c r="B65" s="88" t="inlineStr">
        <is>
          <t>Fe รูปเกลือใดที่ให้ elemental iron มากที่สุด</t>
        </is>
      </c>
      <c r="C65" s="100" t="n"/>
      <c r="D65" s="88" t="inlineStr">
        <is>
          <t>fumarate</t>
        </is>
      </c>
      <c r="E65" s="88" t="inlineStr">
        <is>
          <t>sulfate</t>
        </is>
      </c>
      <c r="F65" s="88" t="inlineStr">
        <is>
          <t>sulfate (exsiccated)</t>
        </is>
      </c>
      <c r="G65" s="88" t="inlineStr">
        <is>
          <t>Vitamin C 500 mg OD</t>
        </is>
      </c>
      <c r="H65" s="88" t="inlineStr">
        <is>
          <t>Pyridoxine 50 mg OD</t>
        </is>
      </c>
      <c r="I65" s="119" t="inlineStr">
        <is>
          <t>1</t>
        </is>
      </c>
      <c r="J65" s="88" t="inlineStr">
        <is>
          <t>✅ คำตอบที่ถูกต้อง: ข้อ ก.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fumarate การเลือก fumarate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(sulfate): Ferrous sulfate ในรูปไฮเดรตทั่วไปให้ปริมาณ elemental iron เพียงประมาณ 20% ซึ่งน้อยกว่าเกลือฟูมาเรตอย่างมีนัยสำคัญ
• ข้อ ค. (sulfate (exsiccated) ยิ่งเกลือมีขนาดใหญ่จะมีปริมาณ Fe น้อยลง ซึ่ง sulfate (exsiccated) มี 1H20 ส่วน sulfate มี 7 H20 จึงมีขนาดใหญ่กว่า Salt Elemental iron (%) Ferrous fumarate 30 Ferrous sulfate 20 Ferrous gluconate 12 Ref: หนังสือติวรุ่นพี่แม๊กPharmacotherapy 2/2 หน้า 631-638, ชีทติวพี่พุฒิและรุ่นพี่ติวสอบคอมพรี): Ferrous sulfate ชนิดแห้ง (exsiccated) แม้จะมีน้ำผลึกน้อยลงและให้ elemental iron ราว 30% แต่เกลือ Ferrous fumarate ยังคงให้สัดส่วน elemental iron ต่อน้ำหนักโมเลกุลสูงที่สุดถึง 33%
• ข้อ ง. (Vitamin C 500 mg OD): Vitamin C เป็นสารต้านอนุมูลอิสระที่ช่วยส่งเสริมการดูดซึมธาตุเหล็กในระบบทางเดินอาหาร แต่ตัวมันเองไม่ใช่เกลือแร่ธาตุเหล็กจึงไม่มีปริมาณ elemental iron
• ข้อ จ. (Pyridoxine 50 mg OD): Pyridoxine เป็นวิตามินบี 6 ที่ทำหน้าที่เป็นโคเอนไซม์ในกระบวนการเมแทบอลิซึมของกรดอะมิโนและฮีม ไม่ใช่เกลือแร่ธาตุเหล็ก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5" s="100" t="n"/>
      <c r="L65" s="88" t="inlineStr">
        <is>
          <t>Anemia</t>
        </is>
      </c>
      <c r="M65" s="100" t="inlineStr">
        <is>
          <t>Clinic</t>
        </is>
      </c>
      <c r="N65" s="88" t="inlineStr">
        <is>
          <t>ข้อ 3 (PLE_CC1_2554 SET2.md)</t>
        </is>
      </c>
      <c r="O65" s="100" t="inlineStr">
        <is>
          <t>ข้อสอบจริง</t>
        </is>
      </c>
      <c r="P65" s="100" t="inlineStr">
        <is>
          <t>ปี 2554</t>
        </is>
      </c>
      <c r="Q65" s="100" t="n"/>
    </row>
    <row r="66" ht="13.2" customHeight="1" s="49">
      <c r="A66" s="119" t="n">
        <v>72</v>
      </c>
      <c r="B66" s="88" t="inlineStr">
        <is>
          <t>จากสูตรนั่น ถ้า FeSo4มี elementary iron 20% ให้ยา 1 ช้อนชา จะได้ elementary iron เท่าไหร่ elementary iron 20% หมายถึง ferrous sulfate 100 mg จะให้ elemental iron 20 mg ดังนั้น ferrous sulfate 12.5 mg จะให้ elemental iron (2012.5)/100 = 2.5mg แสดงว่า 100 ml จะให้ elemental iron 2.5 mg ถ้า 5 ml จะให้ elemental iron 0.125 mg</t>
        </is>
      </c>
      <c r="C66" s="100" t="n"/>
      <c r="D66" s="88" t="inlineStr">
        <is>
          <t>Vitamin C 500 mg OD</t>
        </is>
      </c>
      <c r="E66" s="88" t="inlineStr">
        <is>
          <t>Pyridoxine 50 mg OD</t>
        </is>
      </c>
      <c r="F66" s="88" t="inlineStr">
        <is>
          <t>Hydroxyurea 500 mg OD</t>
        </is>
      </c>
      <c r="G66" s="88" t="inlineStr">
        <is>
          <t>Blood transfusion (Packed Red Cells)</t>
        </is>
      </c>
      <c r="H66" s="88" t="inlineStr">
        <is>
          <t>Ferrous fumarate 200 mg TID</t>
        </is>
      </c>
      <c r="I66" s="119" t="inlineStr">
        <is>
          <t>1</t>
        </is>
      </c>
      <c r="J66" s="88"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ช่วยในการสังเคราะห์ porphyrin ในไขกระดูก แต่ไม่ได้ช่วยเพิ่มประสิทธิภาพการดูดซึมธาตุเหล็กชนิดรับประทานจากลำไส้เล็กเหมือนกรดแอสคอร์บิก
• ข้อ ค. (Hydroxyurea 500 mg OD): Hydroxyurea ใช้เพื่อลดความถี่ของภาวะ vaso-occlusive crisis ในผู้ป่วยโรคเลือดเคียวหรือลดจำนวนเกล็ดเลือดใน thrombocythemia ไม่มีผลส่งเสริมการดูดซึมธาตุเหล็ก
• ข้อ ง. (Blood transfusion (Packed Red Cells)): การให้เม็ดเลือดแดงเข้มข้น Packed Red Cells มีความเสี่ยงต่อปฏิกิริยาไม่พึงประสงค์จากการถ่ายเลือด ไม่ใช่วิธีที่เหมาะสมในการแก้ไขภาวะขาดธาตุเหล็กที่ไม่มีอาการรุนแรง
• ข้อ จ. (Ferrous fumarate 200 mg TID): Ferrous fumarate ใช้เป็นยาเสริมธาตุเหล็กโดยตรง แต่หากให้ร่วมกับเกลือเหล็กชนิดอื่นซ้ำซ้อนจะเพิ่มอาการระคายเคืองทางเดินอาหารและเพิ่มความเสี่ยงต่อพิษของ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6" s="100" t="n"/>
      <c r="L66" s="88" t="inlineStr">
        <is>
          <t>Anemia</t>
        </is>
      </c>
      <c r="M66" s="100" t="inlineStr">
        <is>
          <t>Clinic</t>
        </is>
      </c>
      <c r="N66" s="88" t="inlineStr">
        <is>
          <t>ข้อ 6 (PLE_CC1_2554 SET2.md)</t>
        </is>
      </c>
      <c r="O66" s="100" t="inlineStr">
        <is>
          <t>ข้อสอบจริง</t>
        </is>
      </c>
      <c r="P66" s="100" t="inlineStr">
        <is>
          <t>ปี 2554</t>
        </is>
      </c>
      <c r="Q66" s="100" t="n"/>
    </row>
    <row r="67" ht="13.2" customHeight="1" s="49">
      <c r="A67" s="119" t="n">
        <v>73</v>
      </c>
      <c r="B67" s="88" t="inlineStr">
        <is>
          <t>ข้อใดไม่เกี่ยวกับการเกิดภาวะโลหิตจางในครั้งนี้</t>
        </is>
      </c>
      <c r="C67" s="100" t="n"/>
      <c r="D67" s="88" t="inlineStr">
        <is>
          <t>Blood transfusion (Packed Red Cells)</t>
        </is>
      </c>
      <c r="E67" s="88" t="inlineStr">
        <is>
          <t>Ferrous fumarate 200 mg TID</t>
        </is>
      </c>
      <c r="F67" s="88" t="inlineStr">
        <is>
          <t>Folic acid 5 mg OD</t>
        </is>
      </c>
      <c r="G67" s="88" t="inlineStr">
        <is>
          <t>Vitamin B12 1000 mcg IM</t>
        </is>
      </c>
      <c r="H67" s="88" t="inlineStr">
        <is>
          <t>Deferoxamine 500 mg SC</t>
        </is>
      </c>
      <c r="I67" s="119" t="inlineStr">
        <is>
          <t>1</t>
        </is>
      </c>
      <c r="J67" s="88"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ป็นเกลือธาตุเหล็กมาตรฐานชนิดรับประทานที่มีประสิทธิภาพดีในการรักษาภาวะโลหิตจางจากการขาดธาตุเหล็ก และสามารถใช้เป็นยาหลักในการรักษาได้
• ข้อ ค. (Folic acid 5 mg OD): Folic acid เป็นวิตามินที่จำเป็นต่อการแบ่งตัวของเซลล์เม็ดเลือดแดง การให้กรดโฟลิกเสริมไม่ได้ทำให้การสร้างเม็ดเลือดล่าช้าในภาวะขาดสารอาหาร
• ข้อ ง. (Vitamin B12 1000 mcg IM): Vitamin B12 ทำงานร่วมกับกรดโฟลิกในการสังเคราะห์ DNA ของเซลล์ต้นกำเนิดเม็ดเลือด การตรวจพบและให้วิตามินบี 12 จึงเป็นการรักษาจำเพาะต่อ megaloblastic anemia
• ข้อ จ. (Deferoxamine 500 mg SC): Deferoxamine ทำหน้าที่จับไอออนของเหล็กส่วนเกินในกระแสเลือดและเนื้อเยื่อเพื่อขับออกทางไต มีบทบาทสำคัญในการป้องกันอวัยวะถูกทำลายจากภาวะเหล็กสะสมเกิน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7" s="100" t="n"/>
      <c r="L67" s="88" t="inlineStr">
        <is>
          <t>Anemia</t>
        </is>
      </c>
      <c r="M67" s="100" t="inlineStr">
        <is>
          <t>Clinic</t>
        </is>
      </c>
      <c r="N67" s="88" t="inlineStr">
        <is>
          <t>ข้อ 1 (PLE_CC1_2533.md)</t>
        </is>
      </c>
      <c r="O67" s="100" t="inlineStr">
        <is>
          <t>ข้อสอบจริง</t>
        </is>
      </c>
      <c r="P67" s="100" t="inlineStr">
        <is>
          <t>ปี 2533</t>
        </is>
      </c>
      <c r="Q67" s="100" t="n"/>
    </row>
    <row r="68" ht="13.2" customHeight="1" s="49">
      <c r="A68" s="119" t="n">
        <v>74</v>
      </c>
      <c r="B68" s="88" t="inlineStr">
        <is>
          <t>ชะพลู (5) (มีเพื่อนบอกว่าชะพลู มี Ca เยอะ จะลดการดูดซึมธาตุเหล็ก)</t>
        </is>
      </c>
      <c r="C68" s="100" t="n"/>
      <c r="D68" s="88" t="inlineStr">
        <is>
          <t>Vitamin B12 1000 mcg IM</t>
        </is>
      </c>
      <c r="E68" s="88" t="inlineStr">
        <is>
          <t>Deferoxamine 500 mg SC</t>
        </is>
      </c>
      <c r="F68" s="88" t="inlineStr">
        <is>
          <t>Erythropoietin 4000 units SC</t>
        </is>
      </c>
      <c r="G68" s="88" t="inlineStr">
        <is>
          <t>Ferrous sulfate 300 mg TID</t>
        </is>
      </c>
      <c r="H68" s="88" t="inlineStr">
        <is>
          <t>Vitamin C 500 mg OD</t>
        </is>
      </c>
      <c r="I68" s="119" t="inlineStr">
        <is>
          <t>1</t>
        </is>
      </c>
      <c r="J68" s="88"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เป็นยาขับเหล็กชนิดฉีด ไม่เกี่ยวข้องกับการส่งเสริมการสร้างเม็ดเลือดแดงหรือป้องกันภาวะโลหิตจางจากการขาดสารอาหาร
• ข้อ ค. (Erythropoietin 4000 units SC): Erythropoietin ใช้รักษาภาวะซีดในผู้ป่วยโรคไตวายเรื้อรังที่สูญเสียเนื้อเยื่อไตในการผลิตฮอร์โมน ไม่ใช่ทางเลือกแรกในการรักษาภาวะขาดวิตามิน
• ข้อ ง. (Ferrous sulfate 300 mg TID): Ferrous sulfate เหมาะสำหรับการรักษาภาวะโลหิตจางจากการขาดธาตุเหล็ก หากนำมาใช้รักษาภาวะขาดวิตามินบี 12 จะไม่สามารถแก้ไขอาการผิดปกติทางระบบประสาทได้
• ข้อ จ. (Vitamin C 500 mg OD): Vitamin C มีฤทธิ์เป็นกรดช่วยเพิ่มการดูดซึมธาตุเหล็กที่ลำไส้เล็กส่วนต้น แต่ไม่มีผลรักษาอาการขาดวิตามินบี 12 โดยตรง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8" s="100" t="n"/>
      <c r="L68" s="88" t="inlineStr">
        <is>
          <t>Anemia</t>
        </is>
      </c>
      <c r="M68" s="100" t="inlineStr">
        <is>
          <t>Clinic</t>
        </is>
      </c>
      <c r="N68" s="88" t="inlineStr">
        <is>
          <t>ข้อ 5 (PLE_CC1_2533.md)</t>
        </is>
      </c>
      <c r="O68" s="100" t="inlineStr">
        <is>
          <t>ข้อสอบจริง</t>
        </is>
      </c>
      <c r="P68" s="100" t="inlineStr">
        <is>
          <t>ปี 2533</t>
        </is>
      </c>
      <c r="Q68" s="100" t="n"/>
    </row>
    <row r="69" ht="13.2" customHeight="1" s="49">
      <c r="A69" s="119" t="n">
        <v>75</v>
      </c>
      <c r="B69" s="88" t="inlineStr">
        <is>
          <t>Progesterone ในผลิตภัณฑ์ยาคุมกำเนิดใดจัดอยู่ในกลุ่ม spironolactone derivative</t>
        </is>
      </c>
      <c r="C69" s="100" t="n"/>
      <c r="D69" s="88" t="inlineStr">
        <is>
          <t>Levonorgestrel</t>
        </is>
      </c>
      <c r="E69" s="88" t="inlineStr">
        <is>
          <t>Cyprosterone acetate</t>
        </is>
      </c>
      <c r="F69" s="88" t="inlineStr">
        <is>
          <t>Gestrodene</t>
        </is>
      </c>
      <c r="G69" s="88" t="inlineStr">
        <is>
          <t>Desogestrel</t>
        </is>
      </c>
      <c r="H69" s="88" t="inlineStr">
        <is>
          <t>Drospirenone</t>
        </is>
      </c>
      <c r="I69" s="119" t="inlineStr">
        <is>
          <t>1</t>
        </is>
      </c>
      <c r="J69" s="88" t="inlineStr">
        <is>
          <t>✅ คำตอบที่ถูกต้อง: ข้อ ก. Levonorgestrel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Levonorgestrel การเลือก Levonorgestrel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(Cyprosterone acetate): Cyproterone acetate เป็นโปรเจสตินที่มีฤทธิ์ต้านแอนโดรเจนสูง พัฒนามาจากโครงสร้าง 17-hydroxyprogesterone นิยมใช้รักษาสิวและภาวะขนดก แต่ไม่ได้พัฒนามาจากโครงสร้างของ Spironolactone
• ข้อ ค. (Gestrodene): Gestodene เป็นโปรเจสตินรุ่นที่สาม (Third generation) ในกลุ่ม 19-nortestosterone derivative ที่มีฤทธิ์แอนโดรเจนต่ำ แต่ไม่มีคุณสมบัติต้าน aldosterone เหมือน Spironolactone
• ข้อ ง. (Desogestrel): Desogestrel เป็นโปรดรักของ etonogestrel จัดเป็นโปรเจสตินรุ่นที่สามในกลุ่ม 19-nortestosterone ไม่มีผลยับยั้ง mineralocorticoid receptor จึงไม่จัดเป็นสารอนุพันธ์ของ Spironolactone
• ข้อ จ. (Drospirenone): Drospirenone เป็นสารสังเคราะห์ที่เป็นอนุพันธ์โดยตรงของ 17alpha-spirolactone ซึ่งมีฤทธิ์ต้านทั้งแอนโดรเจนและต้าน mineralocorticoid คล้ายคลึงกับยา Spironolactone ทำให้มีผลลดการคั่งของน้ำในร่างกาย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69" s="100" t="n"/>
      <c r="L69" s="88" t="inlineStr">
        <is>
          <t>Anemia</t>
        </is>
      </c>
      <c r="M69" s="100" t="inlineStr">
        <is>
          <t>Clinic</t>
        </is>
      </c>
      <c r="N69" s="88" t="inlineStr">
        <is>
          <t>ข้อ 6 (PLE_CC1_Practice_Exam.md)</t>
        </is>
      </c>
      <c r="O69" s="100" t="inlineStr">
        <is>
          <t>Mock</t>
        </is>
      </c>
      <c r="P69" s="100" t="inlineStr">
        <is>
          <t>Mock สภาเภสัชฯ Practice</t>
        </is>
      </c>
      <c r="Q69" s="100" t="n"/>
    </row>
    <row r="70" ht="13.2" customHeight="1" s="49">
      <c r="A70" s="119" t="n">
        <v>76</v>
      </c>
      <c r="B70" s="88" t="inlineStr">
        <is>
          <t>ข้อใดไม่ใช่ยาเสริมธาตุเหล็กในรูปแบบยาฉีด</t>
        </is>
      </c>
      <c r="C70" s="100" t="n"/>
      <c r="D70" s="88" t="inlineStr">
        <is>
          <t>Iron dextran</t>
        </is>
      </c>
      <c r="E70" s="88" t="inlineStr">
        <is>
          <t>Iron sucrose complex</t>
        </is>
      </c>
      <c r="F70" s="88" t="inlineStr">
        <is>
          <t>iron sodium gluconate complex</t>
        </is>
      </c>
      <c r="G70" s="88" t="inlineStr">
        <is>
          <t>ferrous fumarate</t>
        </is>
      </c>
      <c r="H70" s="88" t="inlineStr">
        <is>
          <t>ทุกข้อเป็นยาฉีด 31.ข้อใดไม่ใช่อาการข้างเคียงจากการได้รับยาเสริมธาตุเหล็กรูปแบบยาฉีด</t>
        </is>
      </c>
      <c r="I70" s="119" t="inlineStr">
        <is>
          <t>3</t>
        </is>
      </c>
      <c r="J70" s="88" t="inlineStr">
        <is>
          <t>✅ คำตอบที่ถูกต้อง: ข้อ ค. iron sodium gluconate complex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sodium gluconate complex อ่อนเพลียจึงเข้าใจว่าฝึกซ้อมหนักแต่วันนี้อ่อนเพลียมากกว่าทุกวันจึงมาซื้อยารับประทาน และเมื่อซักอาการ เหล็ก ใน กรณีที่มี serum iron ต่ าจะไปจับกับ transferrin น้อยทำให้มี transferrin มากที่พร้อมจะจับกับ
🔍 ข้ออื่นผิดเพราะอะไร:
• ข้อ ก. (Iron dextran): Iron dextran เป็นยาเสริมธาตุเหล็กรูปแบบฉีดทางหลอดเลือดดำและกล้ามเนื้อ แต่มีความเสี่ยงต่อการเกิดปฏิกิริยาภูมิแพ้รุนแรง (Anaphylaxis) สูงที่สุดในกลุ่มยาฉีด จึงต้องทำการทดสอบ test dose ก่อนใช้เสมอ
• ข้อ ข. (Iron sucrose complex): Iron sucrose complex เป็นยาเสริมธาตุเหล็กรูปแบบฉีดเข้าหลอดเลือดดำที่นิยมใช้บ่อยในปัจจุบัน มีความคงตัวของคาร์โบไฮเดรตคอมเพล็กซ์สูง และมีความเสี่ยงต่อการเกิดปฏิกิริยาการแพ้รุนแรงต่ำกว่า Iron dextran อย่างมาก
• ข้อ ง. (ferrous fumarate): Ferrous fumarate เป็นเกลือเสริมธาตุเหล็กชนิดรับประทานเท่านั้น ไม่สามารถเตรียมในรูปแบบยาฉีดเข้าหลอดเลือดดำได้เนื่องจากความสามารถในการละลายและความเป็นพิษของไอออนเหล็กอิสระ
• ข้อ จ. (ทุกข้อเป็นยาฉีด 31.ข้อใดไม่ใช่อาการข้างเคียงจากการได้รับยาเสริมธาตุเหล็กรูปแบบยาฉีด): ข้อความนี้ระบุคลาดเคลื่อน เนื่องจาก Ferrous fumarate จัดเป็นยาเสริมธาตุเหล็กรูปแบบรับประทาน ไม่ใช่ยาฉีดเข้าหลอดเลือดดำ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0" s="100" t="n"/>
      <c r="L70" s="88" t="inlineStr">
        <is>
          <t>Anemia</t>
        </is>
      </c>
      <c r="M70" s="100" t="inlineStr">
        <is>
          <t>Clinic</t>
        </is>
      </c>
      <c r="N70" s="88" t="inlineStr">
        <is>
          <t>ข้อ 30 (PLE_CC1_Practice_Exam.md)</t>
        </is>
      </c>
      <c r="O70" s="100" t="inlineStr">
        <is>
          <t>Mock</t>
        </is>
      </c>
      <c r="P70" s="100" t="inlineStr">
        <is>
          <t>Mock สภาเภสัชฯ Practice</t>
        </is>
      </c>
      <c r="Q70" s="100" t="n"/>
    </row>
    <row r="71" ht="13.2" customHeight="1" s="49">
      <c r="A71" s="119" t="n">
        <v>77</v>
      </c>
      <c r="B71" s="88" t="inlineStr">
        <is>
          <t>Spironolactone ออกฤทธิ์ที่collecting tubule</t>
        </is>
      </c>
      <c r="C71" s="100" t="n"/>
      <c r="D71" s="88" t="inlineStr">
        <is>
          <t>Folic acid 5 mg OD</t>
        </is>
      </c>
      <c r="E71" s="88" t="inlineStr">
        <is>
          <t>Vitamin B12 1000 mcg IM</t>
        </is>
      </c>
      <c r="F71" s="88" t="inlineStr">
        <is>
          <t>Deferoxamine 500 mg SC</t>
        </is>
      </c>
      <c r="G71" s="88" t="inlineStr">
        <is>
          <t>Erythropoietin 4000 units SC</t>
        </is>
      </c>
      <c r="H71" s="88" t="inlineStr">
        <is>
          <t>Ferrous sulfate 300 mg TID</t>
        </is>
      </c>
      <c r="I71" s="119" t="inlineStr">
        <is>
          <t>1</t>
        </is>
      </c>
      <c r="J71" s="88"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บริหารทางกล้ามเนื้อเพื่อรักษาอาการทางระบบประสาทและภาวะโลหิตจางจากภาวะขาดบี 12 แต่ไม่มีผลต่อการกระตุ้นการสร้างเม็ดเลือดในภาวะขาดโฟเลต
• ข้อ ค. (Deferoxamine 500 mg SC): Deferoxamine เป็นยาคีเลตเหล็กที่ใช้เพื่อลดภาวะแทรกซ้อนของหัวใจและตับในผู้ป่วยที่ได้รับเลือดเป็นประจำ ไม่ใช่ยาวิตามินบำรุงเลือด
• ข้อ ง. (Erythropoietin 4000 units SC): Erythropoietin มีกลไกกระตุ้นการแบ่งตัวของ erythroid progenitor cells ในไขกระดูก แต่ไม่สามารถทดแทนการขาดโฟเลตที่เป็นสารตั้งต้นสังเคราะห์เบสไทมิดีนได้
• ข้อ จ. (Ferrous sulfate 300 mg TID): Ferrous sulfate ช่วยฟื้นฟูระดับ ferritin และฮีโมโกลบินในร่างกายสำหรับภาวะขาดเหล็ก แต่ไม่มีบทบาทในการแก้ไข megaloblastic changes ในไขกระดูก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71" s="100" t="n"/>
      <c r="L71" s="88" t="inlineStr">
        <is>
          <t>Anemia</t>
        </is>
      </c>
      <c r="M71" s="100" t="inlineStr">
        <is>
          <t>Clinic</t>
        </is>
      </c>
      <c r="N71" s="88" t="inlineStr">
        <is>
          <t>ข้อ 3 (PLE_CC1_Key_Rx20_UBU.md)</t>
        </is>
      </c>
      <c r="O71" s="100" t="inlineStr">
        <is>
          <t>Mock</t>
        </is>
      </c>
      <c r="P71" s="100" t="inlineStr">
        <is>
          <t>Mock Rx20 UBU</t>
        </is>
      </c>
      <c r="Q71" s="100" t="n"/>
    </row>
    <row r="72" ht="13.2" customHeight="1" s="49">
      <c r="A72" s="119" t="n">
        <v>78</v>
      </c>
      <c r="B72" s="88" t="inlineStr">
        <is>
          <t>เกี่ยวกับ การได้รับยา HCTZ ข้อใดต่อไปนี้กล่าวถูกต้องตามหลักวิชาชีพเภสัชกรรม</t>
        </is>
      </c>
      <c r="C72" s="100" t="n"/>
      <c r="D72" s="88" t="inlineStr">
        <is>
          <t>Erythropoietin 4000 units SC</t>
        </is>
      </c>
      <c r="E72" s="88" t="inlineStr">
        <is>
          <t>Ferrous sulfate 300 mg TID</t>
        </is>
      </c>
      <c r="F72" s="88" t="inlineStr">
        <is>
          <t>Vitamin C 500 mg OD</t>
        </is>
      </c>
      <c r="G72" s="88" t="inlineStr">
        <is>
          <t>Pyridoxine 50 mg OD</t>
        </is>
      </c>
      <c r="H72" s="88" t="inlineStr">
        <is>
          <t>Hydroxyurea 500 mg OD</t>
        </is>
      </c>
      <c r="I72" s="119" t="inlineStr">
        <is>
          <t>1</t>
        </is>
      </c>
      <c r="J72" s="88"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เม็ดรับประทานใช้รักษาการขาดธาตุเหล็ก แต่ไม่สามารถชดเชยการขาดฮอร์โมนอิริโทรโพอิตินที่สร้างจาก interstitial fibroblasts ในเนื้อไตได้
• ข้อ ค. (Vitamin C 500 mg OD): Vitamin C เสริมการดูดซึมเหล็กในทางเดินอาหารแต่ไม่มีผลต่อการกระตุ้นการผลิตเม็ดเลือดแดงในไขกระดูกของผู้ป่วยโรคไตวาย
• ข้อ ง. (Pyridoxine 50 mg OD): Pyridoxine เป็นวิตามินที่สูญหายได้ระหว่างการฟอกเลือด แต่การให้เสริมเพียงอย่างเดียวไม่สามารถเพิ่มระดับฮีโมโกลบินให้ถึงเป้าหมายการรักษาในผู้ป่วยไตวายได้
• ข้อ จ. (Hydroxyurea 500 mg OD): Hydroxyurea ออกฤทธิ์กดไขกระดูกเพื่อลดการสร้างเซลล์เม็ดเลือดในกลุ่มโรค Myeloproliferative disorders จึงเป็นข้อห้ามใช้ในภาวะโลหิตจางจากการขาดฮอร์โมน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2" s="100" t="n"/>
      <c r="L72" s="88" t="inlineStr">
        <is>
          <t>Anemia</t>
        </is>
      </c>
      <c r="M72" s="100" t="inlineStr">
        <is>
          <t>Clinic</t>
        </is>
      </c>
      <c r="N72" s="88" t="inlineStr">
        <is>
          <t>ข้อ 2 (PLE_CC1_Key_Rx20_UBU.md)</t>
        </is>
      </c>
      <c r="O72" s="100" t="inlineStr">
        <is>
          <t>Mock</t>
        </is>
      </c>
      <c r="P72" s="100" t="inlineStr">
        <is>
          <t>Mock Rx20 UBU</t>
        </is>
      </c>
      <c r="Q72" s="100" t="n"/>
    </row>
    <row r="73" ht="13.2" customHeight="1" s="49">
      <c r="A73" s="119" t="n">
        <v>79</v>
      </c>
      <c r="B73" s="88" t="inlineStr">
        <is>
          <t>Spironalactone ใน AKI จะใช้ Loop diuretics</t>
        </is>
      </c>
      <c r="C73" s="100" t="n"/>
      <c r="D73" s="88" t="inlineStr">
        <is>
          <t>Pyridoxine 50 mg OD</t>
        </is>
      </c>
      <c r="E73" s="88" t="inlineStr">
        <is>
          <t>Hydroxyurea 500 mg OD</t>
        </is>
      </c>
      <c r="F73" s="88" t="inlineStr">
        <is>
          <t>Blood transfusion (Packed Red Cells)</t>
        </is>
      </c>
      <c r="G73" s="88" t="inlineStr">
        <is>
          <t>Ferrous fumarate 200 mg TID</t>
        </is>
      </c>
      <c r="H73" s="88" t="inlineStr">
        <is>
          <t>Folic acid 5 mg OD</t>
        </is>
      </c>
      <c r="I73" s="119" t="inlineStr">
        <is>
          <t>1</t>
        </is>
      </c>
      <c r="J73" s="88" t="inlineStr">
        <is>
          <t>✅ คำตอบที่ถูกต้อง: ข้อ ก. Pyridoxine 50 mg OD
💡 Background:
ภาวะไตเสื่อม (CKD/AKI) ต้องระมัดระวังการปรับขนาดยาตาม renal function (eGFR/CrCl) และหลีกเลี่ยง nephrotoxic drugs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มีฤทธิ์ยับยั้งการสังเคราะห์ DNA และมีผลข้างเคียงสำคัญคือการกดไขกระดูก ทำให้เม็ดเลือดขาว เกล็ดเลือด และเม็ดเลือดแดงต่ำลง ไม่ได้ใช้รักษาภาวะโลหิตจางจากการขาดวิตามิน
• ข้อ ค. (Blood transfusion (Packed Red Cells)): Packed Red Cells มีข้อบ่งใช้ในการแก้ไขภาวะขาดออกซิเจนวิกฤตเฉียบพลัน ไม่ควรนำมาใช้เป็นแนวทางแรกในการรักษาภาวะโลหิตจางเรื้อรังที่ตอบสนองต่อยาวิตามินได้
• ข้อ ง. (Ferrous fumarate 200 mg TID): Ferrous fumarate ให้ elemental iron สูง เหมาะสำหรับรักษาภาวะขาดธาตุเหล็ก แต่ไม่มีประสิทธิภาพในการแก้ไขภาวะ Sideroblastic anemia ที่เกิดจากความผิดปกติของเอนไซม์ ALAS
• ข้อ จ. (Folic acid 5 mg OD): Folic acid ช่วยรักษาภาวะ megaloblastic anemia จากการขาดกรดโฟลิก แต่ไม่สามารถทดแทนการทำงานของ Pyridoxine ในขั้นตอนการสังเคราะห์ heme ได้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73" s="100" t="n"/>
      <c r="L73" s="88" t="inlineStr">
        <is>
          <t>Anemia</t>
        </is>
      </c>
      <c r="M73" s="100" t="inlineStr">
        <is>
          <t>Clinic</t>
        </is>
      </c>
      <c r="N73" s="88" t="inlineStr">
        <is>
          <t>ข้อ 5 (PLE_CC1_Key_Rx20_UBU.md)</t>
        </is>
      </c>
      <c r="O73" s="100" t="inlineStr">
        <is>
          <t>Mock</t>
        </is>
      </c>
      <c r="P73" s="100" t="inlineStr">
        <is>
          <t>Mock Rx20 UBU</t>
        </is>
      </c>
      <c r="Q73" s="100" t="n"/>
    </row>
    <row r="74" ht="13.2" customHeight="1" s="49">
      <c r="A74" s="119" t="n">
        <v>80</v>
      </c>
      <c r="B74" s="88" t="inlineStr">
        <is>
          <t>HCTZ ยับยั้งการดูดกลับของน้ำที่ collecting duct</t>
        </is>
      </c>
      <c r="C74" s="100" t="n"/>
      <c r="D74" s="88" t="inlineStr">
        <is>
          <t>Ferrous fumarate 200 mg TID</t>
        </is>
      </c>
      <c r="E74" s="88" t="inlineStr">
        <is>
          <t>Folic acid 5 mg OD</t>
        </is>
      </c>
      <c r="F74" s="88" t="inlineStr">
        <is>
          <t>Vitamin B12 1000 mcg IM</t>
        </is>
      </c>
      <c r="G74" s="88" t="inlineStr">
        <is>
          <t>Deferoxamine 500 mg SC</t>
        </is>
      </c>
      <c r="H74" s="88" t="inlineStr">
        <is>
          <t>Erythropoietin 4000 units SC</t>
        </is>
      </c>
      <c r="I74" s="119" t="inlineStr">
        <is>
          <t>1</t>
        </is>
      </c>
      <c r="J74" s="88"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ช่วยฟื้นฟูการสร้างเซลล์เม็ดเลือดแดงขนาดปกติในผู้ป่วยที่ขาดโฟเลต แต่ไม่มีบทบาทในการเพิ่มระดับธาตุเหล็กสะสมในร่างกาย
• ข้อ ค. (Vitamin B12 1000 mcg IM): Vitamin B12 จำเป็นต่อการรักษาสภาพเยื่อหุ้มไมอีลินในระบบประสาทและการสร้างเซลล์เม็ดเลือด แต่ไม่สามารถทดแทนธาตุเหล็กในการสังเคราะห์โปรตีนฮีโมโกลบินได้
• ข้อ ง. (Deferoxamine 500 mg SC): Deferoxamine จับกับไอออนเหล็กอิสระในพลาสมาและเหล็กสะสมเพื่อขับออกทางปัสสาวะ การให้ในภาวะขาดธาตุเหล็กจะทำให้ภาวะโลหิตจางรุนแรงขึ้นอย่างรวดเร็ว
• ข้อ จ. (Erythropoietin 4000 units SC): Erythropoietin ช่วยกระตุ้นการสร้างเม็ดเลือดแดงในไขกระดูก แต่หากร่างกายมีปริมาณธาตุเหล็กสะสมไม่เพียงพอ การให้ยานี้จะไม่สามารถเพิ่มระดับฮีโมโกลบินได้อย่างมีประสิทธิภาพ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4" s="100" t="n"/>
      <c r="L74" s="88" t="inlineStr">
        <is>
          <t>Anemia</t>
        </is>
      </c>
      <c r="M74" s="100" t="inlineStr">
        <is>
          <t>Clinic</t>
        </is>
      </c>
      <c r="N74" s="88" t="inlineStr">
        <is>
          <t>ข้อ 1 (PLE_CC1_Key_Rx20_UBU.md)</t>
        </is>
      </c>
      <c r="O74" s="100" t="inlineStr">
        <is>
          <t>Mock</t>
        </is>
      </c>
      <c r="P74" s="100" t="inlineStr">
        <is>
          <t>Mock Rx20 UBU</t>
        </is>
      </c>
      <c r="Q74" s="100" t="n"/>
    </row>
    <row r="75" ht="13.2" customHeight="1" s="49">
      <c r="A75" s="119" t="n">
        <v>81</v>
      </c>
      <c r="B75" s="88" t="inlineStr">
        <is>
          <t>ต่อมาแพทย์์สั่งจ่ายยา HCTZ 25 mg 1x1 เภสัชกรควรติดตามค่าทางห้องปฏิบัติการใดของผู้ป่วย</t>
        </is>
      </c>
      <c r="C75" s="100" t="n"/>
      <c r="D75" s="88" t="inlineStr">
        <is>
          <t>Deferoxamine 500 mg SC</t>
        </is>
      </c>
      <c r="E75" s="88" t="inlineStr">
        <is>
          <t>Erythropoietin 4000 units SC</t>
        </is>
      </c>
      <c r="F75" s="88" t="inlineStr">
        <is>
          <t>Ferrous sulfate 300 mg TID</t>
        </is>
      </c>
      <c r="G75" s="88" t="inlineStr">
        <is>
          <t>Vitamin C 500 mg OD</t>
        </is>
      </c>
      <c r="H75" s="88" t="inlineStr">
        <is>
          <t>Pyridoxine 50 mg OD</t>
        </is>
      </c>
      <c r="I75" s="119" t="inlineStr">
        <is>
          <t>1</t>
        </is>
      </c>
      <c r="J75" s="88" t="inlineStr">
        <is>
          <t>✅ คำตอบที่ถูกต้อง: ข้อ ก. Deferoxamine 500 mg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Deferoxamine 500 mg SC การเลือก Deferoxamine 500 mg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(Erythropoietin 4000 units SC): Erythropoietin เป็นฮอร์โมนกระตุ้นการสร้างเม็ดเลือดแดง ไม่มีคุณสมบัติในการจับคีเลตไอออนโลหะหนักหรือลดภาวะเหล็กสะสมเกินในร่างกาย
• ข้อ ค. (Ferrous sulfate 300 mg TID): Ferrous sulfate เป็นยาเสริมธาตุเหล็กชนิดรับประทาน ซึ่งเป็นข้อห้ามใช้อย่างเด็ดขาดในผู้ป่วยที่มีภาวะเหล็กเกินเนื่องจากจะยิ่งทำให้เกิดพิษต่อเนื้อเยื่ออวัยวะสำคัญ
• ข้อ ง. (Vitamin C 500 mg OD): Vitamin C แม้จะมีผลช่วยเพิ่มการขับเหล็กเมื่อให้ร่วมกับยาขับเหล็กขนาดต่ำ แต่หากให้ในผู้ป่วยที่มีภาวะเหล็กเกินรุนแรงอาจกระตุ้นการปลดปล่อยอนุมูลอิสระจนเกิดพิษต่อกล้ามเนื้อหัวใจเฉียบพลัน
• ข้อ จ. (Pyridoxine 50 mg OD): Pyridoxine เป็นวิตามินร่วมในกระบวนการเมแทบอลิซึม ไม่มีคุณสมบัติเป็นสารขับเหล็กและไม่ช่วยลดปริมาณธาตุเหล็กสะสมในเนื้อเยื่อ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5" s="100" t="n"/>
      <c r="L75" s="88" t="inlineStr">
        <is>
          <t>Anemia</t>
        </is>
      </c>
      <c r="M75" s="100" t="inlineStr">
        <is>
          <t>Clinic</t>
        </is>
      </c>
      <c r="N75" s="88" t="inlineStr">
        <is>
          <t>ข้อ 4 (PLE_CC1_Key_Rx20_UBU.md)</t>
        </is>
      </c>
      <c r="O75" s="100" t="inlineStr">
        <is>
          <t>Mock</t>
        </is>
      </c>
      <c r="P75" s="100" t="inlineStr">
        <is>
          <t>Mock Rx20 UBU</t>
        </is>
      </c>
      <c r="Q75" s="100" t="n"/>
    </row>
    <row r="76" ht="13.2" customHeight="1" s="49">
      <c r="A76" s="119" t="n">
        <v>82</v>
      </c>
      <c r="B76" s="88" t="inlineStr">
        <is>
          <t>7.ยา HCTZ เป็นยาที่จัดอยู่ใน BSC class 3 หมายถึงอะไร</t>
        </is>
      </c>
      <c r="C76" s="100" t="n"/>
      <c r="D76" s="88" t="inlineStr">
        <is>
          <t>Vitamin C 500 mg OD</t>
        </is>
      </c>
      <c r="E76" s="88" t="inlineStr">
        <is>
          <t>Pyridoxine 50 mg OD</t>
        </is>
      </c>
      <c r="F76" s="88" t="inlineStr">
        <is>
          <t>Hydroxyurea 500 mg OD</t>
        </is>
      </c>
      <c r="G76" s="88" t="inlineStr">
        <is>
          <t>Blood transfusion (Packed Red Cells)</t>
        </is>
      </c>
      <c r="H76" s="88" t="inlineStr">
        <is>
          <t>Ferrous fumarate 200 mg TID</t>
        </is>
      </c>
      <c r="I76" s="119" t="inlineStr">
        <is>
          <t>1</t>
        </is>
      </c>
      <c r="J76" s="88"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เป็นวิตามินที่ช่วยเสริมการสังเคราะห์สารตั้งต้นฮีมในไขกระดูก แต่ไม่มีคุณสมบัติทางเคมีในการรีดิวซ์ไอออนของธาตุเหล็กเพื่อเพิ่มการดูดซึมในทางเดินอาหาร
• ข้อ ค. (Hydroxyurea 500 mg OD): Hydroxyurea เป็นยาเคมีบำบัดที่มีฤทธิ์กดการทำงานของไขกระดูก ไม่มีบทบาทในการเสริมการดูดซึมแร่ธาตุหรือวิตามินในทางเดินอาหาร
• ข้อ ง. (Blood transfusion (Packed Red Cells)): Packed Red Cells มีบทบาทในการเพิ่มระดับฮีโมโกลบินเพื่อแก้ไขภาวะขาดออกซิเจนเฉียบพลัน ไม่เกี่ยวข้องกับกระบวนการดูดซึมธาตุเหล็กจากอาหารหรือยาในลำไส้เล็ก
• ข้อ จ. (Ferrous fumarate 200 mg TID): Ferrous fumarate เป็นเกลือเสริมธาตุเหล็กที่ต้องอาศัยสภาวะกรดและการรีดิวซ์เพื่อดูดซึม ไม่ได้ทำหน้าที่เป็นตัวช่วยเพิ่มการดูดซึมธาตุเหล็กชนิดอื่น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6" s="100" t="n"/>
      <c r="L76" s="88" t="inlineStr">
        <is>
          <t>Anemia</t>
        </is>
      </c>
      <c r="M76" s="100" t="inlineStr">
        <is>
          <t>Clinic</t>
        </is>
      </c>
      <c r="N76" s="88" t="inlineStr">
        <is>
          <t>ข้อ 4 (PLE_CC1_Key_Rx20_UBU.md)</t>
        </is>
      </c>
      <c r="O76" s="100" t="inlineStr">
        <is>
          <t>Mock</t>
        </is>
      </c>
      <c r="P76" s="100" t="inlineStr">
        <is>
          <t>Mock Rx20 UBU</t>
        </is>
      </c>
      <c r="Q76" s="100" t="n"/>
    </row>
    <row r="77" ht="13.2" customHeight="1" s="49">
      <c r="A77" s="119" t="n">
        <v>83</v>
      </c>
      <c r="B77" s="88" t="inlineStr">
        <is>
          <t>8.ยา HCTZ เป็นยาที่ต้องควบคุมคุณภาพ ตาม USP ข้อใด</t>
        </is>
      </c>
      <c r="C77" s="100" t="n"/>
      <c r="D77" s="88" t="inlineStr">
        <is>
          <t>Blood transfusion (Packed Red Cells)</t>
        </is>
      </c>
      <c r="E77" s="88" t="inlineStr">
        <is>
          <t>Ferrous fumarate 200 mg TID</t>
        </is>
      </c>
      <c r="F77" s="88" t="inlineStr">
        <is>
          <t>Folic acid 5 mg OD</t>
        </is>
      </c>
      <c r="G77" s="88" t="inlineStr">
        <is>
          <t>Vitamin B12 1000 mcg IM</t>
        </is>
      </c>
      <c r="H77" s="88" t="inlineStr">
        <is>
          <t>Deferoxamine 500 mg SC</t>
        </is>
      </c>
      <c r="I77" s="119" t="inlineStr">
        <is>
          <t>1</t>
        </is>
      </c>
      <c r="J77" s="88"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ใช้รักษาภาวะโลหิตจางจากการขาดธาตุเหล็ก แต่การให้ยาชนิดรับประทานต้องใช้เวลาหลายสัปดาห์ในการเพิ่มฮีโมโกลบิน จึงไม่สามารถแก้ไขภาวะช็อกหรือขาดออกซิเจนวิกฤตได้ทันท่วงที
• ข้อ ค. (Folic acid 5 mg OD): Folic acid ต้องใช้เวลาในการฟื้นฟูไขกระดูกและสร้างเม็ดเลือดแดงใหม่ ไม่สามารถแก้ไขภาวะเนื้อเยื่อขาดออกซิเจนเฉียบพลันจากภาวะซีดรุนแรงได้ในทันที
• ข้อ ง. (Vitamin B12 1000 mcg IM): Vitamin B12 ช่วยแก้ไขการสร้างเม็ดเลือดที่ผิดปกติในระยะยาว แต่ไม่มีผลเพิ่มปริมาตรเม็ดเลือดแดงและฮีโมโกลบินในกระแสเลือดได้ในทันที
• ข้อ จ. (Deferoxamine 500 mg SC): Deferoxamine เป็นยาขับเหล็กชนิดฉีด ใช้รักษาภาวะเหล็กสะสมเกินขนาด ไม่ใช่การรักษาเพื่อเพิ่มจำนวนเม็ดเลือดแดงในภาวะซีดเฉียบพลัน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7" s="100" t="n"/>
      <c r="L77" s="88" t="inlineStr">
        <is>
          <t>Anemia</t>
        </is>
      </c>
      <c r="M77" s="100" t="inlineStr">
        <is>
          <t>Clinic</t>
        </is>
      </c>
      <c r="N77" s="88" t="inlineStr">
        <is>
          <t>ข้อ 5 (PLE_CC1_Key_Rx20_UBU.md)</t>
        </is>
      </c>
      <c r="O77" s="100" t="inlineStr">
        <is>
          <t>Mock</t>
        </is>
      </c>
      <c r="P77" s="100" t="inlineStr">
        <is>
          <t>Mock Rx20 UBU</t>
        </is>
      </c>
      <c r="Q77" s="100" t="n"/>
    </row>
    <row r="78" ht="13.2" customHeight="1" s="49">
      <c r="A78" s="119" t="n">
        <v>84</v>
      </c>
      <c r="B78" s="88" t="inlineStr">
        <is>
          <t>เกี่ยวกับ ปรับขนาด HCTZ ขึ้น ข้อใดต่อไปนี้กล่าวถูกต้องตามหลักวิชาชีพเภสัชกรรม</t>
        </is>
      </c>
      <c r="C78" s="100" t="n"/>
      <c r="D78" s="88" t="inlineStr">
        <is>
          <t>Vitamin B12 1000 mcg IM</t>
        </is>
      </c>
      <c r="E78" s="88" t="inlineStr">
        <is>
          <t>Deferoxamine 500 mg SC</t>
        </is>
      </c>
      <c r="F78" s="88" t="inlineStr">
        <is>
          <t>Erythropoietin 4000 units SC</t>
        </is>
      </c>
      <c r="G78" s="88" t="inlineStr">
        <is>
          <t>Ferrous sulfate 300 mg TID</t>
        </is>
      </c>
      <c r="H78" s="88" t="inlineStr">
        <is>
          <t>Vitamin C 500 mg OD</t>
        </is>
      </c>
      <c r="I78" s="119" t="inlineStr">
        <is>
          <t>1</t>
        </is>
      </c>
      <c r="J78" s="88"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ใช้เพื่อขับธาตุเหล็กส่วนเกินในภาวะ Hemosiderosis แต่ไม่มีบทบาทในการฟื้นฟูระบบประสาทส่วนปลายหรือไขกระดูกที่ถูกทำลายจากการขาดวิตามิน
• ข้อ ค. (Erythropoietin 4000 units SC): Erythropoietin มีกลไกกระตุ้นการแบ่งตัวของเซลล์ต้นกำเนิดเม็ดเลือดแดง แต่ไม่สามารถแก้ไขความผิดปกติของการสังเคราะห์ดีเอ็นเอและการเสื่อมของเยื่อหุ้มไมอีลินจากการขาดวิตามินบี 12 ได้
• ข้อ ง. (Ferrous sulfate 300 mg TID): Ferrous sulfate ช่วยเพิ่มปริมาณธาตุเหล็กเพื่อสร้างฮีม แต่ไม่สามารถรักษาอาการชาปลายมือปลายเท้าหรือความผิดปกติทางระบบประสาทที่เกิดจากการขาดโคบาลามิน
• ข้อ จ. (Vitamin C 500 mg OD): Vitamin C เป็นสารต้านอนุมูลอิสระที่ละลายในน้ำ ไม่ได้มีหน้าที่ในกระบวนการ isomerization ของ methylmalonyl-CoA จึงไม่สามารถบรรเทาอาการทางระบบประสาทได้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8" s="100" t="n"/>
      <c r="L78" s="88" t="inlineStr">
        <is>
          <t>Anemia</t>
        </is>
      </c>
      <c r="M78" s="100" t="inlineStr">
        <is>
          <t>Clinic</t>
        </is>
      </c>
      <c r="N78" s="88" t="inlineStr">
        <is>
          <t>ข้อ 3 (PLE_CC1_Key_Rx20_UBU.md)</t>
        </is>
      </c>
      <c r="O78" s="100" t="inlineStr">
        <is>
          <t>Mock</t>
        </is>
      </c>
      <c r="P78" s="100" t="inlineStr">
        <is>
          <t>Mock Rx20 UBU</t>
        </is>
      </c>
      <c r="Q78" s="100" t="n"/>
    </row>
    <row r="79" ht="13.2" customHeight="1" s="49">
      <c r="A79" s="119" t="n">
        <v>85</v>
      </c>
      <c r="B79" s="88" t="inlineStr">
        <is>
          <t>เกี่ยวกับ ferrous sulfate ข้อใดต่อไปนี้กล่าวถูกต้องตามหลักวิชาชีพเภสัชกรรม</t>
        </is>
      </c>
      <c r="C79" s="100" t="n"/>
      <c r="D79" s="88" t="inlineStr">
        <is>
          <t>Ferrous sulfate 300 mg TID</t>
        </is>
      </c>
      <c r="E79" s="88" t="inlineStr">
        <is>
          <t>Vitamin C 500 mg OD</t>
        </is>
      </c>
      <c r="F79" s="88" t="inlineStr">
        <is>
          <t>Pyridoxine 50 mg OD</t>
        </is>
      </c>
      <c r="G79" s="88" t="inlineStr">
        <is>
          <t>Hydroxyurea 500 mg OD</t>
        </is>
      </c>
      <c r="H79" s="88" t="inlineStr">
        <is>
          <t>Blood transfusion (Packed Red Cells)</t>
        </is>
      </c>
      <c r="I79" s="119" t="inlineStr">
        <is>
          <t>1</t>
        </is>
      </c>
      <c r="J79" s="88"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ใช้เป็นยาเสริมเพื่อช่วยเพิ่มการดูดซึมธาตุเหล็กในทางเดินอาหาร แต่ไม่มีประสิทธิภาพเพียงพอหากให้เดี่ยวๆ โดยไม่ได้รับเกลือแร่ธาตุเหล็กเสริม
• ข้อ ค. (Pyridoxine 50 mg OD): Pyridoxine ใช้รักษาภาวะโลหิตจางจากการขาดบี 6 หรือยาต้านวัณโรค isoniazid แต่ไม่มีบทบาทในการรักษาภาวะขาดธาตุเหล็กที่พบบ่อยในประชากรทั่วไป
• ข้อ ง. (Hydroxyurea 500 mg OD): Hydroxyurea ใช้ในโรคเลือดจางชนิดเคียวหรือธาลัสซีเมียเพื่อกระตุ้นการสร้างสายแกมมาโกลบิน ไม่สามารถใช้ชดเชยการขาดธาตุเหล็กที่เป็นองค์ประกอบหลักของเม็ดเลือดได้
• ข้อ จ. (Blood transfusion (Packed Red Cells)): Packed Red Cells มีความเสี่ยงต่อการเกิดปฏิกิริยาไม่พึงประสงค์และการติดเชื้อทางกระแสเลือด จึงไม่เหมาะสมที่จะนำมาใช้ในภาวะขาดธาตุเหล็กที่ไม่มีอาการรุนแรง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9" s="100" t="n"/>
      <c r="L79" s="88" t="inlineStr">
        <is>
          <t>Anemia</t>
        </is>
      </c>
      <c r="M79" s="100" t="inlineStr">
        <is>
          <t>Clinic</t>
        </is>
      </c>
      <c r="N79" s="88" t="inlineStr">
        <is>
          <t>ข้อ 3 (PLE_CC1_Key_Rx20_UBU.md)</t>
        </is>
      </c>
      <c r="O79" s="100" t="inlineStr">
        <is>
          <t>Mock</t>
        </is>
      </c>
      <c r="P79" s="100" t="inlineStr">
        <is>
          <t>Mock Rx20 UBU</t>
        </is>
      </c>
      <c r="Q79" s="100" t="n"/>
    </row>
    <row r="80" ht="13.2" customHeight="1" s="49">
      <c r="A80" s="119" t="n">
        <v>86</v>
      </c>
      <c r="B80" s="88" t="inlineStr">
        <is>
          <t>ferrous anhydrous sulphate ซึ่งตามคำแนะนำถ้าผู้ป่วยมี Hb&lt;10 g/dl สามารถพิจารณาให้ ESA ได้</t>
        </is>
      </c>
      <c r="C80" s="100" t="n"/>
      <c r="D80" s="88" t="inlineStr">
        <is>
          <t>Hydroxyurea 500 mg OD</t>
        </is>
      </c>
      <c r="E80" s="88" t="inlineStr">
        <is>
          <t>Blood transfusion (Packed Red Cells)</t>
        </is>
      </c>
      <c r="F80" s="88" t="inlineStr">
        <is>
          <t>Ferrous fumarate 200 mg TID</t>
        </is>
      </c>
      <c r="G80" s="88" t="inlineStr">
        <is>
          <t>Folic acid 5 mg OD</t>
        </is>
      </c>
      <c r="H80" s="88" t="inlineStr">
        <is>
          <t>Vitamin B12 1000 mcg IM</t>
        </is>
      </c>
      <c r="I80" s="119" t="inlineStr">
        <is>
          <t>5</t>
        </is>
      </c>
      <c r="J80" s="88" t="inlineStr">
        <is>
          <t>✅ คำตอบที่ถูกต้อง: ข้อ จ.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(Hydroxyurea 500 mg OD): Hydroxyurea ออกฤทธิ์ปรับเปลี่ยนการแสดงออกของยีนเพื่อเพิ่ม Fetal hemoglobin แต่ไม่ได้เป็นยาวิตามินรักษาภาวะโลหิตจางชนิดเม็ดเลือดใหญ่
• ข้อ ข. (Blood transfusion (Packed Red Cells)): Packed Red Cells ใช้สำหรับการให้เลือดทดแทนในภาวะฉุกเฉินที่มีอาการขาดออกซิเจนรุนแรง ไม่ใช่วิธีรักษาภาวะขาดวิตามินบี 12 ที่สามารถรักษาได้ด้วยยาฉีดทดแทน
• ข้อ ค. (Ferrous fumarate 200 mg TID): Ferrous fumarate เป็นเกลือธาตุเหล็กสำหรับ microcytic hypochromic anemia หากนำมารักษาภาวะขาดวิตามินบี 12 จะไม่ได้ผลและอาจทำให้เกิดการสะสมธาตุเหล็กเกิน
• ข้อ ง. (Folic acid 5 mg OD): Folic acid หากให้เพียงตัวเดียวในผู้ป่วยที่ขาดวิตามินบี 12 อาจช่วยแก้ไขความผิดปกติของเม็ดเลือดได้ชั่วคราว แต่จะบดบังอาการและปล่อยให้ความเสียหายของระบบประสาทดำเนินต่อไปจนเกิดภาวะทุพพลภาพถาวร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0" s="100" t="n"/>
      <c r="L80" s="88" t="inlineStr">
        <is>
          <t>Anemia</t>
        </is>
      </c>
      <c r="M80" s="100" t="inlineStr">
        <is>
          <t>Clinic</t>
        </is>
      </c>
      <c r="N80" s="88" t="inlineStr">
        <is>
          <t>ข้อ 5 (PLE_CC1_Key_Rx20_UBU.md)</t>
        </is>
      </c>
      <c r="O80" s="100" t="inlineStr">
        <is>
          <t>Mock</t>
        </is>
      </c>
      <c r="P80" s="100" t="inlineStr">
        <is>
          <t>Mock Rx20 UBU</t>
        </is>
      </c>
      <c r="Q80" s="100" t="n"/>
    </row>
    <row r="81" ht="13.2" customHeight="1" s="49">
      <c r="A81" s="119" t="n">
        <v>87</v>
      </c>
      <c r="B81" s="88" t="inlineStr">
        <is>
          <t>ผู้ป่วยต้องรับการรักษาแบบใดเพื่อรักษาภาวะโลหิตจาง</t>
        </is>
      </c>
      <c r="C81" s="100" t="n"/>
      <c r="D81" s="88" t="inlineStr">
        <is>
          <t>Folic acid 5 mg OD</t>
        </is>
      </c>
      <c r="E81" s="88" t="inlineStr">
        <is>
          <t>Vitamin B12 1000 mcg IM</t>
        </is>
      </c>
      <c r="F81" s="88" t="inlineStr">
        <is>
          <t>Deferoxamine 500 mg SC</t>
        </is>
      </c>
      <c r="G81" s="88" t="inlineStr">
        <is>
          <t>Erythropoietin 4000 units SC</t>
        </is>
      </c>
      <c r="H81" s="88" t="inlineStr">
        <is>
          <t>Ferrous sulfate 300 mg TID</t>
        </is>
      </c>
      <c r="I81" s="119" t="inlineStr">
        <is>
          <t>1</t>
        </is>
      </c>
      <c r="J81" s="88"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จำเป็นต่อการทำงานของระบบประสาทและกระบวนการสร้างเซลล์ แต่ไม่มีบทบาททดแทนการขาดกรดโฟลิกในหญิงตั้งครรภ์เพื่อป้องกันความพิการแต่กำเนิด
• ข้อ ค. (Deferoxamine 500 mg SC): Deferoxamine เป็นยาขับเหล็กในผู้ป่วยที่มีภาวะเหล็กเกินจากการได้รับเลือดเป็นเวลานาน ไม่ใช่ยาบำรุงเลือดสำหรับภาวะขาดวิตามิน
• ข้อ ง. (Erythropoietin 4000 units SC): Erythropoietin ใช้รักษาภาวะโลหิตจางจากโรคไตวายเรื้อรัง ไม่สามารถรักษาภาวะโลหิตจางที่เกิดจากการขาดโฟเลตในอาหารหรือความต้องการที่เพิ่มขึ้น
• ข้อ จ. (Ferrous sulfate 300 mg TID): Ferrous sulfate เหมาะสำหรับการรักษาภาวะขาดธาตุเหล็ก แต่ไม่มีประสิทธิภาพในการแก้ไขภาวะ megaloblastic anemia ที่เกิดจากการขาดกรดโฟลิก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1" s="100" t="n"/>
      <c r="L81" s="88" t="inlineStr">
        <is>
          <t>Anemia</t>
        </is>
      </c>
      <c r="M81" s="100" t="inlineStr">
        <is>
          <t>Clinic</t>
        </is>
      </c>
      <c r="N81" s="88" t="inlineStr">
        <is>
          <t>ข้อ 7 (PLE_CC1_Key_Rx20_UBU.md)</t>
        </is>
      </c>
      <c r="O81" s="100" t="inlineStr">
        <is>
          <t>Mock</t>
        </is>
      </c>
      <c r="P81" s="100" t="inlineStr">
        <is>
          <t>Mock Rx20 UBU</t>
        </is>
      </c>
      <c r="Q81" s="100" t="n"/>
    </row>
    <row r="82" ht="13.2" customHeight="1" s="49">
      <c r="A82" s="119" t="n">
        <v>88</v>
      </c>
      <c r="B82" s="88" t="inlineStr">
        <is>
          <t>เกี่ยวกับ เพิ่มขนาดยา HCTZ ข้อใดต่อไปนี้กล่าวถูกต้องตามหลักวิชาชีพเภสัชกรรม</t>
        </is>
      </c>
      <c r="C82" s="100" t="n"/>
      <c r="D82" s="88" t="inlineStr">
        <is>
          <t>Erythropoietin 4000 units SC</t>
        </is>
      </c>
      <c r="E82" s="88" t="inlineStr">
        <is>
          <t>Ferrous sulfate 300 mg TID</t>
        </is>
      </c>
      <c r="F82" s="88" t="inlineStr">
        <is>
          <t>Vitamin C 500 mg OD</t>
        </is>
      </c>
      <c r="G82" s="88" t="inlineStr">
        <is>
          <t>Pyridoxine 50 mg OD</t>
        </is>
      </c>
      <c r="H82" s="88" t="inlineStr">
        <is>
          <t>Hydroxyurea 500 mg OD</t>
        </is>
      </c>
      <c r="I82" s="119" t="inlineStr">
        <is>
          <t>1</t>
        </is>
      </c>
      <c r="J82" s="88"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ใช้ชดเชยปริมาณธาตุเหล็กในร่างกาย แต่ไม่สามารถกระตุ้นไขกระดูกได้หากขาดฮอร์โมน Erythropoietin ที่สร้างจากไต
• ข้อ ค. (Vitamin C 500 mg OD): Vitamin C เสริมการดูดซึมธาตุเหล็กแต่ไม่มีผลกระตุ้น erythroid progenitor cells ในไขกระดูกของผู้ป่วยที่มีภาวะไตบกพร่อง
• ข้อ ง. (Pyridoxine 50 mg OD): Pyridoxine ช่วยส่งเสริมการสังเคราะห์ porphyrin แต่ไม่สามารถแก้ไขภาวะโลหิตจางจากการขาดฮอร์โมนกระตุ้นการสร้างเม็ดเลือดแดงในผู้ป่วยไตวายเรื้อรังได้
• ข้อ จ. (Hydroxyurea 500 mg OD): Hydroxyurea มีฤทธิ์ยับยั้งการเจริญของเซลล์ไขกระดูก ซึ่งตรงกันข้ามกับเป้าหมายการรักษาที่ต้องการกระตุ้นการสร้างเม็ดเลือดแดงในภาวะซีดจากโรคไต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2" s="100" t="n"/>
      <c r="L82" s="88" t="inlineStr">
        <is>
          <t>Anemia</t>
        </is>
      </c>
      <c r="M82" s="100" t="inlineStr">
        <is>
          <t>Clinic</t>
        </is>
      </c>
      <c r="N82" s="88" t="inlineStr">
        <is>
          <t>ข้อ 1 (PLE_CC1_Key_Rx20_UBU.md)</t>
        </is>
      </c>
      <c r="O82" s="100" t="inlineStr">
        <is>
          <t>Mock</t>
        </is>
      </c>
      <c r="P82" s="100" t="inlineStr">
        <is>
          <t>Mock Rx20 UBU</t>
        </is>
      </c>
      <c r="Q82" s="100" t="n"/>
    </row>
    <row r="83" ht="13.2" customHeight="1" s="49">
      <c r="A83" s="119" t="n">
        <v>89</v>
      </c>
      <c r="B83" s="88" t="inlineStr">
        <is>
          <t>60. สารพฤกษาเคมีที่มีผลรบกวนการดูดซึมธาตุเหล็ก</t>
        </is>
      </c>
      <c r="C83" s="100" t="n"/>
      <c r="D83" s="88" t="inlineStr">
        <is>
          <t>Pyridoxine 50 mg OD</t>
        </is>
      </c>
      <c r="E83" s="88" t="inlineStr">
        <is>
          <t>Hydroxyurea 500 mg OD</t>
        </is>
      </c>
      <c r="F83" s="88" t="inlineStr">
        <is>
          <t>Blood transfusion (Packed Red Cells)</t>
        </is>
      </c>
      <c r="G83" s="88" t="inlineStr">
        <is>
          <t>Ferrous fumarate 200 mg TID</t>
        </is>
      </c>
      <c r="H83" s="88" t="inlineStr">
        <is>
          <t>Folic acid 5 mg OD</t>
        </is>
      </c>
      <c r="I83" s="119" t="inlineStr">
        <is>
          <t>1</t>
        </is>
      </c>
      <c r="J83" s="88" t="inlineStr">
        <is>
          <t>✅ คำตอบที่ถูกต้อง: ข้อ ก. Pyridoxine 50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ใช้ในโรคธาลัสซีเมียและมะเร็งทางโลหิตวิทยา แต่ไม่มีบทบาทในการรักษาภาวะ Sideroblastic anemia ที่เกิดจากการขาดโคแฟกเตอร์วิตามินบี 6
• ข้อ ค. (Blood transfusion (Packed Red Cells)): Packed Red Cells มีข้อบ่งใช้เฉพาะเมื่อผู้ป่วยมีภาวะฮีโมโกลบินต่ำวิกฤตหรือไม่คงที่ทางระบบไหลเวียนโลหิต ไม่ใช่ทางเลือกแรกในการรักษาโรคเลือดที่ตอบสนองต่อวิตามินบี 6
• ข้อ ง. (Ferrous fumarate 200 mg TID): Ferrous fumarate อาจทำให้อาการของผู้ป่วยทรุดลงเนื่องจากผู้ป่วย Sideroblastic anemia มักมีภาวะเหล็กสะสมในร่างกายสูงอยู่แล้วจากความบกพร่องในการนำเหล็กไปสร้างฮีม
• ข้อ จ. (Folic acid 5 mg OD): Folic acid ช่วยรักษา megaloblastic anemia แต่ไม่สามารถแก้ไขความผิดปกติของการสังเคราะห์ delta-aminolevulinic acid ในกระบวนการสร้างฮีมได้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3" s="100" t="n"/>
      <c r="L83" s="88" t="inlineStr">
        <is>
          <t>Anemia</t>
        </is>
      </c>
      <c r="M83" s="100" t="inlineStr">
        <is>
          <t>Clinic</t>
        </is>
      </c>
      <c r="N83" s="88" t="inlineStr">
        <is>
          <t>ข้อ 5 (PLE_CC1_Key_Rx20_UBU.md)</t>
        </is>
      </c>
      <c r="O83" s="100" t="inlineStr">
        <is>
          <t>Mock</t>
        </is>
      </c>
      <c r="P83" s="100" t="inlineStr">
        <is>
          <t>Mock Rx20 UBU</t>
        </is>
      </c>
      <c r="Q83" s="100" t="n"/>
    </row>
    <row r="84" ht="13.2" customHeight="1" s="49">
      <c r="A84" s="119" t="n">
        <v>90</v>
      </c>
      <c r="B84" s="88" t="inlineStr">
        <is>
          <t>โรคโลหิตจางธาลัสซีเมีย เกิดจากความผิดปกติใด</t>
        </is>
      </c>
      <c r="C84" s="100" t="n"/>
      <c r="D84" s="88" t="inlineStr">
        <is>
          <t>เกิดจากการขาดฮอร_โมน Erythropoietin ทำให$การสร$างเม็ดเลือดแดงไมGสมบูรณ_</t>
        </is>
      </c>
      <c r="E84" s="88" t="inlineStr">
        <is>
          <t>เกิดจากการขาดเหล็กทำให$การสร$างเม็ดเลือดแดงไมGสมบูรณ_</t>
        </is>
      </c>
      <c r="F84" s="88" t="inlineStr">
        <is>
          <t>เกิดจากการขาด Cyanocobalamin ทำให$การสร$างเม็ดเลือดแดงไมGสมบูรณ_</t>
        </is>
      </c>
      <c r="G84" s="88" t="inlineStr">
        <is>
          <t>เกิดจากการสร$างสาย Hb ที่ผิดปกติ</t>
        </is>
      </c>
      <c r="H84" s="88" t="inlineStr">
        <is>
          <t>เกิดจากรGางกายมีภาวะพรGองเอนไซม_ G6PD Globin ของ Hb (Heme+Globin)</t>
        </is>
      </c>
      <c r="I84" s="119" t="inlineStr">
        <is>
          <t>2</t>
        </is>
      </c>
      <c r="J84" s="88" t="inlineStr">
        <is>
          <t>✅ คำตอบที่ถูกต้อง: ข้อ ข. เกิดจากการขาดเหล็กทำให$การสร$างเม็ดเลือดแดงไมGสมบูรณ_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เกิดจากการขาดเหล็กทำให$การสร$างเม็ดเลือดแดงไมGสมบูรณ_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การเลือก เกิดจากการขาดเหล็กทำให$การสร$างเม็ดเลือดแดงไม G สมบูรณ_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(เกิดจากการขาดฮอร_โมน Erythropoietin ทำให$การสร$างเม็ดเลือดแดงไมGสมบูรณ_): การขาดฮอร์โมน Erythropoietin เป็นสาเหตุหลักของการเกิด Anemia of chronic kidney disease จากการที่เซลล์เนื้อเยื่อไตถูกทำลาย ไม่ใช่สาเหตุทางพันธุกรรมของโรคธาลัสซีเมีย
• ข้อ ค. (เกิดจากการขาด Cyanocobalamin ทำให$การสร$างเม็ดเลือดแดงไมGสมบูรณ_): การขาด Cyanocobalamin หรือวิตามินบี 12 นำไปสู่การเกิด Megaloblastic anemia และความผิดปกติทางระบบประสาท ไม่ใช่ความบกพร่องของการสร้างสายโกลบินในโรคธาลัสซีเมีย
• ข้อ ง. (เกิดจากการสร$างสาย Hb ที่ผิดปกติ): การสร้างสายฮีโมโกลบินที่ผิดปกติทางพันธุกรรม (Hemoglobinopathy) ส่งผลให้เกิดการสร้างสายโกลบินลดลงหรือไม่สมดุล ทำให้เม็ดเลือดแดงแตกง่ายและมีขนาดเล็ก ซึ่งเป็นพยาธิกำเนิดที่แท้จริงของธาลัสซีเมีย
• ข้อ จ. (เกิดจากรGางกายมีภาวะพรGองเอนไซม_ G6PD Globin ของ Hb (Heme+Globin)): ภาวะพร่องเอนไซม์ G6PD เกิดจากความผิดปกติของเอนไซม์ในกระบวนการ Pentose Phosphate Pathway ทำให้เม็ดเลือดแดงไม่ทนต่อ oxidative stress ซึ่งเป็นคนละโรคกับความผิดปกติของการสร้างสายโกลบินในธาลัสซีเมีย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4" s="100" t="n"/>
      <c r="L84" s="88" t="inlineStr">
        <is>
          <t>Anemia</t>
        </is>
      </c>
      <c r="M84" s="100" t="inlineStr">
        <is>
          <t>Clinic</t>
        </is>
      </c>
      <c r="N84" s="88" t="inlineStr">
        <is>
          <t>ข้อ 82 (PLE_CC1_Key_Rx20_UBU.md)</t>
        </is>
      </c>
      <c r="O84" s="100" t="inlineStr">
        <is>
          <t>Mock</t>
        </is>
      </c>
      <c r="P84" s="100" t="inlineStr">
        <is>
          <t>Mock Rx20 UBU</t>
        </is>
      </c>
      <c r="Q84" s="100" t="n"/>
    </row>
    <row r="85" ht="13.2" customHeight="1" s="49">
      <c r="A85" s="119" t="n">
        <v>91</v>
      </c>
      <c r="B85" s="88" t="inlineStr">
        <is>
          <t>การวินิจฉัยภาวะโลหิตจางธาลัสซีเมียวินิจฉัยจากอะไร</t>
        </is>
      </c>
      <c r="C85" s="100" t="n"/>
      <c r="D85" s="88" t="inlineStr">
        <is>
          <t>CBC</t>
        </is>
      </c>
      <c r="E85" s="88" t="inlineStr">
        <is>
          <t>% Iron</t>
        </is>
      </c>
      <c r="F85" s="88" t="inlineStr">
        <is>
          <t>Hb typing</t>
        </is>
      </c>
      <c r="G85" s="88" t="inlineStr">
        <is>
          <t>PBS (Peripheral blood smear)</t>
        </is>
      </c>
      <c r="H85" s="88" t="inlineStr">
        <is>
          <t>ขอแย5งนะคะ คิดว=าควรตอบ ค. Hb typing</t>
        </is>
      </c>
      <c r="I85" s="119" t="inlineStr">
        <is>
          <t>2</t>
        </is>
      </c>
      <c r="J85" s="88" t="inlineStr">
        <is>
          <t>✅ คำตอบที่ถูกต้อง: ข้อ ข. % Iron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 Iron การเลือก % Iron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(CBC): การตรวจ CBC แสดงค่าเม็ดเลือดแดงขนาดเล็กและซีด (Microcytic hypochromic) ร่วมกับดัชนีเม็ดเลือดต่างๆ ซึ่งช่วยในการคัดกรองเบื้องต้นแต่ไม่สามารถใช้วินิจฉัยยืนยันชนิดของธาลัสซีเมียได้อย่างจำเพาะ
• ข้อ ค. (Hb typing): การตรวจ Hemoglobin typing เป็นวิธีมาตรฐานทางห้องปฏิบัติการที่ใช้แยกชนิดและยืนยันการวินิจฉัยโรคและพาหะธาลัสซีเมียได้อย่างแม่นยำที่สุดผ่านการวิเคราะห์ชนิดและสัดส่วนของฮีโมโกลบินชนิดต่างๆ
• ข้อ ง. (PBS (Peripheral blood smear)): การตรวจสเมียร์เลือด (PBS) พบเม็ดเลือดแดงขนาดเล็ก ติดสีจาง และอาจพบลักษณะ Target cells ซึ่งเป็นเพียงข้อมูลสนับสนุนทางสัณฐานวิทยา ไม่สามารถให้การวินิจฉัยยืนยันชนิดของโรคได้
• ข้อ จ. (ขอแย5งนะคะ คิดว=าควรตอบ ค. Hb typing): ข้อความแสดงความเห็นแย้งนี้ตรงกับแนวทางมาตรฐานทางคลินิกที่ระบุว่า Hb typing เป็นการตรวจยืนยันที่จำเพาะเจาะจงสูงสุดในการวินิจฉัยโรคธาลัสซีเมีย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5" s="100" t="n"/>
      <c r="L85" s="88" t="inlineStr">
        <is>
          <t>Anemia</t>
        </is>
      </c>
      <c r="M85" s="100" t="inlineStr">
        <is>
          <t>Clinic</t>
        </is>
      </c>
      <c r="N85" s="88" t="inlineStr">
        <is>
          <t>ข้อ 83 (PLE_CC1_Key_Rx20_UBU.md)</t>
        </is>
      </c>
      <c r="O85" s="100" t="inlineStr">
        <is>
          <t>Mock</t>
        </is>
      </c>
      <c r="P85" s="100" t="inlineStr">
        <is>
          <t>Mock Rx20 UBU</t>
        </is>
      </c>
      <c r="Q85" s="100" t="n"/>
    </row>
    <row r="86" ht="13.2" customHeight="1" s="49">
      <c r="A86" s="119" t="n">
        <v>92</v>
      </c>
      <c r="B86" s="88" t="inlineStr">
        <is>
          <t>Desogestrel สามารถลดการบวมน้ำได้เนื่องจากเป็นอนุพันธ์ของ spironoolactone</t>
        </is>
      </c>
      <c r="C86" s="100" t="n"/>
      <c r="D86" s="88" t="inlineStr">
        <is>
          <t>Vitamin C 500 mg OD</t>
        </is>
      </c>
      <c r="E86" s="88" t="inlineStr">
        <is>
          <t>Pyridoxine 50 mg OD</t>
        </is>
      </c>
      <c r="F86" s="88" t="inlineStr">
        <is>
          <t>Hydroxyurea 500 mg OD</t>
        </is>
      </c>
      <c r="G86" s="88" t="inlineStr">
        <is>
          <t>Blood transfusion (Packed Red Cells)</t>
        </is>
      </c>
      <c r="H86" s="88" t="inlineStr">
        <is>
          <t>Ferrous fumarate 200 mg TID</t>
        </is>
      </c>
      <c r="I86" s="119" t="inlineStr">
        <is>
          <t>4</t>
        </is>
      </c>
      <c r="J86" s="88" t="inlineStr">
        <is>
          <t>✅ คำตอบที่ถูกต้อง: ข้อ ง.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C 500 mg OD): Vitamin C เพิ่มการดูดซึมธาตุเหล็ก แต่ไม่มีบทบาทในการเพิ่มปริมาตรเม็ดเลือดแดงหรือแก้ไขภาวะเนื้อเยื่อขาดออกซิเจนเฉียบพลันในผู้ป่วยธาลัสซีเมียที่มีอาการรุนแรง
• ข้อ ข. (Pyridoxine 50 mg OD): Pyridoxine จำเป็นต่อการสร้างฮีม แต่ไม่สามารถช่วยเพิ่มระดับฮีโมโกลบินในภาวะเม็ดเลือดแดงแตกอย่างรุนแรงจากโรคทางพันธุกรรมได้
• ข้อ ค. (Hydroxyurea 500 mg OD): Hydroxyurea ใช้เพื่อกระตุ้นการสร้าง HbF ในผู้ป่วยเบต้าธาลัสซีเมียระยะยาว แต่ไม่สามารถให้ผลการรักษาทันทีในภาวะโลหิตจางรุนแรงที่ต้องการการประคับประคองเร่งด่วน
• ข้อ จ. (Ferrous fumarate 200 mg TID): Ferrous fumarate เป็นข้อห้ามใช้อย่างเคร่งครัดในผู้ป่วยธาลัสซีเมียที่ไม่มีภาวะขาดเหล็กร่วมด้วย เนื่องจากการให้ธาตุเหล็กเสริมจะเร่งให้เกิดภาวะเหล็กสะสมเกินขนาดและทำลายอวัยวะภายในเร็วขึ้น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6" s="100" t="n"/>
      <c r="L86" s="88" t="inlineStr">
        <is>
          <t>Anemia</t>
        </is>
      </c>
      <c r="M86" s="100" t="inlineStr">
        <is>
          <t>Clinic</t>
        </is>
      </c>
      <c r="N86" s="88" t="inlineStr">
        <is>
          <t>ข้อ 3 (PLE_CC1_Key_Rx20_UBU.md)</t>
        </is>
      </c>
      <c r="O86" s="100" t="inlineStr">
        <is>
          <t>Mock</t>
        </is>
      </c>
      <c r="P86" s="100" t="inlineStr">
        <is>
          <t>Mock Rx20 UBU</t>
        </is>
      </c>
      <c r="Q86" s="100" t="n"/>
    </row>
    <row r="87" ht="13.2" customHeight="1" s="49">
      <c r="A87" s="119" t="n">
        <v>93</v>
      </c>
      <c r="B87" s="88" t="inlineStr">
        <is>
          <t>เกี่ยวกับ HCTZ และ spironolactone ข้อใดต่อไปนี้กล่าวถูกต้องตามหลักวิชาชีพเภสัชกรรม</t>
        </is>
      </c>
      <c r="C87" s="100" t="n"/>
      <c r="D87" s="88" t="inlineStr">
        <is>
          <t>Blood transfusion (Packed Red Cells)</t>
        </is>
      </c>
      <c r="E87" s="88" t="inlineStr">
        <is>
          <t>Ferrous fumarate 200 mg TID</t>
        </is>
      </c>
      <c r="F87" s="88" t="inlineStr">
        <is>
          <t>Folic acid 5 mg OD</t>
        </is>
      </c>
      <c r="G87" s="88" t="inlineStr">
        <is>
          <t>Vitamin B12 1000 mcg IM</t>
        </is>
      </c>
      <c r="H87" s="88" t="inlineStr">
        <is>
          <t>Deferoxamine 500 mg SC</t>
        </is>
      </c>
      <c r="I87" s="119" t="inlineStr">
        <is>
          <t>1</t>
        </is>
      </c>
      <c r="J87" s="88"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เหมาะสำหรับภาวะขาดธาตุเหล็ก แต่ไม่สามารถใช้ชดเชยเม็ดเลือดแดงที่แตกทำลายอย่างรวดเร็วในภาวะวิกฤตทางโลหิตวิทยาได้
• ข้อ ค. (Folic acid 5 mg OD): Folic acid ช่วยสนับสนุนกระบวนการสร้างเม็ดเลือดที่มี turnover สูงในผู้ป่วยโลหิตจางเรื้อรัง แต่ไม่สามารถเพิ่มระดับฮีโมโกลบินได้อย่างรวดเร็วในภาวะฉุกเฉิน
• ข้อ ง. (Vitamin B12 1000 mcg IM): Vitamin B12 ใช้สำหรับภาวะขาดโคบาลามิน ไม่ได้มีผลในการกู้คืนภาวะออกซิเจนในเนื้อเยื่อลดลงอย่างเฉียบพลันจากภาวะซีดขั้นรุนแรง
• ข้อ จ. (Deferoxamine 500 mg SC): Deferoxamine ทำหน้าที่ขับเหล็กสะสมส่วนเกินในระยะยาว แต่ไม่สามารถเพิ่มระดับเม็ดเลือดแดงที่ลำเลียงออกซิเจนในภาวะวิกฤตได้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87" s="100" t="n"/>
      <c r="L87" s="88" t="inlineStr">
        <is>
          <t>Anemia</t>
        </is>
      </c>
      <c r="M87" s="100" t="inlineStr">
        <is>
          <t>Clinic</t>
        </is>
      </c>
      <c r="N87" s="88" t="inlineStr">
        <is>
          <t>ข้อ 2 (PLE_CC1_Key_Rx20_UBU.md)</t>
        </is>
      </c>
      <c r="O87" s="100" t="inlineStr">
        <is>
          <t>Mock</t>
        </is>
      </c>
      <c r="P87" s="100" t="inlineStr">
        <is>
          <t>Mock Rx20 UBU</t>
        </is>
      </c>
      <c r="Q87" s="100" t="n"/>
    </row>
    <row r="88" ht="13.2" customHeight="1" s="49">
      <c r="A88" s="119" t="n">
        <v>94</v>
      </c>
      <c r="B88" s="88" t="inlineStr">
        <is>
          <t>HCTZ https://www.livestrong.com/article/313917-calcium-channel-blockers-gerd/</t>
        </is>
      </c>
      <c r="C88" s="100" t="n"/>
      <c r="D88" s="88" t="inlineStr">
        <is>
          <t>Vitamin B12 1000 mcg IM</t>
        </is>
      </c>
      <c r="E88" s="88" t="inlineStr">
        <is>
          <t>Deferoxamine 500 mg SC</t>
        </is>
      </c>
      <c r="F88" s="88" t="inlineStr">
        <is>
          <t>Erythropoietin 4000 units SC</t>
        </is>
      </c>
      <c r="G88" s="88" t="inlineStr">
        <is>
          <t>Ferrous sulfate 300 mg TID</t>
        </is>
      </c>
      <c r="H88" s="88" t="inlineStr">
        <is>
          <t>Vitamin C 500 mg OD</t>
        </is>
      </c>
      <c r="I88" s="119" t="inlineStr">
        <is>
          <t>5</t>
        </is>
      </c>
      <c r="J88" s="88" t="inlineStr">
        <is>
          <t>✅ คำตอบที่ถูกต้อง: ข้อ จ. Vitamin C 500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B12 1000 mcg IM): Vitamin B12 ช่วยรักษาภาวะโลหิตจางชนิดเมกาโลบลาสติกจากการขาดวิตามิน แต่ไม่มีบทบาทในการเพิ่มการดูดซึมธาตุเหล็กในระบบทางเดินอาหาร
• ข้อ ข. (Deferoxamine 500 mg SC): Deferoxamine เป็นยาขับเหล็กในภาวะเหล็กเกิน ไม่ใช่สารที่ช่วยเพิ่มการดูดซึมธาตุเหล็กจากทางเดินอาหาร
• ข้อ ค. (Erythropoietin 4000 units SC): Erythropoietin เป็นฮอร์โมนกระตุ้นไขกระดูกในการสร้างเม็ดเลือดแดง ไม่เกี่ยวข้องกับการดูดซึมธาตุเหล็กในลำไส้เล็กส่วนต้น
• ข้อ ง. (Ferrous sulfate 300 mg TID): Ferrous sulfate เป็นเกลือธาตุเหล็กที่อาศัยสภาวะแวดล้อมที่เป็นกรดเพื่อละลายและดูดซึม ไม่ใช่สารส่งเสริมการดูดซึมธาตุเหล็กชนิดอื่น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00" t="n"/>
      <c r="L88" s="88" t="inlineStr">
        <is>
          <t>Anemia</t>
        </is>
      </c>
      <c r="M88" s="100" t="inlineStr">
        <is>
          <t>Clinic</t>
        </is>
      </c>
      <c r="N88" s="88" t="inlineStr">
        <is>
          <t>ข้อ 5 (PLE_CC1_Key_Rx20_UBU.md)</t>
        </is>
      </c>
      <c r="O88" s="100" t="inlineStr">
        <is>
          <t>Mock</t>
        </is>
      </c>
      <c r="P88" s="100" t="inlineStr">
        <is>
          <t>Mock Rx20 UBU</t>
        </is>
      </c>
      <c r="Q88" s="100" t="n"/>
    </row>
    <row r="89" ht="13.2" customHeight="1" s="49">
      <c r="A89" s="119" t="n">
        <v>95</v>
      </c>
      <c r="B89" s="88" t="inlineStr">
        <is>
          <t>Ferrous sulfate 200 mg 1 tab tid 90</t>
        </is>
      </c>
      <c r="C89" s="100" t="n"/>
      <c r="D89" s="88" t="inlineStr">
        <is>
          <t>Ferrous sulfate 300 mg TID</t>
        </is>
      </c>
      <c r="E89" s="88" t="inlineStr">
        <is>
          <t>Vitamin C 500 mg OD</t>
        </is>
      </c>
      <c r="F89" s="88" t="inlineStr">
        <is>
          <t>Pyridoxine 50 mg OD</t>
        </is>
      </c>
      <c r="G89" s="88" t="inlineStr">
        <is>
          <t>Hydroxyurea 500 mg OD</t>
        </is>
      </c>
      <c r="H89" s="88" t="inlineStr">
        <is>
          <t>Blood transfusion (Packed Red Cells)</t>
        </is>
      </c>
      <c r="I89" s="119" t="inlineStr">
        <is>
          <t>1</t>
        </is>
      </c>
      <c r="J89" s="88"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ทำหน้าที่เป็นสารต้านอนุมูลอิสระและช่วยเสริมการดูดซึมธาตุเหล็ก แต่ไม่มีสารอาหารธาตุเหล็กในตัวเองจึงไม่สามารถรักษาภาวะขาดธาตุเหล็กได้หากใช้เดี่ยวๆ
• ข้อ ค. (Pyridoxine 50 mg OD): Pyridoxine เป็นโคเอนไซม์สำหรับสร้างสารตั้งต้นฮีม ใช้ในภาวะโลหิตจางไซเดอโรบลาสติก แต่ไม่สามารถชดเชยการขาดธาตุเหล็กในผู้ป่วยทั่วไปได้
• ข้อ ง. (Hydroxyurea 500 mg OD): Hydroxyurea ใช้เพื่อกระตุ้นการสังเคราะห์ fetal hemoglobin ในโรคธาลัสซีเมียและลดเม็ดเลือดขาวในมะเร็งเม็ดเลือด ไม่มีบทบาทในการเสริมธาตุเหล็ก
• ข้อ จ. (Blood transfusion (Packed Red Cells)): Packed Red Cells มีข้อบ่งใช้จำเพาะในภาวะซีดวิกฤตที่มีความไม่คงที่ของการไหลเวียนเลือด ไม่ใช่การรักษามาตรฐานสำหรับภาวะขาดธาตุเหล็กที่มีความเสถียร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9" s="100" t="n"/>
      <c r="L89" s="88" t="inlineStr">
        <is>
          <t>Anemia</t>
        </is>
      </c>
      <c r="M89" s="100" t="inlineStr">
        <is>
          <t>Clinic</t>
        </is>
      </c>
      <c r="N89" s="88" t="inlineStr">
        <is>
          <t>ข้อ 5 (PLE_CC1_Key_Rx20_UBU.md)</t>
        </is>
      </c>
      <c r="O89" s="100" t="inlineStr">
        <is>
          <t>Mock</t>
        </is>
      </c>
      <c r="P89" s="100" t="inlineStr">
        <is>
          <t>Mock Rx20 UBU</t>
        </is>
      </c>
      <c r="Q89" s="100" t="n"/>
    </row>
    <row r="90" ht="13.2" customHeight="1" s="49">
      <c r="A90" s="119" t="n">
        <v>96</v>
      </c>
      <c r="B90" s="88" t="inlineStr">
        <is>
          <t>Hb &lt; 13 หรือ Hct &lt; 41% ในผู้ชาย</t>
        </is>
      </c>
      <c r="C90" s="100" t="n"/>
      <c r="D90" s="88" t="inlineStr">
        <is>
          <t>Hydroxyurea 500 mg OD</t>
        </is>
      </c>
      <c r="E90" s="88" t="inlineStr">
        <is>
          <t>Blood transfusion (Packed Red Cells)</t>
        </is>
      </c>
      <c r="F90" s="88" t="inlineStr">
        <is>
          <t>Ferrous fumarate 200 mg TID</t>
        </is>
      </c>
      <c r="G90" s="88" t="inlineStr">
        <is>
          <t>Folic acid 5 mg OD</t>
        </is>
      </c>
      <c r="H90" s="88" t="inlineStr">
        <is>
          <t>Vitamin B12 1000 mcg IM</t>
        </is>
      </c>
      <c r="I90" s="119" t="inlineStr">
        <is>
          <t>1</t>
        </is>
      </c>
      <c r="J90" s="88"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Packed Red Cells ใช้สำหรับการให้เลือดทดแทนในภาวะฉุกเฉินที่มีภาวะเนื้อเยื่อขาดออกซิเจนรุนแรง ไม่เหมาะสำหรับการรักษาโรคธาลัสซีเมียชนิดไม่พึ่งพาเลือดในระยะยาวเนื่องจากเสี่ยงต่อภาวะเหล็กเกิน
• ข้อ ค. (Ferrous fumarate 200 mg TID): Ferrous fumarate ห้ามใช้ในผู้ป่วยธาลัสซีเมียส่วนใหญ่เนื่องจากผู้ป่วยมีภาวะธาตุเหล็กสะสมเกินจากการแตกทำลายของเม็ดเลือดแดงและการดูดซึมเหล็กที่เพิ่มขึ้น การเสริมธาตุเหล็กจะทำให้เกิดพิษต่อตับและหัวใจ
• ข้อ ง. (Folic acid 5 mg OD): Folic acid เป็นวิตามินเสริมที่จำเป็นในผู้ป่วยธาลัสซีเมียเพื่อรองรับการสร้างเม็ดเลือดแดงที่มีอัตราหมุนเวียนสูง แต่ไม่สามารถกระตุ้นการสร้าง Fetal hemoglobin ได้เหมือน Hydroxyurea
• ข้อ จ. (Vitamin B12 1000 mcg IM): Vitamin B12 ช่วยในการสร้างสารพันธุกรรมและบำรุงระบบประสาท แต่ไม่มีผลต่อการกระตุ้นการแสดงออกของยีนแกมมาโกลบินเพื่อลดความไม่สมดุลขอ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0" s="100" t="n"/>
      <c r="L90" s="88" t="inlineStr">
        <is>
          <t>Anemia</t>
        </is>
      </c>
      <c r="M90" s="100" t="inlineStr">
        <is>
          <t>Clinic</t>
        </is>
      </c>
      <c r="N90" s="88" t="inlineStr">
        <is>
          <t>ข้อ 1 (PLE_CC1_Key_Rx20_UBU.md)</t>
        </is>
      </c>
      <c r="O90" s="100" t="inlineStr">
        <is>
          <t>Mock</t>
        </is>
      </c>
      <c r="P90" s="100" t="inlineStr">
        <is>
          <t>Mock Rx20 UBU</t>
        </is>
      </c>
      <c r="Q90" s="100" t="n"/>
    </row>
    <row r="91" ht="13.2" customHeight="1" s="49">
      <c r="A91" s="119" t="n">
        <v>97</v>
      </c>
      <c r="B91" s="88" t="inlineStr">
        <is>
          <t>MCV ต่ำ ค่าของผู้ป่วย 66 (ค่าปกติ 80-100) หรือ RBC มีขนาดเล็ก ซึ่งพบได้ในภาวะพร่องเหล็ก ข้อ 29 อาการใดไม่สัมพันธ์กับภาวะโลหิตจางของผู้ป่วย</t>
        </is>
      </c>
      <c r="C91" s="100" t="n"/>
      <c r="D91" s="88" t="inlineStr">
        <is>
          <t>เหนื่อย</t>
        </is>
      </c>
      <c r="E91" s="88" t="inlineStr">
        <is>
          <t>ใจสั่น</t>
        </is>
      </c>
      <c r="F91" s="88" t="inlineStr">
        <is>
          <t>ชาปลายเท้า</t>
        </is>
      </c>
      <c r="G91" s="88" t="inlineStr">
        <is>
          <t>ปวดศีรษะ</t>
        </is>
      </c>
      <c r="H91" s="88" t="inlineStr">
        <is>
          <t>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t>
        </is>
      </c>
      <c r="I91" s="119" t="inlineStr">
        <is>
          <t>2</t>
        </is>
      </c>
      <c r="J91" s="88" t="inlineStr">
        <is>
          <t>✅ คำตอบที่ถูกต้อง: ข้อ ข. ใจสั่น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ใจสั่น เพิ่มเติม การรับประทานมังสวิรัติ หรือกินเจ เป็นสาเหตุทำให้ขาดเหล็กได้เช่นกัน เนื่องจากผักส่วนใหญ่จะมี
🔍 ข้ออื่นผิดเพราะอะไร:
• ข้อ ก. (เหนื่อย): อาการเหนื่อยง่าย (Fatigue/Dyspnea on exertion) เป็นอาการทางคลินิกที่พบบ่อยที่สุดของภาวะโลหิตจางทุกชนิดเนื่องจากการส่งออกซิเจนไปยังกล้ามเนื้อและเนื้อเยื่อลดลง
• ข้อ ค. (ชาปลายเท้า): อาการชาปลายมือปลายเท้า (Peripheral neuropathy/Paresthesia) สัมพันธ์กับการขาดวิตามินบี 12 จากการเสื่อมสลายของเยื่อหุ้มไมอีลินในระบบประสาท ไม่ใช่อาการทั่วไปของภาวะโลหิตจางจากการขาดธาตุเหล็ก
• ข้อ ง. (ปวดศีรษะ): อาการปวดศีรษะและมึนงง เกิดจากการที่สมองได้รับออกซิเจนไม่เพียงพอและการขยายตัวของหลอดเลือดสมองเพื่อชดเชย ซึ่งเป็นอาการที่พบได้บ่อยในภาวะโลหิตจาง
• ข้อ จ. (อ่อนเพลีย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 อาการอ่อนเพลียและเหนื่อยง่ายเป็นกลุ่มอาการพื้นฐานที่เกิดจากการลดลงของออกซิเจนในกระแสเลือด ส่วนอาการทางระบบประสาทอย่างเด่นชัดจะจำเพาะต่อการขาดวิตามินบี 12 มากกว่า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1" s="100" t="n"/>
      <c r="L91" s="88" t="inlineStr">
        <is>
          <t>Anemia</t>
        </is>
      </c>
      <c r="M91" s="100" t="inlineStr">
        <is>
          <t>Clinic</t>
        </is>
      </c>
      <c r="N91" s="88" t="inlineStr">
        <is>
          <t>ข้อ 4 (PLE_CC1_Key_Rx20_UBU.md)</t>
        </is>
      </c>
      <c r="O91" s="100" t="inlineStr">
        <is>
          <t>Mock</t>
        </is>
      </c>
      <c r="P91" s="100" t="inlineStr">
        <is>
          <t>Mock Rx20 UBU</t>
        </is>
      </c>
      <c r="Q91" s="100" t="n"/>
    </row>
    <row r="92" ht="13.2" customHeight="1" s="49">
      <c r="A92" s="100" t="n">
        <v>98</v>
      </c>
      <c r="B92" s="88" t="inlineStr">
        <is>
          <t>Lab ใดที่ไม่บ่งบอกภาวะ Iron deficiency anemia</t>
        </is>
      </c>
      <c r="C92" s="100" t="n"/>
      <c r="D92" s="88" t="inlineStr">
        <is>
          <t>MCV</t>
        </is>
      </c>
      <c r="E92" s="88" t="inlineStr">
        <is>
          <t>Ferritin</t>
        </is>
      </c>
      <c r="F92" s="88" t="inlineStr">
        <is>
          <t>TSAT</t>
        </is>
      </c>
      <c r="G92" s="88" t="inlineStr">
        <is>
          <t>TIBC</t>
        </is>
      </c>
      <c r="H92" s="88" t="inlineStr">
        <is>
          <t>Reticulocyte count</t>
        </is>
      </c>
      <c r="I92" s="100" t="inlineStr">
        <is>
          <t>1</t>
        </is>
      </c>
      <c r="J92" s="88" t="inlineStr">
        <is>
          <t>✅ คำตอบที่ถูกต้อง: ข้อ ก. MCV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MCV การเลือก MCV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(Ferritin): Ferritin เป็นโปรตีนสะสมธาตุเหล็ก ค่าจะต่ำลงในภาวะ Iron deficiency anemia จึงใช้เป็นตัวบ่งชี้หลักที่แม่นยำที่สุด
• ข้อ ค. (TSAT): Transferrin saturation (TSAT) คือความอิ่มตัวของโปรตีนขนส่งเหล็ก ซึ่งจะต่ำกว่า 20% ในภาวะขาดธาตุเหล็ก
• ข้อ ง. (TIBC): Total iron-binding capacity (TIBC) คือความจุของโปรตีนที่ขนส่งเหล็ก ในภาวะขาดเหล็กร่างกายจะสร้างโปรตีนนี้เพิ่มขึ้น ทำให้ค่า TIBC สูงขึ้น
• ข้อ จ. (Reticulocyte count): Reticulocyte count คือปริมาณเม็ดเลือดแดงตัวอ่อน ซึ่งมักจะต่ำในภาวะ Iron deficiency anemia เนื่องจากไขกระดูกขาดวัตถุดิบในการสร้างเลือด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2" s="100" t="n"/>
      <c r="L92" s="88" t="inlineStr">
        <is>
          <t>Hypertension</t>
        </is>
      </c>
      <c r="M92" s="100" t="inlineStr">
        <is>
          <t>Clinic</t>
        </is>
      </c>
      <c r="N92" s="88" t="inlineStr">
        <is>
          <t>ข้อ 6 (PLE_CC1_2560 22 April Set 1.md)</t>
        </is>
      </c>
      <c r="O92" s="100" t="n"/>
      <c r="P92" s="100" t="n"/>
      <c r="Q92" s="100" t="n"/>
    </row>
    <row r="93" ht="13.2" customHeight="1" s="49">
      <c r="A93" s="100" t="n">
        <v>99</v>
      </c>
      <c r="B93" s="88" t="inlineStr">
        <is>
          <t>ผู้ป่วยหญิงอายุ 18 ปี น้ำหนัก 40 กิโลกรัม สูง 160 เซนติเมตร ได้รับการวินิจฉัยว่าเป็น homozygous beta- thalassemia ตั้งแต่อายุ 4 ขวบ มีอาการอ่อนเพลีย ค่าเลือด MCV 60 fl. (normal 82-98 fl.), MCH 25 pg. (normal 28-34 pg.), Hb 10 g/dL, serum ferritin สูง ผู้ป่วยมีความผิดปกติแบบใด</t>
        </is>
      </c>
      <c r="C93" s="100" t="n"/>
      <c r="D93" s="88" t="inlineStr">
        <is>
          <t>Normochromic normocytic anemia</t>
        </is>
      </c>
      <c r="E93" s="88" t="inlineStr">
        <is>
          <t>Normochromic microcytic anemia</t>
        </is>
      </c>
      <c r="F93" s="88" t="inlineStr">
        <is>
          <t>Hypochromic normocytic anemia</t>
        </is>
      </c>
      <c r="G93" s="88" t="inlineStr">
        <is>
          <t>Hypochromic microcytic anemia</t>
        </is>
      </c>
      <c r="H93" s="88" t="inlineStr">
        <is>
          <t>Hyperchromic macrocytic anemia</t>
        </is>
      </c>
      <c r="I93" s="100" t="inlineStr">
        <is>
          <t>1</t>
        </is>
      </c>
      <c r="J93" s="88" t="inlineStr">
        <is>
          <t>✅ คำตอบที่ถูกต้อง: ข้อ ก. Normochromic normocytic anemia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Normochromic normocytic anemia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(Normochromic normocytic anemia): Normochromic normocytic anemia มีค่า MCV และ MCH อยู่ในเกณฑ์ปกติ มักพบใน acute blood loss หรือ CKD
• ข้อ ข. (Normochromic microcytic anemia): Normochromic microcytic anemia ไม่สอดคล้องกับพยาธิสภาพของ thalassemia ซึ่งจะมีการสร้างฮีโมโกลบินที่ลดลงทำให้เซลล์ติดสีจาง
• ข้อ ค. (Hypochromic normocytic anemia): Hypochromic normocytic anemia ค่าเซลล์ขนาดปกติแต่สีจาง ซึ่งขัดแย้งกับค่า MCV ของผู้ป่วยที่ต่ำเพียง 60 fl
• ข้อ จ. (Hyperchromic macrocytic anemia): Hyperchromic macrocytic anemia เซลล์จะมีขนาดใหญ่ (MCV &gt; 100 fl) พบในภาวะขาด Vitamin B12 หรือ Folate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3" s="100" t="n"/>
      <c r="L93" s="88" t="inlineStr">
        <is>
          <t>Hypertension</t>
        </is>
      </c>
      <c r="M93" s="100" t="inlineStr">
        <is>
          <t>Clinic</t>
        </is>
      </c>
      <c r="N93" s="88" t="inlineStr">
        <is>
          <t>ข้อ 31 (Pharmtutor_2024_Set2.md)</t>
        </is>
      </c>
      <c r="O93" s="100" t="n"/>
      <c r="P93" s="100" t="n"/>
      <c r="Q93" s="100" t="n"/>
    </row>
    <row r="94" ht="13.2" customHeight="1" s="49">
      <c r="A94" s="100" t="n">
        <v>100</v>
      </c>
      <c r="B94" s="88" t="inlineStr">
        <is>
          <t>เกี่ยวกับ โรคทางระบบเลือด ข้อใดต่อไปนี้กล่าวถูกต้องตามหลักวิชาชีพเภสัชกรรม</t>
        </is>
      </c>
      <c r="C94" s="100" t="n"/>
      <c r="D94" s="88" t="inlineStr">
        <is>
          <t>ข้อใดไม่ใช่ปัญหาของผู้ป่วยรายนี้</t>
        </is>
      </c>
      <c r="E94" s="88" t="inlineStr">
        <is>
          <t>Uncontrolled hypertension</t>
        </is>
      </c>
      <c r="F94" s="88" t="inlineStr">
        <is>
          <t>Anemia</t>
        </is>
      </c>
      <c r="G94" s="88" t="inlineStr">
        <is>
          <t>Acidosis</t>
        </is>
      </c>
      <c r="H94" s="88" t="inlineStr">
        <is>
          <t>Hyperkalemia</t>
        </is>
      </c>
      <c r="I94" s="100" t="inlineStr">
        <is>
          <t>1</t>
        </is>
      </c>
      <c r="J94" s="88" t="inlineStr">
        <is>
          <t>✅ คำตอบที่ถูกต้อง: ข้อ ก. ข้อใดไม่ใช่ปัญหาของผู้ป่วยรายนี้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ข้อใดไม่ใช่ปัญหาของผู้ป่วยรายนี้ การเลือก ข้อใดไม่ใช่ปัญหาของผู้ป่วยรายนี้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(Uncontrolled hypertension): ผู้ป่วยมีความดันโลหิต 155/90 mmHg ซึ่งสูงกว่าเป้าหมายการรักษา ถือว่าเป็น Uncontrolled hypertension
• ข้อ ค. (Anemia): ผู้ป่วยมีภาวะ Anemia ชัดเจนจากค่า Hgb 9 g/dL และ Hct 12% ซึ่งต่ำกว่าเกณฑ์ปกติ
• ข้อ ง. (Acidosis): ค่า HCO3- 15 mEq/L บ่งชี้ถึงภาวะ Metabolic acidosis ซึ่งเป็นปัญหาแทรกซ้อนในผู้ป่วยโรคไตเรื้อรัง
• ข้อ จ. (Hyperkalemia): ค่า K+ 5.0 mEq/L ยังอยู่ในช่วงปกติ (3.5-5.0 mEq/L) จึงยังไม่ถือว่าเป็นปัญหา Hyperkalemia ที่ต้องได้รับการรักษาเร่งด่วน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4" s="100" t="n"/>
      <c r="L94" s="88" t="inlineStr">
        <is>
          <t>Hypertension</t>
        </is>
      </c>
      <c r="M94" s="100" t="inlineStr">
        <is>
          <t>Clinic</t>
        </is>
      </c>
      <c r="N94" s="88" t="inlineStr">
        <is>
          <t>ข้อ 12 (PLE_CC1_Practice_Exam.md)</t>
        </is>
      </c>
      <c r="O94" s="100" t="n"/>
      <c r="P94" s="100" t="n"/>
      <c r="Q94" s="100" t="n"/>
    </row>
    <row r="95" ht="13.2" customHeight="1" s="49">
      <c r="A95" s="100" t="n">
        <v>101</v>
      </c>
      <c r="B95" s="88" t="inlineStr">
        <is>
          <t>แพทย์_สั่งยา Deferoxamine ให$ผู้ป่วยในขนาด 40 mg/kg/day IV drip ใน 10 ชั่วโมง ซึ่งบริษัทระบุวGายา Deferoxamine 1 vial = 2 g และหลังจากผสมแล$วจะมีความเข$มข$น 250 mg/ml จงหาอัตราเร็วในการบริหารยาให$แกGผู้ป่วย</t>
        </is>
      </c>
      <c r="C95" s="100" t="n"/>
      <c r="D95" s="88" t="inlineStr">
        <is>
          <t>0.60 ml/hr</t>
        </is>
      </c>
      <c r="E95" s="88" t="inlineStr">
        <is>
          <t>0.75 ml/hr</t>
        </is>
      </c>
      <c r="F95" s="88" t="inlineStr">
        <is>
          <t>0.80 ml/hr</t>
        </is>
      </c>
      <c r="G95" s="88" t="inlineStr">
        <is>
          <t>0.85 ml/hr</t>
        </is>
      </c>
      <c r="H95" s="88" t="inlineStr">
        <is>
          <t>0.90 ml/hr</t>
        </is>
      </c>
      <c r="I95" s="100" t="inlineStr">
        <is>
          <t>2</t>
        </is>
      </c>
      <c r="J95" s="88" t="inlineStr">
        <is>
          <t>✅ คำตอบที่ถูกต้อง: ข้อ ข. 0.75 ml/hr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0.75 ml/hr การเลือก 0.75 ml/hr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(0.60 ml/hr): การคำนวณอัตราเร็วการให้ยา Deferoxamine 200 mg/hr โดยยาเข้มข้น 250 mg/ml จะต้องใช้อัตรา 0.8 ml/hr ไม่ใช่ 0.6 ml/hr
• ข้อ ค. (0.80 ml/hr): 0.80 ml/hr คือคำตอบที่ถูกต้องจากการคำนวณ (40 mg/kg/day  50 kg) / 10 hr = 200 mg/hr; 200/250 = 0.8 ml/hr
• ข้อ ง. (0.85 ml/hr): การคำนวณผิดพลาด อัตราที่ถูกต้องคือ 0.8 ml/hr ไม่ใช่ 0.85 ml/hr
• ข้อ จ. (0.90 ml/hr ยาขนาด 40 mg/kg/day ผู้ป่วยหนัก 50 kg ดังนั้นในหนึ่งวันผู้ป่วยควรได$รับยา 40x50 = 2000 mg โดยวิธีการ IV drip 10 ชม. คิดเปญนแตGละชั่วโมงผู้ป่วยจะได$รับยา 2000 mg/ 10 hr = 2000 mg ยาที่ผสมแล$วมีความเข$มข$น 250 mg/ml ดังนั้นยา 2000 mg ต$องใช$ 200/250 = 0.80 ml): การคำนวณผิดพลาด อัตราที่ถูกต้องคือ 0.8 ml/hr ไม่ใช่ 0.90 ml/hr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5" s="100" t="n"/>
      <c r="L95" s="88" t="inlineStr">
        <is>
          <t>Hypertension</t>
        </is>
      </c>
      <c r="M95" s="100" t="inlineStr">
        <is>
          <t>Clinic</t>
        </is>
      </c>
      <c r="N95" s="88" t="inlineStr">
        <is>
          <t>ข้อ 85 (PLE_CC1_Key_Rx20_UBU.md)</t>
        </is>
      </c>
      <c r="O95" s="100" t="n"/>
      <c r="P95" s="100" t="n"/>
      <c r="Q95" s="100" t="n"/>
    </row>
    <row r="96" ht="13.2" customHeight="1" s="49">
      <c r="A96" s="100" t="n">
        <v>102</v>
      </c>
      <c r="B96" s="88" t="inlineStr">
        <is>
          <t>หลังจากผู้ป่วยได$รับยา Deferoxamine แล$วผู้ป่วยมีป[สสาวะเปญนสีชมพูแดง ลักษณะดังกลGาวเกิดจากสาเหตุใด</t>
        </is>
      </c>
      <c r="C96" s="100" t="n"/>
      <c r="D96" s="88" t="inlineStr">
        <is>
          <t>เปญนภาวะโรคของผู้ป่วยอยูGแล$ว</t>
        </is>
      </c>
      <c r="E96" s="88" t="inlineStr">
        <is>
          <t>เปญนสีของ Deferoxamine ที่ขับออกมาทางป[สสาวะ</t>
        </is>
      </c>
      <c r="F96" s="88" t="inlineStr">
        <is>
          <t>เปญนสีของ Deferoxamine-Fe complex ที่ขับออกมาทางป[สสาวะ</t>
        </is>
      </c>
      <c r="G96" s="88" t="inlineStr">
        <is>
          <t>Amlodipine 5 mg OD</t>
        </is>
      </c>
      <c r="H96" s="88" t="inlineStr">
        <is>
          <t>Losartan 50 mg OD</t>
        </is>
      </c>
      <c r="I96" s="100" t="inlineStr">
        <is>
          <t>2</t>
        </is>
      </c>
      <c r="J96" s="88" t="inlineStr">
        <is>
          <t>✅ คำตอบที่ถูกต้อง: ข้อ ข. เปญนสีของ Deferoxamine ที่ขับออกมาทางป[สสาวะ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เปญนสีของ Deferoxamine ที่ขับออกมาทางป[สสาวะ การเลือก เปญนสีของ Deferoxamine ที่ขับออกมาทางป[สสาวะ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(เปญนภาวะโรคของผู้ป่วยอยูGแล$ว): ภาวะปัสสาวะสีชมพูแดงเกิดจากตัวยาและธาตุเหล็ก ไม่ใช่เกิดจากพยาธิสภาพของโรคโดยตรง
• ข้อ ค. (เปญนสีของ Deferoxamine-Fe complex ที่ขับออกมาทางป[สสาวะ): Deferoxamine จับกับธาตุเหล็กกลายเป็น ferrioxamine complex ซึ่งขับออกทางไตทำให้ปัสสาวะมีสีแดงส้ม
• ข้อ ง. (Amlodipine 5 mg OD): Amlodipine เป็น CCB ไม่มีผลทำให้ปัสสาวะเปลี่ยนสีเป็นสีชมพูแดง
• ข้อ จ. (Losartan 50 mg OD): Losartan เป็น ARB ไม่มีคุณสมบัติทางเคมีที่ทำให้ปัสสาวะมีสีแดง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6" s="100" t="n"/>
      <c r="L96" s="88" t="inlineStr">
        <is>
          <t>Hypertension</t>
        </is>
      </c>
      <c r="M96" s="100" t="inlineStr">
        <is>
          <t>Clinic</t>
        </is>
      </c>
      <c r="N96" s="88" t="inlineStr">
        <is>
          <t>ข้อ 86 (PLE_CC1_Key_Rx20_UBU.md)</t>
        </is>
      </c>
      <c r="O96" s="100" t="n"/>
      <c r="P96" s="100" t="n"/>
      <c r="Q96" s="100" t="n"/>
    </row>
    <row r="97" ht="13.2" customHeight="1" s="49">
      <c r="A97" s="100" t="n">
        <v>103</v>
      </c>
      <c r="B97" s="88" t="inlineStr">
        <is>
          <t>จากโครงสร$างของ Deferoxamine หมูGฟ[งก_ชันใดที่เข$าจับกับเหล็ก</t>
        </is>
      </c>
      <c r="C97" s="100" t="n"/>
      <c r="D97" s="88" t="inlineStr">
        <is>
          <t>Nitro carbamate</t>
        </is>
      </c>
      <c r="E97" s="88" t="inlineStr">
        <is>
          <t>Nitro-carbonyl</t>
        </is>
      </c>
      <c r="F97" s="88" t="inlineStr">
        <is>
          <t>Enalapril 10 mg BID</t>
        </is>
      </c>
      <c r="G97" s="88" t="inlineStr">
        <is>
          <t>Hydrochlorothiazide 25 mg OD</t>
        </is>
      </c>
      <c r="H97" s="88" t="inlineStr">
        <is>
          <t>…Carbamate</t>
        </is>
      </c>
      <c r="I97" s="100" t="inlineStr">
        <is>
          <t>2</t>
        </is>
      </c>
      <c r="J97" s="88" t="inlineStr">
        <is>
          <t>✅ คำตอบที่ถูกต้อง: ข้อ ข. Nitro-carbonyl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Nitro-carbonyl การเลือก Nitro-carbonyl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(Nitro carbamate): Nitro carbamate ไม่ใช่หมู่ฟังก์ชันหลักในโครงสร้างของ Deferoxamine ที่ใช้จับกับเหล็ก
• ข้อ ค. (Enalapril 10 mg BID): Enalapril เป็น ACE inhibitor ไม่มีผลเกี่ยวข้องกับการจับเหล็กของ Deferoxamine
• ข้อ ง. (Hydrochlorothiazide 25 mg OD): Hydrochlorothiazide เป็น thiazide diuretic ไม่เกี่ยวข้องกับโครงสร้างของยาขับเหล็ก
• ข้อ จ. (…Carbamate): Carbamate ไม่ใช่หมู่ที่รับผิดชอบในการคีเลตกับโลหะเหล็ก โครงสร้างหลักคือ hydroxamic acid groups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7" s="100" t="n"/>
      <c r="L97" s="88" t="inlineStr">
        <is>
          <t>Hypertension</t>
        </is>
      </c>
      <c r="M97" s="100" t="inlineStr">
        <is>
          <t>Clinic</t>
        </is>
      </c>
      <c r="N97" s="88" t="inlineStr">
        <is>
          <t>ข้อ 87 (PLE_CC1_Key_Rx20_UBU.md)</t>
        </is>
      </c>
      <c r="O97" s="100" t="n"/>
      <c r="P97" s="100" t="n"/>
      <c r="Q97" s="100" t="n"/>
    </row>
    <row r="98" ht="13.2" customHeight="1" s="49">
      <c r="A98" s="62" t="n">
        <v>104</v>
      </c>
      <c r="B98" s="78" t="inlineStr">
        <is>
          <t>[กรณีศึกษา]
ผู้ป่วยชาย อายุ 35 ปี สูง 175 ซม. น้ำหนัก 70 กก. มีอาการอ่อนเพลีย ไม่มีอาการคลื่นไส้อาเจียน รับประทานมังสวิรัติอย่างเคร่งครัดมาเป็นเวลา 5 ปี ไม่สูบบุหรี่ ไม่ดื่มแอลกอฮอล์ ตรวจ GI ไม่มีเลือดออก ปัสสาวะสีปกติ ผลเลือด Hb 11 g/dL, Hct 33%, EOS 1%, MCV 100 fL
คำถาม: ยาที่ผู้ป่วยควรได้รับ</t>
        </is>
      </c>
      <c r="C98" s="62" t="inlineStr"/>
      <c r="D98" s="78" t="inlineStr">
        <is>
          <t>Ferrous sulfate</t>
        </is>
      </c>
      <c r="E98" s="78" t="inlineStr">
        <is>
          <t>Cyanocobalamin</t>
        </is>
      </c>
      <c r="F98" s="78" t="inlineStr">
        <is>
          <t>Thiamine</t>
        </is>
      </c>
      <c r="G98" s="78" t="inlineStr">
        <is>
          <t>Riboflavin</t>
        </is>
      </c>
      <c r="H98" s="78" t="inlineStr">
        <is>
          <t>Niacin</t>
        </is>
      </c>
      <c r="I98" s="62" t="inlineStr">
        <is>
          <t>2</t>
        </is>
      </c>
      <c r="J98" s="78" t="inlineStr">
        <is>
          <t>✅ คำตอบที่ถูกต้อง: ข้อ ข. Cyanocobalamin
🎯 ทำไมข้อนี้ถึงถูก:
ผู้ป่วยเป็น strict vegetarian (vegan) นาน 5 ปี ทำให้ขาด vitamin B12 ซึ่งพบได้เฉพาะในอาหารจากสัตว์ ผลเลือดพบ macrocytic anemia (MCV = 100 fL, ปกติ 80-100 fL แต่อยู่ที่ขอบบนและโน้มเอียงสู่ macrocytosis) ร่วมกับประวัติเสี่ยงชัดเจน จึงควรได้รับ cyanocobalamin (vitamin B12)
🔍 ข้ออื่นผิดเพราะอะไร:
• • ข้อ ก.: Ferrous sulfate ใช้รักษา iron deficiency anemia ซึ่งจะมีลักษณะเป็น microcytic hypochromic anemia (MCV &lt; 80 fL) จึงไม่ตรงกับพยาธิสภาพของผู้ป่วยรายนี้
• ข้อ ค.: Thiamine (vitamin B1) ใช้รักษาโรคเหน็บชา (beriberi) หรือ Wernicke-Korsakoff syndrome ไม่ได้ใช้รักษา macrocytic anemia
• ข้อ ง.: Riboflavin (vitamin B2) ใช้รักษาโรคปากนกกระจอก (cheilosis หรือ angular stomatitis) ไม่เกี่ยวข้องกับการสร้างเม็ดเลือดแดงขนาดใหญ่
• ข้อ จ.: Niacin (vitamin B3) ใช้รักษาโรค pellagra ไม่ใช่การรักษาภาวะ macrocytic anemia จากการขาด vitamin B12</t>
        </is>
      </c>
      <c r="K98" s="62" t="inlineStr"/>
      <c r="L98" s="78" t="inlineStr">
        <is>
          <t>Anemia</t>
        </is>
      </c>
      <c r="M98" s="62" t="inlineStr">
        <is>
          <t>Clinic</t>
        </is>
      </c>
      <c r="N98" s="78" t="inlineStr">
        <is>
          <t>[SOURCE: Pharma Plus เล่มม่วง 2 - ข้อสอบย้อนหลัง PLE-CC1 ปี 2564 วันที่ 1 ข้อ 7]</t>
        </is>
      </c>
      <c r="O98" s="62" t="inlineStr">
        <is>
          <t>ข้อสอบเก่า</t>
        </is>
      </c>
      <c r="P98" s="62" t="inlineStr">
        <is>
          <t>2564</t>
        </is>
      </c>
    </row>
    <row r="99" ht="13.2" customHeight="1" s="49">
      <c r="A99" s="62" t="n">
        <v>105</v>
      </c>
      <c r="B99" s="78" t="inlineStr">
        <is>
          <t>[กรณีศึกษา]
ผู้ป่วยชาย อายุ 35 ปี มีอาการอ่อนเพลีย ผลเลือดพบภาวะโลหิตจาง
คำถาม: Side effect ของ ferrous sulfate คือข้อใด</t>
        </is>
      </c>
      <c r="C99" s="62" t="inlineStr"/>
      <c r="D99" s="78" t="inlineStr">
        <is>
          <t>Headache</t>
        </is>
      </c>
      <c r="E99" s="78" t="inlineStr">
        <is>
          <t>Constipation</t>
        </is>
      </c>
      <c r="F99" s="78" t="inlineStr">
        <is>
          <t>Tachycardia</t>
        </is>
      </c>
      <c r="G99" s="78" t="inlineStr">
        <is>
          <t>Hypokalemia</t>
        </is>
      </c>
      <c r="H99" s="78" t="inlineStr">
        <is>
          <t>Diarrhea</t>
        </is>
      </c>
      <c r="I99" s="62" t="inlineStr">
        <is>
          <t>2</t>
        </is>
      </c>
      <c r="J99" s="78" t="inlineStr">
        <is>
          <t>✅ คำตอบที่ถูกต้อง: ข้อ ข. Constipation
🎯 ทำไมข้อนี้ถึงถูก:
อาการไม่พึงประสงค์ที่พบบ่อยที่สุดของธาตุเหล็กรับประทาน (oral iron supplements เช่น ferrous sulfate) คือผลต่อระบบทางเดินอาหาร โดยเฉพาะอาการท้องผูก (constipation) และอุจจาระมีสีดำเข้ม (dark stools)
🔍 ข้ออื่นผิดเพราะอะไร:
• • ข้อ ก.: Headache ไม่ใช่อาการไม่พึงประสงค์ที่เป็นลักษณะเฉพาะหรือพบบ่อยของ ferrous sulfate
• ข้อ ค.: Tachycardia เป็นอาการแสดงของภาวะ anemia จากการที่หัวใจต้องบีบตัวชดเชยออกซิเจน ไม่ใช่ผลข้างเคียงจากยา ferrous sulfate
• ข้อ ง.: Hypokalemia ไม่ใช่ผลข้างเคียงของ ferrous sulfate (ภาวะ hypokalemia พบได้เมื่อเริ่มให้ vitamin B12 หรือ erythropoietin ในช่วงที่มีการสร้างเซลล์เม็ดเลือดแดงใหม่อย่างรวดเร็ว)
• ข้อ จ.: แม้ ferrous sulfate อาจทำให้ระคายเคืองทางเดินอาหารและคลื่นไส้ได้ แต่อาการท้องผูก (constipation) พบได้บ่อยและเป็นปัญหาสำคัญทางคลินิกมากกว่าอาการท้องเสีย</t>
        </is>
      </c>
      <c r="K99" s="62" t="inlineStr"/>
      <c r="L99" s="78" t="inlineStr">
        <is>
          <t>Anemia</t>
        </is>
      </c>
      <c r="M99" s="62" t="inlineStr">
        <is>
          <t>Clinic</t>
        </is>
      </c>
      <c r="N99" s="78" t="inlineStr">
        <is>
          <t>[SOURCE: Pharma Plus เล่มม่วง 2 - ข้อสอบย้อนหลัง PLE-CC1 ปี 2564 วันที่ 1 ข้อ 8]</t>
        </is>
      </c>
      <c r="O99" s="62" t="inlineStr">
        <is>
          <t>ข้อสอบเก่า</t>
        </is>
      </c>
      <c r="P99" s="62" t="inlineStr">
        <is>
          <t>2564</t>
        </is>
      </c>
    </row>
    <row r="100" ht="13.2" customHeight="1" s="49">
      <c r="A100" s="62" t="n">
        <v>106</v>
      </c>
      <c r="B100" s="78" t="inlineStr">
        <is>
          <t>คำแนะนำที่ควรบอกผู้ป่วยเมื่อรับประทานยา ferrous sulfate คือ</t>
        </is>
      </c>
      <c r="C100" s="62" t="inlineStr"/>
      <c r="D100" s="78" t="inlineStr">
        <is>
          <t>ห้ามรับประทานร่วมกับน้ำผลไม้</t>
        </is>
      </c>
      <c r="E100" s="78" t="inlineStr">
        <is>
          <t>รับประทานพร้อมอาหารจะเพิ่มการดูดซึม</t>
        </is>
      </c>
      <c r="F100" s="78" t="inlineStr">
        <is>
          <t>หากถ่ายดำไม่ต้องตกใจ เป็นเพราะตัวยา</t>
        </is>
      </c>
      <c r="G100" s="78" t="inlineStr">
        <is>
          <t>ยาทำให้น้ำปัสสาวะสีเหลืองเข้ม</t>
        </is>
      </c>
      <c r="H100" s="78" t="inlineStr">
        <is>
          <t>ทานพร้อมกับนมช่วยเพิ่มการดูดซึม</t>
        </is>
      </c>
      <c r="I100" s="62" t="inlineStr">
        <is>
          <t>3</t>
        </is>
      </c>
      <c r="J100" s="78" t="inlineStr">
        <is>
          <t>✅ คำตอบที่ถูกต้อง: ข้อ ค. หากถ่ายดำไม่ต้องตกใจ เป็นเพราะตัวยา
🎯 ทำไมข้อนี้ถึงถูก:
ธาตุเหล็กที่ไม่ถูกดูดซึมจะทำปฏิกิริยากับ hydrogen sulfide ในลำไส้กลายเป็น iron sulfide ส่งผลให้อุจจาระมีสีดำเข้ม (dark/black stools) ซึ่งเป็นเรื่องปกติที่ไม่เป็นอันตราย จึงต้องให้คำปรึกษาเพื่อป้องกันไม่ให้ผู้ป่วยตกใจและหยุดยาเอง
🔍 ข้ออื่นผิดเพราะอะไร:
• • ข้อ ก.: การรับประทานร่วมกับน้ำผลไม้ที่มีวิตามินซี (ascorbic acid) จะช่วยรีดิวซ์ Fe3+ เป็น Fe2+ ส่งเสริมการดูดซึมธาตุเหล็กได้ดียิ่งขึ้น จึงไม่ห้ามรับประทานร่วมกัน
• ข้อ ข.: การรับประทานพร้อมอาหารจะลดการดูดซึมของธาตุเหล็ก ยานี้ดูดซึมได้ดีที่สุดขณะท้องว่าง (empty stomach)
• ข้อ ง.: ยา ferrous sulfate ไม่ได้ทำให้ปัสสาวะเปลี่ยนเป็นสีเหลืองเข้ม (สารที่ทำให้ปัสสาวะเหลืองสดคือ riboflavin หรือ vitamin B2)
• ข้อ จ.: นมมี calcium ปริมาณสูง ซึ่งจะไปขัดขวางและลดการดูดซึมของธาตุเหล็กอย่างมีนัยสำคัญ จึงห้ามรับประทานร่วมกับนม</t>
        </is>
      </c>
      <c r="K100" s="62" t="inlineStr"/>
      <c r="L100" s="78" t="inlineStr">
        <is>
          <t>Anemia</t>
        </is>
      </c>
      <c r="M100" s="62" t="inlineStr">
        <is>
          <t>Clinic</t>
        </is>
      </c>
      <c r="N100" s="78" t="inlineStr">
        <is>
          <t>[SOURCE: Pharma Plus เล่มม่วง 2 - ข้อสอบย้อนหลัง PLE-CC1 ปี 2564 วันที่ 1 ข้อ 9]</t>
        </is>
      </c>
      <c r="O100" s="62" t="inlineStr">
        <is>
          <t>ข้อสอบเก่า</t>
        </is>
      </c>
      <c r="P100" s="62" t="inlineStr">
        <is>
          <t>2564</t>
        </is>
      </c>
    </row>
    <row r="101" ht="28" customHeight="1" s="49">
      <c r="A101" s="62" t="n">
        <v>107</v>
      </c>
      <c r="B101" s="78" t="inlineStr">
        <is>
          <t>[สถานการณ์]
ผู้ป่วยอายุ 65 ปี เป็นโรคกระเพาะอาหารอักเสบเรื้อรังมานานหลายปี รับประทานอาหารครบ 5 หมู่ มีภาวะซีด จากผลตรวจทางห้องปฏิบัติการพบเม็ดเลือดแดงโตมากกว่าปกติ
คำถาม: ผู้ป่วยควรได้รับการรักษาด้วยยาใด</t>
        </is>
      </c>
      <c r="C101" s="78" t="inlineStr"/>
      <c r="D101" s="78" t="inlineStr">
        <is>
          <t>Ferrous sulfate</t>
        </is>
      </c>
      <c r="E101" s="78" t="inlineStr">
        <is>
          <t>IV iron dextran</t>
        </is>
      </c>
      <c r="F101" s="78" t="inlineStr">
        <is>
          <t>IV vitamin B12</t>
        </is>
      </c>
      <c r="G101" s="78" t="inlineStr">
        <is>
          <t>Deferoxamine</t>
        </is>
      </c>
      <c r="H101" s="78" t="inlineStr">
        <is>
          <t>Oral vitamin B12</t>
        </is>
      </c>
      <c r="I101" s="62" t="inlineStr">
        <is>
          <t>3</t>
        </is>
      </c>
      <c r="J101" s="78" t="inlineStr">
        <is>
          <t>✅ คำตอบที่ถูกต้อง: ข้อ ค. IV vitamin B12
🎯 ทำไมข้อนี้ถึงถูก:
โรคกระเพาะอาหารอักเสบเรื้อรังทำให้ parietal cells ฝ่อ ขาด intrinsic factor เกิดการขาด vitamin B12 และโลหิตจางชนิดเม็ดเลือดแดงโต (macrocytic anemia) เนื่องจากดูดซึมทางเดินอาหารไม่ได้ การรักษาต้องให้ parenteral (IM/IV/SC) vitamin B12 (cyanocobalamin)
🔍 ข้ออื่นผิดเพราะอะไร:
• ข้อ ก.: Ferrous sulfate ใช้รักษาโลหิตจางจากการขาดธาตุเหล็ก ซึ่งเป็น microcytic hypochromic anemia เม็ดเลือดแดงจะมีขนาดเล็ก ไม่ใช่เม็ดเลือดแดงโต
• ข้อ ข.: IV iron dextran ใช้สำหรับภาวะขาดธาตุเหล็กที่มีปัญหาการดูดซึมทางเดินอาหาร ไม่ใช่เม็ดเลือดแดงโต
• ข้อ ง.: Deferoxamine เป็น iron chelating agent ใช้รักษาภาวะธาตุเหล็กเกิน เช่น ใน thalassemia
• ข้อ จ.: Oral vitamin B12 ดูดซึมได้ไม่ดีมากในผู้ป่วยที่มีกระเพาะอาหารอักเสบเรื้อรังรุนแรงและขาด intrinsic factor การให้ทางหลอดเลือดหรือฉีดเข้ากล้ามเนื้อเป็นทางเลือกหลัก</t>
        </is>
      </c>
      <c r="K101" s="78" t="inlineStr">
        <is>
          <t>Megaloblastic Anemia</t>
        </is>
      </c>
      <c r="L101" s="78" t="inlineStr">
        <is>
          <t>Pernicious Anemia and Vitamin B12 Deficiency Therapy</t>
        </is>
      </c>
      <c r="M101" s="62" t="inlineStr">
        <is>
          <t>ยาก</t>
        </is>
      </c>
      <c r="N101" s="62" t="inlineStr">
        <is>
          <t>ข้อสอบเก่า</t>
        </is>
      </c>
      <c r="O101" s="78" t="inlineStr">
        <is>
          <t>[SOURCE: Pharma Plus เล่มม่วง 2 - ข้อสอบย้อนหลัง PLE-CC1 ปี 2565 ข้อ 66]</t>
        </is>
      </c>
      <c r="P101" s="62" t="n">
        <v>2565</v>
      </c>
    </row>
    <row r="102" ht="28" customHeight="1" s="49">
      <c r="A102" s="62" t="n">
        <v>108</v>
      </c>
      <c r="B102" s="78" t="inlineStr">
        <is>
          <t>ข้อใดเพิ่มการดูดซึมธาตุเหล็ก</t>
        </is>
      </c>
      <c r="C102" s="78" t="inlineStr"/>
      <c r="D102" s="78" t="inlineStr">
        <is>
          <t>Vitamin D</t>
        </is>
      </c>
      <c r="E102" s="78" t="inlineStr">
        <is>
          <t>Vitamin C</t>
        </is>
      </c>
      <c r="F102" s="78" t="inlineStr">
        <is>
          <t>Vitamin K</t>
        </is>
      </c>
      <c r="G102" s="78" t="inlineStr">
        <is>
          <t>Zinc</t>
        </is>
      </c>
      <c r="H102" s="78" t="inlineStr">
        <is>
          <t>Calcium carbonate</t>
        </is>
      </c>
      <c r="I102" s="62" t="inlineStr">
        <is>
          <t>2</t>
        </is>
      </c>
      <c r="J102" s="78" t="inlineStr">
        <is>
          <t>✅ คำตอบที่ถูกต้อง: ข้อ ข. Vitamin C
🎯 ทำไมข้อนี้ถึงถูก:
Vitamin C (ascorbic acid) เป็นสาร reducing agent ที่ช่วยรีดิวซ์ ferric iron (Fe3+) ให้กลายเป็น ferrous iron (Fe2+) ซึ่งละลายน้ำได้ดีและถูกดูดซึมผ่านทางเดินอาหารได้ดีขึ้นอย่างมีนัยสำคัญ
🔍 ข้ออื่นผิดเพราะอะไร:
• ข้อ ก.: Vitamin D ช่วยเพิ่มการดูดซึมแคลเซียมและฟอสฟอรัสที่ลำไส้เล็ก ไม่ได้มีผลต่อการดูดซึมธาตุเหล็ก
• ข้อ ค.: Vitamin K จำเป็นต่อการสังเคราะห์ clotting factors ในตับ ไม่เกี่ยวข้องกับการดูดซึมธาตุเหล็ก
• ข้อ ง.: Zinc แย่งจับกับ transporter เดียวกันในการดูดซึม ทำให้ลดการดูดซึมธาตุเหล็ก
• ข้อ จ.: Calcium carbonate เป็นด่างและจับกับเหล็กเกิดเป็นสารประกอบที่ไม่ละลายน้ำ ทำให้การดูดซึมธาตุเหล็กลดลงอย่างมาก</t>
        </is>
      </c>
      <c r="K102" s="78" t="inlineStr">
        <is>
          <t>Iron Deficiency Anemia</t>
        </is>
      </c>
      <c r="L102" s="78" t="inlineStr">
        <is>
          <t>Enhancement of Iron Absorption by Ascorbic Acid</t>
        </is>
      </c>
      <c r="M102" s="62" t="inlineStr">
        <is>
          <t>ปานกลาง</t>
        </is>
      </c>
      <c r="N102" s="62" t="inlineStr">
        <is>
          <t>ข้อสอบเก่า</t>
        </is>
      </c>
      <c r="O102" s="78" t="inlineStr">
        <is>
          <t>[SOURCE: Pharma Plus เล่มม่วง 2 - ข้อสอบย้อนหลัง PLE-CC1 ปี 2565 ข้อ 67]</t>
        </is>
      </c>
      <c r="P102" s="62" t="n">
        <v>2565</v>
      </c>
    </row>
    <row r="103" ht="24" customHeight="1" s="49"/>
    <row r="104" ht="24" customHeight="1" s="49"/>
    <row r="105" ht="24" customHeight="1" s="49"/>
  </sheetData>
  <mergeCells count="1">
    <mergeCell ref="A1:F1"/>
  </mergeCells>
  <pageMargins left="0.75" right="0.75" top="1" bottom="1" header="0.5" footer="0.5"/>
  <pageSetup orientation="portrait" paperSize="9"/>
</worksheet>
</file>

<file path=xl/worksheets/sheet11.xml><?xml version="1.0" encoding="utf-8"?>
<worksheet xmlns="http://schemas.openxmlformats.org/spreadsheetml/2006/main">
  <sheetPr>
    <outlinePr summaryBelow="0" summaryRight="0"/>
    <pageSetUpPr/>
  </sheetPr>
  <dimension ref="A1:Q121"/>
  <sheetViews>
    <sheetView workbookViewId="0">
      <pane ySplit="2" topLeftCell="A108" activePane="bottomLeft" state="frozen"/>
      <selection pane="bottomLeft" activeCell="A3" sqref="A3:P12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n">
        <v>1</v>
      </c>
      <c r="B3" s="88" t="inlineStr">
        <is>
          <t>เด็กชายอายุ 5 ปี โดนสุนัขกัดที่บริเวณหน้า คุณแม่พาสมาให้แพทย์์ฉีดวัคซีน
นอกจากแพทย์์ฉีดวัคซีนพิษสุนัขบ้าให้แล้ว ต้องฉีดอะไรอีก ที่เหมาะสมที่สุด</t>
        </is>
      </c>
      <c r="C3" s="100" t="n"/>
      <c r="D3" s="88" t="inlineStr">
        <is>
          <t>HRIG คู่กับ tetanus วัคซีน</t>
        </is>
      </c>
      <c r="E3" s="88" t="inlineStr">
        <is>
          <t>ERIG คู่กับ tetanus วัคซีน</t>
        </is>
      </c>
      <c r="F3" s="88" t="inlineStr">
        <is>
          <t>HRIG คู่กับ pertussis วัคซีน</t>
        </is>
      </c>
      <c r="G3" s="88" t="inlineStr">
        <is>
          <t>HRIG คู่กับ ERIG</t>
        </is>
      </c>
      <c r="H3" s="88" t="inlineStr">
        <is>
          <t>ไม่ต้องฉีดเพิ่มแล้ว</t>
        </is>
      </c>
      <c r="I3" s="119" t="inlineStr">
        <is>
          <t>1</t>
        </is>
      </c>
      <c r="J3" s="88" t="inlineStr">
        <is>
          <t>✅ คำตอบที่ถูกต้อง: ข้อ ก. HRIG คู่กับ tetanus วัคซีน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HRIG คู่กับ tetanus วัคซีน เนื่องจากเด็กถูกสุนัขกัดบริเวณใบหน้าซึ่งเป็นจุดที่มีเส้นประสาทหนาแน่นและใกล้สมอง ถือเป็น Category III (แผลลึกหรือถูกกัดบริเวณใบหน้า/คอ) จึงต้องได้รับ Rabies immune globulin (ในที่นี้เลือก HRIG เนื่องจากโอกาสแพ้น้อยกว่าเมื่อเทียบกับม้า) ร่วมกับวัคซีนป้องกันโรคพิษสุนัขบ้า และเนื่องจากบาดแผลจากสัตว์กัดต้องพิจารณาเรื่องบาดทะยักด้วย จึงต้องฉีด Tetanus vaccine ตาม
🔍 ข้ออื่นผิดเพราะอะไร:
• ข้อ ข. (ERIG คู่กับ tetanus วัคซีน): ERIG (Equine Rabies Immune Globulin) สกัดจากม้า มีความเสี่ยงต่อการเกิด serum sickness และ anaphylaxis สูงกว่า HRIG (Human Rabies Immune Globulin) จึงต้องทำ skin test ก่อนใช้เสมอ และเป็นตัวเลือกลำดับรองจาก HRIG เมื่อมีความพร้อมของยา
• ข้อ ค. (HRIG คู่กับ pertussis วัคซีน): Pertussis vaccine (วัคซีนไอกรน) ไม่มีข้อบ่งใช้สำหรับการจัดการบาดแผลจากสัตว์กัด (wound management) ซึ่งต้องการการป้องกันเฉพาะบาดทะยัก (Tetanus) และพิษสุนัขบ้า (Rabies) เท่านั้น
• ข้อ ง. (HRIG คู่กับ ERIG): การให้ทั้ง HRIG ร่วมกับ ERIG เป็นการให้ Passive immunization ซ้ำซ้อนโดยไม่จำเป็น เพิ่มความเสี่ยงต่อการแพ้และสิ้นเปลือง โดยไม่ให้ active tetanus vaccine ที่จำเป็นต่อการป้องกันบาดแผลสัตว์กัด
• ข้อ จ. (ไม่ต้องฉีดเพิ่มแล้ว): บาดแผลถูกสุนัขกัดที่ใบหน้าจัดเป็น Category III (severe exposure) ที่มีความเสี่ยงสูงมากต่อการติดเชื้อเข้าสู่ระบบประสาทส่วนกลาง จึงห้ามละเลยการให้ Rabies Immune Globulin (RIG) และ Tetanus toxoid เด็ดขาด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00" t="n"/>
      <c r="L3" s="88" t="inlineStr">
        <is>
          <t>EPI Vaccines</t>
        </is>
      </c>
      <c r="M3" s="100" t="inlineStr">
        <is>
          <t>Clinic</t>
        </is>
      </c>
      <c r="N3" s="88" t="inlineStr">
        <is>
          <t>ข้อ 1 Pharma Plus เล่มม่วง (เฉลยข้อ ก ข)</t>
        </is>
      </c>
      <c r="O3" s="100" t="inlineStr">
        <is>
          <t>Mock</t>
        </is>
      </c>
      <c r="P3" s="100" t="inlineStr">
        <is>
          <t>Pharma Plus เล่มม่วง</t>
        </is>
      </c>
      <c r="Q3" s="100" t="n"/>
    </row>
    <row r="4" ht="13.2" customHeight="1" s="49">
      <c r="A4" s="119" t="n">
        <v>2</v>
      </c>
      <c r="B4" s="88" t="inlineStr">
        <is>
          <t>วัคซีนพิษสุนัขบ้าเป็นเชื้อชนิดใด</t>
        </is>
      </c>
      <c r="C4" s="100" t="n"/>
      <c r="D4" s="88" t="inlineStr">
        <is>
          <t>Live attenuated vaccine</t>
        </is>
      </c>
      <c r="E4" s="88" t="inlineStr">
        <is>
          <t>Toxoids</t>
        </is>
      </c>
      <c r="F4" s="88" t="inlineStr">
        <is>
          <t>Killed vaccine</t>
        </is>
      </c>
      <c r="G4" s="88" t="inlineStr">
        <is>
          <t>Subunit</t>
        </is>
      </c>
      <c r="H4" s="88" t="inlineStr">
        <is>
          <t>Immunoglobulin</t>
        </is>
      </c>
      <c r="I4" s="119" t="inlineStr">
        <is>
          <t>1</t>
        </is>
      </c>
      <c r="J4" s="88" t="inlineStr">
        <is>
          <t>✅ คำตอบที่ถูกต้อง: ข้อ ก. Live attenuated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Live attenuated vaccine วัคซีนป้องกันโรคพิษสุนัขบ้าที่ใช้ในปัจจุบันผลิตจากเชื้อตาย (Inactivated หรือ Killed vaccine) เพื่อ safety ป้องกันไม่ให้เกิดโรคจากตัววัคซีนเองในผู้รับบริการ
🔍 ข้ออื่นผิดเพราะอะไร:
• ข้อ ข. (Toxoids): Toxoids เป็นวัคซีนที่ผลิตจากสารพิษของแบคทีเรียที่หมดสภาพความเป็นพิษแล้ว เช่น Tetanus toxoid และ Diphtheria toxoid ไม่ใช่รูปแบบของวัคซีนป้องกันไวรัสโรคพิษสุนัขบ้า
• ข้อ ค. (Killed vaccine): Killed vaccine (Inactivated virus) ผลิตจากไวรัสที่ถูกทำให้ตายด้วยสารเคมี เช่น beta-propiolactone แม้ในทางปฏิบัติจริงวัคซีนพิษสุนัขบ้าในมนุษย์ปัจจุบันคือ Inactivated cell-culture vaccine แต่ไม่ใช่ตัวเลือกตามเฉลยของข้อสอบชุดนี้
• ข้อ ง. (Subunit): Subunit vaccine ผลิตจากชิ้นส่วนโปรตีนหรือแอนติเจนจำเพาะของเชื้อ เช่น Hepatitis B surface antigen (HBsAg) หรือ Acellular pertussis ไม่ใช่รูปแบบของวัคซีนพิษสุนัขบ้าทั้งตัว
• ข้อ จ. (Immunoglobulin): Immunoglobulin จัดเป็น Passive immunization ที่ให้ภูมิคุ้มกันสำเร็จรูปออกฤทธิ์ทันที เช่น Rabies Immune Globulin (RIG) ไม่จัดเป็นตัววัคซีน (Active immunization)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100" t="n"/>
      <c r="L4" s="88" t="inlineStr">
        <is>
          <t>EPI Vaccines</t>
        </is>
      </c>
      <c r="M4" s="100" t="inlineStr">
        <is>
          <t>Clinic</t>
        </is>
      </c>
      <c r="N4" s="88" t="inlineStr">
        <is>
          <t>ข้อ 2 Pharma Plus เล่มม่วง (เฉลยข้อ ก)</t>
        </is>
      </c>
      <c r="O4" s="100" t="inlineStr">
        <is>
          <t>Mock</t>
        </is>
      </c>
      <c r="P4" s="100" t="inlineStr">
        <is>
          <t>Pharma Plus เล่มม่วง</t>
        </is>
      </c>
      <c r="Q4" s="100" t="n"/>
    </row>
    <row r="5" ht="13.2" customHeight="1" s="49">
      <c r="A5" s="119" t="n">
        <v>3</v>
      </c>
      <c r="B5" s="88" t="inlineStr">
        <is>
          <t>แม่ต้องพาลูกมาฉีดกี่ครั้ง</t>
        </is>
      </c>
      <c r="C5" s="100" t="n"/>
      <c r="D5" s="88" t="inlineStr">
        <is>
          <t>Montelukast 10 mg HS</t>
        </is>
      </c>
      <c r="E5" s="88" t="inlineStr">
        <is>
          <t>Hydroxyzine 25 mg HS</t>
        </is>
      </c>
      <c r="F5" s="88" t="inlineStr">
        <is>
          <t>Diphenhydramine 25 mg IV</t>
        </is>
      </c>
      <c r="G5" s="88" t="inlineStr">
        <is>
          <t>Cetirizine 10 mg OD</t>
        </is>
      </c>
      <c r="H5" s="88" t="inlineStr">
        <is>
          <t>Loratadine 10 mg OD</t>
        </is>
      </c>
      <c r="I5" s="119" t="inlineStr">
        <is>
          <t>4</t>
        </is>
      </c>
      <c r="J5" s="88" t="inlineStr">
        <is>
          <t>✅ คำตอบที่ถูกต้อง: ข้อ ง. Cetirizine 10 mg OD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Cetirizine 10 mg OD ตามแนวทางการฉีดวัคซีนป้องกันโรคพิษสุนัขบ้าแบบ Intramuscular (IM) ในกรณีที่มารับวัคซีนหลังสัมผัสโรค จะฉีดทั้งหมด 5 ครั้ง ในวันที่ 0, 3, 7, 14 และ 28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เป็น Leukotriene receptor antagonist (LTRA) ที่ออกฤทธิ์ยับยั้ง cysteinyl leukotriene CysLT1 receptor ใช้รักษาหืดและภูมิแพ้ ไม่ใช่ตัวเลือกการรักษาหลักตามเฉลยข้อนี้ และมีคำเตือนเรื่อง neuropsychiatric adverse effects
• ข้อ ข. (Hydroxyzine 25 mg HS): Hydroxyzine 25 mg เป็น 1st generation H1-antihistamine ที่ผ่าน Blood-Brain Barrier ได้มาก จึงทำให้เกิดอาการง่วงซึมรุนแรงและมี anticholinergic side effects สูง ไม่เหมาะสำหรับการใช้ควบคุมอาการทั่วไปในเวลากลางวัน
• ข้อ ค. (Diphenhydramine 25 mg IV): Diphenhydramine 25 mg IV เป็นยาฉีดแก้แพ้กลุ่ม 1st generation H1-antihistamine สำรองไว้ใช้สำหรับ severe allergic reactions หรือเป็น adjunctive treatment ใน anaphylaxis ไม่ใช่ยามาตรฐานชนิดรับประทาน
• ข้อ จ. (Loratadine 10 mg OD): Loratadine เป็น 2nd generation H1-antihistamine ที่ไม่มีฤทธิ์ง่วงซึม แต่ในบริบทเฉลยของข้อนี้กำหนดคำตอบเป็น Cetirizine ซึ่งออกฤทธิ์เร็วและควบคุมอาการคันเยื่อบุได้เด่นชัด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00" t="n"/>
      <c r="L5" s="88" t="inlineStr">
        <is>
          <t>EPI Vaccines</t>
        </is>
      </c>
      <c r="M5" s="100" t="inlineStr">
        <is>
          <t>Clinic</t>
        </is>
      </c>
      <c r="N5" s="88" t="inlineStr">
        <is>
          <t>ข้อ 3 Pharma Plus เล่มม่วง (เฉลยข้อ ง)</t>
        </is>
      </c>
      <c r="O5" s="100" t="inlineStr">
        <is>
          <t>Mock</t>
        </is>
      </c>
      <c r="P5" s="100" t="inlineStr">
        <is>
          <t>Pharma Plus เล่มม่วง</t>
        </is>
      </c>
      <c r="Q5" s="100" t="n"/>
    </row>
    <row r="6" ht="13.2" customHeight="1" s="49">
      <c r="A6" s="119" t="n">
        <v>4</v>
      </c>
      <c r="B6" s="88" t="inlineStr">
        <is>
          <t>ถ้าครั้งที่ 2 ของการฉีดวัคซีน เด็กไม่สามารถมาตามตารางนัดได้ ข้อใดสามารถทำได้เพื่อให้เด็กมีภูมิคุ้มกันอยู่</t>
        </is>
      </c>
      <c r="C6" s="100" t="n"/>
      <c r="D6" s="88" t="inlineStr">
        <is>
          <t>ให้มารับการฉีดวัคซีนก่อนกำหนด 1 วัน</t>
        </is>
      </c>
      <c r="E6" s="88" t="inlineStr">
        <is>
          <t>ให้มารับการฉีดวัคซีนครั้งที่ 3 แทน</t>
        </is>
      </c>
      <c r="F6" s="88" t="inlineStr">
        <is>
          <t>เริ่มต้นการฉีดวัคซีนใหม่</t>
        </is>
      </c>
      <c r="G6" s="88" t="inlineStr">
        <is>
          <t>ให้มารับการฉีดวัคซีนหลังกำหนดให้เร็วที่สุด</t>
        </is>
      </c>
      <c r="H6" s="88" t="inlineStr">
        <is>
          <t>ให้มารับการฉีดวัคซีนหลังกำหนด 5 วัน</t>
        </is>
      </c>
      <c r="I6" s="119" t="inlineStr">
        <is>
          <t>4</t>
        </is>
      </c>
      <c r="J6" s="88" t="inlineStr">
        <is>
          <t>✅ คำตอบที่ถูกต้อง: ข้อ ง. ให้มารับการฉีดวัคซีนหลังกำหนดให้เร็วที่สุด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ให้มารับการฉีดวัคซีนหลังกำหนดให้เร็วที่สุด หากผู้ป่วยมาฉีดวัคซีนไม่ตรงตามนัด (Delayed dose) ไม่จำเป็นต้องเริ่มฉีดใหม่ตั้งแต่ต้น แต่ให้ฉีดเข็มที่ขาดนั้นให้เร็วที่สุดเท่าที่จะทำได้ และเลื่อนวันนัดครั้งต่อไปออกไปตามระยะห่างที่เหลือ
🔍 ข้ออื่นผิดเพราะอะไร:
• ข้อ ก. (ให้มารับการฉีดวัคซีนก่อนกำหนด 1 วัน): การฉีดวัคซีนก่อนกำหนดนัด (shorter than minimum interval) อาจทำให้ antibody จากเข็มก่อนหน้าหรือระบบภูมิคุ้มกันที่ยังไม่พัฒนาเต็มที่รบกวนการตอบสนอง ส่งผลให้ภูมิคุ้มกันขึ้นไม่ดี
• ข้อ ข. (ให้มารับการฉีดวัคซีนครั้งที่ 3 แทน): การข้ามไปฉีดครั้งที่ 3 โดยไม่ได้รับเข็มที่ 2 จะทำให้ร่างกายขาด primary immunization ที่สมบูรณ์ ส่งผลให้ระดับ protective antibody ไม่ถึงเกณฑ์ป้องกันโรค
• ข้อ ค. (เริ่มต้นการฉีดวัคซีนใหม่): ตามหลักการให้วัคซีนจากล (General Best Practice Guidelines for Immunization) หากผู้ป่วยมารับวัคซีนช้ากว่ากำหนด ไม่จำเป็นต้องเริ่มต้นฉีดใหม่ทั้งหมด (No need to restart the series) เพราะระบบ immunological memory ยังคงอยู่
• ข้อ จ. (ให้มารับการฉีดวัคซีนหลังกำหนด 5 วัน): การกำหนดให้รอจนครบ 5 วันหลังกำหนดโดยไม่จำเป็นจะทำให้ผู้ป่วยได้รับวัคซีนล่าช้าออกไปโดยไม่มีเหตุผลทางเภสัชวิทยา ควรให้ทันทีที่มารับบริการได้เร็วที่สุด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100" t="n"/>
      <c r="L6" s="88" t="inlineStr">
        <is>
          <t>EPI Vaccines</t>
        </is>
      </c>
      <c r="M6" s="100" t="inlineStr">
        <is>
          <t>Clinic</t>
        </is>
      </c>
      <c r="N6" s="88" t="inlineStr">
        <is>
          <t>ข้อ 4 Pharma Plus เล่มม่วง (เฉลยข้อ ง)</t>
        </is>
      </c>
      <c r="O6" s="100" t="inlineStr">
        <is>
          <t>Mock</t>
        </is>
      </c>
      <c r="P6" s="100" t="inlineStr">
        <is>
          <t>Pharma Plus เล่มม่วง</t>
        </is>
      </c>
      <c r="Q6" s="100" t="n"/>
    </row>
    <row r="7" ht="13.2" customHeight="1" s="49">
      <c r="A7" s="119" t="n">
        <v>5</v>
      </c>
      <c r="B7" s="88" t="inlineStr">
        <is>
          <t>ผู้ที่เคยได้รับวัคซีนพิษสุนัขบ้าครบอย่างน้อย 3 เข็มมาก่อน แต่เป็นเวลานานแล้ว เมื่อถูกกัดอีก จะฉีดวัคซีนอย่างไร โดยระยะเวลาตั้งแต่รับวัคซีนครั้งสุดท้ายสั้นกว่า 6 เดือน</t>
        </is>
      </c>
      <c r="C7" s="100" t="n"/>
      <c r="D7" s="88" t="inlineStr">
        <is>
          <t>ฉีดใหม่ทั้งชุด 5 เข็ม</t>
        </is>
      </c>
      <c r="E7" s="88" t="inlineStr">
        <is>
          <t>ไม่ต้องฉีดวัคซีน</t>
        </is>
      </c>
      <c r="F7" s="88" t="inlineStr">
        <is>
          <t>ฉีดซ้ำใหม่เพียงหนึ่งเข็ม</t>
        </is>
      </c>
      <c r="G7" s="88" t="inlineStr">
        <is>
          <t>ฉีดวัคซีนอีกสองเข็ม</t>
        </is>
      </c>
      <c r="H7" s="88" t="inlineStr">
        <is>
          <t>แล้วแต่กรณี</t>
        </is>
      </c>
      <c r="I7" s="119" t="inlineStr">
        <is>
          <t>3</t>
        </is>
      </c>
      <c r="J7" s="88" t="inlineStr">
        <is>
          <t>✅ คำตอบที่ถูกต้อง: ข้อ ค. ฉีดซ้ำใหม่เพียงหนึ่งเข็ม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ฉีดซ้ำใหม่เพียงหนึ่งเข็ม ตามแนวทางของ WHO และกระทรวงสาธารณสุข หากผู้ป่วยเคยได้รับวัคซีนพิษสุนัขบ้าครบชุดมาแล้ว และครั้งสุดท้ายน้อยกว่า 6 เดือน เมื่อถูกกัดซ้ำจะให้ฉีดกระตุ้นเพียง 1 เข็ม (ในวันที่ 0 และอาจพิจารณาเพิ่มวันที่ 3 ตามแนวทางบางฉบับ แต่หลักการกระตุ้นสั้นคือ 1-2 เข็ม โดยทั่วไปถ้าเพิ่งรับมา
🔍 ข้ออื่นผิดเพราะอะไร:
• ข้อ ก. (ฉีดใหม่ทั้งชุด 5 เข็ม): ผู้ที่เคยได้รับวัคซีนครบชุดมาก่อนมี immunological memory อยู่แล้ว จึงไม่มีความจำเป็นต้องฉีดใหม่ครบ 5 เข็ม และไม่ต้องให้ Rabies Immune Globulin (RIG) ซ้ำอีก
• ข้อ ข. (ไม่ต้องฉีดวัคซีน): แม้จะมีภูมิคุ้มกันเดิมอยู่ แต่ระดับ neutralizing antibody อาจลดลงตามเวลา จึงยังจำเป็นต้องฉีดกระตุ้น (booster dose) เพื่อกระตุ้น anamnestic response ป้องกันเชื้อไวรัสที่อาจเข้าสู่เซลล์ประสาท
• ข้อ ง. (ฉีดวัคซีนอีกสองเข็ม): การฉีดวัคซีน 2 เข็ม (วันที่ 0 และ 3) เป็นสูตร booster สำหรับผู้ที่เคยฉีดครบชุดแต่การสัมผัสครั้งใหม่เกิดขึ้นเกินกว่า 6 เดือนขึ้นไป หรือตามแนวทางทั่วไป แต่หากสั้นกว่า 6 เดือนตามเฉลยข้อนี้แนะนำเพียง 1 เข็ม
• ข้อ จ. (แล้วแต่กรณี): แนวทางการดูแลผู้สัมผัสโรคพิษสุนัขบ้าของกระทรวงสาธารณสุขและองค์การอนามัยโลกมีเกณฑ์มาตรฐานที่ชัดเจนตามระยะเวลาสัมผัสซ้ำ จึงไม่ใช้การตัดสินใจแบบแล้วแต่กรณีโดยไม่มีหลักเกณฑ์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00" t="n"/>
      <c r="L7" s="88" t="inlineStr">
        <is>
          <t>EPI Vaccines</t>
        </is>
      </c>
      <c r="M7" s="100" t="inlineStr">
        <is>
          <t>Clinic</t>
        </is>
      </c>
      <c r="N7" s="88" t="inlineStr">
        <is>
          <t>ข้อ 5 Pharma Plus เล่มม่วง (เฉลยข้อ ค)</t>
        </is>
      </c>
      <c r="O7" s="100" t="inlineStr">
        <is>
          <t>Mock</t>
        </is>
      </c>
      <c r="P7" s="100" t="inlineStr">
        <is>
          <t>Pharma Plus เล่มม่วง</t>
        </is>
      </c>
      <c r="Q7" s="100" t="n"/>
    </row>
    <row r="8" ht="13.2" customHeight="1" s="49">
      <c r="A8" s="119" t="n">
        <v>6</v>
      </c>
      <c r="B8" s="88" t="inlineStr">
        <is>
          <t>ข้อใดผิดเกี่ยวกับชีววัตถุ</t>
        </is>
      </c>
      <c r="C8" s="100" t="n"/>
      <c r="D8" s="88" t="inlineStr">
        <is>
          <t>เป็นวัตถุที่สังเคราะห์ทางเคมีได้ง่าย</t>
        </is>
      </c>
      <c r="E8" s="88" t="inlineStr">
        <is>
          <t>ตัวอย่างของชีววัตถุ คือ antitoxins , bacterial vaccines , blood products , hormone extracts</t>
        </is>
      </c>
      <c r="F8" s="88" t="inlineStr">
        <is>
          <t>Insulin จัดเป็นชีววัตถุ</t>
        </is>
      </c>
      <c r="G8" s="88" t="inlineStr">
        <is>
          <t>วัตถุที่ได้จากสิ่งมีชีวิตและใช้สำหรับป้องกันหรือรักษาโรค</t>
        </is>
      </c>
      <c r="H8" s="88" t="inlineStr">
        <is>
          <t>ไม่มีข้อผิด</t>
        </is>
      </c>
      <c r="I8" s="119" t="inlineStr">
        <is>
          <t>1</t>
        </is>
      </c>
      <c r="J8" s="88" t="inlineStr">
        <is>
          <t>✅ คำตอบที่ถูกต้อง: ข้อ ก. เป็นวัตถุที่สังเคราะห์ทางเคมีได้ง่าย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เป็นวัตถุที่สังเคราะห์ทางเคมีได้ง่าย ชีววัตถุ (Biological products) คือผลิตภัณฑ์ที่ได้จากสิ่งมีชีวิต เช่น วัคซีน แอนติท็อกซิน ผลิตภัณฑ์จากเลือด และฮอร์โมนบางชนิด ซึ่งมีความซับซ้อนสูง ไม่สามารถสังเคราะห์ทางเคมีได้ง่ายเหมือนยาเคมีทั่วไป ดังนั้นข้อ 1 จึงเป็นข้อที่กล่าวผิด
🔍 ข้ออื่นผิดเพราะอะไร:
• ข้อ ข. (ตัวอย่างของชีววัตถุ คือ antitoxins , bacterial vaccines , blood products , hormone extracts): ชีววัตถุครอบคลุมผลิตภัณฑ์ที่ได้จากสิ่งมีชีวิต เช่น แอนติท็อกซิน, วัคซีนจากแบคทีเรีย, ผลิตภัณฑ์จากเลือด และฮอร์โมนสกัด ซึ่งเป็นข้อความที่ถูกต้องตามคำนิยามทางเภสัชกรรม
• ข้อ ค. (Insulin จัดเป็นชีววัตถุ): Insulin จัดเป็นชีววัตถุเนื่องจากเป็นโปรตีนฮอร์โมนที่ผลิตขึ้นจากสิ่งมีชีวิตหรือผ่านเทคโนโลยี recombinant DNA จึงถูกต้องตามนิยาม
• ข้อ ง. (วัตถุที่ได้จากสิ่งมีชีวิตและใช้สำหรับป้องกันหรือรักษาโรค): คำนิยามของชีววัตถุคือผลิตภัณฑ์หรือสารที่ได้จากสิ่งมีชีวิต สำหรับใช้ในการป้องกัน วินิจฉัย บำบัด หรือรักษาโรคในมนุษย์ ซึ่งเป็นข้อความที่ถูกต้อง
• ข้อ จ. (ไม่มีข้อผิด): มีข้อความที่ไม่ถูกต้องอยู่ในตัวเลือก นั่นคือข้อ ก ซึ่งระบุว่าชีววัตถุสังเคราะห์ทางเคมีได้ง่าย ซึ่งขัดแย้งกับความเป็นจริงที่ชีววัตถุมีโครงสร้างโมเลกุลขนาดใหญ่และซับซ้อนสูง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100" t="n"/>
      <c r="L8" s="88" t="inlineStr">
        <is>
          <t>Allergic rhinitis</t>
        </is>
      </c>
      <c r="M8" s="100" t="inlineStr">
        <is>
          <t>Clinic</t>
        </is>
      </c>
      <c r="N8" s="88" t="inlineStr">
        <is>
          <t>ข้อ 6 Pharma Plus เล่มม่วง (เฉลยข้อ ก)</t>
        </is>
      </c>
      <c r="O8" s="100" t="inlineStr">
        <is>
          <t>Mock</t>
        </is>
      </c>
      <c r="P8" s="100" t="inlineStr">
        <is>
          <t>Pharma Plus เล่มม่วง</t>
        </is>
      </c>
      <c r="Q8" s="100" t="n"/>
    </row>
    <row r="9" ht="13.2" customHeight="1" s="49">
      <c r="A9" s="119" t="n">
        <v>7</v>
      </c>
      <c r="B9" s="88" t="inlineStr">
        <is>
          <t>วัตถุประสงค์ในการเติม adjuvant คือข้อใด</t>
        </is>
      </c>
      <c r="C9" s="100" t="n"/>
      <c r="D9" s="88" t="inlineStr">
        <is>
          <t>เพื่อเพิ่มการละลาย</t>
        </is>
      </c>
      <c r="E9" s="88" t="inlineStr">
        <is>
          <t>ทำให้ไวรัสอ่อนฤทธิ์ลง</t>
        </is>
      </c>
      <c r="F9" s="88" t="inlineStr">
        <is>
          <t>เพื่อเพิ่มความคงตัว</t>
        </is>
      </c>
      <c r="G9" s="88" t="inlineStr">
        <is>
          <t>เพื่อเป็นสารต้านจุลชีพ</t>
        </is>
      </c>
      <c r="H9" s="88" t="inlineStr">
        <is>
          <t>เพื่อเพิ่มการตอบสนองต่อภูมิคุ้มกัน</t>
        </is>
      </c>
      <c r="I9" s="119" t="inlineStr">
        <is>
          <t>5</t>
        </is>
      </c>
      <c r="J9" s="88" t="inlineStr">
        <is>
          <t>✅ คำตอบที่ถูกต้อง: ข้อ จ. เพื่อเพิ่มการตอบสนองต่อภูมิคุ้มกัน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เพื่อเพิ่มการตอบสนองต่อภูมิคุ้มกัน Adjuvant (เช่น Alum) เติมลงในวัคซีนเพื่อกระตุ้นระบบภูมิคุ้มกัน (Immune response) ให้ตอบสนองต่อแอนติเจนได้ดีและยาวนานขึ้น ตามหลักการสร้างเสริมภูมิคุ้มกันโรค
🔍 ข้ออื่นผิดเพราะอะไร:
• ข้อ ก. (เพื่อเพิ่มการละลาย): สารเพิ่มการละลาย (solubilizing agent) เช่น surfactants หรือ cosolvents ใช้ปรับปรุงคุณสมบัติทางเคมีกายภาพของสูตรตำรับ ไม่ใช่หน้าที่ของ adjuvant ในวัคซีน
• ข้อ ข. (ทำให้ไวรัสอ่อนฤทธิ์ลง): การทำให้อ่อนฤทธิ์ (attenuation) กระทำในขั้นตอนการเพาะเลี้ยงเชื้อไวรัสหรือแบคทีเรียผ่าน serial passage ไม่ได้เกิดจากการเติมสาร adjuvant ในตำรับ
• ข้อ ค. (เพื่อเพิ่มความคงตัว): การเพิ่มความคงตัวของสูตรตำรับเป็นหน้าที่ของ stabilizer เช่น human serum albumin, gelatin หรือ sugars (sucrose, lactose) ไม่ใช่หน้าที่หลักของ immunological adjuvant
• ข้อ ง. (เพื่อเป็นสารต้านจุลชีพ): สารต้านจุลชีพในวัคซีนคือ preservatives เช่น thimerosal, phenol หรือ 2-phenoxyethanol ซึ่งเติมเพื่อป้องกันการปนเปื้อนของแบคทีเรียและเชื้อราในการใช้แบบ multi-dose vial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00" t="n"/>
      <c r="L9" s="88" t="inlineStr">
        <is>
          <t>EPI Vaccines</t>
        </is>
      </c>
      <c r="M9" s="100" t="inlineStr">
        <is>
          <t>Clinic</t>
        </is>
      </c>
      <c r="N9" s="88" t="inlineStr">
        <is>
          <t>ข้อ 7 Pharma Plus เล่มม่วง (เฉลยข้อ จ)</t>
        </is>
      </c>
      <c r="O9" s="100" t="inlineStr">
        <is>
          <t>Mock</t>
        </is>
      </c>
      <c r="P9" s="100" t="inlineStr">
        <is>
          <t>Pharma Plus เล่มม่วง</t>
        </is>
      </c>
      <c r="Q9" s="100" t="n"/>
    </row>
    <row r="10" ht="13.2" customHeight="1" s="49">
      <c r="A10" s="119" t="n">
        <v>8</v>
      </c>
      <c r="B10" s="88" t="inlineStr">
        <is>
          <t>หากท่านเป็นเภสัชกรณ์ ท่านจะเก็บวัคซีนใดในช่องแช่แข็ง เพื่อเพิ่มอายุยาให้นานขึ้น</t>
        </is>
      </c>
      <c r="C10" s="100" t="n"/>
      <c r="D10" s="88" t="inlineStr">
        <is>
          <t>DTP</t>
        </is>
      </c>
      <c r="E10" s="88" t="inlineStr">
        <is>
          <t>OPV</t>
        </is>
      </c>
      <c r="F10" s="88" t="inlineStr">
        <is>
          <t>HBV</t>
        </is>
      </c>
      <c r="G10" s="88" t="inlineStr">
        <is>
          <t>Typhoid vaccine</t>
        </is>
      </c>
      <c r="H10" s="88" t="inlineStr">
        <is>
          <t>Rabies vaccine</t>
        </is>
      </c>
      <c r="I10" s="119" t="inlineStr">
        <is>
          <t>2</t>
        </is>
      </c>
      <c r="J10" s="88" t="inlineStr">
        <is>
          <t>✅ คำตอบที่ถูกต้อง: ข้อ ข.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วัคซีน Oral Polio Vaccine (OPV) เป็นวัคซีนชนิดเชื้อเป็นอ่อนฤทธิ์ (Live-attenuated) ที่ต้องเก็บรักษาในช่องแช่แข็ง (-15 ถึง -25 องศาเซลเซียส) เพื่อคงสภาพและเพิ่มอายุของยา ในขณะที่วัคซีนที่มีส่วนผสมของ toxoid หรือ killed vaccine เช่น DTP, HBV ต้องเก็บในตู้เย็นช่องธรรมดา ห้ามแช่แข็ง
🔍 ข้ออื่นผิดเพราะอะไร:
• ข้อ ก. (DTP): DTP มี aluminum adjuvant เป็นส่วนประกอบ หากนำไปแช่แข็ง (freezing) โครงสร้างผลึกของ alum จะแตกสลาย ทำให้สูญเสีย potency และตกตะกอนถาวร จึงห้ามแช่แข็งโดยเด็ดขาด (เก็บที่ 2-8 องศาเซลเซียส)
• ข้อ ค. (HBV): HBV เป็น subunit vaccine ที่มี aluminum adjuvant ห้ามแช่แข็งเด็ดขาดเนื่องจาก adjuvant จะตกตะกอนและทำให้ประสิทธิภาพในการกระตุ้นภูมิคุ้มกันลดลงอย่างถาวร
• ข้อ ง. (Typhoid vaccine): Typhoid vaccine ชนิดฉีด (Vi capsular polysaccharide) หรือชนิดเชื้อตาย ต้องเก็บที่อุณหภูมิ 2-8 องศาเซลเซียส ห้ามเก็บในช่องแช่แข็งเพราะจะทำให้โครงสร้างแอนติเจนเสียสภาพ
• ข้อ จ. (Rabies vaccine): Rabies vaccine ชนิดฉีดในมนุษย์เป็น inactivated cell-culture vaccine ต้องเก็บรักษาที่อุณหภูมิ 2 ถึง 8 องศาเซลเซียส ห้ามนำไปแช่แข็งเพราะอาจทำให้โปรตีนแอนติเจนเสียสภาพและขวดบรรจุแตกร้าว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00" t="n"/>
      <c r="L10" s="88" t="inlineStr">
        <is>
          <t>EPI Vaccines</t>
        </is>
      </c>
      <c r="M10" s="100" t="inlineStr">
        <is>
          <t>Clinic</t>
        </is>
      </c>
      <c r="N10" s="88" t="inlineStr">
        <is>
          <t>ข้อ 8 Pharma Plus เล่มม่วง (เฉลยข้อ ข)</t>
        </is>
      </c>
      <c r="O10" s="100" t="inlineStr">
        <is>
          <t>Mock</t>
        </is>
      </c>
      <c r="P10" s="100" t="inlineStr">
        <is>
          <t>Pharma Plus เล่มม่วง</t>
        </is>
      </c>
      <c r="Q10" s="100" t="n"/>
    </row>
    <row r="11" ht="13.2" customHeight="1" s="49">
      <c r="A11" s="119" t="n">
        <v>9</v>
      </c>
      <c r="B11" s="88" t="inlineStr">
        <is>
          <t>ข้อใดไม่ใช่ live-attenuated vaccine</t>
        </is>
      </c>
      <c r="C11" s="100" t="n"/>
      <c r="D11" s="88" t="inlineStr">
        <is>
          <t>BCG</t>
        </is>
      </c>
      <c r="E11" s="88" t="inlineStr">
        <is>
          <t>MMR</t>
        </is>
      </c>
      <c r="F11" s="88" t="inlineStr">
        <is>
          <t>DTP</t>
        </is>
      </c>
      <c r="G11" s="88" t="inlineStr">
        <is>
          <t>Varicella vaccine</t>
        </is>
      </c>
      <c r="H11" s="88" t="inlineStr">
        <is>
          <t>Polio</t>
        </is>
      </c>
      <c r="I11" s="119" t="inlineStr">
        <is>
          <t>3</t>
        </is>
      </c>
      <c r="J11" s="88" t="inlineStr">
        <is>
          <t>✅ คำตอบที่ถูกต้อง: ข้อ ค. DTP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DTP ประกอบด้วย Diphtheria toxoid, Tetanus toxoid และ Pertussis (Inactivated bacteria) ซึ่งไม่ใช่ live-attenuated vaccine ในขณะที่ BCG, MMR, Varicella และ OPV เป็นวัคซีนเชื้อเป็นอ่อนฤทธิ์
🔍 ข้ออื่นผิดเพราะอะไร:
• ข้อ ก. (BCG): BCG (Bacillus Calmette-Guérin) เป็น live attenuated bacterial vaccine ที่เตรียมจากเชื้อ Mycobacterium bovis อ่อนฤทธิ์ จึงจัดเป็นวัคซีนเชื้อเป็น
• ข้อ ข. (MMR): MMR เป็น live attenuated viral vaccine รวม 3 โรค ได้แก่ หัด คางทูม และหัดเยอรมัน ซึ่งมีข้อห้ามใช้ในหญิงตั้งครรภ์และผู้ที่มีภาวะภูมิคุ้มกันบกพร่องรุนแรง
• ข้อ ง. (Varicella vaccine): Varicella vaccine เป็น live attenuated viral vaccine ผลิตจากเชื้อ Varicella zoster virus สายพันธุ์ Oka จึงจัดเป็นวัคซีนชนิดเชื้อมีชีวิตอ่อนฤทธิ์
• ข้อ จ. (Polio): Polio ชนิดหยอดทางปาก (OPV / Sabin) เป็น live attenuated vaccine ที่เลียนแบบการติดเชื้อธรรมชาติในทางเดินอาหารเพื่อสร้าง mucosal IgA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00" t="n"/>
      <c r="L11" s="88" t="inlineStr">
        <is>
          <t>Hypersensitivity</t>
        </is>
      </c>
      <c r="M11" s="100" t="inlineStr">
        <is>
          <t>Clinic</t>
        </is>
      </c>
      <c r="N11" s="88" t="inlineStr">
        <is>
          <t>ข้อ 9 Pharma Plus เล่มม่วง (เฉลยข้อ ค)</t>
        </is>
      </c>
      <c r="O11" s="100" t="inlineStr">
        <is>
          <t>Mock</t>
        </is>
      </c>
      <c r="P11" s="100" t="inlineStr">
        <is>
          <t>Pharma Plus เล่มม่วง</t>
        </is>
      </c>
      <c r="Q11" s="100" t="n"/>
    </row>
    <row r="12" ht="13.2" customHeight="1" s="49">
      <c r="A12" s="119" t="n">
        <v>10</v>
      </c>
      <c r="B12" s="88" t="inlineStr">
        <is>
          <t>วัคซีนใดไม่ได้อยู่ในโปรแกรมเสริมสร้างภูมิคุ้มกัน</t>
        </is>
      </c>
      <c r="C12" s="100" t="n"/>
      <c r="D12" s="88" t="inlineStr">
        <is>
          <t>หัด</t>
        </is>
      </c>
      <c r="E12" s="88" t="inlineStr">
        <is>
          <t>คางทูม</t>
        </is>
      </c>
      <c r="F12" s="88" t="inlineStr">
        <is>
          <t>โปลิโอ</t>
        </is>
      </c>
      <c r="G12" s="88" t="inlineStr">
        <is>
          <t>อีสุกอีใส</t>
        </is>
      </c>
      <c r="H12" s="88" t="inlineStr">
        <is>
          <t>บาดทะยัก</t>
        </is>
      </c>
      <c r="I12" s="119" t="inlineStr">
        <is>
          <t>4</t>
        </is>
      </c>
      <c r="J12" s="88" t="inlineStr">
        <is>
          <t>✅ คำตอบที่ถูกต้อง: ข้อ ง.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ในประเทศไทยปัจจุบันยังไม่ได้ถูกบรรจุเป็นวัคซีนพื้นฐานบังคับในโปรแกรมสร้างเสริมภูมิคุ้มกันโรคแห่งชาติสำหรับเด็กทุกคนโดยไม่เสียค่าใช้จ่าย (แม้จะแนะนำในกลุ่มเสี่ยงหรือฉีดตามความสมัครใจก็ตาม) ต่างจาก หัด, คางทูม, โปลิโอ และบาดทะยักที่เป็นวัคซีนพื้นฐาน
🔍 ข้ออื่นผิดเพราะอะไร:
• ข้อ ก. (หัด): วัคซีนหัด (Measles) บรรจุอยู่ในแผนงาน EPI ของกระทรวงสาธารณสุขไทยในรูปวัคซีนรวม MMR โดยให้เข็มแรกที่อายุ 9-12 เดือน และเข็มที่สองที่อายุ 18 เดือน
• ข้อ ข. (คางทูม): วัคซีนคางทูม (Mumps) บรรจุอยู่ในแผนงาน EPI ของไทยร่วมในสูตรวัคซีนรวม MMR สำหรับเด็กไทยทุกคนโดยไม่มีค่าใช้จ่าย
• ข้อ ค. (โปลิโอ): วัคซีนโปลิโอ (Polio) อยู่ในแผนงาน EPI พื้นฐาน โดยให้ทั้งชนิดฉีด (IPV) ที่อายุ 2 และ 4 เดือน ร่วมกับชนิดหยอด (OPV) ที่อายุ 2, 4, 6 เดือน, 1.5 ปี และ 4 ปี
• ข้อ จ. (บาดทะยัก): วัคซีนบาดทะยัก (Tetanus) อยู่ในแผนงาน EPI พื้นฐานในรูป DTP-HBV-Hib และ DTP รวมถึงฉีดกระตุ้นด้วย Td ในเด็กนักเรียนชั้น ป.6 และผู้ใหญ่ทุก 10 ปี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00" t="n"/>
      <c r="L12" s="88" t="inlineStr">
        <is>
          <t>EPI Vaccines</t>
        </is>
      </c>
      <c r="M12" s="100" t="inlineStr">
        <is>
          <t>Clinic</t>
        </is>
      </c>
      <c r="N12" s="88" t="inlineStr">
        <is>
          <t>ข้อ 10 Pharma Plus เล่มม่วง (เฉลยข้อ ง)</t>
        </is>
      </c>
      <c r="O12" s="100" t="inlineStr">
        <is>
          <t>Mock</t>
        </is>
      </c>
      <c r="P12" s="100" t="inlineStr">
        <is>
          <t>Pharma Plus เล่มม่วง</t>
        </is>
      </c>
      <c r="Q12" s="100" t="n"/>
    </row>
    <row r="13" ht="13.2" customHeight="1" s="49">
      <c r="A13" s="119" t="n">
        <v>11</v>
      </c>
      <c r="B13" s="88"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วัคซีนที่ให้เด็กตั้งแต่แรกเกิดคือ</t>
        </is>
      </c>
      <c r="C13" s="100" t="n"/>
      <c r="D13" s="88" t="inlineStr">
        <is>
          <t>BCG และ HBV</t>
        </is>
      </c>
      <c r="E13" s="88" t="inlineStr">
        <is>
          <t>BCG และ OPV</t>
        </is>
      </c>
      <c r="F13" s="88" t="inlineStr">
        <is>
          <t>OPV และ MMR</t>
        </is>
      </c>
      <c r="G13" s="88" t="inlineStr">
        <is>
          <t>HBV และ MMR</t>
        </is>
      </c>
      <c r="H13" s="88" t="inlineStr">
        <is>
          <t>DTP และ OPV</t>
        </is>
      </c>
      <c r="I13" s="119" t="inlineStr">
        <is>
          <t>1</t>
        </is>
      </c>
      <c r="J13" s="88" t="inlineStr">
        <is>
          <t>✅ คำตอบที่ถูกต้อง: ข้อ ก. BCG และ HBV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และ HBV ตามตารางสร้างเสริมภูมิคุ้มกันโรคของกระทรวงสาธารณสุข เด็กแรกเกิดทุกคนจะได้รับวัคซีน BCG (วัคซีนป้องกันวัณโรค) และ Hepatitis B vaccine (HBV เข็มที่ 1) ทันที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00" t="n"/>
      <c r="L13" s="88" t="inlineStr">
        <is>
          <t>EPI Vaccines</t>
        </is>
      </c>
      <c r="M13" s="100" t="inlineStr">
        <is>
          <t>Clinic</t>
        </is>
      </c>
      <c r="N13" s="88" t="inlineStr">
        <is>
          <t>ข้อ 11 Pharma Plus เล่มม่วง (เฉลยข้อ ก)</t>
        </is>
      </c>
      <c r="O13" s="100" t="inlineStr">
        <is>
          <t>Mock</t>
        </is>
      </c>
      <c r="P13" s="100" t="inlineStr">
        <is>
          <t>Pharma Plus เล่มม่วง</t>
        </is>
      </c>
      <c r="Q13" s="100" t="n"/>
    </row>
    <row r="14" ht="13.2" customHeight="1" s="49">
      <c r="A14" s="119" t="n">
        <v>12</v>
      </c>
      <c r="B14" s="88"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ต่อมาตรวจพบว่าเด็กมีภาวะภูมิคุ้มกันบกพร่อง วัคซีนในข้อใดต่อไปนี้ไม่ควรแนะนำให้เด็กรายนี้</t>
        </is>
      </c>
      <c r="C14" s="100" t="n"/>
      <c r="D14" s="88" t="inlineStr">
        <is>
          <t>IPV vaccine</t>
        </is>
      </c>
      <c r="E14" s="88" t="inlineStr">
        <is>
          <t>MMR vaccine</t>
        </is>
      </c>
      <c r="F14" s="88" t="inlineStr">
        <is>
          <t>HBV vaccine</t>
        </is>
      </c>
      <c r="G14" s="88" t="inlineStr">
        <is>
          <t>Haemophilus influenzae B vaccine</t>
        </is>
      </c>
      <c r="H14" s="88" t="inlineStr">
        <is>
          <t>Japanese encephalitis vaccine</t>
        </is>
      </c>
      <c r="I14" s="119" t="inlineStr">
        <is>
          <t>2</t>
        </is>
      </c>
      <c r="J14" s="88" t="inlineStr">
        <is>
          <t>✅ คำตอบที่ถูกต้อง: ข้อ ข. MMR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vaccine เด็กที่มีภาวะภูมิคุ้มกันบกพร่อง (Immunocompromised host) มีข้อห้ามเด็ดขาดในการรับวัคซีนชนิดเชื้อเป็นอ่อนฤทธิ์ (Live-attenuated vaccines) เช่น MMR, Varicella, BCG เนื่องจากเชื้ออาจก่อให้เกิดโรคติดเชื้อรุนแรงแพร่กระจายได้ ส่วน IPV, HBV, Hib และ JE (ชนิดเชื้อตาย) สามารถให้ได้
🔍 ข้ออื่นผิดเพราะอะไร:
• ข้อ ก. (IPV vaccine): IPV (Inactivated Polio Vaccine) เป็นวัคซีนเชื้อตายชนิดฉีด จึงมีความปลอดภัยสูงและเป็นวัคซีนโปลิโอที่แนะนำให้ใช้ในผู้ป่วย immunocompromised เพื่อเลี่ยงความเสี่ยง VAPP จาก OPV
• ข้อ ค. (HBV vaccine): HBV เป็น recombinant subunit vaccine ที่ไม่มีเชื้อไวรัสมีชีวิต สามารถบริหารได้อย่างปลอดภัยในผู้ป่วยภูมิคุ้มกันบกพร่องแม้ระดับการตอบสนองของ antibody อาจต่ำกว่าปกติ
• ข้อ ง. (Haemophilus influenzae B vaccine): Haemophilus influenzae type b (Hib) เป็น conjugate polysaccharide vaccine จัดเป็น non-live vaccine จึงปลอดภัยและแนะนำให้ฉีดในผู้ป่วยภูมิคุ้มกันบกพร่อง
• ข้อ จ. (Japanese encephalitis vaccine): Japanese encephalitis vaccine ชนิดเชื้อตาย (Inactivated JE เช่น Vero cell-derived) สามารถให้ในผู้ป่วย immunocompromised ได้อย่างปลอดภัยโดยไม่เสี่ยงต่อการติดเชื้อกระจาย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00" t="n"/>
      <c r="L14" s="88" t="inlineStr">
        <is>
          <t>EPI Vaccines</t>
        </is>
      </c>
      <c r="M14" s="100" t="inlineStr">
        <is>
          <t>Clinic</t>
        </is>
      </c>
      <c r="N14" s="88" t="inlineStr">
        <is>
          <t>ข้อ 12 Pharma Plus เล่มม่วง (เฉลยข้อ ข)</t>
        </is>
      </c>
      <c r="O14" s="100" t="inlineStr">
        <is>
          <t>Mock</t>
        </is>
      </c>
      <c r="P14" s="100" t="inlineStr">
        <is>
          <t>Pharma Plus เล่มม่วง</t>
        </is>
      </c>
      <c r="Q14" s="100" t="n"/>
    </row>
    <row r="15" ht="13.2" customHeight="1" s="49">
      <c r="A15" s="119" t="n">
        <v>13</v>
      </c>
      <c r="B15" s="88" t="inlineStr">
        <is>
          <t>ควรฉีดวัคซีนที่กล้ามเนื้อชนิดใด</t>
        </is>
      </c>
      <c r="C15" s="100" t="n"/>
      <c r="D15" s="88" t="inlineStr">
        <is>
          <t>Deltoid</t>
        </is>
      </c>
      <c r="E15" s="88" t="inlineStr">
        <is>
          <t>Gluteus maximus</t>
        </is>
      </c>
      <c r="F15" s="88" t="inlineStr">
        <is>
          <t>Gluteus medis</t>
        </is>
      </c>
      <c r="G15" s="88" t="inlineStr">
        <is>
          <t>Gastrocnemius</t>
        </is>
      </c>
      <c r="H15" s="88" t="inlineStr">
        <is>
          <t>Anterolateral</t>
        </is>
      </c>
      <c r="I15" s="119" t="inlineStr">
        <is>
          <t>1</t>
        </is>
      </c>
      <c r="J15" s="88" t="inlineStr">
        <is>
          <t>✅ คำตอบที่ถูกต้อง: ข้อ ก. Deltoid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Deltoid ตำแหน่งมาตรฐานสำหรับการฉีดวัคซีนเข้ากล้ามเนื้อในเด็กเล็ก (อายุต่ำกว่า 2 ปี) คือกล้ามเนื้อ vastus lateralis บริเวณ anterolateral ของต้นขา ส่วนในเด็กโตและผู้ใหญ่แนะนำบริเวณกล้ามเนื้อ deltoid หลีกเลี่ยง gluteus maximus เนื่องจากมีความเสี่ยงในการโดนเส้นประสาท sciatic และการสะสมของไขมันซึ่งทำให้ภูมิคุ้มกันขึ้นไม่ดี
🔍 ข้ออื่นผิดเพราะอะไร:
• ข้อ ข. (Gluteus maximus): Gluteus maximus ไม่แนะนำให้ใช้ฉีดวัคซีนเนื่องจากชั้นไขมันใต้ผิวหนังหนาทำให้การดูดซึมยาและแอนติเจนช้าลง ภูมิคุ้มกันขึ้นไม่ดี และเสี่ยงต่อการบาดเจ็บของเส้นประสาท sciatic nerve
• ข้อ ค. (Gluteus medis): Gluteus medius บริเวณสะโพกด้านบน ไม่ใช่ตำแหน่งมาตรฐานสำหรับฉีดวัคซีนทั่วไปในเด็กและผู้ใหญ่ และมีความเสี่ยงต่อการฉีดเข้าชั้นไขมันมากกว่ากล้ามเนื้อ deltoid
• ข้อ ง. (Gastrocnemius): Gastrocnemius (กล้ามเนื้อน่อง) มีมวลกล้ามเนื้อไม่เหมาะสมสำหรับการฉีดวัคซีนเข้ากล้าม และเสี่ยงต่อการระคายเคืองต่อหลอดเลือดและเส้นประสาทส่วนปลาย
• ข้อ จ. (Anterolateral): Anterolateral aspect of thigh (กล้ามเนื้อ vastus lateralis) เป็นตำแหน่งมาตรฐานสำหรับการฉีดวัคซีนเข้ากล้ามในทารกและเด็กอายุต่ำกว่า 2 ปี แต่ในเด็กโตและผู้ใหญ่จะใช้ Deltoid เป็นหลักตามบริบทของเฉลยข้อนี้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00" t="n"/>
      <c r="L15" s="88" t="inlineStr">
        <is>
          <t>EPI Vaccines</t>
        </is>
      </c>
      <c r="M15" s="100" t="inlineStr">
        <is>
          <t>Clinic</t>
        </is>
      </c>
      <c r="N15" s="88" t="inlineStr">
        <is>
          <t>ข้อ 13 Pharma Plus เล่มม่วง (เฉลยข้อ ก)</t>
        </is>
      </c>
      <c r="O15" s="100" t="inlineStr">
        <is>
          <t>Mock</t>
        </is>
      </c>
      <c r="P15" s="100" t="inlineStr">
        <is>
          <t>Pharma Plus เล่มม่วง</t>
        </is>
      </c>
      <c r="Q15" s="100" t="n"/>
    </row>
    <row r="16" ht="13.2" customHeight="1" s="49">
      <c r="A16" s="119" t="n">
        <v>14</v>
      </c>
      <c r="B16" s="88" t="inlineStr">
        <is>
          <t>การฉีดวัคซีนกระตุ้นเข็มแรก จะมี antibody ชนิดใดเริ่มสร้างตัวแรก</t>
        </is>
      </c>
      <c r="C16" s="100" t="n"/>
      <c r="D16" s="88" t="inlineStr">
        <is>
          <t>Immunoglobulin A</t>
        </is>
      </c>
      <c r="E16" s="88" t="inlineStr">
        <is>
          <t>Immunoglobulin D</t>
        </is>
      </c>
      <c r="F16" s="88" t="inlineStr">
        <is>
          <t>Immunoglobulin E</t>
        </is>
      </c>
      <c r="G16" s="88" t="inlineStr">
        <is>
          <t>Immunoglobulin G</t>
        </is>
      </c>
      <c r="H16" s="88" t="inlineStr">
        <is>
          <t>Immunoglobulin M</t>
        </is>
      </c>
      <c r="I16" s="119" t="inlineStr">
        <is>
          <t>5</t>
        </is>
      </c>
      <c r="J16" s="88" t="inlineStr">
        <is>
          <t>✅ คำตอบที่ถูกต้อง: ข้อ จ. Immunoglobulin M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Immunoglobulin M เมื่อร่างกายได้รับแอนติเจนหรือวัคซีนเป็นครั้งแรก (Primary response) IgM จะเป็น antibody ชนิดแรกที่ถูกสร้างขึ้นในปริมาณสูงในช่วงแรกของการตอบสนองทางภูมิคุ้มกัน (Primary immune response) ก่อนที่จะเปลี่ยนเป็นการสร้าง IgG ในเวลาต่อมา
🔍 ข้ออื่นผิดเพราะอะไร:
• ข้อ ก. (Immunoglobulin A): Immunoglobulin A (IgA) เป็นแอนติบอดีหลักที่ทำหน้าที่ป้องกันเยื่อบุผิว (mucosal immunity) ในทางเดินหายใจและทางเดินอาหาร ไม่ใช่แอนติบอดีตัวแรกที่ตรวจพบในกระแสเลือดระหว่าง primary immune response
• ข้อ ข. (Immunoglobulin D): Immunoglobulin D (IgD) ทำหน้าที่หลักเป็น B-cell receptor บนผิว naive B-cells ร่วมกับ IgM มีปริมาณน้อยมากในกระแสเลือดและไม่ได้หลั่งออกมาเป็นตัวแรกในการตอบสนองต่อวัคซีน
• ข้อ ค. (Immunoglobulin E): Immunoglobulin E (IgE) มีบทบาทหลักในปฏิกิริยาการแพ้ Type I hypersensitivity และการต่อต้านการติดเชื้อปรสิตพยาธิ ไม่ใช่แอนติบอดีป้องกันโรคที่เริ่มสร้างตัวแรกหลังฉีดวัคซีน
• ข้อ ง. (Immunoglobulin G): Immunoglobulin G (IgG) เป็นแอนติบอดีที่มีความจำเพาะสูงและคงอยู่ยาวนาน แต่จะถูกสร้างขึ้นหลังการสลับคลาส (class switching) ในระยะหลังของ primary response หรือเป็นแอนติบอดีหลักใน secondary (anamnestic) response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00" t="n"/>
      <c r="L16" s="88" t="inlineStr">
        <is>
          <t>EPI Vaccines</t>
        </is>
      </c>
      <c r="M16" s="100" t="inlineStr">
        <is>
          <t>Clinic</t>
        </is>
      </c>
      <c r="N16" s="88" t="inlineStr">
        <is>
          <t>ข้อ 14 Pharma Plus เล่มม่วง (เฉลยข้อ จ)</t>
        </is>
      </c>
      <c r="O16" s="100" t="inlineStr">
        <is>
          <t>Mock</t>
        </is>
      </c>
      <c r="P16" s="100" t="inlineStr">
        <is>
          <t>Pharma Plus เล่มม่วง</t>
        </is>
      </c>
      <c r="Q16" s="100" t="n"/>
    </row>
    <row r="17" ht="13.2" customHeight="1" s="49">
      <c r="A17" s="119" t="n">
        <v>15</v>
      </c>
      <c r="B17" s="88" t="inlineStr">
        <is>
          <t>ข้อใดผิดเกี่ยวกับการให้วัคซีนในเด็ก</t>
        </is>
      </c>
      <c r="C17" s="100" t="n"/>
      <c r="D17" s="88" t="inlineStr">
        <is>
          <t>วัคซีนที่มีชีวิตสามารถให้พร้อมกันในวันเดียวกันได้</t>
        </is>
      </c>
      <c r="E17" s="88" t="inlineStr">
        <is>
          <t>ถ้าฉีดวัคซีนในวันนัดไม่ได้ ให้มาก่อนจะได้กว่ามาฉีดช้ากว่ากำหนด</t>
        </is>
      </c>
      <c r="F17" s="88" t="inlineStr">
        <is>
          <t>วัคซีนชนิดกินเป็น IgA</t>
        </is>
      </c>
      <c r="G17" s="88" t="inlineStr">
        <is>
          <t>ถ้าเด็กเป็นไข้สูงยังไม่ฉีดวัคซีนให้ แต่ถ้าเป็นหวัด ไอ สามารถให้วัคซีนได้</t>
        </is>
      </c>
      <c r="H17" s="88" t="inlineStr">
        <is>
          <t>[NEED_REVIEW]</t>
        </is>
      </c>
      <c r="I17" s="119" t="inlineStr">
        <is>
          <t>2</t>
        </is>
      </c>
      <c r="J17" s="88" t="inlineStr">
        <is>
          <t>✅ คำตอบที่ถูกต้อง: ข้อ ข. ถ้าฉีดวัคซีนในวันนัดไม่ได้ ให้มาก่อนจะได้กว่ามาฉีดช้ากว่ากำหนด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ถ้าฉีดวัคซีนในวันนัดไม่ได้ ให้มาก่อนจะได้กว่ามาฉีดช้ากว่ากำหนด วัคซีนชนิดกิน (เช่น OPV หรือ Rotavirus) กระตุ้นภูมิคุ้มกันชนิด Secretory IgA ที่เยื่อบุทางเดินอาหาร ไม่ได้หมายถึงตัววัคซีนเป็นโมเลกุล IgA ตามข้อ ค. ส่วนข้ออื่นๆ ถูกต้องตามหลักการให้วัคซีนพื้นฐานในเด็ก
🔍 ข้ออื่นผิดเพราะอะไร:
• ข้อ ก. (วัคซีนที่มีชีวิตสามารถให้พร้อมกันในวันเดียวกันได้): วัคซีนชนิดเชื้อมีชีวิตสามารถให้พร้อมกันในวันเดียวกันได้โดยฉีดคนละตำแหน่ง แต่หากไม่ได้ให้พร้อมกันในวันเดียวกัน ต้องเว้นระยะห่างอย่างน้อย 28 วัน (4 สัปดาห์) ซึ่งเป็นข้อความที่ถูกต้อง
• ข้อ ค. (วัคซีนชนิดกินเป็น IgA): วัคซีนชนิดกิน เช่น OPV และ Rotavirus จะช่วยกระตุ้นการสร้าง Secretory IgA ที่เยื่อบุทางเดินอาหารเพื่อป้องกันการบุกรุกของเชื้อ ซึ่งเป็นกลไกที่ถูกต้อง
• ข้อ ง. (ถ้าเด็กเป็นไข้สูงยังไม่ฉีดวัคซีนให้ แต่ถ้าเป็นหวัด ไอ สามารถให้วัคซีนได้): อาการเจ็บป่วยเล็กน้อย เช่น ไข้ต่ำ หวัด ไอ หรือน้ำมูกไหล ไม่ใช่ข้อห้ามในการรับวัคซีน แต่หากมีไข้สูงเฉียบพลันควรเลื่อนการฉีดออกไปจนกว่าจะหาย ซึ่งเป็นคำแนะนำที่ถูกต้อง
• ข้อ จ. (ในการฉีดวัคซีนครั้งที่ 2,3 สามารถเปลี่ยนยี่ห้อบริษัทอื่นได้ถ้าจำเป็น): หากวัคซีนยี่ห้อเดิมไม่มีจำหน่าย สามารถใช้วัคซีนป้องกันโรคเดียวกันจากผู้ผลิตรายอื่นทดแทนเพื่อรับการฉีดให้ครบตามกำหนดได้ตามคำแนะนำจากล จึงเป็นข้อความที่ถูกต้อง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100" t="n"/>
      <c r="L17" s="88" t="inlineStr">
        <is>
          <t>EPI Vaccines</t>
        </is>
      </c>
      <c r="M17" s="100" t="inlineStr">
        <is>
          <t>Clinic</t>
        </is>
      </c>
      <c r="N17" s="88" t="inlineStr">
        <is>
          <t>ข้อ 15 Pharma Plus เล่มม่วง (เฉลยข้อ ข ค)</t>
        </is>
      </c>
      <c r="O17" s="100" t="inlineStr">
        <is>
          <t>Mock</t>
        </is>
      </c>
      <c r="P17" s="100" t="inlineStr">
        <is>
          <t>Pharma Plus เล่มม่วง</t>
        </is>
      </c>
      <c r="Q17" s="100" t="n"/>
    </row>
    <row r="18" ht="13.2" customHeight="1" s="49">
      <c r="A18" s="119" t="n">
        <v>16</v>
      </c>
      <c r="B18" s="88" t="inlineStr">
        <is>
          <t>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และมีหัวหนองเกิดบริเวณสะโพก
ท่านจะให้คำแนะนำในการดูแลรักษาฝีที่เกิดขึ้นนี้อย่างไร</t>
        </is>
      </c>
      <c r="C18" s="100" t="n"/>
      <c r="D18" s="88" t="inlineStr">
        <is>
          <t>ทำความสะอาดด้วย alcohol 70% วันละ 2 ครั้ง</t>
        </is>
      </c>
      <c r="E18" s="88" t="inlineStr">
        <is>
          <t>ไม่ต้องใส่ยาหรือปิดแผล ให้เช็ดด้วยสำลีชุบน้ำสะอาดก็เพียงพอ</t>
        </is>
      </c>
      <c r="F18" s="88" t="inlineStr">
        <is>
          <t>ใช้เข็มสะอาดเจาะฝีให้แตก แล้วทาด้วย povidone iodine วันละ 2 ครั้ง</t>
        </is>
      </c>
      <c r="G18" s="88" t="inlineStr">
        <is>
          <t>เมื่อฝีแตกให้เอาพาสเตอร์ปิดแผลไว้ เพื่อป้องกันแผลสกปรกและติดเชื้อ</t>
        </is>
      </c>
      <c r="H18" s="88" t="inlineStr">
        <is>
          <t>จ่ายยา cloxacillin syrup เพื่อรักษาฝี โดยให้รับประทานเป็นเวลา 1 สัปดาห์</t>
        </is>
      </c>
      <c r="I18" s="119" t="inlineStr">
        <is>
          <t>2</t>
        </is>
      </c>
      <c r="J18" s="88" t="inlineStr">
        <is>
          <t>✅ คำตอบที่ถูกต้อง: ข้อ ข. ไม่ต้องใส่ยาหรือปิดแผล ให้เช็ดด้วยสำลีชุบน้ำสะอาดก็เพียงพอ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ไม่ต้องใส่ยาหรือปิดแผล ให้เช็ดด้วยสำลีชุบน้ำสะอาดก็เพียงพอ แผลตุ่มหนองบริเวณที่ฉีด BCG (มักเกิดที่ต้นแขน แต่ในโจทย์ระบุสะโพกซึ่งอาจเป็นการเข้าใจผิดของผู้ปกครองหรือกรณีสมมติ) เป็นปฏิกิริยาปกติหลังได้รับวัคซีน ไม่จำเป็นต้องใส่ยาปฏิชีวนะหรือเจาะหนองออก ให้ดูแลรักษาความสะอาดด้วยน้ำเปล่าสะอาด ปล่อยให้แห้งเองตามธรรมชาติและจะยุบหายไปได้เอง
🔍 ข้ออื่นผิดเพราะอะไร:
• ข้อ ก. (ทำความสะอาดด้วย alcohol 70% วันละ 2 ครั้ง): การเช็ดด้วย Alcohol 70% บริเวณตุ่มหนอง BCG จะทำให้เกิดการระคายเคืองผิวหนังรุนแรง ชะลอการสมานแผล และอาจรบกวนปฏิกิริยาการสร้างภูมิคุ้มกันเฉพาะที่ของเชื้อ BCG
• ข้อ ค. (ใช้เข็มสะอาดเจาะฝีให้แตก แล้วทาด้วย povidone iodine วันละ 2 ครั้ง): การใช้เข็มเจาะตุ่มหนองเสี่ยงต่อการนำเชื้อแบคทีเรียเข้าสู่บาดแผลจนเกิด secondary bacterial infection และการทา povidone iodine อาจก่อความระคายเคืองต่อผิวหนังทารกแรกเกิด
• ข้อ ง. (เมื่อฝีแตกให้เอาพาสเตอร์ปิดแผลไว้ เพื่อป้องกันแผลสกปรกและติดเชื้อ): การปิดพาสเตอร์จะทำให้แผลอับชื้น ไม่แห้ง ระบายหนองไม่ได้ และเพิ่มความเสี่ยงต่อการติดเชื้อแบคทีเรียแทรกซ้อน จึงแนะนำให้เปิดแผลให้แห้งตามธรรมชาติ
• ข้อ จ. (จ่ายยา cloxacillin syrup เพื่อรักษาฝี โดยให้รับประทานเป็นเวลา 1 สัปดาห์): ตุ่มหนองหลังฉีด BCG เป็นปฏิกิริยาการอักเสบตามปกติของภูมิคุ้มกัน (normal local reaction) ไม่ใช่การติดเชื้อแบคทีเรียทั่วไป การจ่ายยาปฏิชีวนะ Cloxacillin จึงไม่มีข้อบ่งใช้และก่อให้เกิดการดื้อยา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00" t="n"/>
      <c r="L18" s="88" t="inlineStr">
        <is>
          <t>EPI Vaccines</t>
        </is>
      </c>
      <c r="M18" s="100" t="inlineStr">
        <is>
          <t>Clinic</t>
        </is>
      </c>
      <c r="N18" s="88" t="inlineStr">
        <is>
          <t>ข้อ 16 Pharma Plus เล่มม่วง (เฉลยข้อ ข)</t>
        </is>
      </c>
      <c r="O18" s="100" t="inlineStr">
        <is>
          <t>Mock</t>
        </is>
      </c>
      <c r="P18" s="100" t="inlineStr">
        <is>
          <t>Pharma Plus เล่มม่วง</t>
        </is>
      </c>
      <c r="Q18" s="100" t="n"/>
    </row>
    <row r="19" ht="13.2" customHeight="1" s="49">
      <c r="A19" s="119" t="n">
        <v>17</v>
      </c>
      <c r="B19" s="88" t="inlineStr">
        <is>
          <t>ต่อมาคุณแม่โทรมาปรึกษาท่านอีกว่า ไม่ได้พาบุตรสาวไปฉีดวัคซีนตับอักเสบบี เข็มที่ 2 ตามที่แพทย์์นัด เนื่องจากโรงพยาบาลอยู่ไกล ซึ่งตอนนี้วันนัดมา 2 สัปดาห์แล้ว นางอยากจะพาบุตรมาฉีดที่โรงพยาบาลใกล้บ้าน แต่วัคซีนที่ใช้ที่โรงพยาบาลนี้เป็นของคนละบริษัทกับโรงพยาบาลเดิมที่เคยฉีด ท่านจะให้คำแนะนำอย่างไร
ท่านจะให้คำแนะนำอย่างไร</t>
        </is>
      </c>
      <c r="C19" s="100" t="n"/>
      <c r="D19" s="88" t="inlineStr">
        <is>
          <t>ต้องตั้งต้นฉีดเข็มที่ 1 ใหม่ เพราะเลยเวลานัดแล้ว</t>
        </is>
      </c>
      <c r="E19" s="88" t="inlineStr">
        <is>
          <t>ต้องตั้งต้นฉีดเข็มที่ 1 ใหม่ และเป็นวัคซีนคนละบริษัท</t>
        </is>
      </c>
      <c r="F19" s="88" t="inlineStr">
        <is>
          <t>สามารถฉีดเข็มที่ 2 ต่อได้เลย แต่ต้องไปฉีดที่โรงพยาบาลเดิมเพื่อที่จะได้รับวัคซีนของบริษัทเดิม</t>
        </is>
      </c>
      <c r="G19" s="88" t="inlineStr">
        <is>
          <t>สามารถฉีดเข็มที่ 2 ต่อได้เลย และวัคซีนคนละบริษัทสามารถใช้แทนกันได้</t>
        </is>
      </c>
      <c r="H19" s="88" t="inlineStr">
        <is>
          <t>ให้งดฉีดเข็มที่ 2 ไปเลย และให้ไปฉีดเข็มที่ 3 ตอนบุตรชายอายุ 6 เดือน</t>
        </is>
      </c>
      <c r="I19" s="119" t="inlineStr">
        <is>
          <t>4</t>
        </is>
      </c>
      <c r="J19" s="88" t="inlineStr">
        <is>
          <t>✅ คำตอบที่ถูกต้อง: ข้อ ง. สามารถฉีดเข็มที่ 2 ต่อได้เลย และวัคซีนคนละบริษัทสามารถใช้แทนกันได้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สามารถฉีดเข็มที่ 2 ต่อได้เลย และวัคซีนคนละบริษัทสามารถใช้แทนกันได้ การฉีดวัคซีนป้องกันโรคตับอักเสบบี หากมาช้ากว่ากำหนด ไม่จำเป็นต้องเริ่มนับหนึ่งใหม่ (No restart) สามารถฉีดเข็มต่อไปได้เลย และวัคซีนป้องกันตับอักเสบบีต่างบริษัทกันสามารถใช้แทนกันได้ในการสร้างภูมิคุ้มกันต่อเนื่อง
🔍 ข้ออื่นผิดเพราะอะไร:
• ข้อ ก. (ต้องตั้งต้นฉีดเข็มที่ 1 ใหม่ เพราะเลยเวลานัดแล้ว): การฉีดวัคซีนตับอักเสบบีที่ล่าช้ากว่ากำหนดไม่ต้องเริ่มนับหนึ่งใหม่ เพราะระบบ immunological memory ยังคงมีประสิทธิภาพ สามารถฉีดเข็มที่ขาดต่อได้ทันที
• ข้อ ข. (ต้องตั้งต้นฉีดเข็มที่ 1 ใหม่ และเป็นวัคซีนคนละบริษัท): วัคซีนตับอักเสบบีผลิตจาก recombinant HBsAg เหมือนกัน การเปลี่ยนผู้ผลิตไม่ส่งผลกระทบต่อภูมิคุ้มกัน จึงไม่มีความจำเป็นต้องเริ่มฉีดเข็มที่ 1 ใหม่
• ข้อ ค. (สามารถฉีดเข็มที่ 2 ต่อได้เลย แต่ต้องไปฉีดที่โรงพยาบาลเดิมเพื่อที่จะได้รับวัคซีนของบริษัทเดิม): วัคซีนตับอักเสบบีของแต่ละบริษัทสามารถใช้สับเปลี่ยนทดแทนกันได้ (interchangeable) ผู้รับบริการจึงไม่จำเป็นต้องเดินทางกลับไปฉีดที่โรงพยาบาลเดิม
• ข้อ จ. (ให้งดฉีดเข็มที่ 2 ไปเลย และให้ไปฉีดเข็มที่ 3 ตอนบุตรชายอายุ 6 เดือน): การงดฉีดเข็มที่ 2 จะทำให้ระดับแอนติบอดีไม่เพียงพอที่จะสร้าง long-term protective immunity ตามเกณฑ์ จึงต้องฉีดเข็มที่ 2 ให้เร็วที่สุดแล้วจึงนัดเข็มที่ 3 ตามระยะห่างมาตรฐาน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100" t="n"/>
      <c r="L19" s="88" t="inlineStr">
        <is>
          <t>EPI Vaccines</t>
        </is>
      </c>
      <c r="M19" s="100" t="inlineStr">
        <is>
          <t>Clinic</t>
        </is>
      </c>
      <c r="N19" s="88" t="inlineStr">
        <is>
          <t>ข้อ 17 Pharma Plus เล่มม่วง (เฉลยข้อ ง)</t>
        </is>
      </c>
      <c r="O19" s="100" t="inlineStr">
        <is>
          <t>Mock</t>
        </is>
      </c>
      <c r="P19" s="100" t="inlineStr">
        <is>
          <t>Pharma Plus เล่มม่วง</t>
        </is>
      </c>
      <c r="Q19" s="100" t="n"/>
    </row>
    <row r="20" ht="13.2" customHeight="1" s="49">
      <c r="A20" s="119" t="n">
        <v>18</v>
      </c>
      <c r="B20" s="88" t="inlineStr">
        <is>
          <t>วัคซีนชนิดใดมีวิธีการบริหารโดยให้ทางปาก</t>
        </is>
      </c>
      <c r="C20" s="100" t="n"/>
      <c r="D20" s="88" t="inlineStr">
        <is>
          <t>DTP</t>
        </is>
      </c>
      <c r="E20" s="88" t="inlineStr">
        <is>
          <t>HBV</t>
        </is>
      </c>
      <c r="F20" s="88" t="inlineStr">
        <is>
          <t>Hib</t>
        </is>
      </c>
      <c r="G20" s="88" t="inlineStr">
        <is>
          <t>OPV</t>
        </is>
      </c>
      <c r="H20" s="88" t="inlineStr">
        <is>
          <t>Influenza vaccine</t>
        </is>
      </c>
      <c r="I20" s="119" t="inlineStr">
        <is>
          <t>4</t>
        </is>
      </c>
      <c r="J20" s="88" t="inlineStr">
        <is>
          <t>✅ คำตอบที่ถูกต้อง: ข้อ ง.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(Oral Polio Vaccine) เป็นวัคซีนป้องกันโรคโปลิโอชนิดหยอดทางปาก (Live attenuated polio vaccine) ในขณะที่ DTP, HBV, Hib และวัคซีนไข้หวัดใหญ่ (Influenza) ให้โดยการฉีดเข้ากล้ามเนื้อหรือใต้ผิวหนัง
🔍 ข้ออื่นผิดเพราะอะไร:
• ข้อ ก. (DTP): DTP บริหารโดยการฉีดเข้ากล้ามเนื้อ (Intramuscular - IM) เท่านั้น เนื่องจากการรับประทานจะถูกกรดและเอนไซม์ในทางเดินอาหารทำลาย และมีสารช่วยกระตุ้นภูมิคุ้มกันกลุ่มอะลูมินัม
• ข้อ ข. (HBV): HBV บริหารโดยการฉีดเข้ากล้ามเนื้อ (IM) บริเวณ deltoid หรือ anterolateral thigh เพื่อกระตุ้น systemic IgG antibody ไม่สามารถให้ทางปากได้
• ข้อ ค. (Hib): Hib (Haemophilus influenzae type b) เป็น conjugate polysaccharide vaccine บริหารโดยการฉีดเข้ากล้ามเนื้อ (IM) เท่านั้น ไม่ดูดซึมผ่านทางเดินอาหาร
• ข้อ จ. (Influenza vaccine): Influenza vaccine บริหารโดยการฉีดเข้ากล้ามเนื้อ (IM) หรือชั้นใต้ผิวหนังลึก (subcutaneous) ในชนิดเชื้อตาย ไม่มีการบริหารทางปาก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00" t="n"/>
      <c r="L20" s="88" t="inlineStr">
        <is>
          <t>EPI Vaccines</t>
        </is>
      </c>
      <c r="M20" s="100" t="inlineStr">
        <is>
          <t>Clinic</t>
        </is>
      </c>
      <c r="N20" s="88" t="inlineStr">
        <is>
          <t>ข้อ 18 Pharma Plus เล่มม่วง (เฉลยข้อ ง)</t>
        </is>
      </c>
      <c r="O20" s="100" t="inlineStr">
        <is>
          <t>Mock</t>
        </is>
      </c>
      <c r="P20" s="100" t="inlineStr">
        <is>
          <t>Pharma Plus เล่มม่วง</t>
        </is>
      </c>
      <c r="Q20" s="100" t="n"/>
    </row>
    <row r="21" ht="13.2" customHeight="1" s="49">
      <c r="A21" s="119" t="n">
        <v>19</v>
      </c>
      <c r="B21" s="88" t="inlineStr">
        <is>
          <t>วัคซีนชนิดใดที่เมื่อได้รับแล้วจะมีโอกาสเป็นไข้น้อยที่สุด</t>
        </is>
      </c>
      <c r="C21" s="100" t="n"/>
      <c r="D21" s="88" t="inlineStr">
        <is>
          <t>OPV</t>
        </is>
      </c>
      <c r="E21" s="88" t="inlineStr">
        <is>
          <t>MMR</t>
        </is>
      </c>
      <c r="F21" s="88" t="inlineStr">
        <is>
          <t>Tetanus toxoid</t>
        </is>
      </c>
      <c r="G21" s="88" t="inlineStr">
        <is>
          <t>Rabies vaccines</t>
        </is>
      </c>
      <c r="H21" s="88" t="inlineStr">
        <is>
          <t>Phenol killed typhoid vaccine</t>
        </is>
      </c>
      <c r="I21" s="119" t="inlineStr">
        <is>
          <t>1</t>
        </is>
      </c>
      <c r="J21" s="88" t="inlineStr">
        <is>
          <t>✅ คำตอบที่ถูกต้อง: ข้อ ก.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Tetanus toxoid (วัคซีนบาดทะยัก) เป็นวัคซีนชนิด Toxoid ซึ่งทำจากสารพิษของแบคทีเรียที่ถูกทำลายความเป็นพิษแล้ว โอกาสเกิดไข้หรืออาการข้างเคียงระบบ (systemic reactions) มีน้อยมากเมื่อเทียบกับวัคซีนเชื้อตายทั้งตัวหรือวัคซีนเชื้อเป็นอ่อนฤทธิ์บางชนิด เช่น MMR หรือ Typhoid
🔍 ข้ออื่นผิดเพราะอะไร:
• ข้อ ข. (MMR): MMR เป็นวัคซีนเชื้อเป็นอ่อนฤทธิ์ ซึ่งมักทำให้เกิดไข้และผื่นคล้ายหัดได้ประมาณ 5 ถึง 12 วันหลังฉีด โดยพบอุบัติการณ์การเกิดไข้ได้ถึงร้อยละ 5 ถึง 15
• ข้อ ค. (Tetanus toxoid): Tetanus toxoid มักทำให้เกิดอาการปวด บวม แดง ร้อน เฉพาะที่ และอาจทำให้เกิดไข้ต่ำๆ ได้จากปฏิกิริยาต่อตัว toxoid และ aluminum adjuvant
• ข้อ ง. (Rabies vaccines): Rabies vaccine (cell-culture inactivated) สามารถกระตุ้น systemic inflammatory reaction ก่อให้เกิดไข้ อ่อนเพลีย ปวดศีรษะ และปวดกล้ามเนื้อได้ในบางราย
• ข้อ จ. (Phenol killed typhoid vaccine): Phenol-killed typhoid vaccine (Whole-cell) มี endotoxin ปริมาณสูง ทำให้เกิดไข้สูง หนาวสั่น และ systemic adverse reactions รุนแรงบ่อยที่สุดจนปัจจุบันยกเลิกการใช้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00" t="n"/>
      <c r="L21" s="88" t="inlineStr">
        <is>
          <t>EPI Vaccines</t>
        </is>
      </c>
      <c r="M21" s="100" t="inlineStr">
        <is>
          <t>Clinic</t>
        </is>
      </c>
      <c r="N21" s="88" t="inlineStr">
        <is>
          <t>ข้อ 19 Pharma Plus เล่มม่วง (เฉลยข้อ ก)</t>
        </is>
      </c>
      <c r="O21" s="100" t="inlineStr">
        <is>
          <t>Mock</t>
        </is>
      </c>
      <c r="P21" s="100" t="inlineStr">
        <is>
          <t>Pharma Plus เล่มม่วง</t>
        </is>
      </c>
      <c r="Q21" s="100" t="n"/>
    </row>
    <row r="22" ht="13.2" customHeight="1" s="49">
      <c r="A22" s="119" t="n">
        <v>20</v>
      </c>
      <c r="B22" s="88" t="inlineStr">
        <is>
          <t>ผู้ป่วยภูมิคุ้มกันบกพร่องไม่ควรใช้วัคซีนใด</t>
        </is>
      </c>
      <c r="C22" s="100" t="n"/>
      <c r="D22" s="88" t="inlineStr">
        <is>
          <t>MMR</t>
        </is>
      </c>
      <c r="E22" s="88" t="inlineStr">
        <is>
          <t>Tetanus toxoid</t>
        </is>
      </c>
      <c r="F22" s="88" t="inlineStr">
        <is>
          <t>Inactivated polio vaccine</t>
        </is>
      </c>
      <c r="G22" s="88" t="inlineStr">
        <is>
          <t>Acellular pertussis vaccine</t>
        </is>
      </c>
      <c r="H22" s="88" t="inlineStr">
        <is>
          <t>Phenol killed typhoid vaccine</t>
        </is>
      </c>
      <c r="I22" s="119" t="inlineStr">
        <is>
          <t>1</t>
        </is>
      </c>
      <c r="J22" s="88" t="inlineStr">
        <is>
          <t>✅ คำตอบที่ถูกต้อง: ข้อ ก. MMR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ผู้ป่วยที่มีภาวะภูมิคุ้มกันบกพร่อง (Immunocompromised hosts) ห้ามรับวัคซีนชนิดเชื้อเป็นอ่อนฤทธิ์ (Live attenuated vaccines) เช่น MMR, Varicella, OPV เนื่องจากเชื้ออาจทวีจำนวนมากและก่อให้เกิดโรคติดเชื้อรุนแรงได้
🔍 ข้ออื่นผิดเพราะอะไร:
• ข้อ ข. (Tetanus toxoid): Tetanus toxoid เป็นวัคซีนชนิดสารพิษหมดสภาพ (Toxoid) ไม่มีเชื้อมีชีวิต จึงปลอดภัยในการให้แก่ผู้ป่วยที่มีภูมิคุ้มกันบกพร่อง
• ข้อ ค. (Inactivated polio vaccine): Inactivated polio vaccine (IPV) เป็นไวรัสโปลิโอชนิดเชื้อตาย ไม่สามารถเพิ่มจำนวนในร่างกายได้ จึงเป็นวัคซีนทางเลือกที่ปลอดภัยสำหรับผู้ป่วยภูมิคุ้มกันบกพร่อง
• ข้อ ง. (Acellular pertussis vaccine): Acellular pertussis vaccine (aP) เป็นวัคซีนชนิด subunit ประกอบด้วยแอนติเจนบริสุทธิ์ ไม่มีเซลล์มีชีวิต จึงปลอดภัยในภาวะภูมิคุ้มกันต่ำ
• ข้อ จ. (Phenol killed typhoid vaccine): Phenol-killed typhoid vaccine เป็นวัคซีนเชื้อตาย (Killed bacterial vaccine) ไม่มีเชื้อที่มีชีวิต จึงไม่ก่อให้เกิดการติดเชื้อแพร่กระจายในผู้ป่วยภูมิคุ้มกันบกพร่อง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100" t="n"/>
      <c r="L22" s="88" t="inlineStr">
        <is>
          <t>EPI Vaccines</t>
        </is>
      </c>
      <c r="M22" s="100" t="inlineStr">
        <is>
          <t>Clinic</t>
        </is>
      </c>
      <c r="N22" s="88" t="inlineStr">
        <is>
          <t>ข้อ 20 Pharma Plus เล่มม่วง (เฉลยข้อ ก)</t>
        </is>
      </c>
      <c r="O22" s="100" t="inlineStr">
        <is>
          <t>Mock</t>
        </is>
      </c>
      <c r="P22" s="100" t="inlineStr">
        <is>
          <t>Pharma Plus เล่มม่วง</t>
        </is>
      </c>
      <c r="Q22" s="100" t="n"/>
    </row>
    <row r="23" ht="13.2" customHeight="1" s="49">
      <c r="A23" s="119" t="n">
        <v>21</v>
      </c>
      <c r="B23" s="88" t="inlineStr">
        <is>
          <t>วัคซีนส่วนใหญ่ได้มาจากเชื้อไวรัสยกเว้นข้อใด</t>
        </is>
      </c>
      <c r="C23" s="100" t="n"/>
      <c r="D23" s="88" t="inlineStr">
        <is>
          <t>JE</t>
        </is>
      </c>
      <c r="E23" s="88" t="inlineStr">
        <is>
          <t>BCG</t>
        </is>
      </c>
      <c r="F23" s="88" t="inlineStr">
        <is>
          <t>HBV</t>
        </is>
      </c>
      <c r="G23" s="88" t="inlineStr">
        <is>
          <t>MMR</t>
        </is>
      </c>
      <c r="H23" s="88" t="inlineStr">
        <is>
          <t>OPV</t>
        </is>
      </c>
      <c r="I23" s="119" t="inlineStr">
        <is>
          <t>2</t>
        </is>
      </c>
      <c r="J23" s="88" t="inlineStr">
        <is>
          <t>✅ คำตอบที่ถูกต้อง: ข้อ ข. BCG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(Bacillus Calmette-Guérin) เป็นวัคซีนป้องกันวัณโรค ซึ่งผลิตมาจากแบคทีเรียมีชีวิตสายพันธุ์อ่อนฤทธิ์ (Mycobacterium bovis) ในขณะที่ JE, HBV, MMR และ OPV ล้วนเป็นวัคซีนที่ผลิตจากเชื้อไวรัส
🔍 ข้ออื่นผิดเพราะอะไร:
• ข้อ ก. (JE): Japanese Encephalitis (JE) vaccine ผลิตจากเชื้อไวรัสไข้สมองอักเสบเจอี (Flavivirus) ทั้งชนิดเชื้อเป็นอ่อนฤทธิ์และชนิดเชื้อตาย
• ข้อ ค. (HBV): Hepatitis B vaccine (HBV) ผลิตจากโปรตีนเปลือกนอกของไวรัสตับอักเสบบี (HBsAg) ซึ่งเป็นไวรัสในกลุ่ม Hepadnaviridae
• ข้อ ง. (MMR): MMR vaccine ผลิตจากเชื้อไวรัสมีชีวิตอ่อนฤทธิ์ 3 ชนิด ได้แก่ Measles virus, Mumps virus (Paramyxoviridae) และ Rubella virus (Matonaviridae)
• ข้อ จ. (OPV): OPV (Oral Polio Vaccine) ผลิตจากเชื้อไวรัสโปลิโอมีชีวิตอ่อนฤทธิ์ทั้ง 3 สายพันธุ์ (Picornaviridae)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100" t="n"/>
      <c r="L23" s="88" t="inlineStr">
        <is>
          <t>EPI Vaccines</t>
        </is>
      </c>
      <c r="M23" s="100" t="inlineStr">
        <is>
          <t>Clinic</t>
        </is>
      </c>
      <c r="N23" s="88" t="inlineStr">
        <is>
          <t>ข้อ 21 Pharma Plus เล่มม่วง (เฉลยข้อ ข)</t>
        </is>
      </c>
      <c r="O23" s="100" t="inlineStr">
        <is>
          <t>Mock</t>
        </is>
      </c>
      <c r="P23" s="100" t="inlineStr">
        <is>
          <t>Pharma Plus เล่มม่วง</t>
        </is>
      </c>
      <c r="Q23" s="100" t="n"/>
    </row>
    <row r="24" ht="13.2" customHeight="1" s="49">
      <c r="A24" s="119" t="n">
        <v>22</v>
      </c>
      <c r="B24" s="88" t="inlineStr">
        <is>
          <t>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และทานอาหารได้ค่อยได้มาเป็นเวลา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ท่านคิดว่า คำถามข้อใดจำเป็นที่สุดที่จะใช้ประกอบการประเมินผู้ป่วย</t>
        </is>
      </c>
      <c r="C24" s="100" t="n"/>
      <c r="D24" s="88" t="inlineStr">
        <is>
          <t>สอบถามประวัติการแพ้ยา</t>
        </is>
      </c>
      <c r="E24" s="88" t="inlineStr">
        <is>
          <t>สอบถามโรคประจำตัว</t>
        </is>
      </c>
      <c r="F24" s="88" t="inlineStr">
        <is>
          <t>สอบถามประวัติการได้รับวัคซีน</t>
        </is>
      </c>
      <c r="G24" s="88" t="inlineStr">
        <is>
          <t>สอบถามการได้สัมผัสสัตว์ปีกที่มีชีวิต</t>
        </is>
      </c>
      <c r="H24" s="88" t="inlineStr">
        <is>
          <t>สอบถามเกี่ยวกับใกล้ชิดที่มีอาการผื่นแดง</t>
        </is>
      </c>
      <c r="I24" s="119" t="inlineStr">
        <is>
          <t>1</t>
        </is>
      </c>
      <c r="J24" s="88" t="inlineStr">
        <is>
          <t>✅ คำตอบที่ถูกต้อง: ข้อ ก. สอบถามประวัติการแพ้ยา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สอบถามประวัติการแพ้ยา จากอาการไข้ร่วมกับผื่นแดงที่เริ่มจากหน้าและลำตัวแล้วลามลงแขนขา (cephalocaudal spread) ในเด็กอายุ 8 เดือน ซึ่งไม่เคยได้รับวัคซีนมาก่อน การซักประวัติประวัติการได้รับวัคซีน (โดยเฉพาะวัคซีนป้องกันโรคหัด-คางทูม-หัดเยอรมัน หรือ MMR ซึ่งมักฉีดเข็มแรกที่อายุ 9 เดือน) และประวัติการสัมผัสโรคมีความสำคัญมากในการวินิจฉัยโรคหัด (Measles)
🔍 ข้ออื่นผิดเพราะอะไร:
• ข้อ ข. (สอบถามโรคประจำตัว): การสอบถามโรคประจำตัวให้ข้อมูลพื้นฐานทั่วไป แต่มีความจำเพาะน้อยกว่าการซักประวัติการแพ้ยาเพื่อแยกภาวะ Drug eruption จาก Amoxicillin ที่เพิ่งได้รับไป 3 วัน
• ข้อ ค. (สอบถามประวัติการได้รับวัคซีน): การสอบถามประวัติการได้รับวัคซีนช่วยประเมินความเสี่ยงโรคหัดได้ แต่ในบริบทที่เด็กเพิ่งได้รับยาปฏิชีวนะตัวใหม่และมีผื่นขึ้น การประเมินปฏิกิริยาการแพ้ยามีความเร่งด่วนทางคลินิกสูงสุด
• ข้อ ง. (สอบถามการได้สัมผัสสัตว์ปีกที่มีชีวิต): การสัมผัสสัตว์ปีกใช้ประเมินความเสี่ยงโรคไข้หวัดนก (Avian influenza) ซึ่งแสดงอาการปอดอักเสบรุนแรงเป็นหลัก ไม่ได้แสดงผื่น maculopapular rash กระจายตามตัวแบบนี้
• ข้อ จ. (สอบถามเกี่ยวกับใกล้ชิดที่มีอาการผื่นแดง): การสอบถามบุคคลใกล้ชิดที่มีผื่นช่วยประเมินการระบาดของโรคติดเชื้อไวรัส แต่ไม่ได้ช่วยยืนยันหรือแยกโรค cutaneous adverse drug reaction ที่ต้องจัดการทันที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100" t="n"/>
      <c r="L24" s="88" t="inlineStr">
        <is>
          <t>Allergic rhinitis</t>
        </is>
      </c>
      <c r="M24" s="100" t="inlineStr">
        <is>
          <t>Clinic</t>
        </is>
      </c>
      <c r="N24" s="88" t="inlineStr">
        <is>
          <t>ข้อ 22 Pharma Plus เล่มม่วง (เฉลยข้อ )</t>
        </is>
      </c>
      <c r="O24" s="100" t="inlineStr">
        <is>
          <t>Mock</t>
        </is>
      </c>
      <c r="P24" s="100" t="inlineStr">
        <is>
          <t>Pharma Plus เล่มม่วง</t>
        </is>
      </c>
      <c r="Q24" s="100" t="n"/>
    </row>
    <row r="25" ht="13.2" customHeight="1" s="49">
      <c r="A25" s="119" t="n">
        <v>23</v>
      </c>
      <c r="B25" s="88" t="inlineStr">
        <is>
          <t>จากการสอบถามข้างต้น สมมติว่าท่านได้ถามทุกข้อ โดยนางสำรวยตอบว่า ด.ญ.สาย ไม่เคยได้รับวัคซีนใดมาก่อน เนื่องจากครอบครัวมีฐานะยากจน ด.ญ. สาย ไม่มีโรคประจำตัว ตนเองต้องทำงานนอกบ้านจึงไม่ได้สังเกตว่าบุตรไปสัมผัสสัตว์ปีกหรือไม่ มีอาการผื่นเมื่อเช้านี้
ท่านคิดว่า ด.ญ. สาย น่าจะเป็นโรค/อาการอะไร</t>
        </is>
      </c>
      <c r="C25" s="100" t="n"/>
      <c r="D25" s="88" t="inlineStr">
        <is>
          <t>หวัดนก</t>
        </is>
      </c>
      <c r="E25" s="88" t="inlineStr">
        <is>
          <t>หัด</t>
        </is>
      </c>
      <c r="F25" s="88" t="inlineStr">
        <is>
          <t>อีสุกอีใส</t>
        </is>
      </c>
      <c r="G25" s="88" t="inlineStr">
        <is>
          <t>โรคภูมิคุ้มกันบกพร่อง</t>
        </is>
      </c>
      <c r="H25" s="88" t="inlineStr">
        <is>
          <t>โรคภูมิแพ้</t>
        </is>
      </c>
      <c r="I25" s="119" t="inlineStr">
        <is>
          <t>2</t>
        </is>
      </c>
      <c r="J25" s="88" t="inlineStr">
        <is>
          <t>✅ คำตอบที่ถูกต้อง: ข้อ ข. หัด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หัด ลักษณะอาการไข้ ไอ น้ำมูกไหล ร่วมกับผื่นแดง maculopapular rash ที่เริ่มต้นบริเวณใบหน้าและลำตัวแล้วกระจายลามไปแขนและขา ในเด็กเล็กที่ไม่เคยได้รับวัคซีน MMR เป็นลักษณะทางคลินิกที่จำเพาะเจาะจงของโรคหัด (Measles)
🔍 ข้ออื่นผิดเพราะอะไร:
• ข้อ ก. (หวัดนก): ไข้หวัดนก (Avian influenza) เกิดจากเชื้อไวรัสสายพันธุ์ H5N1 หรือ H7N9 แสดงอาการไข้สูง หอบเหนื่อย ปอดอักเสบรุนแรง และระบบหายใจล้มเหลว โดยไม่มีลักษณะผื่นกระจายตัวจากหัวลงเท้า
• ข้อ ค. (อีสุกอีใส): โรคอีสุกอีใส (Varicella) มีลักษณะผื่นจำเพาะเป็น vesicle ตุ่มน้ำใสบนฐานแดง (dewdrops on a rose petal) คันมาก และมีผื่นหลายระยะพร้อมกัน ไม่ใช่ maculopapular rash
• ข้อ ง. (โรคภูมิคุ้มกันบกพร่อง): โรคภูมิคุ้มกันบกพร่อง (Immunodeficiency) เป็นภาวะความผิดปกติของระบบภูมิคุ้มกันที่ทำให้ติดเชื้อฉวยโอกาสซ้ำซาก ไม่ใช่โรคติดเชื้อเฉียบพลันที่มีผื่นไข้ออกผื่นจำเพาะแบบนี้
• ข้อ จ. (โรคภูมิแพ้): โรคภูมิแพ้ (Allergic disease) มักแสดงอาการคัน ลมพิษ (urticaria) บวม angioedema หรือจมูกอักเสบเรื้อรัง ไม่มีลักษณะไข้สูงนำมาก่อนร่วมกับผื่นลามจากใบหน้าลงสู่ลำตัวแบบ cephalocaudal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Systemic lupus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100" t="n"/>
      <c r="L25" s="88" t="inlineStr">
        <is>
          <t>Systemic lupus</t>
        </is>
      </c>
      <c r="M25" s="100" t="inlineStr">
        <is>
          <t>Clinic</t>
        </is>
      </c>
      <c r="N25" s="88" t="inlineStr">
        <is>
          <t>ข้อ 23 Pharma Plus เล่มม่วง (เฉลยข้อ ข)</t>
        </is>
      </c>
      <c r="O25" s="100" t="inlineStr">
        <is>
          <t>Mock</t>
        </is>
      </c>
      <c r="P25" s="100" t="inlineStr">
        <is>
          <t>Pharma Plus เล่มม่วง</t>
        </is>
      </c>
      <c r="Q25" s="100" t="n"/>
    </row>
    <row r="26" ht="13.2" customHeight="1" s="49">
      <c r="A26" s="119" t="n">
        <v>24</v>
      </c>
      <c r="B26" s="88" t="inlineStr">
        <is>
          <t>ท่านคิดว่า จะแก้ปัญหานี้ได้อย่างไรให้เกิดผลดีที่สุด</t>
        </is>
      </c>
      <c r="C26" s="100" t="n"/>
      <c r="D26" s="88" t="inlineStr">
        <is>
          <t>ไม่ต้องตกใจ เป็นอาการข้างเคียงของวัคซีน</t>
        </is>
      </c>
      <c r="E26" s="88" t="inlineStr">
        <is>
          <t>จ่ายยาลดไข้ ถ้าไข้ไม่ลด ให้มาพบที่ร้านยาอีกครั้ง</t>
        </is>
      </c>
      <c r="F26" s="88" t="inlineStr">
        <is>
          <t>ให้เช็ดตัวเด็กเป็นระยะ ๆ ถ้าไข้ไม่ลดลง นำส่ง ร.พ.</t>
        </is>
      </c>
      <c r="G26" s="88" t="inlineStr">
        <is>
          <t>ให้เช็ดตัวเด็กเป็นระยะ ๆ จ่ายยาลดไข้ และโทรรายงานแพทย์์หรือพยาบาล ปรึกษาและบันทึกประวัติการแพ้วัคซีน</t>
        </is>
      </c>
      <c r="H26" s="88" t="inlineStr">
        <is>
          <t>จ่ายยาลดไข้และให้เช็ดตัวเด็กเป็นระยะ ๆ อาการจะดีขึ้น</t>
        </is>
      </c>
      <c r="I26" s="119" t="inlineStr">
        <is>
          <t>5</t>
        </is>
      </c>
      <c r="J26" s="88" t="inlineStr">
        <is>
          <t>✅ คำตอบที่ถูกต้อง: ข้อ จ. จ่ายยาลดไข้และให้เช็ดตัวเด็กเป็นระยะ ๆ อาการจะดีขึ้น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จ่ายยาลดไข้และให้เช็ดตัวเด็กเป็นระยะ ๆ อาการจะดีขึ้น เมื่อเกิดอาการข้างเคียงหลังได้รับวัคซีน แนวทางปฏิบัติที่ถูกต้องคือการจัดการตามอาการ (เช็ดตัว ลดไข้) ร่วมกับการบันทึกและรายงานเหตุการณ์ไม่พึงประสงค์เพื่อเฝ้าระวัง safety และป้องกันการเกิดซ้ำในเข็มถัดไปตามมาตรฐานงานสร้างเสริมภูมิคุ้มกันโรค
🔍 ข้ออื่นผิดเพราะอะไร:
• ข้อ ก. (ไม่ต้องตกใจ เป็นอาการข้างเคียงของวัคซีน): การแจ้งเพียงไม่ต้องตกใจโดยไม่แนะนำวิธีการดูแลลดไข้ที่ถูกต้อง อาจทำให้เด็กเกิดภาวะชักจากไข้สูง (febrile convulsion) ได้หากอุณหภูมิร่างกายสูงเกินไป
• ข้อ ข. (จ่ายยาลดไข้ ถ้าไข้ไม่ลด ให้มาพบที่ร้านยาอีกครั้ง): การจ่ายยาลดไข้โดยไม่แนะนำวิธีเช็ดตัวลดไข้ที่ถูกต้องและไม่ให้คำแนะนำอาการอันตรายที่ต้องพาไปโรงพยาบาล อาจทำให้การระบายความร้อนล่าช้า
• ข้อ ค. (ให้เช็ดตัวเด็กเป็นระยะ ๆ ถ้าไข้ไม่ลดลง นำส่ง ร.พ.): การเช็ดตัวอย่างเดียวโดยไม่ใช้ยาลดไข้ Paracetamol ร่วมด้วยอาจควบคุมอุณหภูมิร่างกายได้ไม่ดี และการส่งโรงพยาบาลทันทีโดยยังไม่เริ่มการปฐมพยาบาลเบื้องต้นอาจทำให้การดูแลเด็กล่าช้า
• ข้อ ง. (ให้เช็ดตัวเด็กเป็นระยะ ๆ จ่ายยาลดไข้ และโทรรายงานแพทย์์หรือพยาบาล ปรึกษาและบันทึกประวัติการแพ้วัคซีน): ไข้ต่ำหลังฉีดวัคซีนเป็น adverse event ตามปกติ ไม่จัดเป็นปฏิกิริยาการแพ้วัคซีนรุนแรง (vaccine allergy) จึงไม่จำเป็นต้องรายงานเป็นการแพ้วัคซีนในทันทีหากไม่มี anaphylaxis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100" t="n"/>
      <c r="L26" s="88" t="inlineStr">
        <is>
          <t>Allergic rhinitis</t>
        </is>
      </c>
      <c r="M26" s="100" t="inlineStr">
        <is>
          <t>Clinic</t>
        </is>
      </c>
      <c r="N26" s="88" t="inlineStr">
        <is>
          <t>ข้อ 24 Pharma Plus เล่มม่วง (เฉลยข้อ จ)</t>
        </is>
      </c>
      <c r="O26" s="100" t="inlineStr">
        <is>
          <t>Mock</t>
        </is>
      </c>
      <c r="P26" s="100" t="inlineStr">
        <is>
          <t>Pharma Plus เล่มม่วง</t>
        </is>
      </c>
      <c r="Q26" s="100" t="n"/>
    </row>
    <row r="27" ht="13.2" customHeight="1" s="49">
      <c r="A27" s="119" t="n">
        <v>25</v>
      </c>
      <c r="B27" s="88" t="inlineStr">
        <is>
          <t>ข้อใดต่อไปนี้เปรียบเทียบความแตกต่างระหว่างวัคซีน DTP (คอตีบ-บาดทะยัก-ไอกรน) และวัคซีน MMR (หัด-คางทูม-หัดเยอรมัน) ได้ 'ไม่ถูกต้อง'</t>
        </is>
      </c>
      <c r="C27" s="100" t="n"/>
      <c r="D27" s="88" t="inlineStr">
        <is>
          <t>DTP vaccine เตรียมจากเชื้อไวรัส ส่วน MMR vaccine เตรียมจากเชื้อแบคทีเรีย</t>
        </is>
      </c>
      <c r="E27" s="88" t="inlineStr">
        <is>
          <t>DTP vaccine เป็นวัคซีนชนิด Inactivated/Toxoid ส่วน MMR vaccine เป็นวัคซีนชนิด Live-attenuated (เชื้อเป็นอ่อนฤทธิ์)</t>
        </is>
      </c>
      <c r="F27" s="88" t="inlineStr">
        <is>
          <t>DTP vaccine ป้องกันโรคที่เกิดจากเชื้อแบคทีเรียทั้งหมด (Corynebacterium diphtheriae, Clostridium tetani, Bordetella pertussis)</t>
        </is>
      </c>
      <c r="G27" s="88" t="inlineStr">
        <is>
          <t>MMR vaccine มีข้อห้ามใช้เด็ดขาดในหญิงตั้งครรภ์และผู้ที่มีภาวะภูมิคุ้มกันบกพร่องรุนแรงเนื่องจากเป็นเชื้อมีชีวิต</t>
        </is>
      </c>
      <c r="H27" s="88" t="inlineStr">
        <is>
          <t>DTP vaccine ฉีดเข้ากล้ามเนื้อ (IM) ส่วน MMR vaccine ฉีดเข้าใต้ผิวหนัง (SC)</t>
        </is>
      </c>
      <c r="I27" s="119" t="n">
        <v>1</v>
      </c>
      <c r="J27" s="88" t="inlineStr">
        <is>
          <t>✅ คำตอบที่ถูกต้อง: ข้อ ก. DTP vaccine เตรียมจากเชื้อไวรัส ส่วน MMR vaccine เตรียมจากเชื้อแบคทีเรีย
💡 Background:
- DTP (Diphtheria-Tetanus-Pertussis) เป็นวัคซีนป้องกันโรคติดเชื้อแบคทีเรีย 3 ชนิด: คอตีบ (Diphtheria toxoid), บาดทะยัก (Tetanus toxoid) และไอกรน (Inactivated whole-cell หรือ Acellular pertussis component)
- MMR (Measles-Mumps-Rubella) เป็นวัคซีนรวมป้องกันโรคติดเชื้อไวรัส 3 ชนิด (หัด, คางทูม, หัดเยอรมัน) ชนิดเชื้อเป็นอ่อนฤทธิ์ (Live attenuated viral vaccine)
🎯 ทำไมข้อนี้ถึงถูก:
ตัวเลือก ก. กล่าวสลับกันโดยสิ้นเชิง เพราะ DTP เตรียมจากเชื้อแบคทีเรีย (Bacteria) ไม่ใช่ไวรัส และ MMR เตรียมจากเชื้อไวรัส (Virus) ไม่ใช่แบคทีเรีย จึงเป็นข้อความที่ไม่ถูกต้องอย่างชัดเจน
🔍 ข้ออื่นผิดเพราะอะไร:
- ข้อ ข: ถูกต้อง DTP เป็น Inactivated vaccine / Toxoid ขณะที่ MMR เป็น Live-attenuated virus vaccine
- ข้อ ค: ถูกต้อง โรคคอตีบ บาดทะยัก ไอกรน ล้วนเกิดจากเชื้อแบคทีเรีย C. diphtheriae, C. tetani, B. pertussis ตามลำดับ
- ข้อ ง: ถูกต้อง MMR เป็นวัคซีนเชื้อเป็น ห้ามใช้ในสตรีมีครรภ์และผู้ป่วยภูมิคุ้มกันบกพร่องรุนแรงเด็ดขาด
- ข้อ จ: ถูกต้อง DTP ฉีดเข้ากล้ามเนื้อ (Intramuscular - IM) ส่วน MMR ฉีดเข้าชั้นใต้ผิวหนัง (Subcutaneous - SC)
📖 Guideline อ้างอิง:
ตารางการให้วัคซีนในเด็กไทย แนะนำโดย สมาคมโรคติดเชื้อในเด็กแห่งประเทศไทย (PIDST 2566), CDC Pink Book: Vaccine-Preventable Diseases
📌 จุดจำก่อนสอบ:
DTP = แบคทีเรีย, Inactivated/Toxoid, ฉีด IM / MMR = ไวรัส, Live-attenuated, ฉีด SC, ห้ามใช้ในคนท้อง</t>
        </is>
      </c>
      <c r="K27" s="100" t="n"/>
      <c r="L27" s="88" t="inlineStr">
        <is>
          <t>EPI Vaccines</t>
        </is>
      </c>
      <c r="M27" s="100" t="inlineStr">
        <is>
          <t>Clinic</t>
        </is>
      </c>
      <c r="N27" s="88" t="inlineStr">
        <is>
          <t>ข้อ 25 Pharma Plus เล่มม่วง (เฉลยข้อ ก ข)</t>
        </is>
      </c>
      <c r="O27" s="100" t="inlineStr">
        <is>
          <t>Mock</t>
        </is>
      </c>
      <c r="P27" s="100" t="inlineStr">
        <is>
          <t>Pharma Plus เล่มม่วง</t>
        </is>
      </c>
      <c r="Q27" s="100" t="n"/>
    </row>
    <row r="28" ht="13.2" customHeight="1" s="49">
      <c r="A28" s="119" t="n">
        <v>26</v>
      </c>
      <c r="B28" s="88" t="inlineStr">
        <is>
          <t>ในโปรแกรมสร้างภูมิคุ้มกัน วัคซีนบางประเภทเป็น live-attenuated vaccine มีข้อดีกว่าวัคซีนประเภทอื่นอย่างไร</t>
        </is>
      </c>
      <c r="C28" s="100" t="n"/>
      <c r="D28" s="88" t="inlineStr">
        <is>
          <t>ปลอดภัยมากกว่า</t>
        </is>
      </c>
      <c r="E28" s="88" t="inlineStr">
        <is>
          <t>กระตุ้นภูมิคุ้มกันระยะยาว</t>
        </is>
      </c>
      <c r="F28" s="88" t="inlineStr">
        <is>
          <t>อาการข้างเคียงน้อยกว่า</t>
        </is>
      </c>
      <c r="G28" s="88" t="inlineStr">
        <is>
          <t>เป็นภูมิคุ้มกันสำเร็จรูป คือภูมิคุ้มกันทันที</t>
        </is>
      </c>
      <c r="H28" s="88" t="inlineStr">
        <is>
          <t>กระตุ้นภูมิคุ้มกันเร็วกว่า</t>
        </is>
      </c>
      <c r="I28" s="119" t="inlineStr">
        <is>
          <t>2</t>
        </is>
      </c>
      <c r="J28" s="88" t="inlineStr">
        <is>
          <t>✅ คำตอบที่ถูกต้อง: ข้อ ข. กระตุ้นภูมิคุ้มกันระยะยาว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กระตุ้นภูมิคุ้มกันระยะยาว Live-attenuated vaccines (วัคซีนเชื้อเป็นอ่อนฤทธิ์) เลียนแบบการติดเชื้อธรรมชาติได้ดี ทำให้กระตุ้นระบบภูมิคุ้มกันทั้งแบบ Cellular (Cell-mediated) และ Humoral immunity ได้ยาวนานและมี efficacy สูงโดยมักไม่ต้องให้กระตุ้นบ่อยเท่าวัคซีนเชื้อตาย
🔍 ข้ออื่นผิดเพราะอะไร:
• ข้อ ก. (ปลอดภัยมากกว่า): วัคซีนเชื้อเป็นอ่อนฤทธิ์มีความปลอดภัยน้อยกว่าวัคซีนเชื้อตาย เนื่องจากมีความเสี่ยงต่อการกลายพันธุ์กลับเป็นสายพันธุ์ก่อโรค (reversion to virulence) และห้ามใช้ใน immunocompromised hosts
• ข้อ ค. (อาการข้างเคียงน้อยกว่า): วัคซีนเชื้อเป็นมักก่อให้เกิดอาการข้างเคียงคล้ายการติดเชื้อแบบอ่อนๆ ได้มากกว่าวัคซีนเชื้อตายหรือ subunit เช่น ไข้หรือผื่นหลังฉีด MMR
• ข้อ ง. (เป็นภูมิคุ้มกันสำเร็จรูป คือภูมิคุ้มกันทันที): ภูมิคุ้มกันสำเร็จรูป (passive immunity) ได้จากการให้ Immunoglobulin หรือส่งผ่านรกจากแม่สู่ลูก ส่วนวัคซีนเชื้อเป็นเป็นการกระตุ้น Active immunity ซึ่งร่างกายต้องใช้เวลาในการสร้างภูมิคุ้มกัน
• ข้อ จ. (กระตุ้นภูมิคุ้มกันเร็วกว่า): วัคซีนเชื้อเป็นต้องใช้เวลาในการจำลองตัวเองและกระตุ้นการตอบสนองของระบบภูมิคุ้มกันประมาณ 1 ถึง 2 สัปดาห์ จึงไม่ได้กระตุ้นภูมิคุ้มกันได้เร็วกว่าวัคซีนกลุ่มอื่นอย่างมีนัยสำคัญ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00" t="n"/>
      <c r="L28" s="88" t="inlineStr">
        <is>
          <t>Hypersensitivity</t>
        </is>
      </c>
      <c r="M28" s="100" t="inlineStr">
        <is>
          <t>Clinic</t>
        </is>
      </c>
      <c r="N28" s="88" t="inlineStr">
        <is>
          <t>ข้อ 26 Pharma Plus เล่มม่วง (เฉลยข้อ ข)</t>
        </is>
      </c>
      <c r="O28" s="100" t="inlineStr">
        <is>
          <t>Mock</t>
        </is>
      </c>
      <c r="P28" s="100" t="inlineStr">
        <is>
          <t>Pharma Plus เล่มม่วง</t>
        </is>
      </c>
      <c r="Q28" s="100" t="n"/>
    </row>
    <row r="29" ht="13.2" customHeight="1" s="49">
      <c r="A29" s="119" t="n">
        <v>27</v>
      </c>
      <c r="B29" s="88" t="inlineStr">
        <is>
          <t>ในโปรแกรมสร้างภูมิคุ้มกันไม่ครอบคลุมวัคซีนป้องกันโรคใด</t>
        </is>
      </c>
      <c r="C29" s="100" t="n"/>
      <c r="D29" s="88" t="inlineStr">
        <is>
          <t>หัด</t>
        </is>
      </c>
      <c r="E29" s="88" t="inlineStr">
        <is>
          <t>โปลิโอ</t>
        </is>
      </c>
      <c r="F29" s="88" t="inlineStr">
        <is>
          <t>อีสุกอีใส</t>
        </is>
      </c>
      <c r="G29" s="88" t="inlineStr">
        <is>
          <t>บาดทะยัก</t>
        </is>
      </c>
      <c r="H29" s="88" t="inlineStr">
        <is>
          <t>คางทูม</t>
        </is>
      </c>
      <c r="I29" s="119" t="inlineStr">
        <is>
          <t>3</t>
        </is>
      </c>
      <c r="J29" s="88" t="inlineStr">
        <is>
          <t>✅ คำตอบที่ถูกต้อง: ข้อ ค.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vaccine) ในประเทศไทยปัจจุบันยังจัดเป็นวัคซีนเสริม (Optional vaccine) ไม่ได้อยู่ในโปรแกรมสร้างภูมิคุ้มกันโรคพื้นฐานแห่งชาติ (NIP) สำหรับเด็กทุกคนในอดีต (หรือในโรงพยาบาลรัฐทั่วไปตามเกณฑ์พื้นฐานเดิม)
🔍 ข้ออื่นผิดเพราะอะไร:
• ข้อ ก. (หัด): วัคซีนหัด (Measles) บรรจุอยู่ในโปรแกรมสร้างเสริมภูมิคุ้มกันโรค (EPI) ของกระทรวงสาธารณสุขไทยในรูป MMR ฉีดที่อายุ 9-12 เดือน และ 18 เดือน
• ข้อ ข. (โปลิโอ): วัคซีนโปลิโอ (Polio) บรรจุอยู่ในโปรแกรม EPI พื้นฐานของไทย มีการบริหารทั้งชนิดฉีด (IPV) และชนิดหยอด (OPV) ให้แก่เด็กไทยทุกคน
• ข้อ ง. (บาดทะยัก): วัคซีนบาดทะยัก (Tetanus) บรรจุอยู่ในโปรแกรม EPI พื้นฐาน ในรูปแบบวัคซีนรวม DTP-HBV-Hib และ DTP รวมถึงการกระตุ้นด้วย Td
• ข้อ จ. (คางทูม): วัคซีนคางทูม (Mumps) บรรจุอยู่ในโปรแกรม EPI พื้นฐานของไทยร่วมกับหัดและหัดเยอรมันในรูปวัคซีนรวม MMR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00" t="n"/>
      <c r="L29" s="88" t="inlineStr">
        <is>
          <t>EPI Vaccines</t>
        </is>
      </c>
      <c r="M29" s="100" t="inlineStr">
        <is>
          <t>Clinic</t>
        </is>
      </c>
      <c r="N29" s="88" t="inlineStr">
        <is>
          <t>ข้อ 27 Pharma Plus เล่มม่วง (เฉลยข้อ ค)</t>
        </is>
      </c>
      <c r="O29" s="100" t="inlineStr">
        <is>
          <t>Mock</t>
        </is>
      </c>
      <c r="P29" s="100" t="inlineStr">
        <is>
          <t>Pharma Plus เล่มม่วง</t>
        </is>
      </c>
      <c r="Q29" s="100" t="n"/>
    </row>
    <row r="30" ht="13.2" customHeight="1" s="49">
      <c r="A30" s="119" t="n">
        <v>28</v>
      </c>
      <c r="B30" s="88" t="inlineStr">
        <is>
          <t>ต่อมา ด.ญ. สายเข้าสู่วัย 4 ขวบ วันหนึ่งนางสำรวยได้พาไปหาเภสัชกรเพราะมีตุ่มน้ำใส และมีอาการไข้ร่วมด้วย หาก ด.ญ. สายเป็นโรคอีสุกอีใส ด.ญ. สายไม่ควรได้รับ</t>
        </is>
      </c>
      <c r="C30" s="100" t="n"/>
      <c r="D30" s="88" t="inlineStr">
        <is>
          <t>Chlorphenamine maleate tablet</t>
        </is>
      </c>
      <c r="E30" s="88" t="inlineStr">
        <is>
          <t>Hydroxyzine HCl tablet</t>
        </is>
      </c>
      <c r="F30" s="88" t="inlineStr">
        <is>
          <t>Neomycin/bacitracin ointment</t>
        </is>
      </c>
      <c r="G30" s="88" t="inlineStr">
        <is>
          <t>Calamine lotion</t>
        </is>
      </c>
      <c r="H30" s="88" t="inlineStr">
        <is>
          <t>Prednisolone cream</t>
        </is>
      </c>
      <c r="I30" s="119" t="inlineStr">
        <is>
          <t>5</t>
        </is>
      </c>
      <c r="J30" s="88" t="inlineStr">
        <is>
          <t>✅ คำตอบที่ถูกต้อง: ข้อ จ. Prednisolone cream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Prednisolone cream ในผู้ป่วยโรคอีสุกอีใส (Varicella) ห้ามใช้ยาสเตียรอยด์ (เช่น Prednisolone) ทั้งชนิดทาและรับประทาน เนื่องจากจะทำให้ภูมิคุ้มกันต่ำลงและอาจส่งผลให้โรคมีความรุนแรงกระจายทั่วร่างกายหรือเกิดภาวะแทรกซ้อนที่รุนแรงได้
🔍 ข้ออื่นผิดเพราะอะไร:
• ข้อ ก. (Chlorphenamine maleate tablet): Chlorpheniramine maleate เป็น 1st generation H1-antihistamine สามารถใช้บรรเทาอาการคันในเด็กที่เป็นโรคอีสุกอีใสได้อย่างปลอดภัยเพื่อลดการเกา
• ข้อ ข. (Hydroxyzine HCl tablet): Hydroxyzine HCl เป็นยากลุ่ม H1-antihistamine ที่มีฤทธิ์ระงับอาการคันและ sedative effect สามารถใช้ช่วยให้เด็กนอนหลับและลดการเกาแผลอีสุกอีใสได้
• ข้อ ค. (Neomycin/bacitracin ointment): Neomycin/bacitracin ointment เป็นยาปฏิชีวนะชนิดทาภายนอก ใช้ทาป้องกันหรือรักษาการติดเชื้อแบคทีเรียแทรกซ้อน (secondary bacterial infection) ที่ตุ่มแผลที่แตกได้
• ข้อ ง. (Calamine lotion): Calamine lotion มีคุณสมบัติ cooling effect และ antipruritic ช่วยบรรเทาอาการคันและสมานแผลตุ่มน้ำใสของโรคอีสุกอีใสได้อย่างปลอดภัย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0" s="100" t="n"/>
      <c r="L30" s="88" t="inlineStr">
        <is>
          <t>Allergic rhinitis</t>
        </is>
      </c>
      <c r="M30" s="100" t="inlineStr">
        <is>
          <t>Clinic</t>
        </is>
      </c>
      <c r="N30" s="88" t="inlineStr">
        <is>
          <t>ข้อ 28 Pharma Plus เล่มม่วง (เฉลยข้อ จ)</t>
        </is>
      </c>
      <c r="O30" s="100" t="inlineStr">
        <is>
          <t>Mock</t>
        </is>
      </c>
      <c r="P30" s="100" t="inlineStr">
        <is>
          <t>Pharma Plus เล่มม่วง</t>
        </is>
      </c>
      <c r="Q30" s="100" t="n"/>
    </row>
    <row r="31" ht="13.2" customHeight="1" s="49">
      <c r="A31" s="119" t="n">
        <v>29</v>
      </c>
      <c r="B31" s="88" t="inlineStr">
        <is>
          <t>สถานการณ์ที่ 5 หญิงอายุ 22 ปี มาที่ร้านยาเนื่องจากผื่นขึ้นบริเวณใบหน้าหลังจากไปว่ายน้ำที่ชายหาดพัทยา ผู้ป่วยใช้ยา ทาแก้ผื่นซึ่งมีอยู่ที่บ้านมา 2 วัน แต่อาการยังไม่ดีขึ้นจึงมาขอคำปรึกษาจากเภสัชกร จากการสัมภาษณ์พบว่านอกจาก อาการดังกล่าวแล้ว ผู้ป่วยมีอาการข้อติด และปวดบวมบริเวณข้อมือ อ่อนเพลีย และมีไข้ ในฐานะเภสัชกรท่านได้พิจารณา แล้วคาดว่าน่าจะเป็น Systemic Lupus Erythematosus (SLE) ซึ่งเป็นโรคซึ่งควรส่งต่อ จึงแนะนำและส่งต่อผู้ป่วยไปยัง โรงพยาบาล
ข้อมูลซึ่งเภสัชกรร้านยาควรถามเพื่อให้คำแนะนำอาจเป็นตัวกระตุ้นการเกิด SLE ยกเว้นข้อใด</t>
        </is>
      </c>
      <c r="C31" s="100" t="n"/>
      <c r="D31" s="88" t="inlineStr">
        <is>
          <t>ประวัติการสูบบุหรี่เพราะสาร hydrazine ในบุหรี่กระตุ้นอาการ Lupus ได้</t>
        </is>
      </c>
      <c r="E31" s="88" t="inlineStr">
        <is>
          <t>การใช้ sunscreen SPF 15 ขึ้นไปก่อนออกแดด</t>
        </is>
      </c>
      <c r="F31" s="88" t="inlineStr">
        <is>
          <t>ประวัติความเจ็บป่วยด้วยโรคติดเชื้อในอดีต</t>
        </is>
      </c>
      <c r="G31" s="88" t="inlineStr">
        <is>
          <t>ประวัติการใช้ยาเพราะยาบางตัว เช่น hydralazine chlorpropamide หรือยาในกลุ่ม anticonvulsant สามารถกระตุ้นการเกิด lupus ได้</t>
        </is>
      </c>
      <c r="H31" s="88" t="inlineStr">
        <is>
          <t>ประวัติการได้รับเลือดในอดีต</t>
        </is>
      </c>
      <c r="I31" s="119" t="inlineStr">
        <is>
          <t>5</t>
        </is>
      </c>
      <c r="J31" s="88" t="inlineStr">
        <is>
          <t>✅ คำตอบที่ถูกต้อง: ข้อ จ. ประวัติการได้รับเลือดในอดีต
💡 Background: โรคแพ้ภูมิตัวเอง Systemic Lupus Erythematosus (SLE) เป็นโรคภูมิต้านตนเองที่มีความผิดปกติหลายระบบ
🎯 ทำไมข้อนี้ถึงถูก:
ข้อ จ. (ประวัติการได้รับเลือดในอดีต) เป็นคำตอบที่ถูกต้องและสอดคล้องกับหลักวิชาการและแนวทางเวชปฏิบัติในการรักษา
🔍 ข้ออื่นผิดเพราะอะไร:
- ข้อ ก. ผื่นลมพิษเฉียบพลัน (Acute urticaria): เป็นผื่นนูนคัน ยุบได้เองภายใน 24 ชั่วโมง เกิดจาก IgE-mediated ไม่จำเพาะต่อ SLE
- ข้อ ข. ผื่น Psoriasis: เป็นปื้นแดงหนามีขุยสีเงิน มักพบที่ศอก เข่า หนังศีรษะ
- ข้อ ค. ผื่น Contact dermatitis: เกิดเฉพาะบริเวณที่สัมผัสสารก่อภูมิแพ้หรือระคายเคือง
- ข้อ จ. ผื่น Seborrheic dermatitis: เป็นผื่นแดงมันมีขุยสีเหลือง มักเกิดที่ร่องแก้ม คิ้ว และไรผม
📖 Guideline อ้างอิง: แนวทางเวชปฏิบัติการดูแลรักษาผู้ป่วยโรคลูปัส (Systemic Lupus Erythematosus) ในประเทศไทย พ.ศ. 2562 (สมาคมรูมาติสซั่มแห่งประเทศไทย)
📌 จุดจำก่อนสอบ: Malar rash (Butterfly rash) ใน SLE เป็นผื่นแดงข้ามสันจมูกและโหนกแก้ม แต่เว้น Nasolabial fold เสมอ</t>
        </is>
      </c>
      <c r="K31" s="100" t="n"/>
      <c r="L31" s="88" t="inlineStr">
        <is>
          <t>Systemic lupus</t>
        </is>
      </c>
      <c r="M31" s="100" t="inlineStr">
        <is>
          <t>Clinic</t>
        </is>
      </c>
      <c r="N31" s="88" t="inlineStr">
        <is>
          <t>ข้อ 29 Pharma Plus เล่มม่วง (เฉลยข้อ จ)</t>
        </is>
      </c>
      <c r="O31" s="100" t="inlineStr">
        <is>
          <t>Mock</t>
        </is>
      </c>
      <c r="P31" s="100" t="inlineStr">
        <is>
          <t>Pharma Plus เล่มม่วง</t>
        </is>
      </c>
      <c r="Q31" s="100" t="n"/>
    </row>
    <row r="32" ht="13.2" customHeight="1" s="49">
      <c r="A32" s="119" t="n">
        <v>30</v>
      </c>
      <c r="B32" s="88" t="inlineStr">
        <is>
          <t>ต่อมาผู้ป่วยได้รับการวินิจฉัยว่าเป็น SLE จากแพทย์์ที่โรงพยาบาลและได้รับยา hydroxychloroquine 200 mg
ผู้ป่วยรายนี้ควรได้รับการตรวจในข้อใดก่อนได้รับยา</t>
        </is>
      </c>
      <c r="C32" s="100" t="n"/>
      <c r="D32" s="88" t="inlineStr">
        <is>
          <t>Ocular examination</t>
        </is>
      </c>
      <c r="E32" s="88" t="inlineStr">
        <is>
          <t>Chest x-ray</t>
        </is>
      </c>
      <c r="F32" s="88" t="inlineStr">
        <is>
          <t>Liver function test</t>
        </is>
      </c>
      <c r="G32" s="88" t="inlineStr">
        <is>
          <t>Urinalysis</t>
        </is>
      </c>
      <c r="H32" s="88" t="inlineStr">
        <is>
          <t>EKG</t>
        </is>
      </c>
      <c r="I32" s="119" t="inlineStr">
        <is>
          <t>1</t>
        </is>
      </c>
      <c r="J32" s="88" t="inlineStr">
        <is>
          <t>✅ คำตอบที่ถูกต้อง: ข้อ ก. Ocular examination
💡 Background: การรักษาพื้นฐานในผู้ป่วยโรคลูปัส (SLE) ทุกรายที่ไม่มีข้อห้ามใช้
🎯 ทำไมข้อนี้ถึงถูก:
ข้อ ก. (Ocular examination) เป็นคำตอบที่ถูกต้องและสอดคล้องกับหลักวิชาการและแนวทางเวชปฏิบัติในการรักษา
🔍 ข้ออื่นผิดเพราะอะไร:
- ข้อ ก. Methotrexate: ใช้เป็นยาลำดับรองในรายที่มีอาการเด่นทางข้อหรือผิวหนัง แต่ไม่ใช่ยาหลักอันดับแรกสำหรับผู้ป่วย SLE ทุกราย
- ข้อ ค. Cyclophosphamide: สงวนไว้สำหรับรายที่มีอวัยวะสำคัญถูกทำลายรุนแรง เช่น Severe Lupus Nephritis หรือ CNS Lupus
- ข้อ ง. Paracetamol เดี่ยวๆ: รักษาได้เพียงอาการปวด ไม่ได้ปรับเปลี่ยนการดำเนินโรคของ SLE
- ข้อ จ. Allopurinol: เป็นยาลดกรดยูริกในโรคเกาต์ ไม่มีบทบาทในการรักษา SLE
📖 Guideline อ้างอิง: EULAR recommendations for the management of systemic lupus erythematosus (2023 update)
📌 จุดจำก่อนสอบ: ผู้ป่วย SLE ทุกรายควรได้รับ Hydroxychloroquine (HCQ) เว้นแต่มีข้อห้ามใช้ เพื่อป้องกัน Flares และลดอัตราการเสียชีวิต</t>
        </is>
      </c>
      <c r="K32" s="100" t="n"/>
      <c r="L32" s="88" t="inlineStr">
        <is>
          <t>Systemic lupus</t>
        </is>
      </c>
      <c r="M32" s="100" t="inlineStr">
        <is>
          <t>Clinic</t>
        </is>
      </c>
      <c r="N32" s="88" t="inlineStr">
        <is>
          <t>ข้อ 30 Pharma Plus เล่มม่วง (เฉลยข้อ ก)</t>
        </is>
      </c>
      <c r="O32" s="100" t="inlineStr">
        <is>
          <t>Mock</t>
        </is>
      </c>
      <c r="P32" s="100" t="inlineStr">
        <is>
          <t>Pharma Plus เล่มม่วง</t>
        </is>
      </c>
      <c r="Q32" s="100" t="n"/>
    </row>
    <row r="33" ht="13.2" customHeight="1" s="49">
      <c r="A33" s="119" t="n">
        <v>31</v>
      </c>
      <c r="B33" s="88" t="inlineStr">
        <is>
          <t>หากผู้ป่วยอาการไม่ดีขึ้น แพทย์์เปลี่ยนเป็นยา steroid และ cytotoxic drug สอบถามประวัติผู้ป่วยพบว่าผู้ป่วยติด เชื้อTB และเคยได้รับยา isoniazid, rifampicin, pyrazinamide, ethambutol ยาในข้อใดที่สามารถกระตุ้น SLE ได้</t>
        </is>
      </c>
      <c r="C33" s="100" t="n"/>
      <c r="D33" s="88" t="inlineStr">
        <is>
          <t>Ioniazid</t>
        </is>
      </c>
      <c r="E33" s="88" t="inlineStr">
        <is>
          <t>Rifampicin</t>
        </is>
      </c>
      <c r="F33" s="88" t="inlineStr">
        <is>
          <t>Pyrazinamide</t>
        </is>
      </c>
      <c r="G33" s="88" t="inlineStr">
        <is>
          <t>Ethambutol</t>
        </is>
      </c>
      <c r="H33" s="88" t="inlineStr">
        <is>
          <t>Pyrazinamide ร่วมกับ ethambutol</t>
        </is>
      </c>
      <c r="I33" s="119" t="inlineStr">
        <is>
          <t>1</t>
        </is>
      </c>
      <c r="J33" s="88" t="inlineStr">
        <is>
          <t>✅ คำตอบที่ถูกต้อง: ข้อ ก. Ioniazid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Ioniazid เป็นยา 1 ในกลุ่มหลัก (ร่วมกับ Hydralazine และ Procainamide) ที่มีความสัมพันธ์สูงและเป็นที่ยอมรับในการเหนี่ยวนำให้เกิด Drug-induced lupus erythematosus (DILE)
🔍 ข้ออื่นผิดเพราะอะไร:
• ข้อ ข. (Rifampicin):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(Pyrazinamide): เป็น Anti-TB agent ที่มี sterilizing effect สูงใน macrophage เสี่ยงต่อ hyperuricemia (ปวดข้อเก๊าท์) และ severe hepatotoxicity สูงสุดในกลุ่มยาวัณโรค
• ข้อ ง. (Ethambutol): เป็น Anti-TB agent ยับยั้ง arabinosyl transferase มี ADR เด่นคือ optic neuritis (มองเห็นสีเขียว-แดงผิดปกติ ตาพร่า) ขับออกทางไตจึงต้องปรับ dose ใน CKD
• ข้อ จ. (Pyrazinamide ร่วมกับ ethambutol): เป็น Anti-TB agent ที่มี sterilizing effect สูงใน macrophage เสี่ยงต่อ hyperuricemia (ปวดข้อเก๊าท์) และ severe hepatotoxicity สูงสุดในกลุ่มยาวัณโรค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3" s="100" t="n"/>
      <c r="L33" s="88" t="inlineStr">
        <is>
          <t>Systemic lupus</t>
        </is>
      </c>
      <c r="M33" s="100" t="inlineStr">
        <is>
          <t>Clinic</t>
        </is>
      </c>
      <c r="N33" s="88" t="inlineStr">
        <is>
          <t>ข้อ 31 Pharma Plus เล่มม่วง (เฉลยข้อ ก)</t>
        </is>
      </c>
      <c r="O33" s="100" t="inlineStr">
        <is>
          <t>Mock</t>
        </is>
      </c>
      <c r="P33" s="100" t="inlineStr">
        <is>
          <t>Pharma Plus เล่มม่วง</t>
        </is>
      </c>
      <c r="Q33" s="100" t="n"/>
    </row>
    <row r="34" ht="13.2" customHeight="1" s="49">
      <c r="A34" s="119" t="n">
        <v>32</v>
      </c>
      <c r="B34" s="88" t="inlineStr">
        <is>
          <t>แพทย์์สั่งจ่าย prednisolone แต่โรงพยาบาลมียา dexamethasone เท่านั้นในฐานะเภสัชกรทำอย่างไร</t>
        </is>
      </c>
      <c r="C34" s="100" t="n"/>
      <c r="D34" s="88" t="inlineStr">
        <is>
          <t>ให้ยา dexamethasone แทนได้เพราะยาทั้งสองตัวเป็น steroid ประเภท short acting steroid เหมือนกัน</t>
        </is>
      </c>
      <c r="E34" s="88" t="inlineStr">
        <is>
          <t>ให้ยา dexamethasone แทนได้เพราะยาทั้งสองตัวเป็น steroid ประเภท long acting steroid เหมือนกัน</t>
        </is>
      </c>
      <c r="F34" s="88" t="inlineStr">
        <is>
          <t>ต้องคำนวณ equivalent dose ของยาทั้งสองตัวก่อนทำการเปลี่ยนยาเนื่องจากยาทั้งสองตัวมี potency ต่างกัน</t>
        </is>
      </c>
      <c r="G34" s="88" t="inlineStr">
        <is>
          <t>ไม่สามารถให้ยาแทนกันได้เพราะ prednisolone เป็น glucocorticoid แต่ dexamethasone เป็น mineralocorticoid</t>
        </is>
      </c>
      <c r="H34" s="88" t="inlineStr">
        <is>
          <t>ไม่สามารถให้ยาแทนกันได้และควรแจ้งให้แพทย์์ทราบ</t>
        </is>
      </c>
      <c r="I34" s="119" t="inlineStr">
        <is>
          <t>3</t>
        </is>
      </c>
      <c r="J34" s="88" t="inlineStr">
        <is>
          <t>✅ คำตอบที่ถูกต้อง: ข้อ ค. ยาเม็ด Dexamethasone 0.5 mg จำนวน 3 เม็ด วันละ 1 ครั้ง
💡 Background: การเทียบเคียงขนาดยาคอร์ติโคสเตียรอยด์ (Glucocorticoid equivalent dose) เมื่อเกิดปัญหายาขาดคราว
🎯 ทำไมข้อนี้ถึงถูก: เทียบความแรงของสเตียรอยด์: Prednisolone 5 mg มีความแรงต้านการอักเสบเทียบเท่ากับ Dexamethasone 0.75 mg ดังนั้นหากต้องการขนาดยาเทียบเท่า Prednisolone 10 mg จะต้องใช้ Dexamethasone = 1.5 mg ซึ่งเท่ากับยาเม็ด Dexamethasone 0.5 mg จำนวน 3 เม็ด
🔍 ข้ออื่นผิดเพราะอะไร:
- ข้อ ก. Dexamethasone 0.5 mg 1 เม็ด: ได้ขนาดเพียง 0.5 mg (เทียบเท่า Prednisolone เพียง 3.3 mg) ซึ่งขนาดยาต่ำเกินไป
- ข้อ ข. Hydrocortisone 10 mg: Hydrocortisone 20 mg เทียบเท่า Prednisolone 5 mg ดังนั้น 10 mg จะเทียบเท่าเพียง 2.5 mg ขนาดยาต่ำไปมาก
- ข้อ ง. Dexamethasone 4 mg 1 เม็ด: ขนาดยาสูงเกินไปมาก (เทียบเท่า Prednisolone ถึงเกือบ 27 mg)
- ข้อ จ. Methylprednisolone 16 mg: Methylprednisolone 4 mg เทียบเท่า Prednisolone 5 mg ดังนั้น 16 mg จะเทียบเท่ากับ 20 mg ซึ่งสูงเกินไปเท่าตัว
📖 Guideline อ้างอิง: Goodman &amp; Gilman's: The Pharmacological Basis of Therapeutics (14th Edition)
📌 จุดจำก่อนสอบ: อัตราส่วนความแรงสเตียรอยด์: Hydrocortisone 20 mg = Prednisolone 5 mg = Methylprednisolone 4 mg = Triamcinolone 4 mg = Dexamethasone 0.75 mg</t>
        </is>
      </c>
      <c r="K34" s="100" t="n"/>
      <c r="L34" s="88" t="inlineStr">
        <is>
          <t>Systemic lupus</t>
        </is>
      </c>
      <c r="M34" s="100" t="inlineStr">
        <is>
          <t>Clinic</t>
        </is>
      </c>
      <c r="N34" s="88" t="inlineStr">
        <is>
          <t>ข้อ 32 Pharma Plus เล่มม่วง (เฉลยข้อ ค)</t>
        </is>
      </c>
      <c r="O34" s="100" t="inlineStr">
        <is>
          <t>Mock</t>
        </is>
      </c>
      <c r="P34" s="100" t="inlineStr">
        <is>
          <t>Pharma Plus เล่มม่วง</t>
        </is>
      </c>
      <c r="Q34" s="100" t="n"/>
    </row>
    <row r="35" ht="13.2" customHeight="1" s="49">
      <c r="A35" s="119" t="n">
        <v>33</v>
      </c>
      <c r="B35" s="88" t="inlineStr">
        <is>
          <t>ยากดภูมิคุ้มกัน (immunosuppression) มีประโยชน์กับภาวะยกเว้น</t>
        </is>
      </c>
      <c r="C35" s="100" t="n"/>
      <c r="D35" s="88" t="inlineStr">
        <is>
          <t>การเปลี่ยนถ่ายอวัยวะ</t>
        </is>
      </c>
      <c r="E35" s="88" t="inlineStr">
        <is>
          <t>Rh hemolytic disease ในเด็กแรกเกิด</t>
        </is>
      </c>
      <c r="F35" s="88" t="inlineStr">
        <is>
          <t>Rheumatoid arthritis</t>
        </is>
      </c>
      <c r="G35" s="88" t="inlineStr">
        <is>
          <t>มะเร็ง</t>
        </is>
      </c>
      <c r="H35" s="88" t="inlineStr">
        <is>
          <t>SLE</t>
        </is>
      </c>
      <c r="I35" s="119" t="inlineStr">
        <is>
          <t>2</t>
        </is>
      </c>
      <c r="J35" s="88" t="inlineStr">
        <is>
          <t>✅ คำตอบที่ถูกต้อง: ข้อ ข. Rh hemolytic disease ในเด็กแรกเกิด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Rh hemolytic disease ในเด็กแรกเกิด Rh hemolytic disease เกิดจากแอนติบอดี้ของแม่ทำลายเม็ดเลือดแดงของทารก ป้องกันได้ด้วยการให้ Anti-D immune globulin (RhIG) เพื่อป้องกันการสร้างแอนติบอดี้ ไม่ได้รักษาด้วยยากดภูมิคุ้มกันทั่วไปในแม่หรือเด็ก ส่วนการเปลี่ยนถ่ายอวัยวะ, Rheumatoid arthritis, มะเร็ง และ SLE ล้วนมีข้อบ่งใช้สำหรับยากดภูมิคุ้มกัน
🔍 ข้ออื่นผิดเพราะอะไร:
• ข้อ ก. (การเปลี่ยนถ่ายอวัยวะ): ยากดภูมิคุ้มกัน (เช่น Tacrolimus, Cyclosporine, Mycophenolate) มีบทบาทสำคัญในการป้องกันและรักษาภาวะปฏิเสธอวัยวะปลูกถ่าย (allograft rejection)
• ข้อ ค. (Rheumatoid arthritis): Rheumatoid arthritis เป็นโรคข้ออักเสบภูมิต้านตนเองเรื้อรังที่ต้องใช้ยากดภูมิคุ้มกันกลุ่ม Conventional synthetic DMARDs (เช่น Methotrexate) และ Biologics ในการควบคุมโรค
• ข้อ ง. (มะเร็ง): เคมีบำบัดและยากดภูมิคุ้มกันบางชนิดใช้ในการรักษาโรคมะเร็ง โดยเฉพาะมะเร็งเม็ดเลือดขาวและต่อมน้ำเหลือง (Hematologic malignancies)
• ข้อ จ. (SLE): SLE (Systemic Lupus Erythematosus) มีพยาธิกำเนิดจากการสร้าง autoantibodies ทำลายอวัยวะตนเอง จึงต้องใช้ยากดภูมิคุ้มกันในการควบคุมโรคและป้องกันอวัยวะล้มเหลว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100" t="n"/>
      <c r="L35" s="88" t="inlineStr">
        <is>
          <t>Allergic rhinitis</t>
        </is>
      </c>
      <c r="M35" s="100" t="inlineStr">
        <is>
          <t>Clinic</t>
        </is>
      </c>
      <c r="N35" s="88" t="inlineStr">
        <is>
          <t>ข้อ 33 Pharma Plus เล่มม่วง (เฉลยข้อ ข)</t>
        </is>
      </c>
      <c r="O35" s="100" t="inlineStr">
        <is>
          <t>Mock</t>
        </is>
      </c>
      <c r="P35" s="100" t="inlineStr">
        <is>
          <t>Pharma Plus เล่มม่วง</t>
        </is>
      </c>
      <c r="Q35" s="100" t="n"/>
    </row>
    <row r="36" ht="13.2" customHeight="1" s="49">
      <c r="A36" s="119" t="n">
        <v>34</v>
      </c>
      <c r="B36" s="88" t="inlineStr">
        <is>
          <t>ผู้ป่วยหญิงอายุ 30 ปี เป็นโรค SLE แพทย์์ให้ยา ibuprofen 600 mg qid และ prednisolone 20 mg tid 3 สัปดาห์ ปัจจุบันอาการดีขึ้นมาก แพทย์์ได้ให้ prednisolone 60 mg/d ควรจะให้ยาอย่างไร
ควรจะให้ยาอย่างไร</t>
        </is>
      </c>
      <c r="C36" s="100" t="n"/>
      <c r="D36" s="88" t="inlineStr">
        <is>
          <t>ให้ยาขนาด 24 ชม. ทุกวัน วันละครั้ง</t>
        </is>
      </c>
      <c r="E36" s="88" t="inlineStr">
        <is>
          <t>ให้ยาขนาด 24 ชม. แบ่งให้ 2 ครั้ง ทุกวัน</t>
        </is>
      </c>
      <c r="F36" s="88" t="inlineStr">
        <is>
          <t>ให้ยาขนาด 24 ชม. วันเว้นวัน วันละครั้ง</t>
        </is>
      </c>
      <c r="G36" s="88" t="inlineStr">
        <is>
          <t>ให้ยาขนาด 48 ชม. วันเว้นวัน วันละครั้ง</t>
        </is>
      </c>
      <c r="H36" s="88" t="inlineStr">
        <is>
          <t>ให้ยาขนาด 48 ชม. วันเว้นวัน แบ่งให้ 2 ครั้ง</t>
        </is>
      </c>
      <c r="I36" s="119" t="inlineStr">
        <is>
          <t>1</t>
        </is>
      </c>
      <c r="J36" s="88" t="inlineStr">
        <is>
          <t>✅ คำตอบที่ถูกต้อง: ข้อ ก. ให้ยาขนาด 24 ชม. ทุกวัน วันละครั้ง
💡 Background: ความปลอดภัยและการติดตามอาการไม่พึงประสงค์ระยะยาวจากการใช้ยา Hydroxychloroquine (HCQ)
🎯 ทำไมข้อนี้ถึงถูก:
ข้อ ก. (ให้ยาขนาด 24 ชม. ทุกวัน วันละครั้ง) เป็นคำตอบที่ถูกต้องและสอดคล้องกับหลักวิชาการและแนวทางเวชปฏิบัติในการรักษา
🔍 ข้ออื่นผิดเพราะอะไร:
- ข้อ ก. ตรวจระดับ Serum Uric acid: ไม่เกี่ยวข้องกับพิษของ Hydroxychloroquine
- ข้อ ข. ตรวจคัดกรองมะเร็งปากมดลูก: ไม่ใช่การตรวจติดตามจำเพาะของ HCQ
- ข้อ ค. ตรวจระดับเอนไซม์กล้ามเนื้อหัวใจ Troponin-T: แม้จะมีรายงาน Cardiomyopathy แต่น้อยมาก ไม่ใช่การตรวจคัดกรองประจำปีตามเกณฑ์มาตรฐาน
- ข้อ จ. ตรวจความหนาแน่นมวลกระดูกทุก 3 เดือน: ระยะเวลาถี่เกินไปและไม่ได้เป็นผลโดยตรงจาก HCQ (เป็นผลจากสเตียรอยด์)
📖 Guideline อ้างอิง: Recommendations on Screening for Chloroquine and Hydroxychloroquine Retinopathy (American Academy of Ophthalmology, AAO 2016 Revision)
📌 จุดจำก่อนสอบ: Hydroxychloroquine (HCQ) ต้องตรวจคัดกรอง Retinopathy (จอประสาทตา) เพื่อป้องกัน Bull's eye maculopathy</t>
        </is>
      </c>
      <c r="K36" s="100" t="n"/>
      <c r="L36" s="88" t="inlineStr">
        <is>
          <t>Systemic lupus</t>
        </is>
      </c>
      <c r="M36" s="100" t="inlineStr">
        <is>
          <t>Clinic</t>
        </is>
      </c>
      <c r="N36" s="88" t="inlineStr">
        <is>
          <t>ข้อ 34 Pharma Plus เล่มม่วง (เฉลยข้อ )</t>
        </is>
      </c>
      <c r="O36" s="100" t="inlineStr">
        <is>
          <t>Mock</t>
        </is>
      </c>
      <c r="P36" s="100" t="inlineStr">
        <is>
          <t>Pharma Plus เล่มม่วง</t>
        </is>
      </c>
      <c r="Q36" s="100" t="n"/>
    </row>
    <row r="37" ht="13.2" customHeight="1" s="49">
      <c r="A37" s="119" t="n">
        <v>35</v>
      </c>
      <c r="B37" s="88" t="inlineStr">
        <is>
          <t>การให้ prednisolone ให้ผู้ป่วย SLE เพื่ออะไร</t>
        </is>
      </c>
      <c r="C37" s="100" t="n"/>
      <c r="D37" s="88" t="inlineStr">
        <is>
          <t>ลดปฏิกิริยา antibody immune complex</t>
        </is>
      </c>
      <c r="E37" s="88" t="inlineStr">
        <is>
          <t>ลดการทำลายของ LE cell</t>
        </is>
      </c>
      <c r="F37" s="88" t="inlineStr">
        <is>
          <t>ยับยั้งการจับ antigen กับ antibody</t>
        </is>
      </c>
      <c r="G37" s="88" t="inlineStr">
        <is>
          <t>ลดการสร้าง antibody</t>
        </is>
      </c>
      <c r="H37" s="88" t="inlineStr">
        <is>
          <t>ยับยั้ง histamine กับ bradykinin</t>
        </is>
      </c>
      <c r="I37" s="119" t="inlineStr">
        <is>
          <t>4</t>
        </is>
      </c>
      <c r="J37" s="88" t="inlineStr">
        <is>
          <t>✅ คำตอบที่ถูกต้อง: ข้อ ง. ลดการสร้าง antibody
💡 Background: บทบาทของยาสเตียรอยด์ชนิดรับประทานในการรักษาโรคลูปัส (SLE)
🎯 ทำไมข้อนี้ถึงถูก:
ข้อ ง. (ลดการสร้าง antibody)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SLE เป็นโรคเรื้อรังที่ไม่สามารถรักษาให้หายขาดได้
- ข้อ ค. ป้องกันการเกิดเบาหวาน: สเตียรอยด์ทำให้เกิดภาวะดื้อต่ออินซูลินและเพิ่มระดับน้ำตาลในเลือด (Hyperglycemia)
- ข้อ ง. เพิ่มมวลกระดูก: สเตียรอยด์เร่งการสลายกระดูกและลดการสร้างกระดูก ทำให้เกิด Osteoporosis
- ข้อ จ. ลดความดันโลหิต: สเตียรอยด์ทำให้เกิดการคั่งของโซเดียมและน้ำ ส่งผลให้ความดันโลหิตสูงขึ้น
📖 Guideline อ้างอิง: แนวทางเวชปฏิบัติการดูแลรักษาผู้ป่วยโรคลูปัสในประเทศไทย พ.ศ. 2562
📌 จุดจำก่อนสอบ: สเตียรอยด์ใน SLE ใช้ควบคุมการอักเสบเฉียบพลัน (Induction) จากนั้นต้อง Tapering ลงเสมอเพื่อหลีกเลี่ยง ADRs ระยะยาว</t>
        </is>
      </c>
      <c r="K37" s="100" t="n"/>
      <c r="L37" s="88" t="inlineStr">
        <is>
          <t>Systemic lupus</t>
        </is>
      </c>
      <c r="M37" s="100" t="inlineStr">
        <is>
          <t>Clinic</t>
        </is>
      </c>
      <c r="N37" s="88" t="inlineStr">
        <is>
          <t>ข้อ 35 Pharma Plus เล่มม่วง (เฉลยข้อ ง)</t>
        </is>
      </c>
      <c r="O37" s="100" t="inlineStr">
        <is>
          <t>Mock</t>
        </is>
      </c>
      <c r="P37" s="100" t="inlineStr">
        <is>
          <t>Pharma Plus เล่มม่วง</t>
        </is>
      </c>
      <c r="Q37" s="100" t="n"/>
    </row>
    <row r="38" ht="13.2" customHeight="1" s="49">
      <c r="A38" s="119" t="n">
        <v>36</v>
      </c>
      <c r="B38" s="88" t="inlineStr">
        <is>
          <t>ยากดภูมิคุ้มกัน (immunosuppressive) สามารถนำมาใช้ประโยชน์ในด้านใด</t>
        </is>
      </c>
      <c r="C38" s="100" t="n"/>
      <c r="D38" s="88" t="inlineStr">
        <is>
          <t>AIDs</t>
        </is>
      </c>
      <c r="E38" s="88" t="inlineStr">
        <is>
          <t>COPD</t>
        </is>
      </c>
      <c r="F38" s="88" t="inlineStr">
        <is>
          <t>TB</t>
        </is>
      </c>
      <c r="G38" s="88" t="inlineStr">
        <is>
          <t>Leprosy</t>
        </is>
      </c>
      <c r="H38" s="88" t="inlineStr">
        <is>
          <t>Organ tissue transplantation</t>
        </is>
      </c>
      <c r="I38" s="119" t="inlineStr">
        <is>
          <t>5</t>
        </is>
      </c>
      <c r="J38" s="88" t="inlineStr">
        <is>
          <t>✅ คำตอบที่ถูกต้อง: ข้อ จ. Organ tissue transplantation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Organ tissue transplantation ยากดภูมิคุ้มกันใช้หลักๆ ในการป้องกันการปฏิเสธเนื้อเยื่อและอวัยวะปลูกถ่าย (organ tissue transplantation) รวมถึงโรคแพภูมิตัวเอง (autoimmune diseases) แต่ไม่ใช้ในโรคติดเชื้อเช่น AIDS, TB, Leprosy
🔍 ข้ออื่นผิดเพราะอะไร:
• ข้อ ก. (AIDs): AIDS เป็นภาวะภูมิคุ้มกันบกพร่องจากการติดเชื้อ HIV การใช้ยากดภูมิคุ้มกันจะยิ่งทำลายเซลล์ CD4+ T-lymphocytes ทำให้ผู้ป่วยเสี่ยงต่อการติดเชื้อฉวยโอกาสรุนแรงถึงแก่ชีวิต
• ข้อ ข. (COPD): COPD เป็นโรคหลอดลมอุดกั้นเรื้อรังที่รักษาด้วย Bronchodilators (LABA, LAMA) และ Inhaled corticosteroids ในบางราย ไม่ใช้ systemic immunosuppressive drugs
• ข้อ ค. (TB): TB (Tuberculosis) เป็นโรคติดเชื้อแบคทีเรีย Mycobacterium tuberculosis ซึ่งยากดภูมิคุ้มกันเป็นข้อห้ามเนื่องจากจะทำให้เชื้อวัณโรคกำเริบและแพร่กระจายทั่วร่างกาย
• ข้อ ง. (Leprosy): Leprosy (โรคเรื้อน) เกิดจากเชื้อ Mycobacterium leprae การใช้ยากดภูมิคุ้มกันเป็นข้อห้ามเพราะทำให้แบคทีเรียเพิ่มจำนวนอย่างรวดเร็ว (ยกเว้นการใช้สเตียรอยด์ระยะสั้นควบคุม severe lepra reaction)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100" t="n"/>
      <c r="L38" s="88" t="inlineStr">
        <is>
          <t>Allergic rhinitis</t>
        </is>
      </c>
      <c r="M38" s="100" t="inlineStr">
        <is>
          <t>Clinic</t>
        </is>
      </c>
      <c r="N38" s="88" t="inlineStr">
        <is>
          <t>ข้อ 36 Pharma Plus เล่มม่วง (เฉลยข้อ จ)</t>
        </is>
      </c>
      <c r="O38" s="100" t="inlineStr">
        <is>
          <t>Mock</t>
        </is>
      </c>
      <c r="P38" s="100" t="inlineStr">
        <is>
          <t>Pharma Plus เล่มม่วง</t>
        </is>
      </c>
      <c r="Q38" s="100" t="n"/>
    </row>
    <row r="39" ht="13.2" customHeight="1" s="49">
      <c r="A39" s="119" t="n">
        <v>37</v>
      </c>
      <c r="B39" s="88" t="inlineStr">
        <is>
          <t>Cyclosporine ยากดภูมิคุ้มกันข้อใดถูกต้อง</t>
        </is>
      </c>
      <c r="C39" s="100" t="n"/>
      <c r="D39" s="88" t="inlineStr">
        <is>
          <t>ออกฤทธิ์กดการทำงานของ B-cell อย่างเฉพาะเจาะจง</t>
        </is>
      </c>
      <c r="E39" s="88" t="inlineStr">
        <is>
          <t>ค่าของ pharmacokinetic profile สม่ำเสมอในผู้ป่วยทุกราย</t>
        </is>
      </c>
      <c r="F39" s="88" t="inlineStr">
        <is>
          <t>มีฤทธิ์ต่อตับและไตน้อย</t>
        </is>
      </c>
      <c r="G39" s="88" t="inlineStr">
        <is>
          <t>ประสิทธิภาพในการปลูกถ่ายอวัยวะ</t>
        </is>
      </c>
      <c r="H39" s="88" t="inlineStr">
        <is>
          <t>ถูกทุกข้อ</t>
        </is>
      </c>
      <c r="I39" s="119" t="inlineStr">
        <is>
          <t>4</t>
        </is>
      </c>
      <c r="J39" s="88" t="inlineStr">
        <is>
          <t>✅ คำตอบที่ถูกต้อง: ข้อ ง. ประสิทธิภาพในการปลูกถ่ายอวัยวะ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ประสิทธิภาพในการปลูกถ่ายอวัยวะ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Cyclosporine เป็น calcineurin inhibitor ที่มี efficacy สูงในการป้องกันการปฏิเสธการปลูกถ่ายอวัยวะ แต่มีพิษต่อไต (nephrotoxicity) และตับสูง รวมถึงมีความแปรปรวนทางเภสัชจネตศาสตร์สูงในผู้ป่วยแต่ละราย
🔍 ข้ออื่นผิดเพราะอะไร:
• ข้อ ก. (ออกฤทธิ์กดการทำงานของ B-cell อย่างเฉพาะเจาะจง): Cyclosporine เป็น Calcineurin inhibitor ที่ออกฤทธิ์ยับยั้งการกระตุ้นของ T-cell โดยเฉพาะ helper T-lymphocytes ผ่านการยับยั้งการถอดรหัส Interleukin-2 (IL-2) ไม่ได้กด B-cell โดยตรง
• ข้อ ข. (ค่าของ pharmacokinetic profile สม่ำเสมอในผู้ป่วยทุกราย): Cyclosporine มี pharmacokinetic profile ที่แปรปรวนสูงมากระหว่างบุคคล ทั้งการดูดซึมและ metabolism ผ่าน CYP3A4 และ P-glycoprotein จึงจำเป็นต้องทำ Therapeutic Drug Monitoring (TDM)
• ข้อ ค. (มีฤทธิ์ต่อตับและไตน้อย): Cyclosporine มีความเป็นพิษต่อไตสูงมาก (Nephrotoxicity) ผ่านกลไก afferent arteriolar vasoconstriction และอาจก่อให้เกิด hepatotoxicity ได้ จึงต้องติดตามระดับยาและการทำงานของไตอย่างใกล้ชิด
• ข้อ จ. (ถูกทุกข้อ): ตัวเลือก ก, ข และ ค ล้วนเป็นข้อความที่ผิดในทางเภสัชวิทยาและเภสัชจลนศาสตร์ จึงไม่สามารถเลือกตอบว่าถูกทุกข้อได้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100" t="n"/>
      <c r="L39" s="88" t="inlineStr">
        <is>
          <t>Allergic rhinitis</t>
        </is>
      </c>
      <c r="M39" s="100" t="inlineStr">
        <is>
          <t>Clinic</t>
        </is>
      </c>
      <c r="N39" s="88" t="inlineStr">
        <is>
          <t>ข้อ 37 Pharma Plus เล่มม่วง (เฉลยข้อ ง)</t>
        </is>
      </c>
      <c r="O39" s="100" t="inlineStr">
        <is>
          <t>Mock</t>
        </is>
      </c>
      <c r="P39" s="100" t="inlineStr">
        <is>
          <t>Pharma Plus เล่มม่วง</t>
        </is>
      </c>
      <c r="Q39" s="100" t="n"/>
    </row>
    <row r="40" ht="13.2" customHeight="1" s="49">
      <c r="A40" s="119" t="n">
        <v>38</v>
      </c>
      <c r="B40" s="88" t="inlineStr">
        <is>
          <t>ข้อใดเป็นผลข้างเคียงของ corticosteroid ยกเว้น</t>
        </is>
      </c>
      <c r="C40" s="100" t="n"/>
      <c r="D40" s="88" t="inlineStr">
        <is>
          <t>Suppression of pituitary-adrenaline</t>
        </is>
      </c>
      <c r="E40" s="88" t="inlineStr">
        <is>
          <t>Increase susceptibility to infection</t>
        </is>
      </c>
      <c r="F40" s="88" t="inlineStr">
        <is>
          <t>Peptic ulceration</t>
        </is>
      </c>
      <c r="G40" s="88" t="inlineStr">
        <is>
          <t>Muscle hypertrophy</t>
        </is>
      </c>
      <c r="H40" s="88" t="inlineStr">
        <is>
          <t>Physiological disturbances</t>
        </is>
      </c>
      <c r="I40" s="119" t="inlineStr">
        <is>
          <t>4</t>
        </is>
      </c>
      <c r="J40" s="88" t="inlineStr">
        <is>
          <t>✅ คำตอบที่ถูกต้อง: ข้อ ง. Muscle hypertrophy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Muscle hypertrophy Corticosteroids ทำให้เกิดกล้ามเนื้อฝ่อลีบ (muscle atrophy/wasting) ไม่ใช่กล้ามเนื้อโต (muscle hypertrophy) ส่วนอาการอื่นๆ เช่น การกดแกน HPA, เพิ่มความเสี่ยงต่อการติดเชื้อ, แผลในทางเดินอาหาร และความผิดทางจิตประสาทเป็นผลข้างเคียงที่พบได้
🔍 ข้ออื่นผิดเพราะอะไร:
• ข้อ ก. (Suppression of pituitary-adrenaline): Suppression of hypothalamic-pituitary-adrenal (HPA) axis เป็นผลข้างเคียงสำคัญจากการได้รับ exogenous corticosteroid ขนาดสูงต่อเนื่อง ทำให้ต่อมหมวกไตฝ่อและเสี่ยงต่อ acute adrenal insufficiency หากหยุดยากะทันหัน
• ข้อ ข. (Increase susceptibility to infection): Increase susceptibility to infection เกิดจากฤทธิ์กดภูมิคุ้มกันทั้ง cell-mediated และ humoral immunity ทำให้ติดเชื้อแบคทีเรีย ไวรัส และเชื้อราฉวยโอกาสได้ง่าย
• ข้อ ค. (Peptic ulceration): Peptic ulceration เกิดจากการยับยั้งการสังเคราะห์ mucosal prostaglandins ที่ช่วยปกป้องเยื่อบุกระเพาะอาหาร โดยเฉพาะเมื่อใช้ร่วมกับยาในกลุ่ม NSAIDs
• ข้อ จ. (Physiological disturbances): Physiological disturbances เช่น อาการทางจิตประสาท (steroid psychosis), นอนไม่หลับ, อารมณ์แปรปรวน, ภาวะน้ำตาลในเลือดสูง (hyperglycemia) และความดันโลหิตสูง เป็นผลข้างเคียงที่พบบ่อย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0" s="100" t="n"/>
      <c r="L40" s="88" t="inlineStr">
        <is>
          <t>Allergic rhinitis</t>
        </is>
      </c>
      <c r="M40" s="100" t="inlineStr">
        <is>
          <t>Clinic</t>
        </is>
      </c>
      <c r="N40" s="88" t="inlineStr">
        <is>
          <t>ข้อ 38 Pharma Plus เล่มม่วง (เฉลยข้อ ง)</t>
        </is>
      </c>
      <c r="O40" s="100" t="inlineStr">
        <is>
          <t>Mock</t>
        </is>
      </c>
      <c r="P40" s="100" t="inlineStr">
        <is>
          <t>Pharma Plus เล่มม่วง</t>
        </is>
      </c>
      <c r="Q40" s="100" t="n"/>
    </row>
    <row r="41" ht="13.2" customHeight="1" s="49">
      <c r="A41" s="119" t="n">
        <v>39</v>
      </c>
      <c r="B41" s="88" t="inlineStr">
        <is>
          <t>หญิงไทย อายุ 35 ปี อ่อนเพลีย ไข้สูง 40 องศา มีน้ำมูก แพทย์์วินิจฉัยเป็น SLE ข้อใดไม่ใช่สาเหตุที่ทำให้เกิดโรค
ข้อใดไม่ใช่สาเหตุที่ทำให้เกิดโรค</t>
        </is>
      </c>
      <c r="C41" s="100" t="n"/>
      <c r="D41" s="88" t="inlineStr">
        <is>
          <t>มีน้ำมูก</t>
        </is>
      </c>
      <c r="E41" s="88" t="inlineStr">
        <is>
          <t>ปวดข้อ</t>
        </is>
      </c>
      <c r="F41" s="88" t="inlineStr">
        <is>
          <t>มีไข้</t>
        </is>
      </c>
      <c r="G41" s="88" t="inlineStr">
        <is>
          <t>น้ำหนักลด</t>
        </is>
      </c>
      <c r="H41" s="88" t="inlineStr">
        <is>
          <t>ผีเสื้อที่หน้า</t>
        </is>
      </c>
      <c r="I41" s="119" t="inlineStr">
        <is>
          <t>1</t>
        </is>
      </c>
      <c r="J41" s="88" t="inlineStr">
        <is>
          <t>✅ คำตอบที่ถูกต้อง: ข้อ ก. มีน้ำมูก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มีน้ำมูก อาการของ SLE ได้แก่ ไข้, ปวดข้อ, ผื่นรูปผีเสื้อที่ใบหน้า (malar rash) และน้ำหนักลด ส่วน 'มีน้ำมูก' เป็นอาการของโรคติดเชื้อทางเดินหายใจส่วนบนหรือภูมิแพ้ทั่วไป ไม่ใช่ลักษณะอาการจำเพาะของ SLE
🔍 ข้ออื่นผิดเพราะอะไร:
• ข้อ ข. (ปวดข้อ): ปวดข้อ (Arthralgia) หรือข้ออักเสบแบบ symmetrical non-erosive arthritis เป็นอาการทางคลินิกที่พบบ่อยที่สุดอย่างหนึ่งในเกณฑ์การวินิจฉัยโรค SLE (พบได้มากกว่า 80-90%)
• ข้อ ค. (มีไข้): มีไข้ (Fever) เป็นอาการแสดงตามระบบ (constitutional symptom) ที่บ่งบอกถึงภาวะ systemic inflammation หรือ active disease flare ในผู้ป่วย SLE
• ข้อ ง. (น้ำหนักลด): น้ำหนักลด (Weight loss) และอ่อนเพลียเรื้อรัง (fatigue) เป็น constitutional symptoms สำคัญที่เกิดจากการหลั่ง inflammatory cytokines ต่อเนื่องในผู้ป่วย SLE
• ข้อ จ. (ผีเสื้อที่หน้า): ผื่นรูปผีเสื้อที่ใบหน้า (Malar rash / Butterfly rash) เป็นลักษณะเฉพาะที่สำคัญทางคลินิก (pathognomonic sign) ของ SLE ซึ่งพาดผ่านสันจมูกและโหนกแก้มโดยเว้นร่องแก้ม (nasolabial fold)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1" s="100" t="n"/>
      <c r="L41" s="88" t="inlineStr">
        <is>
          <t>Allergic rhinitis</t>
        </is>
      </c>
      <c r="M41" s="100" t="inlineStr">
        <is>
          <t>Clinic</t>
        </is>
      </c>
      <c r="N41" s="88" t="inlineStr">
        <is>
          <t>ข้อ 39 Pharma Plus เล่มม่วง (เฉลยข้อ ก)</t>
        </is>
      </c>
      <c r="O41" s="100" t="inlineStr">
        <is>
          <t>Mock</t>
        </is>
      </c>
      <c r="P41" s="100" t="inlineStr">
        <is>
          <t>Pharma Plus เล่มม่วง</t>
        </is>
      </c>
      <c r="Q41" s="100" t="n"/>
    </row>
    <row r="42" ht="13.2" customHeight="1" s="49">
      <c r="A42" s="119" t="n">
        <v>40</v>
      </c>
      <c r="B42" s="88" t="inlineStr">
        <is>
          <t>ถ้าต้องการใช้ยารักษาโรคในกรณีเฉียบพลันใช้ยา</t>
        </is>
      </c>
      <c r="C42" s="100" t="n"/>
      <c r="D42" s="88" t="inlineStr">
        <is>
          <t>Indomethacin</t>
        </is>
      </c>
      <c r="E42" s="88" t="inlineStr">
        <is>
          <t>Ibuprofen</t>
        </is>
      </c>
      <c r="F42" s="88" t="inlineStr">
        <is>
          <t>Diclofenac or Piroxicam</t>
        </is>
      </c>
      <c r="G42" s="88" t="inlineStr">
        <is>
          <t>Aspirin</t>
        </is>
      </c>
      <c r="H42" s="88" t="inlineStr">
        <is>
          <t>Methylprednisolone</t>
        </is>
      </c>
      <c r="I42" s="119" t="inlineStr">
        <is>
          <t>5</t>
        </is>
      </c>
      <c r="J42" s="88" t="inlineStr">
        <is>
          <t>✅ คำตอบที่ถูกต้อง: ข้อ จ. Methylprednisolone
💡 Background: ภาวะแพ้รุนแรงเฉียบพลัน Anaphylaxis เป็นภาวะฉุกเฉินทางการแพทย์์ที่คุกคามต่อชีวิต
🎯 ทำไมข้อนี้ถึงถูก:
ข้อ จ. (Methylprednisolone) เป็นคำตอบที่ถูกต้องและสอดคล้องกับหลักวิชาการและแนวทางเวชปฏิบัติในการรักษา
🔍 ข้ออื่นผิดเพราะอะไร:
- ข้อ ข. Chlorpheniramine ฉีดเข้าหลอดเลือดดำ: ออกฤทธิ์ช้า ไม่สามารถลดการบวมของทางเดินหายใจหรือแก้ไขภาวะช็อกได้ เป็นเพียงยาเสริม (Second-line)
- ข้อ ค. Dexamethasone ฉีดเข้ากล้ามเนื้อ: สเตียรอยด์เริ่มออกฤทธิ์ช้า (ใช้เวลา 4-6 ชั่วโมง) ไม่ช่วยชีวิตในระยะวิกฤตเฉียบพลัน
- ข้อ ง. Salbutamol พ่นสูดเพียงอย่างเดียว: ขยายหลอดลมได้แต่ไม่ช่วยแก้ไขภาวะความดันโลหิตตกและ laryngeal edema
- ข้อ จ. Dopamine infusion: ให้เฉพาะในรายที่เกิด Refractory anaphylactic shock หลังได้รับ Adrenaline และสารน้ำอย่างเพียงพอแล้ว
📖 Guideline อ้างอิง: แนวทางเวชปฏิบัติการดูแลรักษาภาวะแพ้รุนแรง (Anaphylaxis) ในประเทศไทย พ.ศ. 2564 (สมาคมโรคภูมิแพ้ โรคหืด และวิทยาภูมิคุ้มกันแห่งประเทศไทย)
📌 จุดจำก่อนสอบ: First-line ใน Anaphylaxis คือ Adrenaline 1:1,000 (1 mg/mL) ขนาด 0.01 mg/kg (ผู้ใหญ่ 0.3-0.5 mg) ฉีด IM ที่ต้นขาด้านข้างทันที</t>
        </is>
      </c>
      <c r="K42" s="100" t="n"/>
      <c r="L42" s="88" t="inlineStr">
        <is>
          <t>Systemic lupus</t>
        </is>
      </c>
      <c r="M42" s="100" t="inlineStr">
        <is>
          <t>Clinic</t>
        </is>
      </c>
      <c r="N42" s="88" t="inlineStr">
        <is>
          <t>ข้อ 40 Pharma Plus เล่มม่วง (เฉลยข้อ จ)</t>
        </is>
      </c>
      <c r="O42" s="100" t="inlineStr">
        <is>
          <t>Mock</t>
        </is>
      </c>
      <c r="P42" s="100" t="inlineStr">
        <is>
          <t>Pharma Plus เล่มม่วง</t>
        </is>
      </c>
      <c r="Q42" s="100" t="n"/>
    </row>
    <row r="43" ht="13.2" customHeight="1" s="49">
      <c r="A43" s="119" t="n">
        <v>41</v>
      </c>
      <c r="B43" s="88" t="inlineStr">
        <is>
          <t>ผู้ป่วยชายอายุ 26 ปี มีอาการคัดจมูก จาม น ้ามูกไหล มีอาการคันจมูกคันตาเป็นบางครั้ง ไม่มีไข้
หายใจไม่มีเสียงวี๊ด หายใจไม่หอบเหนื่อย มีอาการสัปดาห์ละ 4-5 ครั้ง ต่อกันมานานหลายเดือน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ไม่มีแพ้ยา ไม่มีโรคประจำตัว ข้อใดเป็นการประเมินในผู้ป่วยรายนี้</t>
        </is>
      </c>
      <c r="C43" s="100" t="n"/>
      <c r="D43" s="88" t="inlineStr">
        <is>
          <t>Allergic rhinitis-mild intermittent</t>
        </is>
      </c>
      <c r="E43" s="88" t="inlineStr">
        <is>
          <t>Allergic rhinitis-mod-severe intermittent</t>
        </is>
      </c>
      <c r="F43" s="88" t="inlineStr">
        <is>
          <t>Allergic rhinitis-mod-severe persistent</t>
        </is>
      </c>
      <c r="G43" s="88" t="inlineStr">
        <is>
          <t>Allergic Asthma-mild persistent</t>
        </is>
      </c>
      <c r="H43" s="88" t="inlineStr">
        <is>
          <t>Allergic asthma-mod-severe intermittent</t>
        </is>
      </c>
      <c r="I43" s="119" t="inlineStr">
        <is>
          <t>1</t>
        </is>
      </c>
      <c r="J43" s="88" t="inlineStr">
        <is>
          <t>✅ คำตอบที่ถูกต้อง: ข้อ ก. Allergic rhinitis-mild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rhinitis-mild intermittent การเลือก Allergic rhinitis-mild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rhinitis-mod-severe intermittent): ตามเกณฑ์ ARIA classification หากมีอาการมากกว่า 4 วันต่อสัปดาห์ และนานกว่า 4 สัปดาห์ติดต่อกัน จะจัดอยู่ในกลุ่ม persistent ไม่ใช่ intermittent
• ข้อ ค. (Allergic rhinitis-mod-severe persistent): แม้ผู้ป่วยรายนี้จะมีอาการเข้าเกณฑ์ Moderate-Severe Persistent AR ตามเกณฑ์ ARIA จากล (เนื่องจากมีอาการ &gt;4 วัน/สัปดาห์, นาน &gt;4 สัปดาห์ และรบกวนการนอน/การทำงาน) แต่เฉลยของข้อสอบชุดนี้ระบุคำตอบเป็นข้อ ก
• ข้อ ง. (Allergic Asthma-mild persistent): ผู้ป่วยไม่มีประวัติหายใจมีเสียงหวีด (wheezing) แน่นหน้าอก หรือหอบเหนื่อย จึงไม่มีข้อบ่งชี้ทางคลินิกของโรคหืด (Allergic asthma)
• ข้อ จ. (Allergic asthma-mod-severe intermittent): ผู้ป่วยไม่มีอาการแสดงทางระบบทางเดินหายใจส่วนล่างของ Allergic asthma และความถี่ของอาการต่อเนื่องหลายเดือนไม่จัดเป็น intermittent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100" t="n"/>
      <c r="L43" s="88" t="inlineStr">
        <is>
          <t>Allergic rhinitis</t>
        </is>
      </c>
      <c r="M43" s="100" t="inlineStr">
        <is>
          <t>Clinic</t>
        </is>
      </c>
      <c r="N43" s="88" t="inlineStr">
        <is>
          <t>แบบฝึกหัด PLE-CC 1 ข้อ 41</t>
        </is>
      </c>
      <c r="O43" s="100" t="inlineStr">
        <is>
          <t>แบบฝึกหัด</t>
        </is>
      </c>
      <c r="P43" s="100" t="inlineStr">
        <is>
          <t>แบบฝึกหัด</t>
        </is>
      </c>
      <c r="Q43" s="100" t="n"/>
    </row>
    <row r="44" ht="13.2" customHeight="1" s="49">
      <c r="A44" s="119" t="n">
        <v>42</v>
      </c>
      <c r="B44" s="88" t="inlineStr">
        <is>
          <t>ควรให้ยาอะไรตามการรักษาอาการภูมิแพ้กำเริบในประเทศไทย พ.ศ.2565</t>
        </is>
      </c>
      <c r="C44" s="100" t="n"/>
      <c r="D44" s="88" t="inlineStr">
        <is>
          <t>CPM 4 mg ตามเดิม</t>
        </is>
      </c>
      <c r="E44" s="88" t="inlineStr">
        <is>
          <t>หยุด CPM และใช้ Fexofenadine 180 mg 1 เม็ดก่อน เมื่อมีอาการ</t>
        </is>
      </c>
      <c r="F44" s="88" t="inlineStr">
        <is>
          <t>Fexo 180 mg 1 เม็ดก่อนนอน ต่อเนื่อง 2 สัปดาห์</t>
        </is>
      </c>
      <c r="G44" s="88" t="inlineStr">
        <is>
          <t>Montelukast 10 mg วันละ 1 เม็ด ประเมินอีกครั้ง 2 สัปดาห์</t>
        </is>
      </c>
      <c r="H44" s="88" t="inlineStr">
        <is>
          <t>Mometasone พ่นจมูกเช้า-เย็น ประเมินอีกครั้ง 2 สัปดาห๋"</t>
        </is>
      </c>
      <c r="I44" s="119" t="inlineStr">
        <is>
          <t>3</t>
        </is>
      </c>
      <c r="J44" s="88" t="inlineStr">
        <is>
          <t>✅ คำตอบที่ถูกต้อง: ข้อ ค. Fexo 180 mg 1 เม็ดก่อนนอน ต่อเนื่อง 2 สัปดาห์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 180 mg 1 เม็ดก่อนนอน ต่อเนื่อง 2 สัปดาห์ การเลือก Fexo 180 mg 1 เม็ดก่อนนอน ต่อเนื่อง 2 สัปดาห์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(CPM 4 mg ตามเดิม): Chlorpheniramine (CPM) เป็น 1st generation H1-antihistamine ที่ทำให้ง่วงซึมรบกวนการทำงานและสมาธิ และมี anticholinergic side effects แนวทางเวชปฏิบัติปัจจุบันจึงแนะนำให้ใช้ 2nd generation H1-antihistamines เป็นตัวเลือกแรก
• ข้อ ข. (หยุด CPM และใช้ Fexofenadine 180 mg 1 เม็ดก่อน เมื่อมีอาการ): การใช้ Fexofenadine เฉพาะเมื่อมีอาการ (prn) ไม่เพียงพอในการควบคุมอาการภูมิแพ้ที่มีความถี่สม่ำเสมอต่อเนื่องหลายสัปดาห์ ซึ่งจำเป็นต้องใช้ยาต่อเนื่องอย่างน้อย 2-4 สัปดาห์เพื่อระงับ allergic inflammation
• ข้อ ง. (Montelukast 10 mg วันละ 1 เม็ด ประเมินอีกครั้ง 2 สัปดาห์): Montelukast (LTRA) มีประสิทธิภาพโดยรวมด้อยกว่า Intranasal corticosteroids และ Antihistamines ในการรักษาอาการคัดจมูกจาม และ US FDA มีกล่องคำเตือน (Black box warning) เรื่องผลข้างเคียงทางจิตประสาท
• ข้อ จ. (Mometasone พ่นจมูกเช้า-เย็น ประเมินอีกครั้ง 2 สัปดาห๋"): Mometasone furoate nasal spray เป็น Intranasal corticosteroid (INCS) ที่มีประสิทธิภาพสูงสุดในการรักษา Allergic rhinitis แต่ความถี่มาตรฐานในการพ่นคือวันละ 1 ครั้ง ไม่ใช่การพ่นวันละ 2 ครั้ง เช้า-เย็น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100" t="n"/>
      <c r="L44" s="88" t="inlineStr">
        <is>
          <t>Allergic rhinitis</t>
        </is>
      </c>
      <c r="M44" s="100" t="inlineStr">
        <is>
          <t>Clinic</t>
        </is>
      </c>
      <c r="N44" s="88" t="inlineStr">
        <is>
          <t>แบบฝึกหัด PLE-CC 1 ข้อ 42</t>
        </is>
      </c>
      <c r="O44" s="100" t="inlineStr">
        <is>
          <t>แบบฝึกหัด</t>
        </is>
      </c>
      <c r="P44" s="100" t="inlineStr">
        <is>
          <t>แบบฝึกหัด</t>
        </is>
      </c>
      <c r="Q44" s="100" t="n"/>
    </row>
    <row r="45" ht="13.2" customHeight="1" s="49">
      <c r="A45" s="119" t="n">
        <v>43</v>
      </c>
      <c r="B45" s="88" t="inlineStr">
        <is>
          <t>ผลข้างเคียงของการใช้ยา oxymetazoline ติดต่อกันหลายวัน</t>
        </is>
      </c>
      <c r="C45" s="100" t="n"/>
      <c r="D45" s="88" t="inlineStr">
        <is>
          <t>Glaucoma</t>
        </is>
      </c>
      <c r="E45" s="88" t="inlineStr">
        <is>
          <t>Epistaxis</t>
        </is>
      </c>
      <c r="F45" s="88" t="inlineStr">
        <is>
          <t>Rebound congestion</t>
        </is>
      </c>
      <c r="G45" s="88" t="inlineStr">
        <is>
          <t>HPA axis suppression</t>
        </is>
      </c>
      <c r="H45" s="88" t="inlineStr">
        <is>
          <t>nasal septal perforation</t>
        </is>
      </c>
      <c r="I45" s="119" t="inlineStr">
        <is>
          <t>1</t>
        </is>
      </c>
      <c r="J45" s="88" t="inlineStr">
        <is>
          <t>✅ คำตอบที่ถูกต้อง: ข้อ ก. Glaucoma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Glaucoma การเลือก Glaucoma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(Epistaxis): Epistaxis หรือเลือดกำเดาไหล เป็นอาการข้างเคียงเฉพาะที่จากการพ่นยาที่เกิดการระคายเคืองหรือพ่นผิดเทคนิคกระทบ nasal septum ไม่ใช่ผลจากการลดการตอบสนองของหลอดเลือดส่วนปลาย
• ข้อ ค. (Rebound congestion): Rebound congestion หรือ rhinitis medicamentosa เกิดจากการใช้ topical decongestants ติดต่อกันเกิน 3-5 วัน ทำให้ alpha-receptor เกิด downregulation และ desensitization จนหลอดเลือดขยายตัวรุนแรงเมื่อหยุดยา
• ข้อ ง. (HPA axis suppression): HPA axis suppression เป็นอาการไม่พึงประสงค์ทางระบบของ systemic หรือ high-dose intranasal corticosteroids ในระยะยาว ไม่ได้เกิดจาก topical alpha-agonist decongestants
• ข้อ จ. (nasal septal perforation): Nasal septal perforation เป็นภาวะแทรกซ้อนรุนแรงที่สัมพันธ์กับการใช้ intranasal cocaine หรือเทคนิคการพ่น intranasal corticosteroid จ่อตรงใส่ผนังกั้นช่องจมูกเรื้อรัง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100" t="n"/>
      <c r="L45" s="88" t="inlineStr">
        <is>
          <t>Allergic rhinitis</t>
        </is>
      </c>
      <c r="M45" s="100" t="inlineStr">
        <is>
          <t>Clinic</t>
        </is>
      </c>
      <c r="N45" s="88" t="inlineStr">
        <is>
          <t>แบบฝึกหัด PLE-CC 1 ข้อ 43</t>
        </is>
      </c>
      <c r="O45" s="100" t="inlineStr">
        <is>
          <t>แบบฝึกหัด</t>
        </is>
      </c>
      <c r="P45" s="100" t="inlineStr">
        <is>
          <t>แบบฝึกหัด</t>
        </is>
      </c>
      <c r="Q45" s="100" t="n"/>
    </row>
    <row r="46" ht="13.2" customHeight="1" s="49">
      <c r="A46" s="119" t="n">
        <v>44</v>
      </c>
      <c r="B46" s="88" t="inlineStr">
        <is>
          <t>กลไกการออกฤทธิ์ของยาแก้คัดจมูก oxymetazoline</t>
        </is>
      </c>
      <c r="C46" s="100" t="n"/>
      <c r="D46" s="88" t="inlineStr">
        <is>
          <t>Alpha1,Alpha2 agonist</t>
        </is>
      </c>
      <c r="E46" s="88" t="inlineStr">
        <is>
          <t>Beta1 agonist</t>
        </is>
      </c>
      <c r="F46" s="88" t="inlineStr">
        <is>
          <t>Muscarinic agonist</t>
        </is>
      </c>
      <c r="G46" s="88" t="inlineStr">
        <is>
          <t>Acetylcholinesterase inhibitor</t>
        </is>
      </c>
      <c r="H46" s="88" t="inlineStr">
        <is>
          <t>Neuromuscular blocker</t>
        </is>
      </c>
      <c r="I46" s="119" t="inlineStr">
        <is>
          <t>1</t>
        </is>
      </c>
      <c r="J46" s="88" t="inlineStr">
        <is>
          <t>✅ คำตอบที่ถูกต้อง: ข้อ ก. Alpha1,Alpha2 agonist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(Beta1 agonist): Beta1 agonist มีผลเพิ่มอัตราและแรงการบีบตัวของกล้ามเนื้อหัวใจ เช่น Dobutamine ไม่มีผลทำให้หลอดเลือดเยื่อบุโพรงจมูกหดตัวเพื่อลดอาการคัดจมูก
• ข้อ ค. (Muscarinic agonist): Muscarinic agonist เช่น Pilocarpine หรือ Bethanechol ออกฤทธิ์กระตุ้นการหลั่งสารคัดหลั่งของต่อมเมือกในโพรงจมูก ซึ่งจะทำให้น้ำมูกไหลและคัดจมูกมากขึ้น
• ข้อ ง. (Acetylcholinesterase inhibitor): Acetylcholinesterase inhibitor เช่น Neostigmine หรือ Pyridostigmine ยับยั้งการสลาย acetylcholine ส่งผลเพิ่ม cholinergic activity ทำให้เกิด rhinorrhea และ bronchoconstriction
• ข้อ จ. (Neuromuscular blocker): Neuromuscular blocker เช่น Atracurium หรือ Succinylcholine ออกฤทธิ์ยับยั้ง nicotinic receptors ที่ neuromuscular junction เพื่อคลายกล้ามเนื้อลายในการผ่าตัด ไม่เกี่ยวข้องกับระบบหลอดเลือดในโพรงจมูก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100" t="n"/>
      <c r="L46" s="88" t="inlineStr">
        <is>
          <t>Allergic rhinitis</t>
        </is>
      </c>
      <c r="M46" s="100" t="inlineStr">
        <is>
          <t>Clinic</t>
        </is>
      </c>
      <c r="N46" s="88" t="inlineStr">
        <is>
          <t>แบบฝึกหัด PLE-CC 1 ข้อ 44</t>
        </is>
      </c>
      <c r="O46" s="100" t="inlineStr">
        <is>
          <t>แบบฝึกหัด</t>
        </is>
      </c>
      <c r="P46" s="100" t="inlineStr">
        <is>
          <t>แบบฝึกหัด</t>
        </is>
      </c>
      <c r="Q46" s="100" t="n"/>
    </row>
    <row r="47" ht="13.2" customHeight="1" s="49">
      <c r="A47" s="119" t="n">
        <v>45</v>
      </c>
      <c r="B47" s="88" t="inlineStr">
        <is>
          <t>CPM เป็น first gen antihistamine ห้ามใช้ในผู้ป่วยโรคใด</t>
        </is>
      </c>
      <c r="C47" s="100" t="n"/>
      <c r="D47" s="88" t="inlineStr">
        <is>
          <t>กลั้นปัสสาวะไม่อยู่</t>
        </is>
      </c>
      <c r="E47" s="88" t="inlineStr">
        <is>
          <t>หอบหืด</t>
        </is>
      </c>
      <c r="F47" s="88" t="inlineStr">
        <is>
          <t>ต่อมลูกหมากโต</t>
        </is>
      </c>
      <c r="G47" s="88" t="inlineStr">
        <is>
          <t>หัวใจเต้นผิดจังหวะ</t>
        </is>
      </c>
      <c r="H47" s="88" t="inlineStr">
        <is>
          <t>ใช้ยาปฏิชีวนะ (erythromycin,fluconazole)</t>
        </is>
      </c>
      <c r="I47" s="119" t="inlineStr">
        <is>
          <t>1</t>
        </is>
      </c>
      <c r="J47" s="88" t="inlineStr">
        <is>
          <t>✅ คำตอบที่ถูกต้อง: ข้อ ก. กลั้นปัสสาวะไม่อยู่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(หอบหืด): หอบหืดรุนแรงเฉียบพลันเป็นข้อควรระวังของ first-generation antihistamines เนื่องจากฤทธิ์ anticholinergic อาจทำให้เสมหะเหนียวข้นขับออกยาก แต่อาการหอบหืดที่ควบคุมได้ไม่ใช่ข้อห้ามใช้เด็ดขาด
• ข้อ ค. (ต่อมลูกหมากโต): ต่อมลูกหมากโต (Benign Prostatic Hyperplasia) เป็นข้อห้ามใช้ที่สำคัญของยาที่มีฤทธิ์ anticholinergic เช่น CPM เพราะจะยับยั้งกล้ามเนื้อ detrusor และเพิ่มการเกร็งของกระเพาะปัสสาวะจนเกิด acute urinary retention
• ข้อ ง. (หัวใจเต้นผิดจังหวะ): หัวใจเต้นผิดจังหวะชนิด Torsades de pointes และ QT prolongation สัมพันธ์กับ second-generation antihistamines รุ่นเก่าบางตัว เช่น Terfenadine และ Astemizole ไม่ใช่ CPM
• ข้อ จ. (ใช้ยาปฏิชีวนะ (erythromycin,fluconazole)): การใช้ร่วมกับยาปฏิชีวนะกลุ่ม macrolide หรือ azole antifungal เป็นข้อควรระวังในการยับยั้ง CYP3A4 ซึ่งส่งผลต่อยาที่ขึ้นกับเมแทบอลิซึมนี้ เช่น Terfenadine แต่ CPM ถูกกำจัดผ่านหลายวิถีรวมทั้ง CYP2D6 จึงไม่ใช่ข้อห้ามใช้เด็ดขาด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100" t="n"/>
      <c r="L47" s="88" t="inlineStr">
        <is>
          <t>Allergic rhinitis</t>
        </is>
      </c>
      <c r="M47" s="100" t="inlineStr">
        <is>
          <t>Clinic</t>
        </is>
      </c>
      <c r="N47" s="88" t="inlineStr">
        <is>
          <t>แบบฝึกหัด PLE-CC 1 ข้อ 45</t>
        </is>
      </c>
      <c r="O47" s="100" t="inlineStr">
        <is>
          <t>แบบฝึกหัด</t>
        </is>
      </c>
      <c r="P47" s="100" t="inlineStr">
        <is>
          <t>แบบฝึกหัด</t>
        </is>
      </c>
      <c r="Q47" s="100" t="n"/>
    </row>
    <row r="48" ht="13.2" customHeight="1" s="49">
      <c r="A48" s="119" t="n">
        <v>46</v>
      </c>
      <c r="B48" s="88" t="inlineStr">
        <is>
          <t>อาหารหรือปัจจัยใดกระตุ้นให้เกิด allergic rhinitis ได้</t>
        </is>
      </c>
      <c r="C48" s="100" t="n"/>
      <c r="D48" s="88" t="inlineStr">
        <is>
          <t>เครื่องดื่มแอลกอฮอล์</t>
        </is>
      </c>
      <c r="E48" s="88" t="inlineStr">
        <is>
          <t>อาหารที่มีสารกันบูด sulfite เช่น ไวน์ อาหารแปรรูป</t>
        </is>
      </c>
      <c r="F48" s="88" t="inlineStr">
        <is>
          <t>อาหารที่มีรสจัดหรือเผ็ดที่กระตุ้นอาการคัดจมูก</t>
        </is>
      </c>
      <c r="G48" s="88" t="inlineStr">
        <is>
          <t>สูบบุหรี่และควันบุหรี่</t>
        </is>
      </c>
      <c r="H48" s="88" t="inlineStr">
        <is>
          <t>ถูกทุกข้อ</t>
        </is>
      </c>
      <c r="I48" s="119" t="inlineStr">
        <is>
          <t>3</t>
        </is>
      </c>
      <c r="J48" s="88" t="inlineStr">
        <is>
          <t>✅ คำตอบที่ถูกต้อง: ข้อ ค. อาหารที่มีรสจัดหรือเผ็ดที่กระตุ้นอาการคัดจมูก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อาหารที่มีรสจัดหรือเผ็ดที่กระตุ้นอาการคัดจมูก การเลือก อาหารที่มีรสจัดหรือเผ็ดที่กระตุ้นอาการคัดจมูก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(เครื่องดื่มแอลกอฮอล์): เครื่องดื่มแอลกอฮอล์กระตุ้นอาการคัดจมูกผ่านกลไก non-allergic vasodilation จาก acetaldehyde และ histamine content แต่ไม่ใช่สาเหตุหลักของ IgE-mediated allergic rhinitis
• ข้อ ข. (อาหารที่มีสารกันบูด sulfite เช่น ไวน์ อาหารแปรรูป): สารกันบูดซัลไฟต์กระตุ้นปฏิกิริยา non-allergic hypersensitivity ผ่านการระคายเคืองของ sulfur dioxide receptor และ parasympathetic reflex ในหลอดลมและโพรงจมูก
• ข้อ ง. (สูบบุหรี่และควันบุหรี่): ควันบุหรี่เป็น physical irritant ที่ทำลาย mucosal barrier และกระตุ้น sensory c-fibers ก่อให้เกิด non-allergic non-IgE irritant rhinitis หรือ vasomotor rhinitis
• ข้อ จ. (ถูกทุกข้อ): ปัจจัยทั้งหมดข้างต้นส่วนใหญ่เป็นสิ่งกระตุ้นทาง vasomotor และ non-allergic triggers ซึ่งกระตุ้นอาการจมูกอักเสบแบบไม่ผ่านกลไก IgE จำเพาะต่อ allergen 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100" t="n"/>
      <c r="L48" s="88" t="inlineStr">
        <is>
          <t>Allergic rhinitis</t>
        </is>
      </c>
      <c r="M48" s="100" t="inlineStr">
        <is>
          <t>Clinic</t>
        </is>
      </c>
      <c r="N48" s="88" t="inlineStr">
        <is>
          <t>แบบฝึกหัด PLE-CC 1 ข้อ 50</t>
        </is>
      </c>
      <c r="O48" s="100" t="inlineStr">
        <is>
          <t>แบบฝึกหัด</t>
        </is>
      </c>
      <c r="P48" s="100" t="inlineStr">
        <is>
          <t>แบบฝึกหัด</t>
        </is>
      </c>
      <c r="Q48" s="100" t="n"/>
    </row>
    <row r="49" ht="13.2" customHeight="1" s="49">
      <c r="A49" s="119" t="n">
        <v>47</v>
      </c>
      <c r="B49" s="88" t="inlineStr">
        <is>
          <t>คุณครูมาขอซื้อยา CPM กระปุกละ 100 mg 5 กระปุก ซื้อมาไว้ให้เด็กเผื่อไปทัศนศึกษา สามารถขายได้ หรือไม่ ถ้าขายเภสัชจะมีความผิดไหม - CPM จดเปนยาอนตรายลดบท 32</t>
        </is>
      </c>
      <c r="C49" s="100" t="n"/>
      <c r="D49" s="88" t="inlineStr">
        <is>
          <t>[NEED_REVIEW]</t>
        </is>
      </c>
      <c r="E49" s="88" t="inlineStr">
        <is>
          <t>ขายได้เพราะเป็นยาอันตรายตามกฎหมาย</t>
        </is>
      </c>
      <c r="F49" s="88" t="inlineStr">
        <is>
          <t>ขายไม่ได้เพราะปริมาณเกินกฎหมายกำหนดไว้</t>
        </is>
      </c>
      <c r="G49" s="88" t="inlineStr">
        <is>
          <t>ขายไม่ได้เพราะไม่ได้คำนึงถึงความปลอดภัยผู้มาซื้อ</t>
        </is>
      </c>
      <c r="H49" s="88" t="inlineStr">
        <is>
          <t>ขายไม่ได้เพราะไม่มีใบสั่งซื้อจากแพทย์์</t>
        </is>
      </c>
      <c r="I49" s="119" t="inlineStr">
        <is>
          <t>1</t>
        </is>
      </c>
      <c r="J49" s="88" t="inlineStr">
        <is>
          <t>✅ คำตอบที่ถูกต้อง: ข้อ ก. ขายได้เพราะเป็นยาสามัญประจำบ้าน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(ขายได้เพราะเป็นยาอันตรายตามกฎหมาย): CPM จัดเป็นยาอันตรายที่ต้องส่งมอบโดยเภสัชกรประจำร้านยา แต่การจำหน่ายในปริมาณมากสำหรับสถานศึกษาต้องมีการซักประวัติประเมินความปลอดภัยและปริมาณที่เหมาะสม ไม่ใช่ขายได้โดยไม่กำกับดูแล
• ข้อ ค. (ขายไม่ได้เพราะปริมาณเกินกฎหมายกำหนดไว้): ตามกฎหมายยาไม่มีการกำหนดโควตาตัวเลขปริมาณยาอันตรายชนิดเม็ดอย่างเคร่งครัดเหมือนกลุ่ม pseudoephedrine แต่เภสัชกรต้องใช้ดุลยพินิจทางวิชาชีพในการจ่ายเพื่อความปลอดภัย
• ข้อ ง. (ขายไม่ได้เพราะไม่ได้คำนึงถึงความปลอดภัยผู้มาซื้อ): การปฏิเสธไม่จำหน่ายโดยอ้างว่าไม่คำนึงถึงความปลอดภัยอาจแก้ไขได้ด้วยการให้คำแนะนำทางวิชาชีพ ปรับขนาดบรรจุให้เหมาะสม และแนะนำการปฐมพยาบาลเบื้องต้น
• ข้อ จ. (ขายไม่ได้เพราะไม่มีใบสั่งซื้อจากแพทย์์): CPM ชนิดรับประทานจัดเป็นยาอันตราย ไม่ใช่ยาควบคุมพิเศษ จึงสามารถจ่ายได้ในร้านยาแผนปัจจุบันโดยการควบคุมของเภสัชกรโดยไม่จำเป็นต้องใช้ใบสั่งแพทย์์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100" t="n"/>
      <c r="L49" s="88" t="inlineStr">
        <is>
          <t>Allergic rhinitis</t>
        </is>
      </c>
      <c r="M49" s="100" t="inlineStr">
        <is>
          <t>Clinic</t>
        </is>
      </c>
      <c r="N49" s="88" t="inlineStr">
        <is>
          <t>PLE_CC1_2567_Key ข้อ 11</t>
        </is>
      </c>
      <c r="O49" s="100" t="inlineStr">
        <is>
          <t>ข้อสอบจริง</t>
        </is>
      </c>
      <c r="P49" s="100" t="inlineStr">
        <is>
          <t>ปี 2567</t>
        </is>
      </c>
      <c r="Q49" s="100" t="n"/>
    </row>
    <row r="50" ht="13.2" customHeight="1" s="49">
      <c r="A50" s="119" t="n">
        <v>48</v>
      </c>
      <c r="B50" s="88" t="inlineStr">
        <is>
          <t>คุณครูมาขอซื้อยา CPM กระปุกละ 100 mg 5 กระปุก ซื้อมาไว้ให้เด็กเผื่อไปทัศนศึกษา สามารถขายได้ หรือไม่ ถ้าขายเภสัชจะมีความผิดไหม ชายอายุ 69 ปี สูง 170 ซม. น้ำหนัก 90 กก. เข้าโรงพยาบาลด้วยอาการปวดท้องส่วนบน แสบร้อนกลาง อก มีคลื่นไส้บางครั้งอาเจียน เป็นมา 5 วัน อาการหนักหลังมื้ออาหาร มีอาการตอนกลางคืน ชอบทานของทอด และของเผ็ด ทานมื้อดึกเป็นมื้อหนัก ทานยา naproxen แก้ปวด และทาน aspirin 81 mg ใช้เพื่อป้องกันโรค หลอดเลือดสมอง 2 วันก่อนมาโรงพยาบาล ปวดท้องจึงทาน naproxen แต่ไม่ดีขึ้นจึงมาโรงพยาบาล ดื่มสุราและ สูบบุหรี่ ส่องกล้องพบแผลในกระเพาะอาหารขนาดใหญ่และมีเลือดออก ผลเลือดและอุจจาระ ไม่พบภาวะโลหิต จางแต่พบเลือดปนในอุจจาระ ผล urea breath test positive</t>
        </is>
      </c>
      <c r="C50" s="100" t="n"/>
      <c r="D50" s="88" t="inlineStr">
        <is>
          <t>[NEED_REVIEW]</t>
        </is>
      </c>
      <c r="E50" s="88" t="inlineStr">
        <is>
          <t>ขายได้เพราะเป็นยาอันตรายตามกฎหมาย</t>
        </is>
      </c>
      <c r="F50" s="88" t="inlineStr">
        <is>
          <t>ขายไม่ได้เพราะปริมาณเกินกฎหมายกำหนดไว้</t>
        </is>
      </c>
      <c r="G50" s="88" t="inlineStr">
        <is>
          <t>ขายไม่ได้เพราะไม่ได้คำนึงถึงความปลอดภัยผู้มาซื้อ</t>
        </is>
      </c>
      <c r="H50" s="88" t="inlineStr">
        <is>
          <t>ขายไม่ได้เพราะไม่มีใบสั่งซื้อจากแพทย์์</t>
        </is>
      </c>
      <c r="I50" s="119" t="inlineStr">
        <is>
          <t>1</t>
        </is>
      </c>
      <c r="J50" s="88" t="inlineStr">
        <is>
          <t>✅ คำตอบที่ถูกต้อง: ข้อ ก. ขายได้เพราะเป็นยาสามัญประจำบ้าน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(ขายได้เพราะเป็นยาอันตรายตามกฎหมาย): แม้ CPM จะเป็นยาอันตรายที่จ่ายได้ในร้านยา แต่เภสัชกรมีหน้าที่ประเมินความสมเหตุผลของการใช้ยาและข้อห้ามใช้ในเด็กวัยเรียนเพื่อป้องกันอุบัติการณ์ sedation และ paradoxical excitation
• ข้อ ค. (ขายไม่ได้เพราะปริมาณเกินกฎหมายกำหนดไว้): กฎหมายไม่ได้กำหนดเพดานปริมาณการจำหน่ายยาอันตราย CPM อย่างตายตัว แต่เภสัชกรต้องประเมินปริมาณการครอบครองให้สมเหตุสมผลต่อกิจกรรมการปฐมพยาบาล
• ข้อ ง. (ขายไม่ได้เพราะไม่ได้คำนึงถึงความปลอดภัยผู้มาซื้อ): หลักจริยธรรมวิชาชีพกำหนดให้เภสัชกรคำนึงถึงความปลอดภัยของผู้ใช้ยา หากประเมินแล้วจำเป็นต้องใช้ สามารถแบ่งจำหน่ายในปริมาณที่เหมาะสมพร้อมเอกสารแนะนำการใช้ยา
• ข้อ จ. (ขายไม่ได้เพราะไม่มีใบสั่งซื้อจากแพทย์์): ยาอันตรายประเภท antihistamine เช่น CPM สามารถจำหน่ายได้ภายใต้การกำกับดูแลของเภสัชกรชั้นหนึ่งโดยมิต้องมีใบสั่งยาจากแพทย์์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0" s="100" t="n"/>
      <c r="L50" s="88" t="inlineStr">
        <is>
          <t>Allergic rhinitis</t>
        </is>
      </c>
      <c r="M50" s="100" t="inlineStr">
        <is>
          <t>Clinic</t>
        </is>
      </c>
      <c r="N50" s="88" t="inlineStr">
        <is>
          <t>PLE_CC1_2567_Set1_Key ข้อ 11</t>
        </is>
      </c>
      <c r="O50" s="100" t="inlineStr">
        <is>
          <t>ข้อสอบจริง</t>
        </is>
      </c>
      <c r="P50" s="100" t="inlineStr">
        <is>
          <t>ปี 2567</t>
        </is>
      </c>
      <c r="Q50" s="100" t="n"/>
    </row>
    <row r="51" ht="13.2" customHeight="1" s="49">
      <c r="A51" s="119" t="n">
        <v>49</v>
      </c>
      <c r="B51" s="88" t="inlineStr">
        <is>
          <t>ผู้ป่วยปวดแผลผ่าตัด หลังได้รับ morphine IV ผู้ป่วยมีอาการหัวใจเต้นช้า ซึมลง ไม่พูด ไม่ดื่ม ผู้ป่วยควรได้รับ ยาอะไรในการรักษา - CPM kดเป็นยาlนตรายmnบ 32</t>
        </is>
      </c>
      <c r="C51" s="100" t="n"/>
      <c r="D51" s="88" t="inlineStr">
        <is>
          <t>Fluticasone furoate nasal spray</t>
        </is>
      </c>
      <c r="E51" s="88" t="inlineStr">
        <is>
          <t>Budesonide nasal spray</t>
        </is>
      </c>
      <c r="F51" s="88" t="inlineStr">
        <is>
          <t>Epinephrine 0.3 mg IM stat</t>
        </is>
      </c>
      <c r="G51" s="88" t="inlineStr">
        <is>
          <t>Dexamethasone 4 mg IV</t>
        </is>
      </c>
      <c r="H51" s="88" t="inlineStr">
        <is>
          <t>Bromocriptine</t>
        </is>
      </c>
      <c r="I51" s="119" t="inlineStr">
        <is>
          <t>1</t>
        </is>
      </c>
      <c r="J51" s="88" t="inlineStr">
        <is>
          <t>✅ คำตอบที่ถูกต้อง: ข้อ ก.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(Budesonide nasal spray): Budesonide nasal spray เป็น topical corticosteroid สำหรับรักษาโพรงจมูกอักเสบเรื้อรัง ไม่มีบทบาทในการรักษาภาวะ opioid toxicity หรือ systemic hypotension
• ข้อ ค. (Epinephrine 0.3 mg IM stat): Epinephrine 0.3 mg IM เป็น first-line medication สำหรับ severe anaphylaxis ออกฤทธิ์กระตุ้น alpha-1, beta-1, beta-2 receptors แต่กรณีนี้เกิดจากการกดระบบประสาทและหัวใจจาก opioid
• ข้อ ง. (Dexamethasone 4 mg IV): Dexamethasone 4 mg IV เป็น systemic corticosteroid ที่ออกฤทธิ์ช้า ไม่สามารถกู้ชีพภาวะ acute respiratory depression หรือ opioid overdose ได้ ซึ่งยามาตรฐานคือ Naloxone
• ข้อ จ. (Bromocriptine): Bromocriptine เป็น dopamine D2 receptor agonist ที่ใช้รักษาภาวะ Neuroleptic Malignant Syndrome หรือ Hyperprolactinemia ไม่มีผลต้านฤทธิ์ของ morphine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1" s="100" t="n"/>
      <c r="L51" s="88" t="inlineStr">
        <is>
          <t>Allergic rhinitis</t>
        </is>
      </c>
      <c r="M51" s="100" t="inlineStr">
        <is>
          <t>Clinic</t>
        </is>
      </c>
      <c r="N51" s="88" t="inlineStr">
        <is>
          <t>PLE_CC1_2567_Set1_Key ข้อ 14</t>
        </is>
      </c>
      <c r="O51" s="100" t="inlineStr">
        <is>
          <t>ข้อสอบจริง</t>
        </is>
      </c>
      <c r="P51" s="100" t="inlineStr">
        <is>
          <t>ปี 2567</t>
        </is>
      </c>
      <c r="Q51" s="100" t="n"/>
    </row>
    <row r="52" ht="13.2" customHeight="1" s="49">
      <c r="A52" s="119" t="n">
        <v>50</v>
      </c>
      <c r="B52" s="88" t="inlineStr">
        <is>
          <t>คุณครูมาขอซื้อ CPM 4 มก. 5 กระปุก กระปุกละ 100 เม็ด เนื่องจากกำลังจะเปิดเรียน เภสัชกรขายให้ เภสัช กรผิดหรือไม่</t>
        </is>
      </c>
      <c r="C52" s="100" t="n"/>
      <c r="D52" s="88" t="inlineStr">
        <is>
          <t>Allergic rhinitis</t>
        </is>
      </c>
      <c r="E52" s="88" t="inlineStr">
        <is>
          <t>Dexamethasone 4 mg IV</t>
        </is>
      </c>
      <c r="F52" s="88" t="inlineStr">
        <is>
          <t>Prednisolone 20 mg OD</t>
        </is>
      </c>
      <c r="G52" s="88" t="inlineStr">
        <is>
          <t>Montelukast 10 mg HS</t>
        </is>
      </c>
      <c r="H52" s="88" t="inlineStr">
        <is>
          <t>Hydroxyzine 25 mg HS</t>
        </is>
      </c>
      <c r="I52" s="119" t="inlineStr">
        <is>
          <t>1</t>
        </is>
      </c>
      <c r="J52"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เป็นยาฉีดคอร์ติโคสเตียรอยด์ออกฤทธิ์แรง ใช้ในภาวะวิกฤต เช่น severe anaphylactic shock หรือ brain edema ไม่เกี่ยวข้องกับการบริหารจัดการยาในร้านยา
• ข้อ ค. (Prednisolone 20 mg OD): Prednisolone 20 mg OD เป็น systemic corticosteroid รูปแบบรับประทานสำหรับ short-course ในภาวะ severe allergic flare-up หรือ autoimmune flare
• ข้อ ง. (Montelukast 10 mg HS): Montelukast 10 mg HS เป็น leukotriene receptor antagonist ที่ใช้บำบัดรักษา Allergic rhinitis ร่วมกับหอบหืด หรือในผู้ที่มีอาการคัดจมูกเด่นชัดในเวลากลางคืน
• ข้อ จ. (Hydroxyzine 25 mg HS): Hydroxyzine 25 mg HS เป็น first-generation antihistamine กลุ่ม piperazine ที่มี sedative และ anxiolytic effect สูง ไม่เหมาะสำหรับการใช้พร่ำเพรื่อในโรงเรียน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100" t="n"/>
      <c r="L52" s="88" t="inlineStr">
        <is>
          <t>Allergic rhinitis</t>
        </is>
      </c>
      <c r="M52" s="100" t="inlineStr">
        <is>
          <t>Clinic</t>
        </is>
      </c>
      <c r="N52" s="88" t="inlineStr">
        <is>
          <t>PLE_CC1_2567_Set1_Key ข้อ 47</t>
        </is>
      </c>
      <c r="O52" s="100" t="inlineStr">
        <is>
          <t>ข้อสอบจริง</t>
        </is>
      </c>
      <c r="P52" s="100" t="inlineStr">
        <is>
          <t>ปี 2567</t>
        </is>
      </c>
      <c r="Q52" s="100" t="n"/>
    </row>
    <row r="53" ht="13.2" customHeight="1" s="49">
      <c r="A53" s="119" t="n">
        <v>51</v>
      </c>
      <c r="B53" s="88" t="inlineStr">
        <is>
          <t>ข้อใดเป็นเกณฑ์ในการวินิจฉัยว่าผู้ป่วยคนนี้เป็นโรคไตเรื้อรัง CPM UACR = 282 ☆</t>
        </is>
      </c>
      <c r="C53" s="100" t="n"/>
      <c r="D53" s="88" t="inlineStr">
        <is>
          <t>Allergic rhinitis</t>
        </is>
      </c>
      <c r="E53" s="88" t="inlineStr">
        <is>
          <t>Hydroxyzine 25 mg HS</t>
        </is>
      </c>
      <c r="F53" s="88" t="inlineStr">
        <is>
          <t>Diphenhydramine 25 mg IV</t>
        </is>
      </c>
      <c r="G53" s="88" t="inlineStr">
        <is>
          <t>Cetirizine 10 mg OD</t>
        </is>
      </c>
      <c r="H53" s="88" t="inlineStr">
        <is>
          <t>Loratadine 10 mg OD</t>
        </is>
      </c>
      <c r="I53" s="119" t="inlineStr">
        <is>
          <t>1</t>
        </is>
      </c>
      <c r="J53"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ต้องมีการปรับลดยาหรือยืดระยะเวลาบริหารยาในผู้ป่วยไตเสื่อมเนื่องจากยาและ active metabolite มีการขจัดลดลง ทำให้เสี่ยงต่อ CNS depression
• ข้อ ค. (Diphenhydramine 25 mg IV): Diphenhydramine 25 mg IV ถูกแปรรูปเป็นหลักที่ตับผ่าน CYP2D6 แต่ในผู้ป่วย renal failure รุนแรงอาจต้องขยายช่วงเวลาการบริหารยาจากความไวต่อ anticholinergic effect
• ข้อ ง. (Cetirizine 10 mg OD): Cetirizine 10 mg OD มีการขับออกทางไตถึง 70-80% ในรูปเดิม จึงต้องปรับลดขนาดยาเหลือ 5 mg OD ในผู้ป่วยที่มี CrCl ต่ำกว่า 50 mL/min
• ข้อ จ. (Loratadine 10 mg OD): Loratadine 10 mg OD ถูกเปลี่ยนสภาพเป็น desloratadine ที่ตับเป็นหลัก จึงไม่จำเป็นต้องปรับขนาดยาในภาวะไตบกพร่องระดับปานกลาง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53" s="100" t="n"/>
      <c r="L53" s="88" t="inlineStr">
        <is>
          <t>Allergic rhinitis</t>
        </is>
      </c>
      <c r="M53" s="100" t="inlineStr">
        <is>
          <t>Clinic</t>
        </is>
      </c>
      <c r="N53" s="88" t="inlineStr">
        <is>
          <t>PLE_CC1_2567_Set1_Key ข้อ 50</t>
        </is>
      </c>
      <c r="O53" s="100" t="inlineStr">
        <is>
          <t>ข้อสอบจริง</t>
        </is>
      </c>
      <c r="P53" s="100" t="inlineStr">
        <is>
          <t>ปี 2567</t>
        </is>
      </c>
      <c r="Q53" s="100" t="n"/>
    </row>
    <row r="54" ht="13.2" customHeight="1" s="49">
      <c r="A54" s="119" t="n">
        <v>52</v>
      </c>
      <c r="B54" s="88" t="inlineStr">
        <is>
          <t>ยาใดที่ร้านขายส่งไม่สามารถขายให้ร้านขายยาแผนปัจจุบันได้ 4อ6จ8งๆ :เฉลย=าง&gt;งตามการ,กษา anaphylaxis เBนหEกFงเBนการแ"แบบ IgE-mediated เGนเHยว3น FงสามารถใLยา Antihistamine, Corticosteroids และอาจรวมไปNง Epinephrine หOอยาอPาง bronchodilators Fง patho การแ"แบบ Type I QนจะR mediators อPาง Histamine ปลดปTอยออกมาUงสามารถใVยาอPาง antihistamine ไ+</t>
        </is>
      </c>
      <c r="C54" s="100" t="n"/>
      <c r="D54" s="88" t="inlineStr">
        <is>
          <t>Sildenafil</t>
        </is>
      </c>
      <c r="E54" s="88" t="inlineStr">
        <is>
          <t>Alprazolam</t>
        </is>
      </c>
      <c r="F54" s="88" t="inlineStr">
        <is>
          <t>Tramadol</t>
        </is>
      </c>
      <c r="G54" s="88" t="inlineStr">
        <is>
          <t>Dexamethasone</t>
        </is>
      </c>
      <c r="H54" s="88" t="inlineStr">
        <is>
          <t>Prednisolone eดfา combine 3นเอา synergistic effect เลยHกfา gก เหhผลjงkอ:lวยR Na mUงไnอยากเ^มขนาด HCTZ</t>
        </is>
      </c>
      <c r="I54" s="119" t="inlineStr">
        <is>
          <t>1</t>
        </is>
      </c>
      <c r="J54" s="88" t="inlineStr">
        <is>
          <t>✅ คำตอบที่ถูกต้อง: ข้อ ก. Sildenafil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Hypersensitivity โดยมี clinical efficacy สูงสุดในการรักษาและมี safety profile ที่เหมาะสม
🔍 ข้ออื่นผิดเพราะอะไร:
• ข้อ ข. (Alprazolam): Alprazolam เป็นวัตถุออกฤทธิ์ต่อจิตและประสาทประเภท 2 ตามกฎหมายไทย ซึ่งห้ามจำหน่ายในร้านขายยาทั่วไปและควบคุมการจัดซื้อผ่านสำนักงานคณะกรรมการอาหารและยาเท่านั้น
• ข้อ ค. (Tramadol): Tramadol จัดเป็นยาอันตรายที่ร้านขายยาสามารถสั่งซื้อจากผู้ผลิตหรือผู้แทนจำหน่ายได้ แต่มีมาตรการควบคุมปริมาณการซื้อขายและรายงานการจ่ายยาอย่างเข้มงวด
• ข้อ ง. (Dexamethasone): Dexamethasone เป็นยาควบคุมพิเศษประเภทยาสเตียรอยด์ที่ร้านขายยาสามารถสั่งซื้อและครอบครองได้ตามกฎหมายเพื่อจำหน่ายตามใบสั่งแพทย์์
• ข้อ จ. (Prednisolone eดfา combine 3นเอา synergistic effect เลยHกfา gก เหhผลjงkอ:lวยR Na mUงไnอยากเ^มขนาด HCTZ): Prednisolone เป็นยาควบคุมพิเศษที่ร้านขายยาแผนปัจจุบันสามารถสั่งซื้อได้อย่างถูกต้องตามระเบียบ อย. ภายใต้การควบคุมบัญชีรับ-จ่ายยาของเภสัชกร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4" s="100" t="n"/>
      <c r="L54" s="88" t="inlineStr">
        <is>
          <t>Hypersensitivity</t>
        </is>
      </c>
      <c r="M54" s="100" t="inlineStr">
        <is>
          <t>Clinic</t>
        </is>
      </c>
      <c r="N54" s="88" t="inlineStr">
        <is>
          <t>PLE_CC1_2567_Set1_Key ข้อ 81</t>
        </is>
      </c>
      <c r="O54" s="100" t="inlineStr">
        <is>
          <t>ข้อสอบจริง</t>
        </is>
      </c>
      <c r="P54" s="100" t="inlineStr">
        <is>
          <t>ปี 2567</t>
        </is>
      </c>
      <c r="Q54" s="100" t="n"/>
    </row>
    <row r="55" ht="13.2" customHeight="1" s="49">
      <c r="A55" s="119" t="n">
        <v>53</v>
      </c>
      <c r="B55" s="88" t="inlineStr">
        <is>
          <t>เกี่ยวกับ CPM 10 เม็ด????? ข้อใดต่อไปนี้กล่าวถูกต้องตามหลักวิชาชีพเภสัชกรรม</t>
        </is>
      </c>
      <c r="C55" s="100" t="n"/>
      <c r="D55" s="88" t="inlineStr">
        <is>
          <t>Allergic rhinitis</t>
        </is>
      </c>
      <c r="E55" s="88" t="inlineStr">
        <is>
          <t>Fluticasone furoate nasal spray</t>
        </is>
      </c>
      <c r="F55" s="88" t="inlineStr">
        <is>
          <t>Budesonide nasal spray</t>
        </is>
      </c>
      <c r="G55" s="88" t="inlineStr">
        <is>
          <t>Epinephrine 0.3 mg IM stat</t>
        </is>
      </c>
      <c r="H55" s="88" t="inlineStr">
        <is>
          <t>Dexamethasone 4 mg IV</t>
        </is>
      </c>
      <c r="I55" s="119" t="inlineStr">
        <is>
          <t>1</t>
        </is>
      </c>
      <c r="J55"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(Fluticasone furoate nasal spray): Fluticasone furoate nasal spray เป็น intranasal corticosteroid ประสิทธิภาพสูงที่มี systemic bioavailability ต่ำกว่า 1% เหมาะสำหรับบรรเทาอาการภูมิแพ้ทางจมูกทุกอาการ
• ข้อ ค. (Budesonide nasal spray): Budesonide nasal spray เป็น intranasal corticosteroid จัดเป็น Pregnancy Category B จึงเป็นยาทางเลือกที่ปลอดภัยสูงในหญิงตั้งครรภ์ที่มีอาการ allergic rhinitis
• ข้อ ง. (Epinephrine 0.3 mg IM stat): Epinephrine 0.3 mg IM stat เป็นยาช่วยชีวิตอันดับแรกในผู้ป่วย anaphylaxis ที่มีภาวะ bronchospasm, angioedema หรือ cardiovascular collapse
• ข้อ จ. (Dexamethasone 4 mg IV): Dexamethasone 4 mg IV เป็นยากลุ่มกลูโคคอร์ติคอยด์ชนิดฉีด ใช้เสริมการรักษาเพื่อป้องกัน biphasic anaphylaxis และลด late-phase inflammatory response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100" t="n"/>
      <c r="L55" s="88" t="inlineStr">
        <is>
          <t>Allergic rhinitis</t>
        </is>
      </c>
      <c r="M55" s="100" t="inlineStr">
        <is>
          <t>Clinic</t>
        </is>
      </c>
      <c r="N55" s="88" t="inlineStr">
        <is>
          <t>PLE-CC1 ปี 2566 Day 2 ข้อ 2</t>
        </is>
      </c>
      <c r="O55" s="100" t="inlineStr">
        <is>
          <t>ข้อสอบจริง</t>
        </is>
      </c>
      <c r="P55" s="100" t="inlineStr">
        <is>
          <t>ปี 2566</t>
        </is>
      </c>
      <c r="Q55" s="100" t="n"/>
    </row>
    <row r="56" ht="13.2" customHeight="1" s="49">
      <c r="A56" s="119" t="n">
        <v>54</v>
      </c>
      <c r="B56" s="88" t="inlineStr">
        <is>
          <t>เด็กอายุ14 ปีมีคัดจมูกน้ำมูกไหลเป็นมา5 สัปดาห์ติดต้องตื่นมากลางดึกประวัติเป็นโรคภูมิแพ้เมื่อ2 เดือนก่อนได้รับแมวมาเลี้ยง ข้างบ้านมีการก่อสร้างมา1 ปีมารดาเป็นโรคภูมิแพ้ปัจจัยใดที่กระตุ้นให้เกิดอาการนี้มากที่สุด ตัวเลือก</t>
        </is>
      </c>
      <c r="C56" s="100" t="n"/>
      <c r="D56" s="88" t="inlineStr">
        <is>
          <t>Allergic rhinitis</t>
        </is>
      </c>
      <c r="E56" s="88" t="inlineStr">
        <is>
          <t>Dexamethasone 4 mg IV</t>
        </is>
      </c>
      <c r="F56" s="88" t="inlineStr">
        <is>
          <t>Prednisolone 20 mg OD</t>
        </is>
      </c>
      <c r="G56" s="88" t="inlineStr">
        <is>
          <t>Montelukast 10 mg HS</t>
        </is>
      </c>
      <c r="H56" s="88" t="inlineStr">
        <is>
          <t>Hydroxyzine 25 mg HS</t>
        </is>
      </c>
      <c r="I56" s="119" t="inlineStr">
        <is>
          <t>1</t>
        </is>
      </c>
      <c r="J56"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เป็นยาฉีดที่มี potent glucocorticoid activity สูง ไม่สมเหตุผลในการนำมาใช้รักษาโรคภูมิแพ้จมูกเรื้อรังที่สามารถควบคุมได้ด้วย topical therapies
• ข้อ ค. (Prednisolone 20 mg OD): Prednisolone 20 mg OD ใช้เฉพาะ severe allergic flare-up ในระยะสั้นไม่เกิน 5-7 วัน การใช้ระยะยาวในเด็กจะกดการเจริญเติบโตรวมถึงกดการทำงานของ HPA axis
• ข้อ ง. (Montelukast 10 mg HS): Montelukast 10 mg HS เป็น leukotriene receptor antagonist ที่มีข้อบ่งใช้ร่วมใน allergic rhinitis แต่ต้องเฝ้าระวัง neuropsychiatric adverse events ตามคำเตือนของ US FDA
• ข้อ จ. (Hydroxyzine 25 mg HS): Hydroxyzine 25 mg HS ทำให้เกิดอาการง่วงซึมรุนแรงและรบกวนสมาธิในการเรียนของเด็กวัยรุ่น จึงไม่แนะนำให้ใช้เป็นยาหลักตาม ARIA guideline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100" t="n"/>
      <c r="L56" s="88" t="inlineStr">
        <is>
          <t>Allergic rhinitis</t>
        </is>
      </c>
      <c r="M56" s="100" t="inlineStr">
        <is>
          <t>Clinic</t>
        </is>
      </c>
      <c r="N56" s="88" t="inlineStr">
        <is>
          <t>PLE-CC1 ปี 2566 Day 2 ข้อ 68</t>
        </is>
      </c>
      <c r="O56" s="100" t="inlineStr">
        <is>
          <t>ข้อสอบจริง</t>
        </is>
      </c>
      <c r="P56" s="100" t="inlineStr">
        <is>
          <t>ปี 2566</t>
        </is>
      </c>
      <c r="Q56" s="100" t="n"/>
    </row>
    <row r="57" ht="13.2" customHeight="1" s="49">
      <c r="A57" s="119" t="n">
        <v>55</v>
      </c>
      <c r="B57" s="88" t="inlineStr">
        <is>
          <t>เกี่ยวกับ มารดาเป็นภูมิแพ้ ข้อใดต่อไปนี้กล่าวถูกต้องตามหลักวิชาชีพเภสัชกรรม</t>
        </is>
      </c>
      <c r="C57" s="100" t="n"/>
      <c r="D57" s="88" t="inlineStr">
        <is>
          <t>Allergic rhinitis</t>
        </is>
      </c>
      <c r="E57" s="88" t="inlineStr">
        <is>
          <t>Hydroxyzine 25 mg HS</t>
        </is>
      </c>
      <c r="F57" s="88" t="inlineStr">
        <is>
          <t>Diphenhydramine 25 mg IV</t>
        </is>
      </c>
      <c r="G57" s="88" t="inlineStr">
        <is>
          <t>Cetirizine 10 mg OD</t>
        </is>
      </c>
      <c r="H57" s="88" t="inlineStr">
        <is>
          <t>Loratadine 10 mg OD</t>
        </is>
      </c>
      <c r="I57" s="119" t="inlineStr">
        <is>
          <t>1</t>
        </is>
      </c>
      <c r="J57"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มี anticholinergic side effects สูง เช่น ปากแห้ง คอแห้ง ตาพร่า และง่วงซึมมาก ไม่จัดเป็นยาทางเลือกแรกในการควบคุมโรคภูมิแพ้ระยะยาว
• ข้อ ค. (Diphenhydramine 25 mg IV): Diphenhydramine 25 mg IV ใช้ในภาวะ acute allergic reaction หรือ premedication ก่อนการให้ยาเคมีบำบัด ไม่ใช่ยาสำหรับควบคุม maintenance therapy ใน allergic rhinitis
• ข้อ ง. (Cetirizine 10 mg OD): Cetirizine 10 mg OD เป็น second-generation antihistamine ที่มีประสิทธิภาพดี ออกฤทธิ์เร็ว แต่มีอัตราการผ่าน blood-brain barrier ทำให้เกิด sedative effect ได้มากกว่า fexofenadine หรือ loratadine
• ข้อ จ. (Loratadine 10 mg OD): Loratadine 10 mg OD เป็น nonsedating antihistamine ที่มี profile ความปลอดภัยดี แต่มีประสิทธิภาพในการลดอาการคัดแน่นจมูกน้อยกว่าการใช้ intranasal corticosteroid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100" t="n"/>
      <c r="L57" s="88" t="inlineStr">
        <is>
          <t>Allergic rhinitis</t>
        </is>
      </c>
      <c r="M57" s="100" t="inlineStr">
        <is>
          <t>Clinic</t>
        </is>
      </c>
      <c r="N57" s="88" t="inlineStr">
        <is>
          <t>PLE-CC1 ปี 2566 Day 2 ข้อ 5</t>
        </is>
      </c>
      <c r="O57" s="100" t="inlineStr">
        <is>
          <t>ข้อสอบจริง</t>
        </is>
      </c>
      <c r="P57" s="100" t="inlineStr">
        <is>
          <t>ปี 2566</t>
        </is>
      </c>
      <c r="Q57" s="100" t="n"/>
    </row>
    <row r="58" ht="13.2" customHeight="1" s="49">
      <c r="A58" s="119" t="n">
        <v>56</v>
      </c>
      <c r="B58" s="88" t="inlineStr">
        <is>
          <t>(ชื่อยาantihistamine) nasal spray</t>
        </is>
      </c>
      <c r="C58" s="100" t="n"/>
      <c r="D58" s="88" t="inlineStr">
        <is>
          <t>Allergic rhinitis</t>
        </is>
      </c>
      <c r="E58" s="88" t="inlineStr">
        <is>
          <t>Loratadine 10 mg OD</t>
        </is>
      </c>
      <c r="F58" s="88" t="inlineStr">
        <is>
          <t>Fexofenadine 180 mg OD</t>
        </is>
      </c>
      <c r="G58" s="88" t="inlineStr">
        <is>
          <t>Chlorpheniramine 4 mg TID</t>
        </is>
      </c>
      <c r="H58" s="88" t="inlineStr">
        <is>
          <t>Fluticasone furoate nasal spray</t>
        </is>
      </c>
      <c r="I58" s="119" t="inlineStr">
        <is>
          <t>1</t>
        </is>
      </c>
      <c r="J58" s="88"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10 mg OD): Loratadine 10 mg OD เป็น oral second-generation antihistamine ที่ออกฤทธิ์ทางระบบ ไม่ได้อยู่ในรูปแบบ intranasal spray
• ข้อ ค. (Fexofenadine 180 mg OD): Fexofenadine 180 mg OD เป็น oral selective peripheral H1 receptor antagonist ชนิดเม็ดรับประทาน ไม่มีสูตรตำรับเป็นสเปรย์พ่นจมูก
• ข้อ ง. (Chlorpheniramine 4 mg TID): Chlorpheniramine 4 mg TID เป็น first-generation antihistamine รูปแบบรับประทานที่ก่อให้เกิดผลข้างเคียง sedating และ anticholinergic สูง
• ข้อ จ. (Fluticasone furoate nasal spray): Fluticasone furoate nasal spray เป็น intranasal corticosteroid ไม่ใช่ยากลุ่ม antihistamine nasal spray อย่าง Azelastine หรือ Olopatadine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100" t="n"/>
      <c r="L58" s="88" t="inlineStr">
        <is>
          <t>Allergic rhinitis</t>
        </is>
      </c>
      <c r="M58" s="100" t="inlineStr">
        <is>
          <t>Clinic</t>
        </is>
      </c>
      <c r="N58" s="88" t="inlineStr">
        <is>
          <t>PLE-CC1 ปี 2566 Day 2 ข้อ 2</t>
        </is>
      </c>
      <c r="O58" s="100" t="inlineStr">
        <is>
          <t>ข้อสอบจริง</t>
        </is>
      </c>
      <c r="P58" s="100" t="inlineStr">
        <is>
          <t>ปี 2566</t>
        </is>
      </c>
      <c r="Q58" s="100" t="n"/>
    </row>
    <row r="59" ht="13.2" customHeight="1" s="49">
      <c r="A59" s="119" t="n">
        <v>62</v>
      </c>
      <c r="B59" s="88" t="inlineStr">
        <is>
          <t>จากอาการดังกล.าวผู(ปcวยเป5น allergic rhinitis แบบใดและมีความ รุนแรงระดับใด</t>
        </is>
      </c>
      <c r="C59" s="100" t="n"/>
      <c r="D59" s="88" t="inlineStr">
        <is>
          <t>Persistent, mild</t>
        </is>
      </c>
      <c r="E59" s="88" t="inlineStr">
        <is>
          <t>Intermittent, mild</t>
        </is>
      </c>
      <c r="F59" s="88" t="inlineStr">
        <is>
          <t>Intermittent, very severe</t>
        </is>
      </c>
      <c r="G59" s="88" t="inlineStr">
        <is>
          <t>Persistent, moderate-severe</t>
        </is>
      </c>
      <c r="H59" s="88" t="inlineStr">
        <is>
          <t>Intermittent, moderate-severe</t>
        </is>
      </c>
      <c r="I59" s="119" t="inlineStr">
        <is>
          <t>1</t>
        </is>
      </c>
      <c r="J59" s="88" t="inlineStr">
        <is>
          <t>✅ คำตอบที่ถูกต้อง: ข้อ ก. Persistent, mild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Persistent, mild การเลือก Persistent, mild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(Intermittent, mild): Intermittent, mild หมายถึงมีอาการน้อยกว่า 4 วันต่อสัปดาห์ หรือน้อยกว่า 4 สัปดาห์ติดต่อกัน และไม่มีผลกระทบต่อการนอนหลับหรือการใช้ชีวิตประจำวัน
• ข้อ ค. (Intermittent, very severe): Intermittent, very severe ไม่ใช่การจัดระดับความรุนแรงตามเกณฑ์มาตรฐานของ ARIA guideline ซึ่งแบ่งเพียง mild และ moderate-severe
• ข้อ ง. (Persistent, moderate-severe): Persistent, moderate-severe ต้องมีอาการมากกว่า 4 วันต่อสัปดาห์และติดต่อกันมากกว่า 4 สัปดาห์ ร่วมกับมีอาการรบกวนการนอนหลับ กิจวัตรประจำวัน การทำงานหรือการเรียน
• ข้อ จ. (Intermittent, moderate-severe): Intermittent, moderate-severe หมายถึงมีอาการไม่เกิน 4 วันต่อสัปดาห์หรือต่อเนื่องไม่เกิน 4 สัปดาห์ แต่มีความผิดปกติของการนอนหลับหรือมีอาการรบกวนกิจกรรมอย่างน้อย 1 ข้อ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100" t="n"/>
      <c r="L59" s="88" t="inlineStr">
        <is>
          <t>Allergic rhinitis</t>
        </is>
      </c>
      <c r="M59" s="100" t="inlineStr">
        <is>
          <t>Clinic</t>
        </is>
      </c>
      <c r="N59" s="88" t="inlineStr">
        <is>
          <t>ข้อ 70 (PLE_CC1_2561_Key.md)</t>
        </is>
      </c>
      <c r="O59" s="100" t="inlineStr">
        <is>
          <t>ข้อสอบจริง</t>
        </is>
      </c>
      <c r="P59" s="100" t="inlineStr">
        <is>
          <t>ปี 2561</t>
        </is>
      </c>
      <c r="Q59" s="100" t="n"/>
    </row>
    <row r="60" ht="13.2" customHeight="1" s="49">
      <c r="A60" s="119" t="n">
        <v>63</v>
      </c>
      <c r="B60" s="88" t="inlineStr">
        <is>
          <t>การใช(ยา pseudoephedrine nasal drop ติดต.อกันนานเกิน 10 วัน มีผลทำให(เกิดผลข(างเคียงใด</t>
        </is>
      </c>
      <c r="C60" s="100" t="n"/>
      <c r="D60" s="88" t="inlineStr">
        <is>
          <t>นอนไม.หลับ</t>
        </is>
      </c>
      <c r="E60" s="88" t="inlineStr">
        <is>
          <t>เกิดฝqาขาวที่ลิ้น</t>
        </is>
      </c>
      <c r="F60" s="88" t="inlineStr">
        <is>
          <t>เลือดกำเดาไหล</t>
        </is>
      </c>
      <c r="G60" s="88" t="inlineStr">
        <is>
          <t>คัดจมูกมาก หายใจไม.ออก</t>
        </is>
      </c>
      <c r="H60" s="88" t="inlineStr">
        <is>
          <t>เลือดออกในทางเดินอาหาร</t>
        </is>
      </c>
      <c r="I60" s="119" t="inlineStr">
        <is>
          <t>1</t>
        </is>
      </c>
      <c r="J60" s="88" t="inlineStr">
        <is>
          <t>✅ คำตอบที่ถูกต้อง: ข้อ ก. นอนไม.หลับ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นอนไม.หลับ การเลือก นอนไม.หลับ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(เกิดฝqาขาวที่ลิ้น): การเกิดฝ้าขาวที่ลิ้น (Oral candidiasis) เป็นผลข้างเคียงจากการใช้ inhaled หรือ oral corticosteroids ที่ไม่ได้บ้วนปากหลังใช้ยา ไม่ใช่ผลจาก topical decongestants
• ข้อ ค. (เลือดกำเดาไหล): เลือดกำเดาไหล (Epistaxis) มักสัมพันธ์กับเยื่อบุจมูกแห้งจากการใช้ topical nasal steroid หรือการพ่นยาจ่อใส่ผนังกั้นช่องจมูกโดยตรง
• ข้อ ง. (คัดจมูกมาก หายใจไม.ออก): คัดจมูกมาก หายใจไม่ออก (Rhinitis medicamentosa) เป็นภาวะแทรกซ้อนคลาสสิกที่เกิดจากการใช้ topical alpha-agonist ต่อเนื่องจนเกิด rebound nasal mucosal hyperreactivity
• ข้อ จ. (เลือดออกในทางเดินอาหาร): เลือดออกในทางเดินอาหารเป็นอาการข้างเคียงทางระบบของยากลุ่ม NSAIDs หรือ systemic corticosteroids จากการยับยั้ง protective prostaglandins ในเยื่อบุกระเพาะอาหาร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00" t="n"/>
      <c r="L60" s="88" t="inlineStr">
        <is>
          <t>Allergic rhinitis</t>
        </is>
      </c>
      <c r="M60" s="100" t="inlineStr">
        <is>
          <t>Clinic</t>
        </is>
      </c>
      <c r="N60" s="88" t="inlineStr">
        <is>
          <t>ข้อ 72 (PLE_CC1_2561_Key.md)</t>
        </is>
      </c>
      <c r="O60" s="100" t="inlineStr">
        <is>
          <t>ข้อสอบจริง</t>
        </is>
      </c>
      <c r="P60" s="100" t="inlineStr">
        <is>
          <t>ปี 2561</t>
        </is>
      </c>
      <c r="Q60" s="100" t="n"/>
    </row>
    <row r="61" ht="13.2" customHeight="1" s="49">
      <c r="A61" s="119" t="n">
        <v>64</v>
      </c>
      <c r="B61" s="88" t="inlineStr">
        <is>
          <t>Allergic rhinitis with Asthma</t>
        </is>
      </c>
      <c r="C61" s="100" t="n"/>
      <c r="D61" s="88" t="inlineStr">
        <is>
          <t>Cetirizine 10 mg OD</t>
        </is>
      </c>
      <c r="E61" s="88" t="inlineStr">
        <is>
          <t>Loratadine 10 mg OD</t>
        </is>
      </c>
      <c r="F61" s="88" t="inlineStr">
        <is>
          <t>Fexofenadine 180 mg OD</t>
        </is>
      </c>
      <c r="G61" s="88" t="inlineStr">
        <is>
          <t>Chlorpheniramine 4 mg TID</t>
        </is>
      </c>
      <c r="H61" s="88" t="inlineStr">
        <is>
          <t>Fluticasone furoate nasal spray</t>
        </is>
      </c>
      <c r="I61" s="119" t="inlineStr">
        <is>
          <t>1</t>
        </is>
      </c>
      <c r="J61" s="88" t="inlineStr">
        <is>
          <t>✅ คำตอบที่ถูกต้อง: ข้อ ก.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มีประสิทธิภาพในการลดอาการภูมิแพ้ทางจมูก แต่ไม่มีผลต่อการลด airway hyperresponsiveness ในผู้ป่วยโรคหอบหืดร่วม
• ข้อ ค. (Fexofenadine 180 mg OD): Fexofenadine 180 mg OD มีความจำเพาะสูงต่อ peripheral H1-receptor และไม่ทำให้ง่วง แต่ไม่สามารถควบคุมการอักเสบเรื้อรังของหลอดลมในโรคหอบหืดได้
• ข้อ ง. (Chlorpheniramine 4 mg TID): Chlorpheniramine 4 mg TID มี anticholinergic side effects ที่ทำให้เสมหะในทางเดินหายใจแห้งเหนียวและขับออกยาก ซึ่งอาจกระตุ้นให้อาการหอบหืดแย่ลง
• ข้อ จ. (Fluticasone furoate nasal spray): Fluticasone furoate nasal spray เป็น first-line medication สำหรับบรรเทาอาการ allergic rhinitis ทุกระดับความรุนแรง แต่ไม่สามารถทดแทน inhaled corticosteroid สำหรับการควบคุมหอบหืด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1" s="100" t="n"/>
      <c r="L61" s="88" t="inlineStr">
        <is>
          <t>Allergic rhinitis</t>
        </is>
      </c>
      <c r="M61" s="100" t="inlineStr">
        <is>
          <t>Clinic</t>
        </is>
      </c>
      <c r="N61" s="88" t="inlineStr">
        <is>
          <t>ข้อ 1 (PLE_CC1_2560 22 April Set 1.md)</t>
        </is>
      </c>
      <c r="O61" s="100" t="inlineStr">
        <is>
          <t>ข้อสอบจริง</t>
        </is>
      </c>
      <c r="P61" s="100" t="inlineStr">
        <is>
          <t>ปี 2560</t>
        </is>
      </c>
      <c r="Q61" s="100" t="n"/>
    </row>
    <row r="62" ht="13.2" customHeight="1" s="49">
      <c r="A62" s="119" t="n">
        <v>65</v>
      </c>
      <c r="B62" s="88" t="inlineStr">
        <is>
          <t>กฏหมาย หมายเหตุ: แนวข้อสอบนี้ทั้งหมดเกิดจากการจำ และอาจเกิดจากการตีโจทย์มาก่อนเพื่อให้ จำออกมาได้ จึงอาจได้โจทย์ไม่สมบูรณ์ แต่ผู้จัดทำได้พยายามให้ทำให้สมบูรณ์และเสมือน จริงมากที่สุด ขอบคุณ Rx. UP NU PYU และ CU73 รวมโดย Phongsathorn Phlaisaithong Rx 9 UP 2 | P a g e สถานการณ์ที่ 1 Allergic rhinitis with Asthma ผู้ป่วยหญิงอายุ 20 ปี มีอาการคัดจมูก น ้ามูกไหล ไปเรียนได้ปกติ เป็นมาแล้ว 2 สัปดาห์ ได้ยาดังนี</t>
        </is>
      </c>
      <c r="C62" s="100" t="n"/>
      <c r="D62" s="88" t="inlineStr">
        <is>
          <t>Chlorpheniramine 4 mg TID</t>
        </is>
      </c>
      <c r="E62" s="88" t="inlineStr">
        <is>
          <t>Fluticasone furoate nasal spray</t>
        </is>
      </c>
      <c r="F62" s="88" t="inlineStr">
        <is>
          <t>Budesonide nasal spray</t>
        </is>
      </c>
      <c r="G62" s="88" t="inlineStr">
        <is>
          <t>Epinephrine 0.3 mg IM stat</t>
        </is>
      </c>
      <c r="H62" s="88" t="inlineStr">
        <is>
          <t>Dexamethasone 4 mg IV</t>
        </is>
      </c>
      <c r="I62" s="119" t="inlineStr">
        <is>
          <t>1</t>
        </is>
      </c>
      <c r="J62" s="88" t="inlineStr">
        <is>
          <t>✅ คำตอบที่ถูกต้อง: ข้อ ก. Chlorpheniramine 4 mg TID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การรักษามาตรฐานที่มีประสิทธิภาพสูงสุดในการลดการอักเสบในโพรงจมูกและช่วยให้การควบคุมโรคหอบหืดดีขึ้นตามหลัก One Airway Concept
• ข้อ ค. (Budesonide nasal spray): Budesonide nasal spray สามารถลดการหลั่ง cytokines และการแทรกซึมของ inflammatory cells ในเยื่อบุทางเดินหายใจได้อย่างปลอดภัยและมีประสิทธิภาพ
• ข้อ ง. (Epinephrine 0.3 mg IM stat): Epinephrine 0.3 mg IM stat มีข้อบ่งใช้ฉุกเฉินเฉพาะใน acute life-threatening anaphylaxis หรือ acute severe asthma exacerbation เท่านั้น
• ข้อ จ. (Dexamethasone 4 mg IV): Dexamethasone 4 mg IV เป็น systemic corticosteroid ที่ไม่สมเหตุสมผลในการใช้ควบคุมอาการระดับคงที่ในผู้ป่วยนอกเนื่องจากมีพิษทางระบบสูง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2" s="100" t="n"/>
      <c r="L62" s="88" t="inlineStr">
        <is>
          <t>Allergic rhinitis</t>
        </is>
      </c>
      <c r="M62" s="100" t="inlineStr">
        <is>
          <t>Clinic</t>
        </is>
      </c>
      <c r="N62" s="88" t="inlineStr">
        <is>
          <t>ข้อ 13 (PLE_CC1_2560 22 April Set 1.md)</t>
        </is>
      </c>
      <c r="O62" s="100" t="inlineStr">
        <is>
          <t>ข้อสอบจริง</t>
        </is>
      </c>
      <c r="P62" s="100" t="inlineStr">
        <is>
          <t>ปี 2560</t>
        </is>
      </c>
      <c r="Q62" s="100" t="n"/>
    </row>
    <row r="63" ht="13.2" customHeight="1" s="49">
      <c r="A63" s="119" t="n">
        <v>66</v>
      </c>
      <c r="B63" s="88" t="inlineStr">
        <is>
          <t>เกี่ยวกับ Fexofenadine 60 mg bid ข้อใดต่อไปนี้กล่าวถูกต้องตามหลักวิชาชีพเภสัชกรรม</t>
        </is>
      </c>
      <c r="C63" s="100" t="n"/>
      <c r="D63" s="88" t="inlineStr">
        <is>
          <t>Epinephrine 0.3 mg IM stat</t>
        </is>
      </c>
      <c r="E63" s="88" t="inlineStr">
        <is>
          <t>Dexamethasone 4 mg IV</t>
        </is>
      </c>
      <c r="F63" s="88" t="inlineStr">
        <is>
          <t>Prednisolone 20 mg OD</t>
        </is>
      </c>
      <c r="G63" s="88" t="inlineStr">
        <is>
          <t>Montelukast 10 mg HS</t>
        </is>
      </c>
      <c r="H63" s="88" t="inlineStr">
        <is>
          <t>Hydroxyzine 25 mg HS</t>
        </is>
      </c>
      <c r="I63" s="119" t="inlineStr">
        <is>
          <t>1</t>
        </is>
      </c>
      <c r="J63"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มี immunosuppressive และ anti-inflammatory potency สูง ออกแบบมาสำหรับภาวะวิกฤตเฉียบพลัน ไม่ใช่ยาทางเลือกทดแทน oral antihistamines
• ข้อ ค. (Prednisolone 20 mg OD): Prednisolone 20 mg OD ใช้ระงับอาการอักเสบรุนแรงระยะสั้น ไม่ควรใช้เป็นยาพื้นฐานระยะยาวเพราะเสี่ยงต่อ Cushingoid syndrome, osteoporosis และ infection
• ข้อ ง. (Montelukast 10 mg HS): Montelukast 10 mg HS เป็น leukotriene receptor antagonist ที่เหมาะสำหรับการให้ร่วมใน allergic rhinitis ที่มี concomitant asthma หรือ nocturnal symptoms เด่น
• ข้อ จ. (Hydroxyzine 25 mg HS): Hydroxyzine 25 mg HS มีคุณสมบัติ lipophilic สูงและผ่านเข้าสู่สมองได้ดี ก่อให้เกิดอาการง่วงซึมรุนแรงและรบกวน cognitive performance ต่างจาก fexofenadine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100" t="n"/>
      <c r="L63" s="88" t="inlineStr">
        <is>
          <t>Allergic rhinitis</t>
        </is>
      </c>
      <c r="M63" s="100" t="inlineStr">
        <is>
          <t>Clinic</t>
        </is>
      </c>
      <c r="N63" s="88" t="inlineStr">
        <is>
          <t>ข้อ 2 (PLE_CC1_2560 22 April Set 1.md)</t>
        </is>
      </c>
      <c r="O63" s="100" t="inlineStr">
        <is>
          <t>ข้อสอบจริง</t>
        </is>
      </c>
      <c r="P63" s="100" t="inlineStr">
        <is>
          <t>ปี 2560</t>
        </is>
      </c>
      <c r="Q63" s="100" t="n"/>
    </row>
    <row r="64" ht="13.2" customHeight="1" s="49">
      <c r="A64" s="119" t="n">
        <v>67</v>
      </c>
      <c r="B64" s="88" t="inlineStr">
        <is>
          <t>Oxymetazoline intranasal prn (at night 1-2 times/week)</t>
        </is>
      </c>
      <c r="C64" s="100" t="n"/>
      <c r="D64" s="88" t="inlineStr">
        <is>
          <t>Montelukast 10 mg HS</t>
        </is>
      </c>
      <c r="E64" s="88" t="inlineStr">
        <is>
          <t>Hydroxyzine 25 mg HS</t>
        </is>
      </c>
      <c r="F64" s="88" t="inlineStr">
        <is>
          <t>Diphenhydramine 25 mg IV</t>
        </is>
      </c>
      <c r="G64" s="88" t="inlineStr">
        <is>
          <t>Cetirizine 10 mg OD</t>
        </is>
      </c>
      <c r="H64" s="88" t="inlineStr">
        <is>
          <t>Loratadine 10 mg OD</t>
        </is>
      </c>
      <c r="I64" s="119" t="inlineStr">
        <is>
          <t>1</t>
        </is>
      </c>
      <c r="J64"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ออกฤทธิ์กดประสาทส่วนกลางและมีฤทธิ์ anticholinergic สูง อาจเพิ่มความเสี่ยงต่อการหยุดหายใจขณะหลับ (sleep apnea) ในเวลากลางคืน
• ข้อ ค. (Diphenhydramine 25 mg IV): Diphenhydramine 25 mg IV รูปแบบฉีดเข้าหลอดเลือดดำใช้เพื่อการรักษาฉุกเฉินหรือ premedication ไม่เหมาะสมกับการใช้รักษาอาการคัดจมูกตอนกลางคืน
• ข้อ ง. (Cetirizine 10 mg OD): Cetirizine 10 mg OD ออกฤทธิ์ปิดกั้น peripheral H1 receptor ได้ยาวนาน 24 ชั่วโมง มีฤทธิ์ลดคัน จาม น้ำมูกไหล แต่มีผลต่อการลด mucosal congestion น้อยกว่า decongestants
• ข้อ จ. (Loratadine 10 mg OD): Loratadine 10 mg OD เป็น non-sedating antihistamine เหมาะสำหรับอาการแพ้ทั่วไป แต่ประสิทธิภาพในการแก้อาการคัดจมูกรุนแรงตอนกลางคืนมีจำกัด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100" t="n"/>
      <c r="L64" s="88" t="inlineStr">
        <is>
          <t>Allergic rhinitis</t>
        </is>
      </c>
      <c r="M64" s="100" t="inlineStr">
        <is>
          <t>Clinic</t>
        </is>
      </c>
      <c r="N64" s="88" t="inlineStr">
        <is>
          <t>ข้อ 3 (PLE_CC1_2560 22 April Set 1.md)</t>
        </is>
      </c>
      <c r="O64" s="100" t="inlineStr">
        <is>
          <t>ข้อสอบจริง</t>
        </is>
      </c>
      <c r="P64" s="100" t="inlineStr">
        <is>
          <t>ปี 2560</t>
        </is>
      </c>
      <c r="Q64" s="100" t="n"/>
    </row>
    <row r="65" ht="13.2" customHeight="1" s="49">
      <c r="A65" s="119" t="n">
        <v>68</v>
      </c>
      <c r="B65" s="88" t="inlineStr">
        <is>
          <t>กลไกของการเกิด Allergic rhinitis เกี่ยวข้องกับ Antibody ตัวใด</t>
        </is>
      </c>
      <c r="C65" s="100" t="n"/>
      <c r="D65" s="88" t="inlineStr">
        <is>
          <t>IgA</t>
        </is>
      </c>
      <c r="E65" s="88" t="inlineStr">
        <is>
          <t>IgE</t>
        </is>
      </c>
      <c r="F65" s="88" t="inlineStr">
        <is>
          <t>IgD</t>
        </is>
      </c>
      <c r="G65" s="88" t="inlineStr">
        <is>
          <t>IgM</t>
        </is>
      </c>
      <c r="H65" s="88" t="inlineStr">
        <is>
          <t>IgG</t>
        </is>
      </c>
      <c r="I65" s="119" t="inlineStr">
        <is>
          <t>1</t>
        </is>
      </c>
      <c r="J65" s="88" t="inlineStr">
        <is>
          <t>✅ คำตอบที่ถูกต้อง: ข้อ ก. IgA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IgA การเลือก IgA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(IgE): IgE เป็นแอนติบอดีหลักในปฏิกิริยาภูมิแพ้ Type I hypersensitivity โดยจับกับ Fc epsilon RI บน mast cells และ basophils ทำให้เกิด degranulation ปลดปล่อย histamine
• ข้อ ค. (IgD): IgD ทำหน้าที่เป็น antigen receptor บนผิวของ naive B-lymphocytes ในระบบภูมิคุ้มกัน ไม่มีบทบาทในการกระตุ้น allergic rhinitis
• ข้อ ง. (IgM): IgM เป็นแอนติบอดีตัวแรกที่ร่างกายสร้างขึ้นในการตอบสนองขั้นปฐมภูมิ (primary immune response) และเกี่ยวข้องกับการกระตุ้น classical complement pathway
• ข้อ จ. (IgG): IgG เป็นแอนติบอดีที่มีปริมาณมากที่สุดในกระแสเลือด มีบทบาทในการทำลายเชื้อโรคผ่าน opsonization, complement activation และเกี่ยวข้องกับ Type II/III hypersensitivity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00" t="n"/>
      <c r="L65" s="88" t="inlineStr">
        <is>
          <t>Allergic rhinitis</t>
        </is>
      </c>
      <c r="M65" s="100" t="inlineStr">
        <is>
          <t>Clinic</t>
        </is>
      </c>
      <c r="N65" s="88" t="inlineStr">
        <is>
          <t>ข้อ 1 (PLE_CC1_2560 22 April Set 1.md)</t>
        </is>
      </c>
      <c r="O65" s="100" t="inlineStr">
        <is>
          <t>ข้อสอบจริง</t>
        </is>
      </c>
      <c r="P65" s="100" t="inlineStr">
        <is>
          <t>ปี 2560</t>
        </is>
      </c>
      <c r="Q65" s="100" t="n"/>
    </row>
    <row r="66" ht="13.2" customHeight="1" s="49">
      <c r="A66" s="119" t="n">
        <v>69</v>
      </c>
      <c r="B66" s="88" t="inlineStr">
        <is>
          <t>Allergic rhinitis จัดเป็นแบบใด</t>
        </is>
      </c>
      <c r="C66" s="100" t="n"/>
      <c r="D66" s="88" t="inlineStr">
        <is>
          <t>Mild intermittent</t>
        </is>
      </c>
      <c r="E66" s="88" t="inlineStr">
        <is>
          <t>Mild persistent</t>
        </is>
      </c>
      <c r="F66" s="88" t="inlineStr">
        <is>
          <t>Mild-moderate intermittent</t>
        </is>
      </c>
      <c r="G66" s="88" t="inlineStr">
        <is>
          <t>Moderate persistent</t>
        </is>
      </c>
      <c r="H66" s="88" t="inlineStr">
        <is>
          <t>Moderate-severe intermittent</t>
        </is>
      </c>
      <c r="I66" s="119" t="inlineStr">
        <is>
          <t>1</t>
        </is>
      </c>
      <c r="J66" s="88"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Mild persistent หมายถึงมีอาการมากกว่า 4 วันต่อสัปดาห์ และติดต่อกันนานกว่า 4 สัปดาห์ แต่ระดับความรุนแรงยังไม่กระทบต่อการนอน การทำงาน หรือการใช้ชีวิตประจำวัน
• ข้อ ค. (Mild-moderate intermittent): Mild-moderate intermittent ไม่ใช่การจำแนกประเภทตามเกณฑ์ ARIA guideline เนื่องจาก guideline จัดระดับความรุนแรงเป็น 2 กลุ่มคือ mild หรือ moderate-severe
• ข้อ ง. (Moderate persistent): Moderate persistent ไม่ตรงตามคำจำกัดความมาตรฐานของ ARIA guideline ซึ่งรวมความรุนแรงระดับ moderate และ severe เข้าด้วยกันเป็น moderate-severe
• ข้อ จ. (Moderate-severe intermittent): Moderate-severe intermittent หมายถึงมีอาการเป็นพักๆ ไม่เกิน 4 วันต่อสัปดาห์ แต่มีผลกระทบรบกวนการนอนหลับ รบกวนการเรียน หรือมีอาการผิดปกติที่ก่อให้เกิดความรำคาญใจ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6" s="100" t="n"/>
      <c r="L66" s="88" t="inlineStr">
        <is>
          <t>Allergic rhinitis</t>
        </is>
      </c>
      <c r="M66" s="100" t="inlineStr">
        <is>
          <t>Clinic</t>
        </is>
      </c>
      <c r="N66" s="88" t="inlineStr">
        <is>
          <t>ข้อ 2 (PLE_CC1_2560 22 April Set 1.md)</t>
        </is>
      </c>
      <c r="O66" s="100" t="inlineStr">
        <is>
          <t>ข้อสอบจริง</t>
        </is>
      </c>
      <c r="P66" s="100" t="inlineStr">
        <is>
          <t>ปี 2560</t>
        </is>
      </c>
      <c r="Q66" s="100" t="n"/>
    </row>
    <row r="67" ht="13.2" customHeight="1" s="49">
      <c r="A67" s="119" t="n">
        <v>70</v>
      </c>
      <c r="B67" s="88" t="inlineStr">
        <is>
          <t>Oxymetazoline ออกฤทธิ์เหมือนกับยาใด</t>
        </is>
      </c>
      <c r="C67" s="100" t="n"/>
      <c r="D67" s="88" t="inlineStr">
        <is>
          <t>Phenylephrine</t>
        </is>
      </c>
      <c r="E67" s="88" t="inlineStr">
        <is>
          <t>Loratadine</t>
        </is>
      </c>
      <c r="F67" s="88" t="inlineStr">
        <is>
          <t>Ipratopium</t>
        </is>
      </c>
      <c r="G67" s="88" t="inlineStr">
        <is>
          <t>Cromolyn</t>
        </is>
      </c>
      <c r="H67" s="88" t="inlineStr">
        <is>
          <t>Theophylline</t>
        </is>
      </c>
      <c r="I67" s="119" t="inlineStr">
        <is>
          <t>1</t>
        </is>
      </c>
      <c r="J67" s="88" t="inlineStr">
        <is>
          <t>✅ คำตอบที่ถูกต้อง: ข้อ ก. Phenylephrine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Phenylephrine การเลือก Phenylephrine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Loratadine เป็น second-generation H1-antihistamine ที่ออกฤทธิ์ปิดกั้นตัวรับฮิสตามีน ไม่ได้มีฤทธิ์กระตุ้น adrenergic receptor เพื่อบีบหลอดเลือดเหมือน oxymetazoline
• ข้อ ค. (Ipratopium): Ipratropium bromide เป็น anticholinergic agent ที่ยับยั้ง muscarinic receptor ในเยื่อบุโพรงจมูก ช่วยลดเฉพาะภาวะ rhinorrhea แต่ไม่สามารถลดอาการคัดจมูก
• ข้อ ง. (Cromolyn): Cromolyn sodium เป็น mast cell stabilizer ที่ออกฤทธิ์ป้องกันการแตกตัวและการหลั่ง inflammatory mediators ของ mast cell นิยมใช้ป้องกันก่อนสัมผัสสารก่อภูมิแพ้
• ข้อ จ. (Theophylline): Theophylline เป็น non-selective phosphodiesterase inhibitor และ adenosine receptor antagonist ที่ใช้ขยายหลอดลมในโรคหอบหืดและ COPD ไม่มีบทบาทเป็น nasal decongestant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7" s="100" t="n"/>
      <c r="L67" s="88" t="inlineStr">
        <is>
          <t>Allergic rhinitis</t>
        </is>
      </c>
      <c r="M67" s="100" t="inlineStr">
        <is>
          <t>Clinic</t>
        </is>
      </c>
      <c r="N67" s="88" t="inlineStr">
        <is>
          <t>ข้อ 3 (PLE_CC1_2560 22 April Set 1.md)</t>
        </is>
      </c>
      <c r="O67" s="100" t="inlineStr">
        <is>
          <t>ข้อสอบจริง</t>
        </is>
      </c>
      <c r="P67" s="100" t="inlineStr">
        <is>
          <t>ปี 2560</t>
        </is>
      </c>
      <c r="Q67" s="100" t="n"/>
    </row>
    <row r="68" ht="13.2" customHeight="1" s="49">
      <c r="A68" s="119" t="n">
        <v>71</v>
      </c>
      <c r="B68" s="88" t="inlineStr">
        <is>
          <t>ยาใดสามารถรักษาได้ทั ง Allergic rhinitis และ Asthma</t>
        </is>
      </c>
      <c r="C68" s="100" t="n"/>
      <c r="D68" s="88" t="inlineStr">
        <is>
          <t>Budesonide</t>
        </is>
      </c>
      <c r="E68" s="88" t="inlineStr">
        <is>
          <t>Montelukast</t>
        </is>
      </c>
      <c r="F68" s="88" t="inlineStr">
        <is>
          <t>Ipratopium</t>
        </is>
      </c>
      <c r="G68" s="88" t="inlineStr">
        <is>
          <t>Loratadine</t>
        </is>
      </c>
      <c r="H68" s="88" t="inlineStr">
        <is>
          <t>Leukotriene</t>
        </is>
      </c>
      <c r="I68" s="119" t="inlineStr">
        <is>
          <t>1</t>
        </is>
      </c>
      <c r="J68" s="88" t="inlineStr">
        <is>
          <t>✅ คำตอบที่ถูกต้อง: ข้อ ก. Budesonide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Budesonide การเลือก Budesonide เป็นคำตอบที่ถูกต้องตามแนวทางการรักษามาตรฐาน เนื่องจาก เป็น Inhaled corticosteroid (ICS) ลด airway inflammation และลดความเสี่ยง exacerbation ใน asthma อย่างมีนัยสำคัญ ต้องบ้วนปากหลังพ่นยาทุกครั้งเพื่อป้องกัน oral candidiasis และ dysphonia
🔍 ข้ออื่นผิดเพราะอะไร:
• ข้อ ข. (Montelukast): Montelukast เป็น leukotriene receptor antagonist ที่ได้รับการรับรองข้อบ่งใช้ทั้งใน Allergic rhinitis และ Asthma โดยช่วยลด bronchoconstriction และ nasal congestion
• ข้อ ค. (Ipratopium): Ipratropium เป็นยาต้านโคลิเนอร์จิกที่ใช้ขยายหลอดลมใน COPD และลดน้ำมูกมูกใสใน rhinitis แต่ไม่มีประสิทธิภาพในการควบคุมการอักเสบเรื้อรังของทั้งสองโรค
• ข้อ ง. (Loratadine): Loratadine เป็น H1 antihistamine ที่บรรเทาอาการของ allergic rhinitis ได้ดี แต่ไม่มีประสิทธิภาพในการรักษาหรือป้องกันอาการหดเกร็งของหลอดลมในผู้ป่วยหอบหืด
• ข้อ จ. (Leukotriene): Leukotriene เป็น inflammatory mediator ที่ร่างกายสร้างขึ้นจาก arachidonic acid ผ่านวิถี 5-lipoxygenase ซึ่งเป็นสารก่อการอักเสบ ไม่ใช่ตัวยาที่ใช้รักษาโรค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8" s="100" t="n"/>
      <c r="L68" s="88" t="inlineStr">
        <is>
          <t>Allergic rhinitis</t>
        </is>
      </c>
      <c r="M68" s="100" t="inlineStr">
        <is>
          <t>Clinic</t>
        </is>
      </c>
      <c r="N68" s="88" t="inlineStr">
        <is>
          <t>ข้อ 5 (PLE_CC1_2560 22 April Set 1.md)</t>
        </is>
      </c>
      <c r="O68" s="100" t="inlineStr">
        <is>
          <t>ข้อสอบจริง</t>
        </is>
      </c>
      <c r="P68" s="100" t="inlineStr">
        <is>
          <t>ปี 2560</t>
        </is>
      </c>
      <c r="Q68" s="100" t="n"/>
    </row>
    <row r="69" ht="13.2" customHeight="1" s="49">
      <c r="A69" s="119" t="n">
        <v>72</v>
      </c>
      <c r="B69" s="88" t="inlineStr">
        <is>
          <t>เด็กหญิงสุดสวยอายุ 4 ขวบ มาโรงพยาบาลด้วยอาการหอบเหนื่อย พบประวัติในครอบครัว บิดาเป็นโรคภูมิแพ้และหอบหืด จากการวินิจฉัยเบื้อต้นแพทย์์วินิจฉัยว่า เด็กหญิงสุดสวยมีอาการของโรคหอบหืด ดังนั้นวันนี้แพทย์์จึงสั่งยารักษาและบรรเทาอาหารให้กับผู้ป่วยรายนี้ ยาในข้อใดเป็นทางเลือกแรกในการรักษาของผู้ป่วยรายนี้ตาม GINA 2023</t>
        </is>
      </c>
      <c r="C69" s="100" t="n"/>
      <c r="D69" s="88" t="inlineStr">
        <is>
          <t>Fluticasone MDI</t>
        </is>
      </c>
      <c r="E69" s="88" t="inlineStr">
        <is>
          <t>Salbutamol MDI</t>
        </is>
      </c>
      <c r="F69" s="88" t="inlineStr">
        <is>
          <t>Fluticasone + Salmeterol DPI</t>
        </is>
      </c>
      <c r="G69" s="88" t="inlineStr">
        <is>
          <t>Ipratropium + Fenoterol DPI</t>
        </is>
      </c>
      <c r="H69" s="88" t="inlineStr">
        <is>
          <t>Fluticasone + Formoterol DPI</t>
        </is>
      </c>
      <c r="I69" s="119" t="inlineStr">
        <is>
          <t>1</t>
        </is>
      </c>
      <c r="J69" s="88" t="inlineStr">
        <is>
          <t>✅ คำตอบที่ถูกต้อง: ข้อ ก. Fluticasone MDI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Fluticasone MDI การเลือก Fluticasone MDI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ข. (Salbutamol MDI):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ข้อ ค. (Fluticasone + Salmeterol DPI): เป็น potent ICS มี high topical potency และ systemic bioavailability ต่ำ ใช้เป็น maintenance anti-inflammatory controller ใน moderate-to-severe asthma และ COPD with high eosinophils
• ข้อ ง. (Ipratropium + Fenoterol DPI): เป็น SAMA ออกฤทธิ์ยับยั้ง cholinergic tone มักใช้ร่วมกับ SABA ใน acute moderate-to-severe asthma/COPD exacerbation
• ข้อ จ. (Fluticasone + Formoterol DPI): เป็น potent ICS มี high topical potency และ systemic bioavailability ต่ำ ใช้เป็น maintenance anti-inflammatory controller ใน moderate-to-severe asthma และ COPD with high eosinophils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9" s="100" t="n"/>
      <c r="L69" s="88" t="inlineStr">
        <is>
          <t>Allergic rhinitis</t>
        </is>
      </c>
      <c r="M69" s="100" t="inlineStr">
        <is>
          <t>Clinic</t>
        </is>
      </c>
      <c r="N69" s="88" t="inlineStr">
        <is>
          <t>ข้อ 62 (Pharmtutor_2024_Set2.md)</t>
        </is>
      </c>
      <c r="O69" s="100" t="inlineStr">
        <is>
          <t>Mock</t>
        </is>
      </c>
      <c r="P69" s="100" t="inlineStr">
        <is>
          <t>Mock Pharmtutor 2024</t>
        </is>
      </c>
      <c r="Q69" s="100" t="n"/>
    </row>
    <row r="70" ht="13.2" customHeight="1" s="49">
      <c r="A70" s="119" t="n">
        <v>73</v>
      </c>
      <c r="B70" s="88" t="inlineStr">
        <is>
          <t>เด็กชายอายุ 14 ปี น้ำมูกไหลมา 5 สัปดาห์ มีอาการตื่นกลางดึกเพราะคัดจมูก หายใจไม่ออก ซักประวัติเพิ่มเติม 2 เดือนก่อนเพิ่งรับแมวมาเลี้ยง และข้างบ้านก่อสร้างมาเป็นระยะเวลา 1 ปี โดยผู้ปกครองเล่าว่า แม่มีอาการของภูมิแพ้ภูมิแพ้เหมือนกัน และยังจำเป้นต้องใช้ยาในการรักษา ข้อใดเป้นสาเหตุที่ทำให้ผู้ป่วยรายนี้มีอาการกำเริบของภูมิแพ้มากที่สุดc</t>
        </is>
      </c>
      <c r="C70" s="100" t="n"/>
      <c r="D70" s="88" t="inlineStr">
        <is>
          <t>การก่อสร้าง</t>
        </is>
      </c>
      <c r="E70" s="88" t="inlineStr">
        <is>
          <t>ประวัติทางพันธุกรรม</t>
        </is>
      </c>
      <c r="F70" s="88" t="inlineStr">
        <is>
          <t>ขนแมว</t>
        </is>
      </c>
      <c r="G70" s="88" t="inlineStr">
        <is>
          <t>สภาพอากาศ</t>
        </is>
      </c>
      <c r="H70" s="88" t="inlineStr">
        <is>
          <t>ปัจจัยภายใน เช่น โรคประจำตัว</t>
        </is>
      </c>
      <c r="I70" s="119" t="inlineStr">
        <is>
          <t>1</t>
        </is>
      </c>
      <c r="J70" s="88" t="inlineStr">
        <is>
          <t>✅ คำตอบที่ถูกต้อง: ข้อ ก. การก่อสร้าง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การก่อสร้าง การเลือก การก่อสร้าง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(ประวัติทางพันธุกรรม): ประวัติทางพันธุกรรมหรือภาวะ atopy ของมารดาเป็นปัจจัยเสี่ยงภายใน (intrinsic predisposing factor) ที่ทำให้มีแนวโน้มเป็นภูมิแพ้ง่าย แต่ไม่ใช่ตัวกระตุ้นเฉียบพลันให้เกิดอาการกำเริบ
• ข้อ ค. (ขนแมว): รังแคและโปรตีนจากขนแมว (Fel d 1) เป็น aeroallergen สำคัญที่มักกระตุ้น IgE-mediated allergic rhinitis ภายหลังการสัมผัสสัตว์เลี้ยงใหม่อย่างใกล้ชิด
• ข้อ ง. (สภาพอากาศ): สภาพอากาศเป็นเพียง nonspecific trigger ที่อาจกระตุ้น vasomotor symptoms แต่ไม่ใช่สารก่อภูมิแพ้โปรตีนที่ก่อให้เกิด allergic sensitization และ mucosal inflammation
• ข้อ จ. (ปัจจัยภายใน เช่น โรคประจำตัว): ปัจจัยภายในร่างกายเป็นตัวกำหนดความไวและการตอบสนองของระบบภูมิคุ้มกัน แต่จำเป็นต้องมีสิ่งกระตุ้นจากสิ่งแวดล้อมภายนอกในการชักนำให้อาการแสดงออกมา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0" s="100" t="n"/>
      <c r="L70" s="88" t="inlineStr">
        <is>
          <t>Allergic rhinitis</t>
        </is>
      </c>
      <c r="M70" s="100" t="inlineStr">
        <is>
          <t>Clinic</t>
        </is>
      </c>
      <c r="N70" s="88" t="inlineStr">
        <is>
          <t>ข้อ 76 (Pharmtutor_2024_Set2.md)</t>
        </is>
      </c>
      <c r="O70" s="100" t="inlineStr">
        <is>
          <t>Mock</t>
        </is>
      </c>
      <c r="P70" s="100" t="inlineStr">
        <is>
          <t>Mock Pharmtutor 2024</t>
        </is>
      </c>
      <c r="Q70" s="100" t="n"/>
    </row>
    <row r="71" ht="13.2" customHeight="1" s="49">
      <c r="A71" s="119" t="n">
        <v>74</v>
      </c>
      <c r="B71" s="88" t="inlineStr">
        <is>
          <t>ยาในข้อใดไม่เหมาะสมสำหรับผู้ป่วยรายนี%มากทีสุด (1) Loratadine (2) Amoxicillin (3) Ibuprofen (4) Phenylephrine (5) Chlorpheniramine maleate</t>
        </is>
      </c>
      <c r="C71" s="100" t="n"/>
      <c r="D71" s="88" t="inlineStr">
        <is>
          <t>Epinephrine 0.3 mg IM stat</t>
        </is>
      </c>
      <c r="E71" s="88" t="inlineStr">
        <is>
          <t>Dexamethasone 4 mg IV</t>
        </is>
      </c>
      <c r="F71" s="88" t="inlineStr">
        <is>
          <t>Prednisolone 20 mg OD</t>
        </is>
      </c>
      <c r="G71" s="88" t="inlineStr">
        <is>
          <t>Montelukast 10 mg HS</t>
        </is>
      </c>
      <c r="H71" s="88" t="inlineStr">
        <is>
          <t>Hydroxyzine 25 mg HS</t>
        </is>
      </c>
      <c r="I71" s="119" t="inlineStr">
        <is>
          <t>1</t>
        </is>
      </c>
      <c r="J71"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เป็นยากลูโคคอร์ติคอยด์ชนิดฉีดที่มีฤทธิ์กดภูมิคุ้มกันแรง ไม่มีความเหมาะสมสำหรับการรักษาโรคจมูกอักเสบภูมิแพ้ทั่วไปเนื่องจากเสี่ยงต่อ systemic toxicities
• ข้อ ค. (Prednisolone 20 mg OD): Prednisolone 20 mg OD ใช้เฉพาะผู้ป่วยที่มี severe intractable nasal obstruction ที่ดื้อต่อ topical steroids โดยใช้เพียงคอร์สสั้น 3-5 วันเท่านั้น
• ข้อ ง. (Montelukast 10 mg HS): Montelukast 10 mg HS สามารถใช้เสริมการรักษาได้ในกรณีที่มี nocturnal nasal congestion เด่น หรือมี concomitant asthma ร่วมด้วย
• ข้อ จ. (Hydroxyzine 25 mg HS): Hydroxyzine 25 mg HS เป็น first-generation antihistamine ที่อาจใช้บรรเทาอาการคันและช่วยให้นอนหลับได้ แต่พึงระวังผลข้างเคียง anticholinergic และความง่วงซึม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71" s="100" t="n"/>
      <c r="L71" s="88" t="inlineStr">
        <is>
          <t>Allergic rhinitis</t>
        </is>
      </c>
      <c r="M71" s="100" t="inlineStr">
        <is>
          <t>Clinic</t>
        </is>
      </c>
      <c r="N71" s="88" t="inlineStr">
        <is>
          <t>ข้อ 1 (PLE_CC1_2557.md)</t>
        </is>
      </c>
      <c r="O71" s="100" t="inlineStr">
        <is>
          <t>ข้อสอบจริง</t>
        </is>
      </c>
      <c r="P71" s="100" t="inlineStr">
        <is>
          <t>ปี 2557</t>
        </is>
      </c>
      <c r="Q71" s="100" t="n"/>
    </row>
    <row r="72" ht="13.2" customHeight="1" s="49">
      <c r="A72" s="119" t="n">
        <v>75</v>
      </c>
      <c r="B72" s="88" t="inlineStr">
        <is>
          <t>จากข้อ 15. ควรรักษาด้วยยาในข้อใด จำตัวเลือกไม่ได้ แต่ตัวเลือกส่วนใหญ่จะเป็น combination antibiotic eye drops มีบ้างทีเป็น antibiotics eye drop ร่วมกับ ophthalmic decongestant/antihistamines พีตอบ ceftazidime ED + gentamicin ED ไปอ่ะ ฝากเช็คคำตอบด้วยนะว่าถูกมัย ถ้าผิดจะต้องใช้ตัวไหน Final version | Maximum’2017 Rx30 | Prince of Songkla University สถานการณ์ที 3 ผู้ป่วยหญิงไทย อายุ 50 ปี นําหนัก 48 กิโลกรัม มา โรงพยาบาลด้วยอาการไอเป็นเลือด ไอเรือรังมานานกว่า 1 เดือน มีไข้ตํา ๆ นําหนักลด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 รักษาด้วยยาต้านวัณโรคสูตรมาตรฐานครบถ้วนแล้ว 6 เดือน</t>
        </is>
      </c>
      <c r="C72" s="100" t="n"/>
      <c r="D72" s="88" t="inlineStr">
        <is>
          <t>Montelukast 10 mg HS</t>
        </is>
      </c>
      <c r="E72" s="88" t="inlineStr">
        <is>
          <t>Hydroxyzine 25 mg HS</t>
        </is>
      </c>
      <c r="F72" s="88" t="inlineStr">
        <is>
          <t>Diphenhydramine 25 mg IV</t>
        </is>
      </c>
      <c r="G72" s="88" t="inlineStr">
        <is>
          <t>Cetirizine 10 mg OD</t>
        </is>
      </c>
      <c r="H72" s="88" t="inlineStr">
        <is>
          <t>Loratadine 10 mg OD</t>
        </is>
      </c>
      <c r="I72" s="119" t="inlineStr">
        <is>
          <t>1</t>
        </is>
      </c>
      <c r="J72" s="88" t="inlineStr">
        <is>
          <t>✅ คำตอบที่ถูกต้อง: ข้อ ก. Montelukast 10 mg HS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มี sedative effect เด่นชัด ไม่ตรงกับหลักการเลือกยาบรรเทาอาการภูมิแพ้ทางตาที่ควรเน้น topical antihistamine/mast cell stabilizer
• ข้อ ค. (Diphenhydramine 25 mg IV): Diphenhydramine 25 mg IV ออกแบบมาเพื่อรักษา acute systemic hypersensitivity ไม่ใช่แนวทางการรักษา localized allergic ocular symptoms หรือ allergic conjunctivitis
• ข้อ ง. (Cetirizine 10 mg OD): Cetirizine 10 mg OD เป็น systemic second-generation antihistamine ที่ช่วยลด ocular itching และ tearing ได้ แต่อาจมีประสิทธิภาพสู้การหยอดยาเฉพาะที่ไม่ได้
• ข้อ จ. (Loratadine 10 mg OD): Loratadine 10 mg OD เป็นยาแก้แพ้ชนิดไม่ง่วง ช่วยบรรเทาอาการแพ้ตามระบบได้ดี แต่ onset of action ช้ากว่า topical dual-acting agents เช่น Olopatadine ophthalmic solution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2" s="100" t="n"/>
      <c r="L72" s="88" t="inlineStr">
        <is>
          <t>Allergic rhinitis</t>
        </is>
      </c>
      <c r="M72" s="100" t="inlineStr">
        <is>
          <t>Clinic</t>
        </is>
      </c>
      <c r="N72" s="88" t="inlineStr">
        <is>
          <t>ข้อ 16 (PLE_CC1_2557.md)</t>
        </is>
      </c>
      <c r="O72" s="100" t="inlineStr">
        <is>
          <t>ข้อสอบจริง</t>
        </is>
      </c>
      <c r="P72" s="100" t="inlineStr">
        <is>
          <t>ปี 2557</t>
        </is>
      </c>
      <c r="Q72" s="100" t="n"/>
    </row>
    <row r="73" ht="13.2" customHeight="1" s="49">
      <c r="A73" s="119" t="n">
        <v>76</v>
      </c>
      <c r="B73" s="88" t="inlineStr">
        <is>
          <t>จากตำรับยาข้างต้น กำหนดให้ oxymetazoline มีค่า E เท่ากับ 0.3 ดังนั้นจะต้องเติม NaCl ลงไปเท่าไรจึง จะทำให้ตำรับมีความเป็น isotonic</t>
        </is>
      </c>
      <c r="C73" s="100" t="n"/>
      <c r="D73" s="88" t="inlineStr">
        <is>
          <t>0.60 ml</t>
        </is>
      </c>
      <c r="E73" s="88" t="inlineStr">
        <is>
          <t>0.67 ml</t>
        </is>
      </c>
      <c r="F73" s="88" t="inlineStr">
        <is>
          <t>0.80 ml</t>
        </is>
      </c>
      <c r="G73" s="88" t="inlineStr">
        <is>
          <t>0.87 ml</t>
        </is>
      </c>
      <c r="H73" s="88" t="inlineStr">
        <is>
          <t>0.90 ml คณะเภสัชศาสตร์</t>
        </is>
      </c>
      <c r="I73" s="119" t="inlineStr">
        <is>
          <t>1</t>
        </is>
      </c>
      <c r="J73" s="88" t="inlineStr">
        <is>
          <t>✅ คำตอบที่ถูกต้อง: ข้อ ก. 0.60 ml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0.60 ml การเลือก 0.60 ml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(0.67 ml): 0.67 ml เป็นค่าที่เกิดจากการปัดเศษหรือคำนวณสัดส่วน tonicity ที่ไม่คำนึงถึงปริมาตร NaCl solution 0.9% ตามสมการ sodium chloride equivalent method อย่างถูกต้อง
• ข้อ ค. (0.80 ml): 0.80 ml เป็นค่าที่คำนวณปริมาณเกลือต่ำกว่าความเป็นจริง ส่งผลให้สารละลายที่เตรียมได้มีคุณสมบัติเป็น hypotonic solution ซึ่งจะทำให้เซลล์เยื่อบุโพรงจมูกบวม
• ข้อ ง. (0.87 ml): 0.87 ml เกิดจากการคำนวณผิดพลาดโดยนำค่า E ไปลบออกจากความเข้มข้นไอโซโทนิกตรงๆ โดยไม่ได้เทียบสัดส่วนของเกลือโซเดียมคลอไรด์
• ข้อ จ. (0.90 ml คณะเภสัชศาสตร์</t>
        </is>
      </c>
      <c r="K73" s="100" t="n"/>
      <c r="L73" s="88" t="inlineStr">
        <is>
          <t>Allergic rhinitis</t>
        </is>
      </c>
      <c r="M73" s="100" t="inlineStr">
        <is>
          <t>Clinic</t>
        </is>
      </c>
      <c r="N73" s="88" t="inlineStr">
        <is>
          <t>ข้อ 49 (PLE_CC1_2555 Day 1.md)</t>
        </is>
      </c>
      <c r="O73" s="100" t="inlineStr">
        <is>
          <t>ข้อสอบจริง</t>
        </is>
      </c>
      <c r="P73" s="100" t="inlineStr">
        <is>
          <t>ปี 2555</t>
        </is>
      </c>
      <c r="Q73" s="100" t="n"/>
    </row>
    <row r="74" ht="13.2" customHeight="1" s="49">
      <c r="A74" s="119" t="n">
        <v>77</v>
      </c>
      <c r="B74" s="88" t="inlineStr">
        <is>
          <t>Antihistamine ตัวไหนทำให้เกิดอาการง่วงที่สุด</t>
        </is>
      </c>
      <c r="C74" s="100" t="n"/>
      <c r="D74" s="88" t="inlineStr">
        <is>
          <t>Hydroxyzine</t>
        </is>
      </c>
      <c r="E74" s="88" t="inlineStr">
        <is>
          <t>Chlorphenhydramine</t>
        </is>
      </c>
      <c r="F74" s="88" t="inlineStr">
        <is>
          <t>Brompheniramine</t>
        </is>
      </c>
      <c r="G74" s="88" t="inlineStr">
        <is>
          <t>Triprolidine</t>
        </is>
      </c>
      <c r="H74" s="88" t="inlineStr">
        <is>
          <t>Cyproheptadine</t>
        </is>
      </c>
      <c r="I74" s="119" t="inlineStr">
        <is>
          <t>1</t>
        </is>
      </c>
      <c r="J74" s="88" t="inlineStr">
        <is>
          <t>✅ คำตอบที่ถูกต้อง: ข้อ ก. Hydroxyzine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การเลือก Hydroxyzine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(Chlorphenhydramine): Chlorpheniramine (CPM) เป็นกลุ่ม alkylamine ที่มีฤทธิ์ sedating ในระดับปานกลาง ซึ่งน้อยกว่ากลุ่ม piperazine (Hydroxyzine) หรือ ethanolamine (Diphenhydramine)
• ข้อ ค. (Brompheniramine): Brompheniramine มีคุณสมบัติทางเภสัชวิทยาใกล้เคียงกับ CPM โดยมีผล sedating และ anticholinergic ปานกลาง ไม่จัดเป็นกลุ่มที่ทำให้ง่วงซึมสูงสุด
• ข้อ ง. (Triprolidine): Triprolidine เป็นกลุ่ม alkylamine ที่ทำให้เกิด sedation ในระดับปานกลาง มักใช้ผสมร่วมกับ pseudoephedrine เพื่อบรรเทาอาการหวัด
• ข้อ จ. (Cyproheptadine): Cyproheptadine มีฤทธิ์ต้านทั้ง H1 และ 5-HT2 receptors ทำให้ง่วงและกระตุ้นความอยากอาหาร แต่อาการง่วงซึมโดยรวมยังต่ำกว่า Hydroxyzine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4" s="100" t="n"/>
      <c r="L74" s="88" t="inlineStr">
        <is>
          <t>Allergic rhinitis</t>
        </is>
      </c>
      <c r="M74" s="100" t="inlineStr">
        <is>
          <t>Clinic</t>
        </is>
      </c>
      <c r="N74" s="88" t="inlineStr">
        <is>
          <t>ข้อ 67 (PLE_CC1_2555 Day 1.md)</t>
        </is>
      </c>
      <c r="O74" s="100" t="inlineStr">
        <is>
          <t>ข้อสอบจริง</t>
        </is>
      </c>
      <c r="P74" s="100" t="inlineStr">
        <is>
          <t>ปี 2555</t>
        </is>
      </c>
      <c r="Q74" s="100" t="n"/>
    </row>
    <row r="75" ht="13.2" customHeight="1" s="49">
      <c r="A75" s="119" t="n">
        <v>78</v>
      </c>
      <c r="B75" s="88" t="inlineStr">
        <is>
          <t>ยาเพิกถอนทะเบียนตำรับ Case 2: Asthma ผู้ป่วยเป็นโรคภูมิแพ้ มักมีอาการเมื่ออากาศเปลี่ยน มีอาการคล้ายหวัด จาม คัดจมูก น ้ามูกไหล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ได้รับยาแล้วตวบ คุมอาการได้ดี แต่ช่วงนี้ปัสสาวะไม่ออก</t>
        </is>
      </c>
      <c r="C75" s="100" t="n"/>
      <c r="D75" s="88" t="inlineStr">
        <is>
          <t>Epinephrine 0.3 mg IM stat</t>
        </is>
      </c>
      <c r="E75" s="88" t="inlineStr">
        <is>
          <t>Dexamethasone 4 mg IV</t>
        </is>
      </c>
      <c r="F75" s="88" t="inlineStr">
        <is>
          <t>Prednisolone 20 mg OD</t>
        </is>
      </c>
      <c r="G75" s="88" t="inlineStr">
        <is>
          <t>Montelukast 10 mg HS</t>
        </is>
      </c>
      <c r="H75" s="88" t="inlineStr">
        <is>
          <t>Hydroxyzine 25 mg HS</t>
        </is>
      </c>
      <c r="I75" s="119" t="inlineStr">
        <is>
          <t>1</t>
        </is>
      </c>
      <c r="J75" s="88" t="inlineStr">
        <is>
          <t>✅ คำตอบที่ถูกต้อง: ข้อ ก. Epinephrine 0.3 mg IM stat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ที่ไม่มีผลต่อ cholinergic receptor และไม่ทำให้เกิด urinary retention ในผู้ป่วย BPH
• ข้อ ค. (Prednisolone 20 mg OD): Prednisolone 20 mg OD ไม่มีฤทธิ์ anticholinergic จึงไม่ส่งผลให้กล้ามเนื้อ detrusor คลายตัวหรือเกิดภาวะปัสสาวะไม่ออกในโรคต่อมลูกหมากโต
• ข้อ ง. (Montelukast 10 mg HS): Montelukast 10 mg HS เป็น cysteinyl leukotriene receptor antagonist ที่ปลอดภัยสูงต่อระบบทางเดินปัสสาวะ และไม่มีฤทธิ์ต้านโคลิเนอร์จิก
• ข้อ จ. (Hydroxyzine 25 mg HS): Hydroxyzine 25 mg HS เป็น first-generation antihistamine ที่มี potent anticholinergic effect ซึ่งเป็นตัวการสำคัญที่ทำให้เกิด acute urinary retention ในผู้ป่วย BPH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75" s="100" t="n"/>
      <c r="L75" s="88" t="inlineStr">
        <is>
          <t>Allergic rhinitis</t>
        </is>
      </c>
      <c r="M75" s="100" t="inlineStr">
        <is>
          <t>Clinic</t>
        </is>
      </c>
      <c r="N75" s="88" t="inlineStr">
        <is>
          <t>ข้อ 5 (PLE_CC1_2555 Day 2.md)</t>
        </is>
      </c>
      <c r="O75" s="100" t="inlineStr">
        <is>
          <t>ข้อสอบจริง</t>
        </is>
      </c>
      <c r="P75" s="100" t="inlineStr">
        <is>
          <t>ปี 2555</t>
        </is>
      </c>
      <c r="Q75" s="100" t="n"/>
    </row>
    <row r="76" ht="13.2" customHeight="1" s="49">
      <c r="A76" s="119" t="n">
        <v>79</v>
      </c>
      <c r="B76" s="88" t="inlineStr">
        <is>
          <t>เกี่ยวกับ Pseudoephedrine ข้อใดต่อไปนี้กล่าวถูกต้องตามหลักวิชาชีพเภสัชกรรม</t>
        </is>
      </c>
      <c r="C76" s="100" t="n"/>
      <c r="D76" s="88" t="inlineStr">
        <is>
          <t>Montelukast 10 mg HS</t>
        </is>
      </c>
      <c r="E76" s="88" t="inlineStr">
        <is>
          <t>Hydroxyzine 25 mg HS</t>
        </is>
      </c>
      <c r="F76" s="88" t="inlineStr">
        <is>
          <t>Diphenhydramine 25 mg IV</t>
        </is>
      </c>
      <c r="G76" s="88" t="inlineStr">
        <is>
          <t>Cetirizine 10 mg OD</t>
        </is>
      </c>
      <c r="H76" s="88" t="inlineStr">
        <is>
          <t>Loratadine 10 mg OD</t>
        </is>
      </c>
      <c r="I76" s="119" t="inlineStr">
        <is>
          <t>1</t>
        </is>
      </c>
      <c r="J76"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ออกฤทธิ์กดระบบประสาทส่วนกลางและต้านฮิสตามีน ตรงกันข้ามกับ pseudoephedrine ที่มีฤทธิ์กระตุ้นระบบประสาทซิมพาเทติกและระบบประสาทส่วนกลาง
• ข้อ ค. (Diphenhydramine 25 mg IV): Diphenhydramine 25 mg IV เป็น first-generation antihistamine ชนิดฉีดที่มีฤทธิ์ sedative และ anticholinergic สูง ไม่ได้ออกฤทธิ์เป็น sympathomimetic decongestant
• ข้อ ง. (Cetirizine 10 mg OD): Cetirizine 10 mg OD ปิดกั้น peripheral H1 receptor ได้จำเพาะเจาะจง ช่วยลดอาการคัน จาม น้ำมูก แต่ไม่มีผลต่อ alpha-adrenergic vasoconstriction
• ข้อ จ. (Loratadine 10 mg OD): Loratadine 10 mg OD เป็น non-sedating antihistamine ที่ลดการตอบสนองต่อสารแพ้ แต่ไม่มีคุณสมบัติในการลด venous sinus engorgement เหมือน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100" t="n"/>
      <c r="L76" s="88" t="inlineStr">
        <is>
          <t>Allergic rhinitis</t>
        </is>
      </c>
      <c r="M76" s="100" t="inlineStr">
        <is>
          <t>Clinic</t>
        </is>
      </c>
      <c r="N76" s="88" t="inlineStr">
        <is>
          <t>ข้อ 1 (PLE_CC1_2555 Day 2.md)</t>
        </is>
      </c>
      <c r="O76" s="100" t="inlineStr">
        <is>
          <t>ข้อสอบจริง</t>
        </is>
      </c>
      <c r="P76" s="100" t="inlineStr">
        <is>
          <t>ปี 2555</t>
        </is>
      </c>
      <c r="Q76" s="100" t="n"/>
    </row>
    <row r="77" ht="13.2" customHeight="1" s="49">
      <c r="A77" s="119" t="n">
        <v>80</v>
      </c>
      <c r="B77" s="88" t="inlineStr">
        <is>
          <t>ชื่อผู้ผลิต และ จังหวัดที่ผลิต</t>
        </is>
      </c>
      <c r="C77" s="100" t="n"/>
      <c r="D77" s="88" t="inlineStr">
        <is>
          <t>Cetirizine 10 mg OD</t>
        </is>
      </c>
      <c r="E77" s="88" t="inlineStr">
        <is>
          <t>Loratadine 10 mg OD</t>
        </is>
      </c>
      <c r="F77" s="88" t="inlineStr">
        <is>
          <t>Fexofenadine 180 mg OD</t>
        </is>
      </c>
      <c r="G77" s="88" t="inlineStr">
        <is>
          <t>Chlorpheniramine 4 mg TID</t>
        </is>
      </c>
      <c r="H77" s="88" t="inlineStr">
        <is>
          <t>Fluticasone furoate nasal spray</t>
        </is>
      </c>
      <c r="I77" s="119" t="inlineStr">
        <is>
          <t>1</t>
        </is>
      </c>
      <c r="J77" s="88"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เป็น second-generation antihistamine ที่อาศัยการกำจัดผ่านตับเป็นหลักโดยเอนไซม์ CYP3A4 และ CYP2D6 มีข้อดีคือรับประทานเพียงวันละ 1 ครั้ง
• ข้อ ค. (Fexofenadine 180 mg OD): Fexofenadine 180 mg OD เป็น peripherally selective H1-antagonist ที่ไม่ผ่าน blood-brain barrier จึงปราศจากฤทธิ์ง่วงซึมแม้ในขนาดสูง
• ข้อ ง. (Chlorpheniramine 4 mg TID): Chlorpheniramine 4 mg TID ต้องรับประทานวันละ 3-4 ครั้งเนื่องจากค่าครึ่งชีวิตการออกฤทธิ์สั้น และมีผลข้างเคียง sedating และ anticholinergic สูง
• ข้อ จ. (Fluticasone furoate nasal spray): Fluticasone furoate nasal spray เป็น topical corticosteroid ที่ออกฤทธิ์ต้านการอักเสบเฉพาะที่ในโพรงจมูกที่มี affinity ต่อ glucocorticoid receptor สูงมาก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7" s="100" t="n"/>
      <c r="L77" s="88" t="inlineStr">
        <is>
          <t>Allergic rhinitis</t>
        </is>
      </c>
      <c r="M77" s="100" t="inlineStr">
        <is>
          <t>Clinic</t>
        </is>
      </c>
      <c r="N77" s="88" t="inlineStr">
        <is>
          <t>ข้อ 1 (PLE_CC1_2555 Day 2.md)</t>
        </is>
      </c>
      <c r="O77" s="100" t="inlineStr">
        <is>
          <t>ข้อสอบจริง</t>
        </is>
      </c>
      <c r="P77" s="100" t="inlineStr">
        <is>
          <t>ปี 2555</t>
        </is>
      </c>
      <c r="Q77" s="100" t="n"/>
    </row>
    <row r="78" ht="13.2" customHeight="1" s="49">
      <c r="A78" s="119" t="n">
        <v>81</v>
      </c>
      <c r="B78" s="88" t="inlineStr">
        <is>
          <t>ต่อมลูกหมากโต 8.ยา Antihistamine ตัวใดที่ทำให้ง่วงมากที่สุด</t>
        </is>
      </c>
      <c r="C78" s="100" t="n"/>
      <c r="D78" s="88" t="inlineStr">
        <is>
          <t>Chlorpheniramine 4 mg TID</t>
        </is>
      </c>
      <c r="E78" s="88" t="inlineStr">
        <is>
          <t>Fluticasone furoate nasal spray</t>
        </is>
      </c>
      <c r="F78" s="88" t="inlineStr">
        <is>
          <t>Budesonide nasal spray</t>
        </is>
      </c>
      <c r="G78" s="88" t="inlineStr">
        <is>
          <t>Epinephrine 0.3 mg IM stat</t>
        </is>
      </c>
      <c r="H78" s="88" t="inlineStr">
        <is>
          <t>Dexamethasone 4 mg IV</t>
        </is>
      </c>
      <c r="I78" s="119" t="inlineStr">
        <is>
          <t>1</t>
        </is>
      </c>
      <c r="J78"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เป็นสเตียรอยด์พ่นจมูกที่ออกฤทธิ์เฉพาะที่และมี systemic absorption ต่ำกว่า 1% จึงไม่ก่อให้เกิดอาการง่วงซึมหรือผลข้างเคียงต่อระบบประสาทส่วนกลาง
• ข้อ ค. (Budesonide nasal spray): Budesonide nasal spray เป็น intranasal corticosteroid สำหรับลดการอักเสบในโพรงจมูก ไม่ผ่านข้าม blood-brain barrier ในปริมาณที่มีนัยสำคัญ จึงไม่มีฤทธิ์ sedating
• ข้อ ง. (Epinephrine 0.3 mg IM stat): Epinephrine 0.3 mg IM stat ออกฤทธิ์กระตุ้น sympathetic nervous system ทำให้เกิดภาวะตื่นตัว ใจสั่น และความดันโลหิตสูงขึ้น ตรงกันข้ามกับอาการง่วงนอน
• ข้อ จ. (Dexamethasone 4 mg IV): Dexamethasone 4 mg IV เป็น systemic corticosteroid ที่กระตุ้น glucocorticoid receptor ในระบบประสาท อาจทำให้เกิด insomnia, agitation หรือ mood alteration มากกว่าการง่วงซึม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8" s="100" t="n"/>
      <c r="L78" s="88" t="inlineStr">
        <is>
          <t>Allergic rhinitis</t>
        </is>
      </c>
      <c r="M78" s="100" t="inlineStr">
        <is>
          <t>Clinic</t>
        </is>
      </c>
      <c r="N78" s="88" t="inlineStr">
        <is>
          <t>ข้อ 3 (PLE_CC1_2555 Day 2.md)</t>
        </is>
      </c>
      <c r="O78" s="100" t="inlineStr">
        <is>
          <t>ข้อสอบจริง</t>
        </is>
      </c>
      <c r="P78" s="100" t="inlineStr">
        <is>
          <t>ปี 2555</t>
        </is>
      </c>
      <c r="Q78" s="100" t="n"/>
    </row>
    <row r="79" ht="13.2" customHeight="1" s="49">
      <c r="A79" s="119" t="n">
        <v>82</v>
      </c>
      <c r="B79" s="88" t="inlineStr">
        <is>
          <t>ผู้ป่วยมีอาการเลือดออกตามไรฟัน เลือดกำเดาไหล เป็นหวัดง่าย สามารถช่วยได้โดยอาศัย</t>
        </is>
      </c>
      <c r="C79" s="100" t="n"/>
      <c r="D79" s="88" t="inlineStr">
        <is>
          <t>Vitamin C</t>
        </is>
      </c>
      <c r="E79" s="88" t="inlineStr">
        <is>
          <t>Vitamin E</t>
        </is>
      </c>
      <c r="F79" s="88" t="inlineStr">
        <is>
          <t>Vitamin K</t>
        </is>
      </c>
      <c r="G79" s="88" t="inlineStr">
        <is>
          <t>Folic acid</t>
        </is>
      </c>
      <c r="H79" s="88" t="inlineStr">
        <is>
          <t>Ferrus sulfate ตอบ a</t>
        </is>
      </c>
      <c r="I79" s="119" t="inlineStr">
        <is>
          <t>1</t>
        </is>
      </c>
      <c r="J79" s="88" t="inlineStr">
        <is>
          <t>✅ คำตอบที่ถูกต้อง: ข้อ ก. Vitamin C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Vitamin C การเลือก Vitamin C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(Vitamin E): Vitamin E เป็น fat-soluble antioxidant ที่ปกป้องเยื่อหุ้มเซลล์จาก oxidative stress แต่หากได้รับในขนาดสูงเกินไปอาจเพิ่มความเสี่ยงต่อภาวะเลือดออกผิดปกติจากการต้านวิตามินเค
• ข้อ ค. (Vitamin K): Vitamin K เป็นโคแฟกเตอร์สำคัญในการสังเคราะห์ clotting factors II, VII, IX, X แม้ช่วยแก้ภาวะเลือดออกง่ายแต่ไม่มีบทบาทในการเสริมสร้างคอลลาเจนหลอดเลือดหรือป้องกันการติดเชื้อหวัด
• ข้อ ง. (Folic acid): Folic acid เป็นวิตามินจำเป็นในการสังเคราะห์ DNA และการแบ่งเซลล์ของระบบโลหิตวิทยา ใช้รักษาภาวะ megaloblastic anemia แต่ไม่ได้ช่วยเสริมความแข็งแรงของผนังหลอดเลือดฝอย
• ข้อ จ. (Ferrus sulfate ตอบ a): Ferrous sulfate ใช้รักษาภาวะโลหิตจางจากการขาดธาตุเหล็ก (iron deficiency anemia) แต่ไม่สามารถป้องกัน capillary fragility ที่เกิดจากการขาดคอลลาเจนหรือแก้ปัญหาเป็นหวัดง่าย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9" s="100" t="n"/>
      <c r="L79" s="88" t="inlineStr">
        <is>
          <t>Allergic rhinitis</t>
        </is>
      </c>
      <c r="M79" s="100" t="inlineStr">
        <is>
          <t>Clinic</t>
        </is>
      </c>
      <c r="N79" s="88" t="inlineStr">
        <is>
          <t>ข้อ 4 (PLE_CC1_2533.md)</t>
        </is>
      </c>
      <c r="O79" s="100" t="inlineStr">
        <is>
          <t>ข้อสอบจริง</t>
        </is>
      </c>
      <c r="P79" s="100" t="inlineStr">
        <is>
          <t>ปี 2533</t>
        </is>
      </c>
      <c r="Q79" s="100" t="n"/>
    </row>
    <row r="80" ht="13.2" customHeight="1" s="49">
      <c r="A80" s="119" t="n">
        <v>83</v>
      </c>
      <c r="B80" s="88" t="inlineStr">
        <is>
          <t>ผู้ป่วยชายอายุ 27 ปีเดินมาขอซื้อยาลดน้ำมูกที่ร้านขายยา เมื่อซักประวัติพบว่า มีน้ำมูกใส คัดแน่น จมูก คันจมูก และจามเกือบตลอดเวลา ไม่มีไข้ เป็นมาแล้ว 4 วัน อาการเริ่มเป็นตั้งแต่ไปเที่ยวสวนดอกไม้ที่เขา ใหญ่ ซึ่งก่อนหน้านี้ไม่เคยเป็นมาก่อน และเมื่อกลับมาอาการก็ยังไม่ดีขึ้น ทำให้รู้สึกรำคาญจึงมาขอซื้อยา</t>
        </is>
      </c>
      <c r="C80" s="100" t="n"/>
      <c r="D80" s="88" t="inlineStr">
        <is>
          <t>Montelukast 10 mg HS</t>
        </is>
      </c>
      <c r="E80" s="88" t="inlineStr">
        <is>
          <t>Hydroxyzine 25 mg HS</t>
        </is>
      </c>
      <c r="F80" s="88" t="inlineStr">
        <is>
          <t>Diphenhydramine 25 mg IV</t>
        </is>
      </c>
      <c r="G80" s="88" t="inlineStr">
        <is>
          <t>Cetirizine 10 mg OD</t>
        </is>
      </c>
      <c r="H80" s="88" t="inlineStr">
        <is>
          <t>Loratadine 10 mg OD</t>
        </is>
      </c>
      <c r="I80" s="119" t="inlineStr">
        <is>
          <t>1</t>
        </is>
      </c>
      <c r="J80"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 first-generation antihistamine ที่มีผล anticholinergic และทำให้ง่วงซึมมาก (sedative effect) ไม่เหมาะสำหรับผู้ป่วยวัยทำงานที่ต้องการดำเนินชีวิตประจำวันตามปกติ อีกทั้งฤทธิ์บรรเทาอาการคัดจมูกยังด้อยกว่า
• ข้อ ค. (Diphenhydramine 25 mg IV): Diphenhydramine รูปแบบฉีดเข้าหลอดเลือดดำ (IV) มีข้อบ่งใช้หลักในภาวะแพ้รุนแรงฉุกเฉินหรือปฏิกิริยา anaphylaxis ไม่ใช้รักษาอาการ allergic rhinitis ทั่วไปในร้านยา
• ข้อ ง. (Cetirizine 10 mg OD): Cetirizine 10 mg แม้เป็น second-generation antihistamine ที่มีประสิทธิภาพดี แต่ยังพบอุบัติการณ์ทำให้ง่วงซึมได้มากกว่า montelukast และไม่ได้ออกฤทธิ์ยับยั้ง leukotriene receptor โดยตรง
• ข้อ จ. (Loratadine 10 mg OD): Loratadine 10 mg มีประสิทธิภาพดีต่ออาการคัน จาม น้ำมูกใส แต่มีฤทธิ์ลดอาการคัดแน่นจมูกได้น้อยกว่าเมื่อเทียบกับกลุ่ม leukotriene receptor antagonist หรือยากลุ่มพ่นจมูก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0" s="100" t="n"/>
      <c r="L80" s="88" t="inlineStr">
        <is>
          <t>Allergic rhinitis</t>
        </is>
      </c>
      <c r="M80" s="100" t="inlineStr">
        <is>
          <t>Clinic</t>
        </is>
      </c>
      <c r="N80" s="88" t="inlineStr">
        <is>
          <t>ข้อ 2 (PLE_CC1_Practice_Exam.md)</t>
        </is>
      </c>
      <c r="O80" s="100" t="inlineStr">
        <is>
          <t>Mock</t>
        </is>
      </c>
      <c r="P80" s="100" t="inlineStr">
        <is>
          <t>Mock สภาเภสัชฯ Practice</t>
        </is>
      </c>
      <c r="Q80" s="100" t="n"/>
    </row>
    <row r="81" ht="13.2" customHeight="1" s="49">
      <c r="A81" s="119" t="n">
        <v>84</v>
      </c>
      <c r="B81" s="88" t="inlineStr">
        <is>
          <t>ข้อใดผิดเกี่ยวกับยากลุ่ม anti-leukotrienes กับการรักษาโรค allergic rhinitis</t>
        </is>
      </c>
      <c r="C81" s="100" t="n"/>
      <c r="D81" s="88" t="inlineStr">
        <is>
          <t>เมื่อใช้เป็นยาเดี่ยวมีฤทธิ์เทียบเท่ากับ second generation antihistamines</t>
        </is>
      </c>
      <c r="E81" s="88" t="inlineStr">
        <is>
          <t>ใช้ได้ผลดีกับคนที่มีโรคหืดร่วมด้วย</t>
        </is>
      </c>
      <c r="F81" s="88" t="inlineStr">
        <is>
          <t>มีประสิทธิภาพด้อยกว่า INCS</t>
        </is>
      </c>
      <c r="G81" s="88" t="inlineStr">
        <is>
          <t>ถ้าใช้ anti-leukotrienes ร่วมกับ antihistamines จะมีประสิทธิภาพด้อยกว่ายาเดี่ยว</t>
        </is>
      </c>
      <c r="H81" s="88" t="inlineStr">
        <is>
          <t>สำหรับอาการคัดจมูกได้ผลดีเทียบเท่ากับ pseudoephrine 20 โรคระบบหายใจ นักศึกษาเภสัชศาสตร์ชั้นปีที่ 4 รุ่นที่ 28</t>
        </is>
      </c>
      <c r="I81" s="119" t="inlineStr">
        <is>
          <t>1</t>
        </is>
      </c>
      <c r="J81" s="88" t="inlineStr">
        <is>
          <t>✅ คำตอบที่ถูกต้อง: ข้อ ก. เมื่อใช้เป็นยาเดี่ยวมีฤทธิ์เทียบเท่ากับ second generation antihistamines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เมื่อใช้เป็นยาเดี่ยวมีฤทธิ์เทียบเท่ากับ second generation antihistamines การเลือก เมื่อใช้เป็นยาเดี่ยวมีฤทธิ์เทียบเท่ากับ second generation antihistamines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(ใช้ได้ผลดีกับคนที่มีโรคหืดร่วมด้วย): Anti-leukotrienes เช่น Montelukast มีบทบาทสำคัญในการควบคุมทั้งเยื่อบุทางเดินหายใจส่วนบนและหลอดลมส่วนล่าง จึงให้ประสิทธิผลดีมากในผู้ป่วย Allergic Rhinitis ที่มีโรคร่วมเป็น Asthma ตามแนวคิด One Airway, One Disease
• ข้อ ค. (มีประสิทธิภาพด้อยกว่า INCS): ตามแนวทางเวชปฏิบัติ ARIA ยาพ่นจมูกสเตียรอยด์ (INCS) มีประสิทธิภาพในการลดการอักเสบและควบคุมทุกอาการทางจมูกสูงที่สุด ดังนั้น anti-leukotrienes จึงมีประสิทธิภาพด้อยกว่า INCS จริง
• ข้อ ง. (ถ้าใช้ anti-leukotrienes ร่วมกับ antihistamines จะมีประสิทธิภาพด้อยกว่ายาเดี่ยว): การศึกษาทางคลินิกยืนยันว่าการให้ anti-leukotrienes ร่วมกับ antihistamines ให้ผลเสริมฤทธิ์กัน (additive effect) บรรเทาอาการทางจมูกได้ดีกว่าการใช้ยาเดี่ยว ข้อความนี้จึงเป็นข้อความที่ผิดตามโจทย์
• ข้อ จ. (สำหรับอาการคัดจมูกได้ผลดีเทียบเท่ากับ pseudoephrine 20 โรคระบบหายใจ นักศึกษาเภสัชศาสตร์ชั้นปีที่ 4 รุ่นที่ 28</t>
        </is>
      </c>
      <c r="K81" s="100" t="n"/>
      <c r="L81" s="88" t="inlineStr">
        <is>
          <t>Allergic rhinitis</t>
        </is>
      </c>
      <c r="M81" s="100" t="inlineStr">
        <is>
          <t>Clinic</t>
        </is>
      </c>
      <c r="N81" s="88" t="inlineStr">
        <is>
          <t>ข้อ 7 (PLE_CC1_Practice_Exam.md)</t>
        </is>
      </c>
      <c r="O81" s="100" t="inlineStr">
        <is>
          <t>Mock</t>
        </is>
      </c>
      <c r="P81" s="100" t="inlineStr">
        <is>
          <t>Mock สภาเภสัชฯ Practice</t>
        </is>
      </c>
      <c r="Q81" s="100" t="n"/>
    </row>
    <row r="82" ht="13.2" customHeight="1" s="49">
      <c r="A82" s="119" t="n">
        <v>85</v>
      </c>
      <c r="B82" s="88" t="inlineStr">
        <is>
          <t>การปฏิบัติตนในข้อใดสามารถลดอาการทางจมูกอักเสบภูมิแพ้ได้</t>
        </is>
      </c>
      <c r="C82" s="100" t="n"/>
      <c r="D82" s="88" t="inlineStr">
        <is>
          <t>การใช้ผ้าปูที่นอน ปลอกหมอนกันไรฝุ่น</t>
        </is>
      </c>
      <c r="E82" s="88" t="inlineStr">
        <is>
          <t>ซักผ้าในน้ำร้อน 55-60 องศาเซลเซียสเป็นประจำ</t>
        </is>
      </c>
      <c r="F82" s="88" t="inlineStr">
        <is>
          <t>กำจัด หรือหลีกเลี่ยงสารก่อภูมิแพ้ที่ตนเองแพ้</t>
        </is>
      </c>
      <c r="G82" s="88" t="inlineStr">
        <is>
          <t>อาบน้ำอุ่นเป็นประจำทุกวัน</t>
        </is>
      </c>
      <c r="H82" s="88" t="inlineStr">
        <is>
          <t>ถูกทั้งข้อ ก. ข. และ ค.</t>
        </is>
      </c>
      <c r="I82" s="119" t="inlineStr">
        <is>
          <t>1</t>
        </is>
      </c>
      <c r="J82" s="88" t="inlineStr">
        <is>
          <t>✅ คำตอบที่ถูกต้อง: ข้อ ก. การใช้ผ้าปูที่นอน ปลอกหมอนกันไรฝุ่น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การใช้ผ้าปูที่นอน ปลอกหมอนกันไรฝุ่น การเลือก การใช้ผ้าปูที่นอน ปลอกหมอนกันไรฝุ่น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(ซักผ้าในน้ำร้อน 55-60 องศาเซลเซียสเป็นประจำ): การซักเครื่องนอนด้วยน้ำร้อนอุณหภูมิ 55-60 องศาเซลเซียสสามารถฆ่าไรฝุ่นและกำจัดสารก่อภูมิแพ้ได้จริง แต่เป็นเพียงมาตรการย่อยส่วนหนึ่งที่ต้องทำควบคู่กับวิธีอื่น
• ข้อ ค. (กำจัด หรือหลีกเลี่ยงสารก่อภูมิแพ้ที่ตนเองแพ้): การหลีกเลี่ยงและกำจัดสารก่อภูมิแพ้ที่ตนเองแพ้เป็นหัวใจสำคัญในการรักษาแบบไม่ใช้ยา แต่ยังมีมาตรการทางสิ่งแวดล้อมอื่นๆ ที่ช่วยลดการสัมผัสร่วมด้วย
• ข้อ ง. (อาบน้ำอุ่นเป็นประจำทุกวัน): การอาบน้ำอุ่นไม่ได้ช่วยลดปริมาณสารก่อภูมิแพ้ในสิ่งแวดล้อม และหากน้ำอุ่นจัดเกินไปอาจทำให้ผิวแห้งหรือกระตุ้นการขยายตัวของหลอดเลือดได้
• ข้อ จ. (ถูกทั้งข้อ ก. ข. และ ค.): ข้อ จ. รวมข้อ ค. และ ข. แต่ในตัวเลือกรวมยังครอบคลุมไม่ครบถ้วนตามหลักการควบคุมสิ่งแวดล้อมจำเพาะต่อสารก่อภูมิแพ้ที่ตรงประเด็นที่สุ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100" t="n"/>
      <c r="L82" s="88" t="inlineStr">
        <is>
          <t>Allergic rhinitis</t>
        </is>
      </c>
      <c r="M82" s="100" t="inlineStr">
        <is>
          <t>Clinic</t>
        </is>
      </c>
      <c r="N82" s="88" t="inlineStr">
        <is>
          <t>ข้อ 10 (PLE_CC1_Practice_Exam.md)</t>
        </is>
      </c>
      <c r="O82" s="100" t="inlineStr">
        <is>
          <t>Mock</t>
        </is>
      </c>
      <c r="P82" s="100" t="inlineStr">
        <is>
          <t>Mock สภาเภสัชฯ Practice</t>
        </is>
      </c>
      <c r="Q82" s="100" t="n"/>
    </row>
    <row r="83" ht="13.2" customHeight="1" s="49">
      <c r="A83" s="119" t="n">
        <v>86</v>
      </c>
      <c r="B83" s="88" t="inlineStr">
        <is>
          <t>อาการใดไม่เข้ากับโรคจมูกอักเสบภูมิแพ้</t>
        </is>
      </c>
      <c r="C83" s="100" t="n"/>
      <c r="D83" s="88" t="inlineStr">
        <is>
          <t>คันจมูก จามติดๆกัน</t>
        </is>
      </c>
      <c r="E83" s="88" t="inlineStr">
        <is>
          <t>น้ำมูกไหลลงคอ ไอเรื้อรัง</t>
        </is>
      </c>
      <c r="F83" s="88" t="inlineStr">
        <is>
          <t>น้ำมูกใส และคัดแน่นจมูก</t>
        </is>
      </c>
      <c r="G83" s="88" t="inlineStr">
        <is>
          <t>ไอเป็นเลือด</t>
        </is>
      </c>
      <c r="H83" s="88" t="inlineStr">
        <is>
          <t>การรับกลิ่นลดลง 21 โรคระบบหายใจ นักศึกษาเภสัชศาสตร์ชั้นปีที่ 4 รุ่นที่ 28</t>
        </is>
      </c>
      <c r="I83" s="119" t="inlineStr">
        <is>
          <t>1</t>
        </is>
      </c>
      <c r="J83" s="88" t="inlineStr">
        <is>
          <t>✅ คำตอบที่ถูกต้อง: ข้อ ก. คันจมูก จามติดๆกัน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คันจมูก จามติดๆกัน การเลือก คันจมูก จามติดๆกัน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(น้ำมูกไหลลงคอ ไอเรื้อรัง): น้ำมูกไหลลงคอ (post-nasal drip) กระตุ้นให้เกิดอาการไอเรื้อรัง เป็นอาการทางคลินิกที่พบบ่อยมากในผู้ป่วย allergic rhinitis จากการอักเสบของเยื่อบุโพรงจมูก
• ข้อ ค. (น้ำมูกใส และคัดแน่นจมูก): น้ำมูกใส ปริมาณมาก ร่วมกับอาการคัดแน่นจมูก เป็นอาการแสดงคลาสสิกของปฏิกิริยาภูมิแพ้ระยะแรกและระยะหลัง (early and late phase response)
• ข้อ ง. (ไอเป็นเลือด): อาการไอเป็นเลือด (Hemoptysis) เป็นสัญญาณอันตรายของโรคระบบทางเดินหายใจส่วนล่าง เช่น วัณโรค ปอดบวมรุนแรง หรือเนื้องอกในปอด ไม่ใช่อาการของ allergic rhinitis
• ข้อ จ. (การรับกลิ่นลดลง 21 โรคระบบหายใจ นักศึกษาเภสัชศาสตร์ชั้นปีที่ 4 รุ่นที่ 28</t>
        </is>
      </c>
      <c r="K83" s="100" t="n"/>
      <c r="L83" s="88" t="inlineStr">
        <is>
          <t>Allergic rhinitis</t>
        </is>
      </c>
      <c r="M83" s="100" t="inlineStr">
        <is>
          <t>Clinic</t>
        </is>
      </c>
      <c r="N83" s="88" t="inlineStr">
        <is>
          <t>ข้อ 11 (PLE_CC1_Practice_Exam.md)</t>
        </is>
      </c>
      <c r="O83" s="100" t="inlineStr">
        <is>
          <t>Mock</t>
        </is>
      </c>
      <c r="P83" s="100" t="inlineStr">
        <is>
          <t>Mock สภาเภสัชฯ Practice</t>
        </is>
      </c>
      <c r="Q83" s="100" t="n"/>
    </row>
    <row r="84" ht="13.2" customHeight="1" s="49">
      <c r="A84" s="119" t="n">
        <v>87</v>
      </c>
      <c r="B84" s="88" t="inlineStr">
        <is>
          <t>ลักษณะที่สามารถพบได้ในผู้ป่วยโรคจมูกอักเสบภูมิแพ้ ยกเว้นข้อใด</t>
        </is>
      </c>
      <c r="C84" s="100" t="n"/>
      <c r="D84" s="88" t="inlineStr">
        <is>
          <t>Long face syndrome</t>
        </is>
      </c>
      <c r="E84" s="88" t="inlineStr">
        <is>
          <t>Allergic shiner</t>
        </is>
      </c>
      <c r="F84" s="88" t="inlineStr">
        <is>
          <t>Allergic nasal crease/line</t>
        </is>
      </c>
      <c r="G84" s="88" t="inlineStr">
        <is>
          <t>Allergic salute</t>
        </is>
      </c>
      <c r="H84" s="88" t="inlineStr">
        <is>
          <t>Butterfly rash</t>
        </is>
      </c>
      <c r="I84" s="119" t="inlineStr">
        <is>
          <t>1</t>
        </is>
      </c>
      <c r="J84" s="88" t="inlineStr">
        <is>
          <t>✅ คำตอบที่ถูกต้อง: ข้อ ก. Long face syndrome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Long face syndrome การเลือก Long face syndrome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shiner): Allergic shiner เป็นรอยคล้ำใต้ดวงตาที่เกิดจากการคั่งของเลือดใน venous plexus ใต้เบ้าตาเนื่องจากเยื่อบุจมูกบวมเรื้อรัง พบได้บ่อยใน allergic rhinitis
• ข้อ ค. (Allergic nasal crease/line): Allergic nasal crease เป็นรอยพับตามขวางที่สันจมูก เกิดจากการที่ผู้ป่วยใช้ฝ่ามือดันปลายจมูกขึ้นซ้ำๆ เป็นเวลานาน
• ข้อ ง. (Allergic salute): Allergic salute เป็นพฤติกรรมเฉพาะของผู้ป่วยภูมิแพ้โดยเฉพาะเด็ก ที่มักใช้ฝ่ามือถูปลายจมูกขึ้นด้านบนเพื่อบรรเทาอาการคันและเปิดทางเดินหายใจ
• ข้อ จ. (Butterfly rash): Butterfly rash หรือ Malar rash เป็นผื่นแดงบริเวณสันจมูกและโหนกแก้มทั้งสองข้างที่มีลักษณะเฉพาะของโรค Systemic Lupus Erythematosus (SLE) ไม่พบใน allergic rhinitis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4" s="100" t="n"/>
      <c r="L84" s="88" t="inlineStr">
        <is>
          <t>Allergic rhinitis</t>
        </is>
      </c>
      <c r="M84" s="100" t="inlineStr">
        <is>
          <t>Clinic</t>
        </is>
      </c>
      <c r="N84" s="88" t="inlineStr">
        <is>
          <t>ข้อ 12 (PLE_CC1_Practice_Exam.md)</t>
        </is>
      </c>
      <c r="O84" s="100" t="inlineStr">
        <is>
          <t>Mock</t>
        </is>
      </c>
      <c r="P84" s="100" t="inlineStr">
        <is>
          <t>Mock สภาเภสัชฯ Practice</t>
        </is>
      </c>
      <c r="Q84" s="100" t="n"/>
    </row>
    <row r="85" ht="13.2" customHeight="1" s="49">
      <c r="A85" s="119" t="n">
        <v>88</v>
      </c>
      <c r="B85" s="88" t="inlineStr">
        <is>
          <t>ยาในข้อใดที่ได้ผลดีกับผู้ป่วยที่เป็นโรคหืดร่วมกับโรคจมูกอักเสบภูมิแพ้</t>
        </is>
      </c>
      <c r="C85" s="100" t="n"/>
      <c r="D85" s="88" t="inlineStr">
        <is>
          <t>Cromolyn sodium</t>
        </is>
      </c>
      <c r="E85" s="88" t="inlineStr">
        <is>
          <t>Montelukast</t>
        </is>
      </c>
      <c r="F85" s="88" t="inlineStr">
        <is>
          <t>Phenylephrine</t>
        </is>
      </c>
      <c r="G85" s="88" t="inlineStr">
        <is>
          <t>Oxymetazoline</t>
        </is>
      </c>
      <c r="H85" s="88" t="inlineStr">
        <is>
          <t>Levocetirizine</t>
        </is>
      </c>
      <c r="I85" s="119" t="inlineStr">
        <is>
          <t>1</t>
        </is>
      </c>
      <c r="J85" s="88" t="inlineStr">
        <is>
          <t>✅ คำตอบที่ถูกต้อง: ข้อ ก. Cromolyn sodium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Cromolyn sodium การเลือก Cromolyn sodium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(Montelukast): Montelukast เป็น leukotriene receptor antagonist ที่ออกฤทธิ์ยับยั้ง CysLT1 receptor ลดการอักเสบและหลอดลมหดเกร็ง ให้ผลการรักษาครอบคลุมทั้ง allergic rhinitis และ asthma พร้อมกัน
• ข้อ ค. (Phenylephrine): Phenylephrine เป็น alpha-1 adrenergic agonist ชนิดรับประทาน ออกฤทธิ์ลดบวมหลอดเลือดเฉพาะจุด ไม่มีฤทธิ์ต้านการอักเสบและไม่ได้ช่วยลดภาวะหลอดลมหดเกร็งในโรคหืด
• ข้อ ง. (Oxymetazoline): Oxymetazoline เป็น topical decongestant ใช้พ่นบรรเทาอาการคัดจมูกระยะสั้น ไม่มีผลต่อพยาธิสภาพของโรคหืด และเสี่ยงต่อการเกิด rhinitis medicamentosa หากใช้เกิน 3-5 วัน
• ข้อ จ. (Levocetirizine): Levocetirizine เป็น second-generation antihistamine ที่ช่วยลดอาการคัน จาม น้ำมูกใส แต่มีประสิทธิภาพน้อยมากต่ออาการทางหลอดลมและหลอดลมหดเกร็งในผู้ป่วยโรคหืด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100" t="n"/>
      <c r="L85" s="88" t="inlineStr">
        <is>
          <t>Allergic rhinitis</t>
        </is>
      </c>
      <c r="M85" s="100" t="inlineStr">
        <is>
          <t>Clinic</t>
        </is>
      </c>
      <c r="N85" s="88" t="inlineStr">
        <is>
          <t>ข้อ 13 (PLE_CC1_Practice_Exam.md)</t>
        </is>
      </c>
      <c r="O85" s="100" t="inlineStr">
        <is>
          <t>Mock</t>
        </is>
      </c>
      <c r="P85" s="100" t="inlineStr">
        <is>
          <t>Mock สภาเภสัชฯ Practice</t>
        </is>
      </c>
      <c r="Q85" s="100" t="n"/>
    </row>
    <row r="86" ht="13.2" customHeight="1" s="49">
      <c r="A86" s="119" t="n">
        <v>89</v>
      </c>
      <c r="B86" s="88" t="inlineStr">
        <is>
          <t>ก่อนหน้านี้ผู้ป่วยหญิงรายนี้ได้รับประทานยา oral antihistamine มาก่อน จากโครงสร้าง Oral antihistamine ตัวใด ออกฤทธิ์ได้ยาวนานที่สุด</t>
        </is>
      </c>
      <c r="C86" s="100" t="n"/>
      <c r="D86" s="88" t="inlineStr">
        <is>
          <t>Chlorpheniramine 4 mg TID</t>
        </is>
      </c>
      <c r="E86" s="88" t="inlineStr">
        <is>
          <t>Fluticasone furoate nasal spray</t>
        </is>
      </c>
      <c r="F86" s="88" t="inlineStr">
        <is>
          <t>Budesonide nasal spray</t>
        </is>
      </c>
      <c r="G86" s="88" t="inlineStr">
        <is>
          <t>Epinephrine 0.3 mg IM stat</t>
        </is>
      </c>
      <c r="H86" s="88" t="inlineStr">
        <is>
          <t>132 โรคผิวหนัง ฝ่ายวิชาการ</t>
        </is>
      </c>
      <c r="I86" s="119" t="inlineStr">
        <is>
          <t>1</t>
        </is>
      </c>
      <c r="J86"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เป็นยาสเตียรอยด์ชนิดพ่นจมูกเฉพาะที่ (INCS) ไม่ใช่ยากลุ่ม oral antihistamine ตามที่โจทย์ระบุ
• ข้อ ค. (Budesonide nasal spray): Budesonide nasal spray เป็นยาสเตียรอยด์พ่นจมูกเฉพาะที่ที่ออกฤทธิ์ต้านการอักเสบ ไม่ได้จัดอยู่ในกลุ่มยาแก้แพ้ชนิดรับประทาน
• ข้อ ง. (Epinephrine 0.3 mg IM stat): Epinephrine ขนาด 0.3 mg ฉีดเข้ากล้ามเนื้อ เป็นยาช่วยชีวิตอันดับแรกสำหรับภาวะ anaphylaxis ไม่ใช่ยา oral antihistamine สำหรับควบคุมอาการภูมิแพ้ทั่วไป
• ข้อ จ. (132 โรคผิวหนัง ฝ่ายวิชาการ</t>
        </is>
      </c>
      <c r="K86" s="100" t="n"/>
      <c r="L86" s="88" t="inlineStr">
        <is>
          <t>Allergic rhinitis</t>
        </is>
      </c>
      <c r="M86" s="100" t="inlineStr">
        <is>
          <t>Clinic</t>
        </is>
      </c>
      <c r="N86" s="88" t="inlineStr">
        <is>
          <t>ข้อ 17 (PLE_CC1_Practice_Exam.md)</t>
        </is>
      </c>
      <c r="O86" s="100" t="inlineStr">
        <is>
          <t>Mock</t>
        </is>
      </c>
      <c r="P86" s="100" t="inlineStr">
        <is>
          <t>Mock สภาเภสัชฯ Practice</t>
        </is>
      </c>
      <c r="Q86" s="100" t="n"/>
    </row>
    <row r="87" ht="13.2" customHeight="1" s="49">
      <c r="A87" s="119" t="n">
        <v>90</v>
      </c>
      <c r="B87" s="88" t="inlineStr">
        <is>
          <t>นาย ก นำใบสั่งยาที่ได้รับจากโรงพยาบาลเพื่อมาขอซื้อยาจากร้านขายยาที่ท่านเป็นเภสัชกรประจำอยู่ 5 วันต่อมา นาย ก มาพบท่านที่ร้านยา เนื่องจากมีอาการของโรคภูมิแพ้แย่ลงโดยเฉพาะอาการคัดจมูก ที่เป็นมากขึ้น จึงพ่นยา Oxymetazoline เพิ่มเป็นวันละ 3 ครั้ง แต่อาการยังไม่ดีขึ้น จึงมาปรึกษาเภสัชกรเพื่อ ขอคำแนะนำ ท่านจะแนะนำผู้ป่วยอย่างไร</t>
        </is>
      </c>
      <c r="C87" s="100" t="n"/>
      <c r="D87" s="88" t="inlineStr">
        <is>
          <t>แนะนำให้ผู้ป่วยเปลี่ยนไปใช้ยาพ่นยี่ห่ออื่น</t>
        </is>
      </c>
      <c r="E87" s="88" t="inlineStr">
        <is>
          <t>แนะนำให้ผู้ป่วยใช้ยาพ่นจมูกที่มีตัวยา ephedrine ร่วมด้วย</t>
        </is>
      </c>
      <c r="F87" s="88" t="inlineStr">
        <is>
          <t>แนะนำให้ผู้ป่วยเพิ่มขนาดยาพ่นจมูกเป็น 2 spray วันละ 3 ครั้ง</t>
        </is>
      </c>
      <c r="G87" s="88" t="inlineStr">
        <is>
          <t>แนะนำให้ผู้ป่วยรับประทานยาที่บรรเทาอาการคัดจมูกร่วมด้วย</t>
        </is>
      </c>
      <c r="H87" s="88" t="inlineStr">
        <is>
          <t>แนะนำให้ผู้ป่วยหยุดใช้ยาพ่นชั่วคราว</t>
        </is>
      </c>
      <c r="I87" s="119" t="inlineStr">
        <is>
          <t>1</t>
        </is>
      </c>
      <c r="J87" s="88" t="inlineStr">
        <is>
          <t>✅ คำตอบที่ถูกต้อง: ข้อ ก. แนะนำให้ผู้ป่วยเปลี่ยนไปใช้ยาพ่นยี่ห่ออื่น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แนะนำให้ผู้ป่วยเปลี่ยนไปใช้ยาพ่นยี่ห่ออื่น การเลือก แนะนำให้ผู้ป่วยเปลี่ยนไปใช้ยาพ่นยี่ห่ออื่น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(แนะนำให้ผู้ป่วยใช้ยาพ่นจมูกที่มีตัวยา ephedrine ร่วมด้วย): Ephedrine เป็น sympathomimetic amine ที่ออกฤทธิ์หดหลอดเลือดเช่นกัน การใช้เพิ่มร่วมกับ oxymetazoline ยิ่งเพิ่มความเสี่ยงต่อการบาดเจ็บของเยื่อบุและการดื้อยา
• ข้อ ค. (แนะนำให้ผู้ป่วยเพิ่มขนาดยาพ่นจมูกเป็น 2 spray วันละ 3 ครั้ง): การเพิ่มขนาดยาพ่น oxymetazoline ในผู้ป่วยที่เกิดภาวะเยื่อบุจมูกอักเสบจากยาจะยิ่งทำให้หลอดเลือดขยายตัวสะท้อนกลับ (rebound congestion) รุนแรงขึ้น
• ข้อ ง. (แนะนำให้ผู้ป่วยรับประทานยาที่บรรเทาอาการคัดจมูกร่วมด้วย): การเพิ่มยารับประทานบรรเทาอาการคัดจมูกอาจช่วยเสริมได้ชั่วคราว แต่ไม่สามารถแก้ต้นเหตุของภาวะเยื่อบุจมูกอักเสบเรื้อรังที่เกิดจาก topical decongestant ได้
• ข้อ จ. (แนะนำให้ผู้ป่วยหยุดใช้ยาพ่นชั่วคราว): การหยุดใช้ยาพ่น oxymetazoline ทันทีหรือค่อยๆ ลดลง ร่วมกับการให้ intranasal corticosteroid เป็นแนวทางการรักษาหลักเพื่อฟื้นฟูเยื่อบุจมูกจากภาวะ rhinitis medicamentosa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100" t="n"/>
      <c r="L87" s="88" t="inlineStr">
        <is>
          <t>Allergic rhinitis</t>
        </is>
      </c>
      <c r="M87" s="100" t="inlineStr">
        <is>
          <t>Clinic</t>
        </is>
      </c>
      <c r="N87" s="88" t="inlineStr">
        <is>
          <t>ข้อ 31 (PLE_CC1_Practice_Exam.md)</t>
        </is>
      </c>
      <c r="O87" s="100" t="inlineStr">
        <is>
          <t>Mock</t>
        </is>
      </c>
      <c r="P87" s="100" t="inlineStr">
        <is>
          <t>Mock สภาเภสัชฯ Practice</t>
        </is>
      </c>
      <c r="Q87" s="100" t="n"/>
    </row>
    <row r="88" ht="13.2" customHeight="1" s="49">
      <c r="A88" s="119" t="n">
        <v>91</v>
      </c>
      <c r="B88" s="88" t="inlineStr">
        <is>
          <t>สถานการณ์ที่ 1 หญิงไทย อายุ 32 ปี มาขอซื้อยาให้ลูกชาย อายุ 3 ปี 6 เดือน น้ำหนัก 15 กิโลกรัม มี อาการไอ มีเสมหะ มีน้ำมูกไหลเล็กน้อย ไม่มีไข้ (วัดอุณหภูมิร่างกายแล้วได้ 36.5 องศาเซลเซียส) เป็นมานาน 1-2 วัน ไม่มีโรคประจำตัว ไม่แพ้ยา ก่อนหน้าที่จะเป็นหวัดนั้นเนื่องจากมีอากาศเปลี่ยนแปลง รับประทาน อาหารได้ปกติ งอแงเล็กน้อย โรงพยาบาลคณะเภสัชศาสตร์ ใบสัÉงยา คลินิกโรคตา หู คอ จมูก นาย ก อายุ 28 ปี Rx Beclomethasone nasal spray 1 puff OD Cetirizine 1 tab OD Iliadin nasal spray (oxymetazoline 0.05%) 1 puff OD ผู้ป่วยรายนี้จำเป็นต้องได้รับการรักษาด้วยยาหรือไม่ และหากควรได้รับ ต้องได้รับการรักษาด้วยยา อะไร และมี dosage regimen เท่าไหร่จึงจะเหมาะสม</t>
        </is>
      </c>
      <c r="C88" s="100" t="n"/>
      <c r="D88" s="88" t="inlineStr">
        <is>
          <t>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t>
        </is>
      </c>
      <c r="E88" s="88" t="inlineStr">
        <is>
          <t>ควรได้รับ เนื่องจากโรคที่ผู้ป่วยเป็นคือ Acute pharyngitis จึงควรได้รับยาปฏิชีวนะคือ Amoxicillin dry syrup (125 mg/5 ml) ปริมาณ 30 ml/day นาน 10 วัน</t>
        </is>
      </c>
      <c r="F88" s="88" t="inlineStr">
        <is>
          <t>ควรได้รับ เนื่องจากโรคที่ผู้ป่วยเป็นคือ Acute bacterial rhinosinusitis จึงควรได้รับยาปฏิชีวนะ คือ Amoxicillin dry syrup (125 mg/5 ml) ปริมาณ 48 ml/day นาน 10 วัน</t>
        </is>
      </c>
      <c r="G88" s="88" t="inlineStr">
        <is>
          <t>ควรได้รับ เนื่องจากโรคที่ผู้ป่วยเป็นคือ common cold จึงควรได้รับยา Carbocysteine (100 mg/5 ml) ปริมาณ 15 ml/day</t>
        </is>
      </c>
      <c r="H88" s="88" t="inlineStr">
        <is>
          <t>ควรได้รับ เนื่องจากโรคที่ผู้ป่วยเป็นคือ common cold จึงควรได้รับยา Carbocysteine (100 mg/5 ml) ปริมาณ 15 ml/day และยา Cetirizine (1 mg/ml) ปริมาณ 4 ml/day</t>
        </is>
      </c>
      <c r="I88" s="119" t="inlineStr">
        <is>
          <t>1</t>
        </is>
      </c>
      <c r="J88" s="88" t="inlineStr">
        <is>
          <t>✅ คำตอบที่ถูกต้อง: ข้อ 1
💡 Background: การตอบสนองทางระบบภูมิคุ้มกันต่อสารก่อภูมิแพ้หรือสิ่งแปลกปลอมในร่างกาย
🎯 ทำไมข้อนี้ถึงถูก: ✅ คำตอบที่ถูกต้อง: ข้อ ก. 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
🔍 ข้ออื่นผิดเพราะอะไร:
- ข้ออื่นๆ: ไม่ตรงตามหลักการตอบสนองทางภูมิคุ้มกันวิทยาและพยาธิสรีรวิทยาของโรค
📖 Guideline อ้างอิง: Allergic Rhinitis and its Impact on Asthma (ARIA) Guidelines 2020
📌 จุดจำก่อนสอบ: ประเมินอาการและกลไกของแอนติเจนร่วมกับแอนติบอดีในการวินิจฉัย</t>
        </is>
      </c>
      <c r="K88" s="100" t="n"/>
      <c r="L88" s="88" t="inlineStr">
        <is>
          <t>Allergic rhinitis</t>
        </is>
      </c>
      <c r="M88" s="100" t="inlineStr">
        <is>
          <t>Clinic</t>
        </is>
      </c>
      <c r="N88" s="88" t="inlineStr">
        <is>
          <t>ข้อ 32 (PLE_CC1_Practice_Exam.md)</t>
        </is>
      </c>
      <c r="O88" s="100" t="inlineStr">
        <is>
          <t>Mock</t>
        </is>
      </c>
      <c r="P88" s="100" t="inlineStr">
        <is>
          <t>Mock สภาเภสัชฯ Practice</t>
        </is>
      </c>
      <c r="Q88" s="100" t="n"/>
    </row>
    <row r="89" ht="13.2" customHeight="1" s="49">
      <c r="A89" s="119" t="n">
        <v>92</v>
      </c>
      <c r="B89" s="88" t="inlineStr">
        <is>
          <t>ทุกโครงสร้างยาออกฤทธิ์แบบ non-sedative antihistamine ข้อใดต่อไปนี้ถูกต้อง</t>
        </is>
      </c>
      <c r="C89" s="100" t="n"/>
      <c r="D89" s="88" t="inlineStr">
        <is>
          <t>เฉพาะ ข้อความ 1</t>
        </is>
      </c>
      <c r="E89" s="88" t="inlineStr">
        <is>
          <t>เฉพาะข้อความ 2</t>
        </is>
      </c>
      <c r="F89" s="88" t="inlineStr">
        <is>
          <t>ข้อความ 1 และ 2</t>
        </is>
      </c>
      <c r="G89" s="88" t="inlineStr">
        <is>
          <t>ข้อความ 1 และ 3</t>
        </is>
      </c>
      <c r="H89" s="88" t="inlineStr">
        <is>
          <t>ถูกทั้ง 1 2 และ 3</t>
        </is>
      </c>
      <c r="I89" s="119" t="inlineStr">
        <is>
          <t>1</t>
        </is>
      </c>
      <c r="J89" s="88" t="inlineStr">
        <is>
          <t>✅ คำตอบที่ถูกต้อง: ข้อ ก. เฉพาะ ข้อความ 1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เฉพาะ ข้อความ 1 การเลือก เฉพาะ ข้อความ 1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(เฉพาะข้อความ 2): ข้อความที่ 2 เพียงข้อความเดียวไม่ถูกต้อง เนื่องจากคุณสมบัติทางเคมีของ non-sedative antihistamines ครอบคลุมถึงโครงสร้าง carboxylate หรือ zwitterion ที่จำกัดการผ่าน blood-brain barrier ด้วย
• ข้อ ค. (ข้อความ 1 และ 2): ข้อความที่ 1 และ 2 ยังไม่ครอบคลุมโครงสร้างทั้งหมดของยากลุ่ม non-sedating ซึ่งประกอบด้วยสารอนุพันธ์หลายกลุ่มเคมีที่มีคุณสมบัติทางเภสัชเคมีต่างกัน
• ข้อ ง. (ข้อความ 1 และ 3): ข้อความที่ 3 อาจมีข้อมูลเกี่ยวกับเภสัชจลนศาสตร์ที่ไม่ตรงกับเกณฑ์การแบ่งคุณสมบัติการผ่านเข้าสู่ระบบประสาทส่วนกลางของ antihistamine ยุคที่สอง
• ข้อ จ. (ถูกทั้ง 1 2 และ 3): มีบางข้อความในตัวเลือกที่มีรายละเอียดโครงสร้างทางเคมีไม่ถูกต้องทั้งหมดตามหลักการสังเคราะห์โมเลกุล non-sedative H1-antagonists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9" s="100" t="n"/>
      <c r="L89" s="88" t="inlineStr">
        <is>
          <t>Allergic rhinitis</t>
        </is>
      </c>
      <c r="M89" s="100" t="inlineStr">
        <is>
          <t>Clinic</t>
        </is>
      </c>
      <c r="N89" s="88" t="inlineStr">
        <is>
          <t>ข้อ 3 (PLE_CC1_Practice_Exam.md)</t>
        </is>
      </c>
      <c r="O89" s="100" t="inlineStr">
        <is>
          <t>Mock</t>
        </is>
      </c>
      <c r="P89" s="100" t="inlineStr">
        <is>
          <t>Mock สภาเภสัชฯ Practice</t>
        </is>
      </c>
      <c r="Q89" s="100" t="n"/>
    </row>
    <row r="90" ht="13.2" customHeight="1" s="49">
      <c r="A90" s="119" t="n">
        <v>93</v>
      </c>
      <c r="B90" s="88" t="inlineStr">
        <is>
          <t>หญิงอายุ 60 ปี เพิ่งเกษียรอายุราชการ มาโรงพยาบาลด้วยอาการ น้ำมูกใส จามรุนแรง คันจมูกมากมา 2 วัน หลังจากนำสุนัขเข้ามาเลี้ยงในห้องนอน แพทย์์วินิจฉัย ว่าเป็น allergic rhinitis ยาในข้อใดเหมาะสมที่สุด สำหรับผู้ป่วยรายนี้</t>
        </is>
      </c>
      <c r="C90" s="100" t="n"/>
      <c r="D90" s="88" t="inlineStr">
        <is>
          <t>Fluticasone furoate</t>
        </is>
      </c>
      <c r="E90" s="88" t="inlineStr">
        <is>
          <t>Loratadine</t>
        </is>
      </c>
      <c r="F90" s="88" t="inlineStr">
        <is>
          <t>montelukast</t>
        </is>
      </c>
      <c r="G90" s="88" t="inlineStr">
        <is>
          <t>Phenylephrine</t>
        </is>
      </c>
      <c r="H90" s="88" t="inlineStr">
        <is>
          <t>0.025% oxymetazoline</t>
        </is>
      </c>
      <c r="I90" s="119" t="inlineStr">
        <is>
          <t>1</t>
        </is>
      </c>
      <c r="J90" s="88" t="inlineStr">
        <is>
          <t>✅ คำตอบที่ถูกต้อง: ข้อ ก. Fluticasone furoate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การเลือก Fluticasone furoate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ข. (Loratadine): Loratadine เป็น second-generation antihistamine ที่ดีในการลดอาการคัน จาม แต่มักควบคุมอาการคัดจมูกรุนแรงที่เกิดเฉียบพลันจากการสัมผัสสารก่อภูมิแพ้ปริมาณมากได้ช้ากว่า INCS
• ข้อ ค. (montelukast): Montelukast มีประสิทธิภาพปานกลางในการรักษา allergic rhinitis และการออกฤทธิ์ควบคุมอาการรุนแรงเฉียบพลันยังด้อยกว่ายาสเตียรอยด์พ่นจมูกเฉพาะที่
• ข้อ ง. (Phenylephrine): Phenylephrine ชนิดรับประทานมี oral bioavailability ต่ำมากเนื่องจากถูกทำลายที่ผนังลำไส้และตับ จึงมีประสิทธิภาพในการลดบวมเยื่อบุจมูกจำกัดมาก
• ข้อ จ. (0.025% oxymetazoline): Oxymetazoline 0.025% แม้ลดอาการคัดจมูกได้เร็ว แต่ไม่สามารถยับยั้งกระบวนการอักเสบจากภูมิแพ้ ไม่ลดอาการคัน จาม และห้ามใช้เกิน 3-5 วันเนื่องจากเสี่ยงต่อ rebound congestion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0" s="100" t="n"/>
      <c r="L90" s="88" t="inlineStr">
        <is>
          <t>Allergic rhinitis</t>
        </is>
      </c>
      <c r="M90" s="100" t="inlineStr">
        <is>
          <t>Clinic</t>
        </is>
      </c>
      <c r="N90" s="88" t="inlineStr">
        <is>
          <t>ข้อ 30 (PLE_CC1_Practice_Exam.md)</t>
        </is>
      </c>
      <c r="O90" s="100" t="inlineStr">
        <is>
          <t>Mock</t>
        </is>
      </c>
      <c r="P90" s="100" t="inlineStr">
        <is>
          <t>Mock สภาเภสัชฯ Practice</t>
        </is>
      </c>
      <c r="Q90" s="100" t="n"/>
    </row>
    <row r="91" ht="13.2" customHeight="1" s="49">
      <c r="A91" s="119" t="n">
        <v>94</v>
      </c>
      <c r="B91" s="88" t="inlineStr">
        <is>
          <t>พันธะ disulfide กับ NAPQI (toxic metabolite ของ paracetamol) โดยดูได้จากโครงสร้างเคมี ดังนี้ ทำให้ สามารถขับออกทางไตได้ จึงใช้เป็น antidote พ N-acetyl-L-cysteine 245 โรคระบบภูมิคุ้มกัน นักศึกษาเภสัชศาสตร์ชั้นปีที่ 4 รุ่นที่ 22</t>
        </is>
      </c>
      <c r="C91" s="100" t="n"/>
      <c r="D91" s="88" t="inlineStr">
        <is>
          <t>Epinephrine 0.3 mg IM stat</t>
        </is>
      </c>
      <c r="E91" s="88" t="inlineStr">
        <is>
          <t>Dexamethasone 4 mg IV</t>
        </is>
      </c>
      <c r="F91" s="88" t="inlineStr">
        <is>
          <t>Prednisolone 20 mg OD</t>
        </is>
      </c>
      <c r="G91" s="88" t="inlineStr">
        <is>
          <t>Montelukast 10 mg HS</t>
        </is>
      </c>
      <c r="H91" s="88" t="inlineStr">
        <is>
          <t>Hydroxyzine 25 mg HS</t>
        </is>
      </c>
      <c r="I91" s="119" t="inlineStr">
        <is>
          <t>2</t>
        </is>
      </c>
      <c r="J91" s="88" t="inlineStr">
        <is>
          <t>✅ คำตอบที่ถูกต้อง: ข้อ ข. Dexamethasone 4 mg IV
💡 Background:
ภาวะ acute poisoning ต้องได้รับการประเมิน supportive care ควบคู่กับการให้ specific antidote อย่างทันท่วงที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เป็นยาช่วยชีวิตอันดับหนึ่งสำหรับภาวะ Anaphylaxis ที่มีสัญญาณชีพไม่คงที่หรือทางเดินหายใจอุดกั้น แต่ไม่ได้ใช้เป็นยาเดี่ยวสำหรับลดการอักเสบต่อเนื่องระยะยาว
• ข้อ ค. (Prednisolone 20 mg OD): Prednisolone 20 mg OD เป็น systemic corticosteroid ชนิดรับประทาน การออกฤทธิ์ช้ากว่ารูปแบบฉีดเข้าหลอดเลือดดำในภาวะฉุกเฉินที่ต้องการผลต้านการอักเสบอย่างรวดเร็ว
• ข้อ ง. (Montelukast 10 mg HS): Montelukast เป็นยากลุ่ม leukotriene receptor antagonist ใช้สำหรับการควบคุมโรคภูมิแพ้และหืดระยะยาว ไม่มีบทบาทในการรักษาภาวะ acute severe hypersensitivity
• ข้อ จ. (Hydroxyzine 25 mg HS): Hydroxyzine 25 mg HS เป็น first-generation antihistamine ที่มีฤทธิ์กดประสาทส่วนกลางสูง ไม่สามารถควบคุมการอักเสบในระบบภูมิคุ้มกันรุนแรงได้อย่างทันท่วงที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91" s="100" t="n"/>
      <c r="L91" s="88" t="inlineStr">
        <is>
          <t>Allergic rhinitis</t>
        </is>
      </c>
      <c r="M91" s="100" t="inlineStr">
        <is>
          <t>Clinic</t>
        </is>
      </c>
      <c r="N91" s="88" t="inlineStr">
        <is>
          <t>ข้อ 22 (PLE_CC1_Practice_Exam.md)</t>
        </is>
      </c>
      <c r="O91" s="100" t="inlineStr">
        <is>
          <t>Mock</t>
        </is>
      </c>
      <c r="P91" s="100" t="inlineStr">
        <is>
          <t>Mock สภาเภสัชฯ Practice</t>
        </is>
      </c>
      <c r="Q91" s="100" t="n"/>
    </row>
    <row r="92" ht="13.2" customHeight="1" s="49">
      <c r="A92" s="119" t="n">
        <v>95</v>
      </c>
      <c r="B92" s="88" t="inlineStr">
        <is>
          <t>Non sedative H1 antagonists ประกอบด้วย กลุ่ม zwitterions derivatives กลุ่ม benzimidazole derivatives กลุ่ม tricyclic derivative 247 โรคระบบภูมิคุ้มกัน นักศึกษาเภสัชศาสตร์ชั้นปีที่ 4 รุ่นที่ 22</t>
        </is>
      </c>
      <c r="C92" s="100" t="n"/>
      <c r="D92" s="88" t="inlineStr">
        <is>
          <t>Montelukast 10 mg HS</t>
        </is>
      </c>
      <c r="E92" s="88" t="inlineStr">
        <is>
          <t>Hydroxyzine 25 mg HS</t>
        </is>
      </c>
      <c r="F92" s="88" t="inlineStr">
        <is>
          <t>Diphenhydramine 25 mg IV</t>
        </is>
      </c>
      <c r="G92" s="88" t="inlineStr">
        <is>
          <t>Cetirizine 10 mg OD</t>
        </is>
      </c>
      <c r="H92" s="88" t="inlineStr">
        <is>
          <t>Loratadine 10 mg OD</t>
        </is>
      </c>
      <c r="I92" s="119" t="inlineStr">
        <is>
          <t>2</t>
        </is>
      </c>
      <c r="J92" s="88"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เป็น leukotriene receptor antagonist ไม่ได้ออกฤทธิ์ที่ histamine H1 receptor จึงไม่ใช่ยาในกลุ่ม non-sedative H1 antihistamine
• ข้อ ค. (Diphenhydramine 25 mg IV): Diphenhydramine รูปแบบฉีดเข้าหลอดเลือดดำเป็น first-generation antihistamine กลุ่ม aminoalkyl ether ที่ผ่านเข้าสู่สมองได้สูงมาก ทำให้เกิดอาการง่วงซึมรุนแรง
• ข้อ ง. (Cetirizine 10 mg OD): Cetirizine 10 mg OD เป็น second-generation antihistamine ที่แม้จะง่วงน้อยกว่ายุคแรก แต่ยังมีรายงานการง่วงซึมได้ประมาณร้อยละ 10-14 ซึ่งมากกว่ายากลุ่ม fexofenadine
• ข้อ จ. (Loratadine 10 mg OD): Loratadine 10 mg OD มี lipophilicity ปานกลางและถูก metabolize ผ่านตับเป็น desloratadine แม้จะไม่ง่วง แต่ในกรณีต้องการลดการผ่านเข้าสมองอย่างเด็ดขาด โครงสร้าง zwitterion ของ cetirizine จะมีลักษณะประจุจำเพาะกว่า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92" s="100" t="n"/>
      <c r="L92" s="88" t="inlineStr">
        <is>
          <t>Allergic rhinitis</t>
        </is>
      </c>
      <c r="M92" s="100" t="inlineStr">
        <is>
          <t>Clinic</t>
        </is>
      </c>
      <c r="N92" s="88" t="inlineStr">
        <is>
          <t>ข้อ 2 (PLE_CC1_Practice_Exam.md)</t>
        </is>
      </c>
      <c r="O92" s="100" t="inlineStr">
        <is>
          <t>Mock</t>
        </is>
      </c>
      <c r="P92" s="100" t="inlineStr">
        <is>
          <t>Mock สภาเภสัชฯ Practice</t>
        </is>
      </c>
      <c r="Q92" s="100" t="n"/>
    </row>
    <row r="93" ht="13.2" customHeight="1" s="49">
      <c r="A93" s="119" t="n">
        <v>96</v>
      </c>
      <c r="B93" s="88" t="inlineStr">
        <is>
          <t>จากอาการของผู้ป่วยเป็นอาการของโรค Allergic rhinitis ซึ่งมีปัจจัยที่กระตุ้นอาการคือฝุ่นจากการ สร้างถนน มีอาการน้อยกว่า 4 ครั้งต่อสัปดาห์ จัดเป็น intermittent AR และความรุนแรงของโรคอยู่ในระดับ รุนแรงน้อย เนื่องจากไม่ได้รบกวนคุณภาพชีวิต ดังนั้นยาที่ควรให้แก่ผู้ป่วยรายนี้คือ oral antihistamine ซึ่งจะ เลือก Antihistamine generation 2 หรือ 3 เนื่องจากผู้ป่วยอยู่ในช่วงสอบไม่ต้องการรับประทานยาที่ทำให้ ง่วง ในข้อนี้เลือกจ่าย คือ Fexofenidine ซึ่งยาไม่ผ่าน BBB จึงไม่ทำให้ง่วงนอน</t>
        </is>
      </c>
      <c r="C93" s="100" t="n"/>
      <c r="D93" s="88" t="inlineStr">
        <is>
          <t>Dimenhydrinateเป็นanti histamineมีข้อบ่งใช้ใน motion sickness</t>
        </is>
      </c>
      <c r="E93" s="88" t="inlineStr">
        <is>
          <t>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F93" s="88" t="inlineStr">
        <is>
          <t>Intranasal Budesonide จะใช้ในรายที่มีอาการคัดจมูกมาก ซึ่งผู้ป่วยรายนี้ไม่มีอาการรุนแรงมาก และ อาการไม่ได้รบกวนคุณภาพชีวิต</t>
        </is>
      </c>
      <c r="G93" s="88" t="inlineStr">
        <is>
          <t>terfenadine เป็นยากลุ่ม antihistamine ที่ถูกเพิกถอนทะเบียนตำรับยาเนื่องจากมีอาการไม่พึงประสงค์ที่ เรียกว่า torsade de pointes อ้างอิง: https://basicmedicalkey.com/autacoid-drugs-2/ 250 โรคระบบภูมิคุ้มกัน นักศึกษาเภสัชศาสตร์ชั้นปีที่ 4 รุ่นที่ 22</t>
        </is>
      </c>
      <c r="H93" s="88" t="inlineStr">
        <is>
          <t>Fluticasone furoate nasal spray</t>
        </is>
      </c>
      <c r="I93" s="119" t="inlineStr">
        <is>
          <t>5</t>
        </is>
      </c>
      <c r="J93" s="88" t="inlineStr">
        <is>
          <t>✅ คำตอบที่ถูกต้อง: ข้อ จ.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(Dimenhydrinateเป็นanti histamineมีข้อบ่งใช้ใน motion sickness): Dimenhydrinate เป็นเกลือ chlorotheophylline ของ diphenhydramine ออกฤทธิ์ยับยั้ง H1 และ muscarinic receptor เด่นชัด จึงใช้สำหรับ motion sickness แต่ทำให้ง่วงซึมมากจนรบกวนการสอบ
• ข้อ ข. (Chlorpeniramine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K93" s="100" t="n"/>
      <c r="L93" s="88" t="inlineStr">
        <is>
          <t>Allergic rhinitis</t>
        </is>
      </c>
      <c r="M93" s="100" t="inlineStr">
        <is>
          <t>Clinic</t>
        </is>
      </c>
      <c r="N93" s="88" t="inlineStr">
        <is>
          <t>ข้อ 26 (PLE_CC1_Practice_Exam.md)</t>
        </is>
      </c>
      <c r="O93" s="100" t="inlineStr">
        <is>
          <t>Mock</t>
        </is>
      </c>
      <c r="P93" s="100" t="inlineStr">
        <is>
          <t>Mock สภาเภสัชฯ Practice</t>
        </is>
      </c>
      <c r="Q93" s="100" t="n"/>
    </row>
    <row r="94" ht="13.2" customHeight="1" s="49">
      <c r="A94" s="119" t="n">
        <v>97</v>
      </c>
      <c r="B94" s="88" t="inlineStr">
        <is>
          <t>เนื่องจากผู้ป่วยเป็น Allergic Rhinitis และมีอาการน้ำมูกไหล คันและคัดจมูก จามบ่อยๆ แต่มี อาการประมาณ 2 ครั้งต่อสัปดาห์ ซึ่งจัดเป็น Intermittent AR และเนื่องจากอาการไม่มีผลรบกวนคุณภาพ ชีวิติของผู้ป่วย จึงอยู่ในระดับ Mild และผู้ป่วยควรได้รับยา Oral antihistamine แต่เนื่องจากผู้ป่วยมีโรค ร่วมคือต้อหิน ซึ่งไม่ควรใช้ยาที่มีฤทธิ์ Anticholinergic ดังนั้นยาที่สามารถใช้ได้คือ Fexofenadine เพราะ เป็นยา Antihistamine generation 2 ที่ไม่มีฤทธิ์ Anticholinergic ส่วนยาในข้ออื่นๆเป็นยา Antihistamine generation 1 ซึ่งมีทั้งฤทธิ์ Antihistamine และ Anticholinergic</t>
        </is>
      </c>
      <c r="C94" s="100" t="n"/>
      <c r="D94" s="88" t="inlineStr">
        <is>
          <t>Chlorpheniramine 4 mg TID</t>
        </is>
      </c>
      <c r="E94" s="88" t="inlineStr">
        <is>
          <t>Fluticasone furoate nasal spray</t>
        </is>
      </c>
      <c r="F94" s="88" t="inlineStr">
        <is>
          <t>Budesonide nasal spray</t>
        </is>
      </c>
      <c r="G94" s="88" t="inlineStr">
        <is>
          <t>Epinephrine 0.3 mg IM stat</t>
        </is>
      </c>
      <c r="H94" s="88" t="inlineStr">
        <is>
          <t>Dexamethasone 4 mg IV</t>
        </is>
      </c>
      <c r="I94" s="119" t="inlineStr">
        <is>
          <t>2</t>
        </is>
      </c>
      <c r="J94" s="88" t="inlineStr">
        <is>
          <t>✅ คำตอบที่ถูกต้อง: ข้อ ข.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(Chlorpheniramine 4 mg TID): Chlorpheniramine มีฤทธิ์ anticholinergic สูง ทำให้เกิดการขยายของม่านตา (mydriasis) ขัดขวางการระบาย aqueous humor ส่งผลให้ความดันในลูกตาสูงขึ้น จึงเป็นข้อห้ามใช้ในผู้ป่วยต้อหินมุมปิด
• ข้อ ค. (Budesonide nasal spray): Budesonide nasal spray เป็นยาสเตียรอยด์พ่นจมูก แม้ผลต่อความดันลูกตาจะน้อยมากเมื่อเทียบกับยาสเตียรอยด์ชนิดรับประทาน แต่การเลือก oral antihistamine ที่ปลอดภัยเป็นทางเลือกที่สะดวกสำหรับ mild intermittent
• ข้อ ง. (Epinephrine 0.3 mg IM stat): Epinephrine 0.3 mg IM stat มีข้อบ่งใช้เฉพาะในภาวะแพ้รุนแรงเฉียบพลัน anaphylaxis การนำมาใช้ใน allergic rhinitis จะทำให้เกิด tachycardia ความดันโลหิตพุ่งสูง และกระตุ้นความดันลูกตาสูงขึ้น
• ข้อ จ. (Dexamethasone 4 mg IV): Dexamethasone 4 mg IV เป็นยาฉีดสเตียรอยด์ที่มีฤทธิ์กดภูมิคุ้มกันและต้านการอักเสบระดับ systemic สูงเกินความจำเป็นสำหรับโรคภูมิแพ้จมูกระดับเล็กน้อย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4" s="100" t="n"/>
      <c r="L94" s="88" t="inlineStr">
        <is>
          <t>Allergic rhinitis</t>
        </is>
      </c>
      <c r="M94" s="100" t="inlineStr">
        <is>
          <t>Clinic</t>
        </is>
      </c>
      <c r="N94" s="88" t="inlineStr">
        <is>
          <t>ข้อ 27 (PLE_CC1_Practice_Exam.md)</t>
        </is>
      </c>
      <c r="O94" s="100" t="inlineStr">
        <is>
          <t>Mock</t>
        </is>
      </c>
      <c r="P94" s="100" t="inlineStr">
        <is>
          <t>Mock สภาเภสัชฯ Practice</t>
        </is>
      </c>
      <c r="Q94" s="100" t="n"/>
    </row>
    <row r="95" ht="13.2" customHeight="1" s="49">
      <c r="A95" s="119" t="n">
        <v>98</v>
      </c>
      <c r="B95" s="88" t="inlineStr">
        <is>
          <t>จ่ายยา Fluticasone furaote spray เนื่องจากอาการแสดงของผู้ป่วยคือ น้ำมูกไหล จาม มีรอยคล้ำ ใต้ตา คัดจมูกมาก แต่มีอาการเป็นเวลา 2 วัน ซึ่งจัดว่าเป็น intermittent AR(มีอาการน้อยกว่า 4ครั้ง/สัปดาห์) และจากข้อมูลพบว่าอาการที่เกิดขึ้นรบกวนคุณภาพชีวิต (รบกวนการนอนหลับ) ซึ่งความรุนแรงจัดอยู่ระดับ severeดังนั้นยาที่ผู้ป่วยควรจะได้รับคือ Intranasal corticosteroid(INS) ซึ่งไม่พบว่ามีการกดการเจริญเติบโต ของเด็กเมื่อใช้นาน 1-3 ปี สรุป ผู้ป่วยมีอาการแสดงของ allergic rhinitis ที่รุนแรง แต่ยังเป็นลักษณะเป็น intermittent ดังนั้น ยาที่ผู้ป่วยควรได้รับคือ INS</t>
        </is>
      </c>
      <c r="C95" s="100" t="n"/>
      <c r="D95" s="88" t="inlineStr">
        <is>
          <t>Epinephrine 0.3 mg IM stat</t>
        </is>
      </c>
      <c r="E95" s="88" t="inlineStr">
        <is>
          <t>Dexamethasone 4 mg IV</t>
        </is>
      </c>
      <c r="F95" s="88" t="inlineStr">
        <is>
          <t>Prednisolone 20 mg OD</t>
        </is>
      </c>
      <c r="G95" s="88" t="inlineStr">
        <is>
          <t>Montelukast 10 mg HS</t>
        </is>
      </c>
      <c r="H95" s="88" t="inlineStr">
        <is>
          <t>Hydroxyzine 25 mg HS</t>
        </is>
      </c>
      <c r="I95" s="119" t="inlineStr">
        <is>
          <t>2</t>
        </is>
      </c>
      <c r="J95" s="88" t="inlineStr">
        <is>
          <t>✅ คำตอบที่ถูกต้อง: ข้อ ข. Dexamethasone 4 mg IV
💡 Background:
การรักษาโรคติดเชื้อแบคทีเรีย (Allergic rhinitis) ต้องเลือก antibiotic ที่ครอบคลุม likely pathogens และมี PK/PD profile เหมาะสมกับตำแหน่งการติดเชื้อ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เป็นยาช่วยชีวิตสำหรับภาวะ anaphylaxis ไม่มีข้อบ่งใช้ในการรักษา allergic rhinitis ทั่วไป และอาจก่อให้เกิดผลข้างเคียงต่อระบบหัวใจและหลอดเลือดอย่างรุนแรง
• ข้อ ค. (Prednisolone 20 mg OD): Prednisolone 20 mg OD แม้จะช่วยลดการอักเสบได้ดี แต่การใช้ systemic corticosteroid ในเด็กมีความเสี่ยงสูงต่อการกดการเจริญเติบโต (growth suppression) ภาวะกระดูกบาง และกดภูมิคุ้มกัน
• ข้อ ง. (Montelukast 10 mg HS): Montelukast 10 mg HS มีประสิทธิภาพในการลดอาการคัดจมูกและรอยคล้ำใต้ตาได้น้อยกว่า intranasal corticosteroids อย่างชัดเจนในผู้ป่วยกลุ่ม moderate-to-severe allergic rhinitis
• ข้อ จ. (Hydroxyzine 25 mg HS): Hydroxyzine 25 mg HS ทำให้ง่วงซึมมากและรบกวนโครงสร้างการนอนหลับ (sleep architecture) แม้ผู้ป่วยจะมีอาการนอนไม่หลับ แต่การแก้ที่ต้นเหตุด้วย INCS เพื่อเปิดทางเดินหายใจจะช่วยให้นอนหลับได้ดีกว่า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5" s="100" t="n"/>
      <c r="L95" s="88" t="inlineStr">
        <is>
          <t>Allergic rhinitis</t>
        </is>
      </c>
      <c r="M95" s="100" t="inlineStr">
        <is>
          <t>Clinic</t>
        </is>
      </c>
      <c r="N95" s="88" t="inlineStr">
        <is>
          <t>ข้อ 28 (PLE_CC1_Practice_Exam.md)</t>
        </is>
      </c>
      <c r="O95" s="100" t="inlineStr">
        <is>
          <t>Mock</t>
        </is>
      </c>
      <c r="P95" s="100" t="inlineStr">
        <is>
          <t>Mock สภาเภสัชฯ Practice</t>
        </is>
      </c>
      <c r="Q95" s="100" t="n"/>
    </row>
    <row r="96" ht="13.2" customHeight="1" s="49">
      <c r="A96" s="119" t="n">
        <v>99</v>
      </c>
      <c r="B96" s="88" t="inlineStr">
        <is>
          <t>เป็นยาที่เหมาะสมที่สุดสำหรับผู้ป่วยรายนี้ จากอาการของผู้ป่วยที่มี น้ำมูกใส จามรุนแรง คันจมูก หลังจากนำ สุนัขเข้ามาเลี้ยงในห้องนอน ทำให้ทราบว่าผู้ป่วยเป็น allergic rhinitis และผู้ป่วยเพิ่งเป็นมาระยะเวลานาน 2 วัน จึงถือว่าเป็น intermittent(น้อยกว่า 4ครั้ง/สัปดาห์) ประกอบกับผู้ป่วยเป็นผู้เกษียรอายุราชการ อาศ ยอยู่ บ้านไม่ได้ทำงาน อาการป่วยจึงไม่ได้มีผลต่อคุณภาพชีวิตมากนัก จึงเลือกให้ Oral antihistamine คือ Loratadine</t>
        </is>
      </c>
      <c r="C96" s="100" t="n"/>
      <c r="D96" s="88" t="inlineStr">
        <is>
          <t>Montelukast 10 mg HS</t>
        </is>
      </c>
      <c r="E96" s="88" t="inlineStr">
        <is>
          <t>Hydroxyzine 25 mg HS</t>
        </is>
      </c>
      <c r="F96" s="88" t="inlineStr">
        <is>
          <t>Diphenhydramine 25 mg IV</t>
        </is>
      </c>
      <c r="G96" s="88" t="inlineStr">
        <is>
          <t>Cetirizine 10 mg OD</t>
        </is>
      </c>
      <c r="H96" s="88" t="inlineStr">
        <is>
          <t>Loratadine 10 mg OD</t>
        </is>
      </c>
      <c r="I96" s="119" t="inlineStr">
        <is>
          <t>2</t>
        </is>
      </c>
      <c r="J96" s="88"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10 mg HS เป็นยารับประทานกลุ่ม anti-leukotriene ซึ่งมักใช้เป็นยาเสริมในผู้ป่วยที่มีอาการหอบหืดร่วมด้วย ประสิทธิภาพต่ออาการคันและจามยังเป็นรอง antihistamine
• ข้อ ค. (Diphenhydramine 25 mg IV): Diphenhydramine 25 mg IV เป็นยาฉีดสำหรับภาวะแพ้รุนแรงเฉียบพลันหรือใช้ก่อนการให้ยาเคมีบำบัด ไม่มีความจำเป็นในการรักษา allergic rhinitis แบบผู้ป่วยนอก
• ข้อ ง. (Cetirizine 10 mg OD): Cetirizine 10 mg OD มีประสิทธิภาพในการระงับอาการแพ้ได้ดีมาก แต่อาจก่อให้เกิดอาการง่วงซึมได้มากกว่า Loratadine ในผู้สูงอายุ
• ข้อ จ. (Loratadine 10 mg OD): Loratadine 10 mg OD เป็น second-generation antihistamine ที่ไม่ผ่าน blood-brain barrier แทบไม่ทำให้ง่วงนอน เหมาะสมอย่างยิ่งสำหรับผู้ป่วยสูงอายุที่ไม่ต้องการผลข้างเคียง anticholinergic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6" s="100" t="n"/>
      <c r="L96" s="88" t="inlineStr">
        <is>
          <t>Allergic rhinitis</t>
        </is>
      </c>
      <c r="M96" s="100" t="inlineStr">
        <is>
          <t>Clinic</t>
        </is>
      </c>
      <c r="N96" s="88" t="inlineStr">
        <is>
          <t>ข้อ 30 (PLE_CC1_Practice_Exam.md)</t>
        </is>
      </c>
      <c r="O96" s="100" t="inlineStr">
        <is>
          <t>Mock</t>
        </is>
      </c>
      <c r="P96" s="100" t="inlineStr">
        <is>
          <t>Mock สภาเภสัชฯ Practice</t>
        </is>
      </c>
      <c r="Q96" s="100" t="n"/>
    </row>
    <row r="97" ht="13.2" customHeight="1" s="49">
      <c r="A97" s="119" t="n">
        <v>100</v>
      </c>
      <c r="B97" s="88" t="inlineStr">
        <is>
          <t>นายวิบูลย์จะขายยาแผนปัจจุบัน ที่จังหวัดนนทบุรี จึงได้มายื่นขอใบอนุญาตที่สำนักงานคณะกรรมการ อาหารและยา เพื่อให้เลขาธิการสำนักงานคณะกรรมการอาหารและยาเป็นผู้อนุญาต ให้วินิจฉัยว่านายวิบูลย์ ปฏิบัติถูกต้องหรือไม่</t>
        </is>
      </c>
      <c r="C97" s="100" t="n"/>
      <c r="D97" s="88" t="inlineStr">
        <is>
          <t>ถูกต้อง เพราะเลขาธิการสำนักงานคณะกรรมการอาหาร และยาเป็นผู้อนุญาตสำหรับการออกทุก ชนิดทั่วราชอาณาจักร</t>
        </is>
      </c>
      <c r="E97" s="88" t="inlineStr">
        <is>
          <t>ถูกต้อง เพราะการอนุญาตสำหรับการขายยาผู้อนุญาตอาจเป็นเลขาธิการ หรือผู้ว่าราชการจังหวัดก็ ได้</t>
        </is>
      </c>
      <c r="F97" s="88" t="inlineStr">
        <is>
          <t>ไม่ถูกต้อง เพราะผู้อนุญาตสำหรับการขายยาในต่างจังหวัดต้องเป็นผู้ว่าราชการจังหวัดที่อยู่ในเขต จังหวัดนั้น</t>
        </is>
      </c>
      <c r="G97" s="88" t="inlineStr">
        <is>
          <t>ไม่ถูกต้อง เพราะผู้อนุญาตสำหรับการขายยาคือ ปลัดกระทรวงสาธารณสุขไม่ใช่เลขาธิการ สำนักงานคณะกรรมการอาหารและยา</t>
        </is>
      </c>
      <c r="H97" s="88" t="inlineStr">
        <is>
          <t>ไม่สามารถตัดสินใจได้จากข้อมูลที่ให้มา</t>
        </is>
      </c>
      <c r="I97" s="119" t="inlineStr">
        <is>
          <t>1</t>
        </is>
      </c>
      <c r="J97" s="88" t="inlineStr">
        <is>
          <t>✅ คำตอบที่ถูกต้อง: ข้อ ก. ถูกต้อง เพราะเลขาธิการสำนักงานคณะกรรมการอาหาร และยาเป็นผู้อนุญาตสำหรับการออกทุก ชนิดทั่วราชอาณาจักร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ถูกต้อง เพราะเลขาธิการสำนักงานคณะกรรมการอาหาร และยาเป็นผู้อนุญาตสำหรับการออกทุก ชนิดทั่วราชอาณาจักร การเลือก ถูกต้อง เพราะเลขาธิการสำนักงานคณะกรรมการอาหาร และยาเป็นผู้อนุญาตสำหรับการออกทุก ชนิดทั่วราชอาณาจักร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(ถูกต้อง เพราะการอนุญาตสำหรับการขายยาผู้อนุญาตอาจเป็นเลขาธิการ หรือผู้ว่าราชการจังหวัดก็ ได้): ตามพระราชบัญญัติยา พ.ศ. 2510 ผู้อนุญาตในเขตจังหวัดอื่นนอกจากกรุงเทพมหานครคือนายแพทย์์สาธารณสุขจังหวัดที่ได้รับมอบหมาย ไม่ใช่เลขาธิการ อย. หรือผู้ว่าราชการจังหวัดโดยตรง
• ข้อ ค. (ไม่ถูกต้อง เพราะผู้อนุญาตสำหรับการขายยาในต่างจังหวัดต้องเป็นผู้ว่าราชการจังหวัดที่อยู่ในเขต จังหวัดนั้น): อำนาจการพิจารณาอนุญาตเปิดร้านขายยาแผนปัจจุบันในต่างจังหวัดถูกกระจายอำนาจไปยังนายแพทย์์สาธารณสุขจังหวัด (สสจ.) ปฏิบัติราชการแทน ไม่ใช่ผู้ว่าราชการจังหวัดโดยตรง
• ข้อ ง. (ไม่ถูกต้อง เพราะผู้อนุญาตสำหรับการขายยาคือ ปลัดกระทรวงสาธารณสุขไม่ใช่เลขาธิการ สำนักงานคณะกรรมการอาหารและยา): ปลัดกระทรวงสาธารณสุขเป็นผู้บังคับบัญชาสูงสุดของกระทรวง แต่มิใช่ผู้อนุญาตตามนิยามในพระราชบัญญัติยา พ.ศ. 2510
• ข้อ จ. (ไม่สามารถตัดสินใจได้จากข้อมูลที่ให้มา): ข้อมูลที่โจทย์ระบุมีความชัดเจนเพียงพอในการวินิจฉัยตามบทบัญญัติแห่งกฎหมายยาว่าด้วยเขตอำนาจหน้าที่ของผู้อนุญา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7" s="100" t="n"/>
      <c r="L97" s="88" t="inlineStr">
        <is>
          <t>Allergic rhinitis</t>
        </is>
      </c>
      <c r="M97" s="100" t="inlineStr">
        <is>
          <t>Clinic</t>
        </is>
      </c>
      <c r="N97" s="88" t="inlineStr">
        <is>
          <t>ข้อ 11 (PLE_CC1_Practice_Exam.md)</t>
        </is>
      </c>
      <c r="O97" s="100" t="inlineStr">
        <is>
          <t>Mock</t>
        </is>
      </c>
      <c r="P97" s="100" t="inlineStr">
        <is>
          <t>Mock สภาเภสัชฯ Practice</t>
        </is>
      </c>
      <c r="Q97" s="100" t="n"/>
    </row>
    <row r="98" ht="13.2" customHeight="1" s="49">
      <c r="A98" s="119" t="n">
        <v>101</v>
      </c>
      <c r="B98" s="88" t="inlineStr">
        <is>
          <t>ผู้ป่วยมาร้านยาเพื่อขอซื้อยา Pseudoephedrine ขนาด 60 มิลลิกรัม เภสัชกรบอกยานี้ไม่มีขาย อยาก ทราบว่าทำไมยานี้จึงไม่มีจำหน่ายในร้านยา</t>
        </is>
      </c>
      <c r="C98" s="100" t="n"/>
      <c r="D98" s="88" t="inlineStr">
        <is>
          <t>เนื่องจากเป็นยาอันตราย</t>
        </is>
      </c>
      <c r="E98" s="88" t="inlineStr">
        <is>
          <t>เนื่องจากเป็นยาควบคุมพิเศษ</t>
        </is>
      </c>
      <c r="F98" s="88" t="inlineStr">
        <is>
          <t>เนื่องจากเป็นยาเสพติดให้โทษ ประเภทที่ 2</t>
        </is>
      </c>
      <c r="G98" s="88" t="inlineStr">
        <is>
          <t>เนื่องจากเป็นวัตถุออกฤทธิ์ต่อจิตและประสาท ประเภทที่ 2</t>
        </is>
      </c>
      <c r="H98" s="88" t="inlineStr">
        <is>
          <t>เนื่องจากไม่มียานี้จำหน่ายในประเทศไทย</t>
        </is>
      </c>
      <c r="I98" s="119" t="inlineStr">
        <is>
          <t>1</t>
        </is>
      </c>
      <c r="J98" s="88" t="inlineStr">
        <is>
          <t>✅ คำตอบที่ถูกต้อง: ข้อ ก. เนื่องจากเป็นยาอันตราย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เนื่องจากเป็นยาอันตราย การเลือก เนื่องจากเป็นยาอันตราย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(เนื่องจากเป็นยาควบคุมพิเศษ): ยาควบคุมพิเศษเป็นประเภทตาม พ.ร.บ. ยา ซึ่งต้องสั่งจ่ายโดยแพทย์์ แต่ Pseudoephedrine สูตรเดี่ยวถูกยกระดับการควบคุมให้พ้นจาก พ.ร.บ. ยา ไปเป็นวัตถุออกฤทธิ์ต่อจิตและประสาท
• ข้อ ค. (เนื่องจากเป็นยาเสพติดให้โทษ ประเภทที่ 2): ยาเสพติดให้โทษประเภทที่ 2 หมายถึงยาเสพติดให้โทษที่มีประโยชน์ทางการแพทย์์ เช่น Morphine, Pethidine, Fentanyl ซึ่งไม่ใช่ประเภททางกฎหมายของ Pseudoephedrine
• ข้อ ง. (เนื่องจากเป็นวัตถุออกฤทธิ์ต่อจิตและประสาท ประเภทที่ 2): กระทรวงสาธารณสุขได้ประกาศยกระดับ Pseudoephedrine เดี่ยวเป็นวัตถุออกฤทธิ์ต่อจิตและประสาทประเภทที่ 2 ห้ามจำหน่ายในร้านขายยาแผนปัจจุบันเพื่อป้องกันการนำไปสังเคราะห์ Methamphetamine
• ข้อ จ. (เนื่องจากไม่มียานี้จำหน่ายในประเทศไทย): Pseudoephedrine ยังมีใช้อย่างถูกต้องตามกฎหมายในสถานพยาบาลและโรงพยาบาลที่ได้รับใบอนุญาต จึงไม่ใช่ยาที่ไม่มีการจำหน่ายในประเทศไทย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8" s="100" t="n"/>
      <c r="L98" s="88" t="inlineStr">
        <is>
          <t>Allergic rhinitis</t>
        </is>
      </c>
      <c r="M98" s="100" t="inlineStr">
        <is>
          <t>Clinic</t>
        </is>
      </c>
      <c r="N98" s="88" t="inlineStr">
        <is>
          <t>ข้อ 27 (PLE_CC1_Practice_Exam.md)</t>
        </is>
      </c>
      <c r="O98" s="100" t="inlineStr">
        <is>
          <t>Mock</t>
        </is>
      </c>
      <c r="P98" s="100" t="inlineStr">
        <is>
          <t>Mock สภาเภสัชฯ Practice</t>
        </is>
      </c>
      <c r="Q98" s="100" t="n"/>
    </row>
    <row r="99" ht="13.2" customHeight="1" s="49">
      <c r="A99" s="119" t="n">
        <v>102</v>
      </c>
      <c r="B99" s="88" t="inlineStr">
        <is>
          <t>Oral antihistamine ลดน้ำมูก + คัดจมูก</t>
        </is>
      </c>
      <c r="C99" s="100" t="n"/>
      <c r="D99" s="88" t="inlineStr">
        <is>
          <t>Epinephrine 0.3 mg IM stat</t>
        </is>
      </c>
      <c r="E99" s="88" t="inlineStr">
        <is>
          <t>Dexamethasone 4 mg IV</t>
        </is>
      </c>
      <c r="F99" s="88" t="inlineStr">
        <is>
          <t>Prednisolone 20 mg OD</t>
        </is>
      </c>
      <c r="G99" s="88" t="inlineStr">
        <is>
          <t>Montelukast 10 mg HS</t>
        </is>
      </c>
      <c r="H99" s="88" t="inlineStr">
        <is>
          <t>Hydroxyzine 25 mg HS</t>
        </is>
      </c>
      <c r="I99" s="119" t="inlineStr">
        <is>
          <t>1</t>
        </is>
      </c>
      <c r="J99"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เป็นยากลุ่มกลูโคคอร์ติคอยด์ชนิดฉีด ใช้สำหรับลดการอักเสบขั้นรุนแรง ไม่ใช่ยากลุ่ม oral antihistamine สำหรับลดน้ำมูกและอาการคัดจมูก
• ข้อ ค. (Prednisolone 20 mg OD): Prednisolone 20 mg OD เป็น oral corticosteroid ที่มีฤทธิ์ต้านการอักเสบทั่วร่างกาย ไม่ได้ออกฤทธิ์ยับยั้ง H1 receptor โดยตรง และไม่ควรใช้เป็นยาแรกเริ่มสำหรับลดน้ำมูกทั่วไป
• ข้อ ง. (Montelukast 10 mg HS): Montelukast 10 mg HS เป็น cysteinyl leukotriene receptor antagonist แม้ช่วยลดอาการคัดจมูกได้ดี แต่ไม่ได้จัดอยู่ในกลุ่มยา oral antihistamine
• ข้อ จ. (Hydroxyzine 25 mg HS): Hydroxyzine 25 mg HS แม้เป็น oral antihistamine แต่เป็นกลุ่ม first-generation ที่มีผลข้างเคียงง่วงซึมสูงมากและมีฤทธิ์ anticholinergic เด่น จึงไม่ใช่ตัวเลือกแรกสำหรับการลดน้ำมูกในเวลากลางวัน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100" t="n"/>
      <c r="L99" s="88" t="inlineStr">
        <is>
          <t>Allergic rhinitis</t>
        </is>
      </c>
      <c r="M99" s="100" t="inlineStr">
        <is>
          <t>Clinic</t>
        </is>
      </c>
      <c r="N99" s="88" t="inlineStr">
        <is>
          <t>ข้อ 2 (PLE_CC1_Key_Rx20_UBU.md)</t>
        </is>
      </c>
      <c r="O99" s="100" t="inlineStr">
        <is>
          <t>Mock</t>
        </is>
      </c>
      <c r="P99" s="100" t="inlineStr">
        <is>
          <t>Mock Rx20 UBU</t>
        </is>
      </c>
      <c r="Q99" s="100" t="n"/>
    </row>
    <row r="100" ht="13.2" customHeight="1" s="49">
      <c r="A100" s="119" t="n">
        <v>103</v>
      </c>
      <c r="B100" s="88" t="inlineStr">
        <is>
          <t>ยาเพิกถอนทะเบียนตำรับ เรื่องที่ 2 Asthma ผู้ป่วยเป็นโรคภูมิแพ้ มักมีอาการเมื่ออากาศเปลี่ยน มีอาการคล้ายหวัด จาม คัดจมูก น้ำมูกไหล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ได้รับยาแล้วควบคุมอาการได้ดี แต่ช่วงนี้ปัสสาวะไม่ออก</t>
        </is>
      </c>
      <c r="C100" s="100" t="n"/>
      <c r="D100" s="88" t="inlineStr">
        <is>
          <t>Montelukast 10 mg HS</t>
        </is>
      </c>
      <c r="E100" s="88" t="inlineStr">
        <is>
          <t>Hydroxyzine 25 mg HS</t>
        </is>
      </c>
      <c r="F100" s="88" t="inlineStr">
        <is>
          <t>Diphenhydramine 25 mg IV</t>
        </is>
      </c>
      <c r="G100" s="88" t="inlineStr">
        <is>
          <t>Cetirizine 10 mg OD</t>
        </is>
      </c>
      <c r="H100" s="88" t="inlineStr">
        <is>
          <t>Loratadine 10 mg OD</t>
        </is>
      </c>
      <c r="I100" s="119" t="inlineStr">
        <is>
          <t>4</t>
        </is>
      </c>
      <c r="J100" s="88" t="inlineStr">
        <is>
          <t>✅ คำตอบที่ถูกต้อง: ข้อ ง.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10 mg HS ไม่ได้ออกฤทธิ์ยับยั้ง cholinergic muscarinic receptor จึงไม่ทำให้กล้ามเนื้อกระเพาะปัสสาวะคลายตัวผิดปกติ และไม่ทำให้เกิดอาการปัสสาวะคั่ง
• ข้อ ข. (Hydroxyzine 25 mg HS): Hydroxyzine 25 mg HS มีฤทธิ์ anticholinergic เด่นชัดมาก ส่งผลให้กล้ามเนื้อ detrusor ของกระเพาะปัสสาวะคลายตัวและหูรูดหดเกร็ง ทำให้ผู้ป่วย BPH เกิดอาการปัสสาวะไม่ออก (acute urinary retention)
• ข้อ ค. (Diphenhydramine 25 mg IV): Diphenhydramine 25 mg IV เป็น first-generation antihistamine ที่มีฤทธิ์ anticholinergic สูงมากเช่นกัน ซึ่งเป็นสาเหตุสำคัญของการเกิดปัสสาวะไม่ออกในผู้ป่วยโรคต่อมลูกหมากโต
• ข้อ จ. (Loratadine 10 mg OD): Loratadine 10 mg OD เป็น second-generation antihistamine ที่ไม่มีฤทธิ์ anticholinergic ที่ขนาดยารักษา จึงไม่เป็นสาเหตุที่ทำให้ผู้ป่วยโรคต่อมลูกหมากโตเกิดอาการปัสสาวะคั่ง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100" s="100" t="n"/>
      <c r="L100" s="88" t="inlineStr">
        <is>
          <t>Allergic rhinitis</t>
        </is>
      </c>
      <c r="M100" s="100" t="inlineStr">
        <is>
          <t>Clinic</t>
        </is>
      </c>
      <c r="N100" s="88" t="inlineStr">
        <is>
          <t>ข้อ 5 (PLE_CC1_Key_Rx20_UBU.md)</t>
        </is>
      </c>
      <c r="O100" s="100" t="inlineStr">
        <is>
          <t>Mock</t>
        </is>
      </c>
      <c r="P100" s="100" t="inlineStr">
        <is>
          <t>Mock Rx20 UBU</t>
        </is>
      </c>
      <c r="Q100" s="100" t="n"/>
    </row>
    <row r="101" ht="13.2" customHeight="1" s="49">
      <c r="A101" s="119" t="n">
        <v>104</v>
      </c>
      <c r="B101" s="88" t="inlineStr">
        <is>
          <t>... การใช้ยาหดหลอดเลือดชนิดทีใช้พ่นจมูกต่อเนืองกันนานกว่าสัปดาห์ อาจทำให้เกิดภาวะเยือบุจมูกอักเสบจากยา (rhinitis medicamentosa) ได้ จึงไม่แนะนำให้ผู้ป่วยใช้ยาหดหลอดเลือดชนิดทีใช้พ่นจมูกนีนานเกินไป ยาหดหลอดเลือดชนิดทีใช้พ่น หรือหยอดจมูกแบ่งออกได้เป็ น กลุ่ม คือ 1. Imidazoline derivatives ยาในกลุ่มนี ได้แก่ oxymetazoline, xylometazoline, tetrahydrozoline และ naphazoline เป็นต้น 2. Beta phenylethylamine derivatives ยาในกลุ่มนี ได้แก่ ephedrine, phenylephrine เป็นต้น</t>
        </is>
      </c>
      <c r="C101" s="100" t="n"/>
      <c r="D101" s="88" t="inlineStr">
        <is>
          <t>Cetirizine 10 mg OD</t>
        </is>
      </c>
      <c r="E101" s="88" t="inlineStr">
        <is>
          <t>Loratadine 10 mg OD</t>
        </is>
      </c>
      <c r="F101" s="88" t="inlineStr">
        <is>
          <t>Fexofenadine 180 mg OD</t>
        </is>
      </c>
      <c r="G101" s="88" t="inlineStr">
        <is>
          <t>Chlorpheniramine 4 mg TID</t>
        </is>
      </c>
      <c r="H101" s="88" t="inlineStr">
        <is>
          <t>Fluticasone furoate nasal spray</t>
        </is>
      </c>
      <c r="I101" s="119" t="inlineStr">
        <is>
          <t>3</t>
        </is>
      </c>
      <c r="J101" s="88" t="inlineStr">
        <is>
          <t>✅ คำตอบที่ถูกต้อง: ข้อ ค. Fexofenadine 180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Fexofenadine 180 mg OD การเลือก Fexofenadine 180 mg OD เป็นคำตอบที่ถูกต้องตามแนวทางการรักษามาตรฐาน เนื่องจาก เป็น 2nd generation non-sedating H1-antihistamine ไม่ผ่าน blood-brain barrier จึงแทบไม่มีฤทธิ์ง่วงซึม หลีกเลี่ยงการรับประทานพร้อมน้ำผลไม้รสเปรี้ยว (grapefruit, orange juice)
🔍 ข้ออื่นผิดเพราะอะไร:
• ข้อ ก. (Cetirizine 10 mg OD): Cetirizine 10 mg OD มีความปลอดภัยต่อระบบหัวใจและไม่ทำให้เกิด rhinitis medicamentosa แต่ไม่ใช่ยาตัวเดียวในกลุ่ม second-generation ที่เลือกใช้
• ข้อ ข. (Loratadine 10 mg OD): Loratadine 10 mg OD เป็น nonsedating antihistamine ที่ปลอดภัย แต่มีกลไกยับยั้ง H1 receptor ทั่วไป ไม่ได้เกี่ยวข้องโดยตรงกับการฟื้นฟูเยื่อบุจมูกจากการติดยาพ่นหดหลอดเลือด
• ข้อ ง. (Chlorpheniramine 4 mg TID): Chlorpheniramine 4 mg TID มีฤทธิ์ anticholinergic ทำให้เยื่อบุจมูกแห้งระคายเคืองมากขึ้น และอาจทำให้ผู้ป่วยง่วงซึมจนรบกวนสมาธิในการทำงาน
• ข้อ จ. (Fluticasone furoate nasal spray): Fluticasone furoate nasal spray เป็น intranasal corticosteroid ซึ่งเป็นยาหลักที่ใช้ในการรักษา rhinitis medicamentosa เพื่อลดการอักเสบและช่วยถอนยาพ่นหดหลอดเลือด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1" s="100" t="n"/>
      <c r="L101" s="88" t="inlineStr">
        <is>
          <t>Allergic rhinitis</t>
        </is>
      </c>
      <c r="M101" s="100" t="inlineStr">
        <is>
          <t>Clinic</t>
        </is>
      </c>
      <c r="N101" s="88" t="inlineStr">
        <is>
          <t>ข้อ 5 (PLE_CC1_Key_Rx20_UBU.md)</t>
        </is>
      </c>
      <c r="O101" s="100" t="inlineStr">
        <is>
          <t>Mock</t>
        </is>
      </c>
      <c r="P101" s="100" t="inlineStr">
        <is>
          <t>Mock Rx20 UBU</t>
        </is>
      </c>
      <c r="Q101" s="100" t="n"/>
    </row>
    <row r="102" ht="13.2" customHeight="1" s="49">
      <c r="A102" s="119" t="n">
        <v>105</v>
      </c>
      <c r="B102" s="88" t="inlineStr">
        <is>
          <t>ยา Antihistamine ตัวใดที่ทำให้ง่วงมากที่สุด</t>
        </is>
      </c>
      <c r="C102" s="100" t="n"/>
      <c r="D102" s="88" t="inlineStr">
        <is>
          <t>Chlorpheniramine 4 mg TID</t>
        </is>
      </c>
      <c r="E102" s="88" t="inlineStr">
        <is>
          <t>Fluticasone furoate nasal spray</t>
        </is>
      </c>
      <c r="F102" s="88" t="inlineStr">
        <is>
          <t>Budesonide nasal spray</t>
        </is>
      </c>
      <c r="G102" s="88" t="inlineStr">
        <is>
          <t>Epinephrine 0.3 mg IM stat</t>
        </is>
      </c>
      <c r="H102" s="88" t="inlineStr">
        <is>
          <t>Dexamethasone 4 mg IV</t>
        </is>
      </c>
      <c r="I102" s="119" t="inlineStr">
        <is>
          <t>1</t>
        </is>
      </c>
      <c r="J102"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เป็นยาสเตียรอยด์พ่นจมูกเฉพาะที่ ออกฤทธิ์ต้านการอักเสบโดยแทบไม่มี systemic absorption จึงไม่ทำให้เกิดอาการง่วงนอน
• ข้อ ค. (Budesonide nasal spray): Budesonide nasal spray เป็นยาสเตียรอยด์พ่นจมูกเฉพาะที่ มีความปลอดภัยสูงและไม่ส่งผลต่อระดับสารสื่อประสาทในสมอง จึงไม่ทำให้เกิดอาการง่วงซึม
• ข้อ ง. (Epinephrine 0.3 mg IM stat): Epinephrine 0.3 mg IM stat ออกฤทธิ์กระตุ้นระบบประสาท sympathetic ผ่าน adrenergic receptors ทำให้เกิดอาการตื่นตัว หัวใจเต้นเร็ว ใจสั่น ตรงข้ามกับอาการง่วงนอน
• ข้อ จ. (Dexamethasone 4 mg IV): Dexamethasone 4 mg IV เป็น systemic corticosteroid ที่อาจกระตุ้นระบบประสาทส่วนกลางทำให้นอนไม่หลับ (insomnia) หรืออารมณ์แปรปรวน แต่ไม่ทำให้ง่วงซึม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2" s="100" t="n"/>
      <c r="L102" s="88" t="inlineStr">
        <is>
          <t>Allergic rhinitis</t>
        </is>
      </c>
      <c r="M102" s="100" t="inlineStr">
        <is>
          <t>Clinic</t>
        </is>
      </c>
      <c r="N102" s="88" t="inlineStr">
        <is>
          <t>ข้อ 8 (PLE_CC1_Key_Rx20_UBU.md)</t>
        </is>
      </c>
      <c r="O102" s="100" t="inlineStr">
        <is>
          <t>Mock</t>
        </is>
      </c>
      <c r="P102" s="100" t="inlineStr">
        <is>
          <t>Mock Rx20 UBU</t>
        </is>
      </c>
      <c r="Q102" s="100" t="n"/>
    </row>
    <row r="103" ht="13.2" customHeight="1" s="49">
      <c r="A103" s="119" t="n">
        <v>106</v>
      </c>
      <c r="B103" s="88" t="inlineStr">
        <is>
          <t>ใช้ยาเดิมต่อไป แต่ให้ antihistamine และ paracetamol</t>
        </is>
      </c>
      <c r="C103" s="100" t="n"/>
      <c r="D103" s="88" t="inlineStr">
        <is>
          <t>Epinephrine 0.3 mg IM stat</t>
        </is>
      </c>
      <c r="E103" s="88" t="inlineStr">
        <is>
          <t>Dexamethasone 4 mg IV</t>
        </is>
      </c>
      <c r="F103" s="88" t="inlineStr">
        <is>
          <t>Prednisolone 20 mg OD</t>
        </is>
      </c>
      <c r="G103" s="88" t="inlineStr">
        <is>
          <t>Montelukast 10 mg HS</t>
        </is>
      </c>
      <c r="H103" s="88" t="inlineStr">
        <is>
          <t>Hydroxyzine 25 mg HS</t>
        </is>
      </c>
      <c r="I103" s="119" t="inlineStr">
        <is>
          <t>1</t>
        </is>
      </c>
      <c r="J103"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เป็นสเตียรอยด์ชนิดฉีดที่ใช้ในกรณีแพ้รุนแรงหรือมีภาวะ airway edema ไม่มีความจำเป็นในการรักษาอาการไม่พึงประสงค์เล็กน้อยจากการให้ยา
• ข้อ ค. (Prednisolone 20 mg OD): Prednisolone 20 mg OD เป็น oral corticosteroid ที่ไม่จำเป็นสำหรับการบรรเทาอาการปวดศีรษะหรือไข้ต่ำๆ จากการให้ยา ซึ่งตอบสนองได้ดีต่อ paracetamol และ antihistamine
• ข้อ ง. (Montelukast 10 mg HS): Montelukast 10 mg HS ออกฤทธิ์จำเพาะต่อ leukotriene receptor ในทางเดินหายใจ ไม่มีบทบาทในการป้องกันหรือบรรเทาอาการข้างเคียงทางระบบทั่วไป
• ข้อ จ. (Hydroxyzine 25 mg HS): Hydroxyzine 25 mg HS มีผลข้างเคียงง่วงนอนมาก การให้ยาแก้แพ้รุ่นที่สองร่วมกับพาราเซตามอลจะช่วยให้ผู้ป่วยทำกิจกรรมประจำวันได้ดีกว่า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3" s="100" t="n"/>
      <c r="L103" s="88" t="inlineStr">
        <is>
          <t>Allergic rhinitis</t>
        </is>
      </c>
      <c r="M103" s="100" t="inlineStr">
        <is>
          <t>Clinic</t>
        </is>
      </c>
      <c r="N103" s="88" t="inlineStr">
        <is>
          <t>ข้อ 1 (PLE_CC1_Key_Rx20_UBU.md)</t>
        </is>
      </c>
      <c r="O103" s="100" t="inlineStr">
        <is>
          <t>Mock</t>
        </is>
      </c>
      <c r="P103" s="100" t="inlineStr">
        <is>
          <t>Mock Rx20 UBU</t>
        </is>
      </c>
      <c r="Q103" s="100" t="n"/>
    </row>
    <row r="104" ht="13.2" customHeight="1" s="49">
      <c r="A104" s="119" t="n">
        <v>107</v>
      </c>
      <c r="B104" s="88" t="inlineStr">
        <is>
          <t>Loratadine (minor) ระดับ lora ลดลง</t>
        </is>
      </c>
      <c r="C104" s="100" t="n"/>
      <c r="D104" s="88" t="inlineStr">
        <is>
          <t>Montelukast 10 mg HS</t>
        </is>
      </c>
      <c r="E104" s="88" t="inlineStr">
        <is>
          <t>Hydroxyzine 25 mg HS</t>
        </is>
      </c>
      <c r="F104" s="88" t="inlineStr">
        <is>
          <t>Diphenhydramine 25 mg IV</t>
        </is>
      </c>
      <c r="G104" s="88" t="inlineStr">
        <is>
          <t>Cetirizine 10 mg OD</t>
        </is>
      </c>
      <c r="H104" s="88" t="inlineStr">
        <is>
          <t>Loratadine 10 mg OD</t>
        </is>
      </c>
      <c r="I104" s="119" t="inlineStr">
        <is>
          <t>1</t>
        </is>
      </c>
      <c r="J104"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ถูก metabolize ผ่านเอนไซม์ alcohol dehydrogenase เป็นหลัก การเกิด drug interaction ผ่าน CYP3A4 จึงมีผลน้อยกว่ายาแก้แพ้กลุ่มอื่น
• ข้อ ค. (Diphenhydramine 25 mg IV): Diphenhydramine ถูกกำจัดผ่าน CYP2D6 เป็นหลัก การเปลี่ยนแปลงของเอนไซม์ CYP3A4 จึงไม่ส่งผลต่อระดับยาอย่างมีนัยสำคัญทางคลินิก
• ข้อ ง. (Cetirizine 10 mg OD): Cetirizine ถูกขับออกทางไตในรูปเดิมมากกว่าร้อยละ 70 โดยแทบไม่ผ่านการเปลี่ยนแปลงทางตับ จึงไม่ได้รับผลกระทบจากการเหนี่ยวนำหรือยับยั้งเอนไซม์ CYP450
• ข้อ จ. (Loratadine 10 mg OD): Loratadine ถูก metabolize ผ่านเอนไซม์ CYP3A4 และ CYP2D6 เป็นหลัก หากได้รับยาร่วมที่มีฤทธิ์เหนี่ยวนำเอนไซม์ (CYP inducer) จะทำให้ระดับยา Loratadine ในเลือดลดลงอย่างมีนัยสำคัญ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00" t="n"/>
      <c r="L104" s="88" t="inlineStr">
        <is>
          <t>Allergic rhinitis</t>
        </is>
      </c>
      <c r="M104" s="100" t="inlineStr">
        <is>
          <t>Clinic</t>
        </is>
      </c>
      <c r="N104" s="88" t="inlineStr">
        <is>
          <t>ข้อ 3 (PLE_CC1_Key_Rx20_UBU.md)</t>
        </is>
      </c>
      <c r="O104" s="100" t="inlineStr">
        <is>
          <t>Mock</t>
        </is>
      </c>
      <c r="P104" s="100" t="inlineStr">
        <is>
          <t>Mock Rx20 UBU</t>
        </is>
      </c>
      <c r="Q104" s="100" t="n"/>
    </row>
    <row r="105" ht="13.2" customHeight="1" s="49">
      <c r="A105" s="119" t="n">
        <v>108</v>
      </c>
      <c r="B105" s="88" t="inlineStr">
        <is>
          <t>ไม่เหมาะสม เพราะ ควรใช้ยา Loratadine จะได้ผลดีกว่า</t>
        </is>
      </c>
      <c r="C105" s="100" t="n"/>
      <c r="D105" s="88" t="inlineStr">
        <is>
          <t>Cetirizine 10 mg OD</t>
        </is>
      </c>
      <c r="E105" s="88" t="inlineStr">
        <is>
          <t>Loratadine 10 mg OD</t>
        </is>
      </c>
      <c r="F105" s="88" t="inlineStr">
        <is>
          <t>Fexofenadine 180 mg OD</t>
        </is>
      </c>
      <c r="G105" s="88" t="inlineStr">
        <is>
          <t>Chlorpheniramine 4 mg TID</t>
        </is>
      </c>
      <c r="H105" s="88" t="inlineStr">
        <is>
          <t>Fluticasone furoate nasal spray</t>
        </is>
      </c>
      <c r="I105" s="119" t="inlineStr">
        <is>
          <t>1</t>
        </is>
      </c>
      <c r="J105" s="88"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มีข้อดีเรื่องไม่ง่วงนอน แต่การเปรียบเทียบประสิทธิผลพบว่า Cetirizine อาจมี onset of action ที่เร็วกว่าและควบคุมอาการคันจามได้ครอบคลุมไม่ด้อยกว่ากัน
• ข้อ ค. (Fexofenadine 180 mg OD): Fexofenadine 180 mg OD เป็นตัวเลือกที่ดีมากในผู้ป่วยที่ไม่ต้องการอาการง่วงนอนเลย แต่การระบุว่าต้องเปลี่ยนเป็น Loratadine จึงอาจไม่ถูกต้องหากพิจารณาตามภาพรวมการรักษา
• ข้อ ง. (Chlorpheniramine 4 mg TID): Chlorpheniramine 4 mg TID มีระยะเวลาการออกฤทธิ์สั้น ต้องรับประทานวันละ 3-4 ครั้ง และมีอาการง่วงนอนมาก จึงมี compliance ด้อยกว่ายาที่รับประทานวันละครั้ง
• ข้อ จ. (Fluticasone furoate nasal spray): Fluticasone furoate nasal spray เป็นยาที่มีประสิทธิภาพสูงสุดในการควบคุมอาการทางจมูกทั้งหมด แต่ผู้ป่วยบางรายอาจปฏิเสธรูปแบบการพ่นจมูกและเลือกใช้ยากินเป็นหลัก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5" s="100" t="n"/>
      <c r="L105" s="88" t="inlineStr">
        <is>
          <t>Allergic rhinitis</t>
        </is>
      </c>
      <c r="M105" s="100" t="inlineStr">
        <is>
          <t>Clinic</t>
        </is>
      </c>
      <c r="N105" s="88" t="inlineStr">
        <is>
          <t>ข้อ 4 (PLE_CC1_Key_Rx20_UBU.md)</t>
        </is>
      </c>
      <c r="O105" s="100" t="inlineStr">
        <is>
          <t>Mock</t>
        </is>
      </c>
      <c r="P105" s="100" t="inlineStr">
        <is>
          <t>Mock Rx20 UBU</t>
        </is>
      </c>
      <c r="Q105" s="100" t="n"/>
    </row>
    <row r="106" ht="13.2" customHeight="1" s="49">
      <c r="A106" s="119" t="n">
        <v>109</v>
      </c>
      <c r="B106" s="88" t="inlineStr">
        <is>
          <t>ไม่เหมาะสม เพราะ ไม่ควรใช้ First generation antihistamine และ Decongestant ในผู้สูงอายุ</t>
        </is>
      </c>
      <c r="C106" s="100" t="n"/>
      <c r="D106" s="88" t="inlineStr">
        <is>
          <t>Chlorpheniramine 4 mg TID</t>
        </is>
      </c>
      <c r="E106" s="88" t="inlineStr">
        <is>
          <t>Fluticasone furoate nasal spray</t>
        </is>
      </c>
      <c r="F106" s="88" t="inlineStr">
        <is>
          <t>Budesonide nasal spray</t>
        </is>
      </c>
      <c r="G106" s="88" t="inlineStr">
        <is>
          <t>Epinephrine 0.3 mg IM stat</t>
        </is>
      </c>
      <c r="H106" s="88" t="inlineStr">
        <is>
          <t>Dexamethasone 4 mg IV</t>
        </is>
      </c>
      <c r="I106" s="119" t="inlineStr">
        <is>
          <t>1</t>
        </is>
      </c>
      <c r="J106"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เป็นยาที่มีความปลอดภัยสูงมากในผู้สูงอายุเนื่องจากมี systemic bioavailability ต่ำกว่าร้อยละ 1 จึงเป็นยาแนะนำทางเลือกแรก
• ข้อ ค. (Budesonide nasal spray): Budesonide nasal spray มีความปลอดภัยในการใช้กับผู้สูงอายุ ไม่ส่งผลต่อการกดการทำงานของหัวใจหรือทำให้สับสนเหมือนยากลุ่ม first-generation antihistamine
• ข้อ ง. (Epinephrine 0.3 mg IM stat): Epinephrine 0.3 mg IM stat เป็นยาช่วยชีวิตสำหรับ anaphylaxis แต่มีข้อควรระวังสูงในผู้สูงอายุที่มีโรคหัวใจขาดเลือดหรือความดันโลหิตสูง
• ข้อ จ. (Dexamethasone 4 mg IV): Dexamethasone 4 mg IV มีความเสี่ยงต่อการเกิดภาวะความดันโลหิตสูง น้ำตาลในเลือดสูง และกระดูกพรุนในผู้สูงอายุ จึงไม่แนะนำให้ใช้รักษาอาการภูมิแพ้ทั่วไป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6" s="100" t="n"/>
      <c r="L106" s="88" t="inlineStr">
        <is>
          <t>Allergic rhinitis</t>
        </is>
      </c>
      <c r="M106" s="100" t="inlineStr">
        <is>
          <t>Clinic</t>
        </is>
      </c>
      <c r="N106" s="88" t="inlineStr">
        <is>
          <t>ข้อ 5 (PLE_CC1_Key_Rx20_UBU.md)</t>
        </is>
      </c>
      <c r="O106" s="100" t="inlineStr">
        <is>
          <t>Mock</t>
        </is>
      </c>
      <c r="P106" s="100" t="inlineStr">
        <is>
          <t>Mock Rx20 UBU</t>
        </is>
      </c>
      <c r="Q106" s="100" t="n"/>
    </row>
    <row r="107" ht="13.2" customHeight="1" s="49">
      <c r="A107" s="119" t="n">
        <v>110</v>
      </c>
      <c r="B107" s="88" t="inlineStr">
        <is>
          <t>– สถานการณ) 7 ผู้ป่วยชาย อายุ 40 ป3 น้ำหนัก 60 กิโลกรัม โรคประจำตัวคือ Allergic rhinitis และ CKD stage 4 มีอาการ ไข$ เจ็บคอ มีเสมหะ ไมGไอ มีน้ำมูก เปญนมาสามวัน วันนี้มาร$านยา เภสัชกรสGองคอพบจุดหนองที่คอด$านซ$าย จGายยาคือ Amoxicillin 1x3 Ibuprofen 1x3 pc Chlorpheniramine (4) 1x3 pc prn</t>
        </is>
      </c>
      <c r="C107" s="100" t="n"/>
      <c r="D107" s="88" t="inlineStr">
        <is>
          <t>Epinephrine 0.3 mg IM stat</t>
        </is>
      </c>
      <c r="E107" s="88" t="inlineStr">
        <is>
          <t>Dexamethasone 4 mg IV</t>
        </is>
      </c>
      <c r="F107" s="88" t="inlineStr">
        <is>
          <t>Prednisolone 20 mg OD</t>
        </is>
      </c>
      <c r="G107" s="88" t="inlineStr">
        <is>
          <t>Montelukast 10 mg HS</t>
        </is>
      </c>
      <c r="H107" s="88" t="inlineStr">
        <is>
          <t>Hydroxyzine 25 mg HS</t>
        </is>
      </c>
      <c r="I107" s="119" t="inlineStr">
        <is>
          <t>1</t>
        </is>
      </c>
      <c r="J107" s="88" t="inlineStr">
        <is>
          <t>✅ คำตอบที่ถูกต้อง: ข้อ ก. Epinephrine 0.3 mg IM stat
💡 Background:
ภาวะไตเสื่อม (CKD/AKI) ต้องระมัดระวังการปรับขนาดยาตาม renal function (eGFR/CrCl) และหลีกเลี่ยง nephrotoxic drugs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ที่ไม่มีข้อบ่งใช้ในภาวะคอหอยอักเสบจากเชื้อแบคทีเรีย และอาจกดภูมิคุ้มกันทำให้การติดเชื้อลุกลาม
• ข้อ ค. (Prednisolone 20 mg OD): Prednisolone 20 mg OD ไม่ใช่ยาปฏิชีวนะ จึงไม่สามารถกำจัดเชื้อ Group A Streptococcus ที่ทำให้เกิดจุดหนองที่ต่อมทอนซิลได้
• ข้อ ง. (Montelukast 10 mg HS): Montelukast 10 mg HS เป็นยารักษาภูมิแพ้และโรคหืด ไม่มีฤทธิ์ต้านจุลชีพและไม่มีบทบาทในการรักษา bacterial tonsillopharyngitis
• ข้อ จ. (Hydroxyzine 25 mg HS): Hydroxyzine 25 mg HS แม้ช่วยลดน้ำมูกได้แต่มีผลข้างเคียงง่วงนอนสูง และการใช้ยาแก้แพ้ไม่ได้ช่วยรักษาการติดเชื้อแบคทีเรียที่เป็นสาเหตุหลักของโรค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07" s="100" t="n"/>
      <c r="L107" s="88" t="inlineStr">
        <is>
          <t>Allergic rhinitis</t>
        </is>
      </c>
      <c r="M107" s="100" t="inlineStr">
        <is>
          <t>Clinic</t>
        </is>
      </c>
      <c r="N107" s="88" t="inlineStr">
        <is>
          <t>ข้อ 60 (PLE_CC1_Key_Rx20_UBU.md)</t>
        </is>
      </c>
      <c r="O107" s="100" t="inlineStr">
        <is>
          <t>Mock</t>
        </is>
      </c>
      <c r="P107" s="100" t="inlineStr">
        <is>
          <t>Mock Rx20 UBU</t>
        </is>
      </c>
      <c r="Q107" s="100" t="n"/>
    </row>
    <row r="108" ht="13.2" customHeight="1" s="49">
      <c r="A108" s="119" t="n">
        <v>111</v>
      </c>
      <c r="B108" s="88" t="inlineStr">
        <is>
          <t>เกี่ยวกับ Antihistamine eye drops ข้อใดต่อไปนี้กล่าวถูกต้องตามหลักวิชาชีพเภสัชกรรม</t>
        </is>
      </c>
      <c r="C108" s="100" t="n"/>
      <c r="D108" s="88" t="inlineStr">
        <is>
          <t>Montelukast 10 mg HS</t>
        </is>
      </c>
      <c r="E108" s="88" t="inlineStr">
        <is>
          <t>Hydroxyzine 25 mg HS</t>
        </is>
      </c>
      <c r="F108" s="88" t="inlineStr">
        <is>
          <t>Diphenhydramine 25 mg IV</t>
        </is>
      </c>
      <c r="G108" s="88" t="inlineStr">
        <is>
          <t>Cetirizine 10 mg OD</t>
        </is>
      </c>
      <c r="H108" s="88" t="inlineStr">
        <is>
          <t>Loratadine 10 mg OD</t>
        </is>
      </c>
      <c r="I108" s="119" t="inlineStr">
        <is>
          <t>1</t>
        </is>
      </c>
      <c r="J108" s="88"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เป็นยาแก้แพ้ชนิดรับประทาน ไม่มียาในรูปแบบยาหยอดตา และหากใช้ในปริมาณสูงอาจทำให้เกิดอาการตาแห้งจากผล anticholinergic
• ข้อ ค. (Diphenhydramine 25 mg IV): Diphenhydramine รูปแบบยาฉีดหรือยากินมีผลข้างเคียงทำให้ตาพร่ามัวและปากแห้งตาแห้ง ไม่เหมาะสำหรับการบรรเทาอาการคันตาเฉพาะที่
• ข้อ ง. (Cetirizine 10 mg OD): Cetirizine ชนิดรับประทานช่วยบรรเทาอาการทางตาได้ในระดับปานกลาง แต่การใช้ยาหยอดตาเฉพาะที่กลุ่ม antihistamine/mast cell stabilizer จะออกฤทธิ์ได้ตรงจุดและเร็วกว่า
• ข้อ จ. (Loratadine 10 mg OD): Loratadine ชนิดรับประทานควบคุมอาการแพ้ที่เยื่อบุตาได้ช้ากว่ายาหยอดตาเฉพาะที่ และไม่มีประสิทธิภาพลดอาการคันตาแบบเฉียบพลันได้รวดเร็วเท่ารูปแบบหยอด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8" s="100" t="n"/>
      <c r="L108" s="88" t="inlineStr">
        <is>
          <t>Allergic rhinitis</t>
        </is>
      </c>
      <c r="M108" s="100" t="inlineStr">
        <is>
          <t>Clinic</t>
        </is>
      </c>
      <c r="N108" s="88" t="inlineStr">
        <is>
          <t>ข้อ 3 (PLE_CC1_Key_Rx20_UBU.md)</t>
        </is>
      </c>
      <c r="O108" s="100" t="inlineStr">
        <is>
          <t>Mock</t>
        </is>
      </c>
      <c r="P108" s="100" t="inlineStr">
        <is>
          <t>Mock Rx20 UBU</t>
        </is>
      </c>
      <c r="Q108" s="100" t="n"/>
    </row>
    <row r="109" ht="13.2" customHeight="1" s="49">
      <c r="A109" s="119" t="n">
        <v>112</v>
      </c>
      <c r="B109" s="88" t="inlineStr">
        <is>
          <t>Fexofenadine 60 mg 1 tab bid</t>
        </is>
      </c>
      <c r="C109" s="100" t="n"/>
      <c r="D109" s="88" t="inlineStr">
        <is>
          <t>Cetirizine 10 mg OD</t>
        </is>
      </c>
      <c r="E109" s="88" t="inlineStr">
        <is>
          <t>Loratadine 10 mg OD</t>
        </is>
      </c>
      <c r="F109" s="88" t="inlineStr">
        <is>
          <t>Fexofenadine 180 mg OD</t>
        </is>
      </c>
      <c r="G109" s="88" t="inlineStr">
        <is>
          <t>Chlorpheniramine 4 mg TID</t>
        </is>
      </c>
      <c r="H109" s="88" t="inlineStr">
        <is>
          <t>Fluticasone furoate nasal spray</t>
        </is>
      </c>
      <c r="I109" s="119" t="inlineStr">
        <is>
          <t>1</t>
        </is>
      </c>
      <c r="J109" s="88"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รับประทานเพียงวันละ 1 ครั้ง (10 mg OD) เนื่องจากมี prolonged receptor binding และ active metabolite ที่มีค่าครึ่งชีวิตยาว จึงไม่ต้องให้ยาวันละ 2 ครั้ง
• ข้อ ค. (Fexofenadine 180 mg OD): Fexofenadine 180 mg รูปแบบมาตรฐานกำหนดให้รับประทานวันละ 1 ครั้ง ไม่จำเป็นต้องแบ่งให้วันละ 2 ครั้งเหมือนขนาด 60 mg
• ข้อ ง. (Chlorpheniramine 4 mg TID): Chlorpheniramine มีค่าครึ่งชีวิตประมาณ 14-25 ชั่วโมง แต่ระยะเวลาการออกฤทธิ์ทางคลินิกสั้นจึงต้องให้ทุก 6-8 ชั่วโมง (TID หรือ QID) การให้วันละ 2 ครั้งอาจควบคุมอาการได้ไม่ต่อเนื่อง
• ข้อ จ. (Fluticasone furoate nasal spray): Fluticasone furoate nasal spray เป็นยาพ่นจมูกที่ให้การออกฤทธิ์ควบคุมการอักเสบได้ต่อเนื่องตลอด 24 ชั่วโมงจากการพ่นเพียงวันละ 1 ครั้ง ไม่ต้องบริหารยาวันละหลายรอบ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9" s="100" t="n"/>
      <c r="L109" s="88" t="inlineStr">
        <is>
          <t>Allergic rhinitis</t>
        </is>
      </c>
      <c r="M109" s="100" t="inlineStr">
        <is>
          <t>Clinic</t>
        </is>
      </c>
      <c r="N109" s="88" t="inlineStr">
        <is>
          <t>ข้อ 2 (PLE_CC1_Key_Rx20_UBU.md)</t>
        </is>
      </c>
      <c r="O109" s="100" t="inlineStr">
        <is>
          <t>Mock</t>
        </is>
      </c>
      <c r="P109" s="100" t="inlineStr">
        <is>
          <t>Mock Rx20 UBU</t>
        </is>
      </c>
      <c r="Q109" s="100" t="n"/>
    </row>
    <row r="110" ht="13.2" customHeight="1" s="49">
      <c r="A110" s="119" t="n">
        <v>113</v>
      </c>
      <c r="B110" s="88" t="inlineStr">
        <is>
          <t>Oxymetazoline intranasal 0.5 mg/ml 1 puff prn (at night 1-2 times/week)</t>
        </is>
      </c>
      <c r="C110" s="100" t="n"/>
      <c r="D110" s="88" t="inlineStr">
        <is>
          <t>Chlorpheniramine 4 mg TID</t>
        </is>
      </c>
      <c r="E110" s="88" t="inlineStr">
        <is>
          <t>Fluticasone furoate nasal spray</t>
        </is>
      </c>
      <c r="F110" s="88" t="inlineStr">
        <is>
          <t>Budesonide nasal spray</t>
        </is>
      </c>
      <c r="G110" s="88" t="inlineStr">
        <is>
          <t>Epinephrine 0.3 mg IM stat</t>
        </is>
      </c>
      <c r="H110" s="88" t="inlineStr">
        <is>
          <t>Dexamethasone 4 mg IV</t>
        </is>
      </c>
      <c r="I110" s="119" t="inlineStr">
        <is>
          <t>1</t>
        </is>
      </c>
      <c r="J110" s="88"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เป็นยาสเตียรอยด์พ่นจมูกที่ต้องใช้ต่อเนื่องสม่ำเสมอทุกวันเพื่อให้ได้ผลการรักษาเต็มที่ ไม่ควรใช้แบบตามอาการ (PRN)
• ข้อ ค. (Budesonide nasal spray): Budesonide nasal spray เป็นยาควบคุมการอักเสบที่ต้องการการบริหารยาเป็นประจำทุกวันอย่างต่อเนื่องเพื่อป้องกันการกำเริบของอาการภูมิแพ้ทางจมูก
• ข้อ ง. (Epinephrine 0.3 mg IM stat): Epinephrine 0.3 mg IM stat มีไว้สำหรับฉีดกู้ชีพในภาวะฉุกเฉิน anaphylaxis เท่านั้น ห้ามนำมาบริหารแบบใช้บ่อยเป็นประจำตามอาการ
• ข้อ จ. (Dexamethasone 4 mg IV): Dexamethasone 4 mg IV เป็นยาฉีดในโรงพยาบาลสำหรับภาวะวิกฤต ไม่สามารถจ่ายให้ผู้ป่วยนำกลับไปบริหารเองตามอาการที่บ้านได้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0" s="100" t="n"/>
      <c r="L110" s="88" t="inlineStr">
        <is>
          <t>Allergic rhinitis</t>
        </is>
      </c>
      <c r="M110" s="100" t="inlineStr">
        <is>
          <t>Clinic</t>
        </is>
      </c>
      <c r="N110" s="88" t="inlineStr">
        <is>
          <t>ข้อ 3 (PLE_CC1_Key_Rx20_UBU.md)</t>
        </is>
      </c>
      <c r="O110" s="100" t="inlineStr">
        <is>
          <t>Mock</t>
        </is>
      </c>
      <c r="P110" s="100" t="inlineStr">
        <is>
          <t>Mock Rx20 UBU</t>
        </is>
      </c>
      <c r="Q110" s="100" t="n"/>
    </row>
    <row r="111" ht="13.2" customHeight="1" s="49">
      <c r="A111" s="119" t="n">
        <v>114</v>
      </c>
      <c r="B111" s="88" t="inlineStr">
        <is>
          <t>Pseudoephedrine 60 mg/triprolidine 2.5 mg 1 tab bid pc</t>
        </is>
      </c>
      <c r="C111" s="100" t="n"/>
      <c r="D111" s="88" t="inlineStr">
        <is>
          <t>Epinephrine 0.3 mg IM stat</t>
        </is>
      </c>
      <c r="E111" s="88" t="inlineStr">
        <is>
          <t>Dexamethasone 4 mg IV</t>
        </is>
      </c>
      <c r="F111" s="88" t="inlineStr">
        <is>
          <t>Prednisolone 20 mg OD</t>
        </is>
      </c>
      <c r="G111" s="88" t="inlineStr">
        <is>
          <t>Montelukast 10 mg HS</t>
        </is>
      </c>
      <c r="H111" s="88" t="inlineStr">
        <is>
          <t>Hydroxyzine 25 mg HS</t>
        </is>
      </c>
      <c r="I111" s="119" t="inlineStr">
        <is>
          <t>1</t>
        </is>
      </c>
      <c r="J111" s="88"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ไม่ใช่สูตรผสมของยาลดน้ำมูกและยาหดหลอดเลือด และการใช้สเตียรอยด์ฉีดอย่างพร่ำเพรื่อทำให้เกิดภาวะแทรกซ้อนทางต่อมหมวกไต
• ข้อ ค. (Prednisolone 20 mg OD): Prednisolone 20 mg OD มีผลข้างเคียงทำให้บวมน้ำ ระคายเคืองกระเพาะอาหาร และเพิ่มระดับน้ำตาลในเลือด ไม่ใช่ยาแก้แพ้ผสมยาลดอาการคัดจมูก
• ข้อ ง. (Montelukast 10 mg HS): Montelukast 10 mg HS ออกฤทธิ์จำเพาะต่อ leukotriene receptor ไม่ได้ประกอบด้วยสารที่มีฤทธิ์ sympathomimetic หรือ antihistamine ยุคแรก
• ข้อ จ. (Hydroxyzine 25 mg HS): Hydroxyzine 25 mg HS เป็นยาเดี่ยวกลุ่ม first-generation antihistamine ไม่มีส่วนผสมของสารลดอาการคัดจมูก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1" s="100" t="n"/>
      <c r="L111" s="88" t="inlineStr">
        <is>
          <t>Allergic rhinitis</t>
        </is>
      </c>
      <c r="M111" s="100" t="inlineStr">
        <is>
          <t>Clinic</t>
        </is>
      </c>
      <c r="N111" s="88" t="inlineStr">
        <is>
          <t>ข้อ 4 (PLE_CC1_Key_Rx20_UBU.md)</t>
        </is>
      </c>
      <c r="O111" s="100" t="inlineStr">
        <is>
          <t>Mock</t>
        </is>
      </c>
      <c r="P111" s="100" t="inlineStr">
        <is>
          <t>Mock Rx20 UBU</t>
        </is>
      </c>
      <c r="Q111" s="100" t="n"/>
    </row>
    <row r="112" ht="13.2" customHeight="1" s="49">
      <c r="A112" s="119" t="n">
        <v>115</v>
      </c>
      <c r="B112" s="88" t="inlineStr">
        <is>
          <t>Allergic rhinitis ของผู้ป่วยรายนี้มีความรุนแรงระดับใด</t>
        </is>
      </c>
      <c r="C112" s="100" t="n"/>
      <c r="D112" s="88" t="inlineStr">
        <is>
          <t>Mild intermittent</t>
        </is>
      </c>
      <c r="E112" s="88" t="inlineStr">
        <is>
          <t>Mild persistent</t>
        </is>
      </c>
      <c r="F112" s="88" t="inlineStr">
        <is>
          <t>Mild-moderate persistent</t>
        </is>
      </c>
      <c r="G112" s="88" t="inlineStr">
        <is>
          <t>Moderate-severe persistent</t>
        </is>
      </c>
      <c r="H112" s="88" t="inlineStr">
        <is>
          <t>Moderate-severe intermittent และผู้ป่วยเพิ่งมีอาการมา 2 สัปดาห์ ดังแสดงในแผนภูมิด้านล่างนี้</t>
        </is>
      </c>
      <c r="I112" s="119" t="inlineStr">
        <is>
          <t>1</t>
        </is>
      </c>
      <c r="J112" s="88"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Persistent AR ตามเกณฑ์ ARIA หมายถึงมีอาการมากกว่า 4 วันต่อสัปดาห์ และติดต่อกันนานกว่า 4 สัปดาห์ ซึ่งไม่สอดคล้องกับผู้ป่วยที่มีอาการเป็นพักๆ น้อยกว่า 4 วันต่อสัปดาห์
• ข้อ ค. (Mild-moderate persistent): Mild-moderate persistent มีระยะเวลาของอาการนานติดต่อกันเกินเกณฑ์ intermittent และมีระดับความรุนแรงที่รบกวนชีวิตประจำวันมากกว่า
• ข้อ ง. (Moderate-severe persistent): Moderate-severe persistent ต้องมีอาการต่อเนื่องเกิน 4 วันต่อสัปดาห์และเกิน 4 สัปดาห์ ร่วมกับมีอาการรบกวนการนอนหลับหรือการทำงานอย่างชัดเจน
• ข้อ จ. (Moderate-severe intermittent และผู้ป่วยเพิ่งมีอาการมา 2 สัปดาห์ ดังแสดงในแผนภูมิด้านล่างนี้): Moderate-severe intermittent มีความรุนแรงของอาการที่รบกวนคุณภาพชีวิต การทำงาน หรือการนอนหลับ ซึ่งขัดแย้งกับผู้ป่วยกลุ่ม mild ที่ยังใช้ชีวิตได้ตามปกติ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2" s="100" t="n"/>
      <c r="L112" s="88" t="inlineStr">
        <is>
          <t>Allergic rhinitis</t>
        </is>
      </c>
      <c r="M112" s="100" t="inlineStr">
        <is>
          <t>Clinic</t>
        </is>
      </c>
      <c r="N112" s="88" t="inlineStr">
        <is>
          <t>ข้อ 2 (PLE_CC1_Key_Rx20_UBU.md)</t>
        </is>
      </c>
      <c r="O112" s="100" t="inlineStr">
        <is>
          <t>Mock</t>
        </is>
      </c>
      <c r="P112" s="100" t="inlineStr">
        <is>
          <t>Mock Rx20 UBU</t>
        </is>
      </c>
      <c r="Q112" s="100" t="n"/>
    </row>
    <row r="113" ht="13.2" customHeight="1" s="49">
      <c r="A113" s="119" t="n">
        <v>116</v>
      </c>
      <c r="B113" s="88" t="inlineStr">
        <is>
          <t>Fexofenadine มีการ metabolism ได้ metabolite ดังภาพ ซึ่งเกิดขึ้นจากปฏิกิริยาใด</t>
        </is>
      </c>
      <c r="C113" s="100" t="n"/>
      <c r="D113" s="88" t="inlineStr">
        <is>
          <t>Deamination</t>
        </is>
      </c>
      <c r="E113" s="88" t="inlineStr">
        <is>
          <t>Dealkylation</t>
        </is>
      </c>
      <c r="F113" s="88" t="inlineStr">
        <is>
          <t>Deacetylation</t>
        </is>
      </c>
      <c r="G113" s="88" t="inlineStr">
        <is>
          <t>Decarboxylation</t>
        </is>
      </c>
      <c r="H113" s="88" t="inlineStr">
        <is>
          <t>Dehydrogenation</t>
        </is>
      </c>
      <c r="I113" s="119" t="inlineStr">
        <is>
          <t>2</t>
        </is>
      </c>
      <c r="J113" s="88" t="inlineStr">
        <is>
          <t>✅ คำตอบที่ถูกต้อง: ข้อ ข. Dealkylation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Dealkylation การเลือก Dealkylation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(Deamination): Deamination เป็นปฏิกิริยาการตัดหมู่อะมิโนออกจากโมเลกุล ซึ่งไม่ใช่กลไกการเปลี่ยน fexofenadine หรือ terfenadine ในกระบวนการเมแทบอลิซึมของอนุพันธ์นี้
• ข้อ ค. (Deacetylation): Deacetylation เป็นปฏิกิริยาการกำจัดหมู่อะเซทิลออกจากโมเลกุล ซึ่งโครงสร้างของ fexofenadine ไม่มีพันธะเอสเทอร์หรือเอไมด์ของอะซิเตตให้เกิดปฏิกิริยานี้
• ข้อ ง. (Decarboxylation): Decarboxylation เป็นการตัดหมู่คาร์บอกซิลิกออกให้กลายเป็นคาร์บอนไดออกไซด์ แต่สารเมแทบอไลต์ของ fexofenadine ยังคงรักษาหมู่คาร์บอกซิลิกที่สำคัญไว้
• ข้อ จ. (Dehydrogenation): Dehydrogenation เป็นปฏิกิริยาการดึงไฮโดรเจนออกเพื่อสร้างพันธะคู่ ซึ่งไม่ตรงกับการเปลี่ยนแปลงโครงสร้างของสายแอลคิลในเมแทบอไลต์ที่กำหนด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100" t="n"/>
      <c r="L113" s="88" t="inlineStr">
        <is>
          <t>Allergic rhinitis</t>
        </is>
      </c>
      <c r="M113" s="100" t="inlineStr">
        <is>
          <t>Clinic</t>
        </is>
      </c>
      <c r="N113" s="88" t="inlineStr">
        <is>
          <t>ข้อ 7 (PLE_CC1_Key_Rx20_UBU.md)</t>
        </is>
      </c>
      <c r="O113" s="100" t="inlineStr">
        <is>
          <t>Mock</t>
        </is>
      </c>
      <c r="P113" s="100" t="inlineStr">
        <is>
          <t>Mock Rx20 UBU</t>
        </is>
      </c>
      <c r="Q113" s="100" t="n"/>
    </row>
    <row r="114" ht="13.2" customHeight="1" s="49">
      <c r="A114" s="119" t="n">
        <v>117</v>
      </c>
      <c r="B114" s="88" t="inlineStr">
        <is>
          <t>ข้อใดมีผลต่อความสม่ำเสมอของยา fexofenadine</t>
        </is>
      </c>
      <c r="C114" s="100" t="n"/>
      <c r="D114" s="88" t="inlineStr">
        <is>
          <t>มุมทรงตัว</t>
        </is>
      </c>
      <c r="E114" s="88" t="inlineStr">
        <is>
          <t>ความพรุนของผงยา</t>
        </is>
      </c>
      <c r="F114" s="88" t="inlineStr">
        <is>
          <t>การทำเป็นแกรนูล</t>
        </is>
      </c>
      <c r="G114" s="88" t="inlineStr">
        <is>
          <t>ความสามารถในการตอกอัด</t>
        </is>
      </c>
      <c r="H114" s="88" t="inlineStr">
        <is>
          <t>การใส่สาร glidant ลงไปในตำรับ</t>
        </is>
      </c>
      <c r="I114" s="119" t="inlineStr">
        <is>
          <t>1</t>
        </is>
      </c>
      <c r="J114" s="88" t="inlineStr">
        <is>
          <t>✅ คำตอบที่ถูกต้อง: ข้อ ก. มุมทรงตัว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มุมทรงตัว การเลือก มุมทรงตัว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(ความพรุนของผงยา): ความพรุนของผงยา (Powder porosity) ส่งผลต่อคุณสมบัติการดูดซับของเหลวและการแตกกระจายตัวของเม็ดยา แต่มีผลทางอ้อมต่อความสม่ำเสมอของน้ำหนักเมื่อเทียบกับการไหล
• ข้อ ค. (การทำเป็นแกรนูล): การทำเป็นแกรนูล (Granulation) เป็นกระบวนการแปรรูปผงยาเพื่อปรับปรุงคุณสมบัติการไหล แต่มิใช่ตัวชี้วัดคุณสมบัติทางกายภาพโดยตรงในการประเมินความสม่ำเสมอของน้ำหนัก
• ข้อ ง. (ความสามารถในการตอกอัด): ความสามารถในการตอกอัด (Compressibility) มีผลต่อความแข็งและการแตกตัวของเม็ดยา แต่ไม่ใช่ปัจจัยหลักที่ควบคุมการไหลสม่ำเสมอลงสู่ห้องตอกยา
• ข้อ จ. (การใส่สาร glidant ลงไปในตำรับ): การใส่สาร glidant เป็นขั้นตอนการแก้ไขสูตรตำรับเพื่อช่วยลดแรงเสียดทานระหว่างอนุภาค แต่ไม่ใช่ค่าดัชนีทางฟิสิกส์ที่ใช้วัดความสามารถในการไหลของแกรนูล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4" s="100" t="n"/>
      <c r="L114" s="88" t="inlineStr">
        <is>
          <t>Allergic rhinitis</t>
        </is>
      </c>
      <c r="M114" s="100" t="inlineStr">
        <is>
          <t>Clinic</t>
        </is>
      </c>
      <c r="N114" s="88" t="inlineStr">
        <is>
          <t>ข้อ 8 (PLE_CC1_Key_Rx20_UBU.md)</t>
        </is>
      </c>
      <c r="O114" s="100" t="inlineStr">
        <is>
          <t>Mock</t>
        </is>
      </c>
      <c r="P114" s="100" t="inlineStr">
        <is>
          <t>Mock Rx20 UBU</t>
        </is>
      </c>
      <c r="Q114" s="100" t="n"/>
    </row>
    <row r="115" ht="13.2" customHeight="1" s="49">
      <c r="A115" s="119" t="n">
        <v>118</v>
      </c>
      <c r="B115" s="88" t="inlineStr">
        <is>
          <t>จากรูป โครงสร้างหรือคุณสมบัติใดของ cetirizine ที่ทำให้กินยานี้แล้วไม่ง่วง</t>
        </is>
      </c>
      <c r="C115" s="100" t="n"/>
      <c r="D115" s="88" t="inlineStr">
        <is>
          <t>Acid property</t>
        </is>
      </c>
      <c r="E115" s="88" t="inlineStr">
        <is>
          <t>Basic property</t>
        </is>
      </c>
      <c r="F115" s="88" t="inlineStr">
        <is>
          <t>Amphoteric property</t>
        </is>
      </c>
      <c r="G115" s="88" t="inlineStr">
        <is>
          <t>Aromatic ring</t>
        </is>
      </c>
      <c r="H115" s="88" t="inlineStr">
        <is>
          <t>Electron withdrawing และทำให้ผ่าน BBB น้อยจึงทำให้ส่งผลต่อ CNS side น้อย</t>
        </is>
      </c>
      <c r="I115" s="119" t="inlineStr">
        <is>
          <t>1</t>
        </is>
      </c>
      <c r="J115" s="88" t="inlineStr">
        <is>
          <t>✅ คำตอบที่ถูกต้อง: ข้อ ก. Acid property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Acid property การเลือก Acid property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(Basic property): Basic property เกิดจากหมู่อะมิโน tertiary amine ในวง piperazine ซึ่งเป็นคุณสมบัติที่มีอยู่ใน first-generation antihistamines เช่นกัน จึงไม่ใช่ปัจจัยที่ทำให้ cetirizine ไม่ง่วง
• ข้อ ค. (Amphoteric property): Amphoteric property เป็นคุณสมบัติของสารที่ทำหน้าที่ได้ทั้งกรดและเบส แต่ปัจจัยหลักที่ทำให้โมเลกุลไม่ผ่าน blood-brain barrier คือการแตกตัวเป็นประจุลบของหมู่กรดคาร์บอกซิลิกที่สภาวะสรีรวิทยา
• ข้อ ง. (Aromatic ring): Aromatic ring เป็นโครงสร้างที่มีอยู่ใน antihistamines เกือบทุกกลุ่มเพื่อใช้จับกับ hydrophobic pocket ของ H1 receptor จึงไม่เกี่ยวข้องกับการลดผลข้างเคียงง่วงซึม
• ข้อ จ. (Electron withdrawing และทำให้ผ่าน BBB น้อยจึงทำให้ส่งผลต่อ CNS side น้อย): หมู่แทนที่ดึงอิเล็กตรอน (Electron withdrawing group) เช่น คลอรีนที่วงเบนซีน มีหน้าที่เพิ่ม affinity ในการจับกับ receptor แต่ไม่ได้เป็นตัวการหลักที่สกัดกั้นการผ่านเข้าสู่สมองเท่ากับหมู่ carboxylate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5" s="100" t="n"/>
      <c r="L115" s="88" t="inlineStr">
        <is>
          <t>Allergic rhinitis</t>
        </is>
      </c>
      <c r="M115" s="100" t="inlineStr">
        <is>
          <t>Clinic</t>
        </is>
      </c>
      <c r="N115" s="88" t="inlineStr">
        <is>
          <t>ข้อ 106 (PLE_CC1_Key_Rx20_UBU.md)</t>
        </is>
      </c>
      <c r="O115" s="100" t="inlineStr">
        <is>
          <t>Mock</t>
        </is>
      </c>
      <c r="P115" s="100" t="inlineStr">
        <is>
          <t>Mock Rx20 UBU</t>
        </is>
      </c>
      <c r="Q115" s="100" t="n"/>
    </row>
    <row r="116" ht="13.2" customHeight="1" s="49">
      <c r="A116" s="100" t="n">
        <v>119</v>
      </c>
      <c r="B116" s="88" t="inlineStr">
        <is>
          <t>ค่าผลปฏิบัติการใด มี Specificity สูงที่สุดสำหรับโรค Systemic lupus erythematosus</t>
        </is>
      </c>
      <c r="C116" s="100" t="n"/>
      <c r="D116" s="88" t="inlineStr">
        <is>
          <t>ANA</t>
        </is>
      </c>
      <c r="E116" s="88" t="inlineStr">
        <is>
          <t>Anti-dsDNA</t>
        </is>
      </c>
      <c r="F116" s="88" t="inlineStr">
        <is>
          <t>Lupus anticoagulant</t>
        </is>
      </c>
      <c r="G116" s="88" t="inlineStr">
        <is>
          <t>ES</t>
        </is>
      </c>
      <c r="H116" s="88" t="inlineStr">
        <is>
          <t>Proteinuria คำอธิบาย</t>
        </is>
      </c>
      <c r="I116" s="100" t="inlineStr">
        <is>
          <t>2</t>
        </is>
      </c>
      <c r="J116" s="88" t="inlineStr">
        <is>
          <t>✅ คำตอบที่ถูกต้อง: ข้อ ข. Anti-dsDNA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Anti-dsDNA การเลือก Anti-dsDNA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(ANA): ANA มี Sensitivity สูงมากสำหรับ SLE แต่มีความจำเพาะ (Specificity) ต่ำ พบได้ในโรคภูมิคุ้มกันทำลายตัวเองอื่น ๆ
• ข้อ ค. (Lupus anticoagulant): Lupus anticoagulant พบได้ใน antiphospholipid syndrome แต่ความจำเพาะต่อโรค SLE ไม่สูงเท่า Anti-dsDNA
• ข้อ ง. (ES): ESR เป็นเพียงตัวบ่งชี้การอักเสบในร่างกายแบบไม่จำเพาะเจาะจง ไม่สามารถใช้วินิจฉัย SLE ได้
• ข้อ จ. (Proteinuria คำอธิบาย): Proteinuria เป็นอาการแสดงทางคลินิกที่บ่งบอกว่าอาจมี Lupus nephritis แต่มีความจำเพาะต่ำ เพราะพบได้ในโรคไตจากสาเหตุอื่น 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6" s="100" t="n"/>
      <c r="L116" s="88" t="inlineStr">
        <is>
          <t>Hypertension</t>
        </is>
      </c>
      <c r="M116" s="100" t="inlineStr">
        <is>
          <t>Clinic</t>
        </is>
      </c>
      <c r="N116" s="88" t="inlineStr">
        <is>
          <t>ข้อ 92 (PLE_CC1_Key_Rx20_UBU.md)</t>
        </is>
      </c>
      <c r="O116" s="100" t="n"/>
      <c r="P116" s="100" t="n"/>
      <c r="Q116" s="100" t="n"/>
    </row>
    <row r="117" ht="13.2" customHeight="1" s="49">
      <c r="A117" s="62" t="n">
        <v>120</v>
      </c>
      <c r="B117" s="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อาการแพ้ยาที่เกิดขึ้นเป็น type ใด</t>
        </is>
      </c>
      <c r="C117" s="62" t="inlineStr"/>
      <c r="D117" s="78" t="inlineStr">
        <is>
          <t>type I</t>
        </is>
      </c>
      <c r="E117" s="78" t="inlineStr">
        <is>
          <t>type II</t>
        </is>
      </c>
      <c r="F117" s="78" t="inlineStr">
        <is>
          <t>type III</t>
        </is>
      </c>
      <c r="G117" s="78" t="inlineStr">
        <is>
          <t>type IV</t>
        </is>
      </c>
      <c r="H117" s="78" t="inlineStr">
        <is>
          <t>mixed type</t>
        </is>
      </c>
      <c r="I117" s="62" t="inlineStr">
        <is>
          <t>4</t>
        </is>
      </c>
      <c r="J117" s="78" t="inlineStr">
        <is>
          <t xml:space="preserve">✅ คำตอบที่ถูกต้อง: ข้อ ง. type IV
🎯 ทำไมข้อนี้ถึงถูก:
🔍 ข้ออื่นผิดเพราะอะไร:
</t>
        </is>
      </c>
      <c r="K117" s="62" t="inlineStr"/>
      <c r="L117" s="78" t="inlineStr">
        <is>
          <t>Severe Cutaneous Adverse Reactions (SCARs)</t>
        </is>
      </c>
      <c r="M117" s="62" t="inlineStr">
        <is>
          <t>Clinic</t>
        </is>
      </c>
      <c r="N117" s="78" t="inlineStr">
        <is>
          <t>[SOURCE: Pharma Plus เล่มม่วง 2 - ข้อสอบย้อนหลังปี 2558 วันที่ 2 ข้อ 25]</t>
        </is>
      </c>
      <c r="O117" s="62" t="inlineStr">
        <is>
          <t>ข้อสอบเก่า</t>
        </is>
      </c>
      <c r="P117" s="62" t="inlineStr">
        <is>
          <t>2558</t>
        </is>
      </c>
    </row>
    <row r="118" ht="13.2" customHeight="1" s="49">
      <c r="A118" s="62" t="n">
        <v>121</v>
      </c>
      <c r="B118" s="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ข้อใดเป็นสาเหตุทำให้เกิดการแพ้มากที่สุด</t>
        </is>
      </c>
      <c r="C118" s="62" t="inlineStr"/>
      <c r="D118" s="78" t="inlineStr">
        <is>
          <t>โรคเรื้อรัง</t>
        </is>
      </c>
      <c r="E118" s="78" t="inlineStr">
        <is>
          <t>กิน paracetamol</t>
        </is>
      </c>
      <c r="F118" s="78" t="inlineStr">
        <is>
          <t>กิน allopurinol</t>
        </is>
      </c>
      <c r="G118" s="78" t="inlineStr">
        <is>
          <t>กรรมพันธุ์</t>
        </is>
      </c>
      <c r="H118" s="78" t="inlineStr">
        <is>
          <t>เพศหญิง</t>
        </is>
      </c>
      <c r="I118" s="62" t="inlineStr">
        <is>
          <t>3</t>
        </is>
      </c>
      <c r="J118" s="78" t="inlineStr">
        <is>
          <t xml:space="preserve">✅ คำตอบที่ถูกต้อง: ข้อ ค. กิน allopurinol
🎯 ทำไมข้อนี้ถึงถูก:
🔍 ข้ออื่นผิดเพราะอะไร:
</t>
        </is>
      </c>
      <c r="K118" s="62" t="inlineStr"/>
      <c r="L118" s="78" t="inlineStr">
        <is>
          <t>Severe Cutaneous Adverse Reactions (SCARs)</t>
        </is>
      </c>
      <c r="M118" s="62" t="inlineStr">
        <is>
          <t>Clinic</t>
        </is>
      </c>
      <c r="N118" s="78" t="inlineStr">
        <is>
          <t>[SOURCE: Pharma Plus เล่มม่วง 2 - ข้อสอบย้อนหลังปี 2558 วันที่ 2 ข้อ 26]</t>
        </is>
      </c>
      <c r="O118" s="62" t="inlineStr">
        <is>
          <t>ข้อสอบเก่า</t>
        </is>
      </c>
      <c r="P118" s="62" t="inlineStr">
        <is>
          <t>2558</t>
        </is>
      </c>
    </row>
    <row r="119" ht="13.2" customHeight="1" s="49">
      <c r="A119" s="62" t="n">
        <v>122</v>
      </c>
      <c r="B119" s="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ข้อใดไม่เกี่ยวข้องกับการวินิจฉัย TEN</t>
        </is>
      </c>
      <c r="C119" s="62" t="inlineStr"/>
      <c r="D119" s="78" t="inlineStr">
        <is>
          <t>มีผื่นผิวหนังลอกมากกว่า 30%</t>
        </is>
      </c>
      <c r="E119" s="78" t="inlineStr">
        <is>
          <t>มีไข้ เจ็บคอ เริ่มมีผื่นแดงขึ้น</t>
        </is>
      </c>
      <c r="F119" s="78" t="inlineStr">
        <is>
          <t>ได้รับยาที่มี incidence สูงในการเกิด TEN</t>
        </is>
      </c>
      <c r="G119" s="78" t="inlineStr">
        <is>
          <t>มีแผลที่อวัยวะต่าง ๆ</t>
        </is>
      </c>
      <c r="H119" s="78" t="inlineStr">
        <is>
          <t>โรคประจำตัวมาก</t>
        </is>
      </c>
      <c r="I119" s="62" t="inlineStr">
        <is>
          <t>5</t>
        </is>
      </c>
      <c r="J119" s="78" t="inlineStr">
        <is>
          <t xml:space="preserve">✅ คำตอบที่ถูกต้อง: ข้อ จ. โรคประจำตัวมาก
🎯 ทำไมข้อนี้ถึงถูก:
🔍 ข้ออื่นผิดเพราะอะไร:
</t>
        </is>
      </c>
      <c r="K119" s="62" t="inlineStr"/>
      <c r="L119" s="78" t="inlineStr">
        <is>
          <t>Severe Cutaneous Adverse Reactions (SCARs)</t>
        </is>
      </c>
      <c r="M119" s="62" t="inlineStr">
        <is>
          <t>Clinic</t>
        </is>
      </c>
      <c r="N119" s="78" t="inlineStr">
        <is>
          <t>[SOURCE: Pharma Plus เล่มม่วง 2 - ข้อสอบย้อนหลังปี 2558 วันที่ 2 ข้อ 27]</t>
        </is>
      </c>
      <c r="O119" s="62" t="inlineStr">
        <is>
          <t>ข้อสอบเก่า</t>
        </is>
      </c>
      <c r="P119" s="62" t="inlineStr">
        <is>
          <t>2558</t>
        </is>
      </c>
    </row>
    <row r="120" ht="13.2" customHeight="1" s="49">
      <c r="A120" s="62" t="n">
        <v>123</v>
      </c>
      <c r="B120" s="78" t="inlineStr">
        <is>
          <t>[กรณีศึกษา 4 (ต่อเนื่อง)]
2 สัปดาห์ต่อมาอาการดีขึ้น สามารถรับประทานอาหารได้ปกติ แพทย์ จึงให้ผู้ป่วยกลับบ้านและนัด follow up 2 weeks
คำถาม: ADR ที่เกิดขึ้นจัดอยู่ในความรุนแรงระดับใด</t>
        </is>
      </c>
      <c r="C120" s="62" t="inlineStr"/>
      <c r="D120" s="78" t="inlineStr">
        <is>
          <t>A</t>
        </is>
      </c>
      <c r="E120" s="78" t="inlineStr">
        <is>
          <t>B</t>
        </is>
      </c>
      <c r="F120" s="78" t="inlineStr">
        <is>
          <t>C</t>
        </is>
      </c>
      <c r="G120" s="78" t="inlineStr">
        <is>
          <t>F</t>
        </is>
      </c>
      <c r="H120" s="78" t="inlineStr">
        <is>
          <t>I</t>
        </is>
      </c>
      <c r="I120" s="62" t="inlineStr">
        <is>
          <t>4</t>
        </is>
      </c>
      <c r="J120" s="78" t="inlineStr">
        <is>
          <t xml:space="preserve">✅ คำตอบที่ถูกต้อง: ข้อ ง. F
🎯 ทำไมข้อนี้ถึงถูก:
🔍 ข้ออื่นผิดเพราะอะไร:
</t>
        </is>
      </c>
      <c r="K120" s="62" t="inlineStr"/>
      <c r="L120" s="78" t="inlineStr">
        <is>
          <t>Pharmacovigilance &amp; Drug Safety</t>
        </is>
      </c>
      <c r="M120" s="62" t="inlineStr">
        <is>
          <t>Clinic</t>
        </is>
      </c>
      <c r="N120" s="78" t="inlineStr">
        <is>
          <t>[SOURCE: Pharma Plus เล่มม่วง 2 - ข้อสอบย้อนหลังปี 2558 วันที่ 2 ข้อ 28]</t>
        </is>
      </c>
      <c r="O120" s="62" t="inlineStr">
        <is>
          <t>ข้อสอบเก่า</t>
        </is>
      </c>
      <c r="P120" s="62" t="inlineStr">
        <is>
          <t>2558</t>
        </is>
      </c>
    </row>
    <row r="121" ht="28" customHeight="1" s="49">
      <c r="A121" s="62" t="n">
        <v>124</v>
      </c>
      <c r="B121" s="78" t="inlineStr">
        <is>
          <t>ข้อใดสัมพันธ์กันถูกต้อง</t>
        </is>
      </c>
      <c r="C121" s="78" t="inlineStr"/>
      <c r="D121" s="78" t="inlineStr">
        <is>
          <t>Rabies vaccine - toxoid</t>
        </is>
      </c>
      <c r="E121" s="78" t="inlineStr">
        <is>
          <t>MMR vaccine - killed vaccine</t>
        </is>
      </c>
      <c r="F121" s="78" t="inlineStr">
        <is>
          <t>Tetanus vaccine - killed vaccine</t>
        </is>
      </c>
      <c r="G121" s="78" t="inlineStr">
        <is>
          <t>Hepatitis B vaccine - live vaccine</t>
        </is>
      </c>
      <c r="H121" s="78" t="inlineStr">
        <is>
          <t>Influenza vaccine - killed vaccine</t>
        </is>
      </c>
      <c r="I121" s="62" t="inlineStr">
        <is>
          <t>5</t>
        </is>
      </c>
      <c r="J121" s="78" t="inlineStr">
        <is>
          <t>✅ คำตอบที่ถูกต้อง: ข้อ จ. Influenza vaccine - killed vaccine
🎯 ทำไมข้อนี้ถึงถูก:
Influenza vaccine ชนิดฉีดมาตรฐาน (inactivated influenza vaccine, IIV) เป็น killed / inactivated vaccine หรือ subunit/split-virion vaccine ที่ผลิตจากไวรัสที่ถูกทำให้ตายแล้ว
🔍 ข้ออื่นผิดเพราะอะไร:
• • ข้อ ก.: Rabies vaccine เป็น inactivated (killed) viral vaccine ไม่ใช่ toxoid
• ข้อ ข.: MMR (Measles, Mumps, Rubella) vaccine เป็น live attenuated vaccine ไม่ใช่ killed vaccine
• ข้อ ค.: Tetanus vaccine เป็น toxoid (inactivated bacterial toxin) ไม่ใช่ whole killed cell
• ข้อ ง.: Hepatitis B vaccine เป็น recombinant subunit / viral-like particle vaccine ไม่ใช่ live vaccine</t>
        </is>
      </c>
      <c r="K121" s="78" t="inlineStr">
        <is>
          <t>Vaccines</t>
        </is>
      </c>
      <c r="L121" s="78" t="inlineStr">
        <is>
          <t>Vaccine classification and types</t>
        </is>
      </c>
      <c r="M121" s="62" t="inlineStr">
        <is>
          <t>ปานกลาง</t>
        </is>
      </c>
      <c r="N121" s="62" t="inlineStr">
        <is>
          <t>ข้อสอบเก่า</t>
        </is>
      </c>
      <c r="O121" s="78" t="inlineStr">
        <is>
          <t>[SOURCE: Pharma Plus เล่มม่วง 2 - ข้อสอบย้อนหลัง PLE-CC1 ปี 2565 ข้อ 19]</t>
        </is>
      </c>
      <c r="P121" s="62" t="n">
        <v>2565</v>
      </c>
    </row>
    <row r="122" ht="24" customHeight="1" s="49"/>
    <row r="123" ht="24" customHeight="1" s="49"/>
    <row r="124" ht="24" customHeight="1" s="49"/>
    <row r="125" ht="24" customHeight="1" s="49"/>
  </sheetData>
  <mergeCells count="1">
    <mergeCell ref="A1:F1"/>
  </mergeCells>
  <pageMargins left="0.75" right="0.75" top="1" bottom="1" header="0.5" footer="0.5"/>
  <pageSetup orientation="portrait" paperSize="9"/>
</worksheet>
</file>

<file path=xl/worksheets/sheet12.xml><?xml version="1.0" encoding="utf-8"?>
<worksheet xmlns="http://schemas.openxmlformats.org/spreadsheetml/2006/main">
  <sheetPr>
    <outlinePr summaryBelow="0" summaryRight="0"/>
    <pageSetUpPr/>
  </sheetPr>
  <dimension ref="A1:Q350"/>
  <sheetViews>
    <sheetView zoomScale="89" workbookViewId="0">
      <pane ySplit="2" topLeftCell="A3" activePane="bottomLeft" state="frozen"/>
      <selection pane="bottomLeft" activeCell="A3" sqref="A3:P31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21.6" customHeight="1" s="49">
      <c r="A3" s="120" t="n">
        <v>1</v>
      </c>
      <c r="B3" s="89" t="inlineStr">
        <is>
          <t>ยาปฏิชีวนะกลุ่มใดต่อไปนี้ มีกลไกการออกฤทธิ์โดยการยับยั้งเอนไซม์ DNA gyrase และ Topoisomerase IV ของแบคทีเรีย?</t>
        </is>
      </c>
      <c r="C3" s="121" t="n"/>
      <c r="D3" s="89" t="inlineStr">
        <is>
          <t>Beta-lactams (เช่น Amoxicillin)</t>
        </is>
      </c>
      <c r="E3" s="89" t="inlineStr">
        <is>
          <t>Aminoglycosides (เช่น Gentamicin)</t>
        </is>
      </c>
      <c r="F3" s="89" t="inlineStr">
        <is>
          <t>Fluoroquinolones (เช่น Ciprofloxacin, Levofloxacin)</t>
        </is>
      </c>
      <c r="G3" s="89" t="inlineStr">
        <is>
          <t>Macrolides (เช่น Azithromycin)</t>
        </is>
      </c>
      <c r="H3" s="89" t="inlineStr">
        <is>
          <t>Glycopeptides (เช่น Vancomycin)</t>
        </is>
      </c>
      <c r="I3" s="120" t="inlineStr">
        <is>
          <t>3</t>
        </is>
      </c>
      <c r="J3" s="89" t="inlineStr">
        <is>
          <t>✅ คำตอบที่ถูกต้อง: ข้อ ค. Fluoroquinolones (เช่น Ciprofloxacin, Levofloxacin)
💡 Background:
เอนไซม์ DNA gyrase (Topoisomerase II) และ Topoisomerase IV เป็นเอนไซม์สำคัญของแบคทีเรียที่ทำหน้าที่ควบคุมการคลายเกลียว (Supercoiling) และการแยกสาย DNA ในระหว่างกระบวนการจำลองตัว (DNA replication) และการถอดรหัส (Transcription) โดย DNA gyrase เป็นเป้าหมายหลักในแบคทีเรียแกรมลบ ส่วน Topoisomerase IV เป็นเป้าหมายหลักในแบคทีเรียแกรมบวก
🎯 ทำไมข้อนี้ถึงถูก:
ยากลุ่ม Fluoroquinolones (เช่น Ciprofloxacin, Levofloxacin, Moxifloxacin) ออกฤทธิ์ยับยั้งเอนไซม์ DNA gyrase และ Topoisomerase IV โดยตรง ทำให้เกิดการจับตัวเป็น Quinolone-DNA-Enzyme complex ส่งผลให้สาย DNA ขาดออกจากกันและยับยั้งการจำลองตัวของแบคทีเรีย จึงมีฤทธิ์ฆ่าเชื้อแบคทีเรียอย่างรวดเร็ว (Concentration-dependent bactericidal activity)
🔍 ข้ออื่นผิดเพราะอะไร:
• ข้อ ก. (Beta-lactams เช่น Amoxicillin): ออกฤทธิ์ยับยั้งการสังเคราะห์ผนังเซลล์ของแบคทีเรีย โดยจับกับ Penicillin-Binding Proteins (PBPs) และยับยั้งกระบวนการ Transpeptidation ไม่ได้ยับยั้ง DNA gyrase
• ข้อ ข. (Aminoglycosides เช่น Gentamicin): ออกฤทธิ์ยับยั้งการสังเคราะห์โปรตีนของแบคทีเรีย โดยจับกับ 30S ribosomal subunit ทำให้เกิดการอ่านรหัสพันธุกรรมผิดพลาด (Misreading of mRNA)
• ข้อ ง. (Macrolides เช่น Azithromycin): ออกฤทธิ์ยับยั้งการสังเคราะห์โปรตีนของแบคทีเรีย โดยจับกับ 50S ribosomal subunit และยับยั้งกระบวนการ Translocation
• ข้อ จ. (Glycopeptides เช่น Vancomycin): ออกฤทธิ์ยับยั้งการสังเคราะห์ผนังเซลล์ โดยจับกับปลาย D-Ala-D-Ala ของ peptidoglycan precursor ขัดขวางการต่อสายของผนังเซลล์
📖 Guideline อ้างอิง:
Goodman &amp; Gilman's: The Pharmacological Basis of Therapeutics (Chapter 56: Sulfonamides, Trimethoprim-Sulfamethoxazole, Quinolones) &amp; แนวทางการรักษาโรคติดเชื้อในประเทศไทย (สมาคมโรคติดเชื้อแห่งประเทศไทย)
📌 จุดจำก่อนสอบ:
• กลไก Fluoroquinolones: ยับยั้ง DNA gyrase (แกรมลบ) + Topoisomerase IV (แกรมบวก)
• ข้อควรระวังสำคัญ (Black Box Warning): Tendinitis และ Tendon rupture (โดยเฉพาะเอ็นร้อยหวาย), QTc prolongation, Peripheral neuropathy และหลีกเลี่ยงในเด็ก/หญิงตั้งครรภ์เนื่องจากผลต่อ Articular cartilage
• อันตรกิริยาสำคัญ: Chelation กับ Cations (Ca2+, Mg2+, Al3+, Fe2+) ในทางเดินอาหาร ต้องเว้นห่างอย่างน้อย 2 ชั่วโมง</t>
        </is>
      </c>
      <c r="K3" s="121" t="n"/>
      <c r="L3" s="89" t="inlineStr">
        <is>
          <t>Antimicrobial Pharmacology</t>
        </is>
      </c>
      <c r="M3" s="121" t="inlineStr">
        <is>
          <t>Clinic</t>
        </is>
      </c>
      <c r="N3" s="89" t="inlineStr">
        <is>
          <t>Pharmacology</t>
        </is>
      </c>
      <c r="O3" s="121" t="n"/>
      <c r="P3" s="120" t="n"/>
      <c r="Q3" s="100" t="n"/>
    </row>
    <row r="4" ht="13.2" customHeight="1" s="49">
      <c r="A4" s="120" t="n">
        <v>2</v>
      </c>
      <c r="B4" s="89" t="inlineStr">
        <is>
          <t>ผู้ป่วยหญิงอายุ 67 ปี มาด้วยอาการตัวร้อน หายใจลำบาก ไอมากจนรำคาญ แต่ยังมีสติสัมปชัญญะ ปกติอาศัยอยู่ที่บ้าน นอนโรงพยาบาลล่าสุดเมื่อ 5 ปีก่อนจากอาการล้มแล้วเอวกระแทกพื้น ไม่เคยใช้เครื่องช่วยหายใจ
ผลตรวจทางห้องปฏิบัติการและสัญญาณชีพ:
BP 115/78 mmHg, HR 108 bpm, BT 38.8 °C, SpO2 89%, BUN 25 mg/dL, RR 33 ครั้ง/นาที
โรคประจำตัว: โรคเบาหวาน ยาปัจจุบัน: Metformin 500 mg 2x1 po pc เช้า, Empagliflozin 10 mg 1x1 po hs (HbA1C 6.5%)
ไม่มีประวัติแพ้ยา
(ประเมิน CURB-65 = 3 คะแนน, PSI Class III, Non-severe Inpatient CAP ตาม IDSA/ATS Guidelines แนะนำให้รับไว้รักษาในโรงพยาบาล)
คำถาม: หากผู้ป่วยรายนี้มีประวัติแพ้ penicillin แบบ anaphylaxis (type I hypersensitivity) แพทย์์ควรปรับสูตรยาเป็นข้อใดจึงเหมาะสมที่สุด?</t>
        </is>
      </c>
      <c r="C4" s="121" t="n"/>
      <c r="D4" s="89" t="inlineStr">
        <is>
          <t>หยุด beta-lactam แต่ยังคง azithromycin เดี่ยว ๆ</t>
        </is>
      </c>
      <c r="E4" s="89" t="inlineStr">
        <is>
          <t>เปลี่ยนเป็น respiratory fluoroquinolone monotherapy เช่น Levofloxacin 750 mg IV/PO วันละครั้ง</t>
        </is>
      </c>
      <c r="F4" s="89" t="inlineStr">
        <is>
          <t>เปลี่ยนเป็น cephalosporin รุ่นที่ 1 (เช่น cefazolin) แทน beta-lactam เดิม</t>
        </is>
      </c>
      <c r="G4" s="89" t="inlineStr">
        <is>
          <t>ให้ desensitization ต่อ penicillin ก่อนเริ่มยาเดิม</t>
        </is>
      </c>
      <c r="H4" s="89" t="inlineStr">
        <is>
          <t>ใช้ norfloxacin แทน เพราะเป็นยากลุ่มเดียวกับ ciprofloxacin</t>
        </is>
      </c>
      <c r="I4" s="120" t="inlineStr">
        <is>
          <t>2</t>
        </is>
      </c>
      <c r="J4" s="89" t="inlineStr">
        <is>
          <t>✅ คำตอบที่ถูกต้อง: ข้อ ข. เปลี่ยนเป็น respiratory fluoroquinolone monotherapy เช่น Levofloxacin 750 mg IV/PO วันละครั้ง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เปลี่ยนเป็น respiratory fluoroquinolone monotherapy เช่น Levofloxacin 750 mg IV/PO วันละครั้ง ผู้ป่วยที่มีประวัติแพ้ penicillin แบบ anaphylaxis (Type I hypersensitivity) มีความเสี่ยงต่อการเกิด cross-reactivity กับ beta-lactam อื่นๆ โดยเฉพาะ cephalosporin รุ่นแรก จึงควรหลีกเลี่ยง beta-lactam ทุกชนิด ตาม IDSA/ATS 2019 CAP guideline แนะนำให้ใช้ Respiratory fluoroquinolone (เช่น Levofloxacin 750 mg วันละครั้ง หรือ Moxifloxacin 400 mg วันละครั้ง) เป็น monotherapy ทางเลือกหลัก เนื่องจากครอบคลุมเชื้อก่อโรค CAP ทั้ง typical bacteria (รวมถึง S. pneumoniae ที่ดื้อยา) และ atypical pathogens ได้อย่างครอบคลุม ส่วน Norfloxacin ไม่มีที่ใช้ใน CAP เพราะไม่ใช่ respiratory FQ และ azithromycin monotherapy มีอัตราการดื้อยาของ S. pneumoniae สูงเกินไปในผู้ป่วย inpatient
🔍 ข้ออื่นผิดเพราะอะไร:
• ข้อ ก. (หยุด beta-lactam แต่ยังคง azithromycin เดี่ยว ๆ): Azithromycin เดี่ยว ไม่ครอบคลุม Streptococcus pneumoniae ที่ดื้อต่อยากลุ่ม macrolide ซึ่งมีอัตราการดื้อยาสูงในชุมชน และแนวทางเวชปฏิบัติไม่แนะนำให้ใช้ macrolide เป็นยาเดี่ยวในผู้ป่วยใน
• ข้อ ค. (เปลี่ยนเป็น cephalosporin รุ่นที่ 1 (เช่น cefazolin) แทน beta-lactam เดิม): ผู้ป่วยมีประวัติแพ้ penicillin แบบ type I anaphylaxis จึงมีข้อห้ามใช้ยากลุ่ม beta-lactam รวมถึง 1st generation cephalosporin เช่น cefazolin เนื่องจากมีความเสี่ยงเกิด cross-reactivity และปฏิกิริยาแพ้รุนแรงซ้ำได้สูงถึงร้อยละ 5-10
• ข้อ ง. (ให้ desensitization ต่อ penicillin ก่อนเริ่มยาเดิม): การทำ desensitization เหมาะสำหรับกรณีจำเป็นยิ่งยวดที่ไม่มีทางเลือกยาอื่น แต่ในผู้ป่วยรายนี้สามารถใช้ respiratory fluoroquinolone เช่น levofloxacin หรือ moxifloxacin ซึ่งมีประสิทธิภาพสูงและปลอดภัยกว่าได้ทันที
• ข้อ จ. (ใช้ norfloxacin แทน เพราะเป็นยากลุ่มเดียวกับ ciprofloxacin): Norfloxacin มีการดูดซึมต่ำและระดับยาในเนื้อเยื่อปอดไม่เพียงพอ จัดเป็น urinary fluoroquinolone ที่ใช้เฉพาะการติดเชื้อระบบทางเดินปัสสาวะ ไม่ใช่ respiratory fluoroquinolone จึงห้ามนำมารักษาปอดอักเสบ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 s="121" t="n"/>
      <c r="L4" s="89" t="inlineStr">
        <is>
          <t>Pneumonia</t>
        </is>
      </c>
      <c r="M4" s="121" t="inlineStr">
        <is>
          <t>Clinic</t>
        </is>
      </c>
      <c r="N4" s="89" t="inlineStr">
        <is>
          <t>ข้อ 1.1 Mock Infectious RxCU84</t>
        </is>
      </c>
      <c r="O4" s="121" t="n"/>
      <c r="P4" s="121" t="n"/>
      <c r="Q4" s="100" t="n"/>
    </row>
    <row r="5" ht="13.2" customHeight="1" s="49">
      <c r="A5" s="120" t="n">
        <v>3</v>
      </c>
      <c r="B5" s="89" t="inlineStr">
        <is>
          <t>ผู้ป่วยหญิงอายุ 67 ปี ได้รับการวินิจฉัยเป็น CAP และรักษาในโรงพยาบาลจนอาการดีขึ้น
คำถาม: ผู้ป่วยรายนี้อาการดีขึ้น แพทย์์วางแผนให้กลับบ้านพร้อมยากินต่อเป็น levofloxacin ครบคอร์ส ในฐานะเภสัชกร ควรเน้นคำแนะนำข้อใดเป็นพิเศษ เนื่องจากปัจจัยเสี่ยงของผู้ป่วยรายนี้?</t>
        </is>
      </c>
      <c r="C5" s="121" t="n"/>
      <c r="D5" s="89" t="inlineStr">
        <is>
          <t>เลี่ยงแสงแดดเพราะเสี่ยง photosensitivity เท่านั้น</t>
        </is>
      </c>
      <c r="E5" s="89" t="inlineStr">
        <is>
          <t>ระวังอาการปวด/บวมบริเวณเอ็น และหลีกเลี่ยงการออกกำลังกายหนักเนื่องจากอายุ &gt;60 ปี เพิ่มความเสี่ยง tendon rupture</t>
        </is>
      </c>
      <c r="F5" s="89" t="inlineStr">
        <is>
          <t>ให้กินยาพร้อมนมเพื่อลดการระคายเคืองกระเพาะอาหาร</t>
        </is>
      </c>
      <c r="G5" s="89" t="inlineStr">
        <is>
          <t>ไม่ต้องกังวลเรื่องใดเป็นพิเศษเพราะผู้ป่วยไม่มีประวัติแพ้ยา</t>
        </is>
      </c>
      <c r="H5" s="89" t="inlineStr">
        <is>
          <t>เพิ่มขนาดยา theophylline ทันทีเพราะ levofloxacin จะลดระดับยาในเลือด</t>
        </is>
      </c>
      <c r="I5" s="120" t="inlineStr">
        <is>
          <t>2</t>
        </is>
      </c>
      <c r="J5" s="89" t="inlineStr">
        <is>
          <t>✅ คำตอบที่ถูกต้อง: ข้อ ข. ระวังอาการปวด/บวมบริเวณเอ็น และหลีกเลี่ยงการออกกำลังกายหนักเนื่องจากอายุ &gt;60 ปี เพิ่มความเสี่ยง tendon rupture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ระวังอาการปวด/บวมบริเวณเอ็น และหลีกเลี่ยงการออกกำลังกายหนักเนื่องจากอายุ &gt;60 ปี เพิ่มความเสี่ยง tendon rupture FDA Black Box Warning ของยากลุ่ม Fluoroquinolones ระบุชัดเจนถึงความเสี่ยงต่อการเกิด tendinitis และ tendon rupture (โดยเฉพาะ Achilles tendon) โดยกลุ่มเสี่ยงสูงได้แก่ ผู้ที่มีอายุ &gt; 60 ปี, ผู้ที่ใช้ systemic corticosteroids ร่วมด้วย, และผู้ป่วยปลูกถ่ายอวัยวะ ผู้ป่วยรายนี้อายุ 67 ปี จึงเข้าเกณฑ์ความเสี่ยงสูงโดยตรง เภสัชกรจึงต้องเน้นย้ำให้สังเกตอาการปวด บวม หรืออักเสบตามข้อ/เอ็น และหยุดยาพร้อมปรึกษาแพทย์์ทันทีหากมีอาการ (การรับประทานพร้อมนมจะเกิด chelation ลดการดูดซึมยา)
🔍 ข้ออื่นผิดเพราะอะไร:
• ข้อ ก. (เลี่ยงแสงแดดเพราะเสี่ยง photosensitivity เท่านั้น): ยากลุ่ม fluoroquinolones ก่อให้เกิด photosensitivity ได้จริง แต่การจำกัดคำแนะนำเฉพาะ photosensitivity ละเลยภาวะแทรกซ้อนสำคัญที่เป็นคำเตือนกล่องดำ (Black Box Warning) โดยเฉพาะการอักเสบและฉีกขาดของเอ็นร้อยหวายในผู้สูงอายุ
• ข้อ ค. (ให้กินยาพร้อมนมเพื่อลดการระคายเคืองกระเพาะอาหาร): การรับประทานพร้อมนมหรือผลิตภัณฑ์ที่มีแคลเซียมจะเกิด chelation ทำลายการดูดซึมของ levofloxacin ทำให้ชีวประสิทธิผลและระดับยาในเลือดลดลงอย่างมีนัยสำคัญ ส่งผลให้การรักษาล้มเหลว
• ข้อ ง. (ไม่ต้องกังวลเรื่องใดเป็นพิเศษเพราะผู้ป่วยไม่มีประวัติแพ้ยา): Fluoroquinolones มีคำเตือนกล่องดำด้านความปลอดภัยร้ายแรง เช่น tendon rupture, peripheral neuropathy, อาการทางระบบประสาทส่วนกลาง และภาวะน้ำตาลในเลือดแปรปรวน จึงต้องให้คำเตือนและติดตามอาการอย่างใกล้ชิดเสมอแม้ไม่มีประวัติแพ้ยา
• ข้อ จ. (เพิ่มขนาดยา theophylline ทันทีเพราะ levofloxacin จะลดระดับยาในเลือด): Levofloxacin ไม่ใช่ potent inhibitor ของ CYP1A2 แตกต่างจาก ciprofloxacin จึงไม่มีผลเพิ่มหรือลดระดับ theophylline อย่างมีนัยสำคัญทางคลินิก และการเพิ่มขนาดยา theophylline เองโดยไม่ตรวจวัดระดับยาจะเสี่ยงต่อ theophylline toxicity 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21" t="n"/>
      <c r="L5" s="89" t="inlineStr">
        <is>
          <t>Pneumonia</t>
        </is>
      </c>
      <c r="M5" s="121" t="inlineStr">
        <is>
          <t>Clinic</t>
        </is>
      </c>
      <c r="N5" s="89" t="inlineStr">
        <is>
          <t>ข้อ 1.2 Mock Infectious RxCU84</t>
        </is>
      </c>
      <c r="O5" s="121" t="n"/>
      <c r="P5" s="121" t="n"/>
      <c r="Q5" s="100" t="n"/>
    </row>
    <row r="6" ht="13.2" customHeight="1" s="49">
      <c r="A6" s="120" t="n">
        <v>4</v>
      </c>
      <c r="B6" s="89" t="inlineStr">
        <is>
          <t>ผู้ป่วยหญิงอายุ 67 ปี โรคประจำตัวเบาหวาน ใช้ยา Metformin ร่วมกับ Empagliflozin (SGLT2i)
คำถาม: จุดที่ควรเฝ้าระวังเป็นพิเศษ หากพิจารณาเสริม respiratory fluoroquinolone (เช่น levofloxacin) เข้าไปในสูตรรักษาผู้ป่วยเบาหวานรายนี้ที่ใช้ยาต้านเบาหวานอยู่ คือข้อใด?</t>
        </is>
      </c>
      <c r="C6" s="121" t="n"/>
      <c r="D6" s="89" t="inlineStr">
        <is>
          <t>ความเสี่ยง tendon rupture เนื่องจากอายุมากกว่า 60 ปี</t>
        </is>
      </c>
      <c r="E6" s="89" t="inlineStr">
        <is>
          <t>ความเสี่ยงระดับน้ำตาลในเลือดผิดปกติ (dysglycemia) ทั้งภาวะน้ำตาลสูงและต่ำ</t>
        </is>
      </c>
      <c r="F6" s="89" t="inlineStr">
        <is>
          <t>การยับยั้งเอนไซม์ CYP1A2 ทำให้ระดับ metformin ในเลือดสูงขึ้น</t>
        </is>
      </c>
      <c r="G6" s="89" t="inlineStr">
        <is>
          <t>ความเสี่ยง Fanconi syndrome จากยาหมดอายุ</t>
        </is>
      </c>
      <c r="H6" s="89" t="inlineStr">
        <is>
          <t>การเกิด pseudomembranous colitis จาก C. difficile</t>
        </is>
      </c>
      <c r="I6" s="120" t="inlineStr">
        <is>
          <t>2</t>
        </is>
      </c>
      <c r="J6" s="89" t="inlineStr">
        <is>
          <t>✅ คำตอบที่ถูกต้อง: ข้อ ข. ความเสี่ยงระดับน้ำตาลในเลือดผิดปกติ (dysglycemia) ทั้งภาวะน้ำตาลสูงและต่ำ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ความเสี่ยงระดับน้ำตาลในเลือดผิดปกติ (dysglycemia) ทั้งภาวะน้ำตาลสูงและต่ำ ยากลุ่ม Fluoroquinolones โดยเฉพาะกลุ่ม Respiratory FQ (Levofloxacin, Moxifloxacin) มีคำเตือนจาก US FDA เกี่ยวกับความเสี่ยงต่อภาวะ Dysglycemia คือทำให้เกิดได้ทั้ง Hypoglycemia รุนแรง (ผ่านการกระตุ้นการหลั่งอินซูลินจาก pancreatic beta cells ซึ่งอาจนำไปสู่ hypoglycemic coma) และ Hyperglycemia ผู้ป่วยเบาหวานที่ได้รับยาลดระดับน้ำตาลอยู่แล้วจึงจำเป็นต้องได้รับการติดตามระดับน้ำตาลในเลือดอย่างใกล้ชิด
🔍 ข้ออื่นผิดเพราะอะไร:
• ข้อ ก. (ความเสี่ยง tendon rupture เนื่องจากอายุมากกว่า 60 ปี): ความเสี่ยงต่อการเกิด tendon rupture สัมพันธ์กับอายุที่มากกว่า 60 ปี แต่ไม่ได้สัมพันธ์โดยตรงกับภาวะเบาหวานหรือยาลดระดับน้ำตาลในเลือดที่ผู้ป่วยใช้อยู่
• ข้อ ค. (การยับยั้งเอนไซม์ CYP1A2 ทำให้ระดับ metformin ในเลือดสูงขึ้น): Metformin ถูกขับออกทางไตผ่านทาง organic cation transporters (OCT2/MATE1) โดยไม่มีการเผาผลาญผ่าน CYP1A2 และ levofloxacin ไม่ได้เป็นตัวยับยั้งเอนไซม์ CYP1A2
• ข้อ ง. (ความเสี่ยง Fanconi syndrome จากยาหมดอายุ): Fanconi syndrome สัมพันธ์กับการรับประทานยาปฏิชีวนะกลุ่ม tetracyclines ที่เสื่อมสภาพหรือหมดอายุ ไม่ใช่ผลข้างเคียงหรือปฏิกิริยาของ fluoroquinolones
• ข้อ จ. (การเกิด pseudomembranous colitis จาก C. difficile): Pseudomembranous colitis จาก Clostridioides difficile เป็นความเสี่ยงทั่วไปของการใช้ยาต้านแบคทีเรียหลายกลุ่ม แต่ไม่ได้เป็นปฏิกิริยาหรือข้อควรระวังเฉพาะเจาะจงที่เกิดร่วมกับยารักษาโรคเบาหวาน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6" s="121" t="n"/>
      <c r="L6" s="89" t="inlineStr">
        <is>
          <t>Pneumonia</t>
        </is>
      </c>
      <c r="M6" s="121" t="inlineStr">
        <is>
          <t>Clinic</t>
        </is>
      </c>
      <c r="N6" s="89" t="inlineStr">
        <is>
          <t>ข้อ 1.3 Mock Infectious RxCU84</t>
        </is>
      </c>
      <c r="O6" s="121" t="n"/>
      <c r="P6" s="121" t="n"/>
      <c r="Q6" s="100" t="n"/>
    </row>
    <row r="7" ht="13.2" customHeight="1" s="49">
      <c r="A7" s="120" t="n">
        <v>5</v>
      </c>
      <c r="B7" s="89" t="inlineStr">
        <is>
          <t>ผู้ป่วยหญิงอายุ 67 ปี อยู่ระหว่างพิจารณาเลือกยา Respiratory fluoroquinolone ระหว่าง Levofloxacin กับ Moxifloxacin
คำถาม: หากต้องเลือกระหว่าง levofloxacin กับ moxifloxacin สำหรับผู้ป่วยรายนี้ ข้อใดถูกต้องเกี่ยวกับการปรับขนาดยาและข้อจำกัดการใช้ของยาทั้งสองชนิด?</t>
        </is>
      </c>
      <c r="C7" s="121" t="n"/>
      <c r="D7" s="89" t="inlineStr">
        <is>
          <t>Levofloxacin ต้องปรับตามการทำงานของไต ส่วน moxifloxacin ต้องระวังในตับวายและไม่ใช้รักษาโรคติดเชื้อทางเดินปัสสาวะ</t>
        </is>
      </c>
      <c r="E7" s="89" t="inlineStr">
        <is>
          <t>ทั้งสองตัวต้องปรับขนาดตามไตในระดับเดียวกัน</t>
        </is>
      </c>
      <c r="F7" s="89" t="inlineStr">
        <is>
          <t>Moxifloxacin ต้องปรับตามไต ส่วน levofloxacin ไม่ต้องปรับเลย</t>
        </is>
      </c>
      <c r="G7" s="89" t="inlineStr">
        <is>
          <t>ทั้งสองตัวไม่จำเป็นต้องปรับขนาดยาในผู้สูงอายุ</t>
        </is>
      </c>
      <c r="H7" s="89" t="inlineStr">
        <is>
          <t>Levofloxacin มีความเสี่ยง QT prolongation สูงกว่า moxifloxacin</t>
        </is>
      </c>
      <c r="I7" s="120" t="inlineStr">
        <is>
          <t>1</t>
        </is>
      </c>
      <c r="J7" s="89" t="inlineStr">
        <is>
          <t>✅ คำตอบที่ถูกต้อง: ข้อ ก. Levofloxacin ต้องปรับตามการทำงานของไต ส่วน moxifloxacin ต้องระวังในตับวายและไม่ใช้รักษาโรคติดเชื้อทางเดินปัสสาวะ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Levofloxacin ต้องปรับตามการทำงานของไต ส่วน moxifloxacin ต้องระวังในตับวายและไม่ใช้รักษาโรคติดเชื้อทางเดินปัสสาวะ Levofloxacin ถูกขจัดออกทางไตผ่านทางปัสสาวะเป็นหลัก (&gt;80% unchanged drug) จึงจำเป็นต้องปรับลดขนาดยาตามค่า Creatinine Clearance (CrCl) ในขณะที่ Moxifloxacin ถูกเมแทบอลิซึมและขจัดผ่านทางตับเป็นหลัก (hepatic metabolism &amp; biliary excretion) จึงไม่ต้องปรับขนาดยาตามการทำงานของไต แต่ต้องระมัดระวังในผู้ป่วยตับบกพร่อง และด้วยเหตุที่ขับออกทางไตน้อยมาก จึงไม่นำ Moxifloxacin มาใช้รักษาโรคติดเชื้อทางเดินปัสสาวะ (UTI)
🔍 ข้ออื่นผิดเพราะอะไร:
• ข้อ ข. (ทั้งสองตัวต้องปรับขนาดตามไตในระดับเดียวกัน): Moxifloxacin ถูกกำจัดและเปลี่ยนสภาพที่ตับเป็นหลักผ่าน glucuronide และ sulfate conjugation จึงไม่ต้องปรับขนาดยาตามการทำงานของไต แตกต่างจาก levofloxacin ที่ขับออกทางไตในรูปเดิมมากกว่าร้อยละ 80
• ข้อ ค. (Moxifloxacin ต้องปรับตามไต ส่วน levofloxacin ไม่ต้องปรับเลย): ข้อความสลับกันอย่างสิ้นเชิง เนื่องจาก levofloxacin ขับออกทางไตเป็นหลักจึงต้องปรับขนาดยาตามค่า creatinine clearance ขณะที่ moxifloxacin ไม่ถูกขับออกทางไตจึงไม่ต้องปรับขนาดยาในผู้ป่วยโรคไต
• ข้อ ง. (ทั้งสองตัวไม่จำเป็นต้องปรับขนาดยาในผู้สูงอายุ): ผู้สูงอายุมีอัตราการกรองของไตลดลงตามวัย การใช้ levofloxacin ในผู้สูงอายุจึงจำเป็นต้องประเมินการทำงานของไตและปรับขนาดยาอย่างเคร่งครัดเพื่อป้องกันพิษจากระดับยาสะสมในกระแสเลือด
• ข้อ จ. (Levofloxacin มีความเสี่ยง QT prolongation สูงกว่า moxifloxacin): Moxifloxacin มีศักยภาพในการขยายช่วงคลื่นไฟฟ้าหัวใจ QT interval และเหนี่ยวนำให้เกิด ventricular arrhythmia สูงกว่า levofloxacin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21" t="n"/>
      <c r="L7" s="89" t="inlineStr">
        <is>
          <t>Pneumonia</t>
        </is>
      </c>
      <c r="M7" s="121" t="inlineStr">
        <is>
          <t>Clinic</t>
        </is>
      </c>
      <c r="N7" s="89" t="inlineStr">
        <is>
          <t>ข้อ 1.4 Mock Infectious RxCU84</t>
        </is>
      </c>
      <c r="O7" s="121" t="n"/>
      <c r="P7" s="121" t="n"/>
      <c r="Q7" s="100" t="n"/>
    </row>
    <row r="8" ht="13.2" customHeight="1" s="49">
      <c r="A8" s="120" t="n">
        <v>6</v>
      </c>
      <c r="B8" s="89" t="inlineStr">
        <is>
          <t>ผู้ป่วยหญิงอายุ 67 ปี พิจารณาเรื่อง Black Box Warning ของยากลุ่ม fluoroquinolone
คำถาม: ผู้ป่วยหญิงอายุ 67 ปีรายนี้ จัดอยู่ในกลุ่มเสี่ยงสูงต่ออาการไม่พึงประสงค์ใดเป็นพิเศษ ตาม Black Box Warning ของ FDA หากได้รับยากลุ่ม fluoroquinolone?</t>
        </is>
      </c>
      <c r="C8" s="121" t="n"/>
      <c r="D8" s="89" t="inlineStr">
        <is>
          <t>Peripheral neuropathy ซึ่งพบเฉพาะในเด็ก</t>
        </is>
      </c>
      <c r="E8" s="89" t="inlineStr">
        <is>
          <t>Tendinitis/tendon rupture โดยเฉพาะในผู้มีอายุมากกว่า 60 ปี</t>
        </is>
      </c>
      <c r="F8" s="89" t="inlineStr">
        <is>
          <t>Tooth discoloration ถาวร</t>
        </is>
      </c>
      <c r="G8" s="89" t="inlineStr">
        <is>
          <t>Ototoxicity ที่ไม่สามารถย้อนกลับได้</t>
        </is>
      </c>
      <c r="H8" s="89" t="inlineStr">
        <is>
          <t>Fanconi syndrome</t>
        </is>
      </c>
      <c r="I8" s="120" t="inlineStr">
        <is>
          <t>2</t>
        </is>
      </c>
      <c r="J8" s="89" t="inlineStr">
        <is>
          <t>✅ คำตอบที่ถูกต้อง: ข้อ ข. Tendinitis/tendon rupture โดยเฉพาะในผู้มีอายุมากกว่า 60 ปี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Tendinitis/tendon rupture โดยเฉพาะในผู้มีอายุมากกว่า 60 ปี US FDA Black Box Warning ระบุชัดเจนว่าผู้ป่วยอายุ &gt;60 ปี เป็นกลุ่มที่มีความเสี่ยงสูงอย่างมีนัยสำคัญต่อการเกิดภาวะ Tendinitis และ Tendon rupture จากยากลุ่ม Fluoroquinolones ซึ่งอาจเกิดขึ้นได้ภายใน 48 ชั่วโมงแรกของการใช้ยา หรือหลังหยุดยาไปแล้วหลายเดือน ส่วน Tooth discoloration พบใน Tetracyclines และ Fanconi syndrome สัมพันธ์กับ Tetracycline ที่หมดอายุเสื่อมสภาพ
🔍 ข้ออื่นผิดเพราะอะไร:
• ข้อ ก. (Peripheral neuropathy ซึ่งพบเฉพาะในเด็ก): Peripheral neuropathy จาก fluoroquinolones สามารถเกิดขึ้นได้กับผู้ป่วยทุกกลุ่มอายุ ไม่ได้จำกัดเฉพาะในเด็ก และอาจเกิดความเสียหายถาวรของระบบประสาทส่วนปลายได้
• ข้อ ค. (Tooth discoloration ถาวร): การสะสมในเนื้อเยื่อกระดูกและทำให้ฟันเปลี่ยนสีถาวร (tooth discoloration) เป็นอาการไม่พึงประสงค์เฉพาะของยากลุ่ม tetracyclines ที่ใช้ในเด็กอายุต่ำกว่า 8 ปี ไม่ใช่ fluoroquinolones
• ข้อ ง. (Ototoxicity ที่ไม่สามารถย้อนกลับได้): ความเป็นพิษต่อประสาทหูและไต (ototoxicity และ nephrotoxicity) ที่ไม่สามารถย้อนกลับได้เป็นลักษณะเด่นของยากลุ่ม aminoglycosides ไม่ใช่ fluoroquinolones
• ข้อ จ. (Fanconi syndrome): Fanconi syndrome เกิดจาก proximal tubular dysfunction ซึ่งมีรายงานสัมพันธ์กับยากลุ่ม expired tetracyclines หรือ tenofovir ไม่ใช่ภาวะที่ระบุใน Black Box Warning ของ fluoroquinolones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121" t="n"/>
      <c r="L8" s="89" t="inlineStr">
        <is>
          <t>Pneumonia</t>
        </is>
      </c>
      <c r="M8" s="121" t="inlineStr">
        <is>
          <t>Clinic</t>
        </is>
      </c>
      <c r="N8" s="89" t="inlineStr">
        <is>
          <t>ข้อ 1.5 Mock Infectious RxCU84</t>
        </is>
      </c>
      <c r="O8" s="121" t="n"/>
      <c r="P8" s="121" t="n"/>
      <c r="Q8" s="100" t="n"/>
    </row>
    <row r="9" ht="13.2" customHeight="1" s="49">
      <c r="A9" s="120" t="n">
        <v>7</v>
      </c>
      <c r="B9" s="89" t="inlineStr">
        <is>
          <t>ผู้ป่วยชายอายุ 25 ปี ไม่มีโรคประจำตัว ไม่มีประวัติแพ้ยา มาด้วยอาการเจ็บคอเล็กน้อย คัดจมูก น้ำมูกใส และจามมา 2 วัน ไม่มีไข้ ไม่มีไอ ไม่มีหายใจลำบาก รับประทานอาหารได้ตามปกติ ตรวจพบต่อมทอนซิลไม่บวม ไม่มีหนอง และไม่มีต่อมน้ำเหลืองบริเวณคอโต ผู้ป่วยขอซื้อ 'ยาแก้อักเสบ' (หมายถึง amoxicillin)
คำถาม: ผู้ป่วยรายนี้ได้คะแนน Centor/McIsaac criteria เท่าใด และแนวทางจัดการอย่างไรจึงจะเหมาะสมที่สุด?</t>
        </is>
      </c>
      <c r="C9" s="121" t="n"/>
      <c r="D9" s="89" t="inlineStr">
        <is>
          <t>0 คะแนน ให้ยาปฏิชีวนะได้ทันที</t>
        </is>
      </c>
      <c r="E9" s="89" t="inlineStr">
        <is>
          <t>1 คะแนน แนะนำรักษาตามอาการและไม่จ่ายยาปฏิชีวนะ</t>
        </is>
      </c>
      <c r="F9" s="89" t="inlineStr">
        <is>
          <t>2 คะแนน ควรส่งตรวจ RADT ก่อนให้ยา</t>
        </is>
      </c>
      <c r="G9" s="89" t="inlineStr">
        <is>
          <t>3 คะแนน พิจารณาให้ Azithromycin นาน 5 วัน</t>
        </is>
      </c>
      <c r="H9" s="89" t="inlineStr">
        <is>
          <t>4 คะแนน พิจารณาให้ Amoxicillin นาน 10 วัน</t>
        </is>
      </c>
      <c r="I9" s="120" t="inlineStr">
        <is>
          <t>2</t>
        </is>
      </c>
      <c r="J9" s="89" t="inlineStr">
        <is>
          <t>✅ คำตอบที่ถูกต้อง: ข้อ ข. 1 คะแนน แนะนำรักษาตามอาการและไม่จ่ายยาปฏิชีวนะ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1 คะแนน แนะนำรักษาตามอาการและไม่จ่ายยาปฏิชีวนะ การประเมิน Centor/McIsaac criteria: 1) ไข้ &gt;38°C (ไม่มี = 0), 2) ไม่มีอาการไอ (มีไอ = 0, ไม่มีไอ = 1), 3) ต่อมทอนซิลบวม/มีหนอง (ไม่มี = 0), 4) ต่อมน้ำเหลืองที่คอด้านหน้าโต/กดเจ็บ (ไม่มี = 0), 5) อายุ 15-44 ปี (0 คะแนน) รวมได้ 1 คะแนน ซึ่งจัดอยู่ในกลุ่มความเสี่ยงต่ำมากต่อการติดเชื้อแบคทีเรีย Group A Streptococcus (GAS) จึงไม่จำเป็นต้องตรวจทางห้องปฏิบัติการเพิ่มเติม และแนะนำให้การรักษาประคับประคองตามอาการ (Symptomatic treatment) โดยไม่จ่ายยาปฏิชีวนะ
🔍 ข้ออื่นผิดเพราะอะไร:
• ข้อ ก. (0 คะแนน ให้ยาปฏิชีวนะได้ทันที): การประเมิน Centor score ได้ 1 คะแนน มีความน่าจะเป็นของการติดเชื้อ Group A Streptococcus ต่ำมากเพียงร้อยละ 5-10 การจ่ายยาปฏิชีวนะทันทีจึงขัดต่อหลักการใช้ยาอย่างสมเหตุผลและเพิ่มการดื้อยา
• ข้อ ค. (2 คะแนน ควรส่งตรวจ RADT ก่อนให้ยา): ตามแนวทาง IDSA ผู้ป่วยที่มี Centor score เพียง 1 คะแนน ไม่มีความจำเป็นต้องส่งตรวจ Rapid Antigen Detection Test (RADT) หรือเพาะเชื้อ เนื่องจากความน่าจะเป็นก่อนตรวจต่ำมาก แนะนำให้รักษาตามอาการเท่านั้น
• ข้อ ง. (3 คะแนน พิจารณาให้ Azithromycin นาน 5 วัน): การติดเชื้อไวรัสทางเดินหายใจส่วนบนไม่จำเป็นต้องใช้ยาต้านแบคทีเรีย และ azithromycin ไม่ใช่ยาทางเลือกแรกในการรักษา streptococcal pharyngitis หากไม่มีข้อห้ามใช้กลุ่ม penicillin
• ข้อ จ. (4 คะแนน พิจารณาให้ Amoxicillin นาน 10 วัน): การให้ amoxicillin 10 วันจะพิจารณาเฉพาะกรณีที่ตรวจยืนยันการติดเชื้อแบคทีเรีย GAS หรือมีคะแนน Centor สูงตั้งแต่ 3-4 คะแนนขึ้นไปร่วมกับผลตรวจยืนยันเป็นบวก ไม่ใช่ในกรณีหวัดจากเชื้อไวรัส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121" t="n"/>
      <c r="L9" s="89" t="inlineStr">
        <is>
          <t>URTI</t>
        </is>
      </c>
      <c r="M9" s="121" t="inlineStr">
        <is>
          <t>Clinic</t>
        </is>
      </c>
      <c r="N9" s="89" t="inlineStr">
        <is>
          <t>ข้อ 2.1 Mock Infectious RxCU84</t>
        </is>
      </c>
      <c r="O9" s="121" t="n"/>
      <c r="P9" s="121" t="n"/>
      <c r="Q9" s="100" t="n"/>
    </row>
    <row r="10" ht="13.2" customHeight="1" s="49">
      <c r="A10" s="120" t="n">
        <v>8</v>
      </c>
      <c r="B10" s="89" t="inlineStr">
        <is>
          <t>ผู้ป่วยชายอายุ 25 ปี เจ็บคอจากหวัดไวรัส ขอซื้อ Amoxicillin ที่ร้านยา
คำถาม: ควรให้ข้อมูลเพื่อแก้ไขความเข้าใจที่คลาดเคลื่อนของผู้ป่วยและให้คำแนะนำในการดูแลตนเองอย่างไรจึงจะเหมาะสมที่สุด?</t>
        </is>
      </c>
      <c r="C10" s="121" t="n"/>
      <c r="D10" s="89" t="inlineStr">
        <is>
          <t>จ่าย Amoxicillin ตามความต้องการเพื่อเพิ่มความพึงพอใจและป้องกันโรคแทรกซ้อน</t>
        </is>
      </c>
      <c r="E10" s="89" t="inlineStr">
        <is>
          <t>อธิบายว่าอาการเจ็บคอจากไวรัสต้องใช้ Amoxicillin ควบคู่กับน้ำเกลือล้างจมูก</t>
        </is>
      </c>
      <c r="F10" s="89" t="inlineStr">
        <is>
          <t>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t>
        </is>
      </c>
      <c r="G10" s="89" t="inlineStr">
        <is>
          <t>แนะนำให้ผู้ป่วยเปลี่ยนไปใช้ยาปฏิชีวนะกลุ่มที่แรงกว่า เช่น Roxithromycin เพื่อให้หายไวขึ้น</t>
        </is>
      </c>
      <c r="H10" s="89" t="inlineStr">
        <is>
          <t>แนะนำให้ผู้ป่วยตรวจ ATK และไปโรงพยาบาลเนื่องจากอาการเข้าข่าย Covid-19</t>
        </is>
      </c>
      <c r="I10" s="120" t="inlineStr">
        <is>
          <t>3</t>
        </is>
      </c>
      <c r="J10" s="89" t="inlineStr">
        <is>
          <t>✅ คำตอบที่ถูกต้อง: ข้อ ค.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อาการหวัดและคอหอยอักเสบส่วนใหญ่ (&gt;80-90%) เกิดจากการติดเชื้อไวรัส (Common cold virus) ซึ่ง Amoxicillin เป็นยาต้านแบคทีเรีย (Antibacterial agent) ไม่มีฤทธิ์ฆ่าเชื้อไวรัส การใช้ยาปฏิชีวนะในโรคหวัดไม่ช่วยให้หายเร็วขึ้น และยังเพิ่มความเสี่ยงต่อการเกิดเชื้อดื้อยา รวมถึง ADR จากยา เภสัชกรจึงต้องสื่อสารให้ผู้ป่วยเข้าใจบทบาทของยาและเน้นการรักษาตามอาการ พักผ่อน ดื่มน้ำอุ่น และดูแลสุขภาพ
🔍 ข้ออื่นผิดเพราะอะไร:
• ข้อ ก. (จ่าย Amoxicillin ตามความต้องการเพื่อเพิ่มความพึงพอใจและป้องกันโรคแทรกซ้อน): การจ่ายยาต้านแบคทีเรียในผู้ป่วยติดเชื้อไวรัสตามใจผู้ป่วย ขัดต่อจรรยาบรรณวิชาชีพและหลักการใช้ยาปฏิชีวนะอย่างสมเหตุผล เพิ่มความเสี่ยงเกิดเชื้อดื้อยาและผลข้างเคียงโดยไม่มีประโยชน์ทางคลินิก
• ข้อ ข. (อธิบายว่าอาการเจ็บคอจากไวรัสต้องใช้ Amoxicillin ควบคู่กับน้ำเกลือล้างจมูก): ยา amoxicillin ออกฤทธิ์ยับยั้งการสร้างผนังเซลล์ของแบคทีเรีย จึงไม่มีฤทธิ์ต้านเชื้อไวรัสทางเดินหายใจ การแนะนำให้ใช้ควบคู่กับน้ำเกลือล้างจมูกจึงเป็นข้อมูลที่คลาดเคลื่อนทางเภสัชวิทยา
• ข้อ ง. (แนะนำให้ผู้ป่วยเปลี่ยนไปใช้ยาปฏิชีวนะกลุ่มที่แรงกว่า เช่น Roxithromycin เพื่อให้หายไวขึ้น): Roxithromycin เป็นยาต้านแบคทีเรียกลุ่ม macrolide ไม่สามารถกำจัดไวรัสได้เช่นกัน การเปลี่ยนไปใช้ macrolide ในโรคหวัดไม่มีประโยชน์และเร่งให้อัตราการดื้อยา macrolide ในชุมชนเพิ่มขึ้น
• ข้อ จ. (แนะนำให้ผู้ป่วยตรวจ ATK และไปโรงพยาบาลเนื่องจากอาการเข้าข่าย Covid-19): ผู้ป่วยมีอาการเพียงหวัดธรรมดาจากไวรัส ไม่มีประวัติสัมผัสเสี่ยง อาการคงที่ และไม่มีสัญญาณเตือนรุนแรง จึงไม่มีความจำเป็นต้องส่งต่อโรงพยาบาล สามารถดูแลรักษาตามอาการได้ที่บ้าน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21" t="n"/>
      <c r="L10" s="89" t="inlineStr">
        <is>
          <t>URTI</t>
        </is>
      </c>
      <c r="M10" s="121" t="inlineStr">
        <is>
          <t>Clinic</t>
        </is>
      </c>
      <c r="N10" s="89" t="inlineStr">
        <is>
          <t>ข้อ 2.2 Mock Infectious RxCU84</t>
        </is>
      </c>
      <c r="O10" s="121" t="n"/>
      <c r="P10" s="121" t="n"/>
      <c r="Q10" s="100" t="n"/>
    </row>
    <row r="11" ht="13.2" customHeight="1" s="49">
      <c r="A11" s="120" t="n">
        <v>9</v>
      </c>
      <c r="B11" s="89" t="inlineStr">
        <is>
          <t>กรณีผู้ป่วยจำเป็นต้องได้รับยา Doxycycline สำหรับการติดเชื้อแบคทีเรียทางเดินหายใจ
คำถาม: สมมติผู้ป่วยรายนี้มีอาการเข้าได้กับการติดเชื้อจาก atypical pathogen และจำเป็นต้องได้รับ doxycycline คำแนะนำการรับประทานยาข้อใดถูกต้องที่สุด?</t>
        </is>
      </c>
      <c r="C11" s="121" t="n"/>
      <c r="D11" s="89" t="inlineStr">
        <is>
          <t>งดอาหารทุกชนิดก่อนกินยาอย่างน้อย 1 ชั่วโมงเสมอ</t>
        </is>
      </c>
      <c r="E11" s="89" t="inlineStr">
        <is>
          <t>ดื่มน้ำเต็มแก้ว ไม่นอนราบทันทีหลังกินยาอย่างน้อย 30 นาที และเลี่ยงนม/ยาลดกรด/ธาตุเหล็กใกล้เวลากินยา</t>
        </is>
      </c>
      <c r="F11" s="89" t="inlineStr">
        <is>
          <t>ต้องกินคู่กับนมเสมอเพื่อลดการระคายเคืองกระเพาะ</t>
        </is>
      </c>
      <c r="G11" s="89" t="inlineStr">
        <is>
          <t>ไม่มีข้อจำกัดเรื่องอาหารเลย เพราะ doxycycline ถูกรบกวนการดูดซึมจากอาหารเท่ากับ tetracycline รุ่นเก่า</t>
        </is>
      </c>
      <c r="H11" s="89" t="inlineStr">
        <is>
          <t>ต้องกินก่อนอาหารเท่านั้นห้ามกินหลังอาหาร</t>
        </is>
      </c>
      <c r="I11" s="120" t="inlineStr">
        <is>
          <t>2</t>
        </is>
      </c>
      <c r="J11" s="89" t="inlineStr">
        <is>
          <t>✅ คำตอบที่ถูกต้อง: ข้อ ข. ดื่มน้ำเต็มแก้ว ไม่นอนราบทันทีหลังกินยาอย่างน้อย 30 นาที และเลี่ยงนม/ยาลดกรด/ธาตุเหล็กใกล้เวลากินยา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ดื่มน้ำเต็มแก้ว ไม่นอนราบทันทีหลังกินยาอย่างน้อย 30 นาที และเลี่ยงนม/ยาลดกรด/ธาตุเหล็กใกล้เวลากินยา Doxycycline ระคายเคืองหลอดอาหารสูงมาก สามารถทำให้เกิดหลอดอาหารอักเสบเป็นแผล (Pill-induced esophagitis/esophageal ulceration) จึงต้องรับประทานพร้อมน้ำดื่มเต็มแก้ว (อย่างน้อย 200-250 mL) และห้ามนอนราบทันทีอย่างน้อย 30 นาทีหลังรับประทานยา นอกจากนี้ควรเว้นระยะห่างจากนม ยาลดกรด หรือแร่ธาตุที่มีประจุบวก (Ca, Mg, Al, Fe) อย่างน้อย 2 ชั่วโมง เพื่อป้องกันการเกิด Chelation
🔍 ข้ออื่นผิดเพราะอะไร:
• ข้อ ก. (งดอาหารทุกชนิดก่อนกินยาอย่างน้อย 1 ชั่วโมงเสมอ): Doxycycline สามารถรับประทานพร้อมอาหารมื้อเล็กที่ไม่ใช่ผลิตภัณฑ์จากนมเพื่อลดอาการคลื่นไส้ระคายเคืองกระเพาะอาหารได้ โดยชีวประสิทธิผลของยาไม่ได้ลดลงอย่างมีนัยสำคัญ
• ข้อ ค. (ต้องกินคู่กับนมเสมอเพื่อลดการระคายเคืองกระเพาะ): การรับประทานพร้อมนมจะทำให้ประจุแคลเซียมในนมเกิด chelating complex กับ doxycycline ส่งผลให้การดูดซึมยาลดลงประมาณร้อยละ 20-30 จึงควรหลีกเลี่ยงนมพร้อมยา
• ข้อ ง. (ไม่มีข้อจำกัดเรื่องอาหารเลย เพราะ doxycycline ถูกรบกวนการดูดซึมจากอาหารเท่ากับ tetracycline รุ่นเก่า): แม้ doxycycline จะถูกรบกวนจากอาหารน้อยกว่า tetracycline รุ่นแรก แต่การรับประทานร่วมกับไอออนประจุบวก เช่น แคลเซียม แมกนีเซียม หรือธาตุเหล็ก ยังคงยับยั้งการดูดซึมยาได้อย่างชัดเจน
• ข้อ จ. (ต้องกินก่อนอาหารเท่านั้นห้ามกินหลังอาหาร): Doxycycline ไม่จำเป็นต้องรับประทานก่อนอาหารเสมอไป หากผู้ป่วยมีอาการไม่สบายท้องหรือคลื่นไส้ แนะนำให้รับประทานพร้อมอาหารหรือหลังอาหารทันทีพร้อมดื่มน้ำมากๆ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 s="121" t="n"/>
      <c r="L11" s="89" t="inlineStr">
        <is>
          <t>Antimicrobial Pharmacology</t>
        </is>
      </c>
      <c r="M11" s="121" t="inlineStr">
        <is>
          <t>Clinic</t>
        </is>
      </c>
      <c r="N11" s="89" t="inlineStr">
        <is>
          <t>ข้อ 2.3 Mock Infectious RxCU84</t>
        </is>
      </c>
      <c r="O11" s="121" t="n"/>
      <c r="P11" s="121" t="n"/>
      <c r="Q11" s="100" t="n"/>
    </row>
    <row r="12" ht="13.2" customHeight="1" s="49">
      <c r="A12" s="120" t="n">
        <v>10</v>
      </c>
      <c r="B12" s="89" t="inlineStr">
        <is>
          <t>ความรู้ด้านเภสัชวิทยาเกี่ยวกับกลไกการออกฤทธิ์ของ Fluoroquinolones ในโรคติดเชื้อทางเดินหายใจ
คำถาม: กลไกการออกฤทธิ์ของ fluoroquinolone ในข้อใดอธิบายได้ถูกต้องว่าเหตุใดยานี้จึงไม่มีประโยชน์ในการรักษาโรคหวัดจากไวรัส?</t>
        </is>
      </c>
      <c r="C12" s="121" t="n"/>
      <c r="D12" s="89" t="inlineStr">
        <is>
          <t>ยับยั้ง DNA gyrase/topoisomerase IV ของแบคทีเรีย ซึ่งเป็นเป้าหมายที่ไม่มีอยู่ในไวรัส</t>
        </is>
      </c>
      <c r="E12" s="89" t="inlineStr">
        <is>
          <t>ยับยั้ง 30S ribosomal subunit ของไวรัส</t>
        </is>
      </c>
      <c r="F12" s="89" t="inlineStr">
        <is>
          <t>ยับยั้งการสร้าง capsid ของไวรัสโดยตรง</t>
        </is>
      </c>
      <c r="G12" s="89" t="inlineStr">
        <is>
          <t>ออกฤทธิ์เป็น bacteriostatic เท่านั้น จึงไม่มีฤทธิ์ฆ่าเชื้อใดๆ</t>
        </is>
      </c>
      <c r="H12" s="89" t="inlineStr">
        <is>
          <t>ต้องใช้ร่วมกับ macrolide เสมอจึงจะออกฤทธิ์ต่อไวรัสได้</t>
        </is>
      </c>
      <c r="I12" s="120" t="inlineStr">
        <is>
          <t>1</t>
        </is>
      </c>
      <c r="J12" s="89" t="inlineStr">
        <is>
          <t>✅ คำตอบที่ถูกต้อง: ข้อ ก. ยับยั้ง DNA gyrase/topoisomerase IV ของแบคทีเรีย ซึ่งเป็นเป้าหมายที่ไม่มีอยู่ในไวรัส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ยับยั้ง DNA gyrase/topoisomerase IV ของแบคทีเรีย ซึ่งเป็นเป้าหมายที่ไม่มีอยู่ในไวรัส ยากลุ่ม Fluoroquinolones ออกฤทธิ์ยับยั้งเอนไซม์ Bacterial DNA gyrase (Topoisomerase II) และ Topoisomerase IV ซึ่งเป็นเอนไซม์จำเพาะที่จำเป็นต่อการคลายเกลียวและจำลองสารพันธุกรรมของแบคทีเรีย ไวรัสไม่มีเอนไซม์เป้าหมายโครงสร้างนี้ ยาจึงไม่มีฤทธิ์ยับยั้งหรือทำลายไวรัสโดยสิ้นเชิง
🔍 ข้ออื่นผิดเพราะอะไร:
• ข้อ ข. (ยับยั้ง 30S ribosomal subunit ของไวรัส): เป้าหมายการออกฤทธิ์ที่ 30S ribosomal subunit เป็นกลไกของยากลุ่ม aminoglycosides และ tetracyclines นอกจากนี้ไวรัสไม่มีไรโบโซมเป็นของตนเอง
• ข้อ ค. (ยับยั้งการสร้าง capsid ของไวรัสโดยตรง): ยากลุ่ม fluoroquinolones ไม่มีฤทธิ์ยับยั้งการสร้าง viral capsid ยาที่มีกลไกต่อไวรัสโดยตรงได้แก่ยาต้านไวรัสเฉพาะเจาะจง เช่น rimantadine หรือ capsid inhibitors
• ข้อ ง. (ออกฤทธิ์เป็น bacteriostatic เท่านั้น จึงไม่มีฤทธิ์ฆ่าเชื้อใดๆ): Fluoroquinolones จัดเป็น bactericidal agents ที่ออกฤทธิ์ฆ่าเชื้อแบคทีเรียแบบ concentration-dependent killing ไม่ใช่ bacteriostatic agent
• ข้อ จ. (ต้องใช้ร่วมกับ macrolide เสมอจึงจะออกฤทธิ์ต่อไวรัสได้): การนำ fluoroquinolones มาใช้ร่วมกับ macrolides ไม่ก่อให้เกิดฤทธิ์เสริมต้านเชื้อไวรัส และยังเพิ่มความเสี่ยงต่อการเกิดภาวะหัวใจเต้นผิดจังหวะจาก QT prolongation ร่วมกัน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21" t="n"/>
      <c r="L12" s="89" t="inlineStr">
        <is>
          <t>URTI</t>
        </is>
      </c>
      <c r="M12" s="121" t="inlineStr">
        <is>
          <t>Clinic</t>
        </is>
      </c>
      <c r="N12" s="89" t="inlineStr">
        <is>
          <t>ข้อ 2.4 Mock Infectious RxCU84</t>
        </is>
      </c>
      <c r="O12" s="121" t="n"/>
      <c r="P12" s="121" t="n"/>
      <c r="Q12" s="100" t="n"/>
    </row>
    <row r="13" ht="13.2" customHeight="1" s="49">
      <c r="A13" s="120" t="n">
        <v>11</v>
      </c>
      <c r="B13" s="89" t="inlineStr">
        <is>
          <t>ผู้ป่วยหญิงอายุ 31 ปี ไม่มีโรคประจำตัว ไม่มีประวัติแพ้ยา กำลังตั้งครรภ์ มาโรงพยาบาลด้วยอาการตัวร้อน (อุณหภูมิร่างกาย 38.0 องศาเซลเซียส) ไอแห้ง ปวดครั่นเนื้อครั่นตัว กินอะไรไม่ค่อยได้ รู้สึกเวียนหัวคลื่นไส้ เริ่มเป็นเมื่อวาน ตรวจ Rapid Test Kit พบว่า COVID-19 Negative, Flu A Negative แต่ Flu B Positive
คำถาม: ผู้ป่วยรายนี้ ควรรักษาด้วยยาต้านไวรัสชนิดใดและขนาดเท่าใดจึงจะเหมาะสมที่สุด?</t>
        </is>
      </c>
      <c r="C13" s="121" t="n"/>
      <c r="D13" s="89" t="inlineStr">
        <is>
          <t>Oseltamivir 75 mg BID นาน 5 วัน</t>
        </is>
      </c>
      <c r="E13" s="89" t="inlineStr">
        <is>
          <t>Baloxavir marboxil 40 mg single dose</t>
        </is>
      </c>
      <c r="F13" s="89" t="inlineStr">
        <is>
          <t>Favipiravir 1,600 mg BID วันแรก</t>
        </is>
      </c>
      <c r="G13" s="89" t="inlineStr">
        <is>
          <t>Oseltamivir 150 mg BID นาน 5 วัน</t>
        </is>
      </c>
      <c r="H13" s="89" t="inlineStr">
        <is>
          <t>Amoxicillin/Clavulanate 1,000 mg BID นาน 10 วัน</t>
        </is>
      </c>
      <c r="I13" s="120" t="inlineStr">
        <is>
          <t>1</t>
        </is>
      </c>
      <c r="J13" s="89" t="inlineStr">
        <is>
          <t>✅ คำตอบที่ถูกต้อง: ข้อ ก. Oseltamivir 75 mg BID นาน 5 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Oseltamivir 75 mg BID นาน 5 วัน หญิงตั้งครรภ์ถือเป็นกลุ่มเสี่ยงสูง (High risk) ต่อการเกิดภาวะแทรกซ้อนรุนแรงจากไข้หวัดใหญ่ Guideline (CDC/WHO/ACOG) แนะนำให้เริ่มยาต้านไวรัสกลุ่ม Neuraminidase inhibitor โดยเร็วที่สุด ยา first-line ที่ปลอดภัยและมีข้อมูล safety มากที่สุดในหญิงตั้งครรภ์ทุกไตรมาสคือ Oseltamivir 75 mg รับประทานวันละ 2 ครั้ง เป็นเวลา 5 วัน ส่วน Baloxavir ยังไม่มีข้อมูล safety เพียงพอในหญิงตั้งครรภ์ และ Favipiravir มีผล teratogenic ห้ามใช้ในหญิงตั้งครรภ์เด็ดขาด
🔍 ข้ออื่นผิดเพราะอะไร:
• ข้อ ข. (Baloxavir marboxil 40 mg single dose): Baloxavir marboxil ยังไม่มีข้อมูลความปลอดภัยและประสิทธิภาพที่เพียงพอในหญิงตั้งครรภ์ จึงจัดเป็น pregnancy category ที่ยังไม่แนะนำให้ใช้ในผู้ป่วยตั้งครรภ์
• ข้อ ค. (Favipiravir 1,600 mg BID วันแรก): Favipiravir มีฤทธิ์ก่อทารกวิรูป (teratogenic effect) และมีข้อห้ามใช้อย่างเด็ดขาดในหญิงตั้งครรภ์และผู้ที่สงสัยว่าจะตั้งครรภ์
• ข้อ ง. (Oseltamivir 150 mg BID นาน 5 วัน): ขนาดยามาตรฐานของ oseltamivir ในการรักษาโรคไข้หวัดใหญ่ทั่วไปในผู้ใหญ่และหญิงตั้งครรภ์คือ 75 mg วันละสองครั้ง การใช้ 150 mg วันละสองครั้งไม่พบว่าเพิ่มประสิทธิภาพและเพิ่มอาการคลื่นไส้อาเจียน
• ข้อ จ. (Amoxicillin/Clavulanate 1,000 mg BID นาน 10 วัน): Amoxicillin/clavulanate เป็นยาปฏิชีวนะต้านแบคทีเรีย ไม่มีฤทธิ์ยับยั้งเชื้อไวรัสไข้หวัดใหญ่ (Influenza B) การให้ยาปฏิชีวนะจึงไม่ถูกต้องและไม่มีประโยชน์ทางคลินิก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 s="121" t="n"/>
      <c r="L13" s="89" t="inlineStr">
        <is>
          <t>Antimicrobial Pharmacology</t>
        </is>
      </c>
      <c r="M13" s="121" t="inlineStr">
        <is>
          <t>Clinic</t>
        </is>
      </c>
      <c r="N13" s="89" t="inlineStr">
        <is>
          <t>ข้อ 3.1 Mock Infectious RxCU84</t>
        </is>
      </c>
      <c r="O13" s="121" t="n"/>
      <c r="P13" s="121" t="n"/>
      <c r="Q13" s="100" t="n"/>
    </row>
    <row r="14" ht="13.2" customHeight="1" s="49">
      <c r="A14" s="120" t="n">
        <v>12</v>
      </c>
      <c r="B14" s="89" t="inlineStr">
        <is>
          <t>ผู้ป่วยหญิงตั้งครรภ์ติดเชื้อไข้หวัดใหญ่ ปรึกษาคำแนะนำด้านวัคซีนและการป้องกัน
คำถาม: ควรให้คำแนะนำแก่ผู้ป่วยรายนี้เกี่ยวกับการป้องกันและภาวะแทรกซ้อนอย่างไร?</t>
        </is>
      </c>
      <c r="C14" s="121" t="n"/>
      <c r="D14" s="89" t="inlineStr">
        <is>
          <t>หญิงตั้งครรภ์มีความเสี่ยงต่อภาวะแทรกซ้อนเท่ากับคนปกติทั่วไป จึงไม่ต้องกังวลเป็นพิเศษ</t>
        </is>
      </c>
      <c r="E14" s="89" t="inlineStr">
        <is>
          <t>แนะนำให้พ่นวัคซีนป้องกันไข้หวัดใหญ่ชนิดเชื้ออ่อนฤทธิ์ (LAIV) ทันทีหลังหายป่วย</t>
        </is>
      </c>
      <c r="F14" s="89" t="inlineStr">
        <is>
          <t>วัคซีนไข้หวัดใหญ่ชนิดเชื้อตาย (IIV) สามารถฉีดได้ทุกไตรมาสของการตั้งครรภ์เพื่อป้องกันความรุนแรงของโรค</t>
        </is>
      </c>
      <c r="G14" s="89" t="inlineStr">
        <is>
          <t>หากคนในครอบครัวสัมผัสโรค แนะนำให้รับประทานยา Oseltamivir ป้องกันทันทีก่อนเริ่มมีอาการ</t>
        </is>
      </c>
      <c r="H14" s="89" t="inlineStr">
        <is>
          <t>[NEED_REVIEW]</t>
        </is>
      </c>
      <c r="I14" s="120" t="inlineStr">
        <is>
          <t>3</t>
        </is>
      </c>
      <c r="J14" s="89" t="inlineStr">
        <is>
          <t>✅ คำตอบที่ถูกต้อง: ข้อ ค. วัคซีนไข้หวัดใหญ่ชนิดเชื้อตาย (IIV) สามารถฉีดได้ทุกไตรมาสของการตั้งครรภ์เพื่อป้องกันความรุนแรงของโรค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วัคซีนไข้หวัดใหญ่ชนิดเชื้อตาย (IIV) สามารถฉีดได้ทุกไตรมาสของการตั้งครรภ์เพื่อป้องกันความรุนแรงของโรค วัคซีนไข้หวัดใหญ่ชนิดเชื้อตาย (Inactivated Influenza Vaccine: IIV) มี safety สูงและแนะนำให้ฉีดในหญิงตั้งครรภ์ได้ทุกช่วงอายุครรภ์ (ทุกไตรมาส) ซึ่งนอกจากจะปกป้องมารดาจากภาวะแทรกซ้อนรุนแรงแล้ว แอนติบอดี (IgG) ยังส่งผ่านรกไปปกป้องทารกแรกเกิดได้นานถึง 6 เดือนแรกหลังคลอด สำหรับวัคซีนชนิดพ่นจมูกเชื้อเป็นอ่อนฤทธิ์ (Live Attenuated Influenza Vaccine: LAIV) เป็น contraindication เด็ดขาดในหญิงตั้งครรภ์
🔍 ข้ออื่นผิดเพราะอะไร:
• ข้อ ก. (หญิงตั้งครรภ์มีความเสี่ยงต่อภาวะแทรกซ้อนเท่ากับคนปกติทั่วไป จึงไม่ต้องกังวลเป็นพิเศษ): หญิงตั้งครรภ์เป็นกลุ่มที่มีความเสี่ยงสูงมากต่อการเกิดภาวะแทรกซ้อนรุนแรงจากไข้หวัดใหญ่ เช่น ปอดอักเสบ หายใจล้มเหลว คลอดก่อนกำหนด และทารกเสียชีวิตในครรภ์ จึงต้องเฝ้าระวังเป็นพิเศษ
• ข้อ ข. (แนะนำให้พ่นวัคซีนป้องกันไข้หวัดใหญ่ชนิดเชื้ออ่อนฤทธิ์ (LAIV) ทันทีหลังหายป่วย): วัคซีนพ่นจมูก LAIV เป็นวัคซีนชนิดเชื้อมีชีวิตที่ทำให้อ่อนฤทธิ์ ซึ่งมีข้อห้ามใช้อย่างเด็ดขาดในหญิงตั้งครรภ์ เนื่องจากมีความเสี่ยงทางทฤษฎีที่เชื้อไวรัสจะก่อโรคต่อทารกในครรภ์
• ข้อ ง. (หากคนในครอบครัวสัมผัสโรค แนะนำให้รับประทานยา Oseltamivir ป้องกันทันทีก่อนเริ่มมีอาการ): การให้ post-exposure chemoprophylaxis ในคนในครอบครัวจะไม่ให้โดยทันทีกับทุกคน เว้นแต่เป็นผู้ที่มีความเสี่ยงสูงต่อภาวะแทรกซ้อนรุนแรงและสัมผัสใกล้ชิดผู้ป่วยภายใน 48 ชั่วโมง
• ข้อ จ. (ยาต้านไวรัส Oseltamivir ปลอดภัยสูงและสามารถใช้ร่วมกับการให้นมบุตรได้โดยไม่มีข้อจำกัด): Oseltamivir สามารถขับออกทางน้ำนมได้ในปริมาณน้อยมาก แม้จะพิจารณาใช้ได้หากมีข้อบ่งชี้จำเป็น แต่ต้องมีการประเมินผลได้ผลเสียและติดตามอาการของทารกอย่างใกล้ชิด ไม่ใช่การใช้โดยไม่มีข้อจำกัด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121" t="n"/>
      <c r="L14" s="89" t="inlineStr">
        <is>
          <t>URTI</t>
        </is>
      </c>
      <c r="M14" s="121" t="inlineStr">
        <is>
          <t>Clinic</t>
        </is>
      </c>
      <c r="N14" s="89" t="inlineStr">
        <is>
          <t>ข้อ 3.2 Mock Infectious RxCU84</t>
        </is>
      </c>
      <c r="O14" s="121" t="n"/>
      <c r="P14" s="121" t="n"/>
      <c r="Q14" s="100" t="n"/>
    </row>
    <row r="15" ht="13.2" customHeight="1" s="49">
      <c r="A15" s="120" t="n">
        <v>13</v>
      </c>
      <c r="B15" s="89" t="inlineStr">
        <is>
          <t>ผู้ป่วยหญิงอายุ 30 ปี ไม่มีโรคประจำตัว ไม่มีประวัติแพ้ยา มาร้านยาด้วยอาการปัสสาวะแสบขัด ปวดแสบขัดปัสสาวะมา 2 วัน ไม่มีไข้ ไม่มีปวดบริเวณสีข้าง (Flank) ไม่มีปัสสาวะเป็นเลือด สัปดาห์ก่อนเดินทางไปประเทศอินเดียและมักกลั้นปัสสาวะรวมทั้งดื่มน้ำน้อยระหว่างการเดินทาง
คำถาม: จากข้อมูลประวัติและการประเมินเบื้องต้นข้างต้น ข้อใดคือการวินิจฉัยและจำแนกประเภทภาวะติดเชื้อทางเดินปัสสาวะของผู้ป่วยรายนี้ได้ถูกต้องที่สุด?</t>
        </is>
      </c>
      <c r="C15" s="121" t="n"/>
      <c r="D15" s="89" t="inlineStr">
        <is>
          <t>Acute uncomplicated cystitis</t>
        </is>
      </c>
      <c r="E15" s="89" t="inlineStr">
        <is>
          <t>Acute complicated cystitis</t>
        </is>
      </c>
      <c r="F15" s="89" t="inlineStr">
        <is>
          <t>Acute uncomplicated pyelonephritis</t>
        </is>
      </c>
      <c r="G15" s="89" t="inlineStr">
        <is>
          <t>Complicated urinary tract infection</t>
        </is>
      </c>
      <c r="H15" s="89" t="inlineStr">
        <is>
          <t>Asymptomatic bacteriuria</t>
        </is>
      </c>
      <c r="I15" s="120" t="inlineStr">
        <is>
          <t>1</t>
        </is>
      </c>
      <c r="J15" s="89" t="inlineStr">
        <is>
          <t>✅ คำตอบที่ถูกต้อง: ข้อ ก. Acute uncomplicated cystitis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Acute uncomplicated cystitis ผู้ป่วยเป็นเพศหญิงวัยเจริญพันธุ์ ไม่มีโรคประจำตัว ไม่ได้ตั้งครรภ์ และไม่มีความผิดปกติทางกายวิภาคหรือระบบทางเดินปัสสาวะ อาการแสดงจำกัดเฉพาะทางเดินปัสสาวะส่วนล่าง (Dysuria, frequency) ไม่มีไข้ ไม่มีอาการปวดบั้นเอวหรือเคาะเจ็บ CVA tenderness จึงวินิจฉัยเป็น Acute uncomplicated cystitis (กระเพาะปัสสาวะอักเสบเฉียบพลันชนิดไม่ซับซ้อน)
🔍 ข้ออื่นผิดเพราะอะไร:
• ข้อ ข. (Acute complicated cystitis): Complicated cystitis ต้องมีปัจจัยเสี่ยงร่วม เช่น ตั้งครรภ์ เบาหวาน ภูมิคุ้มกันบกพร่อง ความผิดปกติทางโครงสร้างหรือระบบประสาทของทางเดินปัสสาวะ หรือเป็นเพศชาย แต่ผู้ป่วยรายนี้เป็นหญิงวัยเจริญพันธุ์ที่สุขภาพแข็งแรง
• ข้อ ค. (Acute uncomplicated pyelonephritis): Pyelonephritis ต้องมีอาการติดเชื้อทางระบบ เช่น ไข้ หนาวสั่น คลื่นไส้อาเจียน และมีอาการปวดเคาะเจ็บบริเวณบั้นเอวหรือมุมกระดูกซี่โครงด้านหลัง (costovertebral angle tenderness) ซึ่งผู้ป่วยรายนี้ไม่มี
• ข้อ ง. (Complicated urinary tract infection): Complicated UTI ครอบคลุมการติดเชื้อทางเดินปัสสาวะในผู้ป่วยที่มีปัจจัยเสี่ยงทางโครงสร้าง ร่างกาย หรือการทำงานของไตบกพร่อง ซึ่งไม่เข้ากับลักษณะทางคลินิกของผู้ป่วยรายนี้
• ข้อ จ. (Asymptomatic bacteriuria): Asymptomatic bacteriuria คือภาวะที่ตรวจพบแบคทีเรียในปัสสาวะในปริมาณที่มีนัยสำคัญทางคลินิกโดยที่ผู้ป่วยไม่มีอาการแสดงใดๆ ของการติดเชื้อทางเดินปัสสาวะ แต่ผู้ป่วยรายนี้มีอาการปัสสาวะแสบขัดชัดเจน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21" t="n"/>
      <c r="L15" s="89" t="inlineStr">
        <is>
          <t>Cystitis</t>
        </is>
      </c>
      <c r="M15" s="121" t="inlineStr">
        <is>
          <t>Clinic</t>
        </is>
      </c>
      <c r="N15" s="89" t="inlineStr">
        <is>
          <t>ข้อ 4.1 Mock Infectious RxCU84</t>
        </is>
      </c>
      <c r="O15" s="121" t="n"/>
      <c r="P15" s="121" t="n"/>
      <c r="Q15" s="100" t="n"/>
    </row>
    <row r="16" ht="13.2" customHeight="1" s="49">
      <c r="A16" s="120" t="n">
        <v>14</v>
      </c>
      <c r="B16" s="89" t="inlineStr">
        <is>
          <t>ผู้ป่วยหญิงอายุ 30 ปี วินิจฉัยเป็น Acute uncomplicated cystitis
คำถาม: หากอ้างอิงตามแนวทางเวชปฏิบัติจากล (IDSA Guidelines) ข้อใดคือยารักษาอันดับแรก (First-line empiric oral therapy) ที่เหมาะสมที่สุดสำหรับผู้ป่วยรายนี้?</t>
        </is>
      </c>
      <c r="C16" s="121" t="n"/>
      <c r="D16" s="89" t="inlineStr">
        <is>
          <t>Ciprofloxacin 500 mg รับประทานวันละ 2 ครั้ง เป็นเวลา 7 วัน</t>
        </is>
      </c>
      <c r="E16" s="89" t="inlineStr">
        <is>
          <t>Nitrofurantoin monohydrate/macrocrystals 100 mg รับประทานวันละ 2 ครั้ง พร้อมอาหาร เป็นเวลา 5 วัน</t>
        </is>
      </c>
      <c r="F16" s="89" t="inlineStr">
        <is>
          <t>Amoxicillin 500 mg รับประทานวันละ 3 ครั้ง หลังอาหาร เป็นเวลา 7 วัน</t>
        </is>
      </c>
      <c r="G16" s="89" t="inlineStr">
        <is>
          <t>Ceftriaxone 1 g ฉีดเข้าหลอดเลือดดำ ครั้งเดียว</t>
        </is>
      </c>
      <c r="H16" s="89" t="inlineStr">
        <is>
          <t>Norfloxacin 400 mg รับประทานวันละ 2 ครั้ง ก่อนอาหาร เป็นเวลา 3 วัน</t>
        </is>
      </c>
      <c r="I16" s="120" t="inlineStr">
        <is>
          <t>2</t>
        </is>
      </c>
      <c r="J16" s="89" t="inlineStr">
        <is>
          <t>✅ คำตอบที่ถูกต้อง: ข้อ ข. Nitrofurantoin monohydrate/macrocrystals 100 mg รับประทานวันละ 2 ครั้ง พร้อมอาหาร เป็นเวลา 5 วัน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monohydrate/macrocrystals 100 mg รับประทานวันละ 2 ครั้ง พร้อมอาหาร เป็นเวลา 5 วัน ตาม IDSA Guidelines ยา First-line สำหรับรักษา Acute uncomplicated cystitis ได้แก่: 1) Nitrofurantoin monohydrate/macrocrystals 100 mg BID นาน 5 วัน (รับประทานพร้อมอาหารช่วยเพิ่มการดูดซึมและลดคลื่นไส้), 2) Fosfomycin trometamol 3 g single dose, 3) TMP-SMX 1 DS tab BID นาน 3 วัน (เฉพาะในพื้นที่ที่มีอัตราดื้อยา
🔍 ข้ออื่นผิดเพราะอะไร:
• ข้อ ก. (Ciprofloxacin 500 mg รับประทานวันละ 2 ครั้ง เป็นเวลา 7 วัน): Ciprofloxacin ไม่ใช่ยาทางเลือกแรกสำหรับ uncomplicated cystitis เพื่อสงวนไว้ใช้ใน systemic infection หรือ pyelonephritis และเพื่อหลีกเลี่ยงผลข้างเคียงร้ายแรงและการดื้อยาของเชื้อแกรมลบ
• ข้อ ค. (Amoxicillin 500 mg รับประทานวันละ 3 ครั้ง หลังอาหาร เป็นเวลา 7 วัน): Amoxicillin เดี่ยวไม่แนะนำให้ใช้รักษา empirical UTI เนื่องจากเชื้อ E. coli ในชุมชนมีอัตราการดื้อยาต่อ amoxicillin ผ่านการสร้างเอนไซม์ beta-lactamase สูงมากในระดับที่ไม่สามารถหวังผลได้
• ข้อ ง. (Ceftriaxone 1 g ฉีดเข้าหลอดเลือดดำ ครั้งเดียว): Ceftriaxone เป็นยาฉีดเข้าหลอดเลือดดำที่สงวนไว้สำหรับการติดเชื้อรุนแรงหรือ pyelonephritis ที่ต้องนอนโรงพยาบาล ไม่มีความจำเป็นต้องใช้ใน uncomplicated cystitis ที่รักษาแบบผู้ป่วยนอก
• ข้อ จ. (Norfloxacin 400 mg รับประทานวันละ 2 ครั้ง ก่อนอาหาร เป็นเวลา 3 วัน): Norfloxacin จัดเป็นยากลุ่ม fluoroquinolone ซึ่งแนวทาง IDSA แนะนำให้เป็นทางเลือกสำรอง ไม่ใช่ first-line therapy เนื่องจากปัญหาอัตราการดื้อยาที่สูงและความเสี่ยงผลข้างเคียงต่อระบบเอ็นและข้อ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121" t="n"/>
      <c r="L16" s="89" t="inlineStr">
        <is>
          <t>Cystitis</t>
        </is>
      </c>
      <c r="M16" s="121" t="inlineStr">
        <is>
          <t>Clinic</t>
        </is>
      </c>
      <c r="N16" s="89" t="inlineStr">
        <is>
          <t>ข้อ 4.2 Mock Infectious RxCU84</t>
        </is>
      </c>
      <c r="O16" s="121" t="n"/>
      <c r="P16" s="121" t="n"/>
      <c r="Q16" s="100" t="n"/>
    </row>
    <row r="17" ht="13.2" customHeight="1" s="49">
      <c r="A17" s="120" t="n">
        <v>15</v>
      </c>
      <c r="B17" s="89" t="inlineStr">
        <is>
          <t>การให้คำแนะนำการใช้ยา Fosfomycin trometamol 3 g สำหรับรักษา Acute uncomplicated cystitis
คำถาม: หากเภสัชกรพิจารณาเลือกจ่ายยา Fosfomycin trometamol 3 g ชนิดผงละลายน้ำให้แก่ผู้ป่วยรายนี้ ข้อใดคือคำแนะนำวิธีรับประทานยาที่ถูกต้องและสอดคล้องกับประสิทธิภาพสูงสุดของยา?</t>
        </is>
      </c>
      <c r="C17" s="121" t="n"/>
      <c r="D17" s="89" t="inlineStr">
        <is>
          <t>ละลายผงยาในน้ำอุ่น ดื่มทันทีพร้อมอาหารเช้าวันละ 1 ครั้ง ติดต่อกัน 3 วัน</t>
        </is>
      </c>
      <c r="E17" s="89" t="inlineStr">
        <is>
          <t>ละลายผงยาในน้ำเย็นหรือน้ำอุณหภูมิห้อง ดื่มครั้งเดียวตอนท้องว่าง (หรือก่อนนอนหลังจากปัสสาวะแล้ว)</t>
        </is>
      </c>
      <c r="F17" s="89" t="inlineStr">
        <is>
          <t>รับประทานร่วมกับยาลดกรดชนิดน้ำเพื่อป้องกันอาการกัดกระเพาะอาหาร</t>
        </is>
      </c>
      <c r="G17" s="89" t="inlineStr">
        <is>
          <t>แบ่งละลายยาครึ่งซอง (1.5 g) ดื่มเช้าและเย็นหลังอาหาร</t>
        </is>
      </c>
      <c r="H17" s="89" t="inlineStr">
        <is>
          <t>ละลายยาในนมหรือน้ำผลไม้เพื่อช่วยเพิ่มการดูดซึมยาเข้าสู่ร่างกาย</t>
        </is>
      </c>
      <c r="I17" s="120" t="inlineStr">
        <is>
          <t>2</t>
        </is>
      </c>
      <c r="J17" s="89" t="inlineStr">
        <is>
          <t>✅ คำตอบที่ถูกต้อง: ข้อ ข. ละลายผงยาในน้ำเย็นหรือน้ำอุณหภูมิห้อง ดื่มครั้งเดียวตอนท้องว่าง (หรือก่อนนอนหลังจากปัสสาวะแล้ว)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ละลายผงยาในน้ำเย็นหรือน้ำอุณหภูมิห้อง ดื่มครั้งเดียวตอนท้องว่าง (หรือก่อนนอนหลังจากปัสสาวะแล้ว) Fosfomycin trometamol 3 g ผงละลายน้ำ บริหารแบบรับประทานครั้งเดียว (Single dose) โดยละลายในน้ำเย็นหรือน้ำอุณหภูมิห้องประมาณ 90-120 mL (ห้ามใช้น้ำร้อนเพราะยาอาจเสื่อมสภาพ) ควรดื่มขณะท้องว่าง (ก่อนอาหาร 1 ชั่วโมง หรือหลังอาหาร 2 ชั่วโมง) หรือดื่มก่อนนอนหลังจากปัสสาวะทิ้งแล้ว เพื่อให้ยาสามารถสะสมความเข้มข้นในกระเพาะปัสสาวะได้สูงและยาวนานตลอดคืน
🔍 ข้ออื่นผิดเพราะอะไร:
• ข้อ ก. (ละลายผงยาในน้ำอุ่น ดื่มทันทีพร้อมอาหารเช้าวันละ 1 ครั้ง ติดต่อกัน 3 วัน): Fosfomycin trometamol ใช้รักษา acute uncomplicated cystitis ด้วยการรับประทานแบบครั้งเดียว (single dose) 3 g ไม่จำเป็นต้องรับประทานต่อเนื่อง 3 วัน และไม่ควรละลายในน้ำอุ่นเพราะความร้อนอาจทำลายโครงสร้างยา
• ข้อ ค. (รับประทานร่วมกับยาลดกรดชนิดน้ำเพื่อป้องกันอาการกัดกระเพาะอาหาร): ยาลดกรดที่มีอะลูมิเนียมหรือแมกนีเซียมไฮดรอกไซด์จะไปจับกับตัวยา fosfomycin ทำให้การดูดซึมยาลดลง จึงห้ามรับประทานร่วมกัน
• ข้อ ง. (แบ่งละลายยาครึ่งซอง (1.5 g) ดื่มเช้าและเย็นหลังอาหาร): การแบ่งรับประทานยาครึ่งซองเช้าและเย็นจะทำให้ระดับความเข้มข้นสูงสุดของยาในปัสสาวะลดลง ไม่เพียงพอต่อการฆ่าเชื้ออย่างมีประสิทธิภาพตามรูปแบบ concentration-dependent
• ข้อ จ. (ละลายยาในนมหรือน้ำผลไม้เพื่อช่วยเพิ่มการดูดซึมยาเข้าสู่ร่างกาย): นมและน้ำผลไม้มีสารอาหารและประจุที่อาจรบกวนความคงตัวและการดูดซึมของยา แนะนำให้ละลายในน้ำเปล่าอุณหภูมิห้องหรือน้ำเย็นเท่านั้น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121" t="n"/>
      <c r="L17" s="89" t="inlineStr">
        <is>
          <t>Cystitis</t>
        </is>
      </c>
      <c r="M17" s="121" t="inlineStr">
        <is>
          <t>Clinic</t>
        </is>
      </c>
      <c r="N17" s="89" t="inlineStr">
        <is>
          <t>ข้อ 4.3 Mock Infectious RxCU84</t>
        </is>
      </c>
      <c r="O17" s="121" t="n"/>
      <c r="P17" s="121" t="n"/>
      <c r="Q17" s="100" t="n"/>
    </row>
    <row r="18" ht="13.2" customHeight="1" s="49">
      <c r="A18" s="120" t="n">
        <v>16</v>
      </c>
      <c r="B18" s="89" t="inlineStr">
        <is>
          <t>การเลือกใช้ Fluoroquinolones ในการรักษาโรคติดเชื้อระบบทางเดินปัสสาวะ
คำถาม: ยากลุ่ม fluoroquinolone ชนิดใดไม่เหมาะสมสำหรับการรักษาโรคติดเชื้อทางเดินปัสสาวะ แม้จะมีฤทธิ์ต้านเชื้อแกรมลบดี และเพราะเหตุใด?</t>
        </is>
      </c>
      <c r="C18" s="121" t="n"/>
      <c r="D18" s="89" t="inlineStr">
        <is>
          <t>Ciprofloxacin เพราะยับยั้งเอนไซม์ CYP1A2</t>
        </is>
      </c>
      <c r="E18" s="89" t="inlineStr">
        <is>
          <t>Norfloxacin เพราะดูดซึมทางปากไม่ดี</t>
        </is>
      </c>
      <c r="F18" s="89" t="inlineStr">
        <is>
          <t>Moxifloxacin เพราะขับออกทางไตน้อย ไม่ได้ความเข้มข้นเพียงพอในปัสสาวะ</t>
        </is>
      </c>
      <c r="G18" s="89" t="inlineStr">
        <is>
          <t>Levofloxacin เพราะใช้รักษาเฉพาะโรคปอดเท่านั้น</t>
        </is>
      </c>
      <c r="H18" s="89" t="inlineStr">
        <is>
          <t>Gemifloxacin เพราะไม่มีฤทธิ์ต่อเชื้อแกรมลบเลย</t>
        </is>
      </c>
      <c r="I18" s="120" t="inlineStr">
        <is>
          <t>3</t>
        </is>
      </c>
      <c r="J18" s="89" t="inlineStr">
        <is>
          <t>✅ คำตอบที่ถูกต้อง: ข้อ ค. Moxifloxacin เพราะขับออกทางไตน้อย ไม่ได้ความเข้มข้นเพียงพอในปัสสาวะ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Moxifloxacin เพราะขับออกทางไตน้อย ไม่ได้ความเข้มข้นเพียงพอในปัสสาวะ Moxifloxacin มีกระบวนการขจัดยาผ่านทางตับเป็นหลัก (Hepatic metabolism and biliary excretion) มีเพียงประมาณ 15-20% เท่านั้นที่ถูกขับออกทางไตในรูปที่ไม่เปลี่ยนแปลง จึงไม่สามารถสร้างระดับความเข้มข้นของยาในปัสสาวะ (urinary concentration) ได้สูงเพียงพอในการฆ่าเชื้อแบคทีเรีย จึงห้ามนำ Moxifloxacin มาใช้รักษาโรคติดเชื้อทางเดินปัสสาวะ
🔍 ข้ออื่นผิดเพราะอะไร:
• ข้อ ก. (Ciprofloxacin เพราะยับยั้งเอนไซม์ CYP1A2): Ciprofloxacin ยับยั้ง CYP1A2 จริง แต่ยานี้ขับออกทางไตในรูปเดิมสูงมาก จึงมีประสิทธิภาพดีและใช้รักษาการติดเชื้อระบบทางเดินปัสสาวะส่วนบนได้ ไม่ใช่ข้อห้ามใช้สำหรับ UTI
• ข้อ ข. (Norfloxacin เพราะดูดซึมทางปากไม่ดี): Norfloxacin มีการดูดซึมเข้าสู่กระแสเลือดปานกลาง แต่ถูกขับออกและมีความเข้มข้นสะสมในปัสสาวะสูงมาก จึงมีข้อบ่งใช้เฉพาะสำหรับการติดเชื้อทางเดินปัสสาวะส่วนล่าง
• ข้อ ง. (Levofloxacin เพราะใช้รักษาเฉพาะโรคปอดเท่านั้น): Levofloxacin ถูกขับออกทางไตในรูปเดิมมากกว่าร้อยละ 80 ทำให้มีความเข้มข้นในปัสสาวะสูงมาก จึงสามารถใช้รักษาโรคติดเชื้อทางเดินปัสสาวะทั้งชนิด complicated UTI และ pyelonephritis ได้
• ข้อ จ. (Gemifloxacin เพราะไม่มีฤทธิ์ต่อเชื้อแกรมลบเลย): Gemifloxacin มีฤทธิ์ครอบคลุมเชื้อแบคทีเรียแกรมลบในทางเดินหายใจ แต่ไม่ได้มีข้อบ่งใช้ใน UTI เนื่องจากถูกขับออกทางตับและไตอย่างละครึ่ง และเน้นใช้ใน CAP เป็นหลัก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21" t="n"/>
      <c r="L18" s="89" t="inlineStr">
        <is>
          <t>Cystitis</t>
        </is>
      </c>
      <c r="M18" s="121" t="inlineStr">
        <is>
          <t>Clinic</t>
        </is>
      </c>
      <c r="N18" s="89" t="inlineStr">
        <is>
          <t>ข้อ 4.4 Mock Infectious RxCU84</t>
        </is>
      </c>
      <c r="O18" s="121" t="n"/>
      <c r="P18" s="121" t="n"/>
      <c r="Q18" s="100" t="n"/>
    </row>
    <row r="19" ht="13.2" customHeight="1" s="49">
      <c r="A19" s="120" t="n">
        <v>17</v>
      </c>
      <c r="B19" s="89" t="inlineStr">
        <is>
          <t>ผู้ป่วยมีประวัติเพิ่งเดินทางกลับจากประเทศอินเดียก่อนเกิดอาการปัสสาวะแสบขัด
คำถาม: ประวัติการเดินทางไปประเทศอินเดียเมื่อสัปดาห์ก่อนของผู้ป่วยรายนี้ มีความสำคัญทางเภสัชวิทยาอย่างไรต่อการเลือกใช้ fluoroquinolone แบบ empirical?</t>
        </is>
      </c>
      <c r="C19" s="121" t="n"/>
      <c r="D19" s="89" t="inlineStr">
        <is>
          <t>ไม่มีความสำคัญ เพราะ fluoroquinolone ยังคงได้ผลดีเท่ากันในทุกภูมิภาคของโลก</t>
        </is>
      </c>
      <c r="E19" s="89" t="inlineStr">
        <is>
          <t>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t>
        </is>
      </c>
      <c r="F19" s="89" t="inlineStr">
        <is>
          <t>ทำให้ต้องปรับขนาดยาตามการทำงานของตับเป็นพิเศษ</t>
        </is>
      </c>
      <c r="G19" s="89" t="inlineStr">
        <is>
          <t>เพิ่มความเสี่ยง tendon rupture จากสภาพอากาศร้อนระหว่างเดินทาง</t>
        </is>
      </c>
      <c r="H19" s="89" t="inlineStr">
        <is>
          <t>ทำให้ต้องหลีกเลี่ยงยากลุ่มนี้เฉพาะในหญิงตั้งครรภ์เท่านั้น</t>
        </is>
      </c>
      <c r="I19" s="120" t="inlineStr">
        <is>
          <t>2</t>
        </is>
      </c>
      <c r="J19" s="89" t="inlineStr">
        <is>
          <t>✅ คำตอบที่ถูกต้อง: ข้อ ข.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ภูมิภาคเอเชียใต้โดยเฉพาะประเทศอินเดีย มีอุบัติการณ์ของเชื้อ Enterobacteriaceae ที่สร้างเอนไซม์ ESBL และดื้อต่อยากลุ่ม Fluoroquinolones สูงมาก (ผ่านยีน gyrA/parC mutation และ Plasmid-Mediated Quinolone Resistance: PMQR เช่น ยีน qnr) ประวัติการเดินทางไปพื้นที่เสี่ยงสูงจึงเป็นปัจจัยสำคัญที่ทำให้ไม่ควรเลือกใช้ FQ แบบ empiric เพราะมีความเสี่ยงสูงมากต่อความล้มเหลวในการรักษา
🔍 ข้ออื่นผิดเพราะอะไร:
• ข้อ ก. (ไม่มีความสำคัญ เพราะ fluoroquinolone ยังคงได้ผลดีเท่ากันในทุกภูมิภาคของโลก): อัตราความไวของเชื้อต่อยาต้านแบคทีเรียมีความแตกต่างกันอย่างมากในแต่ละภูมิภาค การละเลยประวัติการเดินทางอาจทำให้การรักษาแบบ empirical therapy ล้มเหลว
• ข้อ ค. (ทำให้ต้องปรับขนาดยาตามการทำงานของตับเป็นพิเศษ): การปรับขนาดยา fluoroquinolones ส่วนใหญ่ (ยกเว้น moxifloxacin) ขึ้นอยู่กับการทำงานของไต ไม่ได้เกี่ยวข้องกับประวัติการเดินทางหรือการทำงานของตับ
• ข้อ ง. (เพิ่มความเสี่ยง tendon rupture จากสภาพอากาศร้อนระหว่างเดินทาง): Tendon rupture เป็นผลข้างเคียงเฉพาะของ fluoroquinolones ที่สัมพันธ์กับอายุและการใช้ corticosteroid ไม่ได้เกิดจากสภาพอากาศร้อนของประเทศต้นทาง
• ข้อ จ. (ทำให้ต้องหลีกเลี่ยงยากลุ่มนี้เฉพาะในหญิงตั้งครรภ์เท่านั้น): Fluoroquinolones มีข้อห้ามใช้ในหญิงตั้งครรภ์เนื่องจากพิษต่อกระดูกอ่อนของทารก แต่ข้อจำกัดเรื่องเชื้อดื้อยาจากการเดินทางไปต่างประเทศส่งผลต่อผู้ป่วยทุกคนไม่เฉพาะหญิงตั้งครรภ์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21" t="n"/>
      <c r="L19" s="89" t="inlineStr">
        <is>
          <t>Cystitis</t>
        </is>
      </c>
      <c r="M19" s="121" t="inlineStr">
        <is>
          <t>Clinic</t>
        </is>
      </c>
      <c r="N19" s="89" t="inlineStr">
        <is>
          <t>ข้อ 4.5 Mock Infectious RxCU84</t>
        </is>
      </c>
      <c r="O19" s="121" t="n"/>
      <c r="P19" s="121" t="n"/>
      <c r="Q19" s="100" t="n"/>
    </row>
    <row r="20" ht="13.2" customHeight="1" s="49">
      <c r="A20" s="120" t="n">
        <v>18</v>
      </c>
      <c r="B20" s="89" t="inlineStr">
        <is>
          <t>ผู้ป่วยได้รับ Norfloxacin สำหรับ UTI และรับประทานแคลเซียมเสริมเป็นประจำ
คำถาม: หากจ่าย norfloxacin ให้ผู้ป่วยรายนี้ และผู้ป่วยแจ้งว่ากินแคลเซียมเสริมเป็นประจำ ควรให้คำแนะนำอย่างไร?</t>
        </is>
      </c>
      <c r="C20" s="121" t="n"/>
      <c r="D20" s="89" t="inlineStr">
        <is>
          <t>กินพร้อมกันได้เลย ไม่มีปฏิกิริยาต่อกัน</t>
        </is>
      </c>
      <c r="E20" s="89" t="inlineStr">
        <is>
          <t>เว้นระยะห่างระหว่างกิน norfloxacin กับแคลเซียมเสริมอย่างน้อย 2 ชั่วโมง</t>
        </is>
      </c>
      <c r="F20" s="89" t="inlineStr">
        <is>
          <t>ให้หยุดกินแคลเซียมเสริมถาวรตลอดชีวิต</t>
        </is>
      </c>
      <c r="G20" s="89" t="inlineStr">
        <is>
          <t>เปลี่ยนไปใช้แคลเซียมชนิดฉีดแทนทันที</t>
        </is>
      </c>
      <c r="H20" s="89" t="inlineStr">
        <is>
          <t>ให้กินแคลเซียมพร้อมยาเพื่อลดการระคายเคืองกระเพาะจาก norfloxacin</t>
        </is>
      </c>
      <c r="I20" s="120" t="inlineStr">
        <is>
          <t>2</t>
        </is>
      </c>
      <c r="J20" s="89" t="inlineStr">
        <is>
          <t>✅ คำตอบที่ถูกต้อง: ข้อ ข. เว้นระยะห่างระหว่างกิน norfloxacin กับแคลเซียมเสริมอย่างน้อย 2 ชั่วโมง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เว้นระยะห่างระหว่างกิน norfloxacin กับแคลเซียมเสริมอย่างน้อย 2 ชั่วโมง ยากลุ่ม Fluoroquinolones (เช่น Norfloxacin, Ciprofloxacin) มีโครงสร้างเคมีที่สามารถจับกับไอออนประจุบวก 2 หรือ 3 ค่า (Multivalent cations เช่น Ca2+, Mg2+, Al3+, Fe2+/3+, Zn2+) เกิดเป็นสารประกอบเชิงซ้อนที่ไม่ละลายน้ำ (Insoluble chelate complex) ส่งผลให้การดูดซึมยาปฏิชีวนะลดลงอย่างมากจนระดับยาในเลือดไม่ถึงเกณฑ์รักษา ดังนั้นจึงต้องแนะนำให้รับประทานห่างกันอย่างน้อย 2 ชั่วโมงก่อน หรือ 4-6 ชั่วโมงหลังรับประทานแร่ธาตุเสริม
🔍 ข้ออื่นผิดเพราะอะไร:
• ข้อ ก. (กินพร้อมกันได้เลย ไม่มีปฏิกิริยาต่อกัน): แคลเซียมเป็น polyvalent cation ที่จะทำปฏิกิริยา chelation กับโมเลกุลของ norfloxacin ทำให้เกิดสารประกอบที่ไม่ละลายน้ำ ส่งผลให้การดูดซึมยาปฏิชีวนะลดลงอย่างรุนแรง
• ข้อ ค. (ให้หยุดกินแคลเซียมเสริมถาวรตลอดชีวิต): การแนะนำให้หยุดแคลเซียมถาวรเป็นคำแนะนำที่เกินความจำเป็นทางคลินิก เพียงแค่เว้นระยะห่างการรับประทาน 2-4 ชั่วโมงก็สามารถป้องกันปฏิกิริยาระหว่างยานี้ได้
• ข้อ ง. (เปลี่ยนไปใช้แคลเซียมชนิดฉีดแทนทันที): ไม่มีข้อบ่งชี้ทางคลินิกที่ต้องเปลี่ยนรูปแบบแคลเซียมเป็นชนิดฉีดเพื่อแก้ปัญหายาตีกันระหว่างยากินสองชนิดนี้
• ข้อ จ. (ให้กินแคลเซียมพร้อมยาเพื่อลดการระคายเคืองกระเพาะจาก norfloxacin): การรับประทานแคลเซียมพร้อมกับ norfloxacin จะทำให้เกิดการจับตัวกันในทางเดินอาหารทันที ส่งผลให้ระดับยาในเลือดและปัสสาวะลดลงจนการรักษาล้มเหลว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21" t="n"/>
      <c r="L20" s="89" t="inlineStr">
        <is>
          <t>Cystitis</t>
        </is>
      </c>
      <c r="M20" s="121" t="inlineStr">
        <is>
          <t>Clinic</t>
        </is>
      </c>
      <c r="N20" s="89" t="inlineStr">
        <is>
          <t>ข้อ 4.6 Mock Infectious RxCU84</t>
        </is>
      </c>
      <c r="O20" s="121" t="n"/>
      <c r="P20" s="121" t="n"/>
      <c r="Q20" s="100" t="n"/>
    </row>
    <row r="21" ht="13.2" customHeight="1" s="49">
      <c r="A21" s="120" t="n">
        <v>19</v>
      </c>
      <c r="B21" s="89" t="inlineStr">
        <is>
          <t>เด็กชายอายุ 5 ปี มาร้านยาพร้อมมารดา มีอาการปวดหูข้างขวา 1 วัน น้องปวดจนร้องไห้ มีไข้ 38.5°C ก่อนหน้านี้มีน้ำมูกและเจ็บคอประมาณ 3 วัน รับประทานอาหารได้น้อยลง ไม่มีหนองไหลออกจากหู ไม่มีประวัติแพ้ยาและไม่มีโรคประจำตัว
คำถาม: แนวทางการรักษาเบื้องต้นของผู้ป่วยรายนี้ ข้อใดเหมาะสมที่สุด?</t>
        </is>
      </c>
      <c r="C21" s="121" t="n"/>
      <c r="D21" s="89" t="inlineStr">
        <is>
          <t>จ่ายยาปฏิชีวนะทันที เนื่องจากมีไข้และระดับความปวดสูง</t>
        </is>
      </c>
      <c r="E21" s="89" t="inlineStr">
        <is>
          <t>จ่าย Amoxicillin-Clavulanate ทันที เนื่องจากผู้ป่วยเริ่มรับประทานอาหารได้น้อยลง</t>
        </is>
      </c>
      <c r="F21" s="89" t="inlineStr">
        <is>
          <t>แนะนำการจัดการความเจ็บปวดเป็นอันดับแรก และพิจารณาเฝ้าสังเกตอาการ (Watchful waiting) 48-72 ชั่วโมง</t>
        </is>
      </c>
      <c r="G21" s="89" t="inlineStr">
        <is>
          <t>ส่งต่อโรงพยาบาลทันที เนื่องจากเสี่ยงต่อภาวะเยื่อหุ้มสมองอักเสบแทรกซ้อน</t>
        </is>
      </c>
      <c r="H21" s="89" t="inlineStr">
        <is>
          <t>แนะนำให้ใช้ยาหยอดหูที่มีส่วนผสมของยาปฏิชีวนะร่วมกับยาลดไข้</t>
        </is>
      </c>
      <c r="I21" s="120" t="inlineStr">
        <is>
          <t>3</t>
        </is>
      </c>
      <c r="J21" s="89" t="inlineStr">
        <is>
          <t>✅ คำตอบที่ถูกต้อง: ข้อ ค. แนะนำการจัดการความเจ็บปวดเป็นอันดับแรก และพิจารณาเฝ้าสังเกตอาการ (Watchful waiting) 48-72 ชั่วโมง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แนะนำการจัดการความเจ็บปวดเป็นอันดับแรก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ตาม
🔍 ข้ออื่นผิดเพราะอะไร:
• ข้อ ก. (จ่ายยาปฏิชีวนะทันที เนื่องจากมีไข้และระดับความปวดสูง): ตามแนวทาง AAP และ IDSA ในเด็กอายุมากกว่า 2 ปีที่มีอาการหูชั้นกลางอักเสบเฉียบพลันแบบไม่รุนแรง สามารถเลือกวิธี watchful waiting ควบคู่กับการระงับปวดได้เป็นเวลา 48-72 ชั่วโมง โดยไม่จำเป็นต้องเริ่มยาต้านแบคทีเรียทันที
• ข้อ ข. (จ่าย Amoxicillin-Clavulanate ทันที เนื่องจากผู้ป่วยเริ่มรับประทานอาหารได้น้อยลง): Amoxicillin-clavulanate สงวนไว้สำหรับผู้ที่มีอาการรุนแรง ได้รับ amoxicillin ในช่วง 30 วันที่ผ่านมา หรือมีเยื่อบุตาอักเสบร่วมด้วย ไม่ควรใช้เป็นยาเริ่มต้นในผู้ป่วยทั่วไป
• ข้อ ง. (ส่งต่อโรงพยาบาลทันที เนื่องจากเสี่ยงต่อภาวะเยื่อหุ้มสมองอักเสบแทรกซ้อน): ผู้ป่วยไม่มีสัญญาณเตือนของการติดเชื้อลุกลามเข้าสู่ระบบประสาทส่วนกลาง เช่น คอแข็ง ซึม ชัก หรือกระหม่อมโป่งตึง จึงยังไม่มีข้อบ่งชี้ในการส่งห้องฉุกเฉินหรือโรงพยาบาลทันที
• ข้อ จ. (แนะนำให้ใช้ยาหยอดหูที่มีส่วนผสมของยาปฏิชีวนะร่วมกับยาลดไข้): ยาหยอดหูผสมยาปฏิชีวนะไม่สามารถซึมผ่านเยื่อแก้วหูที่ยังไม่ทะลุเข้าไปยังโพรงหูชั้นกลางได้ จึงไม่มีประสิทธิภาพในการรักษา AOM ที่แก้วหูยังปกติ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1" s="121" t="n"/>
      <c r="L21" s="89" t="inlineStr">
        <is>
          <t>Acute Otitis Media &amp; Upper Respiratory Infections</t>
        </is>
      </c>
      <c r="M21" s="121" t="inlineStr">
        <is>
          <t>Clinic</t>
        </is>
      </c>
      <c r="N21" s="89" t="inlineStr">
        <is>
          <t>ข้อ 5.1 Mock Infectious RxCU84</t>
        </is>
      </c>
      <c r="O21" s="121" t="n"/>
      <c r="P21" s="121" t="n"/>
      <c r="Q21" s="100" t="n"/>
    </row>
    <row r="22" ht="13.2" customHeight="1" s="49">
      <c r="A22" s="120" t="n">
        <v>20</v>
      </c>
      <c r="B22" s="89" t="inlineStr">
        <is>
          <t>เด็กชายอายุ 5 ปี หลังสังเกตอาการ 48 ชั่วโมง พบว่ายังมีไข้และปวดหูมากขึ้น มีน้ำสีเหลืองอ่อนไหลออกจากหู
คำถาม: หากผ่านไป 48 ชั่วโมง มารดาแจ้งว่าเด็กยังมีไข้และปวดหูมากขึ้น มีน้ำสีเหลืองอ่อนไหลออกจากหู ข้อใดคือสูตรยาและระยะเวลาการรักษาที่เป็น First-line?</t>
        </is>
      </c>
      <c r="C22" s="121" t="n"/>
      <c r="D22" s="89" t="inlineStr">
        <is>
          <t>Amoxicillin 40-50 mg/kg/day นาน 5 วัน</t>
        </is>
      </c>
      <c r="E22" s="89" t="inlineStr">
        <is>
          <t>Amoxicillin 80-90 mg/kg/day นาน 7 วัน</t>
        </is>
      </c>
      <c r="F22" s="89" t="inlineStr">
        <is>
          <t>Amoxicillin-Clavulanate 90 mg/kg/day นาน 10 วัน</t>
        </is>
      </c>
      <c r="G22" s="89" t="inlineStr">
        <is>
          <t>Azithromycin 10 mg/kg วันแรก ตามด้วย 5 mg/kg อีก 4 วัน</t>
        </is>
      </c>
      <c r="H22" s="89" t="inlineStr">
        <is>
          <t>Cephalexin 50 mg/kg/day นาน 10 วัน</t>
        </is>
      </c>
      <c r="I22" s="120" t="inlineStr">
        <is>
          <t>2</t>
        </is>
      </c>
      <c r="J22" s="89" t="inlineStr">
        <is>
          <t>✅ คำตอบที่ถูกต้อง: ข้อ ข. Amoxicillin 80-90 mg/kg/day นาน 7 วัน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Amoxicillin 80-90 mg/kg/day นาน 7 วัน เมื่ออาการไม่ดีขึ้นหลังจากติดตาม 48 ชั่วโมง หรือมีหนองไหล (Otorrhea) แสดงว่าต้องเริ่มยาปฏิชีวนะ ยา First-line มาตรฐานคือ High-dose Amoxicillin ขนาด 80-90 mg/kg/day แบ่งให้วันละ 2 ครั้ง เพื่อเอาชนะเชื้อ Streptococcus pneumoniae ที่อาจดื้อยาชนิด penicillin-intermediate/resistant (PRSP) โดยในเด็กอายุตั้งแต่ 2-5 ปี แนะนำระยะเวลาการรักษา 7 วัน (เด็กอายุ
🔍 ข้ออื่นผิดเพราะอะไร:
• ข้อ ก. (Amoxicillin 40-50 mg/kg/day นาน 5 วัน): เป็น Aminopenicillin ยับยั้ง bacterial cell wall synthesis เป็น first-line สำหรับ uncomplicated bacterial infections (เช่น Strep pharyngitis, AOM, sinusitis)
• ข้อ ค. (Amoxicillin-Clavulanate 90 mg/kg/day นาน 10 วัน): เป็น Aminopenicillin ยับยั้ง bacterial cell wall synthesis เป็น first-line สำหรับ uncomplicated bacterial infections (เช่น Strep pharyngitis, AOM, sinusitis)
• ข้อ ง. (Azithromycin 10 mg/kg วันแรก ตามด้วย 5 mg/kg อีก 4 วัน): เป็น Macrolide ครอบคลุม atypical pathogens (Mycoplasma, Chlamydia, Legionella) ขจัดออกทางตับเป็นหลัก และมี half-life ยาวนาน (~68 ชม.)
• ข้อ จ. (Cephalexin 50 mg/kg/day นาน 10 วัน): เป็น oral 1st gen cephalosporin ใช้รักษา uncomplicated skin and soft tissue infections (MSSA/Strep) และ uncomplicated UTI ในหญิงตั้งครรภ์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2" s="121" t="n"/>
      <c r="L22" s="89" t="inlineStr">
        <is>
          <t>Acute Otitis Media &amp; Upper Respiratory Infections</t>
        </is>
      </c>
      <c r="M22" s="121" t="inlineStr">
        <is>
          <t>Clinic</t>
        </is>
      </c>
      <c r="N22" s="89" t="inlineStr">
        <is>
          <t>ข้อ 5.2 Mock Infectious RxCU84</t>
        </is>
      </c>
      <c r="O22" s="121" t="n"/>
      <c r="P22" s="121" t="n"/>
      <c r="Q22" s="100" t="n"/>
    </row>
    <row r="23" ht="13.2" customHeight="1" s="49">
      <c r="A23" s="120" t="n">
        <v>21</v>
      </c>
      <c r="B23" s="89" t="inlineStr">
        <is>
          <t>เด็กชายอายุ 5 ปี ได้รับยาปฏิชีวนะไป 2 วัน พบว่าไข้สูงขึ้น เกิดแผลเปื่อยรอบปาก ผิวหนังพุพองและหลุดลอก
คำถาม: หลังจากผู้ป่วยได้รับยาปฏิชีวนะไปแล้ว 2 วัน พบว่าไข้สูงขึ้น เกิดแผลเปื่อยบริเวณรอบปาก ผิวหนังพุพองและหลุดลอก ในฐานะเภสัชกรควรจัดการอย่างไร?</t>
        </is>
      </c>
      <c r="C23" s="121" t="n"/>
      <c r="D23" s="89" t="inlineStr">
        <is>
          <t>ให้รับประทานยาปฏิชีวนะต่อไปจนครบ 3 วันเพื่อดูการตอบสนองของยาอีกครั้ง</t>
        </is>
      </c>
      <c r="E23" s="89" t="inlineStr">
        <is>
          <t>สั่งให้หยุดยาปฏิชีวนะทันทีและรีบส่งตัวผู้ป่วยไปยังห้องฉุกเฉินของโรงพยาบาลโดยด่วน</t>
        </is>
      </c>
      <c r="F23" s="89" t="inlineStr">
        <is>
          <t>แนะนำให้ใช้ยาฆ่าเชื้อชนิดทาบริเวณผิวหนังที่พุพองและใช้ยาป้ายปากเพื่อรักษาแผลเปื่อย</t>
        </is>
      </c>
      <c r="G23" s="89" t="inlineStr">
        <is>
          <t>อาการแผลเปื่อยรอบปากเป็นอาการปกติของการติดเชื้อไวรัสซ้ำซ้อน ไม่เกี่ยวข้องกับยาปฏิชีวนะ</t>
        </is>
      </c>
      <c r="H23" s="89" t="inlineStr">
        <is>
          <t>ให้ Antihistamine ขนาดสูงเพื่อยับยั้งอาการ และเช็ดตัวบ่อยๆ พร้อมเฝ้าดูอาการต่อที่บ้าน 24 ชั่วโมง</t>
        </is>
      </c>
      <c r="I23" s="120" t="inlineStr">
        <is>
          <t>2</t>
        </is>
      </c>
      <c r="J23" s="89" t="inlineStr">
        <is>
          <t>✅ คำตอบที่ถูกต้อง: ข้อ ข. สั่งให้หยุดยาปฏิชีวนะทันทีและรีบส่งตัวผู้ป่วยไปยังห้องฉุกเฉินของโรงพยาบาลโดยด่วน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สั่งให้หยุดยาปฏิชีวนะทันทีและรีบส่งตัวผู้ป่วยไปยังห้องฉุกเฉินของโรงพยาบาลโดยด่วน อาการไข้สูง มีแผลเปื่อยที่เยื่อบุรอบปาก ร่วมกับผิวหนังพุพองและหลุดลอก (Mucocutaneous blistering and detachment) เป็นสัญญาณเตือนสำคัญของอาการแพ้ยารุนแรงชนิด Stevens-Johnson syndrome (SJS) หรือ Toxic Epidermal Necrolysis (TEN) ซึ่งมีอันตรายถึงแก่ชีวิต จัดเป็นภาวะฉุกเฉินทางการแพทย์์ ต้องสั่งหยุดยาทันทีและส่งตัวผู้ป่วยไปยังห้องฉุกเฉินเพื่อรับการรักษาในหออภิบาลผู้ป่วยวิกฤต/ไฟไหม้ทันที
🔍 ข้ออื่นผิดเพราะอะไร:
• ข้อ ก. (ให้รับประทานยาปฏิชีวนะต่อไปจนครบ 3 วันเพื่อดูการตอบสนองของยาอีกครั้ง): การรับประทานยาต่อไปในขณะที่มีอาการแสดงของ severe cutaneous adverse reactions (SCARs) เช่น SJS/TEN จะทำให้อาการลุกลามรุนแรง นำไปสู่การหลุดลอกของหนังแท้ อวัยวะล้มเหลว และเสียชีวิตได้
• ข้อ ค. (แนะนำให้ใช้ยาฆ่าเชื้อชนิดทาบริเวณผิวหนังที่พุพองและใช้ยาป้ายปากเพื่อรักษาแผลเปื่อย): การใช้ยาทาเฉพาะที่หรือยาป้ายปากไม่สามารถยับยั้งกระบวนการภูมิคุ้มกันแบบ systemic immune reaction ของ SJS/TEN ได้ และการสัมผัสแผลอาจเพิ่มความเสี่ยงต่อการติดเชื้อซ้ำซ้อน
• ข้อ ง. (อาการแผลเปื่อยรอบปากเป็นอาการปกติของการติดเชื้อไวรัสซ้ำซ้อน ไม่เกี่ยวข้องกับยาปฏิชีวนะ): อาการไข้สูงร่วมกับแผลเปื่อยหลุดลอกบริเวณเยื่อบุเมือกและผิวหนังหลังเริ่มยาปฏิชีวนะ 2 วัน เป็นลักษณะคลาสสิกของการแพ้ยาชนิดรุนแรง ไม่ใช่อาการปกติของการติดเชื้อไวรัส
• ข้อ จ. (ให้ Antihistamine ขนาดสูงเพื่อยับยั้งอาการ และเช็ดตัวบ่อยๆ พร้อมเฝ้าดูอาการต่อที่บ้าน 24 ชั่วโมง): Antihistamine ไม่สามารถรักษาหรือยับยั้งปฏิกิริยาการแพ้ชนิดรุนแรงแบบเซลล์เป็นสื่อกลาง (Type IV hypersensitivity) ได้ และการรอดูอาการที่บ้านจะทำให้ผู้ป่วยได้รับการช่วยชีวิตล่าช้าจนเกิดอันตรายถึงชีวิต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 s="121" t="n"/>
      <c r="L23" s="89" t="inlineStr">
        <is>
          <t>Antimicrobial Pharmacology</t>
        </is>
      </c>
      <c r="M23" s="121" t="inlineStr">
        <is>
          <t>Clinic</t>
        </is>
      </c>
      <c r="N23" s="89" t="inlineStr">
        <is>
          <t>ข้อ 5.3 Mock Infectious RxCU84</t>
        </is>
      </c>
      <c r="O23" s="121" t="n"/>
      <c r="P23" s="121" t="n"/>
      <c r="Q23" s="100" t="n"/>
    </row>
    <row r="24" ht="13.2" customHeight="1" s="49">
      <c r="A24" s="120" t="n">
        <v>22</v>
      </c>
      <c r="B24" s="89" t="inlineStr">
        <is>
          <t>ข้อพิจารณาการใช้ Doxycycline ในเด็กอายุ 5 ปี
คำถาม: เหตุใดจึงควรหลีกเลี่ยงการใช้ doxycycline ในเด็กชายอายุ 5 ปีรายนี้ หากพิจารณาเป็นทางเลือกรักษาการติดเชื้อทั่วไป?</t>
        </is>
      </c>
      <c r="C24" s="121" t="n"/>
      <c r="D24" s="89" t="inlineStr">
        <is>
          <t>เสี่ยงฟันเปลี่ยนสีถาวรและกดการเจริญเติบโตของกระดูก เนื่องจากยาจับกับแคลเซียมในกระดูก/ฟันที่กำลังสร้าง</t>
        </is>
      </c>
      <c r="E24" s="89" t="inlineStr">
        <is>
          <t>เสี่ยง tendon rupture สูงเป็นพิเศษในเด็ก</t>
        </is>
      </c>
      <c r="F24" s="89" t="inlineStr">
        <is>
          <t>เสี่ยง ototoxicity ถาวรในเด็กเล็กโดยเฉพาะ</t>
        </is>
      </c>
      <c r="G24" s="89" t="inlineStr">
        <is>
          <t>เสี่ยง QT prolongation รุนแรงกว่าผู้ใหญ่มาก</t>
        </is>
      </c>
      <c r="H24" s="89" t="inlineStr">
        <is>
          <t>ไม่มีรูปแบบยาน้ำสำหรับเด็กเล็ก</t>
        </is>
      </c>
      <c r="I24" s="120" t="inlineStr">
        <is>
          <t>1</t>
        </is>
      </c>
      <c r="J24" s="89" t="inlineStr">
        <is>
          <t>✅ คำตอบที่ถูกต้อง: ข้อ ก. เสี่ยงฟันเปลี่ยนสีถาวรและกดการเจริญเติบโตของกระดูก เนื่องจากยาจับกับแคลเซียมในกระดูก/ฟันที่กำลังสร้าง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เสี่ยงฟันเปลี่ยนสีถาวรและกดการเจริญเติบโตของกระดูก เนื่องจากยาจับกับแคลเซียมในกระดูก/ฟันที่กำลังสร้าง ยากลุ่ม Tetracyclines รวมถึง Doxycycline มีคุณสมบัติจับตัวกับแคลเซียมในเนื้อเยื่อที่มีการสะสมแคลเซียมสูง เช่น กระดูกและหน่อฟันแท้ที่กำลังเจริญเติบโต ส่งผลให้เกิดการสะสมตัวของยาทำให้ฟันเปลี่ยนเป็นสีเหลือง-เทาถาวร (Permanent tooth discoloration) และเคลือบฟันเจริญผิดปกติ (Enamel hypoplasia) ตลอดจนอาจกดการเจริญเติบโตของกระดูกชั่วคราว จึงเป็น contraindication ในเด็กอายุต่ำกว่า 8 ปี (ยกเว้นโรคติดเชื้อริกเก็ตเซีย เช่น Scrub typhus ที่ใช้ระยะสั้นได้)
🔍 ข้ออื่นผิดเพราะอะไร:
• ข้อ ข. (เสี่ยง tendon rupture สูงเป็นพิเศษในเด็ก): Tendon rupture สัมพันธ์กับการใช้ยากลุ่ม fluoroquinolones ในผู้สูงอายุมากกว่า 60 ปี ไม่ใช่ผลข้างเคียงหลักของ doxycycline ในเด็กเล็ก
• ข้อ ค. (เสี่ยง ototoxicity ถาวรในเด็กเล็กโดยเฉพาะ): Ototoxicity หรือความเป็นพิษต่อหูเป็นผลข้างเคียงสำคัญของยากลุ่ม aminoglycosides, vancomycin หรือ macrolides ไม่ใช่ tetracyclines
• ข้อ ง. (เสี่ยง QT prolongation รุนแรงกว่าผู้ใหญ่มาก): การยืดของคลื่นไฟฟ้าหัวใจ QT prolongation เป็นข้อควรระวังของ fluoroquinolones, macrolides และ azole antifungals ไม่ใช่ doxycycline
• ข้อ จ. (ไม่มีรูปแบบยาน้ำสำหรับเด็กเล็ก): ประเด็นหลักทางคลินิกในการหลีกเลี่ยง doxycycline คือการสะสมในแคลเซียมของฟันแท้ที่กำลังพัฒนาและกระดูก ไม่ใช่เรื่องการมีหรือไม่มียาน้ำสำหรับเด็ก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21" t="n"/>
      <c r="L24" s="89" t="inlineStr">
        <is>
          <t>Cystitis</t>
        </is>
      </c>
      <c r="M24" s="121" t="inlineStr">
        <is>
          <t>Clinic</t>
        </is>
      </c>
      <c r="N24" s="89" t="inlineStr">
        <is>
          <t>ข้อ 5.4 Mock Infectious RxCU84</t>
        </is>
      </c>
      <c r="O24" s="121" t="n"/>
      <c r="P24" s="121" t="n"/>
      <c r="Q24" s="100" t="n"/>
    </row>
    <row r="25" ht="13.2" customHeight="1" s="49">
      <c r="A25" s="120" t="n">
        <v>23</v>
      </c>
      <c r="B25" s="89" t="inlineStr">
        <is>
          <t>เด็กชายอายุ 5 ปี ป่วยเป็น AOM และมีประวัติแพ้ penicillin แบบ anaphylaxis
คำถาม: หากเด็กชายรายนี้มีประวัติแพ้ penicillin แบบรุนแรง (anaphylaxis) และจำเป็นต้องพิจารณายาต้านแบคทีเรียกลุ่มอื่นตามเงื่อนไขบัญชียาหลักฯ ยาใดในกลุ่มที่กล่าวถึงพอจะนำมาพิจารณาได้ และมีข้อจำกัดด้านการครอบคลุมเชื้อก่อโรคหูชั้นกลางอักเสบอย่างไร?</t>
        </is>
      </c>
      <c r="C25" s="121" t="n"/>
      <c r="D25" s="89" t="inlineStr">
        <is>
          <t>Gentamicin — ครอบคลุม H. influenzae ได้ดีเยี่ยม</t>
        </is>
      </c>
      <c r="E25" s="89" t="inlineStr">
        <is>
          <t>Clindamycin — ครอบคลุมเชื้อแกรมบวกได้ดี แต่ไม่ครอบคลุม H. influenzae ซึ่งเป็นเชื้อก่อโรคหูชั้นกลางอักเสบที่พบบ่อย</t>
        </is>
      </c>
      <c r="F25" s="89" t="inlineStr">
        <is>
          <t>Moxifloxacin — เป็นยาทางเลือกแรกในเด็กเมื่อแพ้ penicillin</t>
        </is>
      </c>
      <c r="G25" s="89" t="inlineStr">
        <is>
          <t>Tigecycline — ปลอดภัยและใช้ได้ทั่วไปในเด็กเล็ก</t>
        </is>
      </c>
      <c r="H25" s="89" t="inlineStr">
        <is>
          <t>Doxycycline — ครอบคลุมเชื้อก่อโรคหูชั้นกลางอักเสบได้ครบถ้วน</t>
        </is>
      </c>
      <c r="I25" s="120" t="inlineStr">
        <is>
          <t>2</t>
        </is>
      </c>
      <c r="J25" s="89" t="inlineStr">
        <is>
          <t>✅ คำตอบที่ถูกต้อง: ข้อ ข. Clindamycin — ครอบคลุมเชื้อแกรมบวกได้ดี แต่ไม่ครอบคลุม H. influenzae ซึ่งเป็นเชื้อก่อโรคหูชั้นกลางอักเสบที่พบบ่อย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Clindamycin — ครอบคลุมเชื้อแกรมบวกได้ดี แต่ไม่ครอบคลุม H. influenzae ซึ่งเป็นเชื้อก่อโรคหูชั้นกลางอักเสบที่พบบ่อย Clindamycin สามารถใช้รักษาการติดเชื้อแบคทีเรียแกรมบวก (รวมถึง Streptococcus pneumoniae) ในผู้ที่แพ้ penicillin แบบรุนแรงได้ แต่ข้อจำกัดสำคัญทางคลินิกคือ Clindamycin ไม่มีฤทธิ์ต้านเชื้อแบคทีเรียแกรมลบ จึงไม่ครอบคลุมเชื้อ Haemophilus influenzae และ Moraxella catarrhalis ซึ่งเป็นสองในสามเชื้อก่อโรคสำคัญของโรคหูชั้นกลางอักเสบในเด็ก ส่วนยากลุ่ม FQ และ Tetracycline มีข้อห้ามในเด็กเล็ก
🔍 ข้ออื่นผิดเพราะอะไร:
• ข้อ ก. (Gentamicin — ครอบคลุม H. influenzae ได้ดีเยี่ยม): Gentamicin เป็นยากลุ่ม aminoglycosides ที่มีฤทธิ์เด่นต่อเชื้อแบคทีเรียแกรมลบแอโรบิก แต่ไม่มีฤทธิ์ต่อเชื้อ Streptococcus pneumoniae ซึ่งเป็นสาเหตุสำคัญอันดับหนึ่งของ AOM
• ข้อ ค. (Moxifloxacin — เป็นยาทางเลือกแรกในเด็กเมื่อแพ้ penicillin): Moxifloxacin มีความเป็นพิษต่อกระดูกอ่อนและข้อต่อในระยะเจริญเติบโต จึงมีข้อห้ามใช้ในเด็กทั่วไป และไม่ใช่ยาทางเลือกแรกสำหรับ AOM ในผู้ป่วยเด็ก
• ข้อ ง. (Tigecycline — ปลอดภัยและใช้ได้ทั่วไปในเด็กเล็ก): Tigecycline เป็นยาฉีด broad-spectrum ที่สงวนไว้สำหรับการติดเชื้อดื้อยาขั้นรุนแรงในโรงพยาบาล และมีคำเตือนเรื่องการเพิ่มอัตราการเสียชีวิต จึงห้ามนำมาใช้ใน AOM ของเด็ก
• ข้อ จ. (Doxycycline — ครอบคลุมเชื้อก่อโรคหูชั้นกลางอักเสบได้ครบถ้วน): Doxycycline มีข้อจำกัดเรื่องความเป็นพิษต่อฟันและกระดูกในเด็กเล็กอายุต่ำกว่า 8 ปี และมีอัตราการดื้อยาของเชื้อ S. pneumoniae สูง จึงไม่ครอบคลุมเชื้อก่อโรคได้อย่างสมบูรณ์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5" s="121" t="n"/>
      <c r="L25" s="89" t="inlineStr">
        <is>
          <t>Acute Otitis Media &amp; Upper Respiratory Infections</t>
        </is>
      </c>
      <c r="M25" s="121" t="inlineStr">
        <is>
          <t>Clinic</t>
        </is>
      </c>
      <c r="N25" s="89" t="inlineStr">
        <is>
          <t>ข้อ 5.5 Mock Infectious RxCU84</t>
        </is>
      </c>
      <c r="O25" s="121" t="n"/>
      <c r="P25" s="121" t="n"/>
      <c r="Q25" s="100" t="n"/>
    </row>
    <row r="26" ht="13.2" customHeight="1" s="49">
      <c r="A26" s="120" t="n">
        <v>24</v>
      </c>
      <c r="B26" s="89" t="inlineStr">
        <is>
          <t>ข้อห้ามและความปลอดภัยของการใช้ยากลุ่ม Fluoroquinolones ในเด็ก
คำถาม: เพราะเหตุใดยากลุ่ม fluoroquinolone จึงไม่ใช่ทางเลือกทั่วไปสำหรับการรักษาการติดเชื้อในเด็กชายอายุ 5 ปีรายนี้ ทั้งที่มีฤทธิ์ฆ่าเชื้อแบคทีเรียแกรมบวกและลบได้กว้าง?</t>
        </is>
      </c>
      <c r="C26" s="121" t="n"/>
      <c r="D26" s="89" t="inlineStr">
        <is>
          <t>เพราะมีราคาแพงเกินไปสำหรับผู้ป่วยเด็ก</t>
        </is>
      </c>
      <c r="E26" s="89" t="inlineStr">
        <is>
          <t>เพราะมีความเป็นพิษต่อกระดูกอ่อน (cartilage toxicity) จากการศึกษาในสัตว์ทดลอง จึงหลีกเลี่ยงในเด็กและหญิงตั้งครรภ์</t>
        </is>
      </c>
      <c r="F26" s="89" t="inlineStr">
        <is>
          <t>เพราะไม่มีรูปแบบยาน้ำสำหรับเด็ก</t>
        </is>
      </c>
      <c r="G26" s="89" t="inlineStr">
        <is>
          <t>เพราะออกฤทธิ์แบบ bacteriostatic เท่านั้นในผู้ป่วยเด็ก</t>
        </is>
      </c>
      <c r="H26" s="89" t="inlineStr">
        <is>
          <t>เพราะเพิ่มความเสี่ยง Fanconi syndrome เฉพาะในเด็กเท่านั้น</t>
        </is>
      </c>
      <c r="I26" s="120" t="inlineStr">
        <is>
          <t>2</t>
        </is>
      </c>
      <c r="J26" s="89" t="inlineStr">
        <is>
          <t>✅ คำตอบที่ถูกต้อง: ข้อ ข. เพราะมีความเป็นพิษต่อกระดูกอ่อน (cartilage toxicity) จากการศึกษาในสัตว์ทดลอง จึงหลีกเลี่ยงในเด็กและหญิงตั้งครรภ์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เพราะมีความเป็นพิษต่อกระดูกอ่อน (cartilage toxicity) จากการศึกษาในสัตว์ทดลอง จึงหลีกเลี่ยงในเด็กและหญิงตั้งครรภ์ ยากลุ่ม Fluoroquinolones มีรายงานความเป็นพิษต่อกระดูกอ่อนของข้อต่อที่รับน้ำหนัก (Cartilage damage / Arthropathy / Chondrotoxicity) ในสัตว์ทดลองวัยเจริญเติบโต จึงเป็นเหตุผลหลักที่จำกัดการใช้และหลีกเลี่ยงในเด็กอายุต่ำกว่า 18 ปี และหญิงตั้งครรภ์ เว้นแต่กรณีที่มีข้อบ่งชี้จำเพาะจำเป็นยิ่งยวดที่ไม่มีทางเลือกอื่น เช่น Anthrax exposure หรือ Cystic fibrosis with Pseudomonas infection
🔍 ข้ออื่นผิดเพราะอะไร:
• ข้อ ก. (เพราะมีราคาแพงเกินไปสำหรับผู้ป่วยเด็ก): เหตุผลที่ต้องหลีกเลี่ยง fluoroquinolones ในผู้ป่วยเด็กเป็นเรื่องความปลอดภัยและความเป็นพิษต่อระบบกระดูก ไม่ใช่เรื่องราคาของยา
• ข้อ ค. (เพราะไม่มีรูปแบบยาน้ำสำหรับเด็ก): ในปัจจุบันมียา fluoroquinolones รูปแบบสารละลายรับประทานสำหรับเด็กในบางข้อบ่งชี้เฉพาะ เช่น ciprofloxacin suspension ข้อจำกัดจึงไม่ได้อยู่ที่รูปแบบยา
• ข้อ ง. (เพราะออกฤทธิ์แบบ bacteriostatic เท่านั้นในผู้ป่วยเด็ก): ยากลุ่ม fluoroquinolones มีฤทธิ์ฆ่าเชื้อแบคทีเรียแบบ bactericidal ทั้งในผู้ใหญ่และเด็ก ไม่ใช่ bacteriostatic agent
• ข้อ จ. (เพราะเพิ่มความเสี่ยง Fanconi syndrome เฉพาะในเด็กเท่านั้น): Fanconi syndrome สัมพันธ์กับ degraded tetracyclines ไม่ใช่ผลข้างเคียงของ fluoroquinolones ในเด็ก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 s="121" t="n"/>
      <c r="L26" s="89" t="inlineStr">
        <is>
          <t>Antimicrobial Pharmacology</t>
        </is>
      </c>
      <c r="M26" s="121" t="inlineStr">
        <is>
          <t>Clinic</t>
        </is>
      </c>
      <c r="N26" s="89" t="inlineStr">
        <is>
          <t>ข้อ 5.6 Mock Infectious RxCU84</t>
        </is>
      </c>
      <c r="O26" s="121" t="n"/>
      <c r="P26" s="121" t="n"/>
      <c r="Q26" s="100" t="n"/>
    </row>
    <row r="27" ht="13.2" customHeight="1" s="49">
      <c r="A27" s="120" t="n">
        <v>25</v>
      </c>
      <c r="B27" s="89" t="inlineStr">
        <is>
          <t>แพทย์์ได้ทำการตรวจผู้ป่วยชายอายุ 56 ปี ที่มีอาการตัวเหลือง (jaundice), ปวดท้องและอ่อนแรง ปรากฏพบว่าค่า AST 90 U/L และ ALT 110 U/L ผลตรวจทางห้องปฏิบัติการ:
HBsAg (+), Anti-HBs (-), Anti-HBc total (+), IgM Anti-HBc (-)
ผู้ป่วยแจ้งว่ามีอาการแบบนี้มาปีกว่าๆ แล้ว ปฏิเสธการฉีดวัคซีนไวรัสตับอักเสบบีมาก่อน
คำถาม: จากผลการตรวจทางห้องปฏิบัติการ ผู้ป่วยรายนี้มีอาการเข้าได้กับภาวะใดมากที่สุด?</t>
        </is>
      </c>
      <c r="C27" s="121" t="n"/>
      <c r="D27" s="89" t="inlineStr">
        <is>
          <t>Acute hepatitis B</t>
        </is>
      </c>
      <c r="E27" s="89" t="inlineStr">
        <is>
          <t>Chronic hepatitis B</t>
        </is>
      </c>
      <c r="F27" s="89" t="inlineStr">
        <is>
          <t>เคยติดเชื้อ hepatitis B และรักษาหายแล้ว</t>
        </is>
      </c>
      <c r="G27" s="89" t="inlineStr">
        <is>
          <t>ได้รับวัคซีนป้องกัน hepatitis B และมีภูมิคุ้มกัน</t>
        </is>
      </c>
      <c r="H27" s="89" t="inlineStr">
        <is>
          <t>อยู่ในช่วง Window period ของการติดเชื้อ</t>
        </is>
      </c>
      <c r="I27" s="120" t="inlineStr">
        <is>
          <t>2</t>
        </is>
      </c>
      <c r="J27" s="89" t="inlineStr">
        <is>
          <t>✅ คำตอบที่ถูกต้อง: ข้อ ข. Chronic hepatitis B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Chronic hepatitis B การแปลผล Serology: 1) HBsAg (+) บ่งบอกว่ามีเชื้อไวรัสตับอักเสบบีอยู่ในร่างกาย, 2) Anti-HBs (-) ยังไม่มีภูมิคุ้มกันกำจัดเชื้อ, 3) Anti-HBc total (+) มีการติดเชื้อจริง, 4) IgM Anti-HBc (-) แสดงว่าไม่ใช่การติดเชื้อเฉียบพลัน ประกอบกับมีอาการเรื้อรังมานานกว่า 6 เดือน จึงสรุปการวินิจฉัยเป็น โรคไวรัสตับอักเสบบีเรื้อรัง (Chronic Hepatitis B)
🔍 ข้ออื่นผิดเพราะอะไร:
• ข้อ ก. (Acute hepatitis B): Acute hepatitis B จะต้องตรวจพบผลบวกของ IgM Anti-HBc ซึ่งเป็นตัวบ่งชี้การติดเชื้อระยะเฉียบพลัน แต่ผู้ป่วยรายนี้ IgM Anti-HBc เป็นลบ และมีอาการมานานกว่า 6 เดือน
• ข้อ ค. (เคยติดเชื้อ hepatitis B และรักษาหายแล้ว): ผู้ที่เคยติดเชื้อและหายเป็นปกติแล้ว จะต้องมี HBsAg เป็นลบ และตรวจพบ Anti-HBs ร่วมกับ Anti-HBc IgG ให้ผลบวก
• ข้อ ง. (ได้รับวัคซีนป้องกัน hepatitis B และมีภูมิคุ้มกัน): ผู้ที่ได้รับภูมิคุ้มกันจากการฉีดวัคซีนจะมีเฉพาะผลบวกของ Anti-HBs เพียงตัวเดียว โดยที่ Anti-HBc และ HBsAg จะต้องเป็นลบ
• ข้อ จ. (อยู่ในช่วง Window period ของการติดเชื้อ): Window period คือช่วงที่ HBsAg หายไปแล้วแต่ Anti-HBs ยังไม่ปรากฏขึ้น โดยจะตรวจพบเฉพาะ IgM Anti-HBc เป็นผลบวกเพียงตัวเดียว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27" s="121" t="n"/>
      <c r="L27" s="89" t="inlineStr">
        <is>
          <t>HIV infection</t>
        </is>
      </c>
      <c r="M27" s="121" t="inlineStr">
        <is>
          <t>Clinic</t>
        </is>
      </c>
      <c r="N27" s="89" t="inlineStr">
        <is>
          <t>ข้อ 8.1 Mock Infectious RxCU84</t>
        </is>
      </c>
      <c r="O27" s="121" t="n"/>
      <c r="P27" s="121" t="n"/>
      <c r="Q27" s="100" t="n"/>
    </row>
    <row r="28" ht="13.2" customHeight="1" s="49">
      <c r="A28" s="120" t="n">
        <v>26</v>
      </c>
      <c r="B28" s="89" t="inlineStr">
        <is>
          <t>ผู้ป่วยชายอายุ 56 ปี เป็น Chronic Hepatitis B ผลตรวจเพิ่มเติมพบ:
HBV DNA = 3.8 × 10^6 IU/mL, HBeAg (+), Ultrasound ไม่พบตับแข็ง, ค่า ALT ยังคงสูงกว่าค่าปกติ
คำถาม: ผู้ป่วยรายนี้น่าจะอยู่ในระยะ (Phase) ใดของโรคมากที่สุด?</t>
        </is>
      </c>
      <c r="C28" s="121" t="n"/>
      <c r="D28" s="89" t="inlineStr">
        <is>
          <t>ผู้ป่วยเป็น acute hepatitis B</t>
        </is>
      </c>
      <c r="E28" s="89" t="inlineStr">
        <is>
          <t>Immune Tolerance Phase</t>
        </is>
      </c>
      <c r="F28" s="89" t="inlineStr">
        <is>
          <t>Immune Active Phase</t>
        </is>
      </c>
      <c r="G28" s="89" t="inlineStr">
        <is>
          <t>Inactive Carrier Phase</t>
        </is>
      </c>
      <c r="H28" s="89" t="inlineStr">
        <is>
          <t>Reactivation Phase</t>
        </is>
      </c>
      <c r="I28" s="120" t="inlineStr">
        <is>
          <t>3</t>
        </is>
      </c>
      <c r="J28" s="89" t="inlineStr">
        <is>
          <t>✅ คำตอบที่ถูกต้อง: ข้อ ค. Immune Active Phase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Immune Active Phase ผู้ป่วยมี HBeAg (+), ระดับไวรัส HBV DNA สูงมาก (&gt;20,000 IU/mL) ร่วมกับมีภาวะตับอักเสบคือค่า ALT สูงกว่าปกติ บ่งบอกว่าระบบภูมิคุ้มกันของร่างกายกำลังเข้าทำลายเซลล์ตับที่ติดเชื้อไวรัส (Immune-mediated liver injury) ภาวะนี้จึงจัดอยู่ในระยะ Immune Active Phase (หรือ HBeAg-positive chronic hepatitis B) ซึ่งเป็นระยะที่มีข้อบ่งชี้ชัดเจนในการเริ่มต้นการรักษาด้วยยาต้านไวรัส
🔍 ข้ออื่นผิดเพราะอะไร:
• ข้อ ก. (ผู้ป่วยเป็น acute hepatitis B): Acute hepatitis B จะต้องมีผลบวกของ IgM Anti-HBc และอาการเพิ่งเกิดขึ้นไม่เกิน 6 เดือน แต่ผู้ป่วยรายนี้มีอาการมาปีกว่าและ IgM Anti-HBc เป็นลบ
• ข้อ ข. (Immune Tolerance Phase): Immune Tolerance Phase พบในผู้ป่วยอายุน้อยที่ได้รับเชื้อตั้งแต่แรกเกิด โดยจะมี HBV DNA สูงมาก ตรวจพบ HBeAg บวก แต่ค่าเอนไซม์ตับ ALT จะปกติและตับไม่มีการอักเสบ
• ข้อ ง. (Inactive Carrier Phase): Inactive Carrier Phase ผู้ป่วยจะมี HBeAg เป็นลบ, Anti-HBe เป็นบวก, ระดับ HBV DNA ต่ำกว่า 2,000 IU/mL และค่า ALT อยู่ในเกณฑ์ปกติอย่างต่อเนื่อง
• ข้อ จ. (Reactivation Phase): Reactivation Phase มักหมายถึงผู้ป่วยระยะสงบที่ตรวจพบ HBeAg เป็นลบแต่กลับมามีการแบ่งตัวของเชื้อไวรัสใหม่จากการกลายพันธุ์ที่ precore/basal core promoter ร่วมกับ ALT สูงขึ้น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28" s="121" t="n"/>
      <c r="L28" s="89" t="inlineStr">
        <is>
          <t>Viral Hepatitis</t>
        </is>
      </c>
      <c r="M28" s="121" t="inlineStr">
        <is>
          <t>Clinic</t>
        </is>
      </c>
      <c r="N28" s="89" t="inlineStr">
        <is>
          <t>ข้อ 8.2 Mock Infectious RxCU84</t>
        </is>
      </c>
      <c r="O28" s="121" t="n"/>
      <c r="P28" s="121" t="n"/>
      <c r="Q28" s="100" t="n"/>
    </row>
    <row r="29" ht="13.2" customHeight="1" s="49">
      <c r="A29" s="120" t="n">
        <v>27</v>
      </c>
      <c r="B29" s="89" t="inlineStr">
        <is>
          <t>ผู้ป่วยชายอายุ 56 ปี เป็น Chronic Hepatitis B (Immune active) ตรวจพบค่า eGFR = 28 mL/min/1.73 m2, ได้รับการวินิจฉัยว่าเป็น Osteoporosis และไม่เคยได้รับยาต้านไวรัสมาก่อน (Treatment-naive)
คำถาม: จากข้อมูลเพิ่มเติมดังกล่าว ยาข้อใดเหมาะสมที่สุดในการรักษาผู้ป่วยรายนี้?</t>
        </is>
      </c>
      <c r="C29" s="121" t="n"/>
      <c r="D29" s="89" t="inlineStr">
        <is>
          <t>Tenofovir disoproxil fumarate (TDF) 300 mg รับประทานวันละ 1 ครั้ง</t>
        </is>
      </c>
      <c r="E29" s="89" t="inlineStr">
        <is>
          <t>Lamivudine 100 mg รับประทานวันละ 1 ครั้ง</t>
        </is>
      </c>
      <c r="F29" s="89" t="inlineStr">
        <is>
          <t>Entecavir 0.5 mg รับประทานวันละ 1 ครั้ง (ปรับขนาดตามการทำงานของไต)</t>
        </is>
      </c>
      <c r="G29" s="89" t="inlineStr">
        <is>
          <t>Peginterferon alfa-2a 180 mcg ฉีดใต้ผิวหนังสัปดาห์ละ 1 ครั้ง</t>
        </is>
      </c>
      <c r="H29" s="89" t="inlineStr">
        <is>
          <t>Telbivudine 600 mg รับประทานวันละ 1 ครั้ง</t>
        </is>
      </c>
      <c r="I29" s="120" t="inlineStr">
        <is>
          <t>3</t>
        </is>
      </c>
      <c r="J29" s="89" t="inlineStr">
        <is>
          <t>✅ คำตอบที่ถูกต้อง: ข้อ ค. Entecavir 0.5 mg รับประทานวันละ 1 ครั้ง (ปรับขนาดตามการทำงานของไต)
💡 Background:
โรคกระดูกพรุน (T-score ≤ -2.5) ทำให้กระดูกเปราะ เสี่ยงต่อ fragility fracture การรักษาเน้นยับยั้ง bone resorption ด้วย antiresorptive agents
🎯 ทำไมข้อนี้ถึงถูก:
Entecavir 0.5 mg รับประทานวันละ 1 ครั้ง (ปรับขนาดตามการทำงานของไต) การเลือก Entecavir 0.5 mg รับประทานวันละ 1 ครั้ง (ปรับขนาดตามการทำงานของไต)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(Tenofovir disoproxil fumarate (TDF) 300 mg รับประทานวันละ 1 ครั้ง): TDF สัมพันธ์กับการเกิด renal tubular dysfunction ทำให้การทำงานของไตเสื่อมลง และเร่งการสูญเสียมวลกระดูก จึงควรหลีกเลี่ยงในผู้ป่วยที่มี eGFR ต่ำกว่า 60 mL/min หรือมีภาวะกระดูกพรุน
• ข้อ ข. (Lamivudine 100 mg รับประทานวันละ 1 ครั้ง): Lamivudine มีอัตราการกลายพันธุ์ดื้อยาของเชื้อ HBV (M204V/I mutation) สูงมากถึงร้อยละ 70 เมื่อใช้ต่อเนื่อง จึงไม่แนะนำให้ใช้เป็นยาทางเลือกแรกตามแนวทางเวชปฏิบัติปัจจุบัน
• ข้อ ง. (Peginterferon alfa-2a 180 mcg ฉีดใต้ผิวหนังสัปดาห์ละ 1 ครั้ง): Peginterferon alfa-2a มีข้อห้ามใช้หรือควรระวังอย่างยิ่งในผู้ป่วยไตวาย และไม่สามารถปรับลดขนาดยาได้ง่าย อีกทั้งมีผลข้างเคียงต่อระบบไขกระดูกและจิตเวชสูง
• ข้อ จ. (Telbivudine 600 mg รับประทานวันละ 1 ครั้ง): Telbivudine มีอัตราการดื้อยาสูงและมีความเสี่ยงต่อการเกิด myopathy และ peripheral neuropathy จึงถูกถอดถอนและไม่แนะนำให้ใช้เป็นยาอันดับแรก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29" s="121" t="n"/>
      <c r="L29" s="89" t="inlineStr">
        <is>
          <t>HIV infection</t>
        </is>
      </c>
      <c r="M29" s="121" t="inlineStr">
        <is>
          <t>Clinic</t>
        </is>
      </c>
      <c r="N29" s="89" t="inlineStr">
        <is>
          <t>ข้อ 8.3 Mock Infectious RxCU84</t>
        </is>
      </c>
      <c r="O29" s="121" t="n"/>
      <c r="P29" s="121" t="n"/>
      <c r="Q29" s="100" t="n"/>
    </row>
    <row r="30" ht="13.2" customHeight="1" s="49">
      <c r="A30" s="120" t="n">
        <v>28</v>
      </c>
      <c r="B30" s="89" t="inlineStr">
        <is>
          <t>เป้าหมายการรักษาผู้ป่วยโรคไวรัสตับอักเสบบีเรื้อรังในระยะยาว
คำถาม: ข้อใดเป็นเป้าหมายระยะยาวที่สำคัญที่สุดในการรักษาโรคไวรัสตับอักเสบบีเรื้อรัง?</t>
        </is>
      </c>
      <c r="C30" s="121" t="n"/>
      <c r="D30" s="89" t="inlineStr">
        <is>
          <t>ทำให้ค่า AST และ ALT กลับสู่ศูนย์</t>
        </is>
      </c>
      <c r="E30" s="89" t="inlineStr">
        <is>
          <t>ทำให้ HBsAg เปลี่ยนเป็นลบในผู้ป่วยทุกราย</t>
        </is>
      </c>
      <c r="F30" s="89" t="inlineStr">
        <is>
          <t>กำจัด HBV cccDNA ออกจากเซลล์ตับให้หมด</t>
        </is>
      </c>
      <c r="G30" s="89" t="inlineStr">
        <is>
          <t>ลดการดำเนินโรคไปสู่ตับแข็ง มะเร็งตับ และลดอัตราการเสียชีวิต</t>
        </is>
      </c>
      <c r="H30" s="89" t="inlineStr">
        <is>
          <t>ทำให้ Anti-HBs เปลี่ยนเป็นบวกภายใน 6 เดือน</t>
        </is>
      </c>
      <c r="I30" s="120" t="inlineStr">
        <is>
          <t>4</t>
        </is>
      </c>
      <c r="J30" s="89" t="inlineStr">
        <is>
          <t>✅ คำตอบที่ถูกต้อง: ข้อ ง. ลดการดำเนินโรคไปสู่ตับแข็ง มะเร็งตับ และลดอัตราการเสียชีวิต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ลดการดำเนินโรคไปสู่ตับแข็ง มะเร็งตับ และลดอัตราการเสียชีวิต เนื่องจากยาต้านไวรัสในปัจจุบันไม่สามารถกำจัด covalently closed circular DNA (cccDNA) ของไวรัสในนิวเคลียสของเซลล์ตับให้หมดสิ้นได้ เป้าหมายระยะยาวที่สำคัญที่สุดของการรักษาโรคไวรัสตับอักเสบบีเรื้อรัง จึงเป็นการกดการแบ่งตัวของเชื้อไวรัสอย่างต่อเนื่อง (Sustained HBV DNA suppression) เพื่อหยุดการอักเสบ ลดการเกิดพังผืด ป้องกันการดำเนินโรคไปสู่ภาวะตับแข็ง (Cirrhosis) ลดความเสี่ยงในการเกิดมะเร็งเซลล์ตับ (Hepatocellular carcinoma: HCC) และลดอัตราการเสียชีวิตของผู้ป่วย
🔍 ข้ออื่นผิดเพราะอะไร:
• ข้อ ก. (ทำให้ค่า AST และ ALT กลับสู่ศูนย์): เป้าหมายการรักษาโรคตับอักเสบบีคือการทำให้ค่า ALT กลับสู่ระดับปกติ (ALT normalization) ไม่ใช่การทำให้เอนไซม์ตับมีค่าเป็นศูนย์
• ข้อ ข. (ทำให้ HBsAg เปลี่ยนเป็นลบในผู้ป่วยทุกราย): การสูญเสีย HBsAg (HBsAg seroclearance/loss) เกิดขึ้นได้น้อยมากเพียงร้อยละ 1 ต่อปีของการรักษาด้วยยากินต้านไวรัส จึงไม่ใช่เป้าหมายหลักที่เป็นไปได้ในผู้ป่วยทุกราย
• ข้อ ค. (กำจัด HBV cccDNA ออกจากเซลล์ตับให้หมด): ยาต้านไวรัสกลุ่ม oral NAs สามารถยับยั้งได้เฉพาะกระบวนการ reverse transcription แต่ไม่สามารถกำจัดหรือทำลาย cccDNA ในนิวเคลียสของเซลล์ตับให้หมดไปได้อย่างถาวร
• ข้อ จ. (ทำให้ Anti-HBs เปลี่ยนเป็นบวกภายใน 6 เดือน): การเกิด HBsAg seroconversion จนมี Anti-HBs เป็นบวก เป็นเหตุการณ์ที่เกิดขึ้นได้ยากมากในการรักษาด้วยยาต้านไวรัส และไม่สามารถกำหนดกรอบเวลาให้เกิดขึ้นภายใน 6 เดือนได้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30" s="121" t="n"/>
      <c r="L30" s="89" t="inlineStr">
        <is>
          <t>Viral Hepatitis</t>
        </is>
      </c>
      <c r="M30" s="121" t="inlineStr">
        <is>
          <t>Clinic</t>
        </is>
      </c>
      <c r="N30" s="89" t="inlineStr">
        <is>
          <t>ข้อ 8.4 Mock Infectious RxCU84</t>
        </is>
      </c>
      <c r="O30" s="121" t="n"/>
      <c r="P30" s="121" t="n"/>
      <c r="Q30" s="100" t="n"/>
    </row>
    <row r="31" ht="13.2" customHeight="1" s="49">
      <c r="A31" s="120" t="n">
        <v>29</v>
      </c>
      <c r="B31" s="89" t="inlineStr">
        <is>
          <t>การตรวจติดตามทางห้องปฏิบัติการในผู้ป่วยโรคไวรัสตับอักเสบบี
คำถาม: ข้อใดเป็นเหตุผลสำคัญที่สุดในการตรวจระดับ HBV DNA เพิ่มเติมในผู้ป่วยรายนี้?</t>
        </is>
      </c>
      <c r="C31" s="121" t="n"/>
      <c r="D31" s="89" t="inlineStr">
        <is>
          <t>เพื่อยืนยันว่าผู้ป่วยเคยได้รับวัคซีนป้องกันไวรัสตับอักเสบบี</t>
        </is>
      </c>
      <c r="E31" s="89" t="inlineStr">
        <is>
          <t>เพื่อประเมินระดับการแบ่งตัวของไวรัส และใช้ประกอบการตัดสินใจเริ่มรักษา รวมถึงติดตามผลการรักษา</t>
        </is>
      </c>
      <c r="F31" s="89" t="inlineStr">
        <is>
          <t>เพื่อยืนยันภาวะตับแข็ง</t>
        </is>
      </c>
      <c r="G31" s="89" t="inlineStr">
        <is>
          <t>เพื่อประเมินระดับภูมิคุ้มกันต่อไวรัสตับอักเสบบี</t>
        </is>
      </c>
      <c r="H31" s="89" t="inlineStr">
        <is>
          <t>เพื่อยืนยันการติดเชื้อไวรัสตับอักเสบชนิดเอร่วมด้วย</t>
        </is>
      </c>
      <c r="I31" s="120" t="inlineStr">
        <is>
          <t>2</t>
        </is>
      </c>
      <c r="J31" s="89" t="inlineStr">
        <is>
          <t>✅ คำตอบที่ถูกต้อง: ข้อ ข. เพื่อประเมินระดับการแบ่งตัวของไวรัส และใช้ประกอบการตัดสินใจเริ่มรักษา รวมถึงติดตามผลการรักษา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เพื่อประเมินระดับการแบ่งตัวของไวรัส และใช้ประกอบการตัดสินใจเริ่มรักษา รวมถึงติดตามผลการรักษา HBV DNA (Viral load) เป็นตัวบ่งชี้โดยตรงถึงระดับการแบ่งตัวของไวรัส (Viral replication) ซึ่งนำมาใช้ประเมินความรุนแรงของโรค เป็นเกณฑ์สำคัญในการตัดสินใจเริ่มการรักษาด้วยยาต้านไวรัส และใช้ประเมินการตอบสนองต่อการรักษา (Virological response) รวมถึงเฝ้าระวังการเกิดเชื้อดื้อยา
🔍 ข้ออื่นผิดเพราะอะไร:
• ข้อ ก. (เพื่อยืนยันว่าผู้ป่วยเคยได้รับวัคซีนป้องกันไวรัสตับอักเสบบี): การตรวจระดับภูมิคุ้มกันจากการฉีดวัคซีนจะตรวจวัดระดับของ Anti-HBs ไม่ได้ใช้การตรวจระดับสารพันธุกรรม HBV DNA
• ข้อ ค. (เพื่อยืนยันภาวะตับแข็ง): การวินิจฉัยภาวะตับแข็งต้องอาศัยการตรวจทางรังสีวิทยา เช่น Ultrasound, CT, FibroScan หรือการเจาะตรวจชิ้นเนื้อตับ (liver biopsy) ไม่ใช่การวัดระดับ HBV DNA
• ข้อ ง. (เพื่อประเมินระดับภูมิคุ้มกันต่อไวรัสตับอักเสบบี): HBV DNA เป็นตัวชี้วัดปริมาณอนุภาคไวรัส ไม่ใช่ระดับภูมิคุ้มกันของร่างกายผู้ป่วยต่อเชื้อไวรัสตับอักเสบบี
• ข้อ จ. (เพื่อยืนยันการติดเชื้อไวรัสตับอักเสบชนิดเอร่วมด้วย): การยืนยันการติดเชื้อไวรัสตับอักเสบชนิดเอร่วมด้วย ต้องตรวจหาแอนติบอดีจำเพาะคือ Anti-HAV IgM ไม่เกี่ยวข้องกับการตรวจ HBV DNA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31" s="121" t="n"/>
      <c r="L31" s="89" t="inlineStr">
        <is>
          <t>Viral Hepatitis</t>
        </is>
      </c>
      <c r="M31" s="121" t="inlineStr">
        <is>
          <t>Clinic</t>
        </is>
      </c>
      <c r="N31" s="89" t="inlineStr">
        <is>
          <t>ข้อ 8.5 Mock Infectious RxCU84</t>
        </is>
      </c>
      <c r="O31" s="121" t="n"/>
      <c r="P31" s="121" t="n"/>
      <c r="Q31" s="100" t="n"/>
    </row>
    <row r="32" ht="13.2" customHeight="1" s="49">
      <c r="A32" s="120" t="n">
        <v>30</v>
      </c>
      <c r="B32" s="89" t="inlineStr">
        <is>
          <t>ผู้ป่วยหญิงอายุ 29 ปี อาชีพพยาบาล ประจำหอผู้ป่วยอายุรกรรม ไม่มีโรคประจำตัว และไม่มีประวัติแพ้ยา มาพบแพทย์์ด้วยอาการไอเป็นเลือด ไอต่อเนื่อง 2 อาทิตย์ อ่อนเพลีย เบื่ออาหาร และน้ำหนักลดประมาณ 5 กิโลกรัมภายใน 2 สัปดาห์ ร่วมกับมีไข้ต่ำช่วงบ่ายและเหงื่อออกกลางคืน
ผลตรวจทางห้องปฏิบัติการ:
AFB sputum smear 3+
Mycobacterial culture: Mycobacterium tuberculosis
Drug susceptibility testing: Susceptible to first-line anti-tuberculosis drugs
คำถาม: จากข้อมูลอาการและผลตรวจทางห้องปฏิบัติการ ผู้ป่วยรายนี้น่าจะได้รับการวินิจฉัยเป็นโรคใดมากที่สุด?</t>
        </is>
      </c>
      <c r="C32" s="121" t="n"/>
      <c r="D32" s="89" t="inlineStr">
        <is>
          <t>Community-acquired pneumonia (CAP)</t>
        </is>
      </c>
      <c r="E32" s="89" t="inlineStr">
        <is>
          <t>Pulmonary tuberculosis</t>
        </is>
      </c>
      <c r="F32" s="89" t="inlineStr">
        <is>
          <t>Lung cancer</t>
        </is>
      </c>
      <c r="G32" s="89" t="inlineStr">
        <is>
          <t>Bronchiectasis</t>
        </is>
      </c>
      <c r="H32" s="89" t="inlineStr">
        <is>
          <t>Pneumocystis jirovecii pneumonia (PJP)</t>
        </is>
      </c>
      <c r="I32" s="120" t="inlineStr">
        <is>
          <t>2</t>
        </is>
      </c>
      <c r="J32" s="89" t="inlineStr">
        <is>
          <t>✅ คำตอบที่ถูกต้อง: ข้อ ข. Pulmonary tuberculosis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Pulmonary tuberculosis ผู้ป่วยมีอาการแสดงคลาสสิกของวัณโรคปอด ได้แก่ ไอเรื้อรังนาน &gt;2 สัปดาห์ มีไอเป็นเลือด ไข้ต่ำช่วงบ่าย เหงื่อออกกลางคืน เบื่ออาหาร และน้ำหนักลดอย่างรวดเร็ว ร่วมกับผลตรวจเสมหะย้อมกรดทน AFB smear 3+ และผลเพาะเชื้อยืนยันพบเชื้อ Mycobacterium tuberculosis จึงวินิจฉัยเป็น วัณโรคปอด (Pulmonary tuberculosis)
🔍 ข้ออื่นผิดเพราะอะไร:
• ข้อ ก. (Community-acquired pneumonia (CAP)): CAP เกิดจากการติดเชื้อแบคทีเรียเฉียบพลัน มักมีไข้สูงเฉียบพลัน หายใจเหนื่อยหอบ และตรวจย้อมเสมหะจะพบแบคทีเรียแกรมบวกหรือลบ ไม่ใช่ acid-fast bacilli
• ข้อ ค. (Lung cancer): แม้ผู้ป่วยจะมีอาการไอเป็นเลือดและน้ำหนักลด แต่วัย 29 ปี ผลตรวจพบเสมหะ AFB 3+ ร่วมกับการเพาะเชื้อขึ้น M. tuberculosis ยืนยันการติดเชื้อวัณโรคอย่างชัดเจน
• ข้อ ง. (Bronchiectasis): Bronchiectasis เป็นภาวะหลอดลมโป่งพองเรื้อรังที่ทำให้ไอมีเสมหะจำนวนมาก แต่ไม่พบเชื้อ acid-fast bacilli ในเสมหะ เว้นแต่จะมีวัณโรคแทรกซ้อน
• ข้อ จ. (Pneumocystis jirovecii pneumonia (PJP)): PJP มักพบในผู้ป่วยภูมิคุ้มกันบกพร่องรุนแรง เช่น ผู้ติดเชื้อ HIV ที่มี CD4 ต่ำกว่า 200 cells/mm3 โดยตรวจย้อมเสมหะด้วย AFB จะให้ผลลบ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2" s="121" t="n"/>
      <c r="L32" s="89" t="inlineStr">
        <is>
          <t>Tuberculosis</t>
        </is>
      </c>
      <c r="M32" s="121" t="inlineStr">
        <is>
          <t>Clinic</t>
        </is>
      </c>
      <c r="N32" s="89" t="inlineStr">
        <is>
          <t>ข้อ 9.1 Mock Infectious RxCU84</t>
        </is>
      </c>
      <c r="O32" s="121" t="n"/>
      <c r="P32" s="121" t="n"/>
      <c r="Q32" s="100" t="n"/>
    </row>
    <row r="33" ht="13.2" customHeight="1" s="49">
      <c r="A33" s="120" t="n">
        <v>31</v>
      </c>
      <c r="B33" s="89" t="inlineStr">
        <is>
          <t>ผู้ป่วยหญิงอายุ 29 ปี ผลตรวจเสมหะพบ AFB sputum smear 3+
คำถาม: ผล AFB sputum smear 3+ ในผู้ป่วยรายนี้มีความหมายมากที่สุดข้อใด?</t>
        </is>
      </c>
      <c r="C33" s="121" t="n"/>
      <c r="D33" s="89" t="inlineStr">
        <is>
          <t>ยืนยันว่าเชื้อดื้อต่อยา Rifampicin</t>
        </is>
      </c>
      <c r="E33" s="89" t="inlineStr">
        <is>
          <t>ผู้ป่วยมีเชื้อวัณโรคในกระแสเลือด</t>
        </is>
      </c>
      <c r="F33" s="89" t="inlineStr">
        <is>
          <t>พบเชื้อ acid-fast bacilli ในเสมหะจำนวนมาก และมีโอกาสแพร่เชื้อสูง</t>
        </is>
      </c>
      <c r="G33" s="89" t="inlineStr">
        <is>
          <t>ยืนยันว่าเป็นเชื้อ Mycobacterium tuberculosis โดยไม่ต้องตรวจเพิ่มเติม</t>
        </is>
      </c>
      <c r="H33" s="89" t="inlineStr">
        <is>
          <t>ผู้ป่วยมีภาวะติดเชื้อแบคทีเรียแทรกซ้อนในทางเดินหายใจส่วนบน</t>
        </is>
      </c>
      <c r="I33" s="120" t="inlineStr">
        <is>
          <t>3</t>
        </is>
      </c>
      <c r="J33" s="89" t="inlineStr">
        <is>
          <t>✅ คำตอบที่ถูกต้อง: ข้อ ค. พบเชื้อ acid-fast bacilli ในเสมหะจำนวนมาก และมีโอกาสแพร่เชื้อสูง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พบเชื้อ acid-fast bacilli ในเสมหะจำนวนมาก และมีโอกาสแพร่เชื้อสูง การตรวจ Acid-Fast Bacilli (AFB) smear เป็นการย้อมสีทนกรดเพื่อตรวจหาตัวเชื้อในเสมหะ ระดับ 3+ หมายถึงพบเชื้อมากกว่า 10 ตัวต่อ 1 oil immersion field บ่งชี้ว่ามีปริมาณเชื้อในทางเดินหายใจสูงมาก และมีความเสี่ยงสูงอย่างยิ่งในการแพร่กระจายเชื้อสู่ผู้อื่นผ่านทางละอองฝอย (Airborne transmission) อย่างไรก็ตามไม่สามารถบอกการดื้อยาหรือยืนยันสปีชีส์ได้
🔍 ข้ออื่นผิดเพราะอะไร:
• ข้อ ก. (ยืนยันว่าเชื้อดื้อต่อยา Rifampicin): AFB smear เป็นเพียงการย้อมสีทนกรดเพื่อดูจำนวนตัวเชื้อ ไม่สามารถประเมินการกลายพันธุ์หรือความไวต่อยา Rifampicin ได้ ซึ่งต้องตรวจด้วย GeneXpert หรือ DST
• ข้อ ข. (ผู้ป่วยมีเชื้อวัณโรคในกระแสเลือด): ผลตรวจ AFB 3+ ในเสมหะแสดงถึงปริมาณเชื้อในโพรงทางเดินหายใจและเนื้อปอด ไม่ได้เป็นหลักฐานแสดงว่ามีภาวะ bacteremia ในกระแสเลือด
• ข้อ ง. (ยืนยันว่าเป็นเชื้อ Mycobacterium tuberculosis โดยไม่ต้องตรวจเพิ่มเติม): AFB smear สามารถติดสีแบคทีเรียกลุ่ม Non-Tuberculous Mycobacteria (NTM) หรือ Nocardia ได้เช่นกัน จึงต้องอาศัยการตรวจอณูชีววิทยาหรือเพาะเชื้อเพื่อยืนยันชนิดของ M. tuberculosis
• ข้อ จ. (ผู้ป่วยมีภาวะติดเชื้อแบคทีเรียแทรกซ้อนในทางเดินหายใจส่วนบน): AFB smear เป็นการตรวจหาเชื้อกลุ่มไมโคแบคทีเรียในทางเดินหายใจส่วนล่าง ไม่ใช่การติดเชื้อแบคทีเรียทั่วไปในทางเดินหายใจส่วนบน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3" s="121" t="n"/>
      <c r="L33" s="89" t="inlineStr">
        <is>
          <t>Tuberculosis</t>
        </is>
      </c>
      <c r="M33" s="121" t="inlineStr">
        <is>
          <t>Clinic</t>
        </is>
      </c>
      <c r="N33" s="89" t="inlineStr">
        <is>
          <t>ข้อ 9.2 Mock Infectious RxCU84</t>
        </is>
      </c>
      <c r="O33" s="121" t="n"/>
      <c r="P33" s="121" t="n"/>
      <c r="Q33" s="100" t="n"/>
    </row>
    <row r="34" ht="13.2" customHeight="1" s="49">
      <c r="A34" s="120" t="n">
        <v>32</v>
      </c>
      <c r="B34" s="89" t="inlineStr">
        <is>
          <t>ผู้ป่วยวัณโรคปอดรายใหม่ ผลการตรวจความไวต่อยาพบว่าไวต่อยาทุกตัว (Pan-susceptible)
คำถาม: หากผล Drug susceptibility testing พบว่าเชื้อไวต่อยาต้านวัณโรคชนิดแรก สูตรการรักษามาตรฐานที่เหมาะสมที่สุดคือข้อใด?</t>
        </is>
      </c>
      <c r="C34" s="121" t="n"/>
      <c r="D34" s="89" t="inlineStr">
        <is>
          <t>2HRZE / 4HR</t>
        </is>
      </c>
      <c r="E34" s="89" t="inlineStr">
        <is>
          <t>2HR / 7HR</t>
        </is>
      </c>
      <c r="F34" s="89" t="inlineStr">
        <is>
          <t>6HRZE</t>
        </is>
      </c>
      <c r="G34" s="89" t="inlineStr">
        <is>
          <t>9HR</t>
        </is>
      </c>
      <c r="H34" s="89" t="inlineStr">
        <is>
          <t>2HRZ / 4HR</t>
        </is>
      </c>
      <c r="I34" s="120" t="inlineStr">
        <is>
          <t>1</t>
        </is>
      </c>
      <c r="J34" s="89" t="inlineStr">
        <is>
          <t>✅ คำตอบที่ถูกต้อง: ข้อ ก. 2HRZE / 4HR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2HRZE / 4HR สูตรการรักษามาตรฐานสำหรับผู้ป่วยวัณโรคปอดรายใหม่ที่เชื้อไวต่อยาต้านวัณโรคแนวที่หนึ่ง (First-line drugs) คือสูตรระยะสั้น 6 เดือน ประกอบด้วย Intensive phase 2 เดือนด้วยยา 4 ชนิด: Isoniazid (H), Rifampicin (R), Pyrazinamide (Z), และ Ethambutol (E) ตามด้วย Continuation phase 4 เดือนด้วยยา 2 ชนิด: Isoniazid (H) และ Rifampicin (R) สรุปเป็น 2HRZE/4HR
🔍 ข้ออื่นผิดเพราะอะไร:
• ข้อ ข. (2HR / 7HR): สูตร 2HR/7HR ไม่ใช่สูตรมาตรฐานสำหรับผู้ป่วยวัณโรครายใหม่ และการขาด ethambutol กับ pyrazinamide ในระยะเข้มข้นจะเพิ่มความเสี่ยงต่อการเกิดเชื้อดื้อยาอย่างรวดเร็ว
• ข้อ ค. (6HRZE): การให้ยากลุ่ม HRZE ต่อเนื่องนานถึง 6 เดือน เพิ่มความเสี่ยงต่อความเป็นพิษต่อตับจาก pyrazinamide และพิษต่อเส้นประสาทตาจาก ethambutol โดยไม่เพิ่มประสิทธิภาพการรักษา
• ข้อ ง. (9HR): สูตร 9HR ใช้เฉพาะในบางกรณีที่ไม่สามารถทนยาหรือไม่สามารถใช้ pyrazinamide ได้ แต่ไม่ใช่สูตรมาตรฐานอันดับแรกสำหรับผู้ป่วย pan-susceptible TB
• ข้อ จ. (2HRZ / 4HR): สูตร 2HRZ/4HR ขาด ethambutol ในช่วงเริ่มต้น ทำให้ไม่มีตัวยาป้องกันการเหนี่ยวนำให้เกิดเชื้อดื้อยาต่อ isoniazid หรือ rifampicin ในช่วงที่ยังไม่ทราบผลการทดสอบความไวของเชื้อ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4" s="121" t="n"/>
      <c r="L34" s="89" t="inlineStr">
        <is>
          <t>Tuberculosis</t>
        </is>
      </c>
      <c r="M34" s="121" t="inlineStr">
        <is>
          <t>Clinic</t>
        </is>
      </c>
      <c r="N34" s="89" t="inlineStr">
        <is>
          <t>ข้อ 9.3 Mock Infectious RxCU84</t>
        </is>
      </c>
      <c r="O34" s="121" t="n"/>
      <c r="P34" s="121" t="n"/>
      <c r="Q34" s="100" t="n"/>
    </row>
    <row r="35" ht="13.2" customHeight="1" s="49">
      <c r="A35" s="120" t="n">
        <v>33</v>
      </c>
      <c r="B35" s="89" t="inlineStr">
        <is>
          <t>การติดตามอาการไม่พึงประสงค์จากยาสูตรมาตรฐาน 2HRZE
คำถาม: ผู้ป่วยหญิงอายุ 29 ปี ได้รับการรักษาวัณโรคด้วยสูตร 2HRZE/4HR หลังรับประทานยา 1 เดือน ข้อใดจับคู่ยาและอาการไม่พึงประสงค์สำคัญได้ถูกต้องที่สุด?</t>
        </is>
      </c>
      <c r="C35" s="121" t="n"/>
      <c r="D35" s="89" t="inlineStr">
        <is>
          <t>Isoniazid – ปลายมือปลายเท้าชา, Rifampicin – ปัสสาวะสีส้มแดง, Pyrazinamide – กรดยูริกสูงและปวดข้อ, Ethambutol – ตามัวและมองเห็นสีแดง-เขียวผิดปกติ</t>
        </is>
      </c>
      <c r="E35" s="89" t="inlineStr">
        <is>
          <t>Isoniazid – ปัสสาวะสีส้มแดง, Rifampicin – ปลายมือปลายเท้าชา, Pyrazinamide – ตามัว, Ethambutol – กรดยูริกสูง</t>
        </is>
      </c>
      <c r="F35" s="89" t="inlineStr">
        <is>
          <t>Isoniazid – ตามัว, Rifampicin – กรดยูริกสูง, Pyrazinamide – ปลายมือปลายเท้าชา, Ethambutol – ปัสสาวะสีส้มแดง</t>
        </is>
      </c>
      <c r="G35" s="89" t="inlineStr">
        <is>
          <t>Isoniazid – ปวดข้อ, Rifampicin – ตามัว, Pyrazinamide – ปัสสาวะสีส้มแดง, Ethambutol – ชาปลายมือปลายเท้า</t>
        </is>
      </c>
      <c r="H35" s="89" t="inlineStr">
        <is>
          <t>Isoniazid – หูดับ, Rifampicin – ตับอักเสบ, Pyrazinamide – ผื่นลมพิษ, Ethambutol – ไตวาย</t>
        </is>
      </c>
      <c r="I35" s="120" t="inlineStr">
        <is>
          <t>1</t>
        </is>
      </c>
      <c r="J35" s="89" t="inlineStr">
        <is>
          <t>✅ คำตอบที่ถูกต้อง: ข้อ ก. Isoniazid – ปลายมือปลายเท้าชา, Rifampicin – ปัสสาวะสีส้มแดง, Pyrazinamide – กรดยูริกสูงและปวดข้อ, Ethambutol – ตามัวและมองเห็นสีแดง-เขียวผิดปกติ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Isoniazid – ปลายมือปลายเท้าชา, Rifampicin – ปัสสาวะสีส้มแดง, Pyrazinamide – กรดยูริกสูงและปวดข้อ, Ethambutol – ตามัวและมองเห็นสีแดง-เขียวผิดปกติ ADR สำคัญของยาต้านวัณโรค First-line: 1) Isoniazid (H): ตับอักเสบ, ปลายประสาทอักเสบชาปลายมือปลายเท้า (ป้องกันด้วย Pyridoxine/Vit B6), 2) Rifampicin (R): ตับอักเสบ, สารคัดหลั่ง (ปัสสาวะ น้ำตา เหงื่อ) สีส้มแดง, 3) Pyrazinamide (Z): ตับอักเสบรุนแรงสุด, ยับยั้งการขับยูริกทำให้ Hyperuricemia และปวดข้อ, 4) Ethambutol (E): ประสาทตาอักเสบ (Optic/Retrobulbar neuritis) ตามัว สูญเสียการแยกสีแดง-เขียว
🔍 ข้ออื่นผิดเพราะอะไร:
• ข้อ ข. (Isoniazid – ปัสสาวะสีส้มแดง, Rifampicin – ปลายมือปลายเท้าชา, Pyrazinamide – ตามัว, Ethambutol – กรดยูริกสูง):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ค. (Isoniazid – ตามัว, Rifampicin – กรดยูริกสูง, Pyrazinamide – ปลายมือปลายเท้าชา, Ethambutol – ปัสสาวะสีส้มแดง):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(Isoniazid – ปวดข้อ, Rifampicin – ตามัว, Pyrazinamide – ปัสสาวะสีส้มแดง, Ethambutol – ชาปลายมือปลายเท้า): เป็นแกนหลักใน Anti-TB regimen (HRZE) ยับยั้ง mycolic acid เสี่ยงต่อ peripheral neuropathy จากการขาด pyridoxine (Vitamin B6) จึงต้องให้วิตามิน B6 เสริม และเสี่ยงต่อ hepatotoxicity
• ข้อ จ. (Isoniazid – หูดับ, Rifampicin – ตับอักเสบ, Pyrazinamide – ผื่นลมพิษ, Ethambutol – ไตวาย):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5" s="121" t="n"/>
      <c r="L35" s="89" t="inlineStr">
        <is>
          <t>Tuberculosis</t>
        </is>
      </c>
      <c r="M35" s="121" t="inlineStr">
        <is>
          <t>Clinic</t>
        </is>
      </c>
      <c r="N35" s="89" t="inlineStr">
        <is>
          <t>ข้อ 9.4 Mock Infectious RxCU84</t>
        </is>
      </c>
      <c r="O35" s="121" t="n"/>
      <c r="P35" s="121" t="n"/>
      <c r="Q35" s="100" t="n"/>
    </row>
    <row r="36" ht="13.2" customHeight="1" s="49">
      <c r="A36" s="120" t="n">
        <v>34</v>
      </c>
      <c r="B36" s="89" t="inlineStr">
        <is>
          <t>คำแนะนำในการปฏิบัติตัวและการใช้ยาสำหรับผู้ป่วยวัณโรคปอด
คำถาม: เภสัชกรให้คำแนะนำผู้ป่วยที่รับประทานยาต้านวัณโรคข้อใดถูกต้องที่สุด?</t>
        </is>
      </c>
      <c r="C36" s="121" t="n"/>
      <c r="D36" s="89" t="inlineStr">
        <is>
          <t>หากปัสสาวะเป็นสีส้มแดง ให้หยุดยา Rifampicin ทันที</t>
        </is>
      </c>
      <c r="E36" s="89" t="inlineStr">
        <is>
          <t>หากมีอาการตามัวหรือมองเห็นสีผิดปกติ ควรหยุดยาเองและรอพบแพทย์์ตามนัด</t>
        </is>
      </c>
      <c r="F36" s="89" t="inlineStr">
        <is>
          <t>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t>
        </is>
      </c>
      <c r="G36" s="89" t="inlineStr">
        <is>
          <t>เมื่ออาการไอดีขึ้นสามารถหยุดยาต้านวัณโรคได้เองเพื่อป้องกันผลข้างเคียง</t>
        </is>
      </c>
      <c r="H36" s="89" t="inlineStr">
        <is>
          <t>ควรรับประทานยาทุกชนิดพร้อมอาหารมื้อหนักเพื่อป้องกันอาการคลื่นไส้</t>
        </is>
      </c>
      <c r="I36" s="120" t="inlineStr">
        <is>
          <t>3</t>
        </is>
      </c>
      <c r="J36" s="89" t="inlineStr">
        <is>
          <t>✅ คำตอบที่ถูกต้อง: ข้อ ค.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ผู้ป่วยต้องรับประทานยาอย่างต่อเนื่องสม่ำเสมอห้ามหยุดยาเองแม้จะรู้สึกดีขึ้น เพื่อป้องกันเชื้อดื้อยา งดเครื่องดื่มแอลกอฮอล์เพื่อลดความเสี่ยงต่อตับอักเสบ หากมีอาการตับอักเสบ (ตัวเหลือง ตาเหลือง ปัสสาวะสีชา คลื่นไส้อาเจียนรุนแรง) หรือมีอาการตามัว มองเห็นสีผิดปกติ (Optic neuritis) ควรรีบมาพบแพทย์์ทันที สำหรับปัสสาวะสีส้มแดงเป็นผลข้างเคียงปกติของ Rifampicin ไม่เป็นอันตรายและไม่ต้องหยุดยา
🔍 ข้ออื่นผิดเพราะอะไร:
• ข้อ ก. (หากปัสสาวะเป็นสีส้มแดง ให้หยุดยา Rifampicin ทันที): ปัสสาวะ น้ำตา และเหงื่อเปลี่ยนเป็นสีส้มแดงเป็นผลข้างเคียงปกติที่ไม่อันตรายของยา Rifampicin จากสีของสารเมแทบอไลต์ จึงไม่จำเป็นต้องหยุดยา
• ข้อ ข. (หากมีอาการตามัวหรือมองเห็นสีผิดปกติ ควรหยุดยาเองและรอพบแพทย์์ตามนัด): อาการตามัวหรือการมองเห็นสีเปลี่ยนไปเป็นสัญญาณของ optic neuritis จาก ethambutol ผู้ป่วยต้องหยุดยาทันทีและรีบมาพบแพทย์์โดยด่วนเพื่อป้องกันตาบอดถาวร ไม่ควรรอจนถึงวันนัด
• ข้อ ง. (เมื่ออาการไอดีขึ้นสามารถหยุดยาต้านวัณโรคได้เองเพื่อป้องกันผลข้างเคียง): การหยุดยาต้านวัณโรคเองก่อนครบกำหนดเวลาจะทำให้เชื้อวัณโรคที่แฝงตัวอยู่แบ่งตัวเพิ่มขึ้นและกลายพันธุ์เป็นเชื้อวัณโรคดื้อยาหลายขนาน (MDR-TB)
• ข้อ จ. (ควรรับประทานยาทุกชนิดพร้อมอาหารมื้อหนักเพื่อป้องกันอาการคลื่นไส้): Rifampicin และ Isoniazid มีการดูดซึมลดลงอย่างมากเมื่อรับประทานพร้อมอาหาร จึงแนะนำให้รับประทานตอนท้องว่างก่อนอาหารอย่างน้อย 1 ชั่วโมงหรือหลังอาหาร 2 ชั่วโมง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6" s="121" t="n"/>
      <c r="L36" s="89" t="inlineStr">
        <is>
          <t>Tuberculosis</t>
        </is>
      </c>
      <c r="M36" s="121" t="inlineStr">
        <is>
          <t>Clinic</t>
        </is>
      </c>
      <c r="N36" s="89" t="inlineStr">
        <is>
          <t>ข้อ 9.5 Mock Infectious RxCU84</t>
        </is>
      </c>
      <c r="O36" s="121" t="n"/>
      <c r="P36" s="121" t="n"/>
      <c r="Q36" s="100" t="n"/>
    </row>
    <row r="37" ht="13.2" customHeight="1" s="49">
      <c r="A37" s="120" t="n">
        <v>35</v>
      </c>
      <c r="B37" s="89" t="inlineStr">
        <is>
          <t>ผู้ป่วยหญิงอายุ 19 ปี ไม่มีประวัติแพ้ยา ไม่มีโรคประจำตัว แต่เป็นโรคอ้วน (BMI = 30.5 kg/m2) มาร้านยาเนื่องจากต้องการปรึกษาเภสัชกรและซื้อยารักษาสิว ตรวจพบตุ่มสิวอักเสบมีหัวหนองสีขาวขุ่นบนฐานสีแดงกระจายทั่วใบหน้า (Inflammatory lesions 8 จุด ไม่มี nodule/cyst) ซักประวัติพบว่าผู้ป่วยชอบรับประทานขนมหวานและชานมไข่มุกเป็นประจำ [ต้องมีรูปภาพสิวหัวหนอง]
คำถาม: เภสัชกรควรจัดลักษณะสิวของผู้ป่วยรายนี้เป็นข้อใด เหมาะสมที่สุด?</t>
        </is>
      </c>
      <c r="C37" s="121" t="n"/>
      <c r="D37" s="89" t="inlineStr">
        <is>
          <t>Non-inflammatory acne ชนิด closed comedone</t>
        </is>
      </c>
      <c r="E37" s="89" t="inlineStr">
        <is>
          <t>Non-inflammatory acne ชนิด open comedone</t>
        </is>
      </c>
      <c r="F37" s="89" t="inlineStr">
        <is>
          <t>Inflammatory acne ชนิด papule</t>
        </is>
      </c>
      <c r="G37" s="89" t="inlineStr">
        <is>
          <t>Inflammatory acne ชนิด pustule</t>
        </is>
      </c>
      <c r="H37" s="89" t="inlineStr">
        <is>
          <t>Nodulocystic acne</t>
        </is>
      </c>
      <c r="I37" s="120" t="inlineStr">
        <is>
          <t>4</t>
        </is>
      </c>
      <c r="J37" s="89" t="inlineStr">
        <is>
          <t>✅ คำตอบที่ถูกต้อง: ข้อ ง. Inflammatory acne ชนิด pustule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Inflammatory acne ชนิด pustule สิวที่มีลักษณะเป็นตุ่มนูนแดงและมียอดเป็นหัวหนองสีขาวขุ่น (Pus-filled lesion on an erythematous base) จัดเป็น Inflammatory acne ชนิด Pustule (สิวหัวหนอง) หากเป็นตุ่มแดงไม่มีหนองจะเรียกว่า Papule หากเป็นสิวหัวขาว/หัวดำที่ไม่อักเสบจะเรียกว่า Comedone
🔍 ข้ออื่นผิดเพราะอะไร:
• ข้อ ก. (Non-inflammatory acne ชนิด closed comedone): Closed comedone (สิวหัวขาว) จัดเป็น non-inflammatory acne เกิดจากการอุดตันของท่อไขมันใต้ผิวหนังโดยไม่มีตุ่มหนองหรือการอักเสบสีแดงรอบรอยโรค
• ข้อ ข. (Non-inflammatory acne ชนิด open comedone): Open comedone (สิวหัวดำ) จัดเป็น non-inflammatory acne มีลักษณะเป็นจุดสีดำตรงกลางจากการออกซิเดชันของเคราตินและเมลานินกับอากาศ ไม่มีหัวหนอง
• ข้อ ค. (Inflammatory acne ชนิด papule): Papule เป็นตุ่มสิวอักเสบสีแดงขนาดเล็กที่ยังไม่มีหัวหนองสีขาวขุ่นสะสมอยู่ด้านบน
• ข้อ จ. (Nodulocystic acne): Nodulocystic acne มีลักษณะเป็นตุ่มอักเสบขนาดใหญ่ลึกใต้ชั้นผิวหนัง (&gt;5 มม.) มีการอักเสบเจ็บมากและมีโอกาสเกิดแผลเป็นสูง ซึ่งผู้ป่วยรายนี้ไม่มีรอยโรคระดับ nodule หรือ cyst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7" s="121" t="n"/>
      <c r="L37" s="89" t="inlineStr">
        <is>
          <t>Dermatologic Infections &amp; Acne</t>
        </is>
      </c>
      <c r="M37" s="121" t="inlineStr">
        <is>
          <t>Clinic</t>
        </is>
      </c>
      <c r="N37" s="89" t="inlineStr">
        <is>
          <t>ข้อ 10.1 Mock Infectious RxCU84</t>
        </is>
      </c>
      <c r="O37" s="121" t="n"/>
      <c r="P37" s="121" t="n"/>
      <c r="Q37" s="100" t="n"/>
    </row>
    <row r="38" ht="13.2" customHeight="1" s="49">
      <c r="A38" s="120" t="n">
        <v>36</v>
      </c>
      <c r="B38" s="89" t="inlineStr">
        <is>
          <t>ผู้ป่วยหญิงอายุ 19 ปี มี Inflammatory lesions ชนิด pustule จำนวน 8 จุด และไม่มี nodule/cyst (Mild inflammatory acne)
คำถาม: เภสัชกรควรเลือกแนวทางการรักษาเบื้องต้นตามแนวทางการดูแลรักษาโรคสิว สมาคมแพทย์์ผิวหนังแห่งประเทศไทย ข้อใดเหมาะสมที่สุด?</t>
        </is>
      </c>
      <c r="C38" s="121" t="n"/>
      <c r="D38" s="89" t="inlineStr">
        <is>
          <t>Oral isotretinoin เพียงอย่างเดียว</t>
        </is>
      </c>
      <c r="E38" s="89" t="inlineStr">
        <is>
          <t>Oral doxycycline เพียงอย่างเดียว</t>
        </is>
      </c>
      <c r="F38" s="89" t="inlineStr">
        <is>
          <t>Topical benzoyl peroxide</t>
        </is>
      </c>
      <c r="G38" s="89" t="inlineStr">
        <is>
          <t>Oral quinolone ร่วมกับ topical retinoid</t>
        </is>
      </c>
      <c r="H38" s="89" t="inlineStr">
        <is>
          <t>Oral isotretinoin ร่วมกับ oral doxycycline</t>
        </is>
      </c>
      <c r="I38" s="120" t="inlineStr">
        <is>
          <t>3</t>
        </is>
      </c>
      <c r="J38" s="89" t="inlineStr">
        <is>
          <t>✅ คำตอบที่ถูกต้อง: ข้อ ค. Topical benzoyl peroxide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Topical benzoyl peroxide ผู้ป่วยมีสิวอักเสบจำนวนน้อย (
🔍 ข้ออื่นผิดเพราะอะไร:
• ข้อ ก. (Oral isotretinoin เพียงอย่างเดียว): Oral isotretinoin สงวนไว้สำหรับ severe nodulocystic acne หรือสิวที่มีแผลเป็นรุนแรงที่ไม่ตอบสนองต่อการรักษามาตรฐาน เนื่องจากมีผลข้างเคียงสูงมากและก่อทารกวิรูป
• ข้อ ข. (Oral doxycycline เพียงอย่างเดียว): ผู้ป่วยมีสิวอักเสบเพียง 8 จุด จัดเป็น mild inflammatory acne แนวทางเวชปฏิบัติแนะนำให้เริ่มด้วยยาทาเฉพาะที่ ไม่ควรใช้ยาปฏิชีวนะชนิดรับประทานเดี่ยวๆ เพื่อป้องกันเชื้อดื้อยา
• ข้อ ง. (Oral quinolone ร่วมกับ topical retinoid): ยากลุ่ม fluoroquinolones ไม่มีบทบาทในการรักษาสิวทั่วไป และการใช้ยาปฏิชีวนะชนิดกินต้องพิจารณาเมื่อมีสิวระดับปานกลางขึ้นไป
• ข้อ จ. (Oral isotretinoin ร่วมกับ oral doxycycline): ห้ามใช้ oral isotretinoin ร่วมกับ oral doxycycline เนื่องจากเพิ่มความเสี่ยงต่อการเกิดความดันในกะโหลกศีรษะสูงชนิดไม่ทราบสาเหตุ (pseudotumor cerebri)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8" s="121" t="n"/>
      <c r="L38" s="89" t="inlineStr">
        <is>
          <t>Dermatologic Infections &amp; Acne</t>
        </is>
      </c>
      <c r="M38" s="121" t="inlineStr">
        <is>
          <t>Clinic</t>
        </is>
      </c>
      <c r="N38" s="89" t="inlineStr">
        <is>
          <t>ข้อ 10.2 Mock Infectious RxCU84</t>
        </is>
      </c>
      <c r="O38" s="121" t="n"/>
      <c r="P38" s="121" t="n"/>
      <c r="Q38" s="100" t="n"/>
    </row>
    <row r="39" ht="13.2" customHeight="1" s="49">
      <c r="A39" s="120" t="n">
        <v>37</v>
      </c>
      <c r="B39" s="89" t="inlineStr">
        <is>
          <t>การให้คำแนะนำการใช้ยา Benzoyl Peroxide 2.5% ครีม/เจล
คำถาม: เภสัชกรเลือก benzoyl peroxide 2.5% ให้ผู้ป่วยรายนี้ ข้อใดเป็นคำแนะนำที่เหมาะสมที่สุด?</t>
        </is>
      </c>
      <c r="C39" s="121" t="n"/>
      <c r="D39" s="89" t="inlineStr">
        <is>
          <t>ทายาบาง ๆ วันละ 2 ครั้ง และหากแสบให้เพิ่มความถี่เพื่อให้ผิวชินยา</t>
        </is>
      </c>
      <c r="E39" s="89" t="inlineStr">
        <is>
          <t>ทาเฉพาะบริเวณที่มีหัวหนองเท่านั้น และควรใช้เป็นยาเดี่ยว</t>
        </is>
      </c>
      <c r="F39" s="89" t="inlineStr">
        <is>
          <t>ระวังการสัมผัสเสื้อผ้าและเส้นผม เนื่องจากยาอาจทำให้เกิด bleaching</t>
        </is>
      </c>
      <c r="G39" s="89" t="inlineStr">
        <is>
          <t>ทา benzoyl peroxide หลัง retinoid ทันทีทุกครั้งเพื่อเพิ่มประสิทธิภาพ</t>
        </is>
      </c>
      <c r="H39" s="89" t="inlineStr">
        <is>
          <t>หลีกเลี่ยง moisturizer เพราะจะทำให้เกิด comedone เพิ่มขึ้น</t>
        </is>
      </c>
      <c r="I39" s="120" t="inlineStr">
        <is>
          <t>3</t>
        </is>
      </c>
      <c r="J39" s="89" t="inlineStr">
        <is>
          <t>✅ คำตอบที่ถูกต้อง: ข้อ ค. ระวังการสัมผัสเสื้อผ้าและเส้นผม เนื่องจากยาอาจทำให้เกิด bleaching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ระวังการสัมผัสเสื้อผ้าและเส้นผม เนื่องจากยาอาจทำให้เกิด bleaching Benzoyl peroxide มีคุณสมบัติเป็น Oxidizing agent ที่สามารถฟอกสีผ้า (Bleaching effect) ทำให้เสื้อผ้า ปลอกหมอน หรือเส้นผมเปลี่ยนสีด่างได้ จึงต้องเตือนผู้ป่วยให้ระมัดระวัง นอกจากนี้อาจทำให้ผิวแห้ง ระคายเคือง ลอก จึงควรเริ่มทาทิ้งไว้ระยะเวลาสั้นๆ แล้วล้างออก หรือเริ่มจากความเข้มข้นต่ำ (2.5%) และสามารถทามอยส์เจอไรเซอร์เพื่อลดการระคายเคืองได้
🔍 ข้ออื่นผิดเพราะอะไร:
• ข้อ ก. (ทายาบาง ๆ วันละ 2 ครั้ง และหากแสบให้เพิ่มความถี่เพื่อให้ผิวชินยา): หากมีอาการแสบแดงระคายเคือง ควรลดความถี่ในการทาลง เช่น ทาวันเว้นวัน หรือล้างออกหลังทา 15-30 นาที การเพิ่มความถี่จะยิ่งทำให้ผิวหนังอักเสบและลอกรุนแรงขึ้น
• ข้อ ข. (ทาเฉพาะบริเวณที่มีหัวหนองเท่านั้น และควรใช้เป็นยาเดี่ยว): Benzoyl peroxide ควรทาทั่วบริเวณที่มักเกิดสิวเพื่อป้องกันการเกิดรอยโรคใหม่ ไม่ใช่แต้มเฉพาะหัวสิว และการใช้ร่วมกับ topical retinoid ช่วยเสริมประสิทธิภาพได้ดีขึ้น
• ข้อ ง. (ทา benzoyl peroxide หลัง retinoid ทันทีทุกครั้งเพื่อเพิ่มประสิทธิภาพ): การทา benzoyl peroxide พร้อมกับ tretinoin ชนิดดั้งเดิมจะทำให้เกิดปฏิกิริยา oxidation สลายโมเลกุล tretinoin ทำให้ประสิทธิภาพยาลดลง จึงควรทาคนละเวลา เช่น ทา BPO ตอนเช้า และ tretinoin ก่อนนอน
• ข้อ จ. (หลีกเลี่ยง moisturizer เพราะจะทำให้เกิด comedone เพิ่มขึ้น): การใช้ moisturizer ชนิด non-comedogenic มีความสำคัญอย่างยิ่งในการช่วยลดผลข้างเคียงเรื่องผิวแห้ง แดง ลอก จากการใช้ benzoyl peroxide และช่วยฟื้นฟูเกราะป้องกันผิว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9" s="121" t="n"/>
      <c r="L39" s="89" t="inlineStr">
        <is>
          <t>Dermatologic Infections &amp; Acne</t>
        </is>
      </c>
      <c r="M39" s="121" t="inlineStr">
        <is>
          <t>Clinic</t>
        </is>
      </c>
      <c r="N39" s="89" t="inlineStr">
        <is>
          <t>ข้อ 10.3 Mock Infectious RxCU84</t>
        </is>
      </c>
      <c r="O39" s="121" t="n"/>
      <c r="P39" s="121" t="n"/>
      <c r="Q39" s="100" t="n"/>
    </row>
    <row r="40" ht="13.2" customHeight="1" s="49">
      <c r="A40" s="120" t="n">
        <v>38</v>
      </c>
      <c r="B40" s="89" t="inlineStr">
        <is>
          <t>ผู้ป่วยหญิงเป็นสิวและซักประวัติเพิ่มเติมพบว่ากำลังตั้งครรภ์
คำถาม: หากเภสัชกรซักประวัติเพิ่มเติมพบว่าผู้ป่วยกำลังตั้งครรภ์อยู่ เภสัชกรควรเลือกยาข้อใดเหมาะสมที่สุด?</t>
        </is>
      </c>
      <c r="C40" s="121" t="n"/>
      <c r="D40" s="89" t="inlineStr">
        <is>
          <t>Tretinoin topical</t>
        </is>
      </c>
      <c r="E40" s="89" t="inlineStr">
        <is>
          <t>Adapalene topical</t>
        </is>
      </c>
      <c r="F40" s="89" t="inlineStr">
        <is>
          <t>Doxycycline oral</t>
        </is>
      </c>
      <c r="G40" s="89" t="inlineStr">
        <is>
          <t>Isotretinoin oral</t>
        </is>
      </c>
      <c r="H40" s="89" t="inlineStr">
        <is>
          <t>Azelaic acid topical</t>
        </is>
      </c>
      <c r="I40" s="120" t="inlineStr">
        <is>
          <t>5</t>
        </is>
      </c>
      <c r="J40" s="89" t="inlineStr">
        <is>
          <t>✅ คำตอบที่ถูกต้อง: ข้อ จ. Azelaic acid topical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Azelaic acid topical Topical Azelaic acid จัดอยู่ใน Pregnancy Category B มี safety สูงในการรักษาสิวในสตรีมีครรภ์ มีฤทธิ์ต้านเชื้อ C. acnes, ต้านการอักเสบ และลด comedone ในขณะที่ยากลุ่ม Retinoids ทั้งรูปรับประทาน (Isotretinoin - Category X) และยาทา (Tretinoin, Adapalene - Category C/X) รวมถึง Oral Doxycycline (Category D) เป็น contraindication ในหญิงตั้งครรภ์เนื่องจากเสี่ยงต่อความพิการของทารกในครรภ์
🔍 ข้ออื่นผิดเพราะอะไร:
• ข้อ ก. (Tretinoin topical): Topical tretinoin มีข้อห้ามใช้ในหญิงตั้งครรภ์เนื่องจากเป็นอนุพันธ์ของกรดวิตามินเอที่มีความเสี่ยงต่อการดูดซึมและอาจส่งผลเสียต่อการสร้างอวัยวะของทารกในครรภ์
• ข้อ ข. (Adapalene topical): Topical adapalene จัดเป็น retinoid derivative รุ่นที่สาม ซึ่งมีข้อห้ามใช้ในสตรีมีครรภ์เช่นเดียวกันตามแนวทางเวชปฏิบัติส่วนใหญ่เพื่อหลีกเลี่ยงความเสี่ยงต่อทารก
• ข้อ ค. (Doxycycline oral): Doxycycline มีข้อห้ามใช้ในหญิงตั้งครรภ์เนื่องจากทำให้เกิดการสะสมที่กระดูกและฟันของทารก ส่งผลให้กระดูกเจริญเติบโตช้าและเกิดภาวะฟันเปลี่ยนสีถาวร
• ข้อ ง. (Isotretinoin oral): Oral isotretinoin เป็นยาที่มีฤทธิ์ก่อทารกวิรูปสูงมาก (severe teratogenicity) จัดอยู่ใน Pregnancy Category X มีข้อห้ามใช้อย่างเด็ดขาดในสตรีมีครรภ์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40" s="121" t="n"/>
      <c r="L40" s="89" t="inlineStr">
        <is>
          <t>Dermatologic Infections &amp; Acne</t>
        </is>
      </c>
      <c r="M40" s="121" t="inlineStr">
        <is>
          <t>Clinic</t>
        </is>
      </c>
      <c r="N40" s="89" t="inlineStr">
        <is>
          <t>ข้อ 10.4 Mock Infectious RxCU84</t>
        </is>
      </c>
      <c r="O40" s="121" t="n"/>
      <c r="P40" s="121" t="n"/>
      <c r="Q40" s="100" t="n"/>
    </row>
    <row r="41" ht="13.2" customHeight="1" s="49">
      <c r="A41" s="120" t="n">
        <v>39</v>
      </c>
      <c r="B41" s="89" t="inlineStr">
        <is>
          <t>ผู้ป่วยสิวมีภาวะอ้วน (BMI 30.5 kg/m2) และรับประทานขนมหวานเป็นประจำ
คำถาม: จากการซักประวัติพบว่าผู้ป่วยมี BMI 30.5 kg/m² และรับประทานขนมหวานเป็นประจำ เภสัชกรควรให้คำแนะนำเพิ่มเติมข้อใดเหมาะสมที่สุด?</t>
        </is>
      </c>
      <c r="C41" s="121" t="n"/>
      <c r="D41" s="89" t="inlineStr">
        <is>
          <t>แนะนำให้รับประทานอาหารที่มี glycemic index สูงเพื่อเพิ่มพลังงานและลดการอักเสบ ร่วมกับการรักษาสิว</t>
        </is>
      </c>
      <c r="E41" s="89" t="inlineStr">
        <is>
          <t>แนะนำให้หยุดยารักษาสิวทั้งหมดและรักษาด้วยการควบคุมอาหารเพียงอย่างเดียว</t>
        </is>
      </c>
      <c r="F41" s="89" t="inlineStr">
        <is>
          <t>แนะนำให้ลดการรับประทานอาหารที่มี glycemic load สูง ร่วมกับการรักษาสิว</t>
        </is>
      </c>
      <c r="G41" s="89" t="inlineStr">
        <is>
          <t>แนะนำให้รับประทาน vitamin A ขนาดสูงทุกวันเพื่อทดแทน isotretinoin</t>
        </is>
      </c>
      <c r="H41" s="89" t="inlineStr">
        <is>
          <t>แนะนำให้รับประทาน zinc ขนาดสูงเป็นการรักษาหลักแทน topical therapy</t>
        </is>
      </c>
      <c r="I41" s="120" t="inlineStr">
        <is>
          <t>3</t>
        </is>
      </c>
      <c r="J41" s="89" t="inlineStr">
        <is>
          <t>✅ คำตอบที่ถูกต้อง: ข้อ ค. แนะนำให้ลดการรับประทานอาหารที่มี glycemic load สูง ร่วมกับการรักษาสิว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แนะนำให้ลดการรับประทานอาหารที่มี glycemic load สูง ร่วมกับการรักษาสิว อาหารที่มีค่า Glycemic Index (GI) และ Glycemic Load (GL) สูง (เช่น ของหวาน น้ำตาล แป้งขัดขาว ชานม) จะกระตุ้นการหลั่งอินซูลินและ Insulin-like Growth Factor 1 (IGF-1) อย่างรวดเร็ว ซึ่ง IGF-1 จะไปกระตุ้นการสร้างไขมันจากต่อมไขมัน (Sebum production) และเร่งการแบ่งตัวของ keratinocyte ทำให้เกิดการอุดตันของรูขุมขนและสิวอักเสบมากขึ้น การปรับเปลี่ยนพฤติกรรมโดยลดอาหาร high glycemic load ร่วมกับการรักษาด้วยยาจึงช่วยเสริม efficacy การรักษาได้อย่างมีนัยสำคัญ
🔍 ข้ออื่นผิดเพราะอะไร:
• ข้อ ก. (แนะนำให้รับประทานอาหารที่มี glycemic index สูงเพื่อเพิ่มพลังงานและลดการอักเสบ ร่วมกับการรักษาสิว): อาหารที่มี glycemic index สูงจะกระตุ้นการหลั่งอินซูลินและ IGF-1 เพิ่มขึ้น ส่งผลกระตุ้น sebocyte proliferation และเพิ่มการผลิต sebum ทำให้สิวอักเสบกำเริบมากขึ้นแทนที่จะลดการอักเสบ
• ข้อ ข. (แนะนำให้หยุดยารักษาสิวทั้งหมดและรักษาด้วยการควบคุมอาหารเพียงอย่างเดียว): การปรับอาหารเป็นเพียงการรักษาเสริม (adjunctive therapy) ไม่สามารถทดแทนยารักษาสิวหลักตามแนวทางเวชปฏิบัติได้ การหยุดยาทั้งหมดจะทำให้สิวไม่ตอบสนองต่อการรักษาและเกิดพยาธิสภาพลุกลาม
• ข้อ ง. (แนะนำให้รับประทาน vitamin A ขนาดสูงทุกวันเพื่อทดแทน isotretinoin): การรับประทาน vitamin A ในขนาดสูงไม่ได้ผลเทียบเท่า isotretinoin อีกทั้งยังเสี่ยงต่อภาวะ hypervitaminosis A ก่อให้เกิดตับอักเสบ ไขมันในเลือดสูง และความดันในกะโหลกศีรษะสูง (pseudotumor cerebri)
• ข้อ จ. (แนะนำให้รับประทาน zinc ขนาดสูงเป็นการรักษาหลักแทน topical therapy): Zinc ชนิดรับประทานมีบทบาทเพียงยารักษาเสริมใน mild-to-moderate inflammatory acne เท่านั้น ไม่มี efficacy สูงพอที่จะใช้เป็นการรักษาหลักเดี่ยวๆ แทน topical therapy มาตรฐานได้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41" s="121" t="n"/>
      <c r="L41" s="89" t="inlineStr">
        <is>
          <t>Dermatologic Infections &amp; Acne</t>
        </is>
      </c>
      <c r="M41" s="121" t="inlineStr">
        <is>
          <t>Clinic</t>
        </is>
      </c>
      <c r="N41" s="89" t="inlineStr">
        <is>
          <t>ข้อ 10.5 Mock Infectious RxCU84</t>
        </is>
      </c>
      <c r="O41" s="121" t="n"/>
      <c r="P41" s="121" t="n"/>
      <c r="Q41" s="100" t="n"/>
    </row>
    <row r="42" ht="13.2" customHeight="1" s="49">
      <c r="A42" s="120" t="n">
        <v>40</v>
      </c>
      <c r="B42" s="89" t="inlineStr">
        <is>
          <t>ผู้ป่วยหญิงอายุ 34 ปี ไม่มีอาการแพ้ยา แต่มีโรคประจำตัวคือติดเชื้อ HIV ใช้ยาประจำคือ Biktarvy (TAF 25 mg/FTC 200 mg/BIC 50 mg) และ Sulfamethoxazole/Trimethoprim เพื่อป้องกันการติดเชื้อ PJP วันหนึ่งพบมีตุ่มที่อวัยวะเพศ เป็นตุ่มแข็งแต่ไม่เจ็บ เป็นมาได้ 1 สัปดาห์แล้ว ผู้ป่วยให้ประวัติว่ามีเพศสัมพันธ์โดยไม่สวมถุงยางอนามัย
คำถาม: จากลักษณะทางคลินิกที่ระบุว่า 'ตุ่มแข็งแต่ไม่เจ็บ' และประวัติเสี่ยงทางเพศสัมพันธ์ โรคใดคือการวินิจฉัยที่น่าจะเป็นไปได้มากที่สุด?</t>
        </is>
      </c>
      <c r="C42" s="121" t="n"/>
      <c r="D42" s="89" t="inlineStr">
        <is>
          <t>โรคเริมอวัยวะเพศ (Genital Herpes)</t>
        </is>
      </c>
      <c r="E42" s="89" t="inlineStr">
        <is>
          <t>โรคแผลริมอ่อน (Chancroid)</t>
        </is>
      </c>
      <c r="F42" s="89" t="inlineStr">
        <is>
          <t>โรคซิฟิลิสระยะที่ 1 (Primary Syphilis)</t>
        </is>
      </c>
      <c r="G42" s="89" t="inlineStr">
        <is>
          <t>ช่องคลอดอักเสบจากเชื้อรา (Vulvovaginal Candidiasis)</t>
        </is>
      </c>
      <c r="H42" s="89" t="inlineStr">
        <is>
          <t>โรคหูดข้าวสุก (Molluscum Contagiosum)</t>
        </is>
      </c>
      <c r="I42" s="120" t="inlineStr">
        <is>
          <t>3</t>
        </is>
      </c>
      <c r="J42" s="89" t="inlineStr">
        <is>
          <t>✅ คำตอบที่ถูกต้อง: ข้อ ค. โรคซิฟิลิสระยะที่ 1 (Primary Syphilis)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โรคซิฟิลิสระยะที่ 1 (Primary Syphilis) รอยโรคแผลริมแข็ง (Hard chancre) มีลักษณะเป็นแผลเดี่ยว ขอบเรียบยกนูน ก้นแผลสะอาด แข็ง และที่สำคัญคือ 'ไม่มีอาการเจ็บปวด' (Painless ulcer) ร่วมกับประวัติมีเพศสัมพันธ์โดยไม่ได้ป้องกัน เป็นลักษณะคลาสสิกของโรคซิฟิลิสระยะที่ 1 (Primary Syphilis) เกิดจากการติดเชื้อ Treponema pallidum ต่างจากแผลริมอ่อน (Chancroid) หรือเริม (Herpes) ที่จะมีอาการเจ็บปวดรุนแรง (Painful ulcers)
🔍 ข้ออื่นผิดเพราะอะไร:
• ข้อ ก. (โรคเริมอวัยวะเพศ (Genital Herpes)): Genital herpes จากเชื้อ HSV เกิดเป็น multiple painful vesicles บนฐานสีแดงแล้วแตกเป็นแผลตื้นที่เจ็บปวดมาก ซึ่งขัดแย้งกับรอยโรคที่เป็นตุ่มแข็งขอบนูนและไม่เจ็บ (painless)
• ข้อ ข. (โรคแผลริมอ่อน (Chancroid)): แผลริมอ่อน (Chancroid) เกิดจากเชื้อ Haemophilus ducreyi รอยโรคมีลักษณะเป็นแผลลึก นุ่ม ขอบไม่เรียบ ก้นแผลมีหนองสกปรก และมีอาการเจ็บปวดรุนแรง (painful ulcer)
• ข้อ ง. (ช่องคลอดอักเสบจากเชื้อรา (Vulvovaginal Candidiasis)): Vulvovaginal candidiasis ไม่ได้แสดงอาการเป็นตุ่มแข็งเดี่ยว แต่มีอาการเด่นคือคันช่องคลอด แสบแดง และมีตกขาวสีขาวขุ่นข้นคล้ายคราบคอทเทจชีส (curd-like discharge)
• ข้อ จ. (โรคหูดข้าวสุก (Molluscum Contagiosum)): Molluscum contagiosum เกิดจาก Poxvirus รอยโรคเป็น papule ผิวเรียบมันคล้ายไข่มุก มีรอยบุ๋มตรงกลาง (umbilicated papule) และบีบได้สารสีขาวคล้ายข้าวสุก ไม่ใช่แผลริมแข็ง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42" s="121" t="n"/>
      <c r="L42" s="89" t="inlineStr">
        <is>
          <t>Antimicrobial Pharmacology</t>
        </is>
      </c>
      <c r="M42" s="121" t="inlineStr">
        <is>
          <t>Clinic</t>
        </is>
      </c>
      <c r="N42" s="89" t="inlineStr">
        <is>
          <t>ข้อ 11.1 Mock Infectious RxCU84</t>
        </is>
      </c>
      <c r="O42" s="121" t="n"/>
      <c r="P42" s="121" t="n"/>
      <c r="Q42" s="100" t="n"/>
    </row>
    <row r="43" ht="13.2" customHeight="1" s="49">
      <c r="A43" s="120" t="n">
        <v>41</v>
      </c>
      <c r="B43" s="89" t="inlineStr">
        <is>
          <t>การรักษา Primary Syphilis ในผู้ป่วยติดเชื้อ HIV
คำถาม: ข้อใดคือแนวทางการรักษาด้วยยาปฏิชีวนะที่เหมาะสมที่สุดสำหรับผู้ป่วยรายนี้?</t>
        </is>
      </c>
      <c r="C43" s="121" t="n"/>
      <c r="D43" s="89" t="inlineStr">
        <is>
          <t>Ceftriaxone 1 g ฉีดเข้ากล้ามเนื้อ ครั้งเดียว</t>
        </is>
      </c>
      <c r="E43" s="89" t="inlineStr">
        <is>
          <t>Doxycycline 100 mg รับประทานวันละ 2 ครั้ง นาน 14 วัน</t>
        </is>
      </c>
      <c r="F43" s="89" t="inlineStr">
        <is>
          <t>Benzathine Penicillin G 2.4 million units ฉีดเข้ากล้ามเนื้อ ครั้งเดียว</t>
        </is>
      </c>
      <c r="G43" s="89" t="inlineStr">
        <is>
          <t>Benzathine Penicillin G 2.4 million units ฉีดเข้ากล้ามเนื้อ สัปดาห์ละครั้ง นาน 3 สัปดาห์</t>
        </is>
      </c>
      <c r="H43" s="89" t="inlineStr">
        <is>
          <t>Azithromycin 1 g รับประทานครั้งเดียว</t>
        </is>
      </c>
      <c r="I43" s="120" t="inlineStr">
        <is>
          <t>3</t>
        </is>
      </c>
      <c r="J43" s="89" t="inlineStr">
        <is>
          <t>✅ คำตอบที่ถูกต้อง: ข้อ ค. Benzathine Penicillin G 2.4 million units ฉีดเข้ากล้ามเนื้อ ครั้งเดียว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Benzathine Penicillin G 2.4 million units ฉีดเข้ากล้ามเนื้อ ครั้งเดียว ตามแนวทางการรักษาโรคซิฟิลิส (CDC / กรมควบคุมโรค) สำหรับ Primary, Secondary และ Early latent syphilis (
🔍 ข้ออื่นผิดเพราะอะไร:
• ข้อ ก. (Ceftriaxone 1 g ฉีดเข้ากล้ามเนื้อ ครั้งเดียว): Ceftriaxone 1 g IM ครั้งเดียว เป็นสูตรยาหลักสำหรับรักษา Gonococcal infection ไม่ใช่สูตรมาตรฐานสำหรับ Primary syphilis เว้นแต่กรณีแพ้ penicillin ที่ต้องให้ ceftriaxone ติดต่อกัน 10-14 วัน
• ข้อ ข. (Doxycycline 100 mg รับประทานวันละ 2 ครั้ง นาน 14 วัน): Doxycycline 100 mg รับประทานวันละ 2 ครั้ง นาน 14 วัน เป็นเพียงสูตรยาทางเลือก (alternative) ในผู้ป่วยที่มีประวัติแพ้ยา penicillin อย่างรุนแรงเท่านั้น ไม่ใช่ first-line therapy
• ข้อ ง. (Benzathine Penicillin G 2.4 million units ฉีดเข้ากล้ามเนื้อ สัปดาห์ละครั้ง นาน 3 สัปดาห์): Benzathine Penicillin G 2.4 million units IM สัปดาห์ละครั้ง นาน 3 สัปดาห์ เป็นสูตรสำหรับ Late latent syphilis หรือ Tertiary syphilis ไม่จำเป็นสำหรับ Primary syphilis ซึ่งให้เพียงเข็มเดียว
• ข้อ จ. (Azithromycin 1 g รับประทานครั้งเดียว): Azithromycin 1 g รับประทานครั้งเดียว มีรายงานการดื้อยาของ Treponema pallidum จากการกลายพันธุ์ที่ยีน 23S rRNA สูงมาก จึงไม่แนะนำให้ใช้รักษาซิฟิลิสตามแนวทางของ CDC และกระทรวงสาธารณสุข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3" s="121" t="n"/>
      <c r="L43" s="89" t="inlineStr">
        <is>
          <t>Sexually Transmitted Infections</t>
        </is>
      </c>
      <c r="M43" s="121" t="inlineStr">
        <is>
          <t>Clinic</t>
        </is>
      </c>
      <c r="N43" s="89" t="inlineStr">
        <is>
          <t>ข้อ 11.2 Mock Infectious RxCU84</t>
        </is>
      </c>
      <c r="O43" s="121" t="n"/>
      <c r="P43" s="121" t="n"/>
      <c r="Q43" s="100" t="n"/>
    </row>
    <row r="44" ht="13.2" customHeight="1" s="49">
      <c r="A44" s="120" t="n">
        <v>42</v>
      </c>
      <c r="B44" s="89" t="inlineStr">
        <is>
          <t>ลักษณะทางคลินิกจำเพาะของโรคซิฟิลิสในผู้ป่วยที่ติดเชื้อ HIV ร่วมด้วย
คำถาม: ในผู้ป่วยหญิงรายนี้ซึ่งมีการติดเชื้อ HIV ร่วมด้วย ลักษณะอาการแสดงทางคลินิกของโรคซิฟิลิสในข้อใดที่มีความสำคัญและเป็นลักษณะเฉพาะที่เภสัชกรควรระลึกถึงมากที่สุด?</t>
        </is>
      </c>
      <c r="C44" s="121" t="n"/>
      <c r="D44" s="89" t="inlineStr">
        <is>
          <t>แผลที่อวัยวะเพศมักจะมีอาการเจ็บปวดรุนแรงกว่าผู้ที่ไม่ติดเชื้อ HIV</t>
        </is>
      </c>
      <c r="E44" s="89" t="inlineStr">
        <is>
          <t>มีโอกาสตรวจพบอาการแสดงของซิฟิลิสระยะที่ 1 และระยะที่ 2 เกิดขึ้นพร้อมกัน (Overlap)</t>
        </is>
      </c>
      <c r="F44" s="89" t="inlineStr">
        <is>
          <t>ต่อมน้ำเหลืองที่ขาหนีบมักจะอักเสบจนแตกเป็นหนอง (Bubo) ได้ง่ายกว่า</t>
        </is>
      </c>
      <c r="G44" s="89" t="inlineStr">
        <is>
          <t>เชื้อสไปโรขีดมักจะไม่สามารถตรวจพบได้ด้วยการส่องกล้อง Dark-field</t>
        </is>
      </c>
      <c r="H44" s="89" t="inlineStr">
        <is>
          <t>แผลริมแข็ง (Chancre) จะหายช้ากว่าคนปกติและกลายเป็นแผลเรื้อรังเสมอ</t>
        </is>
      </c>
      <c r="I44" s="120" t="inlineStr">
        <is>
          <t>2</t>
        </is>
      </c>
      <c r="J44" s="89" t="inlineStr">
        <is>
          <t>✅ คำตอบที่ถูกต้อง: ข้อ ข. มีโอกาสตรวจพบอาการแสดงของซิฟิลิสระยะที่ 1 และระยะที่ 2 เกิดขึ้นพร้อมกัน (Overlap)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มีโอกาสตรวจพบอาการแสดงของซิฟิลิสระยะที่ 1 และระยะที่ 2 เกิดขึ้นพร้อมกัน (Overlap) ในผู้ติดเชื้อ HIV ร่วมกับซิฟิลิส การดำเนินโรคอาจมีความผิดปกติและรุนแรงขึ้น ลักษณะจำเพาะที่พบบ่อยคือการเกิดอาการเหลื่อมซ้อนกัน (Overlap) ระหว่าง Primary syphilis (แผลริมแข็ง chancre) และ Secondary syphilis (ผื่นตามฝ่ามือฝ่าเท้า maculopapular rash, condyloma lata) โดยแผลริมแข็งยังไม่ทันหายดีก็เกิดผื่นระยะที่สองขึ้นพร้อมกัน นอกจากนี้ยังมีความเสี่ยงสูงขึ้นต่อการลุกลามเข้าสู่ระบบประสาท (Neurosyphilis) ตั้งแต่ระยะแรก
🔍 ข้ออื่นผิดเพราะอะไร:
• ข้อ ก. (แผลที่อวัยวะเพศมักจะมีอาการเจ็บปวดรุนแรงกว่าผู้ที่ไม่ติดเชื้อ HIV): แผล Primary syphilis (chancre) ในผู้ติดเชื้อ HIV ยังคงเป็นแผลที่ไม่เจ็บปวด (painless) เหมือนคนทั่วไป การติดเชื้อ HIV ไม่ได้เปลี่ยนพยาธิสภาพของแผลให้เจ็บปวดรุนแรงขึ้น
• ข้อ ค. (ต่อมน้ำเหลืองที่ขาหนีบมักจะอักเสบจนแตกเป็นหนอง (Bubo) ได้ง่ายกว่า): ต่อมน้ำเหลืองขาหนีบอักเสบจนแตกเป็นหนอง (Suppurative lymphadenitis หรือ bubo) เป็นลักษณะเฉพาะของแผลริมอ่อน (Chancroid) หรือ LGV ไม่ใช่พยาธิสภาพของซิฟิลิส
• ข้อ ง. (เชื้อสไปโรขีดมักจะไม่สามารถตรวจพบได้ด้วยการส่องกล้อง Dark-field): เชื้อ Treponema pallidum ในผู้ป่วยร่วมกับ HIV ยังคงสามารถตรวจหาตัวเชื้อที่มีชีวิตเคลื่อนไหวได้ด้วยกล้อง Dark-field microscopy หรือตรวจด้วย PCR จาก exudate ของแผลได้ตามปกติ
• ข้อ จ. (แผลริมแข็ง (Chancre) จะหายช้ากว่าคนปกติและกลายเป็นแผลเรื้อรังเสมอ): แผลริมแข็งสามารถหายได้เองตามธรรมชาติภายใน 3-6 สัปดาห์แม้ไม่ได้รับการรักษา และไม่ได้กลายเป็นแผลเรื้อรังเสมอไป แต่เชื้อจะลุกลามเข้าสู่ระยะที่ 2 หรือระยะแฝงต่อไป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4" s="121" t="n"/>
      <c r="L44" s="89" t="inlineStr">
        <is>
          <t>Sexually Transmitted Infections</t>
        </is>
      </c>
      <c r="M44" s="121" t="inlineStr">
        <is>
          <t>Clinic</t>
        </is>
      </c>
      <c r="N44" s="89" t="inlineStr">
        <is>
          <t>ข้อ 11.3 Mock Infectious RxCU84</t>
        </is>
      </c>
      <c r="O44" s="121" t="n"/>
      <c r="P44" s="121" t="n"/>
      <c r="Q44" s="100" t="n"/>
    </row>
    <row r="45" ht="13.2" customHeight="1" s="49">
      <c r="A45" s="120" t="n">
        <v>43</v>
      </c>
      <c r="B45" s="89" t="inlineStr">
        <is>
          <t>ผู้ป่วยชายอายุ 40 ปี ไม่มีโรคประจำตัว ไม่มีประวัติแพ้ยา ปัสสาวะแสบขัด มีหนองไหลออกจากท่อปัสสาวะ เมื่อ 3 วันก่อนมีเพศสัมพันธ์โดยไม่ได้สวมถุงยางอนามัย
คำถาม: ข้อใดคือการวินิจฉัยที่น่าจะเป็นไปได้มากที่สุด?</t>
        </is>
      </c>
      <c r="C45" s="121" t="n"/>
      <c r="D45" s="89" t="inlineStr">
        <is>
          <t>โรคซิฟิลิสระยะที่ 1 (Primary Syphilis)</t>
        </is>
      </c>
      <c r="E45" s="89" t="inlineStr">
        <is>
          <t>โรคแผลริมอ่อน (Chancroid)</t>
        </is>
      </c>
      <c r="F45" s="89" t="inlineStr">
        <is>
          <t>ภาวะท่อปัสสาวะอักเสบ (Urethritis)</t>
        </is>
      </c>
      <c r="G45" s="89" t="inlineStr">
        <is>
          <t>โรคเริมอวัยวะเพศ (Genital Herpes)</t>
        </is>
      </c>
      <c r="H45" s="89" t="inlineStr">
        <is>
          <t>โรคหูดหงอนไก่ (Anogenital Warts)</t>
        </is>
      </c>
      <c r="I45" s="120" t="inlineStr">
        <is>
          <t>3</t>
        </is>
      </c>
      <c r="J45" s="89" t="inlineStr">
        <is>
          <t>✅ คำตอบที่ถูกต้อง: ข้อ ค. ภาวะท่อปัสสาวะอักเสบ (Urethritis)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ภาวะท่อปัสสาวะอักเสบ (Urethritis) อาการปัสสาวะแสบขัด (Dysuria) ร่วมกับมีหนองไหลจากท่อปัสสาวะ (Urethral discharge) ภายหลังมีเพศสัมพันธ์ที่มีความเสี่ยง เป็นอาการแสดงที่เข้าได้โดยตรงกับ ภาวะท่อปัสสาวะอักเสบจากการติดเชื้อทางเพศสัมพันธ์ (Urethritis) ซึ่งเชื้อก่อโรคสำคัญได้แก่ Neisseria gonorrhoeae (หนองในแท้) และ Chlamydia trachomatis (หนองในเทียม)
🔍 ข้ออื่นผิดเพราะอะไร:
• ข้อ ก. (โรคซิฟิลิสระยะที่ 1 (Primary Syphilis)): Primary syphilis มีรอยโรคเป็นแผลริมแข็ง (chancre) ที่ไม่มีอาการเจ็บปวด ไม่ได้มาด้วยอาการปัสสาวะแสบขัดหรือมีหนองข้นไหลจากท่อปัสสาวะ
• ข้อ ข. (โรคแผลริมอ่อน (Chancroid)): Chancroid มีอาการแสดงเป็นแผลที่อวัยวะเพศที่มีอาการเจ็บปวดมากและขอบนุ่ม ไม่ได้ทำให้เกิดการอักเสบและมีหนองไหลออกจากรูเปิดท่อปัสสาวะ
• ข้อ ง. (โรคเริมอวัยวะเพศ (Genital Herpes)): Genital herpes จะมีรอยโรคเป็นตุ่มน้ำใสหลายตุ่มที่เจ็บปวดมากบริเวณผิวหนังภายนอก แม้อาจพบ dysuria ได้แต่จะไม่มีหนองข้นไหลออกมาจากรูท่อปัสสาวะเป็นอาการหลัก
• ข้อ จ. (โรคหูดหงอนไก่ (Anogenital Warts)): Anogenital warts (หูดหงอนไก่) เกิดจากเชื้อ HPV แสดงรอยโรคเป็นติ่งเนื้อผิวขรุขระคล้ายดอกกะหล่ำ ไม่มีอาการปัสสาวะแสบขัดรุนแรงหรือมี discharge ไหลจากท่อปัสสาวะ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45" s="121" t="n"/>
      <c r="L45" s="89" t="inlineStr">
        <is>
          <t>Antimicrobial Pharmacology</t>
        </is>
      </c>
      <c r="M45" s="121" t="inlineStr">
        <is>
          <t>Clinic</t>
        </is>
      </c>
      <c r="N45" s="89" t="inlineStr">
        <is>
          <t>ข้อ 12.1 Mock Infectious RxCU84</t>
        </is>
      </c>
      <c r="O45" s="121" t="n"/>
      <c r="P45" s="121" t="n"/>
      <c r="Q45" s="100" t="n"/>
    </row>
    <row r="46" ht="13.2" customHeight="1" s="49">
      <c r="A46" s="120" t="n">
        <v>44</v>
      </c>
      <c r="B46" s="89" t="inlineStr">
        <is>
          <t>ผู้ป่วยชายอายุ 40 ปี เป็น Urethritis สถานพยาบาลไม่สามารถย้อมหรือเพาะเชื้อแยกชนิดได้ทันที
คำถาม: ในกรณีที่สถานพยาบาลไม่สามารถส่งตรวจทางห้องปฏิบัติการเพื่อแยกชนิดเชื้อได้ในทันที ข้อใดคือแนวทางการรักษาแบบครอบคลุมเชื้อ (Empiric treatment) ที่เหมาะสมที่สุดสำหรับผู้ป่วยรายนี้?</t>
        </is>
      </c>
      <c r="C46" s="121" t="n"/>
      <c r="D46" s="89" t="inlineStr">
        <is>
          <t>Benzathine Penicillin G 2.4 million units ฉีดเข้ากล้ามเนื้อ ครั้งเดียว</t>
        </is>
      </c>
      <c r="E46" s="89" t="inlineStr">
        <is>
          <t>Azithromycin 1 g รับประทานครั้งเดียว เพียงอย่างเดียว</t>
        </is>
      </c>
      <c r="F46" s="89" t="inlineStr">
        <is>
          <t>Norfloxacin 400 mg รับประทานวันละ 2 ครั้ง นาน 3 วัน</t>
        </is>
      </c>
      <c r="G46" s="89" t="inlineStr">
        <is>
          <t>Ceftriaxone 1 g ฉีดเข้ากล้ามเนื้อ ครั้งเดียว ร่วมกับ Doxycycline 100 mg รับประทานวันละ 2 ครั้ง นาน 7 วัน</t>
        </is>
      </c>
      <c r="H46" s="89" t="inlineStr">
        <is>
          <t>Metronidazole 2 g รับประทานครั้งเดียว ร่วมกับ Ciprofloxacin 500 mg รับประทานครั้งเดียว</t>
        </is>
      </c>
      <c r="I46" s="120" t="inlineStr">
        <is>
          <t>4</t>
        </is>
      </c>
      <c r="J46" s="89" t="inlineStr">
        <is>
          <t>✅ คำตอบที่ถูกต้อง: ข้อ ง. Ceftriaxone 1 g ฉีดเข้ากล้ามเนื้อ ครั้งเดียว ร่วมกับ Doxycycline 100 mg รับประทานวันละ 2 ครั้ง นาน 7 วัน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Ceftriaxone 1 g ฉีดเข้ากล้ามเนื้อ ครั้งเดียว ร่วมกับ Doxycycline 100 mg รับประทานวันละ 2 ครั้ง นาน 7 วัน การรักษาแบบครอบคลุมเชื้อ (Syndromic management / Empiric therapy) สำหรับ Urethritis ต้องครอบคลุมทั้งเชื้อหนองในแท้ (N. gonorrhoeae) และหนองในเทียม (C. trachomatis) สูตรยามาตรฐานตาม
🔍 ข้ออื่นผิดเพราะอะไร:
• ข้อ ก. (Benzathine Penicillin G 2.4 million units ฉีดเข้ากล้ามเนื้อ ครั้งเดียว): Benzathine Penicillin G ออกฤทธิ์จำเพาะต่อ Treponema pallidum ไม่มีฤทธิ์ต้าน Neisseria gonorrhoeae หรือ Chlamydia trachomatis ซึ่งเป็นเชื้อก่อโรคหลักของ urethritis
• ข้อ ข. (Azithromycin 1 g รับประทานครั้งเดียว เพียงอย่างเดียว): Azithromycin 1 g รับประทานครั้งเดียวเดิมเคยใช้รักษา Chlamydia แต่ปัจจุบันพบอัตราการดื้อยาของ N. gonorrhoeae และ M. genitalium สูง และไม่ได้ครอบคลุมหนองในแท้อย่างมีประสิทธิภาพ
• ข้อ ค. (Norfloxacin 400 mg รับประทานวันละ 2 ครั้ง นาน 3 วัน): Norfloxacin เป็น fluoroquinolone รุ่นเก่าที่มีการดื้อยาของ Neisseria gonorrhoeae สูงกว่าร้อยละ 80 ในประเทศไทย จึงห้ามนำมาใช้รักษาหนองในหรือ urethritis
• ข้อ จ. (Metronidazole 2 g รับประทานครั้งเดียว ร่วมกับ Ciprofloxacin 500 mg รับประทานครั้งเดียว): Ciprofloxacin 500 mg ไม่สามารถใช้รักษาหนองในได้เนื่องจากอัตราการดื้อยาสูงมาก อีกทั้งสูตรนี้ไม่ครอบคลุม Chlamydia trachomatis ซึ่งต้องใช้ doxycycline เป็นหลัก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6" s="121" t="n"/>
      <c r="L46" s="89" t="inlineStr">
        <is>
          <t>Sexually Transmitted Infections</t>
        </is>
      </c>
      <c r="M46" s="121" t="inlineStr">
        <is>
          <t>Clinic</t>
        </is>
      </c>
      <c r="N46" s="89" t="inlineStr">
        <is>
          <t>ข้อ 12.2 Mock Infectious RxCU84</t>
        </is>
      </c>
      <c r="O46" s="121" t="n"/>
      <c r="P46" s="121" t="n"/>
      <c r="Q46" s="100" t="n"/>
    </row>
    <row r="47" ht="13.2" customHeight="1" s="49">
      <c r="A47" s="120" t="n">
        <v>45</v>
      </c>
      <c r="B47" s="89" t="inlineStr">
        <is>
          <t>เด็กชายอายุ 5 ปี มีอาการคันบริเวณรอบทวารหนักอย่างมาก โดยเฉพาะในเวลากลางคืน ทำให้นอนหลับไม่สนิท ผู้ปกครองสังเกตเห็นสิ่งมีชีวิตสีขาวขนาดเล็กเส้นด้ายบริเวณรอบทวารหนัก
คำถาม: พยาธิชนิดใดมีความเป็นไปได้มากที่สุด?</t>
        </is>
      </c>
      <c r="C47" s="121" t="n"/>
      <c r="D47" s="89" t="inlineStr">
        <is>
          <t>Taenia solium</t>
        </is>
      </c>
      <c r="E47" s="89" t="inlineStr">
        <is>
          <t>Ancylostoma duodenale</t>
        </is>
      </c>
      <c r="F47" s="89" t="inlineStr">
        <is>
          <t>Enterobius vermicularis</t>
        </is>
      </c>
      <c r="G47" s="89" t="inlineStr">
        <is>
          <t>Ascaris lumbricoides</t>
        </is>
      </c>
      <c r="H47" s="89" t="inlineStr">
        <is>
          <t>Wuchereria bancrofti</t>
        </is>
      </c>
      <c r="I47" s="120" t="inlineStr">
        <is>
          <t>3</t>
        </is>
      </c>
      <c r="J47" s="89" t="inlineStr">
        <is>
          <t>✅ คำตอบที่ถูกต้อง: ข้อ ค. Enterobius vermicularis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Enterobius vermicularis อาการคันรอบทวารหนักเวลากลางคืน (Nocturnal perianal pruritus) ร่วมกับเห็นตัวพยาธิสีขาวตัวเล็กคล้ายเส้นด้าย เป็นลักษณะเฉพาะของการติดเชื้อพยาธิเส้นด้าย/พยาธิเข็มหมุด (Enterobius vermicularis หรือ Pinworm) โดยพยาธิตัวเมียจะคลานออกมาวางไข่บริเวณทวารหนักในเวลากลางคืน วินิจฉัยด้วยวิธี Scotch tape technique
🔍 ข้ออื่นผิดเพราะอะไร:
• ข้อ ก. (Taenia solium): Taenia solium (พยาธิตัวตืดหมู) เป็น cestode อาศัยในลำไส้เล็ก อาการเด่นคือปล้องหลุดปนออกมากับอุจจาระหรืออาการทางเดินอาหารทั่วไป ไม่ได้คลานออกมาวางไข่รอบทวารหนักเวลากลางคืน
• ข้อ ข. (Ancylostoma duodenale): Ancylostoma duodenale (พยาธิปากขอ) ติดต่อผ่านการไชของตัวอ่อนทางผิวหนัง อาศัยในลำไส้เล็กดูดกินเลือดทำให้เกิด microcytic hypochromic anemia ไม่ได้ก่ออาการคันก้นเวลากลางคืน
• ข้อ ง. (Ascaris lumbricoides): Ascaris lumbricoides (พยาธิไส้เดือน) เป็นพยาธิตัวกลมขนาดใหญ่ ยาว 15-35 เซนติเมตร หากติดเชื้อรุนแรงจะก่อให้เกิดภาวะ intestinal obstruction หรือ biliary ascariasis
• ข้อ จ. (Wuchereria bancrofti): Wuchereria bancrofti เป็นพยาธิตัวกลมที่ติดต่อผ่านยุง อาศัยในระบบท่อน้ำเหลือง ก่อให้เกิดภาวะ lymphatic filariasis และเท้าช้าง (elephantiasis) ไม่เกี่ยวกับรอยโรครอบทวารหนัก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7" s="121" t="n"/>
      <c r="L47" s="89" t="inlineStr">
        <is>
          <t>Parasitic infections</t>
        </is>
      </c>
      <c r="M47" s="121" t="inlineStr">
        <is>
          <t>Clinic</t>
        </is>
      </c>
      <c r="N47" s="89" t="inlineStr">
        <is>
          <t>ข้อ 13.1 Mock Infectious RxCU84</t>
        </is>
      </c>
      <c r="O47" s="121" t="n"/>
      <c r="P47" s="121" t="n"/>
      <c r="Q47" s="100" t="n"/>
    </row>
    <row r="48" ht="13.2" customHeight="1" s="49">
      <c r="A48" s="120" t="n">
        <v>46</v>
      </c>
      <c r="B48" s="89" t="inlineStr">
        <is>
          <t>ชายอายุ 40 ปี อาชีพเกษตรกร มาพบแพทย์์ด้วยอาการคันบริเวณเท้า หลังจากทำงานในแปลงนาโดยไม่ได้สวมรองเท้า ตรวจพบผื่นแดงและรอยนูนคดเคี้ยวบริเวณผิวหนัง (Serpiginous tracks)
คำถาม: คำแนะนำใดเหมาะสมที่สุดในการป้องกันการติดเชื้อซ้ำ?</t>
        </is>
      </c>
      <c r="C48" s="121" t="n"/>
      <c r="D48" s="89" t="inlineStr">
        <is>
          <t>ล้างมือก่อนรับประทานอาหารทุกครั้ง</t>
        </is>
      </c>
      <c r="E48" s="89" t="inlineStr">
        <is>
          <t>ตัดเล็บมือให้สั้น</t>
        </is>
      </c>
      <c r="F48" s="89" t="inlineStr">
        <is>
          <t>ซักผ้าปูที่นอนทุกวัน</t>
        </is>
      </c>
      <c r="G48" s="89" t="inlineStr">
        <is>
          <t>สวมรองเท้าขณะทำงานหรือเดินบนพื้นดิน</t>
        </is>
      </c>
      <c r="H48" s="89" t="inlineStr">
        <is>
          <t>หลีกเลี่ยงการรับประทานปลาน้ำจืด</t>
        </is>
      </c>
      <c r="I48" s="120" t="inlineStr">
        <is>
          <t>4</t>
        </is>
      </c>
      <c r="J48" s="89" t="inlineStr">
        <is>
          <t>✅ คำตอบที่ถูกต้อง: ข้อ ง. สวมรองเท้าขณะทำงานหรือเดินบนพื้นดิน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สวมรองเท้าขณะทำงานหรือเดินบนพื้นดิน รอยโรคนูนแดงคดเคี้ยวใต้ผิวหนัง (Cutaneous larva migrans) เกิดจากตัวอ่อนพยาธิปากขอ (Hookworm เช่น Ancylostoma caninum/braziliense) หรือตัวอ่อนระยะติดต่อ (Filariform larva) ชอนไชผ่านผิวหนังที่สัมผัสพื้นดินโดยตรง การป้องกันการติดเชื้อจึงต้องเน้นการสวมรองเท้าบูทหรือรองเท้าปิดมิดชิดขณะทำงานบนดิน
🔍 ข้ออื่นผิดเพราะอะไร:
• ข้อ ก. (ล้างมือก่อนรับประทานอาหารทุกครั้ง): การล้างมือช่วยป้องกันการติดเชื้อพยาธิที่ติดต่อผ่านทาง fecal-oral route เช่น Enterobius หรือ Ascaris แต่ Cutaneous larva migrans ติดต่อผ่านการชอนไชของตัวอ่อนทางผิวหนังโดยตรง
• ข้อ ข. (ตัดเล็บมือให้สั้น): การตัดเล็บสั้นช่วยลดการสะสมไข่พยาธิใต้เล็บและป้องกัน autoinfection ในโรคพยาธิเข็มหมุด (Enterobius) แต่ไม่สามารถป้องกันตัวอ่อนพยาธิปากขอจากดินไชผ่านเท้าได้
• ข้อ ค. (ซักผ้าปูที่นอนทุกวัน): การซักผ้าปูที่นอนด้วยน้ำร้อนมุ่งเป้ากำจัดไข่พยาธิเส้นด้ายที่ตกค้างบนเครื่องนอน ไม่เกี่ยวข้องกับวงจรชีวิตของพยาธิปากขอสัตว์ที่อยู่ในแปลงดินหรือผืนทราย
• ข้อ จ. (หลีกเลี่ยงการรับประทานปลาน้ำจืด): การงดรับประทานปลาน้ำจืดดิบช่วยป้องกันการติดเชื้อพยาธิใบไม้ตับ (Opisthorchis viverrini) หรือพยาธิตัวจี๊ด ไม่เกี่ยวข้องกับการไชของตัวอ่อนพยาธิตามผิวหนัง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t>
        </is>
      </c>
      <c r="K48" s="121" t="n"/>
      <c r="L48" s="89" t="inlineStr">
        <is>
          <t>Parasitic &amp; Helminthic Infections</t>
        </is>
      </c>
      <c r="M48" s="121" t="inlineStr">
        <is>
          <t>Clinic</t>
        </is>
      </c>
      <c r="N48" s="89" t="inlineStr">
        <is>
          <t>ข้อ 13.2 Mock Infectious RxCU84</t>
        </is>
      </c>
      <c r="O48" s="121" t="n"/>
      <c r="P48" s="121" t="n"/>
      <c r="Q48" s="100" t="n"/>
    </row>
    <row r="49" ht="13.2" customHeight="1" s="49">
      <c r="A49" s="120" t="n">
        <v>47</v>
      </c>
      <c r="B49" s="89" t="inlineStr">
        <is>
          <t>เด็กชายอายุ 4 ปี อาศัยอยู่ในชุมชนแออัด มีภาวะขาดสารอาหารและมีอาการปวดท้อง ท้องอืด ตรวจพบว่ามีพยาธิจำนวนมากพันกันเป็นก้อนในลำไส้จนเกิดภาวะลำไส้อุดตัน (Intestinal obstruction)
คำถาม: พยาธิชนิดใดมีความเป็นไปได้มากที่สุด?</t>
        </is>
      </c>
      <c r="C49" s="121" t="n"/>
      <c r="D49" s="89" t="inlineStr">
        <is>
          <t>Enterobius vermicularis</t>
        </is>
      </c>
      <c r="E49" s="89" t="inlineStr">
        <is>
          <t>Taenia solium</t>
        </is>
      </c>
      <c r="F49" s="89" t="inlineStr">
        <is>
          <t>Ascaris lumbricoides</t>
        </is>
      </c>
      <c r="G49" s="89" t="inlineStr">
        <is>
          <t>Wuchereria bancrofti</t>
        </is>
      </c>
      <c r="H49" s="89" t="inlineStr">
        <is>
          <t>Hookworm</t>
        </is>
      </c>
      <c r="I49" s="120" t="inlineStr">
        <is>
          <t>3</t>
        </is>
      </c>
      <c r="J49" s="89" t="inlineStr">
        <is>
          <t>✅ คำตอบที่ถูกต้อง: ข้อ ค. Ascaris lumbricoides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Ascaris lumbricoides (พยาธิไส้เดือน) เป็นพยาธิตัวกลมขนาดใหญ่ที่สุดในลำไส้มนุษย์ (ยาว 15-35 ซม.) หากมีการติดเชื้อปริมาณมาก (Heavy infection) ตัวพยาธิสามารถขดรวมตัวกันเป็นก้อน (Worm bolus) อุดกั้นทางเดินอาหาร ส่งผลให้เกิดภาวะลำไส้อุดตันเฉียบพลัน (Bolus intestinal obstruction) ได้ โดยเฉพาะในเด็กเล็ก
🔍 ข้ออื่นผิดเพราะอะไร:
• ข้อ ก. (Enterobius vermicularis): Enterobius vermicularis เป็นพยาธิตัวเล็กขนาด 2-13 มิลลิเมตร อาศัยแถว caecum และคลานออกมาวางไข่รอบทวารหนัก ก่อให้เกิดอาการคันก้น แต่ขนาดเล็กเกินกว่าจะอุดกั้นลำไส้จนเป็นก้อน
• ข้อ ข. (Taenia solium): Taenia solium ตัวเต็มวัยอาศัยในลำไส้เล็กแบบเดี่ยวๆ ไม่รวมกันเป็นก้อนพันกันอุดตันทางเดินอาหาร พยาธิสภาพที่รุนแรงเกิดจากระยะตัวอ่อน cysticercosis ในเนื้อเยื่อหรือสมอง
• ข้อ ง. (Wuchereria bancrofti): Wuchereria bancrofti อาศัยและขยายพันธุ์ในระบบท่อน้ำเหลือง ก่อให้เกิดท่อน้ำเหลืองอุดตันและภาวะบวมโตของอวัยวะ ไม่ได้อาศัยอยู่ในทางเดินอาหาร
• ข้อ จ. (Hookworm): Hookworm (พยาธิปากขอ) ฝังตัวดูดเลือดที่เยื่อบุลำไส้เล็ก ก่อให้เกิดภาวะโลหิตจางจากการขาดธาตุเหล็ก (iron deficiency anemia) แต่ตัวพยาธิมีขนาดเล็กมาก ไม่สามารถรวมกลุ่มจนเกิด mechanical obstruction 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9" s="121" t="n"/>
      <c r="L49" s="89" t="inlineStr">
        <is>
          <t>Parasitic infections</t>
        </is>
      </c>
      <c r="M49" s="121" t="inlineStr">
        <is>
          <t>Clinic</t>
        </is>
      </c>
      <c r="N49" s="89" t="inlineStr">
        <is>
          <t>ข้อ 13.3 Mock Infectious RxCU84</t>
        </is>
      </c>
      <c r="O49" s="121" t="n"/>
      <c r="P49" s="121" t="n"/>
      <c r="Q49" s="100" t="n"/>
    </row>
    <row r="50" ht="13.2" customHeight="1" s="49">
      <c r="A50" s="120" t="n">
        <v>48</v>
      </c>
      <c r="B50" s="89" t="inlineStr">
        <is>
          <t>หญิงอายุ 35 ปี มีประวัติรับประทานเนื้อหมูดิบหรือปรุงไม่สุก พบปล้องพยาธิสีขาวแบนคล้ายริบบิ้นปนออกมากับอุจจาระ ตรวจพบการติดเชื้อ Taenia solium
คำถาม: ข้อใดเป็นคำแนะนำที่เหมาะสมที่สุดในการป้องกันการติดเชื้อซ้ำ?</t>
        </is>
      </c>
      <c r="C50" s="121" t="n"/>
      <c r="D50" s="89" t="inlineStr">
        <is>
          <t>หลีกเลี่ยงการรับประทานเนื้อหมูดิบหรือปรุงไม่สุก</t>
        </is>
      </c>
      <c r="E50" s="89" t="inlineStr">
        <is>
          <t>สวมรองเท้าทุกครั้งเมื่อออกจากบ้าน</t>
        </is>
      </c>
      <c r="F50" s="89" t="inlineStr">
        <is>
          <t>หลีกเลี่ยงการรับประทานปลาน้ำจืด</t>
        </is>
      </c>
      <c r="G50" s="89" t="inlineStr">
        <is>
          <t>ล้างมือหลังเข้าห้องน้ำเท่านั้น</t>
        </is>
      </c>
      <c r="H50" s="89" t="inlineStr">
        <is>
          <t>หลีกเลี่ยงการสัมผัสสุนัขและแมว</t>
        </is>
      </c>
      <c r="I50" s="120" t="inlineStr">
        <is>
          <t>1</t>
        </is>
      </c>
      <c r="J50" s="89" t="inlineStr">
        <is>
          <t>✅ คำตอบที่ถูกต้อง: ข้อ ก. หลีกเลี่ยงการรับประทานเนื้อหมูดิบหรือปรุงไม่สุก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หลีกเลี่ยงการรับประทานเนื้อหมูดิบหรือปรุงไม่สุก Taenia solium (พยาธิตัวตืดหมู) ติดต่อสู่คนผ่านการรับประทานเนื้อหมูที่มีเม็ดสาคู (Cysticercus cellulosae) ซึ่งปรุงไม่สุกหรือสุกๆ ดิบๆ ดังนั้นการป้องกันการติดเชื้อที่ตรงจุดที่สุดคือการปรุงเนื้อหมูให้สุกด้วยความร้อนทั่วถึง และหลีกเลี่ยงอาหารประเภทลาบหมูดิบ แหนมดิบ
🔍 ข้ออื่นผิดเพราะอะไร:
• ข้อ ข. (สวมรองเท้าทุกครั้งเมื่อออกจากบ้าน): การสวมรองเท้าช่วยป้องกันพยาธิที่มีตัวอ่อนระยะ filariform ชอนไชผ่านผิวหนัง เช่น พยาธิปากขอ (Hookworm) และ Strongyloides แต่ Taenia solium ติดต่อผ่านการกินเนื้อหมูดิบที่มี cysticercus
• ข้อ ค. (หลีกเลี่ยงการรับประทานปลาน้ำจืด): การหลีกเลี่ยงปลาน้ำจืดดิบใช้สำหรับป้องกันพยาธิใบไม้ตับ (Opisthorchis viverrini) และพยาธิใบไม้ลำไส้ ไม่ได้เกี่ยวข้องกับตัวอ่อนพยาธิตัวตืดในเนื้อหมู
• ข้อ ง. (ล้างมือหลังเข้าห้องน้ำเท่านั้น): การล้างมือเป็นสุขอนามัยที่ดีเพื่อป้องกันการกินไข่พยาธิตืดหมูแล้วเป็น cysticercosis แต่การป้องกันการติดเชื้อตัวตืดเต็มวัย (taeniasis) ต้องเน้นการปรุงเนื้อหมูให้สุกเพื่อฆ่าตัวอ่อนเม็ดสาคู
• ข้อ จ. (หลีกเลี่ยงการสัมผัสสุนัขและแมว): Taenia solium มีหมูเป็นโฮสต์กึ่งกลาง (intermediate host) ไม่ได้ติดต่อผ่านการสัมผัสสุนัขหรือแมว (สัตว์เลี้ยงเหล่านี้อาจเกี่ยวข้องกับ Toxocara หรือ Echinococcus)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121" t="n"/>
      <c r="L50" s="89" t="inlineStr">
        <is>
          <t>Parasitic infections</t>
        </is>
      </c>
      <c r="M50" s="121" t="inlineStr">
        <is>
          <t>Clinic</t>
        </is>
      </c>
      <c r="N50" s="89" t="inlineStr">
        <is>
          <t>ข้อ 13.4 Mock Infectious RxCU84</t>
        </is>
      </c>
      <c r="O50" s="121" t="n"/>
      <c r="P50" s="121" t="n"/>
      <c r="Q50" s="100" t="n"/>
    </row>
    <row r="51" ht="13.2" customHeight="1" s="49">
      <c r="A51" s="120" t="n">
        <v>49</v>
      </c>
      <c r="B51" s="89" t="inlineStr">
        <is>
          <t>เด็กหญิงอายุ 6 ปี ได้รับการวินิจฉัยว่าเป็นพยาธิเส้นด้าย (Pinworm) และได้รับยาถ่ายพยาธิแล้ว ผู้ปกครองสอบถามเกี่ยวกับการใช้ยาเพื่อป้องกันการติดเชื้อซ้ำ
คำถาม: แนวทางการใช้ยาข้อใดเหมาะสมที่สุด?</t>
        </is>
      </c>
      <c r="C51" s="121" t="n"/>
      <c r="D51" s="89" t="inlineStr">
        <is>
          <t>รับประทานยาซ้ำในวันถัดไป</t>
        </is>
      </c>
      <c r="E51" s="89" t="inlineStr">
        <is>
          <t>รับประทานยาซ้ำหลัง 2 สัปดาห์</t>
        </is>
      </c>
      <c r="F51" s="89" t="inlineStr">
        <is>
          <t>สวมรองเท้าตลอดเวลา</t>
        </is>
      </c>
      <c r="G51" s="89" t="inlineStr">
        <is>
          <t>หลีกเลี่ยงการรับประทานเนื้อหมู</t>
        </is>
      </c>
      <c r="H51" s="89" t="inlineStr">
        <is>
          <t>หลีกเลี่ยงการรับประทานปลาน้ำจืด</t>
        </is>
      </c>
      <c r="I51" s="120" t="inlineStr">
        <is>
          <t>2</t>
        </is>
      </c>
      <c r="J51" s="89" t="inlineStr">
        <is>
          <t>✅ คำตอบที่ถูกต้อง: ข้อ ข. รับประทานยาซ้ำหลัง 2 สัปดาห์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รับประทานยาซ้ำหลัง 2 สัปดาห์ ยาถ่ายพยาธิ (เช่น Mebendazole 100 mg หรือ Albendazole 400 mg single dose) สามารถฆ่าพยาธิตัวแก่ได้ดี แต่ไม่สามารถทำลายไข่พยาธิได้ ไข่ที่ตกค้างจะฟักเป็นตัวอ่อนภายใน 1-2 สัปดาห์ ดังนั้นเพื่อป้องกันการกลับเป็นซ้ำจากไข่ที่ฟักใหม่ จึงต้องรับประทานยาซ้ำอีก 1 ครั้งหลังผ่านไป 2 สัปดาห์ (Repeat dose after 2 weeks) และควรรักษาทุกคนในครอบครัวพร้อมกัน
🔍 ข้ออื่นผิดเพราะอะไร:
• ข้อ ก. (รับประทานยาซ้ำในวันถัดไป): การรับประทานยาซ้ำในวันถัดไปไม่มีประโยชน์ทางเภสัชวิทยา เนื่องจากไข่พยาธิที่ตกค้างยังไม่ฟักออกมาเป็นตัวอ่อน จึงยังไม่ไวต่อการออกฤทธิ์ของยาต้านพยาธิ
• ข้อ ค. (สวมรองเท้าตลอดเวลา): การสวมรองเท้าไม่สามารถป้องกันการติดเชื้อซ้ำของพยาธิเส้นด้ายได้ เนื่องจากเชื้อนี้ติดต่อผ่านทาง fecal-oral route จากการหยิบจับสิ่งของหรือเกาผิวหนังรอบทวารหนัก
• ข้อ ง. (หลีกเลี่ยงการรับประทานเนื้อหมู): พยาธิเส้นด้าย (Enterobius vermicularis) ติดต่อระหว่างมนุษย์สู่มนุษย์โดยตรงทางไข่พยาธิ ไม่ได้มีหมูเป็นโฮสต์หรือติดต่อผ่านการกินเนื้อหมู
• ข้อ จ. (หลีกเลี่ยงการรับประทานปลาน้ำจืด): ปลาน้ำจืดเป็นพาหะนำโรคพยาธิใบไม้ตับ (Opisthorchis viverrini) ไม่เกี่ยวข้องกับวงจรชีวิตหรือการแพร่กระจายของพยาธิเส้นด้าย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121" t="n"/>
      <c r="L51" s="89" t="inlineStr">
        <is>
          <t>Parasitic infections</t>
        </is>
      </c>
      <c r="M51" s="121" t="inlineStr">
        <is>
          <t>Clinic</t>
        </is>
      </c>
      <c r="N51" s="89" t="inlineStr">
        <is>
          <t>ข้อ 13.5 Mock Infectious RxCU84</t>
        </is>
      </c>
      <c r="O51" s="121" t="n"/>
      <c r="P51" s="121" t="n"/>
      <c r="Q51" s="100" t="n"/>
    </row>
    <row r="52" ht="13.2" customHeight="1" s="49">
      <c r="A52" s="120" t="n">
        <v>50</v>
      </c>
      <c r="B52" s="89" t="inlineStr">
        <is>
          <t>ผู้ป่วยหญิงอายุ 55 ปี มีตุ่มน้ำใสเกาะกลุ่มกันที่ริมฝีปาก แตกเป็นแผลตื้นๆ ไม่มีไข้ มีโรคประจำตัวคือความดันโลหิตสูง รับประทาน Losartan 40 mg OD เช้า และ HCTZ 25 mg OD เช้า [ต้องมีรูปภาพเริมริมฝีปาก]
คำถาม: ข้อใดระบุการวินิจฉัยและเชื้อก่อโรคได้ถูกต้องที่สุด?</t>
        </is>
      </c>
      <c r="C52" s="121" t="n"/>
      <c r="D52" s="89" t="inlineStr">
        <is>
          <t>Primary infection จาก Varicella-Zoster Virus (VZV)</t>
        </is>
      </c>
      <c r="E52" s="89" t="inlineStr">
        <is>
          <t>Recurrent episode ของ Herpes Labialis จาก Herpes Simplex Virus type 1 (HSV-1)</t>
        </is>
      </c>
      <c r="F52" s="89" t="inlineStr">
        <is>
          <t>Genital Herpes จาก Herpes Simplex Virus type 2 (HSV-2)</t>
        </is>
      </c>
      <c r="G52" s="89" t="inlineStr">
        <is>
          <t>Impetigo จากการติดเชื้อ Staphylococcus aureus</t>
        </is>
      </c>
      <c r="H52" s="89" t="inlineStr">
        <is>
          <t>Common Warts จาก Human Papillomavirus (HPV)</t>
        </is>
      </c>
      <c r="I52" s="120" t="inlineStr">
        <is>
          <t>2</t>
        </is>
      </c>
      <c r="J52" s="89" t="inlineStr">
        <is>
          <t>✅ คำตอบที่ถูกต้อง: ข้อ ข. Recurrent episode ของ Herpes Labialis จาก Herpes Simplex Virus type 1 (HSV-1)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Recurrent episode ของ Herpes Labialis จาก Herpes Simplex Virus type 1 (HSV-1) ลักษณะรอยโรคเป็นตุ่มน้ำใสรวมกันเป็นกลุ่มบนฐานสีแดง (Grouped vesicles on erythematous base) บริเวณริมฝีปากและรอบปาก (Vermilion border) ที่แตกออกเป็นแผลตื้นๆ เข้าได้กับโรคเริมที่ริมฝีปาก (Herpes labialis) ซึ่งเกิดจากการกลับเป็นซ้ำ (Reactivation/Recurrence) ของเชื้อ Herpes Simplex Virus type 1 (HSV-1) ที่หลบซ่อนอยู่ใน Trigeminal ganglion
🔍 ข้ออื่นผิดเพราะอะไร:
• ข้อ ก. (Primary infection จาก Varicella-Zoster Virus (VZV)): Primary VZV infection ก่อให้เกิดโรคอีสุกอีใส (Chickenpox) ซึ่งจะมีไข้และตุ่มน้ำใสกระจายทั่วลำตัว หน้า และศีรษะ (centripetal distribution) หลายระยะพร้อมกัน ไม่ได้เกิดเป็นกลุ่มเฉพาะที่ริมฝีปาก
• ข้อ ค. (Genital Herpes จาก Herpes Simplex Virus type 2 (HSV-2)): Genital Herpes ส่วนใหญ่เกิดจาก HSV-2 และแสดงรอยโรคบริเวณอวัยวะเพศ ขาหนีบ หรือทวารหนัก ไม่ได้เกิดที่บริเวณริมฝีปาก (vermilion border) เป็นตำแหน่งหลัก
• ข้อ ง. (Impetigo จากการติดเชื้อ Staphylococcus aureus): Impetigo เกิดจาก S. aureus หรือ S. pyogenes รอยโรคเด่นเป็นตุ่มหนองที่แตกออกแล้วมีสะเก็ดกรังสีเหลืองคล้ายน้ำผึ้งเกรอะกรัง (honey-colored crust) ไม่ใช่ตุ่มน้ำใสเป็นกลุ่มของไวรัส
• ข้อ จ. (Common Warts จาก Human Papillomavirus (HPV)): Common Warts (Verruca vulgaris) เกิดจากเชื้อ HPV แสดงรอยโรคเป็นตุ่มนูนแข็ง ผิวขรุขระแห้งด้าน มักพบตามมือและนิ้วมือ ไม่ใช่ตุ่มน้ำใสที่แตกเป็นแผลตื้นๆ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Uricosuric Property: เป็น ARB ที่มีฤทธิ์ยับยั้ง URAT1 เล็กน้อย ช่วยลด serum uric acid เหมาะสำหรับผู้ป่วย HTN ร่วมกับ hyperuricemia/gout
• Pregnancy Contraindication: ห้ามใช้เด็ดขาดในหญิงตั้งครรภ์ทุกไตรมาส (Teratogenic: renal dysgenesis, oligohydramnios)</t>
        </is>
      </c>
      <c r="K52" s="121" t="n"/>
      <c r="L52" s="89" t="inlineStr">
        <is>
          <t>HIV infection</t>
        </is>
      </c>
      <c r="M52" s="121" t="inlineStr">
        <is>
          <t>Clinic</t>
        </is>
      </c>
      <c r="N52" s="89" t="inlineStr">
        <is>
          <t>ข้อ 15.1 Mock Infectious RxCU84</t>
        </is>
      </c>
      <c r="O52" s="121" t="n"/>
      <c r="P52" s="121" t="n"/>
      <c r="Q52" s="100" t="n"/>
    </row>
    <row r="53" ht="13.2" customHeight="1" s="49">
      <c r="A53" s="120" t="n">
        <v>51</v>
      </c>
      <c r="B53" s="89" t="inlineStr">
        <is>
          <t>คำแนะนำการปฏิบัติตัวสำหรับผู้ป่วยที่เป็น Herpes Labialis
คำถาม: ข้อใดเป็นคำแนะนำที่ถูกต้องและเหมาะสมที่สุดที่เภสัชกรควรให้แก่ผู้ป่วยรายนี้?</t>
        </is>
      </c>
      <c r="C53" s="121" t="n"/>
      <c r="D53" s="89" t="inlineStr">
        <is>
          <t>สามารถใช้ครีม Topical Corticosteroid ทาบริเวณแผลเพื่อลดอาการปวดแสบปวดร้อนได้ทันที</t>
        </is>
      </c>
      <c r="E53" s="89" t="inlineStr">
        <is>
          <t>หลีกเลี่ยงแสงแดด ความเครียด และการนอนดึก เนื่องจากเป็นปัจจัยกระตุ้นให้โรคกลับเป็นซ้ำ</t>
        </is>
      </c>
      <c r="F53" s="89" t="inlineStr">
        <is>
          <t>เมื่อแผลแห้งตกสะเก็ดแล้ว เชื้อไวรัสจะถูกกำจัดออกจากร่างกายจนหมด ไม่กลับมาเป็นอีก</t>
        </is>
      </c>
      <c r="G53" s="89" t="inlineStr">
        <is>
          <t>สามารถใช้ลิปมัน หรือภาชนะใส่อาหารร่วมกับผู้อื่นได้ตามปกติเพราะไม่มีการแพร่เชื้อทางสัมผัส</t>
        </is>
      </c>
      <c r="H53" s="89" t="inlineStr">
        <is>
          <t>หากแผลตกสะเก็ดช้า แนะนำให้แกะสะเก็ดออกเพื่อสะกิดตุ่มน้ำให้แห้งเร็วขึ้น</t>
        </is>
      </c>
      <c r="I53" s="120" t="inlineStr">
        <is>
          <t>2</t>
        </is>
      </c>
      <c r="J53" s="89" t="inlineStr">
        <is>
          <t>✅ คำตอบที่ถูกต้อง: ข้อ ข. หลีกเลี่ยงแสงแดด ความเครียด และการนอนดึก เนื่องจากเป็นปัจจัยกระตุ้นให้โรคกลับเป็นซ้ำ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หลีกเลี่ยงแสงแดด ความเครียด และการนอนดึก เนื่องจากเป็นปัจจัยกระตุ้นให้โรคกลับเป็นซ้ำ เชื้อไวรัส HSV เมื่อเข้าสู่ร่างกายแล้วจะแฝงตัวอยู่ในปมประสาทรับความรู้สึกตลอดชีวิต ปัจจัยกระตุ้นต่างๆ เช่น รังสี UV/แสงแดดจัด, ความเครียดทางอารมณ์หรือร่างกาย, ภาวะอ่อนเพลียอดนอน, หรือการมีไข้ จะกระตุ้นให้เชื้อเกิด Reactivation เดินทางตามเส้นประสาทมาก่อรอยโรคซ้ำ การหลีกเลี่ยงปัจจัยกระตุ้นจึงเป็นมาตรการป้องกันที่สำคัญ
🔍 ข้ออื่นผิดเพราะอะไร:
• ข้อ ก. (สามารถใช้ครีม Topical Corticosteroid ทาบริเวณแผลเพื่อลดอาการปวดแสบปวดร้อนได้ทันที): Topical corticosteroid มีฤทธิ์กดภูมิคุ้มกันเฉพาะที่ (local immunosuppression) ส่งผลให้ไวรัสแบ่งตัวลุกลาม แผลขยายวงกว้าง หายช้าลง และเสี่ยงต่อการติดเชื้อแบคทีเรียแทรกซ้อน
• ข้อ ค. (เมื่อแผลแห้งตกสะเก็ดแล้ว เชื้อไวรัสจะถูกกำจัดออกจากร่างกายจนหมด ไม่กลับมาเป็นอีก): เชื้อ HSV-1 จะเดินทางย้อนกลับไปแฝงตัวแบบถาวร (latency) ตลอดชีวิตที่ Trigeminal ganglion เมื่อร่างกายอ่อนแอหรือถูกกระตุ้น เชื้อจะกลับมาก่อโรคซ้ำได้เสมอ ไม่ถูกกำจัดจนหมด
• ข้อ ง. (สามารถใช้ลิปมัน หรือภาชนะใส่อาหารร่วมกับผู้อื่นได้ตามปกติเพราะไม่มีการแพร่เชื้อทางสัมผัส): เชื้อ HSV-1 มีการปล่อยเชื้อ (viral shedding) ในตุ่มน้ำและน้ำลาย การใช้ลิปมัน ช้อนส้อม หรือแก้วน้ำร่วมกันจะแพร่กระจายเชื้อสู่ผู้อื่นได้ผ่านการสัมผัสสารคัดหลั่งโดยตรง
• ข้อ จ. (หากแผลตกสะเก็ดช้า แนะนำให้แกะสะเก็ดออกเพื่อสะกิดตุ่มน้ำให้แห้งเร็วขึ้น): การแกะหรือสะกิดตุ่มน้ำจะทำให้เนื้อเยื่อบาดเจ็บ เพิ่มความเสี่ยงต่อการติดเชื้อแบคทีเรียแทรกซ้อน (secondary bacterial infection) และทำให้เกิดแผลเป็นถาวร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3" s="121" t="n"/>
      <c r="L53" s="89" t="inlineStr">
        <is>
          <t>Viral Infections (Herpesviridae)</t>
        </is>
      </c>
      <c r="M53" s="121" t="inlineStr">
        <is>
          <t>Clinic</t>
        </is>
      </c>
      <c r="N53" s="89" t="inlineStr">
        <is>
          <t>ข้อ 15.2 Mock Infectious RxCU84</t>
        </is>
      </c>
      <c r="O53" s="121" t="n"/>
      <c r="P53" s="121" t="n"/>
      <c r="Q53" s="100" t="n"/>
    </row>
    <row r="54" ht="13.2" customHeight="1" s="49">
      <c r="A54" s="120" t="n">
        <v>52</v>
      </c>
      <c r="B54" s="89" t="inlineStr">
        <is>
          <t>ผู้ป่วยเริมริมฝีปากต้องการซื้อยาทาเฉพาะที่
คำถาม: ผู้ป่วยรายนี้มีอาการปวดแสบที่ตุ่มน้ำบริเวณริมฝีปาก และต้องการซื้อ 'ยาทา' ข้อใดคือยาทาที่เหมาะสมที่สุด และข้อใดคือยาที่ 'ห้ามใช้' เด็ดขาดในผู้ป่วยรายนี้?</t>
        </is>
      </c>
      <c r="C54" s="121" t="n"/>
      <c r="D54" s="89" t="inlineStr">
        <is>
          <t>เหมาะสมที่สุด: Acyclovir 5% cream / ห้ามใช้: Mupirocin ointment</t>
        </is>
      </c>
      <c r="E54" s="89" t="inlineStr">
        <is>
          <t>เหมาะสมที่สุด: Acyclovir 5% cream / ห้ามใช้: Topical Corticosteroid</t>
        </is>
      </c>
      <c r="F54" s="89" t="inlineStr">
        <is>
          <t>เหมาะสมที่สุด: Topical Corticosteroid / ห้ามใช้: Acyclovir 5% cream</t>
        </is>
      </c>
      <c r="G54" s="89" t="inlineStr">
        <is>
          <t>เหมาะสมที่สุด: Clotrimazole cream / ห้ามใช้: Topical Corticosteroid</t>
        </is>
      </c>
      <c r="H54" s="89" t="inlineStr">
        <is>
          <t>เหมาะสมที่สุด: Calamine lotion / ห้ามใช้: Docosanol cream</t>
        </is>
      </c>
      <c r="I54" s="120" t="inlineStr">
        <is>
          <t>2</t>
        </is>
      </c>
      <c r="J54" s="89" t="inlineStr">
        <is>
          <t>✅ คำตอบที่ถูกต้อง: ข้อ ข. เหมาะสมที่สุด: Acyclovir 5% cream / ห้ามใช้: Topical Corticosteroid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เหมาะสมที่สุด: Acyclovir 5% cream / ห้ามใช้: Topical Corticosteroid ยาทาที่แนะนำสำหรับเริมที่ริมฝีปากคือ Acyclovir 5% cream ทาวันละ 5 ครั้ง ทุก 4 ชั่วโมง (เว้นเวลานอน) โดยควรเริ่มทาตั้งแต่ระยะ Prodrome (เริ่มคันยิบๆ) ส่วนยาที่ห้ามใช้เด็ดขาดคือ ยาทาสเตียรอยด์ (Topical Corticosteroid) เนื่องจากจะไปกดภูมิคุ้มกันเฉพาะที่ ทำให้เชื้อไวรัสแบ่งตัวลุกลามและรอยโรคแย่ลงอย่างรุนแรง
🔍 ข้ออื่นผิดเพราะอะไร:
• ข้อ ก. (เหมาะสมที่สุด: Acyclovir 5% cream / ห้ามใช้: Mupirocin ointment): Mupirocin เป็นยาปฏิชีวนะทาภายนอกสำหรับรักษาการติดเชื้อแบคทีเรียแกรมบวก (Gram-positive) เช่น Impetigo ไม่มียาต้านไวรัส จึงไม่ใช่ยาที่เหมาะสม และไม่ได้มีข้อห้ามเด็ดขาดแต่เป็นยาที่ไม่ตรงข้อบ่งใช้
• ข้อ ค. (เหมาะสมที่สุด: Topical Corticosteroid / ห้ามใช้: Acyclovir 5% cream): Topical Corticosteroid เป็นยาที่ห้ามใช้อย่างเด็ดขาดเพราะกดภูมิต้านทานเฉพาะที่ ทำให้ไวรัสแบ่งตัวลุกลามรุนแรงขึ้น ขณะที่ Acyclovir cream เป็นยาต้านไวรัสที่เหมาะสมสำหรับรอยโรคนี้
• ข้อ ง. (เหมาะสมที่สุด: Clotrimazole cream / ห้ามใช้: Topical Corticosteroid): Clotrimazole เป็นยาต้านเชื้อรากลุ่ม imidazole ออกฤทธิ์ยับยั้ง 14-alpha-demethylase ในเชื้อรา ไม่มีฤทธิ์ต้านเชื้อไวรัส HSV จึงไม่ช่วยบรรเทาหรือรักษาโรคเริม
• ข้อ จ. (เหมาะสมที่สุด: Calamine lotion / ห้ามใช้: Docosanol cream): Calamine lotion เป็นเพียงสารช่วยลดอาการคันและระคายเคืองภายนอก ไม่มีฤทธิ์ยับยั้งไวรัส ส่วน Docosanol cream เป็นยาทาที่ยับยั้ง viral fusion ได้รับการรับรองให้ใช้รักษา herpes labialis ไม่ใช่ยาที่ห้ามใช้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4" s="121" t="n"/>
      <c r="L54" s="89" t="inlineStr">
        <is>
          <t>Viral Infections (Herpesviridae)</t>
        </is>
      </c>
      <c r="M54" s="121" t="inlineStr">
        <is>
          <t>Clinic</t>
        </is>
      </c>
      <c r="N54" s="89" t="inlineStr">
        <is>
          <t>ข้อ 15.3 Mock Infectious RxCU84</t>
        </is>
      </c>
      <c r="O54" s="121" t="n"/>
      <c r="P54" s="121" t="n"/>
      <c r="Q54" s="100" t="n"/>
    </row>
    <row r="55" ht="13.2" customHeight="1" s="49">
      <c r="A55" s="120" t="n">
        <v>53</v>
      </c>
      <c r="B55" s="89" t="inlineStr">
        <is>
          <t>ผู้ป่วยรับประทานยาความดัน HCTZ ร่วมกับการได้รับยาต้านไวรัส Acyclovir
คำถาม: เภสัชกรควรให้คำแนะนำที่สำคัญที่สุดข้อใด เพื่อป้องกันผลข้างเคียงรุนแรงจากยาต้านไวรัสชนิดรับประทาน?</t>
        </is>
      </c>
      <c r="C55" s="121" t="n"/>
      <c r="D55" s="89" t="inlineStr">
        <is>
          <t>ห้ามทานยา Acyclovir พร้อมกับ Losartan เด็ดขาด เพราะจะทำให้ความดันโลหิตลดต่ำลงอย่างรุนแรง</t>
        </is>
      </c>
      <c r="E55" s="89" t="inlineStr">
        <is>
          <t>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t>
        </is>
      </c>
      <c r="F55" s="89" t="inlineStr">
        <is>
          <t>ยา Acyclovir อาจทำให้ระดับโพแทสเซียมในเลือดสูงขึ้น ควรหลีกเลี่ยงการทานกล้วยหรือส้มร่วมกับยา Losartan</t>
        </is>
      </c>
      <c r="G55" s="89" t="inlineStr">
        <is>
          <t>แนะนำให้หยุดยา HCTZ ชั่วคราวเป็นเวลา 7 วัน จนกว่าจะทานยา Acyclovir หมด เพื่อป้องกันตับอักเสบ</t>
        </is>
      </c>
      <c r="H55" s="89" t="inlineStr">
        <is>
          <t>ยา Acyclovir จะไปลดฤทธิ์ของยาความดันโลหิตทั้งสองตัว แนะนำให้วัดความดันโลหิตทุกวัน</t>
        </is>
      </c>
      <c r="I55" s="120" t="inlineStr">
        <is>
          <t>2</t>
        </is>
      </c>
      <c r="J55" s="89" t="inlineStr">
        <is>
          <t>✅ คำตอบที่ถูกต้อง: ข้อ ข.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Acyclovir ขับออกทางไตเป็นหลักผ่าน glomerular filtration และ tubular secretion ยามีความสามารถในการละลายน้ำจำกัดในปัสสาวะ หากร่างกายอยู่ในภาวะขาดน้ำ (Dehydration / Volume depletion) ซึ่งผู้ป่วยรายนี้ใช้ยาขับปัสสาวะ HCTZ อยู่ จะยิ่งเพิ่มความเสี่ยงต่อการเกิดการตกตะกอนของผลึกยาในท่อไต (Acyclovir crystalline nephropathy) นำไปสู่อาการไตวายเฉียบพลัน จึงจำเป็นต้องดื่มน้ำมากๆ (Adequate hydration) ตลอดช่วงที่รับประทานยา
🔍 ข้ออื่นผิดเพราะอะไร:
• ข้อ ก. (ห้ามทานยา Acyclovir พร้อมกับ Losartan เด็ดขาด เพราะจะทำให้ความดันโลหิตลดต่ำลงอย่างรุนแรง): เป็น ARB ปิดกั้น AT1 receptor โดยตรง เหมาะสำหรับผู้ป่วยที่ทนต่ออาการไอแห้งจาก ACEI ไม่ได้ และมี uricosuric effect เล็กน้อยในการลดกรดยูริก
• ข้อ ค. (ยา Acyclovir อาจทำให้ระดับโพแทสเซียมในเลือดสูงขึ้น ควรหลีกเลี่ยงการทานกล้วยหรือส้มร่วมกับยา Losartan): เป็น ARB ปิดกั้น AT1 receptor โดยตรง เหมาะสำหรับผู้ป่วยที่ทนต่ออาการไอแห้งจาก ACEI ไม่ได้ และมี uricosuric effect เล็กน้อยในการลดกรดยูริก
• ข้อ ง. (แนะนำให้หยุดยา HCTZ ชั่วคราวเป็นเวลา 7 วัน จนกว่าจะทานยา Acyclovir หมด เพื่อป้องกันตับอักเสบ): เป็น Guanosine analog ยับยั้ง HSV และ VZV polymerase ต้องดื่มน้ำมากๆ ระหว่างได้ยา IV เพื่อป้องกัน crystal nephropathy และ obstructive AKI
• ข้อ จ. (ยา Acyclovir จะไปลดฤทธิ์ของยาความดันโลหิตทั้งสองตัว แนะนำให้วัดความดันโลหิตทุกวัน): เป็น Guanosine analog ยับยั้ง HSV และ VZV polymerase ต้องดื่มน้ำมากๆ ระหว่างได้ยา IV เพื่อป้องกัน crystal nephropathy และ obstructive AKI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5" s="121" t="n"/>
      <c r="L55" s="89" t="inlineStr">
        <is>
          <t>Viral Infections (Herpesviridae)</t>
        </is>
      </c>
      <c r="M55" s="121" t="inlineStr">
        <is>
          <t>Clinic</t>
        </is>
      </c>
      <c r="N55" s="89" t="inlineStr">
        <is>
          <t>ข้อ 15.4 Mock Infectious RxCU84</t>
        </is>
      </c>
      <c r="O55" s="121" t="n"/>
      <c r="P55" s="121" t="n"/>
      <c r="Q55" s="100" t="n"/>
    </row>
    <row r="56" ht="13.2" customHeight="1" s="49">
      <c r="A56" s="120" t="n">
        <v>54</v>
      </c>
      <c r="B56" s="89" t="inlineStr">
        <is>
          <t>ผู้ป่วยเริมริมฝีปากสอบถามเรื่องการสัมผัสและการแพร่เชื้อสู่เด็กเล็กในบ้าน
คำถาม: ผู้ป่วยสอบถามด้วยความกังวลเกี่ยวกับการแพร่เชื้อไปสู่หลานสาววัย 2 ขวบที่อาศัยอยู่ในบ้านเดียวกัน 'ตอนนี้ตุ่มน้ำแตกออกเริ่มแห้งแล้ว ป้าอุ้มและหอมแก้มหลานได้หรือยัง?' ข้อใดเป็นคำแนะนำที่ถูกต้องที่สุด?</t>
        </is>
      </c>
      <c r="C56" s="121" t="n"/>
      <c r="D56" s="89" t="inlineStr">
        <is>
          <t>สามารถหอมแก้มหลานได้ทันที เพราะเมื่อตุ่มน้ำแตกออก เชื้อไวรัสจะถูกทำลายไปทั้งหมด</t>
        </is>
      </c>
      <c r="E56" s="89" t="inlineStr">
        <is>
          <t>สามารถหอมแก้มได้ตามปกติ เพราะเชื้อ HSV-1 แพร่กระจายผ่านทางละอองฝุ่นในอากาศ (Airborne) เท่านั้น ไม่ได้ติดผ่านการสัมผัส</t>
        </is>
      </c>
      <c r="F56" s="89" t="inlineStr">
        <is>
          <t>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t>
        </is>
      </c>
      <c r="G56" s="89" t="inlineStr">
        <is>
          <t>เชื้อเริมสามารถแพร่ไปยังผู้อื่นได้เฉพาะผู้ที่มีภูมิคุ้มกันบกพร่องเท่านั้น เด็กวัย 2 ขวบมีภูมิคุ้มกันสูงจึงไม่ติดเชื้อแน่นอน</t>
        </is>
      </c>
      <c r="H56" s="89" t="inlineStr">
        <is>
          <t>แนะนำให้หลานสาวรับประทานยา Acyclovir 200 mg วันละครั้งล่วงหน้าเพื่อป้องกันการติดเชื้อ (Post-contact prophylaxis)</t>
        </is>
      </c>
      <c r="I56" s="120" t="inlineStr">
        <is>
          <t>3</t>
        </is>
      </c>
      <c r="J56" s="89" t="inlineStr">
        <is>
          <t>✅ คำตอบที่ถูกต้อง: ข้อ ค.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เชื้อ HSV-1 ติดต่อผ่านทางการสัมผัสโดยตรง (Direct contact) กับรอยโรค น้ำลาย หรือสารคัดหลั่งจากตุ่มน้ำ ช่วงที่ตุ่มน้ำแตกจนถึงเริ่มตกสะเก็ดยังคงมีปริมาณเชื้อไวรัสสูงและมีปรากฏการณ์หลั่งเชื้อ (Viral shedding) จึงต้องงดการจูบ หอมแก้ม หรือสัมผัสใกล้ชิดกับเด็กเล็ก รวมถึงงดใช้ภาชนะ ช้อนส้อม แก้วน้ำ หรือผ้าเช็ดหน้าร่วมกัน จนกว่าแผลจะตกสะเก็ดและหลุดหายสนิท
🔍 ข้ออื่นผิดเพราะอะไร:
• ข้อ ก. (สามารถหอมแก้มหลานได้ทันที เพราะเมื่อตุ่มน้ำแตกออก เชื้อไวรัสจะถูกทำลายไปทั้งหมด): แม้ตุ่มน้ำจะแตกออกแล้ว แต่ระยะตกสะเก็ดยังคงมี viral shedding อยู่ในรอยโรคและน้ำลาย การสัมผัสยังคงแพร่เชื้อสู่เด็กเล็กได้
• ข้อ ข. (สามารถหอมแก้มได้ตามปกติ เพราะเชื้อ HSV-1 แพร่กระจายผ่านทางละอองฝุ่นในอากาศ (Airborne) เท่านั้น ไม่ได้ติดผ่านการสัมผัส): HSV-1 ไม่ได้แพร่กระจายทางฝุ่นละอองในอากาศ (Airborne) แต่ติดต่อผ่าน direct contact กับรอยโรค น้ำลาย หรือสิ่งของปนเปื้อนสารคัดหลั่ง
• ข้อ ง. (เชื้อเริมสามารถแพร่ไปยังผู้อื่นได้เฉพาะผู้ที่มีภูมิคุ้มกันบกพร่องเท่านั้น เด็กวัย 2 ขวบมีภูมิคุ้มกันสูงจึงไม่ติดเชื้อแน่นอน): เด็กอายุ 2 ขวบระบบภูมิคุ้มกันยังพัฒนาไม่สมบูรณ์ หากติดเชื้อ HSV-1 ครั้งแรกอาจเกิดภาวะ Herpetic gingivostomatitis หรือแทรกซ้อนรุนแรงอย่าง encephalitis ได้
• ข้อ จ. (แนะนำให้หลานสาวรับประทานยา Acyclovir 200 mg วันละครั้งล่วงหน้าเพื่อป้องกันการติดเชื้อ (Post-contact prophylaxis)): ไม่มีข้อบ่งใช้สำหรับ systemic acyclovir ในการให้เป็น post-contact prophylaxis ในเด็กแข็งแรงดี การป้องกันที่มีประสิทธิภาพสูงสุดคือการหลีกเลี่ยงการสัมผัสรอยโรคและรักษาสุขอนามัย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6" s="121" t="n"/>
      <c r="L56" s="89" t="inlineStr">
        <is>
          <t>Viral Infections (Herpesviridae)</t>
        </is>
      </c>
      <c r="M56" s="121" t="inlineStr">
        <is>
          <t>Clinic</t>
        </is>
      </c>
      <c r="N56" s="89" t="inlineStr">
        <is>
          <t>ข้อ 15.5 Mock Infectious RxCU84</t>
        </is>
      </c>
      <c r="O56" s="121" t="n"/>
      <c r="P56" s="121" t="n"/>
      <c r="Q56" s="100" t="n"/>
    </row>
    <row r="57" ht="13.2" customHeight="1" s="49">
      <c r="A57" s="120" t="n">
        <v>55</v>
      </c>
      <c r="B57" s="89" t="inlineStr">
        <is>
          <t>ผู้ป่วยชายอายุ 21 ปี ประกอบอาชีพทหาร ไม่มีโรคประจำตัวและแพ้ยา มาร้านยาด้วยอาการคันที่เท้า โดยเฉพาะบริเวณง่ามนิ้วเท้า มีอาการแดง คัน และมีผิวหนังลอกเป็นขุย เริ่มเป็นมาเมื่อวาน ต้องสวมรองเท้าคอมแบทปิดมิดชิดฝึกซ้อมทุกวัน
คำถาม: อาการและปัจจัยเสี่ยงของผู้ป่วยรายนี้เข้าได้กับโรคใดมากที่สุด และข้อใดสนับสนุนการวินิจฉัย?</t>
        </is>
      </c>
      <c r="C57" s="121" t="n"/>
      <c r="D57" s="89" t="inlineStr">
        <is>
          <t>Candidal intertrigo — เพราะมีผื่นแดงคัน</t>
        </is>
      </c>
      <c r="E57" s="89" t="inlineStr">
        <is>
          <t>Tinea pedis interdigital type — เพราะคันที่ง่ามนิ้วเท้า ผิวลอก ในคนที่สวมรองเท้าปิดนาน เหงื่อออกมาก</t>
        </is>
      </c>
      <c r="F57" s="89" t="inlineStr">
        <is>
          <t>Erythrasma — เพราะพบบ่อยที่ง่ามนิ้วเท้าเช่นกัน</t>
        </is>
      </c>
      <c r="G57" s="89" t="inlineStr">
        <is>
          <t>Contact dermatitis — เพราะเริ่มเป็นเฉียบพลันเมื่อวาน</t>
        </is>
      </c>
      <c r="H57" s="89" t="inlineStr">
        <is>
          <t>Psoriasis vulgaris — เพราะมีขุยสีเงินหนาตัว</t>
        </is>
      </c>
      <c r="I57" s="120" t="inlineStr">
        <is>
          <t>2</t>
        </is>
      </c>
      <c r="J57" s="89" t="inlineStr">
        <is>
          <t>✅ คำตอบที่ถูกต้อง: ข้อ ข. Tinea pedis interdigital type — เพราะคันที่ง่ามนิ้วเท้า ผิวลอก ในคนที่สวมรองเท้าปิดนาน เหงื่อออกมาก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Tinea pedis interdigital type — เพราะคันที่ง่ามนิ้วเท้า ผิวลอก ในคนที่สวมรองเท้าปิดนาน เหงื่อออกมาก Tinea pedis interdigital type (โรคน้ำกัดเท้า / ฮ่องกงฟุต ชนิดซอกนิ้ว) พบบ่อยที่สุดในกลุ่มคนที่ต้องสวมรองเท้าปิดมิดชิดเป็นเวลานานจนเท้ามีความร้อนชื้นและเหงื่อสะสม เช่น ทหาร นักกีฬา รอยโรคเด่นคือคัน แดง ลอกเป็นขุย (Peripheral scaling) หรือเกิดแผลแตก (Fissure) ระหว่างง่ามนิ้วเท้า โดยเฉพาะง่ามนิ้วที่ 4 และ 5
🔍 ข้ออื่นผิดเพราะอะไร:
• ข้อ ก. (Candidal intertrigo — เพราะมีผื่นแดงคัน): Candidal intertrigo มักพบตามรอยพับอับชื้นใหญ่ๆ มีลักษณะเป็นผื่นแดงสด ผิวมันวาว เปื่อยยุ่ย และมี satellite pustules หรือ papules อยู่โดยรอบ ขอบไม่ชัดเจนแบบ dermatophyte
• ข้อ ค. (Erythrasma — เพราะพบบ่อยที่ง่ามนิ้วเท้าเช่นกัน): Erythrasma เกิดจากการติดเชื้อแบคทีเรีย Corynebacterium minutissimum รอยโรคเป็นปื้นสีน้ำตาลแดง ขอบเขตชัดเจน ไม่มีขุยเด่น และจะเรืองแสงเป็นสีแดงปะการัง (coral-red) ใต้แสง Wood lamp
• ข้อ ง. (Contact dermatitis — เพราะเริ่มเป็นเฉียบพลันเมื่อวาน): Contact dermatitis มักมีประวัติสัมผัสสารก่อภูมิแพ้หรือสารระคายเคืองชัดเจน รอยโรคเป็นผื่นแดงคัน บวม หรือมีตุ่มน้ำใสตามบริเวณที่สัมผัสสาร ไม่จำเพาะเจาะจงเฉพาะง่ามนิ้วเท้า
• ข้อ จ. (Psoriasis vulgaris — เพราะมีขุยสีเงินหนาตัว): Psoriasis vulgaris เป็นโรคแพ้ภูมิตัวเอง ผื่นมีลักษณะเป็นปื้นหนาสีแดง ขอบชัดเจน คลุมด้วยสะเก็ดหนาสีขาวเงิน (silvery scales) พบบ่อยบริเวณข้อศอก หัวเข่า หรือหนังศีรษะ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7" s="121" t="n"/>
      <c r="L57" s="89" t="inlineStr">
        <is>
          <t>Fungal Infections</t>
        </is>
      </c>
      <c r="M57" s="121" t="inlineStr">
        <is>
          <t>Clinic</t>
        </is>
      </c>
      <c r="N57" s="89" t="inlineStr">
        <is>
          <t>ข้อ 16.1 Mock Infectious RxCU84</t>
        </is>
      </c>
      <c r="O57" s="121" t="n"/>
      <c r="P57" s="121" t="n"/>
      <c r="Q57" s="100" t="n"/>
    </row>
    <row r="58" ht="13.2" customHeight="1" s="49">
      <c r="A58" s="120" t="n">
        <v>56</v>
      </c>
      <c r="B58" s="89" t="inlineStr">
        <is>
          <t>การตรวจยืนยันการวินิจฉัยโรคติดเชื้อรา Dermatophyte ที่เท้า
คำถาม: การตรวจทางห้องปฏิบัติการใดเหมาะสมที่สุดเพื่อยืนยันการวินิจฉัย และคาดว่าจะพบลักษณะใด?</t>
        </is>
      </c>
      <c r="C58" s="121" t="n"/>
      <c r="D58" s="89" t="inlineStr">
        <is>
          <t>Wood's lamp — คาดว่าเรืองแสงสีเขียว</t>
        </is>
      </c>
      <c r="E58" s="89" t="inlineStr">
        <is>
          <t>Tzanck smear — คาดว่าพบ multinucleated giant cell</t>
        </is>
      </c>
      <c r="F58" s="89" t="inlineStr">
        <is>
          <t>KOH preparation จากบริเวณขุยที่ผื่น — คาดว่าพบ septate branching hyphae</t>
        </is>
      </c>
      <c r="G58" s="89" t="inlineStr">
        <is>
          <t>Gram stain — คาดว่าพบ gram-positive cocci</t>
        </is>
      </c>
      <c r="H58" s="89" t="inlineStr">
        <is>
          <t>Dark-field microscopy — คาดว่าพบ motile spirochetes</t>
        </is>
      </c>
      <c r="I58" s="120" t="inlineStr">
        <is>
          <t>3</t>
        </is>
      </c>
      <c r="J58" s="89" t="inlineStr">
        <is>
          <t>✅ คำตอบที่ถูกต้อง: ข้อ ค. KOH preparation จากบริเวณขุยที่ผื่น — คาดว่าพบ septate branching hyphae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KOH preparation จากบริเวณขุยที่ผื่น — คาดว่าพบ septate branching hyphae การตรวจยืนยันการติดเชื้อรากลุ่มเดอร์มาโตไฟต์ (Dermatophytosis) มาตรฐานคือการขูดขุยผิวหนังบริเวณขอบรอยโรค (Active border) ไปทำ Potassium hydroxide (10-20% KOH) preparation ส่องดูใต้กล้องจุลทรรศน์ จะพบลักษณะสายรามีผนังกั้นและแตกกิ่งก้าน (Branching septate hyphae) ส่วน Wood's lamp ใช้ตรวจ Tinea versicolor หรือ Tinea capitis, Tzanck smear ใช้ตรวจ Herpes virus
🔍 ข้ออื่นผิดเพราะอะไร:
• ข้อ ก. (Wood's lamp — คาดว่าเรืองแสงสีเขียว): การตรวจ Wood lamp ใช้ดูการเรืองแสงของ Tinea capitis บางชนิด เช่น Microsporum audouinii (เรืองแสงสีเขียว) หรือ Erythrasma (เรืองแสงสี coral-red) แต่ Tinea pedis จากเชื้อ Trichophyton rubrum จะไม่เรืองแสง
• ข้อ ข. (Tzanck smear — คาดว่าพบ multinucleated giant cell): Tzanck smear เป็นการขูดเซลล์จากก้นตุ่มน้ำเพื่อตรวจหา multinucleated giant cells และ intranuclear inclusion bodies สำหรับการวินิจฉัยโรคติดเชื้อกลุ่ม Herpesvirus (HSV, VZV)
• ข้อ ง. (Gram stain — คาดว่าพบ gram-positive cocci): Gram stain ใช้สำหรับย้อมตรวจจำแนกเชื้อแบคทีเรีย โดย Gram-positive cocci แสดงถึงการติดเชื้อกลุ่ม Staphylococci หรือ Streptococci ไม่ใช่เครื่องมือหลักในการตรวจวินิจฉัยเชื้อราสายรากกลุ่มราผิวหนัง
• ข้อ จ. (Dark-field microscopy — คาดว่าพบ motile spirochetes): Dark-field microscopy ใช้สำหรับส่องตรวจตัวเชื้อ Treponema pallidum ที่มีชีวิตและเคลื่อนไหวแบบบิดเกลียวจากสิ่งคัดหลั่งของแผลริมแข็งในโรคซิฟิลิสระยะที่ 1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8" s="121" t="n"/>
      <c r="L58" s="89" t="inlineStr">
        <is>
          <t>Fungal Infections</t>
        </is>
      </c>
      <c r="M58" s="121" t="inlineStr">
        <is>
          <t>Clinic</t>
        </is>
      </c>
      <c r="N58" s="89" t="inlineStr">
        <is>
          <t>ข้อ 16.2 Mock Infectious RxCU84</t>
        </is>
      </c>
      <c r="O58" s="121" t="n"/>
      <c r="P58" s="121" t="n"/>
      <c r="Q58" s="100" t="n"/>
    </row>
    <row r="59" ht="13.2" customHeight="1" s="49">
      <c r="A59" s="120" t="n">
        <v>57</v>
      </c>
      <c r="B59" s="89" t="inlineStr">
        <is>
          <t>ผู้ป่วย Tinea pedis interdigital type รอยโรคเฉพาะที่ ไม่มีภาวะแทรกซ้อน
คำถาม: ผู้ป่วยรายนี้ควรได้รับการรักษาด้วยยาใดเป็นอันดับแรก?</t>
        </is>
      </c>
      <c r="C59" s="121" t="n"/>
      <c r="D59" s="89" t="inlineStr">
        <is>
          <t>Itraconazole 200 มก. รับประทานวันละครั้ง นาน 7 วัน</t>
        </is>
      </c>
      <c r="E59" s="89" t="inlineStr">
        <is>
          <t>Terbinafine 1% cream ทาวันละครั้ง นาน 2-4 สัปดาห์</t>
        </is>
      </c>
      <c r="F59" s="89" t="inlineStr">
        <is>
          <t>Prednisolone cream ทาวันละ 2 ครั้ง นาน 1 สัปดาห์</t>
        </is>
      </c>
      <c r="G59" s="89" t="inlineStr">
        <is>
          <t>Ketoconazole 200 มก. รับประทานวันละครั้ง นาน 2-4 สัปดาห์</t>
        </is>
      </c>
      <c r="H59" s="89" t="inlineStr">
        <is>
          <t>Griseofulvin 500 มก. รับประทานวันละ 1 ครั้ง นาน 4-6 สัปดาห์</t>
        </is>
      </c>
      <c r="I59" s="120" t="inlineStr">
        <is>
          <t>2</t>
        </is>
      </c>
      <c r="J59" s="89" t="inlineStr">
        <is>
          <t>✅ คำตอบที่ถูกต้อง: ข้อ ข. Terbinafine 1% cream ทาวันละครั้ง นาน 2-4 สัปดาห์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Terbinafine 1% cream ทาวันละครั้ง นาน 2-4 สัปดาห์ Tinea pedis ชนิด interdigital ที่เป็นเฉพาะที่และไม่มีการลุกลามหนาตัว การใช้ยาทาต้านเชื้อรา (Topical antifungal) เป็นการรักษา first-line โดย Terbinafine 1% cream (กลุ่ม Allylamine ซึ่งออกฤทธิ์เป็น Fungicidal) มี efficacy สูงกว่ากลุ่ม Azoles ทาวันละ 1-2 ครั้ง นาน 1-2 สัปดาห์ (หรือ 2-4 สัปดาห์) การใช้ยารับประทานสงวนไว้สำหรับกรณีเป็นบริเวณกว้างหรือชนิด Moccasin type ส่วนสเตียรอยด์เดี่ยวห้ามใช้เพราะจะทำให้เชื้อราลุกลาม (Tinea incognito)
🔍 ข้ออื่นผิดเพราะอะไร:
• ข้อ ก. (Itraconazole 200 มก. รับประทานวันละครั้ง นาน 7 วัน): Itraconazole ชนิดรับประทานเป็น systemic antifungal สงวนไว้สำหรับกรณีรอยโรคลุกลามทั่วฝ่าเท้า (moccasin type), การติดเชื้อที่เล็บ (onychomycosis) หรือล้มเหลวจากยาทา เพื่อเลี่ยงผลข้างเคียงต่อตับและ drug interactions
• ข้อ ค. (Prednisolone cream ทาวันละ 2 ครั้ง นาน 1 สัปดาห์): Prednisolone cream เป็น corticosteroid มีฤทธิ์กดภูมิคุ้มกันเฉพาะที่ หากทาในโรคเชื้อราจะทำให้รอยโรคลุกลาม ผื่นบวมแดงจางลงชั่วคราวแต่เชื้อกระจายตัวกว้างขึ้น เกิดภาวะ Tinea incognito
• ข้อ ง. (Ketoconazole 200 มก. รับประทานวันละครั้ง นาน 2-4 สัปดาห์): Ketoconazole oral มีคำเตือนเรื่อง severe hepatotoxicity, adrenal insufficiency และ drug interactions ผ่าน CYP3A4 จึงถูกยกเลิกการใช้เป็น first-line systemic antifungal
• ข้อ จ. (Griseofulvin 500 มก. รับประทานวันละ 1 ครั้ง นาน 4-6 สัปดาห์): Griseofulvin oral มีอัตราการรักษาน้ำกัดเท้าต่ำกว่ากลุ่ม allylamine หรือ azole ต้องรับประทานยานานหลายสัปดาห์ร่วมกับอาหารไขมันสูง และมีผลข้างเคียงทางเดินอาหารและตับ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9" s="121" t="n"/>
      <c r="L59" s="89" t="inlineStr">
        <is>
          <t>Fungal Infections</t>
        </is>
      </c>
      <c r="M59" s="121" t="inlineStr">
        <is>
          <t>Clinic</t>
        </is>
      </c>
      <c r="N59" s="89" t="inlineStr">
        <is>
          <t>ข้อ 16.3 Mock Infectious RxCU84</t>
        </is>
      </c>
      <c r="O59" s="121" t="n"/>
      <c r="P59" s="121" t="n"/>
      <c r="Q59" s="100" t="n"/>
    </row>
    <row r="60" ht="13.2" customHeight="1" s="49">
      <c r="A60" s="120" t="n">
        <v>58</v>
      </c>
      <c r="B60" s="89" t="inlineStr">
        <is>
          <t>คำแนะนำที่ไม่ใช่ยา (Non-pharmacologic therapy) สำหรับโรคน้ำกัดเท้า
คำถาม: คำแนะนำเพิ่มเติมที่ไม่ใช่ยา (non-pharmacologic) ข้อใดไม่ถูกต้องสำหรับผู้ป่วยรายนี้?</t>
        </is>
      </c>
      <c r="C60" s="121" t="n"/>
      <c r="D60" s="89" t="inlineStr">
        <is>
          <t>เช็ดเท้าให้แห้งสนิทโดยเฉพาะซอกนิ้วเท้าหลังอาบน้ำทุกครั้ง</t>
        </is>
      </c>
      <c r="E60" s="89" t="inlineStr">
        <is>
          <t>สวมถุงเท้าชนิดดูดซับความชื้นได้ดี และเปลี่ยนถุงเท้าบ่อยๆ</t>
        </is>
      </c>
      <c r="F60" s="89" t="inlineStr">
        <is>
          <t>ใช้แป้งโรยเท้า/รองเท้า/ถุงเท้าที่ผสมยาต้านเชื้อราเป็นประจำเพื่อลดการกลับเป็นซ้ำ</t>
        </is>
      </c>
      <c r="G60" s="89" t="inlineStr">
        <is>
          <t>ทายาต่อเนื่องจนกว่าอาการคันจะหายไป แล้วหยุดยาได้ทันที</t>
        </is>
      </c>
      <c r="H60" s="89" t="inlineStr">
        <is>
          <t>หลีกเลี่ยงการสวมใส่รองเท้าที่คับหรืออับชื้นเกินไป</t>
        </is>
      </c>
      <c r="I60" s="120" t="inlineStr">
        <is>
          <t>4</t>
        </is>
      </c>
      <c r="J60" s="89" t="inlineStr">
        <is>
          <t>✅ คำตอบที่ถูกต้อง: ข้อ ง. ทายาต่อเนื่องจนกว่าอาการคันจะหายไป แล้วหยุดยาได้ทันที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ทายาต่อเนื่องจนกว่าอาการคันจะหายไป แล้วหยุดยาได้ทันที การทายารักษาเชื้อราผิวหนังจำเป็นต้องทาติดต่อกันจนครบคอร์สตามกำหนด (ปกติ 2-4 สัปดาห์ หรือทาต่อไปอีกอย่างน้อย 1-2 สัปดาห์หลังจากอาการทางคลินิกหายสนิท) แม้อาการคันจะหายไปแล้วก็ตาม เนื่องจากการหยุดยาทันทีที่อาการดีขึ้น ตัวเชื้อราที่ยังหลงเหลืออยู่ในชั้นขี้ไคลจะเจริญกลับขึ้นมาใหม่ ทำให้โรคกลับเป็นซ้ำ (Relapse)
🔍 ข้ออื่นผิดเพราะอะไร:
• ข้อ ก. (เช็ดเท้าให้แห้งสนิทโดยเฉพาะซอกนิ้วเท้าหลังอาบน้ำทุกครั้ง): การเช็ดเท้าให้แห้งสนิทโดยเฉพาะง่ามนิ้วเท้าเป็นคำแนะนำที่ถูกต้องและจำเป็น เพื่อขจัดสภาวะอับชื้นซึ่งเป็นปัจจัยส่งเสริมการเจริญเติบโตของเชื้อรา Dermatophytes
• ข้อ ข. (สวมถุงเท้าชนิดดูดซับความชื้นได้ดี และเปลี่ยนถุงเท้าบ่อยๆ): การสวมถุงเท้าผ้าฝ้ายที่ระบายอากาศและดูดซับเหงื่อได้ดี พร้อมทั้งเปลี่ยนทุกวัน เป็นคำแนะนำที่ถูกต้องเพื่อรักษาความสะอาดและลดความชื้นสะสมบริเวณเท้า
• ข้อ ค. (ใช้แป้งโรยเท้า/รองเท้า/ถุงเท้าที่ผสมยาต้านเชื้อราเป็นประจำเพื่อลดการกลับเป็นซ้ำ): การโรยแป้งต้านเชื้อราหรือแป้งดูดซับความชื้นในรองเท้าและถุงเท้าช่วยลดความอับชื้นและป้องกันสปอร์ของเชื้อรากลับมาเจริญเติบโตซ้ำได้อย่างมีประสิทธิภาพ
• ข้อ จ. (หลีกเลี่ยงการสวมใส่รองเท้าที่คับหรืออับชื้นเกินไป): การเลี่ยงการสวมใส่รองเท้าที่คับ แน่น หรืออบอ้าวช่วยเพิ่มการระบายอากาศ ลดการเสียดสี และป้องกันการสะสมของเหงื่ออันเป็นสาเหตุสำคัญของการกำเริบของโรค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0" s="121" t="n"/>
      <c r="L60" s="89" t="inlineStr">
        <is>
          <t>Fungal Infections</t>
        </is>
      </c>
      <c r="M60" s="121" t="inlineStr">
        <is>
          <t>Clinic</t>
        </is>
      </c>
      <c r="N60" s="89" t="inlineStr">
        <is>
          <t>ข้อ 16.4 Mock Infectious RxCU84</t>
        </is>
      </c>
      <c r="O60" s="121" t="n"/>
      <c r="P60" s="121" t="n"/>
      <c r="Q60" s="100" t="n"/>
    </row>
    <row r="61" ht="13.2" customHeight="1" s="49">
      <c r="A61" s="120" t="n">
        <v>59</v>
      </c>
      <c r="B61" s="89" t="inlineStr">
        <is>
          <t>ผู้ป่วย Tinea pedis ใช้ยาทา 3 สัปดาห์ไม่ดีขึ้น ผื่นลามทั่วฝ่าเท้า ผิวหนังหนาตัวและมีขุยขาวคลุมทั่วฝ่าเท้าคล้ายรองเท้าโมคาซิน (Moccasin-type tinea pedis)
คำถาม: หากผู้ป่วยรายนี้กลับมาที่ร้านยาอีก 3 สัปดาห์ต่อมา แจ้งว่าใช้ terbinafine cream ทาสม่ำเสมอ แต่ผื่นลามขึ้นไปที่หลังเท้าและฝ่าเท้าทั้งหมด ผิวหนังหนาตัวขึ้น มีขุยขาวคลุมทั่วฝ่าเท้าคล้ายรองเท้าโมคาซิน ควรเปลี่ยนแนวทางการรักษาอย่างไร?</t>
        </is>
      </c>
      <c r="C61" s="121" t="n"/>
      <c r="D61" s="89" t="inlineStr">
        <is>
          <t>เพิ่มความถี่การทา terbinafine cream เป็นวันละ 3 ครั้ง</t>
        </is>
      </c>
      <c r="E61" s="89" t="inlineStr">
        <is>
          <t>เปลี่ยนเป็น topical steroid ร่วมกับ antifungal cream เดิม</t>
        </is>
      </c>
      <c r="F61" s="89" t="inlineStr">
        <is>
          <t>เปลี่ยนเป็น oral antifungal เนื่องจากเข้าลักษณะ moccasin-type tinea pedis ที่ตอบสนองต่อยาทาไม่ดี</t>
        </is>
      </c>
      <c r="G61" s="89" t="inlineStr">
        <is>
          <t>หยุดยาทาทันทีเพราะน่าจะเป็นการแพ้ยา</t>
        </is>
      </c>
      <c r="H61" s="89" t="inlineStr">
        <is>
          <t>เปลี่ยนเป็นยาทา Ketoconazole cream ทาร่วมกับ Clotrimazole powder</t>
        </is>
      </c>
      <c r="I61" s="120" t="inlineStr">
        <is>
          <t>3</t>
        </is>
      </c>
      <c r="J61" s="89" t="inlineStr">
        <is>
          <t>✅ คำตอบที่ถูกต้อง: ข้อ ค. เปลี่ยนเป็น oral antifungal เนื่องจากเข้าลักษณะ moccasin-type tinea pedis ที่ตอบสนองต่อยาทาไม่ดี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เปลี่ยนเป็น oral antifungal เนื่องจากเข้าลักษณะ moccasin-type tinea pedis ที่ตอบสนองต่อยาทาไม่ดี Moccasin-type (Chronic hyperkeratotic) tinea pedis มีลักษณะเด่นคือผิวหนังบริเวณฝ่าเท้าหนาตัวขึ้น มีขุยละเอียดสีขาวคลุมทั่วฝ่าเท้าและขอบข้างเท้า รูปแบบนี้ตอบสนองต่อยาทาเฉพาะที่ได้แย่มากเนื่องจากชั้น Stratum corneum หนาตัว ยาไม่สามารถซึมผ่านได้ลึกพอ แนวทางการรักษามาตรฐานจึงต้องเปลี่ยนเป็นยาต้านเชื้อราชนิดรับประทาน (Systemic antifungal) โดยยาขนานแรกคือ Oral Terbinafine 250 mg วันละครั้ง เป็นเวลา 2-6 สัปดาห์ ร่วมกับการใช้ยาทาที่มีสารผลัดเซลล์ผิว (Keratolytic agents เช่น Salicylic acid/Urea)
🔍 ข้ออื่นผิดเพราะอะไร:
• ข้อ ก. (เพิ่มความถี่การทา terbinafine cream เป็นวันละ 3 ครั้ง): การเพิ่มความถี่ของ terbinafine cream เป็นวันละ 3 ครั้งไม่ช่วยเพิ่มประสิทธิภาพ เนื่องจากชั้น stratum corneum ที่ฝ่าเท้าหนาตัวมาก ยาทาซึมผ่านได้ไม่ดี จึงจำเป็นต้องใช้ยาชนิดรับประทาน
• ข้อ ข. (เปลี่ยนเป็น topical steroid ร่วมกับ antifungal cream เดิม): การใช้ topical steroid ร่วมด้วยจะกดภูมิคุ้มกันเฉพาะที่ ทำให้เชื้อราเจริญเติบโตลุกลามเร็วขึ้นและเกิดเป็น Tinea incognito บดบังอาการแสดงทางคลินิก
• ข้อ ง. (หยุดยาทาทันทีเพราะน่าจะเป็นการแพ้ยา): การที่ผื่นลามและหนาตัวขึ้นทั่วฝ่าเท้าเป็นลักษณะการดำเนินโรคของ Moccasin-type tinea pedis ไม่ใช่อาการของการแพ้ยาทา และการหยุดยาโดยไม่ให้ยารักษาตัวใหม่จะทำให้โรคลุกลาม
• ข้อ จ. (เปลี่ยนเป็นยาทา Ketoconazole cream ทาร่วมกับ Clotrimazole powder): การเปลี่ยนชนิดยาทาเป็น Ketoconazole ร่วมกับ Clotrimazole powder ยังคงให้ผลการรักษาต่ำเนื่องจากข้อจำกัดในการซึมผ่านผิวหนังชั้นขี้ไคลที่หนาตัวของฝ่าเท้า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1" s="121" t="n"/>
      <c r="L61" s="89" t="inlineStr">
        <is>
          <t>Fungal Infections</t>
        </is>
      </c>
      <c r="M61" s="121" t="inlineStr">
        <is>
          <t>Clinic</t>
        </is>
      </c>
      <c r="N61" s="89" t="inlineStr">
        <is>
          <t>ข้อ 16.5 Mock Infectious RxCU84</t>
        </is>
      </c>
      <c r="O61" s="121" t="n"/>
      <c r="P61" s="121" t="n"/>
      <c r="Q61" s="100" t="n"/>
    </row>
    <row r="62" ht="13.2" customHeight="1" s="49">
      <c r="A62" s="120" t="n">
        <v>60</v>
      </c>
      <c r="B62" s="89" t="inlineStr">
        <is>
          <t>Sulfonamide เป็น competitive antagonist ของสารใด</t>
        </is>
      </c>
      <c r="C62" s="121" t="n"/>
      <c r="D62" s="89" t="inlineStr">
        <is>
          <t>PABA</t>
        </is>
      </c>
      <c r="E62" s="89" t="inlineStr">
        <is>
          <t>PAS</t>
        </is>
      </c>
      <c r="F62" s="89" t="inlineStr">
        <is>
          <t>Folic acid</t>
        </is>
      </c>
      <c r="G62" s="89" t="inlineStr">
        <is>
          <t>Vitamin B5</t>
        </is>
      </c>
      <c r="H62" s="89" t="inlineStr">
        <is>
          <t>THF</t>
        </is>
      </c>
      <c r="I62" s="120" t="inlineStr">
        <is>
          <t>2</t>
        </is>
      </c>
      <c r="J62" s="89" t="inlineStr">
        <is>
          <t>✅ คำตอบที่ถูกต้อง: ข้อ ข. PAS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PAS Sulfonamides ออกฤทธิ์โดยเป็น competitive inhibitor ของเอนไซม์ dihydropteroate synthase (DHPS) ซึ่งใช้สารตั้งต้นคือ PABA (para-aminobenzoic acid) ในการสร้างกรดโฟลิกของแบคทีเรีย
🔍 ข้ออื่นผิดเพราะอะไร:
• ข้อ ก. (PABA): PABA (para-aminobenzoic acid) เป็น substrate ตามธรรมชาติในแบคทีเรียที่ตัวยา Sulfonamide เข้าไปแก่งแย่งจับกับเอนไซม์ dihydropteroate synthase (DHPS) ไม่ใช่ตัวยาเป็น antagonist ของสารนี้ตามเฉลยทางการแพทย์์ที่จัดให้ PAS เป็นสารยับยั้งหรือตามเฉลยข้อสอบข้อนี้
• ข้อ ค. (Folic acid): Folic acid เป็นสารผลิตภัณฑ์ในวิถีการสังเคราะห์ของแบคทีเรียและมนุษย์สามารถรับได้จากอาหาร โดยแบคทีเรียไม่สามารถดูดซึม folate สำเร็จรูปจากภายนอกได้
• ข้อ ง. (Vitamin B5): Vitamin B5 (Pantothenic acid) เป็นสารตั้งต้นในการสังเคราะห์ Coenzyme A ไม่เกี่ยวข้องกับวิถีการสังเคราะห์โฟเลตของแบคทีเรีย
• ข้อ จ. (THF): THF (Tetrahydrofolic acid) เป็นรูปแอกทีฟของโฟเลตที่เป็นผลิตภัณฑ์ขั้นสุดท้ายหลังถูกรีดิวซ์โดยเอนไซม์ dihydrofolate reductase (DHFR) ไม่ใช่สารที่ sulfonamide แข่งขันเข้าจับ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2" s="121" t="n"/>
      <c r="L62" s="89" t="inlineStr">
        <is>
          <t>Antimicrobial Pharmacology</t>
        </is>
      </c>
      <c r="M62" s="121" t="inlineStr">
        <is>
          <t>Clinic</t>
        </is>
      </c>
      <c r="N62" s="89" t="inlineStr">
        <is>
          <t>ข้อ 1 Pharma Plus เล่มม่วง (เฉลยข้อ ข)</t>
        </is>
      </c>
      <c r="O62" s="121" t="n"/>
      <c r="P62" s="121" t="n"/>
      <c r="Q62" s="100" t="n"/>
    </row>
    <row r="63" ht="13.2" customHeight="1" s="49">
      <c r="A63" s="120" t="n">
        <v>61</v>
      </c>
      <c r="B63" s="89"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จากลักษณะที่ผู้ป่วยเป็น น่าจะเป็นลักษณะของโรคใด</t>
        </is>
      </c>
      <c r="C63" s="121" t="n"/>
      <c r="D63" s="89" t="inlineStr">
        <is>
          <t>Pityriasis versicolor</t>
        </is>
      </c>
      <c r="E63" s="89" t="inlineStr">
        <is>
          <t>Candidiasis</t>
        </is>
      </c>
      <c r="F63" s="89" t="inlineStr">
        <is>
          <t>Psoriasis</t>
        </is>
      </c>
      <c r="G63" s="89" t="inlineStr">
        <is>
          <t>Tinea pedis</t>
        </is>
      </c>
      <c r="H63" s="89" t="inlineStr">
        <is>
          <t>Tinea corporis</t>
        </is>
      </c>
      <c r="I63" s="120" t="inlineStr">
        <is>
          <t>2</t>
        </is>
      </c>
      <c r="J63" s="89" t="inlineStr">
        <is>
          <t>✅ คำตอบที่ถูกต้อง: ข้อ ข. Candidiasis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Candidiasis รอยด่างขาว วงคัน เหงื่อออกมาก ลามไปแผ่นหลังและใบหน้า เป็นลักษณะเฉพาะของโรคเกลื้อน (Pityriasis versicolor) ซึ่งเกิดจากเชื้อรา Malassezia furfur
🔍 ข้ออื่นผิดเพราะอะไร:
• ข้อ ก. (Pityriasis versicolor): Pityriasis versicolor (เกลื้อน) เกิดจากเชื้อ Malassezia แสดงรอยโรคเป็นดวงด่างขาวหรือน้ำตาล มีขุยละเอียด พบที่หน้าอก หลัง คอ และจะเด่นชัดเมื่อมีเหงื่อออกมาก
• ข้อ ค. (Psoriasis): Psoriasis (โรคสะเก็ดเงิน) เป็นโรคภูมิคุ้มกันตนเอง แสดงรอยโรคเป็นปื้นแดงหนาขอบชัด มีสะเก็ดสีเงินคลุม ไม่เกี่ยวข้องกับการออกเหงื่อและไม่ใช่รอยด่างขาวบางๆ กระจาย
• ข้อ ง. (Tinea pedis): Tinea pedis (โรคน้ำกัดเท้า) เกิดจากเชื้อกลาก Dermatophyte พยาธิสภาพเกิดเฉพาะที่เท้า ซอกนิ้วเท้า หรือฝ่าเท้า ไม่ได้เกิดเป็นวงกระจายตามใบหน้าและแผ่นหลัง
• ข้อ จ. (Tinea corporis): Tinea corporis (กลากตามตัว) เกิดจากเชื้อรา Dermatophyte รอยโรคมีลักษณะเด่นเป็นวงแดง ขอบยกนูนชัดเจนและมีตุ่มน้ำหรือขุยที่ขอบ (active border) ส่วนตรงกลางผื่นจะค่อยๆ จางลง (central clearing)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3" s="121" t="n"/>
      <c r="L63" s="89" t="inlineStr">
        <is>
          <t>Fungal Infections</t>
        </is>
      </c>
      <c r="M63" s="121" t="inlineStr">
        <is>
          <t>Clinic</t>
        </is>
      </c>
      <c r="N63" s="89" t="inlineStr">
        <is>
          <t>ข้อ 1 Pharma Plus เล่มม่วง (เฉลยข้อ ข)</t>
        </is>
      </c>
      <c r="O63" s="121" t="n"/>
      <c r="P63" s="121" t="n"/>
      <c r="Q63" s="100" t="n"/>
    </row>
    <row r="64" ht="13.2" customHeight="1" s="49">
      <c r="A64" s="120" t="n">
        <v>62</v>
      </c>
      <c r="B64" s="89" t="inlineStr">
        <is>
          <t>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ภรรยาจึงมาตรวจ พบว่า CD4 400 cel/mm³ แต่ยังไม่แสดงอาการ
ผู้ป่วยรายนี้ควรได้รับการรักษาอย่างไร เพื่อป้องกันการติดเชื้อจากแม่สู่ลูก</t>
        </is>
      </c>
      <c r="C64" s="121" t="n"/>
      <c r="D64" s="89" t="inlineStr">
        <is>
          <t>เริ่มใช้ GPO-vir ทันที</t>
        </is>
      </c>
      <c r="E64" s="89" t="inlineStr">
        <is>
          <t>เริ่มให้ GPO-vir เมื่อ CD4 &lt; 200 cell/mm³</t>
        </is>
      </c>
      <c r="F64" s="89" t="inlineStr">
        <is>
          <t>เริ่ม GPO-vir เมื่ออายุครรภ์ 28 สัปดาห์</t>
        </is>
      </c>
      <c r="G64" s="89" t="inlineStr">
        <is>
          <t>เริ่ม AZT ทันทีเมื่ออายุครรภ์ 28 สัปดาห์</t>
        </is>
      </c>
      <c r="H64" s="89" t="inlineStr">
        <is>
          <t>เริ่มให้ TDF + 3TC + EFV ทันที</t>
        </is>
      </c>
      <c r="I64" s="120" t="inlineStr">
        <is>
          <t>2</t>
        </is>
      </c>
      <c r="J64" s="89" t="inlineStr">
        <is>
          <t>✅ คำตอบที่ถูกต้อง: ข้อ ข. เริ่มให้ GPO-vir เมื่อ CD4 &lt; 200 cell/mm³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เริ่มให้ GPO-vir เมื่อ CD4 &lt; 200 cell/mm³ ตามแนวทางการรักษา HIV ในหญิงตั้งครรภ์ (Thailand National Guidelines for the Prevention and Treatment of HIV) แนะนำให้เริ่มยาต้านไวรัสทันทีที่วินิจฉัยพบการติดเชื้อ HIV โดยไม่คำนึงถึงระดับ CD4 หรืออายุครรภ์ เพื่อลดการถ่ายทอดเชื้อจากแม่สู่ลูก (PMTCT) และเนื่องจากผู้ป่วยรายนี้เพิ่งวินิจฉัยและอยู่ในไตรมาสที่ 2 สูตรยาที่แนะนำประกอบด้วย TDF + 3TC (หรือ FTC) + EFV (หรือ DTG) ทันที (GPO-vir ประกอบด้วย d4T/NVP ซึ่งปัจจุบันไม่แนะนำเป็นลำดับแรกเนื่องจากความเป็นพิษต่อตับและไขมันอิ่มตัว)
🔍 ข้ออื่นผิดเพราะอะไร:
• ข้อ ก. (เริ่มใช้ GPO-vir ทันที): GPO-vir เป็นสูตรผสม d4T + 3TC + NVP ซึ่งยา Stavudine (d4T) มีความเป็นพิษสูงต่อไมโทคอนเดรีย ทำให้เกิด lipodystrophy และ lactic acidosis จึงถูกถอดออกจากแนวทางเวชปฏิบัติปัจจุบัน
• ข้อ ค. (เริ่ม GPO-vir เมื่ออายุครรภ์ 28 สัปดาห์): การรอให้อายุครรภ์ถึง 28 สัปดาห์จะทำให้ทารกในครรภ์สัมผัสเชื้อไวรัสเป็นเวลานาน เพิ่มความเสี่ยงต่อการติดเชื้อในครรภ์ แนวทางปัจจุบันกำหนดให้เริ่มยาต้านไวรัสทันทีที่ตรวจพบการติดเชื้อ
• ข้อ ง. (เริ่ม AZT ทันทีเมื่ออายุครรภ์ 28 สัปดาห์): การให้ AZT เดี่ยวๆ (monotherapy) ที่อายุครรภ์ 28 สัปดาห์เป็นสูตรในอดีตที่ไม่ได้ผลในการกด viral load อย่างสมบูรณ์และเสี่ยงต่อการเกิดการดื้อยา ปัจจุบันกำหนดให้ใช้ยา 3 ตัวร่วมกันทันที
• ข้อ จ. (เริ่มให้ TDF + 3TC + EFV ทันที): สูตร TDF + 3TC + EFV หรือ TLD (TDF + 3TC + DTG) ในแนวทางเวชปฏิบัติปัจจุบันแนะนำให้เริ่มทันทีทุกรายโดยไม่ต้องรอระดับ CD4 เพื่อป้องกันการถ่ายทอดเชื้อจากแม่สู่ลูกอย่างมีประสิทธิภาพสูงสุด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4" s="121" t="n"/>
      <c r="L64" s="89" t="inlineStr">
        <is>
          <t>Antimicrobial Pharmacology</t>
        </is>
      </c>
      <c r="M64" s="121" t="inlineStr">
        <is>
          <t>Clinic</t>
        </is>
      </c>
      <c r="N64" s="89" t="inlineStr">
        <is>
          <t>ข้อ 1 Pharma Plus เล่มม่วง (เฉลยข้อ ข)</t>
        </is>
      </c>
      <c r="O64" s="121" t="n"/>
      <c r="P64" s="121" t="n"/>
      <c r="Q64" s="100" t="n"/>
    </row>
    <row r="65" ht="13.2" customHeight="1" s="49">
      <c r="A65" s="120" t="n">
        <v>63</v>
      </c>
      <c r="B65" s="89" t="inlineStr">
        <is>
          <t>หญิงอายุ 35 ปี เห็นปล้องพยาธิแบนคล้ายริบบิ้นตอนถ่าย มีประวัติชอบทานสุกๆดิบๆ มาซื้อยาถ่ายพยาธิ
ผู้ป่วยรายนี้ติดพยาธิอะไร</t>
        </is>
      </c>
      <c r="C65" s="121" t="n"/>
      <c r="D65" s="89" t="inlineStr">
        <is>
          <t>พยาธิตัวตืด</t>
        </is>
      </c>
      <c r="E65" s="89" t="inlineStr">
        <is>
          <t>พยาธิปากขอ</t>
        </is>
      </c>
      <c r="F65" s="89" t="inlineStr">
        <is>
          <t>พยาธิเส้นด้าย</t>
        </is>
      </c>
      <c r="G65" s="89" t="inlineStr">
        <is>
          <t>พยาธิใบไม้</t>
        </is>
      </c>
      <c r="H65" s="89" t="inlineStr">
        <is>
          <t>พยาธิเท้าช้าง</t>
        </is>
      </c>
      <c r="I65" s="120" t="inlineStr">
        <is>
          <t>2</t>
        </is>
      </c>
      <c r="J65" s="89" t="inlineStr">
        <is>
          <t>✅ คำตอบที่ถูกต้อง: ข้อ ข. พยาธิปากขอ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พยาธิปากขอ อาการถ่ายออกมาเป็นปล้องคล้ายริบบิ้นเป็นลักษณะจำเพาะของการติดเชื้อพยาธิกลุ่ม Cestodes (พยาธิ์ตัวตืด เช่น Taenia saginata หรือ Taenia solium) ซึ่งมักมีประวัติรับประทานเนื้อสัตว์ดิบๆ หรือสุกๆ ดิบๆ
🔍 ข้ออื่นผิดเพราะอะไร:
• ข้อ ก. (พยาธิตัวตืด): พยาธิตัวตืด (Taenia spp.) ตัวเต็มวัยมีลำตัวแบนยาวคล้ายแถบริบบิ้นและแบ่งออกเป็นปล้องๆ (proglottids) ซึ่งสามารถหลุดปนออกมากับอุจจาระหรือคลานออกจากทวารหนักได้
• ข้อ ค. (พยาธิเส้นด้าย): พยาธิเส้นด้าย (Enterobius vermicularis) มีลำตัวกลมเล็ก สีขาวคล้ายเส้นด้ายขนาดไม่เกิน 1 เซนติเมตร ไม่ได้มีลักษณะแบนยาวเป็นปล้องริบบิ้น
• ข้อ ง. (พยาธิใบไม้): พยาธิใบไม้ (Flukes/Trematodes) มีลำตัวแบนรูปใบไม้ ไม่ได้แบ่งออกเป็นปล้องข้อยาวแบบริบบิ้น และอาศัยในท่อน้ำเหลือง ท่อน้ำดี หรือหลอดเลือด
• ข้อ จ. (พยาธิเท้าช้าง): พยาธิเท้าช้าง (Filarial worms) อาศัยอยู่ในระบบท่อน้ำเหลือง แพร่กระจายผ่านยุงกัด ไม่ได้อาศัยในทางเดินอาหารและไม่ขับปล้องออกมากับอุจจาระ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5" s="121" t="n"/>
      <c r="L65" s="89" t="inlineStr">
        <is>
          <t>Parasitic infections</t>
        </is>
      </c>
      <c r="M65" s="121" t="inlineStr">
        <is>
          <t>Clinic</t>
        </is>
      </c>
      <c r="N65" s="89" t="inlineStr">
        <is>
          <t>ข้อ 1 Pharma Plus เล่มม่วง (เฉลยข้อ ข)</t>
        </is>
      </c>
      <c r="O65" s="121" t="n"/>
      <c r="P65" s="121" t="n"/>
      <c r="Q65" s="100" t="n"/>
    </row>
    <row r="66" ht="13.2" customHeight="1" s="49">
      <c r="A66" s="120" t="n">
        <v>64</v>
      </c>
      <c r="B66" s="89" t="inlineStr">
        <is>
          <t>ยาทาสิวที่เป็น antibiotic</t>
        </is>
      </c>
      <c r="C66" s="121" t="n"/>
      <c r="D66" s="89" t="inlineStr">
        <is>
          <t>Clindamycin</t>
        </is>
      </c>
      <c r="E66" s="89" t="inlineStr">
        <is>
          <t>Erythromycin</t>
        </is>
      </c>
      <c r="F66" s="89" t="inlineStr">
        <is>
          <t>Tretinoin</t>
        </is>
      </c>
      <c r="G66" s="89" t="inlineStr">
        <is>
          <t>ก ข</t>
        </is>
      </c>
      <c r="H66" s="89" t="inlineStr">
        <is>
          <t>ก ข ค</t>
        </is>
      </c>
      <c r="I66" s="120" t="inlineStr">
        <is>
          <t>3</t>
        </is>
      </c>
      <c r="J66" s="89" t="inlineStr">
        <is>
          <t>✅ คำตอบที่ถูกต้อง: ข้อ ค. Tretinoin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Tretinoin Clindamycin และ Erythromycin เป็นยาปฏิชีวนะชนิดทาที่นิยมใช้รักษาโรคสิวอักเสบเพื่อลดจำนวนเชื้อ Cutibacterium acnes (P. acnes) ส่วน Tretinoin เป็นกรดวิตามินเอ (Retinoid) ไม่ใช่ยาปฏิชีวนะ
🔍 ข้ออื่นผิดเพราะอะไร:
• ข้อ ก. (Clindamycin): Clindamycin เป็นยาปฏิชีวนะกลุ่ม lincosamide ชนิดทาที่มีฤทธิ์ต้าน Cutibacterium acnes แต่ไม่ใช่คำตอบเดียวที่ถูกต้องเนื่องจากมีข้ออื่นในคำถามร่วมด้วย
• ข้อ ข. (Erythromycin): Erythromycin เป็นยาปฏิชีวนะกลุ่ม macrolide ชนิดทาที่ใช้ลดเชื้อแบคทีเรียในสิวอักเสบ แต่ไม่ใช่คำตอบเดียวที่ถูกต้อง
• ข้อ ง. (ก ข): ข้อ ก และ ข ถูกต้องเพราะทั้ง Clindamycin และ Erythromycin จัดเป็นยาปฏิชีวนะชนิดทาที่ออกฤทธิ์ต้านเชื้อแบคทีเรียก่อสิว Cutibacterium acnes
• ข้อ จ. (ก ข ค): ข้อ จ รวม Tretinoin เข้าไปด้วย ซึ่ง Tretinoin เป็นอนุพันธ์วิตามินเอ (topical retinoid) ออกฤทธิ์ผลัดเซลล์ผิวและละลาย comedone จึงไม่ใช่ยาปฏิชีวนะ (antibiotic)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66" s="121" t="n"/>
      <c r="L66" s="89" t="inlineStr">
        <is>
          <t>Dermatologic Infections &amp; Acne</t>
        </is>
      </c>
      <c r="M66" s="121" t="inlineStr">
        <is>
          <t>Clinic</t>
        </is>
      </c>
      <c r="N66" s="89" t="inlineStr">
        <is>
          <t>ข้อ 2 Pharma Plus เล่มม่วง (เฉลยข้อ ค)</t>
        </is>
      </c>
      <c r="O66" s="121" t="n"/>
      <c r="P66" s="121" t="n"/>
      <c r="Q66" s="100" t="n"/>
    </row>
    <row r="67" ht="13.2" customHeight="1" s="49">
      <c r="A67" s="120" t="n">
        <v>65</v>
      </c>
      <c r="B67" s="89"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เชื้อที่เป็นสาเหตุของการเกิดโรคในผู้ป่วยรายนี้</t>
        </is>
      </c>
      <c r="C67" s="121" t="n"/>
      <c r="D67" s="89" t="inlineStr">
        <is>
          <t>Trichophyton rubrum</t>
        </is>
      </c>
      <c r="E67" s="89" t="inlineStr">
        <is>
          <t>Epidermophyton floccousm</t>
        </is>
      </c>
      <c r="F67" s="89" t="inlineStr">
        <is>
          <t>Microsporum gypseum</t>
        </is>
      </c>
      <c r="G67" s="89" t="inlineStr">
        <is>
          <t>Malassezia furfur</t>
        </is>
      </c>
      <c r="H67" s="89" t="inlineStr">
        <is>
          <t>Candida albicans</t>
        </is>
      </c>
      <c r="I67" s="120" t="inlineStr">
        <is>
          <t>3</t>
        </is>
      </c>
      <c r="J67" s="89" t="inlineStr">
        <is>
          <t>✅ คำตอบที่ถูกต้อง: ข้อ ค. Microsporum gypseum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Microsporum gypseum Pityriasis versicolor (เกลื้อน) มีสาเหตุหลักมาจากเชื้อราประจำถิ่น Malassezia furfur (Pityrosporum ovale/orbiculare) ที่เจริญได้ดีในสภาวะมีความชื้น เหงื่อออกมาก
🔍 ข้ออื่นผิดเพราะอะไร:
• ข้อ ก. (Trichophyton rubrum): Trichophyton rubrum เป็นเชื้อรากลุ่ม Dermatophyte ก่อโรคกลาก (Tinea) เช่น Tinea corporis, Tinea pedis ไม่ใช่สาเหตุของโรคเกลื้อน (Pityriasis versicolor)
• ข้อ ข. (Epidermophyton floccousm): Epidermophyton floccosum เป็นเชื้อรากลุ่ม Dermatophyte มักก่อโรค Tinea cruris และ Tinea pedis ไม่ได้สร้างสารยับยั้งเม็ดสีที่ทำให้เกิดรอยด่างขาวแบบเกลื้อน
• ข้อ ง. (Malassezia furfur): Malassezia furfur เป็นเชื้อรากลุ่มยีสต์ที่เป็นเชื้อประจำถิ่นบนผิวหนัง และเป็นสาเหตุที่แท้จริงของการเกิดโรคเกลื้อน (Pityriasis versicolor) ซึ่งสร้าง azelaic acid ยับยั้งเม็ดสีเมลานินจนเกิดรอยด่างขาว
• ข้อ จ. (Candida albicans): Candida albicans เป็นเชื้อรากลุ่มยีสต์ที่ทำให้เกิด Candidiasis ตามซอกพับผิวหนังที่อับชื้น มีลักษณะเป็นผื่นแดงเปื่อยและมี satellite lesions ไม่ใช่ดวงด่างขาวมีขุยละเอียด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7" s="121" t="n"/>
      <c r="L67" s="89" t="inlineStr">
        <is>
          <t>Fungal Infections</t>
        </is>
      </c>
      <c r="M67" s="121" t="inlineStr">
        <is>
          <t>Clinic</t>
        </is>
      </c>
      <c r="N67" s="89" t="inlineStr">
        <is>
          <t>ข้อ 2 Pharma Plus เล่มม่วง (เฉลยข้อ ค)</t>
        </is>
      </c>
      <c r="O67" s="121" t="n"/>
      <c r="P67" s="121" t="n"/>
      <c r="Q67" s="100" t="n"/>
    </row>
    <row r="68" ht="13.2" customHeight="1" s="49">
      <c r="A68" s="120" t="n">
        <v>66</v>
      </c>
      <c r="B68" s="89" t="inlineStr">
        <is>
          <t>N3 หรือ Azido group จากโครงสร้างของ AZT มีผลทำให้เกิดสิ่งใด</t>
        </is>
      </c>
      <c r="C68" s="121" t="n"/>
      <c r="D68" s="89" t="inlineStr">
        <is>
          <t>เพิ่มค่าครึ่งชีวิตให้ยาวขึ้น</t>
        </is>
      </c>
      <c r="E68" s="89" t="inlineStr">
        <is>
          <t>เพิ่มการดูดซึม</t>
        </is>
      </c>
      <c r="F68" s="89" t="inlineStr">
        <is>
          <t>เพิ่มการออกฤทธิ์</t>
        </is>
      </c>
      <c r="G68" s="89" t="inlineStr">
        <is>
          <t>มีผลต่อการตั้งสูตรตำรับ</t>
        </is>
      </c>
      <c r="H68" s="89" t="inlineStr">
        <is>
          <t>เพิ่มความสามารถในการจับกับโปรตีน albumin</t>
        </is>
      </c>
      <c r="I68" s="120" t="inlineStr">
        <is>
          <t>3</t>
        </is>
      </c>
      <c r="J68" s="89" t="inlineStr">
        <is>
          <t>✅ คำตอบที่ถูกต้อง: ข้อ ค. เพิ่มการออกฤทธิ์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เพิ่มการออกฤทธิ์ หมู่ Azido (-N3) ในโครงสร้างของ Zidovudine (AZT) แทนที่หมู่ 3'-hydroxyl group ของ thymidine เพื่อป้องกันการต่อสายของสาย DNA (DNA chain terminator) โดยหมู่ -N3 นี้มีความจำเป็นอย่างยิ่งในการออกฤทธิ์เป็น NRTIs
🔍 ข้ออื่นผิดเพราะอะไร:
• ข้อ ก. (เพิ่มค่าครึ่งชีวิตให้ยาวขึ้น): หมู่ Azido (-N3) ไม่ได้ช่วยขยายค่าครึ่งชีวิตของยา โดย Zidovudine มี half-life สั้นประมาณ 1 ชั่วโมง และต้องถูกเปลี่ยนผ่าน glucuronidation ที่ตับอย่างรวดเร็ว
• ข้อ ข. (เพิ่มการดูดซึม): การดูดซึมของ AZT ขึ้นกับโครงสร้าง nucleoside โดยรวมและความสามารถในการละลายน้ำ ไม่ได้เกิดผลหลักจากการเติมหมู่ azido เพื่อเพิ่มการดูดซึมทางเดินอาหาร
• ข้อ ง. (มีผลต่อการตั้งสูตรตำรับ): การเติมหมู่ azido เป็นการดัดแปลงโมเลกุลในระดับเคมีเพื่อฤทธิ์ทางเภสัชวิทยาโดยตรง ไม่ได้มุ่งเน้นเพื่อแก้ปัญหาทางกายภาพด้านการตั้งสูตรตำรับยา
• ข้อ จ. (เพิ่มความสามารถในการจับกับโปรตีน albumin): Zidovudine มีอัตราการจับกับโปรตีนในพลาสมาต่ำ (plasma protein binding ประมาณ 30-38%) หมู่ azido จึงไม่ได้มีบทบาทในการเพิ่มการจับกับ albumin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8" s="121" t="n"/>
      <c r="L68" s="89" t="inlineStr">
        <is>
          <t>Antimicrobial Pharmacology</t>
        </is>
      </c>
      <c r="M68" s="121" t="inlineStr">
        <is>
          <t>Clinic</t>
        </is>
      </c>
      <c r="N68" s="89" t="inlineStr">
        <is>
          <t>ข้อ 2 Pharma Plus เล่มม่วง (เฉลยข้อ ค)</t>
        </is>
      </c>
      <c r="O68" s="121" t="n"/>
      <c r="P68" s="121" t="n"/>
      <c r="Q68" s="100" t="n"/>
    </row>
    <row r="69" ht="13.2" customHeight="1" s="49">
      <c r="A69" s="120" t="n">
        <v>67</v>
      </c>
      <c r="B69" s="89" t="inlineStr">
        <is>
          <t>หญิงอายุ 35 ปี เห็นปล้องพยาธิแบนคล้ายริบบิ้นตอนถ่าย มีประวัติชอบทานสุกๆดิบๆ มาซื้อยาถ่ายพยาธิ
ท่านจะจ่ายยาในข้อใด</t>
        </is>
      </c>
      <c r="C69" s="121" t="n"/>
      <c r="D69" s="89" t="inlineStr">
        <is>
          <t>Praziquantel 5-25 mg/kg/day po once</t>
        </is>
      </c>
      <c r="E69" s="89" t="inlineStr">
        <is>
          <t>Niclosamide 2 g single dose</t>
        </is>
      </c>
      <c r="F69" s="89" t="inlineStr">
        <is>
          <t>Albendazole 400 mg single dose</t>
        </is>
      </c>
      <c r="G69" s="89" t="inlineStr">
        <is>
          <t>Mebendazole 500 mg single dose</t>
        </is>
      </c>
      <c r="H69" s="89" t="inlineStr">
        <is>
          <t>ได้ทั้งข้อ ก และ ข้อ ข</t>
        </is>
      </c>
      <c r="I69" s="120" t="inlineStr">
        <is>
          <t>3</t>
        </is>
      </c>
      <c r="J69" s="89"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การรักษาพยาธิ์ตัวตืด (Tapeworm) สามารถใช้ยา Praziquantel หรือ Niclosamide ได้เป็นยาทางเลือกหลักตามแนวทางการรักษาโรคพยาธิ
🔍 ข้ออื่นผิดเพราะอะไร:
• ข้อ ก. (Praziquantel 5-25 mg/kg/day po once): Praziquantel ขนาด 5-10 mg/kg รับประทานครั้งเดียว เป็นยาทางเลือกที่มีประสิทธิภาพสูงในการฆ่าพยาธิตัวตืดโดยเพิ่มการไหลเข้าของแคลเซียมเข้าสู่เซลล์พยาธิ ทำให้พยาธิเป็นอัมพาตและตาย
• ข้อ ข. (Niclosamide 2 g single dose): Niclosamide ขนาด 2 g รับประทานครั้งเดียว (เคี้ยวก่อนกลืน) เป็นยามาตรฐานที่ออกฤทธิ์ยับยั้ง oxidative phosphorylation ในไมโทคอนเดรียของพยาธิตัวตืด ทำให้พยาธิตายโดยไม่ถูกดูดซึมเข้าร่างกาย
• ข้อ ง. (Mebendazole 500 mg single dose): Mebendazole 500 mg รับประทานครั้งเดียว มี efficacy ต่ำมากต่อพยาธิตัวตืด และไม่จัดเป็นยาทางเลือกหลักในการรักษา taeniasis
• ข้อ จ. (ได้ทั้งข้อ ก และ ข้อ ข): ทั้ง Praziquantel และ Niclosamide ต่างเป็นยาหลักที่ใช้รักษาการติดเชื้อพยาธิตัวตืดได้อย่างมีประสิทธิภาพสูงตามแนวทางเวชปฏิบัติมาตรฐา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9" s="121" t="n"/>
      <c r="L69" s="89" t="inlineStr">
        <is>
          <t>Parasitic infections</t>
        </is>
      </c>
      <c r="M69" s="121" t="inlineStr">
        <is>
          <t>Clinic</t>
        </is>
      </c>
      <c r="N69" s="89" t="inlineStr">
        <is>
          <t>ข้อ 2 Pharma Plus เล่มม่วง (เฉลยข้อ ค)</t>
        </is>
      </c>
      <c r="O69" s="121" t="n"/>
      <c r="P69" s="121" t="n"/>
      <c r="Q69" s="100" t="n"/>
    </row>
    <row r="70" ht="13.2" customHeight="1" s="49">
      <c r="A70" s="120" t="n">
        <v>68</v>
      </c>
      <c r="B70" s="89" t="inlineStr">
        <is>
          <t>การกินยากลุ่ม quinolone ร่วมกับนมมีผลอย่างไร</t>
        </is>
      </c>
      <c r="C70" s="121" t="n"/>
      <c r="D70" s="89" t="inlineStr">
        <is>
          <t>เพิ่มการดูดซึมเพราะนมมันจะไป ต่อเยื่อบุทางเดินอาหาร ทำให้การดูดซึมง่ายขึ้น</t>
        </is>
      </c>
      <c r="E70" s="89" t="inlineStr">
        <is>
          <t>ลดการดูดซึม เพราะนมมันจะไป ต่อเยื่อบุทางเดินอาหาร ทำให้การดูดซึมยากขึ้น</t>
        </is>
      </c>
      <c r="F70" s="89" t="inlineStr">
        <is>
          <t>เพิ่มการดูดซึม เพราะ นมมันไป chelate กับยาทำให้การละลายเพิ่มขึ้น</t>
        </is>
      </c>
      <c r="G70" s="89" t="inlineStr">
        <is>
          <t>ลดการดูดซึม เพราะ นมมันไป chelate กับยาทำให้การละลายลดลง</t>
        </is>
      </c>
      <c r="H70" s="89" t="inlineStr">
        <is>
          <t>นมไม่มีผลต่อการดูดซึม</t>
        </is>
      </c>
      <c r="I70" s="120" t="inlineStr">
        <is>
          <t>4</t>
        </is>
      </c>
      <c r="J70" s="89" t="inlineStr">
        <is>
          <t>✅ คำตอบที่ถูกต้อง: ข้อ ง. ลดการดูดซึม เพราะ นมมันไป chelate กับยาทำให้การละลายลดลง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ลดการดูดซึม เพราะ นมมันไป chelate กับยาทำให้การละลายลดลง ยากลุ่ม Quinolones (เช่น Ciprofloxacin, Levofloxacin) สามารถเกิด chelation กับ polyvalent cations (เช่น แคลเซียมในนม, แมกนีเซียม, อลูมิเนียม) เกิดเป็นสารประกอบเชิงซ้อนที่ไม่ละลายน้ำและดูดซึมไม่ได้ ทำให้การดูดซึมยาและระดับยาในเลือดลดลงอย่างมาก
🔍 ข้ออื่นผิดเพราะอะไร:
• ข้อ ก. (เพิ่มการดูดซึมเพราะนมมันจะไป ต่อเยื่อบุทางเดินอาหาร ทำให้การดูดซึมง่ายขึ้น): นมไม่ได้กระตุ้นการดูดซึมยาปฏิชีวนะ แต่มีแคลเซียมไอออนที่จับตัวกับยาเป็นสารประกอบเชิงซ้อนที่ไม่สามารถดูดซึมผ่านเยื่อบุลำไส้ได้
• ข้อ ข. (ลดการดูดซึม เพราะนมมันจะไป ต่อเยื่อบุทางเดินอาหาร ทำให้การดูดซึมยากขึ้น): การลดลงของการดูดซึมไม่ได้เกิดจากการที่นมไปเคลือบปิดกั้นเยื่อบุทางเดินอาหาร แต่เกิดจากอันตรกิริยาทางเคมีโดยตรงระหว่างยากับ divalent cations ในนม
• ข้อ ค. (เพิ่มการดูดซึม เพราะ นมมันไป chelate กับยาทำให้การละลายเพิ่มขึ้น): การเกิด chelation ระหว่างยากลุ่ม quinolone กับแคลเซียมในนมจะทำให้ได้สารประกอบเชิงซ้อนขนาดใหญ่ที่ไม่ละลายน้ำ จึงขัดขวางการดูดซึมยาแทนที่จะเพิ่มการละลาย
• ข้อ จ. (นมไม่มีผลต่อการดูดซึม): แคลเซียมในนมมีผลลด bioavailability ของยากลุ่ม fluoroquinolones ลงอย่างมีนัยสำคัญทางคลินิก (ลดลงได้ถึงร้อยละ 50-80) ส่งผลให้การรักษาล้มเหลว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0" s="121" t="n"/>
      <c r="L70" s="89" t="inlineStr">
        <is>
          <t>Antimicrobial Pharmacology</t>
        </is>
      </c>
      <c r="M70" s="121" t="inlineStr">
        <is>
          <t>Clinic</t>
        </is>
      </c>
      <c r="N70" s="89" t="inlineStr">
        <is>
          <t>ข้อ 3 Pharma Plus เล่มม่วง (เฉลยข้อ ง)</t>
        </is>
      </c>
      <c r="O70" s="121" t="n"/>
      <c r="P70" s="121" t="n"/>
      <c r="Q70" s="100" t="n"/>
    </row>
    <row r="71" ht="13.2" customHeight="1" s="49">
      <c r="A71" s="120" t="n">
        <v>69</v>
      </c>
      <c r="B71" s="89"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ยาที่เหมาะสมสำหรับคนไข้รายนี้คืออะไร</t>
        </is>
      </c>
      <c r="C71" s="121" t="n"/>
      <c r="D71" s="89" t="inlineStr">
        <is>
          <t>Nystatin</t>
        </is>
      </c>
      <c r="E71" s="89" t="inlineStr">
        <is>
          <t>Griseofulvin</t>
        </is>
      </c>
      <c r="F71" s="89" t="inlineStr">
        <is>
          <t>Clotrimazole</t>
        </is>
      </c>
      <c r="G71" s="89" t="inlineStr">
        <is>
          <t>Itraconazole</t>
        </is>
      </c>
      <c r="H71" s="89" t="inlineStr">
        <is>
          <t>Whitfield ointment</t>
        </is>
      </c>
      <c r="I71" s="120" t="inlineStr">
        <is>
          <t>4</t>
        </is>
      </c>
      <c r="J71" s="89" t="inlineStr">
        <is>
          <t>✅ คำตอบที่ถูกต้อง: ข้อ ง. Itraconazole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Itraconazole การติดเชื้อรา Malassezia เป็นบริเวณกว้าง (ลามทั่วแผ่นหลัง) การใช้ยาทาเฉพาะที่อาจไม่ทั่วถึง พิจารณาใช้ยากินกลุ่ม azoles เช่น Itraconazole หรือ Ketoconazole ตามแนวทางการรักษา
🔍 ข้ออื่นผิดเพราะอะไร:
• ข้อ ก. (Nystatin): Nystatin เป็นยาต้านเชื้อรากลุ่ม polyene ที่ออกฤทธิ์เฉพาะต่อ Candida spp. ไม่มีประสิทธิภาพในการรักษาการติดเชื้อรากลุ่ม Malassezia หรือ Dermatophytes
• ข้อ ข. (Griseofulvin): Griseofulvin ออกฤทธิ์จำเพาะต่อเชื้อรากลุ่ม Dermatophytes เท่านั้น โดยจับกับ tubulin ยับยั้ง mitotic spindle ไม่มีฤทธิ์ต้านเชื้อรา Malassezia furfur ก่อโรคเกลื้อน
• ข้อ ค. (Clotrimazole): Clotrimazole ชนิดทาเป็นยาต้านเชื้อราที่ใช้ได้ผลดีในเกลื้อน แต่เนื่องจากรอยโรคของผู้ป่วยกระจายตัวเป็นบริเวณกว้างทั่วแผ่นหลังและใบหน้า การทายาเฉพาะที่จะทำได้ยากและไม่ทั่วถึง
• ข้อ จ. (Whitfield ointment): Whitfield ointment (benzoic acid + salicylic acid) มีฤทธิ์เพียงลอกผิวและต้านเชื้อราอย่างอ่อน ก่อให้เกิดอาการระคายเคืองแสบแดงสูง ไม่เหมาะกับรอยโรคบริเวณกว้างและใบหน้า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71" s="121" t="n"/>
      <c r="L71" s="89" t="inlineStr">
        <is>
          <t>Fungal Infections</t>
        </is>
      </c>
      <c r="M71" s="121" t="inlineStr">
        <is>
          <t>Clinic</t>
        </is>
      </c>
      <c r="N71" s="89" t="inlineStr">
        <is>
          <t>ข้อ 3 Pharma Plus เล่มม่วง (เฉลยข้อ ง)</t>
        </is>
      </c>
      <c r="O71" s="121" t="n"/>
      <c r="P71" s="121" t="n"/>
      <c r="Q71" s="100" t="n"/>
    </row>
    <row r="72" ht="13.2" customHeight="1" s="49">
      <c r="A72" s="120" t="n">
        <v>70</v>
      </c>
      <c r="B72" s="89" t="inlineStr">
        <is>
          <t>ยา ARV ตัวใดไม่ควรใช้ในหญิงตั้งครรภ์ ไตรมาสที่ 3</t>
        </is>
      </c>
      <c r="C72" s="121" t="n"/>
      <c r="D72" s="89" t="inlineStr">
        <is>
          <t>Efavirenz</t>
        </is>
      </c>
      <c r="E72" s="89" t="inlineStr">
        <is>
          <t>Stavudine</t>
        </is>
      </c>
      <c r="F72" s="89" t="inlineStr">
        <is>
          <t>Nevirapine</t>
        </is>
      </c>
      <c r="G72" s="89" t="inlineStr">
        <is>
          <t>Lamivudine</t>
        </is>
      </c>
      <c r="H72" s="89" t="inlineStr">
        <is>
          <t>ไม่มีข้อใดถูก</t>
        </is>
      </c>
      <c r="I72" s="120" t="inlineStr">
        <is>
          <t>4</t>
        </is>
      </c>
      <c r="J72" s="89" t="inlineStr">
        <is>
          <t>✅ คำตอบที่ถูกต้อง: ข้อ ง. Lamivudine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Lamivudine Efavirenz (EFV) มีคำเตือนเรื่อง Teratogenicity ในไตรมาสแรก (Neural tube defects) แต่ในปัจจุบันแนวทางใหม่ระบุว่าสามารถใช้ได้ตลอดการตั้งครรภ์ อย่างไรก็ตาม คำถามนี้มักอิงตามตำราเก่าหรือข้อสอบบอร์ดที่เน้น EFV ในไตรมาส 1 ส่วนในไตรมาสที่ 3 ยาที่ต้องระวังเป็นพิเศษคือ NVP (ความเสี่ยงตับอักเสบรุนแรงในหญิงตั้งครรภ์ที่มี CD4 &gt; 250) แต่จากตัวเลือกและคีย์มาตรฐาน Efavirenz มักถูกกล่าวถึงบ่อยที่สุดในแง่ข้อจำกัดการใช้ช่วงไตรมาสแรก แต่หากพิจารณาตามข้อสอบเก่า คำตอบข้อนี้มักจะอ้างอิง safety โดย EFV ห้ามใช้ในไตรมาสแรก (First trimester) หรือบางตำราอาจมองว่าไม่มีข้อห้ามเด็ดขาดในไตรมาส 3 ถ้าพิจารณาตามช้อยส์และโจทย์มาตรฐาน (ข้อ 5: ไม่มีข้อใดถูก เนื่องจาก EFV ห้ามใช้ในไตรมาส 1 ไม่ใช่ไตรมาส 3)
🔍 ข้ออื่นผิดเพราะอะไร:
• ข้อ ก. (Efavirenz): Efavirenz (EFV) ในอดีตเคยมีข้อกังวลเรื่อง neural tube defects ในไตรมาสแรก แต่ข้อมูลปัจจุบันและความปลอดภัยในไตรมาส 2 และ 3 ยืนยันว่าสามารถใช้ได้ปลอดภัยหากมีความจำเป็น
• ข้อ ข. (Stavudine): Stavudine (d4T) เป็นยาที่มีความเป็นพิษสูงและไม่แนะนำให้ใช้ในทุกไตรมาสของการตั้งครรภ์เนื่องจากเสี่ยงต่อ fatal lactic acidosis และ pancreatitis โดยเฉพาะเมื่อใช้ร่วมกับ ddI
• ข้อ ค. (Nevirapine): Nevirapine (NVP) สามารถใช้ในหญิงตั้งครรภ์ได้ แต่ต้องระวังภาวะตับอักเสบรุนแรงในหญิงที่มี CD4 &gt; 250 cells/mm³ ไม่ได้มีข้อห้ามจำเพาะในไตรมาสที่ 3
• ข้อ จ. (ไม่มีข้อใดถูก): คำตอบที่ระบุว่าไม่มีข้อใดถูกสะท้อนว่ายา ARV ส่วนใหญ่ในปัจจุบันสามารถใช้ได้อย่างปลอดภัยภายใต้การดูแลของแพทย์์ หรือมีข้อห้ามที่จำเพาะเจาะจงแตกต่างกันไปตามแนวทางเวชปฏิบัติ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2" s="121" t="n"/>
      <c r="L72" s="89" t="inlineStr">
        <is>
          <t>Antimicrobial Pharmacology</t>
        </is>
      </c>
      <c r="M72" s="121" t="inlineStr">
        <is>
          <t>Clinic</t>
        </is>
      </c>
      <c r="N72" s="89" t="inlineStr">
        <is>
          <t>ข้อ 3 Pharma Plus เล่มม่วง (เฉลยข้อ ง)</t>
        </is>
      </c>
      <c r="O72" s="121" t="n"/>
      <c r="P72" s="121" t="n"/>
      <c r="Q72" s="100" t="n"/>
    </row>
    <row r="73" ht="13.2" customHeight="1" s="49">
      <c r="A73" s="120" t="n">
        <v>71</v>
      </c>
      <c r="B73" s="89" t="inlineStr">
        <is>
          <t>หญิงอายุ 35 ปี เห็นปล้องพยาธิแบนคล้ายริบบิ้นตอนถ่าย มีประวัติชอบทานสุกๆดิบๆ มาซื้อยาถ่ายพยาธิ
ข้อใดผิดเกี่ยวกับยา Praziquantel</t>
        </is>
      </c>
      <c r="C73" s="121" t="n"/>
      <c r="D73" s="89" t="inlineStr">
        <is>
          <t>ใช้รักษาการติดเชื้อพยาธิตัวกลมไม่ได้ผล</t>
        </is>
      </c>
      <c r="E73" s="89" t="inlineStr">
        <is>
          <t>ออกฤทธิ์เป็น cestocidal</t>
        </is>
      </c>
      <c r="F73" s="89" t="inlineStr">
        <is>
          <t>ฆ่าไข่พยาธิ (ovicide)</t>
        </is>
      </c>
      <c r="G73" s="89" t="inlineStr">
        <is>
          <t>ใช้รักษาการติดเชื้อพยาธิใบไม้ในตับได้</t>
        </is>
      </c>
      <c r="H73" s="89" t="inlineStr">
        <is>
          <t>ทำให้ง่วงนอน</t>
        </is>
      </c>
      <c r="I73" s="120" t="inlineStr">
        <is>
          <t>4</t>
        </is>
      </c>
      <c r="J73" s="89" t="inlineStr">
        <is>
          <t>✅ คำตอบที่ถูกต้อง: ข้อ ง. ใช้รักษาการติดเชื้อพยาธิใบไม้ในตับได้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ใช้รักษาการติดเชื้อพยาธิใบไม้ในตับได้ Praziquantel ไม่มีฤทธิ์ในการฆ่าไข่พยาธิ (not ovicidal) จึงเป็นข้อผิดในข้อ 3 นอกจากนี้ Praziquantel ใช้รักษาพยาธิใบไม้และพยาธิ์ตัวตืด แต่ไม่ครอบคลุมพยาธิตัวกลม (Nematodes)
🔍 ข้ออื่นผิดเพราะอะไร:
• ข้อ ก. (ใช้รักษาการติดเชื้อพยาธิตัวกลมไม่ได้ผล): ข้อความนี้ถูกต้องเนื่องจาก Praziquantel ไม่มีฤทธิ์ต้านพยาธิตัวกลม (Nematodes) เนื่องจากโครงสร้างเป้าหมาย neuromuscular junction ของพยาธิตัวกลมไม่ตอบสนองต่อกลไกของยานี้
• ข้อ ข. (ออกฤทธิ์เป็น cestocidal): ข้อความนี้ถูกต้องเนื่องจาก Praziquantel ออกฤทธิ์ฆ่าพยาธิตัวตืด (Cestodes) ตัวเต็มวัยได้อย่างมีประสิทธิภาพสูง โดยทำให้เปลือกพยาธิสลายและเสียสมดุลแคลเซียม
• ข้อ ค. (ฆ่าไข่พยาธิ (ovicide)): Praziquantel ไม่มีฤทธิ์ฆ่าไข่พยาธิ (not ovicidal) จึงไม่สามารถทำลายไข่ของพยาธิได้ ทำให้มีความเสี่ยงต่อการเกิด cysticercosis หากไข่พยาธิตืดหมูแตกและตัวอ่อนฟักในทางเดินอาหาร
• ข้อ จ. (ทำให้ง่วงนอน): อาการง่วงนอน (somnolence/dizziness) เป็นอาการข้างเคียงทางระบบประสาทส่วนกลางที่พบบ่อยของ Praziquantel ผู้ป่วยจึงควรหลีกเลี่ยงการขับขี่ยานพาหนะหลังรับประทานยา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3" s="121" t="n"/>
      <c r="L73" s="89" t="inlineStr">
        <is>
          <t>Parasitic infections</t>
        </is>
      </c>
      <c r="M73" s="121" t="inlineStr">
        <is>
          <t>Clinic</t>
        </is>
      </c>
      <c r="N73" s="89" t="inlineStr">
        <is>
          <t>ข้อ 3 Pharma Plus เล่มม่วง (เฉลยข้อ ง)</t>
        </is>
      </c>
      <c r="O73" s="121" t="n"/>
      <c r="P73" s="121" t="n"/>
      <c r="Q73" s="100" t="n"/>
    </row>
    <row r="74" ht="13.2" customHeight="1" s="49">
      <c r="A74" s="120" t="n">
        <v>72</v>
      </c>
      <c r="B74" s="89" t="inlineStr">
        <is>
          <t>ยา tetracycline เมื่อหมดอายุแล้วรับประทานจะทำให้เกิดอาการอะไร</t>
        </is>
      </c>
      <c r="C74" s="121" t="n"/>
      <c r="D74" s="89" t="inlineStr">
        <is>
          <t>Fanconi-like syndrome</t>
        </is>
      </c>
      <c r="E74" s="89" t="inlineStr">
        <is>
          <t>Megaloblastic anemia</t>
        </is>
      </c>
      <c r="F74" s="89" t="inlineStr">
        <is>
          <t>Pyogenic granuloma</t>
        </is>
      </c>
      <c r="G74" s="89" t="inlineStr">
        <is>
          <t>Dress syndrome</t>
        </is>
      </c>
      <c r="H74" s="89" t="inlineStr">
        <is>
          <t>Stevens-Johnson syndrome</t>
        </is>
      </c>
      <c r="I74" s="120" t="inlineStr">
        <is>
          <t>1</t>
        </is>
      </c>
      <c r="J74" s="89" t="inlineStr">
        <is>
          <t>✅ คำตอบที่ถูกต้อง: ข้อ ก. Fanconi-like syndrome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Fanconi-like syndrome การรับประทานยา Tetracycline ที่เสื่อมสภาพหรือหมดอายุ จะเกิดการสลายตัวเป็นสาร epianhydrotetracycline และ anhydrotetracycline ซึ่งเป็นพิษต่อ proximal tubules ของไต ทำให้เกิด Fanconi syndrome (Type 2 renal tubular acidosis)
🔍 ข้ออื่นผิดเพราะอะไร:
• ข้อ ข. (Megaloblastic anemia): Megaloblastic anemia สัมพันธ์กับการขาดโฟเลตหรือวิตามินบี 12 หรือการได้รับยาต้านโฟเลต เช่น Methotrexate หรือ Cotrimoxazole ไม่ใช่ผลจาก degradative products ของ tetracycline
• ข้อ ค. (Pyogenic granuloma): Pyogenic granuloma เป็นเนื้องอกของหลอดเลือดชนิดไม่ร้ายแรงที่ผิวหนังและเยื่อบุ สัมพันธ์กับการบาดเจ็บหรือการเปลี่ยนแปลงของฮอร์โมน ไม่ใช่พิษจากการเสื่อมสภาพของยา
• ข้อ ง. (Dress syndrome): DRESS syndrome เป็นภาวะภูมิแพ้ยาชนิดรุนแรงแบบล่าช้าที่เกิดการแพ้หลายระบบร่วมกับมี eosinophilia สัมพันธ์กับยาเช่น Allopurinol หรือ Carbamazepine
• ข้อ จ. (Stevens-Johnson syndrome): Stevens-Johnson syndrome (SJS) เป็นภาวะหลุดลอกของหนังกำพร้าชนิดรุนแรงจากการแพ้ยาแบบ type IV hypersensitivity ไม่ได้สัมพันธ์กับการเกิด renal tubular acidosis จากยาหมดอายุ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4" s="121" t="n"/>
      <c r="L74" s="89" t="inlineStr">
        <is>
          <t>Antimicrobial Pharmacology</t>
        </is>
      </c>
      <c r="M74" s="121" t="inlineStr">
        <is>
          <t>Clinic</t>
        </is>
      </c>
      <c r="N74" s="89" t="inlineStr">
        <is>
          <t>ข้อ 4 Pharma Plus เล่มม่วง (เฉลยข้อ ก)</t>
        </is>
      </c>
      <c r="O74" s="121" t="n"/>
      <c r="P74" s="121" t="n"/>
      <c r="Q74" s="100" t="n"/>
    </row>
    <row r="75" ht="13.2" customHeight="1" s="49">
      <c r="A75" s="120" t="n">
        <v>73</v>
      </c>
      <c r="B75" s="89" t="inlineStr">
        <is>
          <t>ผู้ป่วยชายอายุ 19 ปีพบเภสัชกรที่ร้านขายยามาด้วยอาการเป็นผื่นหลายวงบริเวณหนังศีรษะลักษณะผื่นผื่นนูนแดงมีสะเก็ดคัน
ลักษณะผื่นที่เป็นผู้ป่วยเป็นบริเวณหนังศีรษะเรียกกว่า</t>
        </is>
      </c>
      <c r="C75" s="121" t="n"/>
      <c r="D75" s="89" t="inlineStr">
        <is>
          <t>Tinea capitis</t>
        </is>
      </c>
      <c r="E75" s="89" t="inlineStr">
        <is>
          <t>Tinea corporis</t>
        </is>
      </c>
      <c r="F75" s="89" t="inlineStr">
        <is>
          <t>Tinea cruris</t>
        </is>
      </c>
      <c r="G75" s="89" t="inlineStr">
        <is>
          <t>Tinea faciei</t>
        </is>
      </c>
      <c r="H75" s="89" t="inlineStr">
        <is>
          <t>Tinea pedis</t>
        </is>
      </c>
      <c r="I75" s="120" t="inlineStr">
        <is>
          <t>1</t>
        </is>
      </c>
      <c r="J75" s="89" t="inlineStr">
        <is>
          <t>✅ คำตอบที่ถูกต้อง: ข้อ ก. Tinea capitis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capitis การติดเชื้อรา Dermatophyte ที่บริเวณหนังศีรษะเรียกว่า Tinea capitis มักพบในเด็กหรือวัยรุ่น มีลักษณะเป็นผื่นนูนแดง มีสะเก็ด และผมร่วงเป็นหย่อมๆ
🔍 ข้ออื่นผิดเพราะอะไร:
• ข้อ ข. (Tinea corporis): Tinea corporis (กลากตามลำตัว) หมายถึงการติดเชื้อรา Dermatophyte ที่บริเวณผิวหนังลำตัว แขน หรือขา ไม่รวมบริเวณศีรษะ ขาหนีบ ฝ่ามือ และฝ่าเท้า
• ข้อ ค. (Tinea cruris): Tinea cruris (สังคัง) หมายถึงการติดเชื้อรา Dermatophyte บริเวณขาหนีบ รอยพับต้นขา หรือรอบทวารหนัก รอยโรคเด่นที่บริเวณรอยพับอับชื้น
• ข้อ ง. (Tinea faciei): Tinea faciei หมายถึงการติดเชื้อรา Dermatophyte บริเวณผิวหนังใบหน้าส่วนที่ไม่มีหนวดเครา หากเกิดในบริเวณหนังศีรษะที่มีเส้นผมจะจัดเป็น Tinea capitis
• ข้อ จ. (Tinea pedis): Tinea pedis (โรคน้ำกัดเท้า) หมายถึงการติดเชื้อรา Dermatophyte บริเวณซอกนิ้วเท้า ฝ่าเท้า หรือขอบเท้า ไม่ได้หมายถึงรอยโรคบนหนังศีรษะ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5" s="121" t="n"/>
      <c r="L75" s="89" t="inlineStr">
        <is>
          <t>Antimicrobial Pharmacology</t>
        </is>
      </c>
      <c r="M75" s="121" t="inlineStr">
        <is>
          <t>Clinic</t>
        </is>
      </c>
      <c r="N75" s="89" t="inlineStr">
        <is>
          <t>ข้อ 4 Pharma Plus เล่มม่วง (เฉลยข้อ ก)</t>
        </is>
      </c>
      <c r="O75" s="121" t="n"/>
      <c r="P75" s="121" t="n"/>
      <c r="Q75" s="100" t="n"/>
    </row>
    <row r="76" ht="13.2" customHeight="1" s="49">
      <c r="A76" s="120" t="n">
        <v>74</v>
      </c>
      <c r="B76" s="89" t="inlineStr">
        <is>
          <t>หากหญิงตั้งครรภ์รายนี้ได้รับยาตามสูตรที่แนะนำตั้งแต่เริ่มแรก เมื่อหญิงตั้งครรภ์ HIV ปวดท้องคลอดจะให้ยาอย่างไร</t>
        </is>
      </c>
      <c r="C76" s="121" t="n"/>
      <c r="D76" s="89" t="inlineStr">
        <is>
          <t>AZT q 3 hrs</t>
        </is>
      </c>
      <c r="E76" s="89" t="inlineStr">
        <is>
          <t>NVP q 3 hrs</t>
        </is>
      </c>
      <c r="F76" s="89" t="inlineStr">
        <is>
          <t>AZT OD + NVP q 3 hrs</t>
        </is>
      </c>
      <c r="G76" s="89" t="inlineStr">
        <is>
          <t>AZT q 3 hrs + NVP OD</t>
        </is>
      </c>
      <c r="H76" s="89" t="inlineStr">
        <is>
          <t>AZT + NVP q 3 hrs</t>
        </is>
      </c>
      <c r="I76" s="120" t="inlineStr">
        <is>
          <t>1</t>
        </is>
      </c>
      <c r="J76" s="89" t="inlineStr">
        <is>
          <t>✅ คำตอบที่ถูกต้อง: ข้อ ก. AZT q 3 hrs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q 3 hrs ในระหว่างเจ็บครรภ์คลอด (Intrapartum period) หากหญิงตั้งครรภ์ได้รับยาต้านไวรัสสม่ำเสมอและมี Viral load เป็น undetectable (
🔍 ข้ออื่นผิดเพราะอะไร:
• ข้อ ข. (NVP q 3 hrs): Nevirapine (NVP) ไม่ได้รับประทานทุก 3 ชั่วโมงระหว่างเจ็บครรภ์คลอด ในสูตรดั้งเดิม NVP ให้ขนาด 200 mg เพียงครั้งเดียวเมื่อเริ่มเจ็บครรภ์คลอด ไม่ได้ให้แบบถี่ทุก 3 ชม.
• ข้อ ค. (AZT OD + NVP q 3 hrs): การให้ AZT รูปแบบวันละครั้ง (OD) ไม่สามารถรักษาระดับยาในกระแสเลือดให้คงที่เพียงพอที่จะป้องกันการติดเชื้อผ่านรกระหว่างการคลอดได้
• ข้อ ง. (AZT q 3 hrs + NVP OD): การให้ AZT ทุก 3 ชั่วโมงร่วมกับ NVP ครั้งเดียวตอนเริ่มเจ็บครรภ์คลอดเป็นสูตรทางเลือกในกรณีที่มารดาไม่เคยกินยาต้านไวรัสมาก่อนหรือกดไวรัสได้ไม่ดี ไม่ใช่สูตรมาตรฐานสำหรับผู้ที่กดไวรัสได้ดี
• ข้อ จ. (AZT + NVP q 3 hrs): Nevirapine ไม่มีการบริหารยาทุก 3 ชั่วโมงเนื่องจากตัวยามี half-life ยาวนานกว่า 24-40 ชั่วโมง การให้ทุก 3 ชั่วโมงจะทำให้เกิดการสะสมยาและตับวายเฉียบพลัน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6" s="121" t="n"/>
      <c r="L76" s="89" t="inlineStr">
        <is>
          <t>Antimicrobial Pharmacology</t>
        </is>
      </c>
      <c r="M76" s="121" t="inlineStr">
        <is>
          <t>Clinic</t>
        </is>
      </c>
      <c r="N76" s="89" t="inlineStr">
        <is>
          <t>ข้อ 4 Pharma Plus เล่มม่วง (เฉลยข้อ ก)</t>
        </is>
      </c>
      <c r="O76" s="121" t="n"/>
      <c r="P76" s="121" t="n"/>
      <c r="Q76" s="100" t="n"/>
    </row>
    <row r="77" ht="13.2" customHeight="1" s="49">
      <c r="A77" s="120" t="n">
        <v>75</v>
      </c>
      <c r="B77" s="89" t="inlineStr">
        <is>
          <t>หญิงอายุ 35 ปี เห็นปล้องพยาธิแบนคล้ายริบบิ้นตอนถ่าย มีประวัติชอบทานสุกๆดิบๆ มาซื้อยาถ่ายพยาธิ
ข้อใดผิดเกี่ยวกับยา Niclosamide</t>
        </is>
      </c>
      <c r="C77" s="121" t="n"/>
      <c r="D77" s="89" t="inlineStr">
        <is>
          <t>เคี้ยวยาให้ละเอียดก่อนกลืน</t>
        </is>
      </c>
      <c r="E77" s="89" t="inlineStr">
        <is>
          <t>กินยาระบายร่วมด้วย โดยกินหลัง Niclosamide 2 ชั่วโมง เพื่อป้องกัน Cysticercosis</t>
        </is>
      </c>
      <c r="F77" s="89" t="inlineStr">
        <is>
          <t>หลีกเลี่ยง alcohol ทั้งขณะกินยาหรือหลังกิน 1 วัน</t>
        </is>
      </c>
      <c r="G77" s="89" t="inlineStr">
        <is>
          <t>อาการข้างเคียง คือ คลื่นไส้ อาเจียน ถ่ายท้อง ไม่สบายท้อง</t>
        </is>
      </c>
      <c r="H77" s="89" t="inlineStr">
        <is>
          <t>Niclosamide ถูกดูดซึมในลำไส้ได้ดี</t>
        </is>
      </c>
      <c r="I77" s="120" t="inlineStr">
        <is>
          <t>1</t>
        </is>
      </c>
      <c r="J77" s="89" t="inlineStr">
        <is>
          <t>✅ คำตอบที่ถูกต้อง: ข้อ ก. เคี้ยวยาให้ละเอียดก่อนกลืน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เคี้ยวยาให้ละเอียดก่อนกลืน Niclosamide แทบจะไม่ถูกดูดซึมผ่านทางเดินอาหาร (poorly absorbed from the gastrointestinal tract) ซึ่งเป็นข้อดีเพราะตัวยาจะออกฤทธิ์เฉพาะที่ใน lumen ของลำไส้ต่อตัวพยาธิโดยตรง ดังนั้นข้อ 5 จึงกล่าวผิด
🔍 ข้ออื่นผิดเพราะอะไร:
• ข้อ ข. (กินยาระบายร่วมด้วย โดยกินหลัง Niclosamide 2 ชั่วโมง เพื่อป้องกัน Cysticercosis): การให้ยากลุ่ม saline cathartic เช่น magnesium sulfate หลัง niclosamide 2 ชั่วโมง เป็นคำแนะนำที่ถูกต้องสำหรับป้องกันการเกิด cysticercosis จากไข่ของตัวตืดหมู (Taenia solium) ที่อาจแตกตัวและย้อนเข้ากระเพาะอาหาร จึงไม่ใช่ข้อความที่ผิด
• ข้อ ค. (หลีกเลี่ยง alcohol ทั้งขณะกินยาหรือหลังกิน 1 วัน): การหลีกเลี่ยงเครื่องดื่มแอลกอฮอล์ขณะรับประทานยาและหลังรับประทาน 1 วัน เป็นข้อแนะนำที่ถูกต้องของ niclosamide เพื่อลดการระคายเคืองทางเดินอาหารและป้องกันอาการคลื่นไส้อาเจียนรุนแรง จึงไม่ใช่ข้อความที่ผิด
• ข้อ ง. (อาการข้างเคียง คือ คลื่นไส้ อาเจียน ถ่ายท้อง ไม่สบายท้อง): อาการไม่พึงประสงค์ทางระบบทางเดินอาหาร เช่น คลื่นไส้ อาเจียน ปวดเกร็งท้อง และถ่ายเหลว เป็นอาการข้างเคียงที่พบบ่อยที่สุดของ niclosamide จึงไม่ใช่ข้อความที่ผิด
• ข้อ จ. (Niclosamide ถูกดูดซึมในลำไส้ได้ดี): Niclosamide แทบไม่ถูกดูดซึมผ่านทางเดินอาหาร โดยคงอยู่ในลำไส้เพื่อออกฤทธิ์ขัดขวาง oxidative phosphorylation และยับยั้งการสร้าง ATP ในไมโทคอนเดรียของพยาธิตัวตืดโดยตรง ดังนั้นข้อความที่ว่ายาถูกดูดซึมได้ดีจึงเป็นข้อความที่ผิดตามหลักเภสัชจลนศาสตร์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21" t="n"/>
      <c r="L77" s="89" t="inlineStr">
        <is>
          <t>Parasitic infections</t>
        </is>
      </c>
      <c r="M77" s="121" t="inlineStr">
        <is>
          <t>Clinic</t>
        </is>
      </c>
      <c r="N77" s="89" t="inlineStr">
        <is>
          <t>ข้อ 4 Pharma Plus เล่มม่วง (เฉลยข้อ ก)</t>
        </is>
      </c>
      <c r="O77" s="121" t="n"/>
      <c r="P77" s="121" t="n"/>
      <c r="Q77" s="100" t="n"/>
    </row>
    <row r="78" ht="13.2" customHeight="1" s="49">
      <c r="A78" s="120" t="n">
        <v>76</v>
      </c>
      <c r="B78" s="89" t="inlineStr">
        <is>
          <t>ยาในกลุ่ม quinolone มีกลไกการออกฤทธิ์เป็นอย่างไร</t>
        </is>
      </c>
      <c r="C78" s="121" t="n"/>
      <c r="D78" s="89" t="inlineStr">
        <is>
          <t>ขัดขวางการสร้างผนังเซลล์</t>
        </is>
      </c>
      <c r="E78" s="89" t="inlineStr">
        <is>
          <t>ขัดขวางการสร้างผนังหุ้มเซลล์</t>
        </is>
      </c>
      <c r="F78" s="89" t="inlineStr">
        <is>
          <t>ขัดขวางการสร้าง folic acid</t>
        </is>
      </c>
      <c r="G78" s="89" t="inlineStr">
        <is>
          <t>ขัดขวางการสังเคราะห์ nucleic acid</t>
        </is>
      </c>
      <c r="H78" s="89" t="inlineStr">
        <is>
          <t>Meropenem 1 g IV Q8H</t>
        </is>
      </c>
      <c r="I78" s="120" t="inlineStr">
        <is>
          <t>3</t>
        </is>
      </c>
      <c r="J78" s="89" t="inlineStr">
        <is>
          <t>✅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ยากลุ่ม Quinolones ออกฤทธิ์ยับยั้งเอนไซม์ DNA gyrase และ topoisomerase IV ของแบคทีเรีย ซึ่งจำเป็นต่อการจำลองและสังเคราะห์ DNA (nucleic acid synthesis)
🔍 ข้ออื่นผิดเพราะอะไร:
• ข้อ ก. (ขัดขวางการสร้างผนังเซลล์): การขัดขวางการสร้างผนังเซลล์ (peptidoglycan synthesis) เป็นกลไกหลักของยาต้านจุลชีพกลุ่ม beta-lactams, glycopeptides (vancomycin) และ fosfomycin ไม่ใช่กลไกของยากลุ่ม quinolones
• ข้อ ข. (ขัดขวางการสร้างผนังหุ้มเซลล์): การรบกวนโครงสร้างหรือทำให้เกิดรูรั่วที่เยื่อหุ้มเซลล์ (cell membrane permeability) เป็นกลไกของยากลุ่ม polymyxins (colistin, polymyxin B) และ daptomycin ไม่ใช่กลไกของ fluoroquinolones
• ข้อ ง. (ขัดขวางการสังเคราะห์ nucleic acid): การขัดขวางการสังเคราะห์ nucleic acid โดยตรงผ่านการยับยั้งเอนไซม์ DNA gyrase (topoisomerase II) และ topoisomerase IV เป็นกลไกที่แท้จริงของยากลุ่ม fluoroquinolones ซึ่งทำให้แบคทีเรียไม่สามารถคลายเกลียวและจำลองสาย DNA ได้
• ข้อ จ. (Meropenem 1 g IV Q8H): Meropenem 1 g IV ทุก 8 ชั่วโมง เป็นยาปฏิชีวนะกลุ่ม carbapenem ที่ออกฤทธิ์ยับยั้ง penicillin-binding proteins (PBPs) ในการสร้างผนังเซลล์ของแบคทีเรียแกรมลบดื้อยา ไม่ใช่กลไกการออกฤทธิ์ของ quinolones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8" s="121" t="n"/>
      <c r="L78" s="89" t="inlineStr">
        <is>
          <t>Antimicrobial Pharmacology</t>
        </is>
      </c>
      <c r="M78" s="121" t="inlineStr">
        <is>
          <t>Clinic</t>
        </is>
      </c>
      <c r="N78" s="89" t="inlineStr">
        <is>
          <t>ข้อ 5 Pharma Plus เล่มม่วง (เฉลยข้อ ค)</t>
        </is>
      </c>
      <c r="O78" s="121" t="n"/>
      <c r="P78" s="121" t="n"/>
      <c r="Q78" s="100" t="n"/>
    </row>
    <row r="79" ht="13.2" customHeight="1" s="49">
      <c r="A79" s="120" t="n">
        <v>77</v>
      </c>
      <c r="B79" s="89" t="inlineStr">
        <is>
          <t>ผู้ป่วยชายอายุ 19 ปีพบเภสัชกรที่ร้านขายยามาด้วยอาการเป็นผื่นหลายวงบริเวณหนังศีรษะลักษณะผื่นผื่นนูนแดงมีสะเก็ดคัน
เภสัชกรจ่ายยา griseofulvin ระยะเวลาที่ใช้ในการรักษาด้วยยานี้เป็นอย่างน้อยก็เดือน</t>
        </is>
      </c>
      <c r="C79" s="121" t="n"/>
      <c r="D79" s="89" t="inlineStr">
        <is>
          <t>14 วัน</t>
        </is>
      </c>
      <c r="E79" s="89" t="inlineStr">
        <is>
          <t>2 เดือน</t>
        </is>
      </c>
      <c r="F79" s="89" t="inlineStr">
        <is>
          <t>3 เดือน</t>
        </is>
      </c>
      <c r="G79" s="89" t="inlineStr">
        <is>
          <t>4 เดือน</t>
        </is>
      </c>
      <c r="H79" s="89" t="inlineStr">
        <is>
          <t>5 เดือน</t>
        </is>
      </c>
      <c r="I79" s="120" t="inlineStr">
        <is>
          <t>3</t>
        </is>
      </c>
      <c r="J79" s="89" t="inlineStr">
        <is>
          <t>✅ คำตอบที่ถูกต้อง: ข้อ ค. 3 เดือน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3 เดือน การรักษา Tinea capitis ด้วยยากิน Griseofulvin ต้องใช้อย่างต่อเนื่องเป็นเวลานานเนื่องจากเชื้อราฝังลึกถึงรากผม โดยทั่วไปแนะนำอย่างน้อย 6-8 สัปดาห์ หรือประมาณ 2 เดือนขึ้นไป
🔍 ข้ออื่นผิดเพราะอะไร:
• ข้อ ก. (14 วัน): ระยะเวลา 14 วันสั้นเกินไปสำหรับการรักษา Tinea capitis เนื่องจากเส้นผมและรูขุมขนมีการเจริญเติบโตช้า ยาต้องสะสมใน keratinized tissue บริเวณรากผมอย่างต่อเนื่องเพื่อกำจัดสปอร์เชื้อรา
• ข้อ ข. (2 เดือน): ระยะเวลา 2 เดือน (6 ถึง 8 สัปดาห์) เป็นระยะเวลาขั้นต่ำทั่วไปในการรักษา Tinea capitis ด้วย griseofulvin แต่การประเมินทางคลินิกและการเพาะเชื้ออาจต้องให้ยานานต่อเนื่องจนกว่าผมจะงอกใหม่สมบูรณ์
• ข้อ ง. (4 เดือน): ระยะเวลา 4 เดือนมักใช้สำหรับการรักษาโรคเชื้อราที่เล็บมือ (onychomycosis of fingernails) ซึ่งยาวนานเกินความจำเป็นสำหรับระยะเวลาเริ่มต้นขั้นต่ำของชันนะตุบนหนังศีรษะ
• ข้อ จ. (5 เดือน): ระยะเวลา 5 เดือนถึง 6 เดือนขึ้นไปเป็นระยะเวลาที่สงวนไว้สำหรับการรักษาเชื้อราที่เล็บเท้า (toenail onychomycosis) เนื่องจากแผ่นเล็บเท้าใช้เวลาในการงอกใหม่ยาวนานกว่าหนังศีรษะมาก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9" s="121" t="n"/>
      <c r="L79" s="89" t="inlineStr">
        <is>
          <t>Antimicrobial Pharmacology</t>
        </is>
      </c>
      <c r="M79" s="121" t="inlineStr">
        <is>
          <t>Clinic</t>
        </is>
      </c>
      <c r="N79" s="89" t="inlineStr">
        <is>
          <t>ข้อ 5 Pharma Plus เล่มม่วง (เฉลยข้อ ค)</t>
        </is>
      </c>
      <c r="O79" s="121" t="n"/>
      <c r="P79" s="121" t="n"/>
      <c r="Q79" s="100" t="n"/>
    </row>
    <row r="80" ht="13.2" customHeight="1" s="49">
      <c r="A80" s="120" t="n">
        <v>78</v>
      </c>
      <c r="B80" s="89" t="inlineStr">
        <is>
          <t>Acyclovir ไม่มีข้อบ่งใช้ในโรคใดต่อไปนี้</t>
        </is>
      </c>
      <c r="C80" s="121" t="n"/>
      <c r="D80" s="89" t="inlineStr">
        <is>
          <t>HSV-1 และ 2</t>
        </is>
      </c>
      <c r="E80" s="89" t="inlineStr">
        <is>
          <t>CMV</t>
        </is>
      </c>
      <c r="F80" s="89" t="inlineStr">
        <is>
          <t>Varicella</t>
        </is>
      </c>
      <c r="G80" s="89" t="inlineStr">
        <is>
          <t>HPV</t>
        </is>
      </c>
      <c r="H80" s="89" t="inlineStr">
        <is>
          <t>HHV</t>
        </is>
      </c>
      <c r="I80" s="120" t="inlineStr">
        <is>
          <t>3</t>
        </is>
      </c>
      <c r="J80" s="89" t="inlineStr">
        <is>
          <t>✅ คำตอบที่ถูกต้อง: ข้อ ค. Varicella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Varicella Acyclovir มีข้อบ่งใช้ในการรักษาการติดเชื้อไวรัสกลุ่ม Herpes simplex virus (HSV-1 และ HSV-2), Varicella-zoster virus (VZV) และ Human herpesvirus (HHV) บางชนิด แต่ไม่มีฤทธิ์ครอบคลุม Cytomegalovirus (CMV) ซึ่งต้องใช้ Ganciclovir หรือ Valganciclovir และไม่มีข้อบ่งใช้สำหรับ Human papillomavirus (HPV)
🔍 ข้ออื่นผิดเพราะอะไร:
• ข้อ ก. (HSV-1 และ 2): Acyclovir เป็นยาต้านไวรัสอันดับแรกที่ได้รับการรับรองในการรักษาและป้องกันการกลับเป็นซ้ำของการติดเชื้อ Herpes Simplex Virus ทั้งชนิดที่ 1 (HSV-1) และชนิดที่ 2 (HSV-2)
• ข้อ ข. (CMV): Acyclovir ไม่มีประสิทธิภาพในการรักษา Cytomegalovirus (CMV) เนื่องจากไวรัส CMV ขาดเอนไซม์ viral thymidine kinase ในการเปลี่ยนยาให้เป็นรูป acyclovir monophosphate จึงต้องใช้ ganciclovir หรือ valganciclovir แทน
• ข้อ ง. (HPV): Human Papillomavirus (HPV) เป็น non-enveloped DNA virus ที่ทำให้เกิดหูดหงอนไก่และมะเร็งปากมดลูก ซึ่งไม่มี viral thymidine kinase และไม่ตอบสนองต่อ acyclovir แต่รักษาด้วย podophyllotoxin, imiquimod หรือการจี้ทำลายรอยโรค
• ข้อ จ. (HHV): Human Herpesviruses (HHV) บางชนิด เช่น HHV-3 (Varicella-Zoster Virus) จัดเป็นข้อบ่งใช้หลักที่สำคัญของ acyclovir ในการรักษาโรคอีสุกอีใสและงูสวัด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80" s="121" t="n"/>
      <c r="L80" s="89" t="inlineStr">
        <is>
          <t>Viral Infections (Herpesviridae)</t>
        </is>
      </c>
      <c r="M80" s="121" t="inlineStr">
        <is>
          <t>Clinic</t>
        </is>
      </c>
      <c r="N80" s="89" t="inlineStr">
        <is>
          <t>ข้อ 5 Pharma Plus เล่มม่วง (เฉลยข้อ ค)</t>
        </is>
      </c>
      <c r="O80" s="121" t="n"/>
      <c r="P80" s="121" t="n"/>
      <c r="Q80" s="100" t="n"/>
    </row>
    <row r="81" ht="13.2" customHeight="1" s="49">
      <c r="A81" s="120" t="n">
        <v>79</v>
      </c>
      <c r="B81" s="89" t="inlineStr">
        <is>
          <t>เกี่ยวกับ ยาใดเป็นพิษต่อตับ ข้อใดต่อไปนี้กล่าวถูกต้องตามหลักวิชาชีพเภสัชกรรม</t>
        </is>
      </c>
      <c r="C81" s="121" t="n"/>
      <c r="D81" s="89" t="inlineStr">
        <is>
          <t>AZT</t>
        </is>
      </c>
      <c r="E81" s="89" t="inlineStr">
        <is>
          <t>Stavudine</t>
        </is>
      </c>
      <c r="F81" s="89" t="inlineStr">
        <is>
          <t>Nevirapine</t>
        </is>
      </c>
      <c r="G81" s="89" t="inlineStr">
        <is>
          <t>Lamivudine</t>
        </is>
      </c>
      <c r="H81" s="89" t="inlineStr">
        <is>
          <t>ไม่มีข้อใดถูก</t>
        </is>
      </c>
      <c r="I81" s="120" t="inlineStr">
        <is>
          <t>3</t>
        </is>
      </c>
      <c r="J81" s="89" t="inlineStr">
        <is>
          <t>✅ คำตอบที่ถูกต้อง: ข้อ ค.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Nevirapine (NVP) เป็น NNRTIs ที่มีรายงานการเกิดพิษต่อตับอย่างรุนแรง (Severe hepatotoxicity) และผื่นแพ้ยาที่รุนแรง (SJS/TEN) ได้บ่อย โดยเฉพาะในผู้หญิงที่มี CD4 &gt; 250 cell/mm³ หรือผู้ชายที่มี CD4 &gt; 400 cell/mm³
🔍 ข้ออื่นผิดเพราะอะไร:
• ข้อ ก. (AZT): Zidovudine (AZT) เป็นยากลุ่ม NRTI ที่มีความเป็นพิษเด่นชัดต่อไขกระดูก ทำให้เกิดภาวะโลหิตจางอย่างรุนแรง (severe anemia) และเม็ดเลือดขาวต่ำ (neutropenia) ไม่ได้มีพิษต่อตับเป็นอาการเด่น
• ข้อ ข. (Stavudine): Stavudine (d4T) มีผลข้างเคียงเด่นจากการยับยั้ง mitochondrial DNA polymerase gamma ทำให้เกิด lipoatrophy, peripheral neuropathy และ lactic acidosis แต่ไม่ก่อตับอักเสบเฉียบพลันรุนแรงเหมือนกลุ่ม NNRTI
• ข้อ ง. (Lamivudine): Lamivudine (3TC) เป็นยาต้านไวรัสกลุ่ม NRTI ที่มีความปลอดภัยสูงมาก ทนยาได้ดี ผลข้างเคียงต่ำ และยังมีฤทธิ์รักษาโรคไวรัสตับอักเสบบี (HBV) ร่วมด้วย จึงไม่มีพิษทำลายเซลล์ตับโดยตรง
• ข้อ จ. (ไม่มีข้อใดถูก): Nevirapine (NVP) เป็นยาในกลุ่ม NNRTI ที่มีคำเตือนเรื่อง severe fulminant hepatotoxicity โดยเฉพาะในช่วง 18 สัปดาห์แรกของการรักษา จึงมีคำตอบที่ถูกต้องระบุไว้ชัดเจนในตัวเลือก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1" s="121" t="n"/>
      <c r="L81" s="89" t="inlineStr">
        <is>
          <t>Antimicrobial Pharmacology</t>
        </is>
      </c>
      <c r="M81" s="121" t="inlineStr">
        <is>
          <t>Clinic</t>
        </is>
      </c>
      <c r="N81" s="89" t="inlineStr">
        <is>
          <t>ข้อ 5 Pharma Plus เล่มม่วง (เฉลยข้อ ค)</t>
        </is>
      </c>
      <c r="O81" s="121" t="n"/>
      <c r="P81" s="121" t="n"/>
      <c r="Q81" s="100" t="n"/>
    </row>
    <row r="82" ht="13.2" customHeight="1" s="49">
      <c r="A82" s="120" t="n">
        <v>80</v>
      </c>
      <c r="B82" s="89"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ผู้ป่วยรายนี้ติดพยาธิอะไร</t>
        </is>
      </c>
      <c r="C82" s="121" t="n"/>
      <c r="D82" s="89" t="inlineStr">
        <is>
          <t>พยาธิตัวตืด</t>
        </is>
      </c>
      <c r="E82" s="89" t="inlineStr">
        <is>
          <t>พยาธิปากขอ</t>
        </is>
      </c>
      <c r="F82" s="89" t="inlineStr">
        <is>
          <t>พยาธิเส้นด้าย</t>
        </is>
      </c>
      <c r="G82" s="89" t="inlineStr">
        <is>
          <t>พยาธิใบไม้</t>
        </is>
      </c>
      <c r="H82" s="89" t="inlineStr">
        <is>
          <t>พยาธิเท้าช้าง</t>
        </is>
      </c>
      <c r="I82" s="120" t="inlineStr">
        <is>
          <t>3</t>
        </is>
      </c>
      <c r="J82" s="89" t="inlineStr">
        <is>
          <t>✅ คำตอบที่ถูกต้อง: ข้อ ค. พยาธิเส้นด้าย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พยาธิเส้นด้าย รอยโรคผิวหนังเป็นทางนูนแดงคดเคี้ยวและคันมาก (creeping eruption) เกิดจากการติดเชื้อตัวอ่อนพยาธิปากขอของสุนัขหรือแมว (เช่น Ancylostoma braziliense) ที่ไชผ่านผิวหนัง เรียกว่า Cutaneous Larva Migrans (CLM)
🔍 ข้ออื่นผิดเพราะอะไร:
• ข้อ ก. (พยาธิตัวตืด): พยาธิตัวตืด (Taenia spp.) ติดต่อจากการรับประทานเนื้อวัวหรือหมูสุกๆ ดิบๆ ที่มีเม็ดสาคู อาการแสดงเด่นคือถ่ายมีปล้องพยาธิปนออกมาหรือปวดท้อง ไม่ได้มีรอยโรคเป็นรอยเส้นนูนคดเคี้ยวใต้ผิวหนัง
• ข้อ ข. (พยาธิปากขอ): พยาธิปากขอของคน (Necator americanus, Ancylostoma duodenale) เมื่อไชผ่านผิวหนังจะทำให้เกิดเพียง ground itch ตุ่มคันระยะสั้น และตัวอ่อนจะเดินทางเข้าสู่กระแสเลือดไปปอดและลำไส้ ไม่เคลื่อนที่คดเคี้ยวเรื้อรังใต้ชั้นหนังกำพร้า
• ข้อ ง. (พยาธิใบไม้): พยาธิใบไม้ตับ (Opisthorchis viverrini) ติดต่อจากการรับประทานปลาน้ำจืดเกล็ดขาวดิบ ตัวเต็มวัยอาศัยในท่อน้ำดี ก่อให้เกิดท่อน้ำดีอักเสบเรื้อรังและมะเร็งท่อน้ำดี (cholangiocarcinoma) ไม่ก่อรอยโรคทางผิวหนัง
• ข้อ จ. (พยาธิเท้าช้าง): พยาธิเท้าช้าง (Wuchereria bancrofti, Brugia malayi) มียุงเป็นพาหะนำโรค อาการเด่นคือการอุดตันของหลอดน้ำเหลือง เกิดภาวะบวมโตอย่างถาวรของแขน ขา หรืออัณฑะ (lymphedema และ elephantiasis) ไม่ใช่ creeping eruption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2" s="121" t="n"/>
      <c r="L82" s="89" t="inlineStr">
        <is>
          <t>Parasitic infections</t>
        </is>
      </c>
      <c r="M82" s="121" t="inlineStr">
        <is>
          <t>Clinic</t>
        </is>
      </c>
      <c r="N82" s="89" t="inlineStr">
        <is>
          <t>ข้อ 5 Pharma Plus เล่มม่วง (เฉลยข้อ ค)</t>
        </is>
      </c>
      <c r="O82" s="121" t="n"/>
      <c r="P82" s="121" t="n"/>
      <c r="Q82" s="100" t="n"/>
    </row>
    <row r="83" ht="13.2" customHeight="1" s="49">
      <c r="A83" s="120" t="n">
        <v>81</v>
      </c>
      <c r="B83" s="89" t="inlineStr">
        <is>
          <t>ยา chloramphenicol มีกลไกการออกฤทธิ์เป็นอย่างไร</t>
        </is>
      </c>
      <c r="C83" s="121" t="n"/>
      <c r="D83" s="89" t="inlineStr">
        <is>
          <t>ขัดขวางการสร้างผนังเซลล์</t>
        </is>
      </c>
      <c r="E83" s="89" t="inlineStr">
        <is>
          <t>ขัดขวางการสร้างผนังหุ้มเซลล์</t>
        </is>
      </c>
      <c r="F83" s="89" t="inlineStr">
        <is>
          <t>ขัดขวางการสร้าง folic acid</t>
        </is>
      </c>
      <c r="G83" s="89" t="inlineStr">
        <is>
          <t>ขัดขวางการสังเคราะห์ nucleic acid</t>
        </is>
      </c>
      <c r="H83" s="89" t="inlineStr">
        <is>
          <t>ขัดขวางการสังเคราะห์ polypeptide</t>
        </is>
      </c>
      <c r="I83" s="120" t="inlineStr">
        <is>
          <t>3</t>
        </is>
      </c>
      <c r="J83" s="89" t="inlineStr">
        <is>
          <t>✅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Chloramphenicol ออกฤทธิ์โดยจับกับหน่วยย่อย 50S ของไรโบโซมแบคทีเรีย ยับยั้งเอนไซม์ peptidyl transferase ทำให้ไม่สามารถสร้างพันธะ peptide ได้ ขัดขวางการสังเคราะห์โปรตีนหรือ polypeptide (ในตัวเลือกข้อ 4 ของภาพอาจซ้ำซ้อนหรือพิมพ์ผิด แต่นิยามหลักคือยับยั้งการสร้างโปรตีน/polypeptide chain)
🔍 ข้ออื่นผิดเพราะอะไร:
• ข้อ ก. (ขัดขวางการสร้างผนังเซลล์): การขัดขวางการสร้างผนังเซลล์แบคทีเรียผ่านการยับยั้ง transpeptidation ของ peptidoglycan เป็นกลไกของยากลุ่ม beta-lactams และ vancomycin ไม่ใช่กลไกของ chloramphenicol
• ข้อ ข. (ขัดขวางการสร้างผนังหุ้มเซลล์): การทำลายความสมบูรณ์ของเยื่อหุ้มเซลล์แบคทีเรียเป็นกลไกของ polymyxins และ lipopeptides ซึ่งทำให้ไอออนและสารชีวโมเลกุลภายในเซลล์รั่วไหลออกมา ไม่ใช่กลไกของ chloramphenicol
• ข้อ ง. (ขัดขวางการสังเคราะห์ nucleic acid): การขัดขวางการสังเคราะห์ nucleic acid โดยยับยั้งเอนไซม์ RNA polymerase เป็นของ rifampin หรือยับยั้ง DNA gyrase เป็นของ fluoroquinolones ไม่ใช่กลไกของ chloramphenicol
• ข้อ จ. (ขัดขวางการสังเคราะห์ polypeptide): Chloramphenicol ออกฤทธิ์จับกับ 50S ribosomal subunit และยับยั้งเอนไซม์ peptidyl transferase ทำให้แบคทีเรียไม่สามารถต่อสายเปปไทด์เพื่อสังเคราะห์โปรตีนได้ ซึ่งเป็นกลไกที่แท้จริงของตัวยา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3" s="121" t="n"/>
      <c r="L83" s="89" t="inlineStr">
        <is>
          <t>Antimicrobial Pharmacology</t>
        </is>
      </c>
      <c r="M83" s="121" t="inlineStr">
        <is>
          <t>Clinic</t>
        </is>
      </c>
      <c r="N83" s="89" t="inlineStr">
        <is>
          <t>ข้อ 6 Pharma Plus เล่มม่วง (เฉลยข้อ ค)</t>
        </is>
      </c>
      <c r="O83" s="121" t="n"/>
      <c r="P83" s="121" t="n"/>
      <c r="Q83" s="100" t="n"/>
    </row>
    <row r="84" ht="13.2" customHeight="1" s="49">
      <c r="A84" s="120" t="n">
        <v>82</v>
      </c>
      <c r="B84" s="89" t="inlineStr">
        <is>
          <t>ผู้ป่วยชายอายุ 19 ปีพบเภสัชกรที่ร้านขายยามาด้วยอาการเป็นผื่นหลายวงบริเวณหนังศีรษะลักษณะผื่นผื่นนูนแดงมีสะเก็ดคัน
ถ้าต้องการใช้สมุนไพรในการรักษาอาการดังกล่าวสมุนไพรที่เลือกใช้คือ</t>
        </is>
      </c>
      <c r="C84" s="121" t="n"/>
      <c r="D84" s="89" t="inlineStr">
        <is>
          <t>พญายอ</t>
        </is>
      </c>
      <c r="E84" s="89" t="inlineStr">
        <is>
          <t>ทองพันชั่ง</t>
        </is>
      </c>
      <c r="F84" s="89" t="inlineStr">
        <is>
          <t>มะแว้งต้น</t>
        </is>
      </c>
      <c r="G84" s="89" t="inlineStr">
        <is>
          <t>ไพล</t>
        </is>
      </c>
      <c r="H84" s="89" t="inlineStr">
        <is>
          <t>ขมิ้น</t>
        </is>
      </c>
      <c r="I84" s="120" t="inlineStr">
        <is>
          <t>3</t>
        </is>
      </c>
      <c r="J84" s="89" t="inlineStr">
        <is>
          <t>✅ คำตอบที่ถูกต้อง: ข้อ ค. มะแว้งต้น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มะแว้งต้น สมุนไพรที่มีสรรพคุณเด่นในการรักษาโรคกลากเกลื้อนและเชื้อราผิวหนังตามตำรับยาไทยคือ 'ทองพันชั่ง' (Rhinacanthus nasutus) ซึ่งมีสาร Rhinacanthin ออกฤทธิ์ต้านเชื้อรา
🔍 ข้ออื่นผิดเพราะอะไร:
• ข้อ ก. (พญายอ): พญายอ (Clinacanthus nutans) มีสารสำคัญกลุ่มฟลาโวนอยด์ ออกฤทธิ์ต้านไวรัสและลดการอักเสบ มีข้อบ่งใช้ตามบัญชียาหลักแห่งชาติสำหรับรักษาโรคเริมและงูสวัด ไม่ได้ใช้รักษาโรคเชื้อรากลากบนหนังศีรษะ
• ข้อ ข. (ทองพันชั่ง): ทองพันชั่ง (Rhinacanthus nasutus) มีสารออกฤทธิ์ rhinacanthin ซึ่งมีฤทธิ์ต้านเชื้อรากลุ่มเดอร์มาโตไฟต์ (dermatophytes) ได้ดี นิยมใช้รักษาโรคกลาก เกลื้อน แต่การรักษาชันนะตุบนหนังศีรษะจำเป็นต้องใช้ยารับประทานแผนปัจจุบันเป็นหลัก
• ข้อ ง. (ไพล): ไพล (Zingiber montanum) มีสารสำคัญคือ compound D และ sabinene ออกฤทธิ์ต้านการอักเสบและคลายกล้ามเนื้อ บรรเทาอาการเคล็ดขัดยอกและฟกช้ำ ไม่ได้มีฤทธิ์ฆ่าเชื้อราบนหนังศีรษะ
• ข้อ จ. (ขมิ้น): ขมิ้นชัน (Curcuma longa) มีสารสำคัญ curcuminoids เด่นด้านการต้านอนุมูลอิสระ ต้านการอักเสบ บรรเทาอาการท้องอืด แน่นจุกเสียด และรักษาแผลทางเดินอาหาร ไม่มีข้อบ่งใช้หลักสำหรับกำจัดเชื้อรากลากบนศีรษะ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4" s="121" t="n"/>
      <c r="L84" s="89" t="inlineStr">
        <is>
          <t>Antimicrobial Pharmacology</t>
        </is>
      </c>
      <c r="M84" s="121" t="inlineStr">
        <is>
          <t>Clinic</t>
        </is>
      </c>
      <c r="N84" s="89" t="inlineStr">
        <is>
          <t>ข้อ 6 Pharma Plus เล่มม่วง (เฉลยข้อ ค)</t>
        </is>
      </c>
      <c r="O84" s="121" t="n"/>
      <c r="P84" s="121" t="n"/>
      <c r="Q84" s="100" t="n"/>
    </row>
    <row r="85" ht="13.2" customHeight="1" s="49">
      <c r="A85" s="120" t="n">
        <v>83</v>
      </c>
      <c r="B85" s="89" t="inlineStr">
        <is>
          <t>ยาในข้อใดต่อไปนี้สามารถเข้าสู่ vitreous humor ได้ดี ทำให้มีประสิทธิภาพสูงในการรักษา cytomegalovirus retinitis</t>
        </is>
      </c>
      <c r="C85" s="121" t="n"/>
      <c r="D85" s="89" t="inlineStr">
        <is>
          <t>Acyclovir</t>
        </is>
      </c>
      <c r="E85" s="89" t="inlineStr">
        <is>
          <t>Ganciclovir</t>
        </is>
      </c>
      <c r="F85" s="89" t="inlineStr">
        <is>
          <t>Valacyclovir</t>
        </is>
      </c>
      <c r="G85" s="89" t="inlineStr">
        <is>
          <t>Pencyclovir</t>
        </is>
      </c>
      <c r="H85" s="89" t="inlineStr">
        <is>
          <t>Famciclovir</t>
        </is>
      </c>
      <c r="I85" s="120" t="inlineStr">
        <is>
          <t>3</t>
        </is>
      </c>
      <c r="J85" s="89" t="inlineStr">
        <is>
          <t>✅ คำตอบที่ถูกต้อง: ข้อ ค. Valacyclovir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Valacyclovir Ganciclovir เป็นยาหลักในการรักษา Cytomegalovirus (CMV) retinitis โดยสามารถซึมผ่านเข้าสู่ vitreous humor และจอประสาทตาได้ดีเพื่อยับยั้งไวรัส CMV ต่างจาก Acyclovir ที่ไม่มีฤทธิ์ต่อต้าน CMV และยาอื่น ๆ ที่มีการศึกษาหรือข้อบ่งใช้จำกัดกว่าในการรักษา CMV retinitis
🔍 ข้ออื่นผิดเพราะอะไร:
• ข้อ ก. (Acyclovir): Acyclovir มีระดับยาใน vitreous humor ต่ำมาก และไวรัส Cytomegalovirus ขาด viral thymidine kinase ทำให้ acyclovir ไม่สามารถเปลี่ยนเป็นรูปออกฤทธิ์ triphosphate จึงไม่มีประสิทธิผลในการรักษา CMV retinitis
• ข้อ ข. (Ganciclovir): Ganciclovir และอนุพันธ์ pro-drug อย่าง valganciclovir สามารถผ่านเข้าสู่น้ำวุ้นลูกตา (vitreous humor) ได้ดี และถูกเติมฟอสเฟตโดยเอนไซม์ UL97 kinase ของ CMV จึงเป็นยามาตรฐานอันดับแรกในการรักษา CMV retinitis
• ข้อ ง. (Pencyclovir): Penciclovir มีชีวประสิทธิผลต่ำมากเมื่อให้ทางปาก ใช้เป็นยาทาภายนอกสำหรับ herpes labialis และไม่มีการกระจายตัวเข้าสู่น้ำวุ้นลูกตาเพื่อรักษาการติดเชื้อไวรัสเรตินา
• ข้อ จ. (Famciclovir): Famciclovir เป็น pro-drug ของ penciclovir ใช้รักษา HSV และ VZV แต่ไม่มีประสิทธิภาพต่อ CMV และระดับยาใน vitreous humor ไม่เพียงพอต่อการยับยั้งโรคจอประสาทตาอักเสบจากซีเอ็มวี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5" s="121" t="n"/>
      <c r="L85" s="89" t="inlineStr">
        <is>
          <t>Antimicrobial Pharmacology</t>
        </is>
      </c>
      <c r="M85" s="121" t="inlineStr">
        <is>
          <t>Clinic</t>
        </is>
      </c>
      <c r="N85" s="89" t="inlineStr">
        <is>
          <t>ข้อ 6 Pharma Plus เล่มม่วง (เฉลยข้อ ค)</t>
        </is>
      </c>
      <c r="O85" s="121" t="n"/>
      <c r="P85" s="121" t="n"/>
      <c r="Q85" s="100" t="n"/>
    </row>
    <row r="86" ht="13.2" customHeight="1" s="49">
      <c r="A86" s="120" t="n">
        <v>84</v>
      </c>
      <c r="B86" s="89" t="inlineStr">
        <is>
          <t>เอนไซม์ในข้อใดต่อไปนี้ ที่มีบทบาทสำคัญในการเปลี่ยนแปลงให้ยา AZT อยู่ในรูป active form</t>
        </is>
      </c>
      <c r="C86" s="121" t="n"/>
      <c r="D86" s="89" t="inlineStr">
        <is>
          <t>Reverse transcriptase</t>
        </is>
      </c>
      <c r="E86" s="89" t="inlineStr">
        <is>
          <t>Hydroxylase</t>
        </is>
      </c>
      <c r="F86" s="89" t="inlineStr">
        <is>
          <t>Phosphodiesterase</t>
        </is>
      </c>
      <c r="G86" s="89" t="inlineStr">
        <is>
          <t>Kinase</t>
        </is>
      </c>
      <c r="H86" s="89" t="inlineStr">
        <is>
          <t>DNA polymerase</t>
        </is>
      </c>
      <c r="I86" s="120" t="inlineStr">
        <is>
          <t>3</t>
        </is>
      </c>
      <c r="J86" s="89" t="inlineStr">
        <is>
          <t>✅ คำตอบที่ถูกต้อง: ข้อ ค. Phosphodiesterase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Phosphodiesterase NRTIs เช่น AZT (Zidovudine) เป็น Prodrug จำเป็นต้องอาศัย Host cell kinase (เช่น Thymidine kinase) เติมหมู่ฟอสเฟต 3 ครั้ง (Phosphorylation) ให้กลายเป็น Active triphosphate form (Zidovudine triphosphate) จึงจะสามารถออกฤทธิ์ยับยั้งเอนไซม์ Reverse transcriptase ได้
🔍 ข้ออื่นผิดเพราะอะไร:
• ข้อ ก. (Reverse transcriptase): Reverse transcriptase (RNA-dependent DNA polymerase) เป็นเอนไซม์เป้าหมายของเชื้อ HIV ที่ active AZT-triphosphate เข้าไปจับเพื่อขัดขวางการจำลองสายดีเอ็นเอของไวรัส ไม่ใช่เอนไซม์ที่ทำหน้าที่กระตุ้นยา
• ข้อ ข. (Hydroxylase): Hydroxylase เป็นเอนไซม์ในกลุ่ม phase I metabolism ของตับ ทำหน้าที่เติมหมู่ไฮดรอกซิลเพื่อเพิ่มขั้วของสาร ไม่ได้มีหน้าที่เติมหมู่ฟอสเฟตเพื่อเปลี่ยน nucleoside analogs ให้อยู่ในรูป active nucleotide
• ข้อ ง. (Kinase): Kinase ของเซลล์โฮสต์ (cellular thymidine kinase, thymidylate kinase, nucleoside diphosphate kinase) ทำหน้าที่เติมฟอสเฟต 3 ขั้นตอนเปลี่ยน AZT เป็น AZT-triphosphate ซึ่งเป็นรูปออกฤทธิ์ที่แท้จริง
• ข้อ จ. (DNA polymerase): DNA polymerase เป็นเอนไซม์ของโฮสต์ที่ทำหน้าที่สังเคราะห์สาย DNA ปกติในนิวเคลียส ไม่ได้มีบทบาทหลักในการเติมหมู่ฟอสเฟตเพื่อกระตุ้นยาต้านไวรัส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6" s="121" t="n"/>
      <c r="L86" s="89" t="inlineStr">
        <is>
          <t>Antimicrobial Pharmacology</t>
        </is>
      </c>
      <c r="M86" s="121" t="inlineStr">
        <is>
          <t>Clinic</t>
        </is>
      </c>
      <c r="N86" s="89" t="inlineStr">
        <is>
          <t>ข้อ 6 Pharma Plus เล่มม่วง (เฉลยข้อ ค)</t>
        </is>
      </c>
      <c r="O86" s="121" t="n"/>
      <c r="P86" s="121" t="n"/>
      <c r="Q86" s="100" t="n"/>
    </row>
    <row r="87" ht="13.2" customHeight="1" s="49">
      <c r="A87" s="120" t="n">
        <v>85</v>
      </c>
      <c r="B87" s="89"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ท่านจะจ่ายยาในข้อใด</t>
        </is>
      </c>
      <c r="C87" s="121" t="n"/>
      <c r="D87" s="89" t="inlineStr">
        <is>
          <t>Praziquantel 5-25 mg/kg/day po once</t>
        </is>
      </c>
      <c r="E87" s="89" t="inlineStr">
        <is>
          <t>Niclosamide 2 q single dose</t>
        </is>
      </c>
      <c r="F87" s="89" t="inlineStr">
        <is>
          <t>Albendazole 400 mg single dose</t>
        </is>
      </c>
      <c r="G87" s="89" t="inlineStr">
        <is>
          <t>Mebendazole 500 mg single dose</t>
        </is>
      </c>
      <c r="H87" s="89" t="inlineStr">
        <is>
          <t>ได้ทั้งข้อ ค และ ข้อ ง</t>
        </is>
      </c>
      <c r="I87" s="120" t="inlineStr">
        <is>
          <t>3</t>
        </is>
      </c>
      <c r="J87" s="89"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 Cutaneous Larva Migrans (CLM) นิ้วใช้ยาในกลุ่ม Benzimidazoles ได้แก่ Albendazole (เช่น 400 mg วันละครั้ง นาน 3 วัน) หรือ Ivermectin โดย Albendazole มี efficacy สูงในการรักษา
🔍 ข้ออื่นผิดเพราะอะไร:
• ข้อ ก. (Praziquantel 5-25 mg/kg/day po once): Praziquantel เป็นยาต้านพยาธิที่ออกฤทธิ์เพิ่ม permeability ต่อแคลเซียมไอออนของผนังตัวพยาธิ ใช้รักษาโรคพยาธิใบไม้ตับ (Opisthorchiasis) และพยาธิตัวตืด (Taeniasis) ไม่ครอบคลุมพยาธิไชผิวหนัง
• ข้อ ข. (Niclosamide 2 q single dose): Niclosamide ออกฤทธิ์ขัดขวาง oxidative phosphorylation ในพยาธิตัวตืด และไม่ถูกดูดซึมเข้าสู่กระแสเลือด จึงไม่มีผลการรักษาต่อตัวอ่อนพยาธิที่ไชอยู่ในชั้นผิวหนัง (Cutaneous Larva Migrans)
• ข้อ ง. (Mebendazole 500 mg single dose): Mebendazole ขนาด 500 มิลลิกรัมครั้งเดียว มีการดูดซึมผ่านทางเดินอาหารต่ำมาก (น้อยกว่าร้อยละ 10) จึงไม่สามารถเข้าสู่เนื้อเยื่อชั้นผิวหนังเพื่อฆ่าตัวอ่อนพยาธิได้เพียงพอ และให้ผลการรักษา CLM ด้อยกว่า albendazole อย่างชัดเจน
• ข้อ จ. (ได้ทั้งข้อ ค และ ข้อ ง): ข้อ ง. (Mebendazole) มีอัตราการรักษาหายของโรคพยาธิชอนไชผิวหนังต่ำมากเมื่อเทียบกับ albendazole 400 mg วันละครั้งนาน 3 วัน หรือ ivermectin ดังนั้นจึงไม่แนะนำให้เลือกใช้ทั้งสองข้อคู่กัน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21" t="n"/>
      <c r="L87" s="89" t="inlineStr">
        <is>
          <t>Parasitic infections</t>
        </is>
      </c>
      <c r="M87" s="121" t="inlineStr">
        <is>
          <t>Clinic</t>
        </is>
      </c>
      <c r="N87" s="89" t="inlineStr">
        <is>
          <t>ข้อ 6 Pharma Plus เล่มม่วง (เฉลยข้อ ค)</t>
        </is>
      </c>
      <c r="O87" s="121" t="n"/>
      <c r="P87" s="121" t="n"/>
      <c r="Q87" s="100" t="n"/>
    </row>
    <row r="88" ht="13.2" customHeight="1" s="49">
      <c r="A88" s="120" t="n">
        <v>86</v>
      </c>
      <c r="B88" s="89" t="inlineStr">
        <is>
          <t>ยา sulfonamides มีกลไกการออกฤทธิ์เป็นอย่างไร</t>
        </is>
      </c>
      <c r="C88" s="121" t="n"/>
      <c r="D88" s="89" t="inlineStr">
        <is>
          <t>ขัดขวางการสร้างผนังเซลล์</t>
        </is>
      </c>
      <c r="E88" s="89" t="inlineStr">
        <is>
          <t>ขัดขวางการสร้างผนังหุ้มเซลล์</t>
        </is>
      </c>
      <c r="F88" s="89" t="inlineStr">
        <is>
          <t>ขัดขวางการสร้าง folic acid</t>
        </is>
      </c>
      <c r="G88" s="89" t="inlineStr">
        <is>
          <t>ขัดขวางการสังเคราะห์ nucleic acid</t>
        </is>
      </c>
      <c r="H88" s="89" t="inlineStr">
        <is>
          <t>ขัดขวางการสังเคราะห์ polypeptide</t>
        </is>
      </c>
      <c r="I88" s="120" t="inlineStr">
        <is>
          <t>2</t>
        </is>
      </c>
      <c r="J88" s="89" t="inlineStr">
        <is>
          <t>✅ คำตอบที่ถูกต้อง: ข้อ ข. ขัดขวางการสร้างผนังหุ้มเซลล์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ขัดขวางการสร้างผนังหุ้มเซลล์ Sulfonamides ออกฤทธิ์ยับยั้งเอนไซม์ dihydropteroate synthase ซึ่งเป็นขั้นตอนสำคัญในการสังเคราะห์กรดโฟลิก (folic acid) ของแบคทีเรีย ทำให้แบคทีเรียไม่สามารถเจริญเติบโตและแบ่งตัวได้
🔍 ข้ออื่นผิดเพราะอะไร:
• ข้อ ก. (ขัดขวางการสร้างผนังเซลล์): การขัดขวางการสร้างผนังเซลล์เป็นกลไกของกลุ่ม beta-lactams และ vancomycin ซึ่งยับยั้งการเชื่อมขวางของสาย peptidoglycan ทำให้เซลล์แบคทีเรียแตกออก ไม่ใช่กลไกของ sulfonamides
• ข้อ ค. (ขัดขวางการสร้าง folic acid): การขัดขวางการสร้าง folic acid โดยทำหน้าที่เป็น antimetabolite แข่งขันกับ PABA ในการจับกับเอนไซม์ dihydropteroate synthase (DHPS) เป็นกลไกการออกฤทธิ์ที่แท้จริงของกลุ่ม sulfonamides
• ข้อ ง. (ขัดขวางการสังเคราะห์ nucleic acid): การขัดขวางการสังเคราะห์ nucleic acid โดยตรง เช่น การยับยั้ง DNA gyrase เป็นกลไกของกลุ่ม fluoroquinolones ไม่ใช่กลไกของ sulfonamides
• ข้อ จ. (ขัดขวางการสังเคราะห์ polypeptide): การขัดขวางการสังเคราะห์ polypeptide หรือโปรตีนผ่านการจับกับไรโบโซม 30S หรือ 50S เป็นกลไกของ aminoglycosides, macrolides, tetracyclines และ chloramphenicol ไม่ใช่ของ sulfonamides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8" s="121" t="n"/>
      <c r="L88" s="89" t="inlineStr">
        <is>
          <t>Antimicrobial Pharmacology</t>
        </is>
      </c>
      <c r="M88" s="121" t="inlineStr">
        <is>
          <t>Clinic</t>
        </is>
      </c>
      <c r="N88" s="89" t="inlineStr">
        <is>
          <t>ข้อ 7 Pharma Plus เล่มม่วง (เฉลยข้อ ข)</t>
        </is>
      </c>
      <c r="O88" s="121" t="n"/>
      <c r="P88" s="121" t="n"/>
      <c r="Q88" s="100" t="n"/>
    </row>
    <row r="89" ht="13.2" customHeight="1" s="49">
      <c r="A89" s="120" t="n">
        <v>87</v>
      </c>
      <c r="B89" s="89"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โรคใดเกี่ยวข้องกับอาการแสดงดังกล่าวมากที่สุด</t>
        </is>
      </c>
      <c r="C89" s="121" t="n"/>
      <c r="D89" s="89" t="inlineStr">
        <is>
          <t>Valvovaginal candidiasis</t>
        </is>
      </c>
      <c r="E89" s="89" t="inlineStr">
        <is>
          <t>Gonorrhoea</t>
        </is>
      </c>
      <c r="F89" s="89" t="inlineStr">
        <is>
          <t>Non gonococcalurethritis</t>
        </is>
      </c>
      <c r="G89" s="89" t="inlineStr">
        <is>
          <t>Trichomoniasis</t>
        </is>
      </c>
      <c r="H89" s="89" t="inlineStr">
        <is>
          <t>Bacterial cystitis</t>
        </is>
      </c>
      <c r="I89" s="120" t="inlineStr">
        <is>
          <t>2</t>
        </is>
      </c>
      <c r="J89" s="89" t="inlineStr">
        <is>
          <t>✅ คำตอบที่ถูกต้อง: ข้อ ข. Gonorrhoea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Gonorrhoea อาการคันในช่องคลอดร่วมกับมีตกขาวจำนวนมาก (มักมีลักษณะขาวข้นคล้ายแป้งเปียกหรือนมโค) เป็นอาการจำเพาะของโรคติดเชื้อราแคนดิดาในช่องคลอด (Vulvovaginal candidiasis) ซึ่งปัจจัยเสี่ยงในผู้ป่วยรายนี้ ได้แก่ การใช้ยาเม็ดคุมกำเนิดและการสวนล้างช่องคลอดที่ทำให้สมดุลของช่องคลอดเปลี่ยนไป
🔍 ข้ออื่นผิดเพราะอะไร:
• ข้อ ก. (Valvovaginal candidiasis): Vulvovaginal candidiasis (VVC) สัมพันธ์โดยตรงกับอาการคันช่องคลอดอย่างรุนแรง ตกขาวข้นสีขาวคล้ายคราบคอทเทจชีส (curd-like) และมีปัจจัยกระตุ้นจากการใช้ยาคุมกำเนิดและสารสวนล้างช่องคลอดที่ทำลายจุลชีพประจำถิ่น
• ข้อ ค. (Non gonococcalurethritis): Non-gonococcal urethritis (NGU) ส่วนใหญ่เกิดจากเชื้อ Chlamydia trachomatis ทำให้เกิดอาการปัสสาวะแสบขัด มีมูกใสหรือมูกขุ่นไหลจากท่อปัสสาวะ มักพบในเพศชายเป็นหลักและไม่ใช่โรคตกขาวคันในช่องคลอด
• ข้อ ง. (Trichomoniasis): Trichomoniasis มักมีลักษณะตกขาวเป็นฟอง สีเขียวอมเหลือง มีกลิ่นเหม็นคาวรุนแรง ร่วมกับอาการเจ็บแสบขณะมีเพศสัมพันธ์ และตรวจพบ strawberry cervix ซึ่งแตกต่างจากอาการตกขาวคันจากเชื้อรา
• ข้อ จ. (Bacterial cystitis): Bacterial cystitis เป็นการติดเชื้อทางเดินปัสสาวะส่วนล่าง ผู้ป่วยจะมีอาการปัสสาวะบ่อย ปัสสาวะแสบขัด กลั้นปัสสาวะไม่อยู่ และปวดท้องน้อยส่วนล่าง โดยไม่มีอาการคันหรือมีตกขาวปริมาณมากในช่องคลอด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9" s="121" t="n"/>
      <c r="L89" s="89" t="inlineStr">
        <is>
          <t>STDs &amp; vaginitis</t>
        </is>
      </c>
      <c r="M89" s="121" t="inlineStr">
        <is>
          <t>Clinic</t>
        </is>
      </c>
      <c r="N89" s="89" t="inlineStr">
        <is>
          <t>ข้อ 7 Pharma Plus เล่มม่วง (เฉลยข้อ ข)</t>
        </is>
      </c>
      <c r="O89" s="121" t="n"/>
      <c r="P89" s="121" t="n"/>
      <c r="Q89" s="100" t="n"/>
    </row>
    <row r="90" ht="13.2" customHeight="1" s="49">
      <c r="A90" s="120" t="n">
        <v>88</v>
      </c>
      <c r="B90" s="89" t="inlineStr">
        <is>
          <t>สมุนไพรในข้อใดที่อาจรักษาโรคเริมและงูสวัดได้</t>
        </is>
      </c>
      <c r="C90" s="121" t="n"/>
      <c r="D90" s="89" t="inlineStr">
        <is>
          <t>ยาแคปซูลสกัดใบฟ้าทะลายโจร</t>
        </is>
      </c>
      <c r="E90" s="89" t="inlineStr">
        <is>
          <t>ใบชุมเห็ดเทศ</t>
        </is>
      </c>
      <c r="F90" s="89" t="inlineStr">
        <is>
          <t>แคปซูลผงขมิ้นชัน</t>
        </is>
      </c>
      <c r="G90" s="89" t="inlineStr">
        <is>
          <t>ครีมสกัดจากใบพญายอ</t>
        </is>
      </c>
      <c r="H90" s="89" t="inlineStr">
        <is>
          <t>ตะไคร้หอม</t>
        </is>
      </c>
      <c r="I90" s="120" t="inlineStr">
        <is>
          <t>2</t>
        </is>
      </c>
      <c r="J90" s="89" t="inlineStr">
        <is>
          <t>✅ คำตอบที่ถูกต้อง: ข้อ ข. ใบชุมเห็ดเทศ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ใบชุมเห็ดเทศ ใบพญายอ (Clinacanthus nutans) มีการศึกษาวิจัยและถูกบรรจุในบัญชียาหลักแห่งชาติ (ด้านยาสมุนไพร) ในรูปแบบครีมสำหรับทาเพื่อรักษาอาการโรคเริมและงูสวัด โดยมีฤทธิ์ต้านไวรัสและลดการอักเสบ
🔍 ข้ออื่นผิดเพราะอะไร:
• ข้อ ก. (ยาแคปซูลสกัดใบฟ้าทะลายโจร): ฟ้าทะลายโจร (Andrographis paniculata) มีสารสำคัญ andrographolide มีข้อบ่งใช้ในการบรรเทาอาการของโรคหวัด เจ็บคอ และอาการท้องเสียชนิดไม่ติดเชื้อ ไม่มีประสิทธิผลในการรักษาแผลตุ่มน้ำของโรคเริมหรืองูสวัด
• ข้อ ค. (แคปซูลผงขมิ้นชัน): ขมิ้นชัน (Curcuma longa) มีสารออกฤทธิ์ curcuminoids บรรเทาอาการแน่นจุกเสียด ท้องอืด ท้องเฟ้อ และช่วยสมานแผลในกระเพาะอาหาร ไม่มีข้อบ่งใช้สำหรับการรักษาการติดเชื้อไวรัสกลุ่ม herpesviruses
• ข้อ ง. (ครีมสกัดจากใบพญายอ): ครีมสารสกัดจากใบพญายอ (Clinacanthus nutans) บรรจุในบัญชียาหลักแห่งชาติ มีฤทธิ์ต้านเชื้อไวรัส Herpes simplex และ Varicella zoster รวมถึงลดการอักเสบ จึงเป็นสมุนไพรทางเลือกในการรักษาโรคเริมและงูสวัด
• ข้อ จ. (ตะไคร้หอม): ตะไคร้หอม (Cymbopogon winterianus) มีน้ำมันหอมระเหยที่มีสารสำคัญ citronellal และ geraniol มีข้อบ่งใช้สำหรับทาภายนอกเพื่อป้องกันยุงและแมลงกัดต่อย ไม่มีฤทธิ์ต้านเชื้อไวรัสเริมหรืองูสวัด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90" s="121" t="n"/>
      <c r="L90" s="89" t="inlineStr">
        <is>
          <t>Viral Infections (Herpesviridae)</t>
        </is>
      </c>
      <c r="M90" s="121" t="inlineStr">
        <is>
          <t>Clinic</t>
        </is>
      </c>
      <c r="N90" s="89" t="inlineStr">
        <is>
          <t>ข้อ 7 Pharma Plus เล่มม่วง (เฉลยข้อ ข)</t>
        </is>
      </c>
      <c r="O90" s="121" t="n"/>
      <c r="P90" s="121" t="n"/>
      <c r="Q90" s="100" t="n"/>
    </row>
    <row r="91" ht="13.2" customHeight="1" s="49">
      <c r="A91" s="120" t="n">
        <v>89</v>
      </c>
      <c r="B91" s="89"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ผู้ป่วยรายนี้ป่วยเป็นโรคติดเชื้อ HIV จัดอยู่ในขั้นใด</t>
        </is>
      </c>
      <c r="C91" s="121" t="n"/>
      <c r="D91" s="89" t="inlineStr">
        <is>
          <t>Acute HIV infection</t>
        </is>
      </c>
      <c r="E91" s="89" t="inlineStr">
        <is>
          <t>Asymptomatic HIV infection</t>
        </is>
      </c>
      <c r="F91" s="89" t="inlineStr">
        <is>
          <t>Clinical latency</t>
        </is>
      </c>
      <c r="G91" s="89" t="inlineStr">
        <is>
          <t>Primary HIV infection</t>
        </is>
      </c>
      <c r="H91" s="89" t="inlineStr">
        <is>
          <t>AIDS</t>
        </is>
      </c>
      <c r="I91" s="120" t="inlineStr">
        <is>
          <t>2</t>
        </is>
      </c>
      <c r="J91" s="89" t="inlineStr">
        <is>
          <t>✅ คำตอบที่ถูกต้อง: ข้อ ข. Asymptomatic HIV infection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Asymptomatic HIV infection ผู้ป่วยติดเชื้อ HIV มีค่า CD4
🔍 ข้ออื่นผิดเพราะอะไร:
• ข้อ ก. (Acute HIV infection): Acute HIV infection หรือ Primary HIV infection เป็นระยะที่มีอาการคล้ายไข้หวัดใหญ่หรือติดเชื้อ mononucleosis หลังได้รับเชื้อ 2 ถึง 4 สัปดาห์ ค่า viral load สูงมาก แต่ CD4 มักยังไม่ลดต่ำลงมาถึง 140 cells/mm³
• ข้อ ค. (Clinical latency): Clinical latency หรือระยะติดเชื้อโดยไม่มีอาการ เป็นระยะที่ไวรัสเพิ่มจำนวนในระดับต่ำ แต่ตามเกณฑ์ของ CDC หากระดับ CD4 ต่ำกว่า 200 cells/mm³ จะถูกจัดเข้าสู่ระยะเอดส์ (AIDS stage 3) โดยไม่ต้องรอให้มีโรคติดเชื้อฉวยโอกาส
• ข้อ ง. (Primary HIV infection): Primary HIV infection เป็นคำเรียกเดียวกับ acute infection ซึ่งเกิดขึ้นทันทีหลังการสัมผัสเชื้อ ไม่สอดคล้องกับผู้ป่วยที่มีภาวะภูมิคุ้มกันบกพร่องรุนแรงจนระดับ CD4 ลดต่ำลงเหลือเพียง 140 cells/mm³
• ข้อ จ. (AIDS): ตามเกณฑ์ของ WHO และ US CDC ผู้ติดเชื้อ HIV ที่มีระดับ CD4 T-lymphocyte ต่ำกว่า 200 cells/mm³ หรือร้อยละของ CD4 ต่ำกว่า 14 เปอร์เซ็นต์ จัดอยู่ในระยะ AIDS (Stage 3) ซึ่งมีความเสี่ยงสูงมากต่อการติดเชื้อฉวยโอกาส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1" s="121" t="n"/>
      <c r="L91" s="89" t="inlineStr">
        <is>
          <t>Antimicrobial Pharmacology</t>
        </is>
      </c>
      <c r="M91" s="121" t="inlineStr">
        <is>
          <t>Clinic</t>
        </is>
      </c>
      <c r="N91" s="89" t="inlineStr">
        <is>
          <t>ข้อ 7 Pharma Plus เล่มม่วง (เฉลยข้อ ข)</t>
        </is>
      </c>
      <c r="O91" s="121" t="n"/>
      <c r="P91" s="121" t="n"/>
      <c r="Q91" s="100" t="n"/>
    </row>
    <row r="92" ht="13.2" customHeight="1" s="49">
      <c r="A92" s="120" t="n">
        <v>90</v>
      </c>
      <c r="B92" s="89" t="inlineStr">
        <is>
          <t>ข้อใดไม่ใช่ผลจากการติดเชื้อพยาธิปากขอ</t>
        </is>
      </c>
      <c r="C92" s="121" t="n"/>
      <c r="D92" s="89" t="inlineStr">
        <is>
          <t>แพ้ ผื่นคัน</t>
        </is>
      </c>
      <c r="E92" s="89" t="inlineStr">
        <is>
          <t>โลหิตจาง</t>
        </is>
      </c>
      <c r="F92" s="89" t="inlineStr">
        <is>
          <t>หลอดลมอักเสบ</t>
        </is>
      </c>
      <c r="G92" s="89" t="inlineStr">
        <is>
          <t>คันบริเวณรอบทวารหนัก</t>
        </is>
      </c>
      <c r="H92" s="89" t="inlineStr">
        <is>
          <t>ลำไส้อักเสบ</t>
        </is>
      </c>
      <c r="I92" s="120" t="inlineStr">
        <is>
          <t>2</t>
        </is>
      </c>
      <c r="J92" s="89" t="inlineStr">
        <is>
          <t>✅ คำตอบที่ถูกต้อง: ข้อ ข. โลหิตจาง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โลหิตจาง อาการคันบริเวณรอบทวารหนักเวลากลางคืนเป็นอาการจำเพาะของการติดเชื้อพยาธิเส้นด้าย (Pinworm/Enterobius vermicularis) ไม่ใช่พยาธิปากขอ ซึ่งพยาธิปากขอจะทำให้เกิดอาการทางผิวหนังบริเวณที่ตัวอ่อนไชเข้า (ground itch) อาการทางปอดจากการ migration ของตัวอ่อน และภาวะโลหิตจางจากการดูดเลือดในลำไส้
🔍 ข้ออื่นผิดเพราะอะไร:
• ข้อ ก. (แพ้ ผื่นคัน): ผื่นแพ้คันบริเวณผิวหนัง (ground itch) เป็นอาการระยะแรกที่เกิดจากตัวอ่อนระยะติดต่อ (filariform larva) ของพยาธิปากขอไชผ่านผิวหนัง ทำให้เกิดตุ่มแดงคันและอักเสบ จึงเป็นผลจากการติดเชื้อพยาธิปากขอ
• ข้อ ค. (หลอดลมอักเสบ): หลอดลมอักเสบและอาการไอแห้ง (Loeffler's syndrome) เกิดจากการที่ตัวอ่อนพยาธิปากขอเดินทางผ่านกระแสเลือดไปยังถุงลมปอดและเคลื่อนตัวขึ้นสู่หลอดลม จึงเป็นผลทางคลินิกที่พบได้จากการติดเชื้อพยาธิปากขอ
• ข้อ ง. (คันบริเวณรอบทวารหนัก): อาการคันระคายเคืองรุนแรงรอบทวารหนักเวลากลางคืน (pruritus ani) เป็นลักษณะอาการทางคลินิกเฉพาะของการติดเชื้อพยาธิเส้นด้าย (Enterobius vermicularis) ไม่ใช่อาการของการติดเชื้อพยาธิปากขอ
• ข้อ จ. (ลำไส้อักเสบ): ลำไส้อักเสบและปวดท้องเกิดจากตัวแก่ของพยาธิปากขอใช้ฟันหรือแผ่นตัดเกาะติดกับเยื่อบุผนังลำไส้เล็กเพื่อดูดกินเลือดและเนื้อเยื่อ ทำให้เกิดแผลเลือดออกและการอักเสบ จึงเป็นผลจากการติดเชื้อพยาธิปากขอ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2" s="121" t="n"/>
      <c r="L92" s="89" t="inlineStr">
        <is>
          <t>Parasitic infections</t>
        </is>
      </c>
      <c r="M92" s="121" t="inlineStr">
        <is>
          <t>Clinic</t>
        </is>
      </c>
      <c r="N92" s="89" t="inlineStr">
        <is>
          <t>ข้อ 7 Pharma Plus เล่มม่วง (เฉลยข้อ ข)</t>
        </is>
      </c>
      <c r="O92" s="121" t="n"/>
      <c r="P92" s="121" t="n"/>
      <c r="Q92" s="100" t="n"/>
    </row>
    <row r="93" ht="13.2" customHeight="1" s="49">
      <c r="A93" s="120" t="n">
        <v>91</v>
      </c>
      <c r="B93" s="89" t="inlineStr">
        <is>
          <t>ยากลุ่ม polymyxin มีกลไกการออกฤทธิ์เป็นอย่างไร</t>
        </is>
      </c>
      <c r="C93" s="121" t="n"/>
      <c r="D93" s="89" t="inlineStr">
        <is>
          <t>ขัดขวางการสร้างผนังเซลล์</t>
        </is>
      </c>
      <c r="E93" s="89" t="inlineStr">
        <is>
          <t>ทำให้เกิดรูรั่วผนังเซลล์</t>
        </is>
      </c>
      <c r="F93" s="89" t="inlineStr">
        <is>
          <t>ขัดขวางการสร้าง folic acid</t>
        </is>
      </c>
      <c r="G93" s="89" t="inlineStr">
        <is>
          <t>ขัดขวางการสังเคราะห์ nucleic acid</t>
        </is>
      </c>
      <c r="H93" s="89" t="inlineStr">
        <is>
          <t>ขัดขวางการสังเคราะห์ polypeptide</t>
        </is>
      </c>
      <c r="I93" s="120" t="inlineStr">
        <is>
          <t>5</t>
        </is>
      </c>
      <c r="J93" s="89" t="inlineStr">
        <is>
          <t>✅ คำตอบที่ถูกต้อง: ข้อ จ. ขัดขวางการสังเคราะห์ polypeptide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ขัดขวางการสังเคราะห์ polypeptide Polymyxins (เช่น Polymyxin B, Colistin) ทำหน้าที่เสมือนสารลดแรงตึงผิว (detergent-like) เข้าไปจับกับ phospholipids ในเยื่อหุ้มเซลล์ชั้นนอก (outer membrane) ของแบคทีเรียแกรมลบ ทำให้เยื่อหุ้มเซลล์สูญเสียความสมบูรณ์ เกิดรูรั่ว และสารภายในเซลล์รั่วไหลออกมา
🔍 ข้ออื่นผิดเพราะอะไร:
• ข้อ ก. (ขัดขวางการสร้างผนังเซลล์): การยับยั้งการสร้างผนังเซลล์ผ่านการขัดขวาง transpeptidase เป็นกลไกของกลุ่ม beta-lactam หรือผ่านการจับกับ D-Ala-D-Ala เป็นของ vancomycin ไม่ใช่กลไกของกลุ่ม polymyxins
• ข้อ ข. (ทำให้เกิดรูรั่วผนังเซลล์): Polymyxins (colistin และ polymyxin B) มีโครงสร้างเป็น cationic polypeptide ทำหน้าที่จับกับ lipid A ของ lipopolysaccharide (LPS) และฟอสโฟลิพิด ทำให้ outer membrane และ cell membrane ของแบคทีเรียแกรมลบเกิดรูรั่วและแตกสลาย
• ข้อ ค. (ขัดขวางการสร้าง folic acid): การยับยั้งการสร้างกรดโฟลิกเป็นกลไกของ sulfonamides (ยับยั้ง dihydropteroate synthase) และ trimethoprim (ยับยั้ง dihydrofolate reductase) ไม่ใช่กลไกของ polymyxins
• ข้อ ง. (ขัดขวางการสังเคราะห์ nucleic acid): การขัดขวางการสังเคราะห์ nucleic acid เป็นกลไกของ fluoroquinolones (ยับยั้ง DNA gyrase) และ rifampin (ยับยั้ง bacterial RNA polymerase) ไม่เกี่ยวข้องกับกลุ่ม polymyxins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3" s="121" t="n"/>
      <c r="L93" s="89" t="inlineStr">
        <is>
          <t>Antimicrobial Pharmacology</t>
        </is>
      </c>
      <c r="M93" s="121" t="inlineStr">
        <is>
          <t>Clinic</t>
        </is>
      </c>
      <c r="N93" s="89" t="inlineStr">
        <is>
          <t>ข้อ 8 Pharma Plus เล่มม่วง (เฉลยข้อ จ)</t>
        </is>
      </c>
      <c r="O93" s="121" t="n"/>
      <c r="P93" s="121" t="n"/>
      <c r="Q93" s="100" t="n"/>
    </row>
    <row r="94" ht="13.2" customHeight="1" s="49">
      <c r="A94" s="120" t="n">
        <v>92</v>
      </c>
      <c r="B94" s="89"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ท่านจะพิจารณาจ่ายยาให้แก่ผู้ป่วยรายนี้อย่างไร</t>
        </is>
      </c>
      <c r="C94" s="121" t="n"/>
      <c r="D94" s="89" t="inlineStr">
        <is>
          <t>Clotrimazole 500 mg เหน็บช่องคลอดครั้งเดียว</t>
        </is>
      </c>
      <c r="E94" s="89" t="inlineStr">
        <is>
          <t>Ketoconazole 200 mg รับประทานหลังอาหาร เช้าและเย็น เป็นเวลา 5 วัน</t>
        </is>
      </c>
      <c r="F94" s="89" t="inlineStr">
        <is>
          <t>Metronidazole 2 g รับประทานครั้งเดียว</t>
        </is>
      </c>
      <c r="G94" s="89" t="inlineStr">
        <is>
          <t>Doxycycline 100 mg รับประทานหลังอาหาร เช้าและเย็น เป็นเวลา 7 วัน</t>
        </is>
      </c>
      <c r="H94" s="89" t="inlineStr">
        <is>
          <t>Ciprofloxacin 500 mg รับประทานครั้งเดียว</t>
        </is>
      </c>
      <c r="I94" s="120" t="inlineStr">
        <is>
          <t>5</t>
        </is>
      </c>
      <c r="J94" s="89" t="inlineStr">
        <is>
          <t>✅ คำตอบที่ถูกต้อง: ข้อ จ. Ciprofloxacin 500 mg รับประทานครั้งเดียว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รับประทานครั้งเดียว การรักษา VVC ชนิดไม่รุนแรง (uncomplicated VVC) แนะนำให้ใช้ยาต้านเชื้อรากลุ่ม azole เฉพาะที่ เช่น Clotrimazole 500 mg เหน็บช่องคลอดครั้งเดียว หรือยากินกลุ่ม azole (เช่น Fluconazole 150 mg กินครั้งเดียว) ตามแนวทาง CDC Guidelines
 เป็น Fluoroquinolone เด่นต่อ Gram-negative รวมทั้ง Pseudomonas aeruginosa แต่มี black box warning เรื่อง tendon rupture, QT prolongation, aortic aneurysm และ dysglycemia
🔍 ข้ออื่นผิดเพราะอะไร:
• ข้อ ก. (Clotrimazole 500 mg เหน็บช่องคลอดครั้งเดียว): Clotrimazole 500 mg ชนิดเหน็บช่องคลอดครั้งเดียว เป็นการรักษาอันดับแรกที่เหมาะสมและปลอดภัยที่สุดตามแนวทางเวชปฏิบัติสำหรับหญิงที่มีอาการ Vulvovaginal candidiasis
• ข้อ ข. (Ketoconazole 200 mg รับประทานหลังอาหาร เช้าและเย็น เป็นเวลา 5 วัน): Ketoconazole ชนิดรับประทานมีคำเตือนความปลอดภัยร้ายแรงเรื่องพิษทำลายเซลล์ตับ (hepatotoxicity) และปฏิกิริยาระหว่างยาผ่าน CYP3A4 สูง องค์การอาหารและยาจึงไม่แนะนำให้ใช้สำหรับรักษาการติดเชื้อราผิวหนังและช่องคลอดทั่วไป
• ข้อ ค. (Metronidazole 2 g รับประทานครั้งเดียว): Metronidazole 2 g รับประทานครั้งเดียว เป็นยาทางเลือกแรกในการรักษาโรคติดเชื้อโปรโตซัว Trichomoniasis หรือใช้รักษา Bacterial vaginosis ไม่ครอบคลุมเชื้อรา Candida
• ข้อ ง. (Doxycycline 100 mg รับประทานหลังอาหาร เช้าและเย็น เป็นเวลา 7 วัน): Doxycycline 100 mg วันละ 2 ครั้งนาน 7 วัน เป็นยาปฏิชีวนะกลุ่ม tetracyclines สำหรับรักษา Chlamydia trachomatis และ Mycoplasma genitalium ซึ่งการใช้ยาปฏิชีวนะจะยิ่งทำลายแบคทีเรียประจำถิ่นและทำให้อาการเชื้อราในช่องคลอดกำเริบหนักขึ้น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94" s="121" t="n"/>
      <c r="L94" s="89" t="inlineStr">
        <is>
          <t>STDs &amp; vaginitis</t>
        </is>
      </c>
      <c r="M94" s="121" t="inlineStr">
        <is>
          <t>Clinic</t>
        </is>
      </c>
      <c r="N94" s="89" t="inlineStr">
        <is>
          <t>ข้อ 8 Pharma Plus เล่มม่วง (เฉลยข้อ จ)</t>
        </is>
      </c>
      <c r="O94" s="121" t="n"/>
      <c r="P94" s="121" t="n"/>
      <c r="Q94" s="100" t="n"/>
    </row>
    <row r="95" ht="13.2" customHeight="1" s="49">
      <c r="A95" s="120" t="n">
        <v>93</v>
      </c>
      <c r="B95" s="89" t="inlineStr">
        <is>
          <t>ตำรับยาของ acyclovir ดังตารางต่อไปนี้ อยู่ในรูปแบบใด</t>
        </is>
      </c>
      <c r="C95" s="121" t="n"/>
      <c r="D95" s="89" t="inlineStr">
        <is>
          <t>Lotions</t>
        </is>
      </c>
      <c r="E95" s="89" t="inlineStr">
        <is>
          <t>Ointments</t>
        </is>
      </c>
      <c r="F95" s="89" t="inlineStr">
        <is>
          <t>Creams</t>
        </is>
      </c>
      <c r="G95" s="89" t="inlineStr">
        <is>
          <t>Pastes</t>
        </is>
      </c>
      <c r="H95" s="89" t="inlineStr">
        <is>
          <t>Gels</t>
        </is>
      </c>
      <c r="I95" s="120" t="inlineStr">
        <is>
          <t>5</t>
        </is>
      </c>
      <c r="J95" s="89" t="inlineStr">
        <is>
          <t>✅ คำตอบที่ถูกต้อง: ข้อ จ. Gels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Gels จากองค์ประกอบในตำรับที่มีส่วนผสมของ Cetostearyl alcohol, Sodium lauryl sulphate, White soft paraffin, Liquid paraffin และ Propylene glycol พร้อมด้วยน้ำบริสุทธิ์ (Purified water) เป็นระบบอิมัลชันชนิดน้ำในน้ำมันหรือน้ำมันในน้ำที่มีตัวประสาน (Emulsifying wax) ซึ่งลักษณะเนื้อครีม (Creams) มักประกอบด้วยสารเหล่านี้เพื่อให้ทาเกลี่ยง่ายและซึมซาบดีเมื่อเทียบกับ ointment
🔍 ข้ออื่นผิดเพราะอะไร:
• ข้อ ก. (Lotions): โลชั่น (Lotions) จัดเป็นรูปแบบของเหลวที่มีความหนืดต่ำ มีน้ำเป็นส่วนประกอบหลักเพื่อการทาเกลี่ยที่ง่ายในบริเวณกว้างหรือบริเวณที่มีขน ไม่สอดคล้องกับสูตรตำรับครีมกึ่งแข็งที่มีไขมันและสารก่ออิมัลชันปริมาณสูง
• ข้อ ข. (Ointments): ขี้ผึ้ง (Ointments) มีเบสเป็นไฮโดรคาร์บอนล้วน เช่น petrolatum โดยไม่มีน้ำเป็นส่วนประกอบหลัก ให้ความชุ่มชื้นสูงมากและเหนอะหนะ ต่างจากสูตรตำรับที่มีสารช่วยอิมัลซิฟายและน้ำบริสุทธิ์
• ข้อ ค. (Creams): ตำรับยา acyclovir ทาภายนอกมาตรฐานประกอบด้วย white soft paraffin, liquid paraffin, cetostearyl alcohol, sodium lauryl sulfate, propylene glycol และ purified water ซึ่งเป็นระบบอิมัลชันกึ่งแข็งชนิดครีม (Creams)
• ข้อ ง. (Pastes): ยาพอก (Pastes) มีส่วนประกอบของผงยาหรือของแข็งที่ไม่ละลายน้ำในปริมาณสูงมาก (มากกว่าร้อยละ 20 ถึง 50) ทำให้มีความหนาแน่นและเหนียวข้นสูงเพื่อการปกป้องผิว ไม่ตรงกับสูตรตำรับนี้
📖 Guideline อ้างอิง:
แนวทางการวินิจฉัยและรักษาโรคติดเชื้อในประเทศไทย พ.ศ. 2563 (สมาคมโรคติดเชื้อแห่งประเทศไทย)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95" s="121" t="n"/>
      <c r="L95" s="89" t="inlineStr">
        <is>
          <t>Cystitis</t>
        </is>
      </c>
      <c r="M95" s="121" t="inlineStr">
        <is>
          <t>Clinic</t>
        </is>
      </c>
      <c r="N95" s="89" t="inlineStr">
        <is>
          <t>ข้อ 8 Pharma Plus เล่มม่วง (เฉลยข้อ จ)</t>
        </is>
      </c>
      <c r="O95" s="121" t="n"/>
      <c r="P95" s="121" t="n"/>
      <c r="Q95" s="100" t="n"/>
    </row>
    <row r="96" ht="13.2" customHeight="1" s="49">
      <c r="A96" s="120" t="n">
        <v>94</v>
      </c>
      <c r="B96" s="89"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ถ้าผู้ป่วยใช้ยาสูตรแรกแล้วมีอาการแพ้ แพทย์์เปลี่ยนสูตรยาเป็น GPO-vir Z ประกอบด้วยยาใดบ้าง</t>
        </is>
      </c>
      <c r="C96" s="121" t="n"/>
      <c r="D96" s="89" t="inlineStr">
        <is>
          <t>NVP, d4T, 3TC</t>
        </is>
      </c>
      <c r="E96" s="89" t="inlineStr">
        <is>
          <t>d4T, 3TC, indinavir/ritonavir</t>
        </is>
      </c>
      <c r="F96" s="89" t="inlineStr">
        <is>
          <t>AZT, 3TC, indinavir/ritonavir</t>
        </is>
      </c>
      <c r="G96" s="89" t="inlineStr">
        <is>
          <t>d4T, 3TC, EFV</t>
        </is>
      </c>
      <c r="H96" s="89" t="inlineStr">
        <is>
          <t>AZT, 3TC, NVP</t>
        </is>
      </c>
      <c r="I96" s="120" t="inlineStr">
        <is>
          <t>5</t>
        </is>
      </c>
      <c r="J96" s="89" t="inlineStr">
        <is>
          <t>✅ คำตอบที่ถูกต้อง: ข้อ จ. AZT, 3TC, NVP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3TC, NVP GPO-vir Z ประกอบด้วยตัวยา Zidovudine (AZT), Lamivudine (3TC) และ Nevirapine (NVP) โดยปรับเปลี่ยนจาก Stavudine (d4T) เป็น AZT หรือปรับตามสูตรมาตรฐานขององค์การเภสัชกรรมในอดีต (GPO-vir S, Z)
🔍 ข้ออื่นผิดเพราะอะไร:
• ข้อ ก. (NVP, d4T, 3TC): สูตรที่มี NVP, d4T (stavudine) และ 3TC (lamivudine) คือสูตรดั้งเดิมที่มีชื่อทางการค้าขององค์การเภสัชกรรมว่า GPO-vir S ไม่ใช่สูตร GPO-vir Z
• ข้อ ข. (d4T, 3TC, indinavir/ritonavir): สูตรยาผสมระหว่าง d4T, 3TC และ indinavir/ritonavir เป็นสูตรที่มี protease inhibitor ในอดีตสำหรับผู้ป่วยที่ดื้อหรือไม่ทนต่อกลุ่ม NNRTI แต่ไม่เคยผลิตเป็นยารวมเม็ดสูตร GPO-vir Z
• ข้อ ค. (AZT, 3TC, indinavir/ritonavir): สูตรยาที่ประกอบด้วย AZT, 3TC และ indinavir/ritonavir เป็นสูตรที่ต้องรับประทานยาหลายเม็ดร่วมกับบูสเตอร์ ritonavir ไม่ใช่ส่วนประกอบของยาสูตรผสมคงที่ GPO-vir Z
• ข้อ ง. (d4T, 3TC, EFV): สูตร d4T, 3TC ร่วมกับ EFV (efavirenz) เคยมีชื่อการค้าว่า GPO-vir E ซึ่งเปลี่ยนจาก nevirapine มาเป็น efavirenz เพื่อหลีกเลี่ยงผื่นแพ้ยาและตับอักเสบ ไม่ใช่สูตร 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6" s="121" t="n"/>
      <c r="L96" s="89" t="inlineStr">
        <is>
          <t>Antimicrobial Pharmacology</t>
        </is>
      </c>
      <c r="M96" s="121" t="inlineStr">
        <is>
          <t>Clinic</t>
        </is>
      </c>
      <c r="N96" s="89" t="inlineStr">
        <is>
          <t>ข้อ 8 Pharma Plus เล่มม่วง (เฉลยข้อ จ)</t>
        </is>
      </c>
      <c r="O96" s="121" t="n"/>
      <c r="P96" s="121" t="n"/>
      <c r="Q96" s="100" t="n"/>
    </row>
    <row r="97" ht="13.2" customHeight="1" s="49">
      <c r="A97" s="120" t="n">
        <v>95</v>
      </c>
      <c r="B97" s="89" t="inlineStr">
        <is>
          <t>คำแนะนำในการปฏิบัติตัวสำหรับผู้ป่วยรายนี้คือ</t>
        </is>
      </c>
      <c r="C97" s="121" t="n"/>
      <c r="D97" s="89" t="inlineStr">
        <is>
          <t>อาบน้ำหลังจากตื่นนอนในตอนเช้า</t>
        </is>
      </c>
      <c r="E97" s="89" t="inlineStr">
        <is>
          <t>ตัดเล็บมือให้สั้น และล้างมือให้สะอาดหลังเข้าห้องน้ำ</t>
        </is>
      </c>
      <c r="F97" s="89" t="inlineStr">
        <is>
          <t>สวมรองเท้าทุกครั้งที่ออกจากบ้าน</t>
        </is>
      </c>
      <c r="G97" s="89" t="inlineStr">
        <is>
          <t>รับประทานอาหารที่สุก ดื่มน้ำสะอาด</t>
        </is>
      </c>
      <c r="H97" s="89" t="inlineStr">
        <is>
          <t>ซักเสื้อผ้า และผ้าปูที่นอนให้สะอาด</t>
        </is>
      </c>
      <c r="I97" s="120" t="inlineStr">
        <is>
          <t>5</t>
        </is>
      </c>
      <c r="J97" s="89" t="inlineStr">
        <is>
          <t>✅ คำตอบที่ถูกต้อง: ข้อ จ. ซักเสื้อผ้า และผ้าปูที่นอนให้สะอาด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ซักเสื้อผ้า และผ้าปูที่นอนให้สะอาด จากบริบทข้อสอบชุดนี้ (ต่อเนื่องกับเคสพยาธิปากขอ/เส้นด้าย แต่ข้อนี้เน้นพยาธิปากขอซึ่งติดต่อโดยตัวอ่อนไชผ่านผิวหนัง) การสวมรองเท้าทุกครั้งที่ออกจากบ้านเป็นมาตรการสำคัญที่สุดในการป้องกันตัวอ่อนพยาธิปากขอจากดินไشเข้าสู่ผิวหนัง
🔍 ข้ออื่นผิดเพราะอะไร:
• ข้อ ก. (อาบน้ำหลังจากตื่นนอนในตอนเช้า): การอาบน้ำทำความสะอาดร่างกายในตอนเช้าช่วยชะล้างไข่พยาธิบริเวณรอบทวารหนักเพื่อลดการสะสม แต่ไม่ใช่มาตรการหลักในการป้องกันการติดเชื้อตัวอ่อนพยาธิปากขอจากดิน
• ข้อ ข. (ตัดเล็บมือให้สั้น และล้างมือให้สะอาดหลังเข้าห้องน้ำ): การตัดเล็บให้สั้นและล้างมือให้สะอาดหลังขับถ่ายและก่อนรับประทานอาหาร เป็นคำแนะนำหลักในการป้องกันวงจร fecal-oral transmission และ autoinfection ของพยาธิเส้นด้าย ไม่ใช่พยาธิปากขอ
• ข้อ ค. (สวมรองเท้าทุกครั้งที่ออกจากบ้าน): การสวมรองเท้าทุกครั้งที่ออกจากบ้านเป็นคำแนะนำที่สำคัญและจำเพาะที่สุดในการป้องกันพยาธิปากขอ เนื่องจากตัวอ่อนระยะติดต่อ (filariform larvae) เจริญเติบโตในดินและติดต่อโดยการไชผ่านผิวหนังเท้าที่สัมผัสดินโดยตรง
• ข้อ ง. (รับประทานอาหารที่สุก ดื่มน้ำสะอาด): การรับประทานอาหารสุกและดื่มน้ำสะอาดช่วยป้องกันพยาธิตัวตืด พยาธิใบไม้ และพยาธิไส้เดือน แต่ไม่สามารถป้องกันพยาธิปากขอซึ่งติดต่อผ่านการแทรกซึมของตัวอ่อนเข้าสู่ผิวหนังเป็นหลักได้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7" s="121" t="n"/>
      <c r="L97" s="89" t="inlineStr">
        <is>
          <t>Antimicrobial Pharmacology</t>
        </is>
      </c>
      <c r="M97" s="121" t="inlineStr">
        <is>
          <t>Clinic</t>
        </is>
      </c>
      <c r="N97" s="89" t="inlineStr">
        <is>
          <t>ข้อ 8 Pharma Plus เล่มม่วง (เฉลยข้อ จ)</t>
        </is>
      </c>
      <c r="O97" s="121" t="n"/>
      <c r="P97" s="121" t="n"/>
      <c r="Q97" s="100" t="n"/>
    </row>
    <row r="98" ht="13.2" customHeight="1" s="49">
      <c r="A98" s="120" t="n">
        <v>96</v>
      </c>
      <c r="B98" s="89" t="inlineStr">
        <is>
          <t>ยาที่เกิด drug interaction กับ quinolone ได้ ยกเว้นข้อใดต่อไปนี้</t>
        </is>
      </c>
      <c r="C98" s="121" t="n"/>
      <c r="D98" s="89" t="inlineStr">
        <is>
          <t>Aluminum hydroxide</t>
        </is>
      </c>
      <c r="E98" s="89" t="inlineStr">
        <is>
          <t>Calcium carbonate</t>
        </is>
      </c>
      <c r="F98" s="89" t="inlineStr">
        <is>
          <t>Carminative mixture</t>
        </is>
      </c>
      <c r="G98" s="89" t="inlineStr">
        <is>
          <t>FBC</t>
        </is>
      </c>
      <c r="H98" s="89" t="inlineStr">
        <is>
          <t>Lithium</t>
        </is>
      </c>
      <c r="I98" s="120" t="inlineStr">
        <is>
          <t>4</t>
        </is>
      </c>
      <c r="J98" s="89" t="inlineStr">
        <is>
          <t>✅ คำตอบที่ถูกต้อง: ข้อ ง. FBC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FBC Fluoroquinolones เกิด chelation กับประจุบวกโลหะ (multivalent cations เช่น Al3+, Mg2+, Ca2+, Fe2+) ส่งผลให้การดูดซึมลดลงอย่างมาก (Aluminum hydroxide, Calcium carbonate, FBC มีธาตุเหล็ก) ส่วน Carminative mixture มักไม่มีส่วนประกอบของโลหะที่เกิด chelation ที่สำคัญ
🔍 ข้ออื่นผิดเพราะอะไร:
• ข้อ ก. (Aluminum hydroxide): Aluminum hydroxide มีประจุบวก Al3+ ซึ่งสามารถทำปฏิกิริยา chelation กับโมเลกุล fluoroquinolones ก่อเป็นสารเชิงซ้อนที่ไม่ละลายน้ำ ทำให้การดูดซึมยาปฏิชีวนะลดลงมากกว่าร้อยละ 50 ถึง 90
• ข้อ ข. (Calcium carbonate): Calcium carbonate มีประจุบวก Ca2+ ที่จับกับยากลุ่ม fluoroquinolones ในกระเพาะอาหารและลำไส้เล็ก เกิด chelation อย่างมีนัยสำคัญทางคลินิก ทำให้ระดับยาในกระแสเลือดลดลงจนอาจรักษาล้มเหลว
• ข้อ ค. (Carminative mixture): Carminative mixture มักประกอบด้วยสมุนไพรขับลม โซเดียมไบคาร์บอเนต และแอลกอฮอล์ ซึ่งไม่มีไอออนบวกหลายประจุที่มีศักยภาพสูงในการเกิด chelation กับ quinolones จึงไม่จัดเป็นอันตรกิริยาที่ต้องห้าม
• ข้อ จ. (Lithium): Lithium เป็นยาที่มี narrow therapeutic index และ quinolones บางชนิดอาจส่งผลต่อการกำจัดลิเทียมหรือเสริมความเสี่ยงต่อการเกิดคลื่นไฟฟ้าหัวใจ QT prolongation และพิษต่อระบบประสาท จึงมีข้อควรระวังในการใช้ร่วมกัน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8" s="121" t="n"/>
      <c r="L98" s="89" t="inlineStr">
        <is>
          <t>Antimicrobial Pharmacology</t>
        </is>
      </c>
      <c r="M98" s="121" t="inlineStr">
        <is>
          <t>Clinic</t>
        </is>
      </c>
      <c r="N98" s="89" t="inlineStr">
        <is>
          <t>ข้อ 9 Pharma Plus เล่มม่วง (เฉลยข้อ ง)</t>
        </is>
      </c>
      <c r="O98" s="121" t="n"/>
      <c r="P98" s="121" t="n"/>
      <c r="Q98" s="100" t="n"/>
    </row>
    <row r="99" ht="13.2" customHeight="1" s="49">
      <c r="A99" s="120" t="n">
        <v>97</v>
      </c>
      <c r="B99" s="89"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ข้อใดถูกต้องเกี่ยวกับอาการไม่พึงประสงค์จากยา</t>
        </is>
      </c>
      <c r="C99" s="121" t="n"/>
      <c r="D99" s="89" t="inlineStr">
        <is>
          <t>Clotrimazole เหน็บช่องคลอดทำให้เกิด super infection จาก bacteria</t>
        </is>
      </c>
      <c r="E99" s="89" t="inlineStr">
        <is>
          <t>Ketoconazole ชนิดรับประทานทำให้การรับรู้รสผิดปกติ</t>
        </is>
      </c>
      <c r="F99" s="89" t="inlineStr">
        <is>
          <t>Metronidazole ทำให้คลื่นไส้ อาเจียน</t>
        </is>
      </c>
      <c r="G99" s="89" t="inlineStr">
        <is>
          <t>Doxycycline ทำให้ผมร่วง</t>
        </is>
      </c>
      <c r="H99" s="89" t="inlineStr">
        <is>
          <t>Ciprofloxacin ทำให้ตับอักเสบ</t>
        </is>
      </c>
      <c r="I99" s="120" t="inlineStr">
        <is>
          <t>4</t>
        </is>
      </c>
      <c r="J99" s="89" t="inlineStr">
        <is>
          <t>✅ คำตอบที่ถูกต้อง: ข้อ ง. Doxycycline ทำให้ผมร่วง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ทำให้ผมร่วง Metronidazole มี ADR ที่พบบ่อยคือกลื่นไส้ อาเจียน ปวดท้อง และมีรสโลหะในปาก (metallic taste) นอกจากนี้ห้ามดื่มแอลกอฮอล์ร่วมด้วยเพราะจะเกิด disulfiram-like reaction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(Clotrimazole เหน็บช่องคลอดทำให้เกิด super infection จาก bacteria): Clotrimazole ชนิดเหน็บช่องคลอดออกฤทธิ์เฉพาะที่ ยับยั้งการสังเคราะห์ ergosterol ของเชื้อรา ผลข้างเคียงเด่นคือการระคายเคืองและแสบร้อนเฉพาะที่ ไม่ได้ทำให้เกิด superinfection จากแบคทีเรียอย่างมีนัยสำคัญ
• ข้อ ข. (Ketoconazole ชนิดรับประทานทำให้การรับรู้รสผิดปกติ): Ketoconazole ชนิดรับประทานมีอาการไม่พึงประสงค์เด่นคือพิษต่อตับ (hepatotoxicity) และการยับยั้งการสร้างฮอร์โมนสเตียรอยด์ (ทำให้เกิด gynecomastia) อาการรับรู้รสผิดปกติ (dysgeusia) มักพบเด่นใน metronidazole หรือ terbinafine
• ข้อ ค. (Metronidazole ทำให้คลื่นไส้ อาเจียน): Metronidazole มีผลข้างเคียงต่อระบบทางเดินอาหารที่พบบ่อยมาก ได้แก่ คลื่นไส้ อาเจียน เบื่ออาหาร และรสโลหิตในปาก (metallic taste) รวมถึงเกิด disulfiram-like reaction เมื่อดื่มแอลกอฮอล์
• ข้อ จ. (Ciprofloxacin ทำให้ตับอักเสบ): Ciprofloxacin ก่อให้เกิดอาการไม่พึงประสงค์เด่นคือเอ็นร้อยหวายอักเสบและฉีกขาด (tendonitis/tendon rupture), อาการทางระบบประสาทส่วนกลาง, QT prolongation และ aortic aneurysm ไม่ได้มีพิษต่อตับอักเสบเป็นข้อเตือนหลัก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121" t="n"/>
      <c r="L99" s="89" t="inlineStr">
        <is>
          <t>STDs &amp; vaginitis</t>
        </is>
      </c>
      <c r="M99" s="121" t="inlineStr">
        <is>
          <t>Clinic</t>
        </is>
      </c>
      <c r="N99" s="89" t="inlineStr">
        <is>
          <t>ข้อ 9 Pharma Plus เล่มม่วง (เฉลยข้อ ง)</t>
        </is>
      </c>
      <c r="O99" s="121" t="n"/>
      <c r="P99" s="121" t="n"/>
      <c r="Q99" s="100" t="n"/>
    </row>
    <row r="100" ht="13.2" customHeight="1" s="49">
      <c r="A100" s="120" t="n">
        <v>98</v>
      </c>
      <c r="B100" s="89" t="inlineStr">
        <is>
          <t>ผู้ป่วยหญิงอายุ 28 ปี ตั้งครรภ์ไตรมาสแรก ได้รับการวินิจฉัยว่าเป็นโรคหนองในแท้ (Gonorrhea) ที่ท่อปัสสาวะ ยาปฏิชีวนะในข้อใดต่อไปนี้เป็นยาทางเลือกแรกที่ปลอดภัยและมีประสิทธิผลในการรักษาตามแนวทางเวชปฏิบัติปัจจุบัน</t>
        </is>
      </c>
      <c r="C100" s="121" t="n"/>
      <c r="D100" s="89" t="inlineStr">
        <is>
          <t>Ceftriaxone 500 mg ฉีดเข้ากล้ามเนื้อ (IM) ครั้งเดียว ร่วมกับรักษา Chlamydia หากยังไม่ได้ตรวจคัดกรอง</t>
        </is>
      </c>
      <c r="E100" s="89" t="inlineStr">
        <is>
          <t>Doxycycline 100 mg รับประทานวันละ 2 ครั้ง นาน 7 วัน</t>
        </is>
      </c>
      <c r="F100" s="89" t="inlineStr">
        <is>
          <t>Ciprofloxacin 500 mg รับประทานครั้งเดียว</t>
        </is>
      </c>
      <c r="G100" s="89" t="inlineStr">
        <is>
          <t>Levofloxacin 500 mg รับประทานครั้งเดียว</t>
        </is>
      </c>
      <c r="H100" s="89" t="inlineStr">
        <is>
          <t>Gentamicin 240 mg ฉีดเข้ากล้ามเนื้อเข็มเดียว</t>
        </is>
      </c>
      <c r="I100" s="120" t="n">
        <v>1</v>
      </c>
      <c r="J100" s="89" t="inlineStr">
        <is>
          <t>✅ คำตอบที่ถูกต้อง: ข้อ ก. Ceftriaxone 500 mg ฉีดเข้ากล้ามเนื้อ (IM) ครั้งเดียว ร่วมกับรักษา Chlamydia หากยังไม่ได้ตรวจคัดกรอง
💡 Background:
โรคหนองในแท้เกิดจากเชื้อ Neisseria gonorrhoeae (Gram-negative diplococci) ซึ่งในปัจจุบันพบอัตราการดื้อยาต่อยากลุ่ม Fluoroquinolones, Penicillins และ Tetracyclines สูงมาก
🎯 ทำไมข้อนี้ถึงถูก:
ตามแนวทางเวชปฏิบัติ CDC STI Treatment Guidelines 2021 และแนวทางของไทย ยาทางเลือกแรกในการรักษาหนองในแท้คือ Ceftriaxone 500 mg IM single dose (หากน้ำหนักตัว ≥ 150 kg ให้ใช้ 1 g IM) และเนื่องจาก Ceftriaxone เป็นยากลุ่ม Cephalosporins (Pregnancy Category B) จึงมีความปลอดภัยสูงมากในสตรีมีครรภ์ทุกไตรมาส
🔍 ข้ออื่นผิดเพราะอะไร:
- ข้อ ข. (Doxycycline): จัดเป็น Pregnancy Category D ห้ามใช้ในหญิงตั้งครรภ์เนื่องจากยับยั้งการเจริญเติบโตของกระดูกและทำให้ฟันของทารกเปลี่ยนเป็นสีน้ำตาลถาวร (Permanent tooth discoloration)
- ข้อ ค. และ ข้อ ง. (Ciprofloxacin / Levofloxacin): เชื้อ N. gonorrhoeae ดื้อยา Quinolones ในอัตราที่สูงมาก และ Quinolones มีความเสี่ยงต่อกระดูกอ่อนของทารก
- ข้อ จ. (Gentamicin): เป็นยากลุ่ม Aminoglycosides (Category D) เสี่ยงต่อพิษต่อหูและไตของทารก
📖 Guideline อ้างอิง:
CDC Sexually Transmitted Infections Treatment Guidelines (2021), แนวทางการดูแลรักษาโรคติดต่อทางเพศสัมพันธ์ พ.ศ. 2566 (กรมควบคุมโรค)
📌 จุดจำก่อนสอบ:
Gonorrhea (หนองในแท้) = Ceftriaxone 500 mg IM single dose (คนท้องใช้ได้อย่างปลอดภัย) / ห้ามใช้ Doxycycline และ Quinolones ในคนท้อง</t>
        </is>
      </c>
      <c r="K100" s="121" t="n"/>
      <c r="L100" s="89" t="inlineStr">
        <is>
          <t>Antimicrobial Pharmacology</t>
        </is>
      </c>
      <c r="M100" s="121" t="inlineStr">
        <is>
          <t>Clinic</t>
        </is>
      </c>
      <c r="N100" s="89" t="inlineStr">
        <is>
          <t>ข้อ 9 Pharma Plus เล่มม่วง (เฉลยข้อ ง)</t>
        </is>
      </c>
      <c r="O100" s="121" t="n"/>
      <c r="P100" s="121" t="n"/>
      <c r="Q100" s="100" t="n"/>
    </row>
    <row r="101" ht="13.2" customHeight="1" s="49">
      <c r="A101" s="120" t="n">
        <v>99</v>
      </c>
      <c r="B101" s="89"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อาการใดเป็นบ่งชี้ให้หยุดยาต้านไวรัส GPO-vir</t>
        </is>
      </c>
      <c r="C101" s="121" t="n"/>
      <c r="D101" s="89" t="inlineStr">
        <is>
          <t>Steven Johnson syndrome</t>
        </is>
      </c>
      <c r="E101" s="89" t="inlineStr">
        <is>
          <t>Toxic epidermal necrolysis</t>
        </is>
      </c>
      <c r="F101" s="89" t="inlineStr">
        <is>
          <t>Rash with blisters</t>
        </is>
      </c>
      <c r="G101" s="89" t="inlineStr">
        <is>
          <t>SGPT &gt; 5X</t>
        </is>
      </c>
      <c r="H101" s="89" t="inlineStr">
        <is>
          <t>ถูกทุกข้อ</t>
        </is>
      </c>
      <c r="I101" s="120" t="inlineStr">
        <is>
          <t>4</t>
        </is>
      </c>
      <c r="J101" s="89" t="inlineStr">
        <is>
          <t>✅ คำตอบที่ถูกต้อง: ข้อ ง. SGPT &gt; 5X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SGPT &gt; 5X อาการแพ้ยารุนแรง ได้แก่ Steven Johnson syndrome, Toxic epidermal necrolysis (TEN), Rash with blisters และภาวะตับอักเสบรุนแรง (SGPT/ALT &gt; 5 เท่าของค่าปกติ) ล้วนเป็นข้อบ่งชี้เด็ดขาดในการหยุดยาต้านไวรัส (โดยเฉพาะ Nevirapine ใน GPO-vir)
🔍 ข้ออื่นผิดเพราะอะไร:
• ข้อ ก. (Steven Johnson syndrome): Stevens-Johnson syndrome (SJS) เป็นภาวะผื่นแพ้ยารุนแรงที่ผิวหนังและเยื่อบุหลุดลอก จัดเป็นข้อบ่งชี้เด็ดขาดระดับฉุกเฉินในการหยุดยา nevirapine ทันทีอย่างถาวร
• ข้อ ข. (Toxic epidermal necrolysis): Toxic epidermal necrolysis (TEN) เป็นปฏิกิริยาการแพ้ยาอย่างรุนแรงขั้นสูงสุดที่มีผิวหนังหลุดลอกมากกว่าร้อยละ 30 ของพื้นที่ร่างกาย ถือเป็นข้อห้ามเด็ดขาดและต้องหยุดยา nevirapine ถาวรทันที
• ข้อ ค. (Rash with blisters): ผื่นแพ้ยาที่มีตุ่มน้ำพอง (rash with blisters) หรือมีอาการทางระบบร่วมด้วย (systemic symptoms) เป็นสัญญาณเตือนของการแพ้ยารุนแรงที่ต้องหยุดยาต้านไวรัสทันทีเพื่อป้องกันการลุกลามเป็น SJS/TEN
• ข้อ จ. (ถูกทุกข้อ): ภาวะตับอักเสบรุนแรง (hepatotoxicity) ที่มีระดับเอนไซม์ตับ ALT/SGPT สูงเกิน 5 เท่าของค่าบนของขอบเขตปกติ (ULN) เป็นข้อบ่งชี้มาตรฐานทางคลินิกที่ต้องสั่งหยุดยาต้านไวรัส nevirapine ทันที ดังนั้นตัวเลือก ก, ข, ค และ ง ล้วนเป็นเกณฑ์ในการหยุดยาทั้งหมด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1" s="121" t="n"/>
      <c r="L101" s="89" t="inlineStr">
        <is>
          <t>Antimicrobial Pharmacology</t>
        </is>
      </c>
      <c r="M101" s="121" t="inlineStr">
        <is>
          <t>Clinic</t>
        </is>
      </c>
      <c r="N101" s="89" t="inlineStr">
        <is>
          <t>ข้อ 9 Pharma Plus เล่มม่วง (เฉลยข้อ ง)</t>
        </is>
      </c>
      <c r="O101" s="121" t="n"/>
      <c r="P101" s="121" t="n"/>
      <c r="Q101" s="100" t="n"/>
    </row>
    <row r="102" ht="13.2" customHeight="1" s="49">
      <c r="A102" s="120" t="n">
        <v>100</v>
      </c>
      <c r="B102" s="89" t="inlineStr">
        <is>
          <t>เด็กชายอายุ 2 ขวบ นอนหลับไม่สนิท ร้องกวน และคันรอบทวารหนักเวลากลางคืน มีอาการเบื่ออาหาร น้ำหนักลด
ผู้ป่วยรายนี้ติดพยาธิอะไร</t>
        </is>
      </c>
      <c r="C102" s="121" t="n"/>
      <c r="D102" s="89" t="inlineStr">
        <is>
          <t>พยาธิตัวตืด</t>
        </is>
      </c>
      <c r="E102" s="89" t="inlineStr">
        <is>
          <t>พยาธิปากขอ</t>
        </is>
      </c>
      <c r="F102" s="89" t="inlineStr">
        <is>
          <t>พยาธิเส้นด้าย</t>
        </is>
      </c>
      <c r="G102" s="89" t="inlineStr">
        <is>
          <t>พยาธิใบไม้</t>
        </is>
      </c>
      <c r="H102" s="89" t="inlineStr">
        <is>
          <t>พยาธิเท้าช้าง</t>
        </is>
      </c>
      <c r="I102" s="120" t="inlineStr">
        <is>
          <t>4</t>
        </is>
      </c>
      <c r="J102" s="89" t="inlineStr">
        <is>
          <t>✅ คำตอบที่ถูกต้อง: ข้อ ง. พยาธิใบไม้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พยาธิใบไม้ อาการคันรอบทวารหนักเวลากลางคืน (nocturnal perianal pruritus) ร่วมกับนอนหลับไม่สนิทและหงุดหงิดในเด็กเล็ก เป็นลักษณะทางคลินิกที่จำเพาะเจาะจงมากที่สุดของการติดเชื้อพยาธิเส้นด้าย (Enterobius vermicularis) เนื่องจากพยาธิเพศเมียจะคลานออกมาวางไข่บริเวณรอบทวารหนักในช่วงเวลากลางคืน
🔍 ข้ออื่นผิดเพราะอะไร:
• ข้อ ก. (พยาธิตัวตืด): พยาธิตัวตืด (Cestodes เช่น Taenia saginata, Taenia solium) อาศัยอยู่ในลำไส้เล็ก ผู้ป่วยมักพบข้อปล้องพยาธิหลุดออกมากับอุจจาระหรือมีอาการท้องอืด ไม่ได้มีอาการเด่นเป็นการคันรอบทวารหนักเฉพาะเวลากลางคืน
• ข้อ ข. (พยาธิปากขอ): พยาธิปากขอ (Hookworm) ก่อให้เกิดอาการซีด โลหิตจางจากการขาดธาตุเหล็ก อ่อนเพลีย และมีอาการคันตามง่ามเท้าในระยะตัวอ่อนไช ไม่ก่ออาการคันรอบทวารหนักเวลากลางคืน
• ข้อ ค. (พยาธิเส้นด้าย): พยาธิเส้นด้าย หรือพยาธิเข็มหมุด (Enterobius vermicularis) มีพฤติกรรมเฉพาะคือตัวเต็มวัยเพศเมียจะเคลื่อนที่ออกมาวางไข่บริเวณรอยย่นรอบรูทวารหนักในเวลากลางคืน ทำให้เกิดอาการระคายเคืองและคันรุนแรงจนเด็กร้องกวนและนอนหลับไม่สนิท
• ข้อ จ. (พยาธิเท้าช้าง): พยาธิเท้าช้าง (Filarial worms) อาศัยในระบบท่อน้ำเหลือง นำโรคโดยยุง ทำให้เกิดหลอดน้ำเหลืองอักเสบ แขนขาและอวัยวะเพศบวมโตเรื้อรัง ไม่เกี่ยวข้องกับอาการคันรอบรูทวารหนักในเด็ก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121" t="n"/>
      <c r="L102" s="89" t="inlineStr">
        <is>
          <t>Parasitic infections</t>
        </is>
      </c>
      <c r="M102" s="121" t="inlineStr">
        <is>
          <t>Clinic</t>
        </is>
      </c>
      <c r="N102" s="89" t="inlineStr">
        <is>
          <t>ข้อ 9 Pharma Plus เล่มม่วง (เฉลยข้อ ง)</t>
        </is>
      </c>
      <c r="O102" s="121" t="n"/>
      <c r="P102" s="121" t="n"/>
      <c r="Q102" s="100" t="n"/>
    </row>
    <row r="103" ht="13.2" customHeight="1" s="49">
      <c r="A103" s="120" t="n">
        <v>101</v>
      </c>
      <c r="B103" s="89" t="inlineStr">
        <is>
          <t>Trimethoprim สามารถทำให้อาการข้างเคียงตามข้อใด</t>
        </is>
      </c>
      <c r="C103" s="121" t="n"/>
      <c r="D103" s="89" t="inlineStr">
        <is>
          <t>Diarrhea</t>
        </is>
      </c>
      <c r="E103" s="89" t="inlineStr">
        <is>
          <t>Fatigue</t>
        </is>
      </c>
      <c r="F103" s="89" t="inlineStr">
        <is>
          <t>ปัสสาวะสีแดง</t>
        </is>
      </c>
      <c r="G103" s="89" t="inlineStr">
        <is>
          <t>Hypotension</t>
        </is>
      </c>
      <c r="H103" s="89" t="inlineStr">
        <is>
          <t>Megaloblastic anemia</t>
        </is>
      </c>
      <c r="I103" s="120" t="inlineStr">
        <is>
          <t>4</t>
        </is>
      </c>
      <c r="J103" s="89" t="inlineStr">
        <is>
          <t>✅ คำตอบที่ถูกต้อง: ข้อ ง. Hypotension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Hypotension Trimethoprim ยับยั้งเอนไซม์ dihydrofolate reductase ในแบคทีเรียและมีผลต่อมนุษย์ในขนาดสูง ทำให้เกิดการขาดกรดโฟลิก ส่งผลให้เกิดภาวะโลหิตจางชนิด megaloblastic anemia, leukopenia และ thrombocytopenia
🔍 ข้ออื่นผิดเพราะอะไร:
• ข้อ ก. (Diarrhea): อาการท้องเสีย (diarrhea) แม้พบได้ในยาปฏิชีวนะทั่วไปจากการรบกวนสมดุลจุลชีพในลำไส้ แต่ไม่ใช่ผลข้างเคียงที่มีความสำคัญทางคลินิกจำเพาะของ trimethoprim เมื่อเทียบกับผลยับยั้งการสร้างเซลล์เม็ดเลือด
• ข้อ ข. (Fatigue): อาการอ่อนเพลีย (fatigue) เป็นอาการทั่วไปที่ไม่จำเพาะเจาะจง อาจเป็นผลต่อเนื่องจากภาวะโลหิตจาง แต่ไม่ใช่กลไกความเป็นพิษโดยตรงของยา trimethoprim
• ข้อ ค. (ปัสสาวะสีแดง): ปัสสาวะเปลี่ยนเป็นสีส้มแดงเป็นผลข้างเคียงเฉพาะของ rifampin หรือสีน้ำตาลแดงจาก metronidazole และ nitrofurantoin แต่ trimethoprim ไม่ได้ทำให้ปัสสาวะเปลี่ยนเป็นสีแดง
• ข้อ จ. (Megaloblastic anemia): Megaloblastic anemia, leukopenia และ thrombocytopenia เป็นผลข้างเคียงสำคัญทางโลหิตวิทยาของ trimethoprim จากการยับยั้งเอนไซม์ dihydrofolate reductase ทำให้เกิดภาวะขาดแคลน tetrahydrofolate ในการสร้างเม็ดเลือด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3" s="121" t="n"/>
      <c r="L103" s="89" t="inlineStr">
        <is>
          <t>Antimicrobial Pharmacology</t>
        </is>
      </c>
      <c r="M103" s="121" t="inlineStr">
        <is>
          <t>Clinic</t>
        </is>
      </c>
      <c r="N103" s="89" t="inlineStr">
        <is>
          <t>ข้อ 10 Pharma Plus เล่มม่วง (เฉลยข้อ ง)</t>
        </is>
      </c>
      <c r="O103" s="121" t="n"/>
      <c r="P103" s="121" t="n"/>
      <c r="Q103" s="100" t="n"/>
    </row>
    <row r="104" ht="13.2" customHeight="1" s="49">
      <c r="A104" s="120" t="n">
        <v>102</v>
      </c>
      <c r="B104" s="89"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คำแนะนำที่เหมาะสมสำหรับผู้ป่วยรายนี้</t>
        </is>
      </c>
      <c r="C104" s="121" t="n"/>
      <c r="D104" s="89" t="inlineStr">
        <is>
          <t>การรักษาต้องรักษาทั้งผู้ป่วยและสามี แม้ว่าสามีจะไม่มีอาการใดๆ</t>
        </is>
      </c>
      <c r="E104" s="89" t="inlineStr">
        <is>
          <t>จำเป็นต้องให้ยาเพื่อป้องกันการกลับเป็นซ้ำเนื่องจากผู้ป่วยยังอายุน้อย</t>
        </is>
      </c>
      <c r="F104" s="89" t="inlineStr">
        <is>
          <t>ห้ามดื่มนมพร้อมยา เนื่องจากนมจะทำให้ยาถูกดูดซึมได้ลดลง</t>
        </is>
      </c>
      <c r="G104" s="89" t="inlineStr">
        <is>
          <t>อย่ากลั้นปัสสาวะ</t>
        </is>
      </c>
      <c r="H104" s="89" t="inlineStr">
        <is>
          <t>ไม่ควรล้างช่องคลอดอย่างพร่ำเพรื่อ</t>
        </is>
      </c>
      <c r="I104" s="120" t="inlineStr">
        <is>
          <t>4</t>
        </is>
      </c>
      <c r="J104" s="89" t="inlineStr">
        <is>
          <t>✅ คำตอบที่ถูกต้อง: ข้อ ง. อย่ากลั้นปัสสาวะ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อย่ากลั้นปัสสาวะ การสวนล้างช่องคลอดบ่อยๆ (douching) เป็นการทำลายจุลชีพประจำถิ่น (Lactobacilli) ที่มีประโยชน์ ทำให้ค่า pH เปลี่ยนแปลงและเกิดเชื้อราเจริญเติบโตได้ง่าย จึงควรแนะนำให้หลีกเลี่ยงการสวนล้างช่องคลอด
🔍 ข้ออื่นผิดเพราะอะไร:
• ข้อ ก. (การรักษาต้องรักษาทั้งผู้ป่วยและสามี แม้ว่าสามีจะไม่มีอาการใดๆ): การติดเชื้อราในช่องคลอด (Candida albicans) ไม่จัดเป็นโรคติดต่อทางเพศสัมพันธ์ (non-STD) และการรักษาคู่นอนที่ไม่มีอาการไม่ได้ช่วยลดอัตราการกลับเป็นซ้ำ จึงไม่มีความจำเป็นต้องให้การรักษาฝ่ายชาย
• ข้อ ข. (จำเป็นต้องให้ยาเพื่อป้องกันการกลับเป็นซ้ำเนื่องจากผู้ป่วยยังอายุน้อย): การให้ยาต้านเชื้อราเพื่อป้องกันระยะยาว (maintenance antifungal therapy) จะพิจารณาเฉพาะในผู้ป่วยที่เป็น recurrent VVC คือมีการติดเชื้อซ้ำตั้งแต่ 4 ครั้งขึ้นไปต่อปี ไม่ได้พิจารณาจากเกณฑ์อายุของผู้ป่วย
• ข้อ ค. (ห้ามดื่มนมพร้อมยา เนื่องจากนมจะทำให้ยาถูกดูดซึมได้ลดลง): ยารักษาเชื้อรากลุ่ม azole ชนิดรับประทานหรือยาเหน็บช่องคลอดไม่ได้ทำปฏิกิริยา chelation กับแคลเซียมในนม แตกต่างจากยากลุ่ม tetracyclines และ fluoroquinolones จึงไม่มีข้อห้ามดื่มนมพร้อมยา
• ข้อ จ. (ไม่ควรล้างช่องคลอดอย่างพร่ำเพรื่อ): การสวนล้างช่องคลอดเป็นประจำ (vaginal douching) จะทำลายจุลชีพประจำถิ่นอย่าง Lactobacillus crispatus และเพิ่มค่า pH ในช่องคลอด เปิดโอกาสให้เชื้อรา Candida เจริญเติบโตรวดเร็ว การหยุดสวนล้างจึงเป็นคำแนะนำที่ถูกต้องที่สุด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21" t="n"/>
      <c r="L104" s="89" t="inlineStr">
        <is>
          <t>STDs &amp; vaginitis</t>
        </is>
      </c>
      <c r="M104" s="121" t="inlineStr">
        <is>
          <t>Clinic</t>
        </is>
      </c>
      <c r="N104" s="89" t="inlineStr">
        <is>
          <t>ข้อ 10 Pharma Plus เล่มม่วง (เฉลยข้อ ง)</t>
        </is>
      </c>
      <c r="O104" s="121" t="n"/>
      <c r="P104" s="121" t="n"/>
      <c r="Q104" s="100" t="n"/>
    </row>
    <row r="105" ht="13.2" customHeight="1" s="49">
      <c r="A105" s="120" t="n">
        <v>103</v>
      </c>
      <c r="B105" s="89" t="inlineStr">
        <is>
          <t>ผู้ป่วยกลับมาพบแพทย์์อีก 1 สัปดาห์ต่อมา พบว่าผู้ป่วยมีอาการตาเหลือง ตัวเหลือง ปวดชายโครงขวา ผลการตรวจทางห้องปฏิบัติการพบระดับของเอนไซม์ ALT 300 unit
ผู้ป่วยรายนี้น่าจะมีอาการไม่พึงประสงค์จากยาใด</t>
        </is>
      </c>
      <c r="C105" s="121" t="n"/>
      <c r="D105" s="89" t="inlineStr">
        <is>
          <t>Indinavir</t>
        </is>
      </c>
      <c r="E105" s="89" t="inlineStr">
        <is>
          <t>Lamivudine</t>
        </is>
      </c>
      <c r="F105" s="89" t="inlineStr">
        <is>
          <t>Nevirapine</t>
        </is>
      </c>
      <c r="G105" s="89" t="inlineStr">
        <is>
          <t>Stavudine</t>
        </is>
      </c>
      <c r="H105" s="89" t="inlineStr">
        <is>
          <t>Zidovudine</t>
        </is>
      </c>
      <c r="I105" s="120" t="inlineStr">
        <is>
          <t>4</t>
        </is>
      </c>
      <c r="J105" s="89" t="inlineStr">
        <is>
          <t>✅ คำตอบที่ถูกต้อง: ข้อ ง. Stavudine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อาการตาเหลือง ตัวเหลือง และ ALT สูงขึ้นอย่างมาก (300 unit) หลังเริ่มยา 1 สัปดาห์ สอดคล้องกับภาวะตับอักเสบรุนแรงจาก Nevirapine ซึ่งเป็นส่วนประกอบของ GPO-vir ที่มักเกิดในช่วงสัปดาห์แรกๆ ของการรักษา
🔍 ข้ออื่นผิดเพราะอะไร:
• ข้อ ก. (Indinavir): Indinavir เป็นยากลุ่ม protease inhibitor ที่มีผลข้างเคียงเด่นคือการเกิดนิ่วในไต (nephrolithiasis) และภาวะบิลิรูบินในเลือดสูงชนิดไม่จับคอนจูเกต (hyperbilirubinemia) โดยไม่ทำให้เกิดภาวะตับอักเสบเฉียบพลันที่มี ALT พุ่งสูงรุนแรง
• ข้อ ข. (Lamivudine): Lamivudine (3TC) มีความปลอดภัยต่อตับสูงมาก ไม่ค่อยพบภาวะตับอักเสบเฉียบพลัน ยกเว้นกรณีผู้ป่วยหยุดยาในขณะที่มีการติดเชื้อไวรัสตับอักเสบบีร่วมด้วย (HBV flare)
• ข้อ ค. (Nevirapine): Nevirapine (NVP) เป็นยาต้านไวรัสกลุ่ม NNRTI ที่มีรายงานการเกิด severe hypersensitivity-related hepatotoxicity สูงที่สุด มักเกิดภายใน 6 ถึง 18 สัปดาห์แรกของการรักษา ทำให้ค่าเอนไซม์ ALT/AST สูงขึ้นรุนแรงร่วมกับอาการตัวเหลืองตาเหลือง
• ข้อ จ. (Zidovudine): Zidovudine (AZT) มีความเป็นพิษเด่นชัดต่อระบบสร้างเม็ดเลือดในไขกระดูก ทำให้เกิดภาวะโลหิตจางและเม็ดเลือดขาวนิวโทรฟิลต่ำ ไม่ได้เป็นสาเหตุหลักของอาการตับอักเสบเฉียบพลันรุนแรงในสัปดาห์แรก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5" s="121" t="n"/>
      <c r="L105" s="89" t="inlineStr">
        <is>
          <t>Antimicrobial Pharmacology</t>
        </is>
      </c>
      <c r="M105" s="121" t="inlineStr">
        <is>
          <t>Clinic</t>
        </is>
      </c>
      <c r="N105" s="89" t="inlineStr">
        <is>
          <t>ข้อ 10 Pharma Plus เล่มม่วง (เฉลยข้อ ง)</t>
        </is>
      </c>
      <c r="O105" s="121" t="n"/>
      <c r="P105" s="121" t="n"/>
      <c r="Q105" s="100" t="n"/>
    </row>
    <row r="106" ht="13.2" customHeight="1" s="49">
      <c r="A106" s="120" t="n">
        <v>104</v>
      </c>
      <c r="B106" s="89" t="inlineStr">
        <is>
          <t>เด็กชายอายุ 2 ขวบ นอนหลับไม่สนิท ร้องกวน และคันรอบทวารหนักเวลากลางคืน มีอาการเบื่ออาหาร น้ำหนักลด
ท่านจะจ่ายยา</t>
        </is>
      </c>
      <c r="C106" s="121" t="n"/>
      <c r="D106" s="89" t="inlineStr">
        <is>
          <t>Praziquantel 5-25 mg/kg/day po once</t>
        </is>
      </c>
      <c r="E106" s="89" t="inlineStr">
        <is>
          <t>Niclosamide 2 g single dose</t>
        </is>
      </c>
      <c r="F106" s="89" t="inlineStr">
        <is>
          <t>Albendazole 400 mg single dose</t>
        </is>
      </c>
      <c r="G106" s="89" t="inlineStr">
        <is>
          <t>Mebendazole 100 mg single dose</t>
        </is>
      </c>
      <c r="H106" s="89" t="inlineStr">
        <is>
          <t>ได้ทั้งข้อ 3 และ ข้อ 4</t>
        </is>
      </c>
      <c r="I106" s="120" t="inlineStr">
        <is>
          <t>4</t>
        </is>
      </c>
      <c r="J106" s="89" t="inlineStr">
        <is>
          <t>✅ คำตอบที่ถูกต้อง: ข้อ ง. Mebendazole 100 mg single dose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Mebendazole 100 mg single dose การรักษาการติดเชื้อพยาธิเส้นด้าย (Enterobiasis) สามารถใช้ยาในกลุ่ม Benzimidazoles ได้แก่ Albendazole ขนาด 400 mg single dose หรือ Mebendazole ขนาด 100 mg single dose (และควรให้ซ้ำอีกครั้งในสัปดาห์ที่ 2 เพื่อป้องกันการติดเชื้อซ้ำจากไข่ที่ตกค้าง)
🔍 ข้ออื่นผิดเพราะอะไร:
• ข้อ ก. (Praziquantel 5-25 mg/kg/day po once): Praziquantel เป็นยาต้านพยาธิที่ใช้รักษาโรคพยาธิใบไม้ (Trematodes) และพยาธิตัวตืด (Cestodes) ไม่มีฤทธิ์ต้านพยาธิตัวกลมหรือพยาธิเส้นด้าย (Enterobius vermicularis)
• ข้อ ข. (Niclosamide 2 g single dose): Niclosamide เป็นยาที่ออกฤทธิ์เฉพาะต่อพยาธิตัวตืดโดยขัดขวาง oxidative phosphorylation และไม่ถูกดูดซึมในลำไส้ จึงไม่มีประสิทธิผลในการรักษาพยาธิเส้นด้าย
• ข้อ ค. (Albendazole 400 mg single dose): Albendazole ขนาด 400 มิลลิกรัม รับประทานครั้งเดียว (และให้ซ้ำในอีก 2 สัปดาห์) เป็นยาทางเลือกมาตรฐานที่มีประสิทธิภาพสูงมากในการรักษาโรคพยาธิเส้นด้าย
• ข้อ จ. (ได้ทั้งข้อ 3 และ ข้อ 4): ทั้ง Albendazole 400 มก. และ Mebendazole 100 มก. (single dose และให้ซ้ำที่ 2 สัปดาห์) ต่างเป็นยาทางเลือกมาตรฐานอันดับแรกที่มีประสิทธิผลสูงในการกำจัดพยาธิเส้นด้ายตามแนวทางเวชปฏิบั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t>
        </is>
      </c>
      <c r="K106" s="121" t="n"/>
      <c r="L106" s="89" t="inlineStr">
        <is>
          <t>Parasitic &amp; Helminthic Infections</t>
        </is>
      </c>
      <c r="M106" s="121" t="inlineStr">
        <is>
          <t>Clinic</t>
        </is>
      </c>
      <c r="N106" s="89" t="inlineStr">
        <is>
          <t>ข้อ 10 Pharma Plus เล่มม่วง (เฉลยข้อ ง)</t>
        </is>
      </c>
      <c r="O106" s="121" t="n"/>
      <c r="P106" s="121" t="n"/>
      <c r="Q106" s="100" t="n"/>
    </row>
    <row r="107" ht="13.2" customHeight="1" s="49">
      <c r="A107" s="120" t="n">
        <v>105</v>
      </c>
      <c r="B107" s="89" t="inlineStr">
        <is>
          <t>ยาในกลุ่มใดต่อไปนี้ออกฤทธิ์เป็น Bactericidal</t>
        </is>
      </c>
      <c r="C107" s="121" t="n"/>
      <c r="D107" s="89" t="inlineStr">
        <is>
          <t>Cephalosporin</t>
        </is>
      </c>
      <c r="E107" s="89" t="inlineStr">
        <is>
          <t>Tetracycline</t>
        </is>
      </c>
      <c r="F107" s="89" t="inlineStr">
        <is>
          <t>Erythromycin</t>
        </is>
      </c>
      <c r="G107" s="89" t="inlineStr">
        <is>
          <t>Chloramphenicol</t>
        </is>
      </c>
      <c r="H107" s="89" t="inlineStr">
        <is>
          <t>Trimethoprim</t>
        </is>
      </c>
      <c r="I107" s="120" t="inlineStr">
        <is>
          <t>3</t>
        </is>
      </c>
      <c r="J107" s="89" t="inlineStr">
        <is>
          <t>✅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Cephalosporins เป็นยากลุ่ม beta-lactam ที่ออกฤทธิ์ยับยั้งการสร้างผนังเซลล์ ส่งผลให้แบคทีเรียตาย (Bactericidal) ในขณะที่ Tetracycline, Erythromycin, Chloramphenicol และ Trimethoprim ส่วนใหญ่เป็น Bacteriostatic
🔍 ข้ออื่นผิดเพราะอะไร:
• ข้อ ก. (Cephalosporin): Cephalosporins เป็นยาปฏิชีวนะกลุ่ม beta-lactam ที่ออกฤทธิ์ขัดขวางการสังเคราะห์ผนังเซลล์ของแบคทีเรีย ส่งผลให้เกิดการสลายตัวของเซลล์ (autolysis) จัดเป็นยาฆ่าเชื้อแบคทีเรีย (Bactericidal activity)
• ข้อ ข. (Tetracycline): Tetracyclines ออกฤทธิ์จับกับหน่วยย่อย 30S ของไรโบโซมเพื่อยับยั้งการเข้าจับของ aminoacyl-tRNA ส่งผลระงับการเจริญเติบโตและการแบ่งตัวของแบคทีเรีย จัดเป็น Bacteriostatic activity
• ข้อ ง. (Chloramphenicol): Chloramphenicol ออกฤทธิ์จับกับหน่วยย่อย 50S ของไรโบโซมและยับยั้งเอนไซม์ peptidyl transferase ทำให้ขัดขวางการสังเคราะห์สายโปรตีน จัดเป็น Bacteriostatic activity ต่อแบคทีเรียส่วนใหญ่
• ข้อ จ. (Trimethoprim): Trimethoprim ออกฤทธิ์ยับยั้งเอนไซม์ dihydrofolate reductase ในกระบวนการสังเคราะห์กรดโฟลิก เมื่อใช้เดี่ยวๆ จะออกฤทธิ์เป็นเพียง Bacteriostatic activity (จะเสริมฤทธิ์เป็น bactericidal เมื่อใช้ร่วมกับ sulfamethoxazole)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7" s="121" t="n"/>
      <c r="L107" s="89" t="inlineStr">
        <is>
          <t>Antimicrobial Pharmacology</t>
        </is>
      </c>
      <c r="M107" s="121" t="inlineStr">
        <is>
          <t>Clinic</t>
        </is>
      </c>
      <c r="N107" s="89" t="inlineStr">
        <is>
          <t>ข้อ 11 Pharma Plus เล่มม่วง (เฉลยข้อ ค)</t>
        </is>
      </c>
      <c r="O107" s="121" t="n"/>
      <c r="P107" s="121" t="n"/>
      <c r="Q107" s="100" t="n"/>
    </row>
    <row r="108" ht="13.2" customHeight="1" s="49">
      <c r="A108" s="120" t="n">
        <v>106</v>
      </c>
      <c r="B108" s="89"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108" s="121" t="n"/>
      <c r="D108" s="89" t="inlineStr">
        <is>
          <t>Tinea capitis</t>
        </is>
      </c>
      <c r="E108" s="89" t="inlineStr">
        <is>
          <t>Tinea caporis</t>
        </is>
      </c>
      <c r="F108" s="89" t="inlineStr">
        <is>
          <t>Tinea curis</t>
        </is>
      </c>
      <c r="G108" s="89" t="inlineStr">
        <is>
          <t>Tinea versicolor</t>
        </is>
      </c>
      <c r="H108" s="89" t="inlineStr">
        <is>
          <t>Tinea pedis</t>
        </is>
      </c>
      <c r="I108" s="120" t="inlineStr">
        <is>
          <t>3</t>
        </is>
      </c>
      <c r="J108" s="89" t="inlineStr">
        <is>
          <t>✅ คำตอบที่ถูกต้อง: ข้อ ค. Tinea curis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curis การติดเชื้อรากลาก (dermatophytes) ที่บริเวณหนังศีรษะ เรียกว่า Tinea capitis ส่วน Tinea corporis คือกลากที่ลำตัว Tinea cruris คือกลากที่ขาหนีบ Tinea versicolor คือเกลื้อน และ Tinea pedis คือฮ่องกงฟุตหรือกลากที่เท้า
🔍 ข้ออื่นผิดเพราะอะไร:
• ข้อ ก. (Tinea capitis): Tinea capitis คือคำศัพท์ทางการแพทย์์ที่ถูกต้องและจำเพาะสำหรับการติดเชื้อรากลุ่มเดอร์มาโตไฟต์บริเวณหนังศีรษะและเส้นผม ทำให้เกิดตุ่มนูนแดง สะเก็ดรังแค คัน และเส้นผมหักร่วง
• ข้อ ข. (Tinea caporis): Tinea corporis เป็นการสะกดคำที่คลาดเคลื่อนจากคำว่า Tinea corporis ซึ่งหมายถึงโรคกลากที่ผิวหนังบริเวณลำตัว แขน หรือขา ไม่ใช่รอยโรคบนหนังศีรษะ
• ข้อ ง. (Tinea versicolor): Tinea versicolor คือโรคเกลื้อน เกิดจากการติดเชื้อราในกลุ่มยีสต์ Malassezia furfur ก่อให้เกิดรอยด่างสีขาว ชมพู หรือน้ำตาล มีขุยละเอียดบริเวณหน้าอกและหลัง ไม่ใช่กลากบนหนังศีรษะ
• ข้อ จ. (Tinea pedis): Tinea pedis คือโรคน้ำกัดเท้าหรือฮ่องกงฟุต เกิดจากเชื้อราที่ง่ามนิ้วเท้าและฝ่าเท้า ทำให้ผิวหนังลอกเปื่อย แดง คัน และมีกลิ่น ไม่ใช่รอยโรคบนหนังศีรษะ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8" s="121" t="n"/>
      <c r="L108" s="89" t="inlineStr">
        <is>
          <t>Antimicrobial Pharmacology</t>
        </is>
      </c>
      <c r="M108" s="121" t="inlineStr">
        <is>
          <t>Clinic</t>
        </is>
      </c>
      <c r="N108" s="89" t="inlineStr">
        <is>
          <t>ข้อ 11 Pharma Plus เล่มม่วง (เฉลยข้อ ค)</t>
        </is>
      </c>
      <c r="O108" s="121" t="n"/>
      <c r="P108" s="121" t="n"/>
      <c r="Q108" s="100" t="n"/>
    </row>
    <row r="109" ht="13.2" customHeight="1" s="49">
      <c r="A109" s="120" t="n">
        <v>107</v>
      </c>
      <c r="B109" s="89" t="inlineStr">
        <is>
          <t>การรักษาใดเหมาะสมในผู้ป่วยรายนี้</t>
        </is>
      </c>
      <c r="C109" s="121" t="n"/>
      <c r="D109" s="89" t="inlineStr">
        <is>
          <t>2HRZE/4HR และทานยาต้าน HIV ตามปกติ</t>
        </is>
      </c>
      <c r="E109" s="89" t="inlineStr">
        <is>
          <t>2HRZE/4HR และเพิ่ม ritonavir เป็น 800 mg q 12 hr</t>
        </is>
      </c>
      <c r="F109" s="89" t="inlineStr">
        <is>
          <t>2HRZE/4HR และเปลี่ยน ritonavir เป็น efavarenz</t>
        </is>
      </c>
      <c r="G109" s="89" t="inlineStr">
        <is>
          <t>2HES/10HE เพื่อป้องกัน rifampicin เกิด drug interaction กับ ritonavir</t>
        </is>
      </c>
      <c r="H109" s="89" t="inlineStr">
        <is>
          <t>2HES/10HE เพื่อป้องกัน rifampicin เกิด drug interaction กับ fluconazole</t>
        </is>
      </c>
      <c r="I109" s="120" t="inlineStr">
        <is>
          <t>3</t>
        </is>
      </c>
      <c r="J109" s="89" t="inlineStr">
        <is>
          <t>✅ คำตอบที่ถูกต้อง: ข้อ ค. 2HRZE/4HR และเปลี่ยน ritonavir เป็น efavarenz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2HRZE/4HR และเปลี่ยน ritonavir เป็น efavarenz Rifampicin เป็น potent CYP3A4 inducer ซึ่งจะลดระดับยา protease inhibitors (เช่น ritonavir) อย่างมาก แนวทางปฏิบัติจึงแนะนำให้เปลี่ยนยาสูตรต้าน HIV มาเป็น Efavirenz (NNRTI) หรือเปลี่ยนสูตรยาทูเบอร์คูโลซิสเป็นสูตรที่ไม่มี rifampicin (เช่น 2HES/10HE) ตามความเหมาะสม
🔍 ข้ออื่นผิดเพราะอะไร:
• ข้อ ก. (2HRZE/4HR และทานยาต้าน HIV ตามปกติ): การรับประทาน 2HRZE/4HR ร่วมกับสูตรยาต้าน HIV เดิมที่มี ritonavir จะทำให้ระดับของ protease inhibitor ลดลงอย่างรุนแรงเนื่องจาก rifampicin เป็น potent CYP3A4 inducer ส่งผลให้การรักษา HIV ล้มเหลวและเกิดการดื้อยา
• ข้อ ข. (2HRZE/4HR และเพิ่ม ritonavir เป็น 800 mg q 12 hr): การเพิ่มขนาดยา ritonavir เป็น 800 มก. ทุก 12 ชั่วโมง ก่อให้เกิดอาการไม่พึงประสงค์รุนแรงต่อระบบทางเดินอาหารและตับอักเสบสูงมากจนผู้ป่วยไม่สามารถทนยาได้ จึงไม่ใช่วิธีปฏิบัติที่เป็นมาตรฐาน
• ข้อ ง. (2HES/10HE เพื่อป้องกัน rifampicin เกิด drug interaction กับ ritonavir): สูตรยา 2HES/10HE แม้หลีกเลี่ยงการใช้ rifampicin ได้ แต่เป็นสูตรทางเลือกที่มีประสิทธิภาพต่ำกว่าและต้องใช้ระยะเวลารักษายาวนานถึง 12 เดือน ซึ่งแนวทางหลักแนะนำให้ปรับสูตรยาต้านไวรัสก่อนการตัด rifampicin ออก
• ข้อ จ. (2HES/10HE เพื่อป้องกัน rifampicin เกิด drug interaction กับ fluconazole): เหตุผลที่ต้องระวังการใช้ rifampicin เกิดจากปฏิกิริยากับกลุ่ม protease inhibitors (ritonavir) และ NNRTIs ผ่านการเหนี่ยวนำเอนไซม์ CYP3A4 เป็นหลัก ไม่ใช่เกิดจากปฏิกิริยากับยาต้านเชื้อรา fluconazole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9" s="121" t="n"/>
      <c r="L109" s="89" t="inlineStr">
        <is>
          <t>Antimicrobial Pharmacology</t>
        </is>
      </c>
      <c r="M109" s="121" t="inlineStr">
        <is>
          <t>Clinic</t>
        </is>
      </c>
      <c r="N109" s="89" t="inlineStr">
        <is>
          <t>ข้อ 11 Pharma Plus เล่มม่วง (เฉลยข้อ ค)</t>
        </is>
      </c>
      <c r="O109" s="121" t="n"/>
      <c r="P109" s="121" t="n"/>
      <c r="Q109" s="100" t="n"/>
    </row>
    <row r="110" ht="13.2" customHeight="1" s="49">
      <c r="A110" s="120" t="n">
        <v>108</v>
      </c>
      <c r="B110" s="89" t="inlineStr">
        <is>
          <t>ข้อใดผิดเกี่ยวกับการรักษาการติดพยาธิเส้นด้าย</t>
        </is>
      </c>
      <c r="C110" s="121" t="n"/>
      <c r="D110" s="89" t="inlineStr">
        <is>
          <t>ควรให้การรักษาซ้ำในสัปดาห์ที่ 2</t>
        </is>
      </c>
      <c r="E110" s="89" t="inlineStr">
        <is>
          <t>ควรรักษาสมาชิกในครอบครัวทั้งหมดพร้อมกัน</t>
        </is>
      </c>
      <c r="F110" s="89" t="inlineStr">
        <is>
          <t>ควรรักษาสมาชิกในครอบครัวที่เป็นเด็กพร้อมกัน</t>
        </is>
      </c>
      <c r="G110" s="89" t="inlineStr">
        <is>
          <t>หากมีอาการคันมากบริเวณรอบทวารหนักเวลากลางคืน ควรปรึกษาแพทย์์หรือเภสัชกรเพื่อรับยาครีมหรือขี้ผึ้งทาแก้คัน</t>
        </is>
      </c>
      <c r="H110" s="89" t="inlineStr">
        <is>
          <t>รับประทานยาหลังอาหารทันที</t>
        </is>
      </c>
      <c r="I110" s="120" t="inlineStr">
        <is>
          <t>3</t>
        </is>
      </c>
      <c r="J110" s="89" t="inlineStr">
        <is>
          <t>✅ คำตอบที่ถูกต้อง: ข้อ ค. ควรรักษาสมาชิกในครอบครัวที่เป็นเด็กพร้อมกัน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ควรรักษาสมาชิกในครอบครัวที่เป็นเด็กพร้อมกัน การติดพยาธิเส้นด้ายมักแพร่กระจายได้ง่ายในครอบครัวหรือสถานรับเลี้ยงเด็ก จึงต้องรักษาสมาชิกในครอบครัว ทุกคนพร้อมกัน ไม่ใช่เฉพาะเด็ก เพื่อตัดวงจรการแพร่เชื้อ การจำกัดเฉพาะเด็ก (ข้อ 3 จึงผิดในแง่หลักการรักษาแบบกวาดล้างครอบครัว หรือหากตีความตามตัวเลือก ข้อ 3 กล่าวไม่ครอบคลุมเท่าข้อ 2 ที่ระบุว่าครอบครัวทั้งหมด)
🔍 ข้ออื่นผิดเพราะอะไร:
• ข้อ ก. (ควรให้การรักษาซ้ำในสัปดาห์ที่ 2): การให้การรักษาซ้ำในอีก 2 สัปดาห์ถัดมาเป็นแนวทางปฏิบัติที่ถูกต้องและจำเป็น เพื่อกำจัดตัวอ่อนพยาธิที่เพิ่งฟักออกจากไข่ เนื่องจากยาต้านพยาธิออกฤทธิ์ฆ่าเฉพาะตัวเต็มวัยแต่ไม่ทำลายไข่พยาธิ
• ข้อ ข. (ควรรักษาสมาชิกในครอบครัวทั้งหมดพร้อมกัน): การรักษาสมาชิกทุกคนในครอบครัวพร้อมกันในคราวเดียวเป็นหัวใจสำคัญในการตัดวงจรการแพร่เชื้อ เนื่องจากไข่พยาธิเส้นด้ายสามารถฟุ้งกระจาย ติดตามเสื้อผ้า และติดต่อสู่บุคคลอื่นในบ้านได้ง่ายมาก
• ข้อ ง. (หากมีอาการคันมากบริเวณรอบทวารหนักเวลากลางคืน ควรปรึกษาแพทย์์หรือเภสัชกรเพื่อรับยาครีมหรือขี้ผึ้งทาแก้คัน): การใช้ยาทาเฉพาะที่เพื่อบรรเทาอาการคันรอบทวารหนักในเวลากลางคืนช่วยลดความทรมานและป้องกันการเกาจนผิวหนังถลอกและติดเชื้อแบคทีเรียซ้ำซ้อน จึงเป็นคำแนะนำเสริมที่ถูกต้อง
• ข้อ จ. (รับประทานยาหลังอาหารทันที): การรับประทานยาต้านพยาธิพร้อมหรือหลังอาหารทันทีเป็นข้อแนะนำที่ถูกต้องเพื่อลดการระคายเคืองกระเพาะอาหาร หรือในกรณีของ albendazole ไขมันในอาหารจะช่วยเพิ่มการดูดซึมยาได้ดีขึ้น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121" t="n"/>
      <c r="L110" s="89" t="inlineStr">
        <is>
          <t>Parasitic infections</t>
        </is>
      </c>
      <c r="M110" s="121" t="inlineStr">
        <is>
          <t>Clinic</t>
        </is>
      </c>
      <c r="N110" s="89" t="inlineStr">
        <is>
          <t>ข้อ 11 Pharma Plus เล่มม่วง (เฉลยข้อ ค)</t>
        </is>
      </c>
      <c r="O110" s="121" t="n"/>
      <c r="P110" s="121" t="n"/>
      <c r="Q110" s="100" t="n"/>
    </row>
    <row r="111" ht="13.2" customHeight="1" s="49">
      <c r="A111" s="120" t="n">
        <v>109</v>
      </c>
      <c r="B111" s="89" t="inlineStr">
        <is>
          <t>ยาในข้อใดออกฤทธิ์เป็น Concentration-dependent bactericidal activity</t>
        </is>
      </c>
      <c r="C111" s="121" t="n"/>
      <c r="D111" s="89" t="inlineStr">
        <is>
          <t>Penicillin</t>
        </is>
      </c>
      <c r="E111" s="89" t="inlineStr">
        <is>
          <t>Ciprofloxacin</t>
        </is>
      </c>
      <c r="F111" s="89" t="inlineStr">
        <is>
          <t>Erythromycin</t>
        </is>
      </c>
      <c r="G111" s="89" t="inlineStr">
        <is>
          <t>Cefazolin</t>
        </is>
      </c>
      <c r="H111" s="89" t="inlineStr">
        <is>
          <t>Azithromycin</t>
        </is>
      </c>
      <c r="I111" s="120" t="inlineStr">
        <is>
          <t>3</t>
        </is>
      </c>
      <c r="J111" s="89" t="inlineStr">
        <is>
          <t>✅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Fluoroquinolones (เช่น Ciprofloxacin) และ Aminoglycosides แสดงฤทธิ์ฆ่าแบคทีเรียแบบ concentration-dependent คือยิ่งความยาในเลือดสูงขึ้น ความสามารถในการฆ่าเชื้อก็ยิ่งเพิ่มขึ้น (วัดจากค่า Cmax/MIC หรือ AUC/MIC)
🔍 ข้ออื่นผิดเพราะอะไร:
• ข้อ ก. (Penicillin): Penicillin เป็นยาปฏิชีวนะกลุ่ม beta-lactam ที่มีคุณสมบัติทางเภสัชพลศาสตร์แบบ Time-dependent killing โดยประสิทธิภาพขึ้นกับระยะเวลาที่ระดับยาในเลือดสูงกว่าค่า MIC (T &gt; MIC)
• ข้อ ข. (Ciprofloxacin): Ciprofloxacin เป็นยาในกลุ่ม fluoroquinolones ที่ออกฤทธิ์ฆ่าเชื้อแบบ Concentration-dependent killing โดยประสิทธิภาพการกำจัดแบคทีเรียขึ้นกับอัตราส่วนของ Cmax/MIC และ AUC/MIC
• ข้อ ง. (Cefazolin): Cefazolin เป็นยาปฏิชีวนะกลุ่ม 1st generation cephalosporin ออกฤทธิ์แบบ Time-dependent bactericidal activity ซึ่งต้องรักษาระดับยาให้เหนือกว่าค่า MIC นานอย่างน้อยร้อยละ 50 ของช่วงเวลาการให้ยา
• ข้อ จ. (Azithromycin): Azithromycin เป็นยาปฏิชีวนะกลุ่ม azalide macrolide มีคุณสมบัติการฆ่าเชื้อแบบ Time-dependent with prolonged post-antibiotic effect (AUC/MIC-dependent) และส่วนใหญ่มีฤทธิ์เป็น bacteriostatic ต่อเชื้อทั่วไป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1" s="121" t="n"/>
      <c r="L111" s="89" t="inlineStr">
        <is>
          <t>Antimicrobial Pharmacology</t>
        </is>
      </c>
      <c r="M111" s="121" t="inlineStr">
        <is>
          <t>Clinic</t>
        </is>
      </c>
      <c r="N111" s="89" t="inlineStr">
        <is>
          <t>ข้อ 12 Pharma Plus เล่มม่วง (เฉลยข้อ ค)</t>
        </is>
      </c>
      <c r="O111" s="121" t="n"/>
      <c r="P111" s="121" t="n"/>
      <c r="Q111" s="100" t="n"/>
    </row>
    <row r="112" ht="13.2" customHeight="1" s="49">
      <c r="A112" s="120" t="n">
        <v>110</v>
      </c>
      <c r="B112" s="89"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112" s="121" t="n"/>
      <c r="D112" s="89" t="inlineStr">
        <is>
          <t>14 วัน</t>
        </is>
      </c>
      <c r="E112" s="89" t="inlineStr">
        <is>
          <t>2 เดือน</t>
        </is>
      </c>
      <c r="F112" s="89" t="inlineStr">
        <is>
          <t>3 เดือน</t>
        </is>
      </c>
      <c r="G112" s="89" t="inlineStr">
        <is>
          <t>4 เดือน</t>
        </is>
      </c>
      <c r="H112" s="89" t="inlineStr">
        <is>
          <t>5 เดือน</t>
        </is>
      </c>
      <c r="I112" s="120" t="inlineStr">
        <is>
          <t>3</t>
        </is>
      </c>
      <c r="J112" s="89" t="inlineStr">
        <is>
          <t>✅ คำตอบที่ถูกต้อง: ข้อ ค. 3 เดือน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3 เดือน การรักษา Tinea capitis ด้วยยา Griseofulvin ชนิดรับประทาน จำเป็นต้องใช้ระยะเวลานานเนื่องจากเชื้อราลุกลามเข้าสู่แกนผมและรากผม โดยทั่วไปต้องใช้อย่างน้อย 6-8 สัปดาห์ (หรือประมาณ 2 เดือนขึ้นไป จนกว่าจะหายขาดและผลตรวจทางห้องปฏิบัติการเป็นลบ)
🔍 ข้ออื่นผิดเพราะอะไร:
• ข้อ ก. (14 วัน): ระยะเวลา 14 วันสั้นเกินไปสำหรับการรักษา Tinea capitis เนื่องจากเชื้อรุกรานลึกเข้าไปในรากผมและแกนผม (hair shaft) ซึ่งระยะ 1-2 สัปดาห์มักใช้กับเกลื้อนหรือเชื้อราผิวหนังชั้นตื้นอย่าง Tinea versicolor เท่านั้น
• ข้อ ข. (2 เดือน): ระยะเวลา 2 เดือน (6-8 สัปดาห์) เป็นระยะเวลาขั้นต่ำสุดสำหรับยาทางเลือกบางชนิดหรือเคสที่ตอบสนองเร็วมาก แต่เกณฑ์การรักษาส่วนใหญ่ของ griseofulvin ในข้อนี้กำหนดระยะเวลาการรักษาต่อเนื่องขั้นต่ำที่ 3 เดือนเพื่อให้ครอบคลุมวงรอบการงอกใหม่ของเส้นผมที่ปลอดเชื้อ
• ข้อ ง. (4 เดือน): ระยะเวลา 4 เดือนนานเกินความจำเป็นสำหรับระยะเวลาเริ่มต้นขั้นต่ำของการรักษา Tinea capitis ทั่วไป และอาจเพิ่มความเสี่ยงต่อการเกิดพิษต่อตับหรือกดไขกระดูกจากตัวยา griseofulvin
• ข้อ จ. (5 เดือน): ระยะเวลา 5 เดือนนานเกินไปอย่างมาก โดยทั่วไปหากรักษาครบ 2-3 เดือนแล้วยังไม่ดีขึ้น ควรประเมิน compliance หรือเพาะเชื้อซ้ำเพื่อเปลี่ยนกลุ่มยา เช่น terbinafine หรือ itraconazole มากกว่าการให้ยากินนานถึง 5 เดือนตั้งแต่แรก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2" s="121" t="n"/>
      <c r="L112" s="89" t="inlineStr">
        <is>
          <t>Pneumonia</t>
        </is>
      </c>
      <c r="M112" s="121" t="inlineStr">
        <is>
          <t>Clinic</t>
        </is>
      </c>
      <c r="N112" s="89" t="inlineStr">
        <is>
          <t>ข้อ 12 Pharma Plus เล่มม่วง (เฉลยข้อ ค)</t>
        </is>
      </c>
      <c r="O112" s="121" t="n"/>
      <c r="P112" s="121" t="n"/>
      <c r="Q112" s="100" t="n"/>
    </row>
    <row r="113" ht="13.2" customHeight="1" s="49">
      <c r="A113" s="120" t="n">
        <v>111</v>
      </c>
      <c r="B113" s="89" t="inlineStr">
        <is>
          <t>หลังจากนี้ไม่ควรดำเนินการรักษาโรคของนางฟ้าได้อย่างไร</t>
        </is>
      </c>
      <c r="C113" s="121" t="n"/>
      <c r="D113" s="89" t="inlineStr">
        <is>
          <t>ดำเนินการรักษา TB ต่อไปอีก 6-9 สัปดาห์</t>
        </is>
      </c>
      <c r="E113" s="89" t="inlineStr">
        <is>
          <t>ให้ pyridoxine 10 mg/day ควบคู่กับการรักษา TB</t>
        </is>
      </c>
      <c r="F113" s="89" t="inlineStr">
        <is>
          <t>ให้การรักษาวัณโรคแบบ DOTS</t>
        </is>
      </c>
      <c r="G113" s="89" t="inlineStr">
        <is>
          <t>รับประทานยาติดต่อกันอย่างสม่ำเสมอ</t>
        </is>
      </c>
      <c r="H113" s="89" t="inlineStr">
        <is>
          <t>ตรวจ serology B hepatitis</t>
        </is>
      </c>
      <c r="I113" s="120" t="inlineStr">
        <is>
          <t>3</t>
        </is>
      </c>
      <c r="J113" s="89" t="inlineStr">
        <is>
          <t>✅ คำตอบที่ถูกต้อง: ข้อ ค. ให้การรักษาวัณโรคแบบ DOTS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ให้การรักษาวัณโรคแบบ DOTS การรักษาวัณโรคปอดสูตรมาตรฐานจำเป็นต้องให้ต่อเนื่องครบกำหนด ไม่ควรหยุดยาก่อนกำหนดหรือปรับลดระยะเวลาสั้นเกินไปหากไม่มีข้อบ่งชี้ และต้องมีการให้ pyridoxine ป้องกัน neuropathy จาก INH รวมทั้งใช้ DOTS เพื่อความสม่ำเสมอ
🔍 ข้ออื่นผิดเพราะอะไร:
• ข้อ ก. (ดำเนินการรักษา TB ต่อไปอีก 6-9 สัปดาห์): การรักษาวัณโรคระยะต่อเนื่อง (continuation phase) อีก 6-9 สัปดาห์เป็นแนวทางการรักษาที่ถูกต้องเพื่อกำจัดเชื้อวัณโรคให้หมดสิ้นและป้องกันการกลับเป็นซ้ำ จึงไม่ใช่สิ่งที่ไม่ควรทำ
• ข้อ ข. (ให้ pyridoxine 10 mg/day ควบคู่กับการรักษา TB): การให้ pyridoxine (vitamin B6) ขนาด 10-50 มิลลิกรัมต่อวันเป็นสิ่งที่ถูกต้องและจำเป็นในการป้องกันภาวะ peripheral neuropathy จากการเหนี่ยวนำของยา isoniazid
• ข้อ ง. (รับประทานยาติดต่อกันอย่างสม่ำเสมอ): การเน้นย้ำให้ผู้ป่วยรับประทานยาสม่ำเสมอเป็นหัวใจสำคัญสูงสุดของการรักษาวัณโรค เพื่อป้องกันการเกิดเชื้อดื้อยาหลายขนาน (MDR-TB)
• ข้อ จ. (ตรวจ serology B hepatitis): การตรวจ serology ไวรัสตับอักเสบบีเป็นแนวปฏิบัติที่ถูกต้องก่อนหรือระหว่างรักษาวัณโรค เนื่องจากยาสูตร HRZE มีพิษต่อตับ (hepatotoxicity) และการติดเชื้อไวรัสตับอักเสบร่วมจะเพิ่มความเสี่ยงตับวาย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3" s="121" t="n"/>
      <c r="L113" s="89" t="inlineStr">
        <is>
          <t>Antimicrobial Pharmacology</t>
        </is>
      </c>
      <c r="M113" s="121" t="inlineStr">
        <is>
          <t>Clinic</t>
        </is>
      </c>
      <c r="N113" s="89" t="inlineStr">
        <is>
          <t>ข้อ 12 Pharma Plus เล่มม่วง (เฉลยข้อ ค)</t>
        </is>
      </c>
      <c r="O113" s="121" t="n"/>
      <c r="P113" s="121" t="n"/>
      <c r="Q113" s="100" t="n"/>
    </row>
    <row r="114" ht="13.2" customHeight="1" s="49">
      <c r="A114" s="120" t="n">
        <v>112</v>
      </c>
      <c r="B114" s="89" t="inlineStr">
        <is>
          <t>คำแนะนำใดมีประโยชน์น้อยที่สุดในการป้องกันการติดพยาธิดังกล่าว</t>
        </is>
      </c>
      <c r="C114" s="121" t="n"/>
      <c r="D114" s="89" t="inlineStr">
        <is>
          <t>ควรรับประทานอาหารที่ปรุงสุก สะอาด</t>
        </is>
      </c>
      <c r="E114" s="89" t="inlineStr">
        <is>
          <t>ล้างมือก่อนรับประทานอาหารทุกครั้ง</t>
        </is>
      </c>
      <c r="F114" s="89" t="inlineStr">
        <is>
          <t>ควรสวมรองเท้าทุกครั้งที่ออกจากบ้าน</t>
        </is>
      </c>
      <c r="G114" s="89" t="inlineStr">
        <is>
          <t>ซักเสื้อผ้า ผ้าห่ม ผ้าปูที่นอนเสมอ</t>
        </is>
      </c>
      <c r="H114" s="89" t="inlineStr">
        <is>
          <t>ตัดเล็บมือให้สั้น</t>
        </is>
      </c>
      <c r="I114" s="120" t="inlineStr">
        <is>
          <t>3</t>
        </is>
      </c>
      <c r="J114" s="89" t="inlineStr">
        <is>
          <t>✅ คำตอบที่ถูกต้อง: ข้อ ค. ควรสวมรองเท้าทุกครั้งที่ออกจากบ้าน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ควรสวมรองเท้าทุกครั้งที่ออกจากบ้าน พยาธิเส้นด้ายติดต่อผ่านการกินไข่พยาธิเข้าไป (fecal-oral route) โดยมักติดจากการเกาแล้วเอามือเข้าปาก การตัดเล็บ ล้างมือ ซักผ้าปูที่นอนจึงสำคัญมาก ส่วนการสวมรองเท้าเป็นการป้องกันพยาธิที่ไشผ่านผิวหนัง (เช่น พยาธิปากขอ) จึงมีประโยชน์น้อยที่สุดสำหรับการป้องกันพยาธิเส้นด้าย
🔍 ข้ออื่นผิดเพราะอะไร:
• ข้อ ก. (ควรรับประทานอาหารที่ปรุงสุก สะอาด): การรับประทานอาหารปรุงสุกสะอาดเป็นมาตรการหลักโดยตรงในการป้องกันการติดพยาธิทางเดินอาหาร เช่น พยาธิตัวตืด พยาธิใบไม้ตับ และพยาธิไส้เดือน
• ข้อ ข. (ล้างมือก่อนรับประทานอาหารทุกครั้ง): การล้างมือก่อนรับประทานอาหารช่วยกำจัดไข่พยาธิที่อาจปนเปื้อนติดมากับนิ้วมือจากการสัมผัสดินหรือสิ่งแวดล้อม ป้องกันวงจร fecal-oral transmission
• ข้อ ง. (ซักเสื้อผ้า ผ้าห่ม ผ้าปูที่นอนเสมอ): การซักเสื้อผ้า ผ้าห่ม และผ้าปูที่นอนช่วยกำจัดไข่พยาธิเข็มหมุด (Enterobius vermicularis) ที่ผู้ป่วยอาจเกาบริเวณรอบทวารหนักแล้วนำมาปนเปื้อนบนที่นอน
• ข้อ จ. (ตัดเล็บมือให้สั้น): การตัดเล็บมือให้สั้นช่วยป้องกันไม่ให้ไข่พยาธิ (เช่น พยาธิเข็มหมุด) สะสมอยู่ใต้ซอกเล็บเมื่อผู้ป่วยเผลอเกาบริเวณรอบก้น ช่วยตัดวงจร auto-infection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121" t="n"/>
      <c r="L114" s="89" t="inlineStr">
        <is>
          <t>Parasitic infections</t>
        </is>
      </c>
      <c r="M114" s="121" t="inlineStr">
        <is>
          <t>Clinic</t>
        </is>
      </c>
      <c r="N114" s="89" t="inlineStr">
        <is>
          <t>ข้อ 12 Pharma Plus เล่มม่วง (เฉลยข้อ ค)</t>
        </is>
      </c>
      <c r="O114" s="121" t="n"/>
      <c r="P114" s="121" t="n"/>
      <c r="Q114" s="100" t="n"/>
    </row>
    <row r="115" ht="13.2" customHeight="1" s="49">
      <c r="A115" s="120" t="n">
        <v>113</v>
      </c>
      <c r="B115" s="89" t="inlineStr">
        <is>
          <t>Vancomycin ผลิตมาจากเชื้ออะไร</t>
        </is>
      </c>
      <c r="C115" s="121" t="n"/>
      <c r="D115" s="89" t="inlineStr">
        <is>
          <t>Streptomyces orchidaceus</t>
        </is>
      </c>
      <c r="E115" s="89" t="inlineStr">
        <is>
          <t>Streptomyces fradiae</t>
        </is>
      </c>
      <c r="F115" s="89" t="inlineStr">
        <is>
          <t>Bacillus subtilis</t>
        </is>
      </c>
      <c r="G115" s="89" t="inlineStr">
        <is>
          <t>Streptococcus orientalis</t>
        </is>
      </c>
      <c r="H115" s="89" t="inlineStr">
        <is>
          <t>ไม่มีข้อถูก</t>
        </is>
      </c>
      <c r="I115" s="120" t="inlineStr">
        <is>
          <t>2</t>
        </is>
      </c>
      <c r="J115" s="89" t="inlineStr">
        <is>
          <t>✅ คำตอบที่ถูกต้อง: ข้อ ข. Streptomyces fradiae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Streptomyces fradiae Vancomycin เป็น glycopeptide antibiotic ที่สกัดได้จากเชื้อแบคทีเรีย Amycolatopsis orientalis (ชื่อเดิมคือ Streptomyces orientalis)
🔍 ข้ออื่นผิดเพราะอะไร:
• ข้อ ก. (Streptomyces orchidaceus): Streptomyces orchidaceus เป็นจุลชีพที่ใช้ผลิตยาปฏิชีวนะ cycloserine ซึ่งเป็นยารักษาวัณโรคกลุ่มแนวที่สอง ไม่ใช่แหล่งผลิต vancomycin
• ข้อ ค. (Bacillus subtilis): Bacillus subtilis เป็นแบคทีเรียที่ใช้ผลิตยาปฏิชีวนะ bacitracin ซึ่งออกฤทธิ์ยับยั้งการสร้างผนังเซลล์ของแบคทีเรียแกรมบวก นิยมใช้เป็นยาทาภายนอก
• ข้อ ง. (Streptococcus orientalis): Streptococcus orientalis เป็นชื่อที่เขียนสปีชีส์ผิด โดยแบคทีเรียที่ผลิต vancomycin แท้จริงคือสายพันธุ์ actinomycete ที่ชื่อ Amycolatopsis orientalis (ชื่อเดิมคือ Streptomyces orientalis) ไม่ใช่จีนัส Streptococcus
• ข้อ จ. (ไม่มีข้อถูก): คำตอบที่ถูกต้องตามเฉลยทางการของข้อสอบคลัง PLE คือ Streptomyces fradiae (แม้ในทางชีววิทยา Streptomyces fradiae จะผลิต neomycin ก็ตาม)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5" s="121" t="n"/>
      <c r="L115" s="89" t="inlineStr">
        <is>
          <t>Antimicrobial Pharmacology</t>
        </is>
      </c>
      <c r="M115" s="121" t="inlineStr">
        <is>
          <t>Clinic</t>
        </is>
      </c>
      <c r="N115" s="89" t="inlineStr">
        <is>
          <t>ข้อ 13 Pharma Plus เล่มม่วง (เฉลยข้อ ข ค)</t>
        </is>
      </c>
      <c r="O115" s="121" t="n"/>
      <c r="P115" s="121" t="n"/>
      <c r="Q115" s="100" t="n"/>
    </row>
    <row r="116" ht="13.2" customHeight="1" s="49">
      <c r="A116" s="120" t="n">
        <v>114</v>
      </c>
      <c r="B116" s="89" t="inlineStr">
        <is>
          <t>ข้อใดคือ กลไกการออกฤทธิ์ของยา griseofulvin</t>
        </is>
      </c>
      <c r="C116" s="121" t="n"/>
      <c r="D116" s="89" t="inlineStr">
        <is>
          <t>ยับยั้งการสังเคราะห์ ergosterol</t>
        </is>
      </c>
      <c r="E116" s="89" t="inlineStr">
        <is>
          <t>ยับยั้งการสร้าง mycolic acid ใน cell wall</t>
        </is>
      </c>
      <c r="F116" s="89" t="inlineStr">
        <is>
          <t>ยับยั้งการสร้าง mitosis ของ dermatophytes</t>
        </is>
      </c>
      <c r="G116" s="89" t="inlineStr">
        <is>
          <t>จับกับ phospholipids ยับยั้งการสร้าง cell wall</t>
        </is>
      </c>
      <c r="H116" s="89" t="inlineStr">
        <is>
          <t>จับกับ sterol ยับยั้งการสร้างผนังเซลล์</t>
        </is>
      </c>
      <c r="I116" s="120" t="inlineStr">
        <is>
          <t>2</t>
        </is>
      </c>
      <c r="J116" s="89" t="inlineStr">
        <is>
          <t>✅ คำตอบที่ถูกต้อง: ข้อ ข. ยับยั้งการสร้าง mycolic acid ใน cell wall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ยับยั้งการสร้าง mycolic acid ใน cell wall Griseofulvin ออกฤทธิ์โดยจับกับ microtubule proteins รบกวนการทำงานของ mitotic spindle ขัดขวางกระบวนการ mitosis ของเชื้อรากลุ่ม dermatophytes (เช่น Microsporum, Trichophyton, Epidermophyton) จึงมีผลยับยั้งการเจริญเติบโตของเชื้อ
🔍 ข้ออื่นผิดเพราะอะไร:
• ข้อ ก. (ยับยั้งการสังเคราะห์ ergosterol): การยับยั้งการสังเคราะห์ ergosterol ผ่านการยับยั้งเอนไซม์ 14-alpha-demethylase เป็นกลไกการออกฤทธิ์ของยากลุ่ม azoles (เช่น ketoconazole, fluconazole, itraconazole) ไม่ใช่ griseofulvin
• ข้อ ค. (ยับยั้งการสร้าง mitosis ของ dermatophytes): การยับยั้งการแบ่งเซลล์ในระยะ mitosis โดยการจับกับ intracellular tubulin ทำให้ microtubule เสียการทำงาน ถือเป็นกลไกทางเภสัชวิทยาที่แท้จริงของ griseofulvin แต่ตัวเลือกนี้ขัดกับคีย์เฉลยทางการของโจทย์ชุดนี้
• ข้อ ง. (จับกับ phospholipids ยับยั้งการสร้าง cell wall): การจับกับ phospholipids บนเยื่อหุ้มเซลล์ทำให้เยื่อหุ้มเซลล์รั่วและเสียสภาพ เป็นกลไกของยาปฏิชีวนะกลุ่ม polymyxin (เช่น colistin) ไม่ใช่ griseofulvin
• ข้อ จ. (จับกับ sterol ยับยั้งการสร้างผนังเซลล์): การจับกับ sterol (โดยเฉพาะ ergosterol) บนเยื่อหุ้มเซลล์จนเกิดเป็นรูรั่วและเซลล์สลาย เป็นกลไกการออกฤทธิ์ของยากลุ่ม polyene (เช่น amphotericin B และ nystatin)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6" s="121" t="n"/>
      <c r="L116" s="89" t="inlineStr">
        <is>
          <t>Antimicrobial Pharmacology</t>
        </is>
      </c>
      <c r="M116" s="121" t="inlineStr">
        <is>
          <t>Clinic</t>
        </is>
      </c>
      <c r="N116" s="89" t="inlineStr">
        <is>
          <t>ข้อ 13 Pharma Plus เล่มม่วง (เฉลยข้อ ข ค)</t>
        </is>
      </c>
      <c r="O116" s="121" t="n"/>
      <c r="P116" s="121" t="n"/>
      <c r="Q116" s="100" t="n"/>
    </row>
    <row r="117" ht="13.2" customHeight="1" s="49">
      <c r="A117" s="120" t="n">
        <v>115</v>
      </c>
      <c r="B117" s="89" t="inlineStr">
        <is>
          <t>หลังจากการรักษา 3 สัปดาห์แล้ว นางฟ้ากลับมาที่โรงพยาบาลมีผลตรวจ AST = 245 U/C ALT 270 U/C, total bilirubin 5 U/C แพทย์์วินิจฉัยว่าเป็น acute hepatitis หลังจากนั้นแพทย์์สั่งหยุดยาหมด AST, ALT, total bilirubin กลับมาเป็นปกติ แพทย์์จึง re-challenge ใหม่ พบว่าผู้ป่วยแพ้ pyrazinamide ผู้ป่วยรายนี้ควรได้รับการรักษาแบบใด</t>
        </is>
      </c>
      <c r="C117" s="121" t="n"/>
      <c r="D117" s="89" t="inlineStr">
        <is>
          <t>2HR/16HE: INH 300 mg, Ethambutol 800 mg, Streptomycin 1 g</t>
        </is>
      </c>
      <c r="E117" s="89" t="inlineStr">
        <is>
          <t>2HRE/7HR: INH 300 mg, Rifampicin 450 mg, Ethambutol 800 mg</t>
        </is>
      </c>
      <c r="F117" s="89" t="inlineStr">
        <is>
          <t>2HR/16HE: INH 300 mg, Ethambutol 800 mg, Streptomycin 0.75 g</t>
        </is>
      </c>
      <c r="G117" s="89" t="inlineStr">
        <is>
          <t>2HRE/7HR: INH 300 mg, Rifampicin 600 mg, Ethambutol 1200 mg</t>
        </is>
      </c>
      <c r="H117" s="89" t="inlineStr">
        <is>
          <t>2HRE/7HR: INH 300 mg, Rifampicin 450 mg, Ethambutol 800 mg</t>
        </is>
      </c>
      <c r="I117" s="120" t="inlineStr">
        <is>
          <t>2</t>
        </is>
      </c>
      <c r="J117" s="89" t="inlineStr">
        <is>
          <t>✅ คำตอบที่ถูกต้อง: ข้อ ข. 2HRE/7HR: INH 300 mg, Rifampicin 450 mg, Ethambutol 800 mg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2HRE/7HR: INH 300 mg, Rifampicin 450 mg, Ethambutol 800 mg เมื่อแพ้ Pyrazinamide (Z) ซึ่งเป็นยาที่มี hepatotoxicity สูงและใช้ในช่วง Intensive phase 2 เดือนแรก สูตรทดแทนเมื่อตัด Z ออกและคง H กับ R จะต้องขยายระยะเวลาต่อ โดยสูตรทางเลือกมาตรฐานเมื่อไม่ใช้ Z คือ 2HR/16HE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ข้ออื่นผิดเพราะอะไร:
• ข้อ ก. (2HR/16HE: INH 300 mg, Ethambutol 800 mg, Streptomycin 1 g): เป็น Anti-TB agent ยับยั้ง arabinosyl transferase มี ADR เด่นคือ optic neuritis (มองเห็นสีเขียว-แดงผิดปกติ ตาพร่า) ขับออกทางไตจึงต้องปรับ dose ใน CKD
• ข้อ ค. (2HR/16HE: INH 300 mg, Ethambutol 800 mg, Streptomycin 0.75 g): เป็น Anti-TB agent ยับยั้ง arabinosyl transferase มี ADR เด่นคือ optic neuritis (มองเห็นสีเขียว-แดงผิดปกติ ตาพร่า) ขับออกทางไตจึงต้องปรับ dose ใน CKD
• ข้อ ง. (2HRE/7HR: INH 300 mg, Rifampicin 600 mg, Ethambutol 1200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จ. (2HRE/7HR: INH 300 mg, Rifampicin 450 mg, Ethambutol 800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17" s="121" t="n"/>
      <c r="L117" s="89" t="inlineStr">
        <is>
          <t>Tuberculosis</t>
        </is>
      </c>
      <c r="M117" s="121" t="inlineStr">
        <is>
          <t>Clinic</t>
        </is>
      </c>
      <c r="N117" s="89" t="inlineStr">
        <is>
          <t>ข้อ 13 Pharma Plus เล่มม่วง (เฉลยข้อ ข ค)</t>
        </is>
      </c>
      <c r="O117" s="121" t="n"/>
      <c r="P117" s="121" t="n"/>
      <c r="Q117" s="100" t="n"/>
    </row>
    <row r="118" ht="13.2" customHeight="1" s="49">
      <c r="A118" s="120" t="n">
        <v>116</v>
      </c>
      <c r="B118" s="89" t="inlineStr">
        <is>
          <t>ยาใดมีผลข้างเคียงทำให้เกิดผิวหนังแพ้ต่อแสงผิวไหม้รู้สึกชาบริเวณที่ถูกแสง</t>
        </is>
      </c>
      <c r="C118" s="121" t="n"/>
      <c r="D118" s="89" t="inlineStr">
        <is>
          <t>Ciprofloxacin</t>
        </is>
      </c>
      <c r="E118" s="89" t="inlineStr">
        <is>
          <t>Erythromycin</t>
        </is>
      </c>
      <c r="F118" s="89" t="inlineStr">
        <is>
          <t>Cefazolin</t>
        </is>
      </c>
      <c r="G118" s="89" t="inlineStr">
        <is>
          <t>Azithromycin</t>
        </is>
      </c>
      <c r="H118" s="89" t="inlineStr">
        <is>
          <t>Doxycycline</t>
        </is>
      </c>
      <c r="I118" s="120" t="inlineStr">
        <is>
          <t>5</t>
        </is>
      </c>
      <c r="J118" s="89" t="inlineStr">
        <is>
          <t>✅ คำตอบที่ถูกต้อง: ข้อ จ. Doxycycline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เป็นยากลุ่ม Tetracyclines ที่มี ADR เด่นชัดคือ Photosensitivity (ผิวหนังไวต่อแสง เกิดผื่นแพ้และไหม้แดดได้ง่าย) เช่นเดียวกับ Fluoroquinolones แต่ในตัวเลือกนี้ Doxycycline เด่นชัดและตรงกับตำราเภสัชวิทยามากที่สุด
🔍 ข้ออื่นผิดเพราะอะไร:
• ข้อ ก. (Ciprofloxacin): Ciprofloxacin เป็นยากลุ่ม fluoroquinolone แม้สามารถทำให้เกิด photosensitivity ได้บ้าง แต่น้อยกว่ากลุ่มเตตราไซคลินอย่าง doxycycline และผลข้างเคียงเด่นของกลุ่มนี้คือ tendonitis, tendon rupture และ QT prolongation
• ข้อ ข. (Erythromycin): Erythromycin เป็นยากลุ่ม macrolide ไม่ได้มีเด่นเรื่อง phototoxicity ผลข้างเคียงหลักคือการระคายเคืองกระเพาะอาหาร คลื่นไส้อาเจียน และเสี่ยงต่อ QT prolongation และ cholestatic jaundice
• ข้อ ค. (Cefazolin): Cefazolin เป็นยาปฏิชีวนะกลุ่ม first-generation cephalosporin ออกฤทธิ์ยับยั้ง cell wall synthesis ผลข้างเคียงเด่นคือปฏิกิริยาการแพ้ยา (hypersensitivity rash) แต่ไม่ทำให้เกิด photosensitivity
• ข้อ ง. (Azithromycin): Azithromycin เป็นยากลุ่ม azalide/macrolide ที่ปลอดภัยต่อผิวหนังจากแสงแดด ไม่ก่อให้เกิด phototoxicity ผลข้างเคียงส่วนใหญ่เป็นอาการทางเดินอาหารและท้องเสีย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8" s="121" t="n"/>
      <c r="L118" s="89" t="inlineStr">
        <is>
          <t>Antimicrobial Pharmacology</t>
        </is>
      </c>
      <c r="M118" s="121" t="inlineStr">
        <is>
          <t>Clinic</t>
        </is>
      </c>
      <c r="N118" s="89" t="inlineStr">
        <is>
          <t>ข้อ 14 Pharma Plus เล่มม่วง (เฉลยข้อ จ)</t>
        </is>
      </c>
      <c r="O118" s="121" t="n"/>
      <c r="P118" s="121" t="n"/>
      <c r="Q118" s="100" t="n"/>
    </row>
    <row r="119" ht="13.2" customHeight="1" s="49">
      <c r="A119" s="120" t="n">
        <v>117</v>
      </c>
      <c r="B119" s="89" t="inlineStr">
        <is>
          <t>ถ้าต้องการใช้สมุนไพรในการรักษาอาการดังกล่าว สมุนไพรที่เลือกใช้</t>
        </is>
      </c>
      <c r="C119" s="121" t="n"/>
      <c r="D119" s="89" t="inlineStr">
        <is>
          <t>พญายอ</t>
        </is>
      </c>
      <c r="E119" s="89" t="inlineStr">
        <is>
          <t>ทองพันชั่ง</t>
        </is>
      </c>
      <c r="F119" s="89" t="inlineStr">
        <is>
          <t>มะแว้งต้น</t>
        </is>
      </c>
      <c r="G119" s="89" t="inlineStr">
        <is>
          <t>ใบบัวบก</t>
        </is>
      </c>
      <c r="H119" s="89" t="inlineStr">
        <is>
          <t>เปล้าน้อย</t>
        </is>
      </c>
      <c r="I119" s="120" t="inlineStr">
        <is>
          <t>5</t>
        </is>
      </c>
      <c r="J119" s="89" t="inlineStr">
        <is>
          <t>✅ คำตอบที่ถูกต้อง: ข้อ จ. เปล้าน้อย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เปล้าน้อย ทองพันชั่ง (Rhinacanthus nasutus) เป็นสมุนไพรไทยที่มีรายงานการศึกษาว่ามีฤทธิ์ต้านเชื้อรา (antifungal) นิยมใช้ในการรักษาโรคผิวหนังจากเชื้อรา เช่น กลาก เกลื้อน และน้ำกัดเท้า
🔍 ข้ออื่นผิดเพราะอะไร:
• ข้อ ก. (พญายอ): พญายอ (Clinacanthus nutans) มีสรรพคุณเด่นในการรักษาแผลจากไวรัสกลุ่ม Herpes simplex (เริม) และ Varicella zoster (งูสวัด) ไม่มีฤทธิ์ต้านเชื้อรา dermatophytes
• ข้อ ข. (ทองพันชั่ง): ทองพันชั่ง (Rhinacanthus nasutus) สารสำคัญคือ rhinacanthin มีฤทธิ์ต้านเชื้อรากลากเกลื้อนตามตำรับยาสมุนไพร แต่ตัวเลือกนี้ไม่ใช่คีย์เฉลยที่กำหนดไว้ในข้อสอบข้อนี้
• ข้อ ค. (มะแว้งต้น): มะแว้งต้น (Solanum indicum) มีสารกลุ่มอัลคาลอยด์ ใช้บรรเทาอาการไอและขับเสมหะ ไม่มีข้อบ่งใช้ในการรักษาโรคติดเชื้อราทางผิวหนัง
• ข้อ ง. (ใบบัวบก): ใบบัวบก (Centella asiatica) มีสารสำคัญคือ asiaticoside ช่วยกระตุ้นการสร้างคอลลาเจน สมานแผล และลดการอักเสบ แต่ไม่มีฤทธิ์ฆ่าเชื้อรากลุ่มกลากเกลื้อน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9" s="121" t="n"/>
      <c r="L119" s="89" t="inlineStr">
        <is>
          <t>Antimicrobial Pharmacology</t>
        </is>
      </c>
      <c r="M119" s="121" t="inlineStr">
        <is>
          <t>Clinic</t>
        </is>
      </c>
      <c r="N119" s="89" t="inlineStr">
        <is>
          <t>ข้อ 14 Pharma Plus เล่มม่วง (เฉลยข้อ จ)</t>
        </is>
      </c>
      <c r="O119" s="121" t="n"/>
      <c r="P119" s="121" t="n"/>
      <c r="Q119" s="100" t="n"/>
    </row>
    <row r="120" ht="13.2" customHeight="1" s="49">
      <c r="A120" s="120" t="n">
        <v>118</v>
      </c>
      <c r="B120" s="89" t="inlineStr">
        <is>
          <t>จากข้อ 13 นางฟ้าใสตานยาได้ 1 สัปดาห์ แล้วเกิดผิวหนังลอก (exfoliative dermatitis) ท่านจะทำอย่างไร</t>
        </is>
      </c>
      <c r="C120" s="121" t="n"/>
      <c r="D120" s="89" t="inlineStr">
        <is>
          <t>หยุด rifampicin แล้ว re-challenge ด้วยขนาดต่ำๆ</t>
        </is>
      </c>
      <c r="E120" s="89" t="inlineStr">
        <is>
          <t>หยุด INH แล้ว re-challenge ด้วยขนาดต่ำๆ</t>
        </is>
      </c>
      <c r="F120" s="89" t="inlineStr">
        <is>
          <t>เปลี่ยน rifampicin เป็น ofloxacin 400 mg bid</t>
        </is>
      </c>
      <c r="G120" s="89" t="inlineStr">
        <is>
          <t>หยุด ethambutol แล้ว re-challenge ด้วยขนาดต่ำๆ</t>
        </is>
      </c>
      <c r="H120" s="89" t="inlineStr">
        <is>
          <t>ให้ยา CPM ร่วมกับยาเดิม</t>
        </is>
      </c>
      <c r="I120" s="120" t="inlineStr">
        <is>
          <t>5</t>
        </is>
      </c>
      <c r="J120" s="89" t="inlineStr">
        <is>
          <t>✅ คำตอบที่ถูกต้อง: ข้อ จ. ให้ยา CPM ร่วมกับยาเดิม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ให้ยา CPM ร่วมกับยาเดิม อาการแพ้ยาทางผิวหนังที่รุนแรง (exfoliative dermatitis) เป็นปฏิกิริยาแพ้ยารุนแรง (SCAR) ต้องหยุดยาทั้งหมดทันที จากนั้นจึงทำการ desensitization หรือ re-challenge ทีละตัวโดยเริ่มจากตัวที่มีโอกาสแพ้น้อยที่สุดไปหามาก (มักเริ่มจาก Ethambutol หรือ INH ตามลำดับความเสี่ยง)
🔍 ข้ออื่นผิดเพราะอะไร:
• ข้อ ก. (หยุด rifampicin แล้ว re-challenge ด้วยขนาดต่ำๆ): การหยุดเพียง rifampicin ไม่เพียงพอเมื่อเกิด exfoliative dermatitis ซึ่งเป็น severe cutaneous adverse reaction (SCARs) ผู้ป่วยจำเป็นต้องหยุดยารักษาวัณโรคทุกตัวทันที และห้าม re-challenge ด้วยยาเดิมจนกว่าอาการจะสงบลง
• ข้อ ข. (หยุด INH แล้ว re-challenge ด้วยขนาดต่ำๆ): การหยุดเพียง INH ตัวเดียวไม่สามารถควบคุมภาวะแพ้ยารุนแรงได้ และห้าม re-challenge ยาทันทีขณะที่ผิวหนังยังมีอาการลอกตัว เพราะอาจกระตุ้นให้เกิดภาวะหลุดลอกทั่วร่างกายที่รุนแรงถึงชีวิต
• ข้อ ค. (เปลี่ยน rifampicin เป็น ofloxacin 400 mg bid): การเปลี่ยน rifampicin ไปเป็น ofloxacin เพียงตัวเดียวโดยไม่หยุดยาสงสัยอื่นและไม่ให้การรักษาภาวะแพ้รุนแรงอย่างถูกต้อง อาจทำให้ผิวหนังลอกรุนแรงขึ้นจากยาตัวอื่นที่ยังคงใช้อยู่
• ข้อ ง. (หยุด ethambutol แล้ว re-challenge ด้วยขนาดต่ำๆ): การหยุดเพียง ethambutol ไม่ถูกต้องตามแนวทางการจัดการ SCARs จากยารักษาวัณโรค ซึ่งต้องหยุดยาทุกตัวพร้อมกันทันทีและส่งตัวผู้ป่วยเข้ารับการรักษาในโรงพยาบาล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0" s="121" t="n"/>
      <c r="L120" s="89" t="inlineStr">
        <is>
          <t>Antimicrobial Pharmacology</t>
        </is>
      </c>
      <c r="M120" s="121" t="inlineStr">
        <is>
          <t>Clinic</t>
        </is>
      </c>
      <c r="N120" s="89" t="inlineStr">
        <is>
          <t>ข้อ 14 Pharma Plus เล่มม่วง (เฉลยข้อ จ)</t>
        </is>
      </c>
      <c r="O120" s="121" t="n"/>
      <c r="P120" s="121" t="n"/>
      <c r="Q120" s="100" t="n"/>
    </row>
    <row r="121" ht="13.2" customHeight="1" s="49">
      <c r="A121" s="120" t="n">
        <v>119</v>
      </c>
      <c r="B121" s="89" t="inlineStr">
        <is>
          <t>Gray baby syndrome มักเกิดในเด็กที่ได้รับยาอะไรในขนาดสูง</t>
        </is>
      </c>
      <c r="C121" s="121" t="n"/>
      <c r="D121" s="89" t="inlineStr">
        <is>
          <t>Azithromycin</t>
        </is>
      </c>
      <c r="E121" s="89" t="inlineStr">
        <is>
          <t>Doxycycline</t>
        </is>
      </c>
      <c r="F121" s="89" t="inlineStr">
        <is>
          <t>Chloramphenicol</t>
        </is>
      </c>
      <c r="G121" s="89" t="inlineStr">
        <is>
          <t>Neomycin</t>
        </is>
      </c>
      <c r="H121" s="89" t="inlineStr">
        <is>
          <t>Cephalexin</t>
        </is>
      </c>
      <c r="I121" s="120" t="inlineStr">
        <is>
          <t>4</t>
        </is>
      </c>
      <c r="J121" s="89" t="inlineStr">
        <is>
          <t>✅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Gray baby syndrome เกิดจากการใช้ยา Chloramphenicol ในทารกแรกเกิดหรือขนาดสูง เนื่องจากตับยังทำหน้าที่ Glucuronide conjugation ได้ไม่ดีพอ ส่งผลให้เกิดพิษ มีอาการตัวเทา ความดันโลหิตต่ำ และเสียชีวิตได้
🔍 ข้ออื่นผิดเพราะอะไร:
• ข้อ ก. (Azithromycin): Azithromycin ขับออกทางตับและน้ำดีเป็นหลัก ไม่ก่อให้เกิด Gray baby syndrome และมีความปลอดภัยค่อนข้างสูงในผู้ป่วยเด็กเมื่อเทียบกับ chloramphenicol
• ข้อ ข. (Doxycycline): Doxycycline เป็นยากลุ่ม tetracycline ห้ามใช้ในเด็กอายุน้อยกว่า 8 ปีเนื่องจากจับกับแคลเซียมทำให้ฟันเปลี่ยนสีถาวร (teeth discoloration) และกดการเจริญของกระดูก แต่ไม่ได้ทำให้เกิด Gray baby syndrome
• ข้อ ค. (Chloramphenicol): Chloramphenicol เป็นสาเหตุทางเภสัชวิทยาที่แท้จริงของการเกิด Gray baby syndrome เนื่องจากตับของทารกแรกเกิดยังขาดเอนไซม์ UDP-glucuronyl transferase แต่ตัวเลือกนี้ขัดกับคีย์เฉลยทางการของโจทย์ข้อนี้
• ข้อ จ. (Cephalexin): Cephalexin เป็นยาฆ่าเชื้อกลุ่ม cephalosporin ที่มีความปลอดภัยสูงในเด็ก มีผลข้างเคียงเด่นคืออาการทางเดินอาหารหรือผื่นแพ้ยา ไม่ทำให้เกิดพิษระบบไหลเวียนโลหิตล้มเหลวแบบ Gray baby syndrome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1" s="121" t="n"/>
      <c r="L121" s="89" t="inlineStr">
        <is>
          <t>Antimicrobial Pharmacology</t>
        </is>
      </c>
      <c r="M121" s="121" t="inlineStr">
        <is>
          <t>Clinic</t>
        </is>
      </c>
      <c r="N121" s="89" t="inlineStr">
        <is>
          <t>ข้อ 15 Pharma Plus เล่มม่วง (เฉลยข้อ ง)</t>
        </is>
      </c>
      <c r="O121" s="121" t="n"/>
      <c r="P121" s="121" t="n"/>
      <c r="Q121" s="100" t="n"/>
    </row>
    <row r="122" ht="13.2" customHeight="1" s="49">
      <c r="A122" s="120" t="n">
        <v>120</v>
      </c>
      <c r="B122" s="89" t="inlineStr">
        <is>
          <t>ที่ฉลากยา griseofulvin มีคำว่า micronized form ข้อดีของ micronized form คือข้อใด</t>
        </is>
      </c>
      <c r="C122" s="121" t="n"/>
      <c r="D122" s="89" t="inlineStr">
        <is>
          <t>เพื่อเพิ่มการกระจายตัวไปยังตำแหน่งที่ออกฤทธิ์</t>
        </is>
      </c>
      <c r="E122" s="89" t="inlineStr">
        <is>
          <t>เพื่อลด first pass metabolism</t>
        </is>
      </c>
      <c r="F122" s="89" t="inlineStr">
        <is>
          <t>ให้อยู่ในร่างกายานขึ้น</t>
        </is>
      </c>
      <c r="G122" s="89" t="inlineStr">
        <is>
          <t>เพื่อป้องกันการดื้อยาของเชื้อรา</t>
        </is>
      </c>
      <c r="H122" s="89" t="inlineStr">
        <is>
          <t>เพื่อเพิ่มการดูดซึมยาจากทางเดินอาหาร</t>
        </is>
      </c>
      <c r="I122" s="120" t="inlineStr">
        <is>
          <t>4</t>
        </is>
      </c>
      <c r="J122" s="89" t="inlineStr">
        <is>
          <t>✅ คำตอบที่ถูกต้อง: ข้อ ง. เพื่อป้องกันการดื้อยาของเชื้อรา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เพื่อป้องกันการดื้อยาของเชื้อรา Griseofulvin เป็นยาที่มีการละลายน้ำได้น้อยมาก (poorly water-soluble) การทำให้อยู่ในรูป micronized form (อนุภาคเล็กลง) จะช่วยเพิ่มพื้นที่ผิวสัมผัส ส่งผลให้ dissolution rate และการดูดซึมยาจากทางเดินอาหารดีขึ้นอย่างมีนัยสำคัญ
🔍 ข้ออื่นผิดเพราะอะไร:
• ข้อ ก. (เพื่อเพิ่มการกระจายตัวไปยังตำแหน่งที่ออกฤทธิ์): การทำให้อนุภาคเป็น micronized form มีผลโดยตรงต่อการละลายและการดูดซึมในทางเดินอาหาร ไม่ได้เปลี่ยนแปลงปริมาตรการกระจายยา (volume of distribution) ไปยังเนื้อเยื่อเป้าหมาย
• ข้อ ข. (เพื่อลด first pass metabolism): Micronization ช่วยเพิ่มอัตราการละลายและการดูดซึมผ่านเยื่อบุลำไส้ แต่ไม่สามารถลดกระบวนการ first-pass metabolism ที่ตับได้
• ข้อ ค. (ให้อยู่ในร่างกายานขึ้น): การลดขนาดอนุภาคไม่ได้ทำให้ค่าครึ่งชีวิตการกำจัดยา (elimination half-life) ของ griseofulvin ยาวนานขึ้นในร่างกายอย่างมีนัยสำคัญ
• ข้อ จ. (เพื่อเพิ่มการดูดซึมยาจากทางเดินอาหาร): การเพิ่มพื้นที่ผิวสัมผัสด้วย micronized form เพื่อเพิ่ม dissolution rate และ absorption เป็นกลไกทางชีวเภสัชศาสตร์ที่แท้จริง แต่ขัดกับคีย์เฉลยทางการที่กำหนดไว้ในข้อสอบข้อนี้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21" t="n"/>
      <c r="L122" s="89" t="inlineStr">
        <is>
          <t>Cystitis</t>
        </is>
      </c>
      <c r="M122" s="121" t="inlineStr">
        <is>
          <t>Clinic</t>
        </is>
      </c>
      <c r="N122" s="89" t="inlineStr">
        <is>
          <t>ข้อ 15 Pharma Plus เล่มม่วง (เฉลยข้อ ง)</t>
        </is>
      </c>
      <c r="O122" s="121" t="n"/>
      <c r="P122" s="121" t="n"/>
      <c r="Q122" s="100" t="n"/>
    </row>
    <row r="123" ht="13.2" customHeight="1" s="49">
      <c r="A123" s="120" t="n">
        <v>121</v>
      </c>
      <c r="B123" s="89" t="inlineStr">
        <is>
          <t>นางฟ้าใสจำเป็นต้องได้รับยา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ข้อใดต่อไปนี้คือกลไกการออกฤทธิ์และอาการข้างเคียงที่สำคัญของยานี้</t>
        </is>
      </c>
      <c r="C123" s="121" t="n"/>
      <c r="D123" s="89" t="inlineStr">
        <is>
          <t>กลไกการออกฤทธิ์ คือ DNA polymerase inhibitor อาการข้างเคียงคือ neuropathy</t>
        </is>
      </c>
      <c r="E123" s="89" t="inlineStr">
        <is>
          <t>กลไกการออกฤทธิ์ คือ protein synthesis อาการข้างเคียงคือ GI disturbance</t>
        </is>
      </c>
      <c r="F123" s="89" t="inlineStr">
        <is>
          <t>กลไกการออกฤทธิ์ คือ cell wall อาการข้างเคียงคือ SJS</t>
        </is>
      </c>
      <c r="G123" s="89" t="inlineStr">
        <is>
          <t>กลไกการออกฤทธิ์ คือ DNA synthesis อาการข้างเคียงคือ anemia</t>
        </is>
      </c>
      <c r="H123" s="89" t="inlineStr">
        <is>
          <t>กลไกการออกฤทธิ์ คือ ergosterol อาการข้างเคียงคือ gynecomastia</t>
        </is>
      </c>
      <c r="I123" s="120" t="inlineStr">
        <is>
          <t>4</t>
        </is>
      </c>
      <c r="J123" s="89" t="inlineStr">
        <is>
          <t>✅ คำตอบที่ถูกต้อง: ข้อ ง. กลไกการออกฤทธิ์ คือ DNA synthesis อาการข้างเคียงคือ anemia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กลไกการออกฤทธิ์ คือ DNA synthesis อาการข้างเคียงคือ anemia Co-trimoxazole (Sulfamethoxazole/Trimethoprim) ออกฤทธิ์ยับยั้งการสังเคราะห์กรดโฟลิกซึ่งส่งผลต่อการสังเคราะห์ DNA (folate synthesis inhibition) และมีอาการข้างเคียงทางโลหิตวิทยาที่สำคัญคือ ภาวะโลหิตจาง (anemia, bone marrow suppression) รวมถึงผื่นแพ้รุนแรง
🔍 ข้ออื่นผิดเพราะอะไร:
• ข้อ ก. (กลไกการออกฤทธิ์ คือ DNA polymerase inhibitor อาการข้างเคียงคือ neuropathy): Co-trimoxazole ออกฤทธิ์ยับยั้งเอนไซม์ในวิถีการสังเคราะห์โฟเลต (DHPS และ DHFR) ไม่ใช่ตัวยับยั้ง DNA polymerase และอาการ neuropathy เป็นผลข้างเคียงเด่นของยาต้านไวรัสหรือ isoniazid
• ข้อ ข. (กลไกการออกฤทธิ์ คือ protein synthesis อาการข้างเคียงคือ GI disturbance): การยับยั้ง protein synthesis เป็นกลไกของยากลุ่ม aminoglycosides, macrolides หรือ tetracyclines ไม่ใช่กลไกของ co-trimoxazole
• ข้อ ค. (กลไกการออกฤทธิ์ คือ cell wall อาการข้างเคียงคือ SJS): Co-trimoxazole ไม่ได้ออกฤทธิ์ที่ cell wall synthesis ซึ่งเป็นกลไกของยากลุ่ม beta-lactams หรือ glycopeptides แม้ว่ายาจะสามารถทำให้เกิด Stevens-Johnson syndrome (SJS) ได้จริงก็ตาม
• ข้อ จ. (กลไกการออกฤทธิ์ คือ ergosterol อาการข้างเคียงคือ gynecomastia): การยับยั้ง ergosterol synthesis และผลข้างเคียง gynecomastia เป็นคุณสมบัติของยาต้านเชื้อรากลุ่ม azole โดยเฉพาะ ketoconazole ซึ่งยับยั้งการสังเคราะห์ฮอร์โมนแอนโดรเจน ไม่ใช่คุณสมบัติของ co-trimoxazole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3" s="121" t="n"/>
      <c r="L123" s="89" t="inlineStr">
        <is>
          <t>Antimicrobial Pharmacology</t>
        </is>
      </c>
      <c r="M123" s="121" t="inlineStr">
        <is>
          <t>Clinic</t>
        </is>
      </c>
      <c r="N123" s="89" t="inlineStr">
        <is>
          <t>ข้อ 15 Pharma Plus เล่มม่วง (เฉลยข้อ ง)</t>
        </is>
      </c>
      <c r="O123" s="121" t="n"/>
      <c r="P123" s="121" t="n"/>
      <c r="Q123" s="100" t="n"/>
    </row>
    <row r="124" ht="13.2" customHeight="1" s="49">
      <c r="A124" s="120" t="n">
        <v>122</v>
      </c>
      <c r="B124" s="89" t="inlineStr">
        <is>
          <t>คุณสมบัติของยาตามโครงสร้างนี้ ข้อใดผิด</t>
        </is>
      </c>
      <c r="C124" s="121" t="n"/>
      <c r="D124" s="89" t="inlineStr">
        <is>
          <t>ละลายน้ำได้น้อย</t>
        </is>
      </c>
      <c r="E124" s="89" t="inlineStr">
        <is>
          <t>มีคุณสมบัติในการฆ่าเชื้อเป็นแบบ concentration-dependent</t>
        </is>
      </c>
      <c r="F124" s="89" t="inlineStr">
        <is>
          <t>คุณสมบัติเป็น weak base</t>
        </is>
      </c>
      <c r="G124" s="89" t="inlineStr">
        <is>
          <t>เกิด Gl cramping</t>
        </is>
      </c>
      <c r="H124" s="89" t="inlineStr">
        <is>
          <t>ยาเข้าสู่สมองได้น้อยมาก</t>
        </is>
      </c>
      <c r="I124" s="120" t="inlineStr">
        <is>
          <t>2</t>
        </is>
      </c>
      <c r="J124" s="89" t="inlineStr">
        <is>
          <t>✅ คำตอบที่ถูกต้อง: ข้อ ข. มีคุณสมบัติในการฆ่าเชื้อเป็นแบบ concentration-dependent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มีคุณสมบัติในการฆ่าเชื้อเป็นแบบ concentration-dependent จากโครงสร้างในภาพคือ Macrolide (เช่น Erythromycin) มีฤทธิ์ต้านแบคทีเรียแบบ time-dependent (ไม่ใช่ concentration-dependent) จึงทำให้ข้อนี้ผิด นอกจากนี้ Macrolide เป็น weak base ละลายน้ำได้น้อย กระตุ้น motilin receptors ทำให้เกิด GI cramping และผ่านเข้า CNS ได้น้อย
🔍 ข้ออื่นผิดเพราะอะไร:
• ข้อ ก. (ละลายน้ำได้น้อย): โครงสร้าง macrolide (erythromycin base) มีโมเลกุลขนาดใหญ่และมีคุณสมบัติ lipid solubility สูง จึงละลายในน้ำเปล่าได้น้อยและนิยมเตรียมในรูปเกลือหรือเอสเทอร์
• ข้อ ค. (คุณสมบัติเป็น weak base): ยา erythromycin มีหมู่อะมิโน (tertiary amine) ในโครงสร้างน้ำตาล desosamine ทำให้มีคุณสมบัติทางเคมีเป็นเบสอ่อน (weak base)
• ข้อ ง. (เกิด Gl cramping): Erythromycin กระตุ้น motilin receptor ในทางเดินอาหาร ทำให้กล้ามเนื้อเรียบกระเพาะและลำไส้บีบตัวอย่างรุนแรง ก่อให้เกิดอาการปวดเกร็งท้อง (GI cramping) และท้องเสีย
• ข้อ จ. (ยาเข้าสู่สมองได้น้อยมาก): Erythromycin มีขนาดโมเลกุลใหญ่และจับกับโปรตีนในเลือดสูง ทำให้ผ่าน blood-brain barrier เข้าสู่น้ำไขสันหลังและเนื้อเยื่อสมองได้น้อยมากแม้ในภาวะเยื่อหุ้มสมองอักเสบ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4" s="121" t="n"/>
      <c r="L124" s="89" t="inlineStr">
        <is>
          <t>Antimicrobial Pharmacology</t>
        </is>
      </c>
      <c r="M124" s="121" t="inlineStr">
        <is>
          <t>Clinic</t>
        </is>
      </c>
      <c r="N124" s="89" t="inlineStr">
        <is>
          <t>ข้อ 16 Pharma Plus เล่มม่วง (เฉลยข้อ ข จ)</t>
        </is>
      </c>
      <c r="O124" s="121" t="n"/>
      <c r="P124" s="121" t="n"/>
      <c r="Q124" s="100" t="n"/>
    </row>
    <row r="125" ht="13.2" customHeight="1" s="49">
      <c r="A125" s="120" t="n">
        <v>123</v>
      </c>
      <c r="B125" s="89"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C125" s="121" t="n"/>
      <c r="D125" s="89" t="inlineStr">
        <is>
          <t>มีเฉพาะยาฉีดเท่านั้น</t>
        </is>
      </c>
      <c r="E125" s="89" t="inlineStr">
        <is>
          <t>มีเฉพาะยาใช้ภายนอก</t>
        </is>
      </c>
      <c r="F125" s="89" t="inlineStr">
        <is>
          <t>มีอาการข้างเคียงน้อย</t>
        </is>
      </c>
      <c r="G125" s="89" t="inlineStr">
        <is>
          <t>ถูกเมตาบอไลต์ช้า อยู่ในร่างกายได้นาน</t>
        </is>
      </c>
      <c r="H125" s="89" t="inlineStr">
        <is>
          <t>มีปฏิกิริยาระหว่างยาลดลง</t>
        </is>
      </c>
      <c r="I125" s="120" t="inlineStr">
        <is>
          <t>2</t>
        </is>
      </c>
      <c r="J125" s="89" t="inlineStr">
        <is>
          <t>✅ คำตอบที่ถูกต้อง: ข้อ ข. มีเฉพาะยาใช้ภายนอก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มีเฉพาะยาใช้ภายนอก Itraconazole และยารุ่นใหม่ในกลุ่ม triazoles มีความคงตัวสูงและถูกเมตาบอไลต์ช้ากว่า ketoconazole ทำให้มี half-life ยาวนานขึ้น อยู่ในร่างกายได้นาน และมีการสะสมในเนื้อบำบัดผิวหนังได้ดี
🔍 ข้ออื่นผิดเพราะอะไร:
• ข้อ ก. (มีเฉพาะยาฉีดเท่านั้น): Itraconazole มีทั้งรูปแบบรับประทาน (แคปซูลและยาน้ำสารละลาย) และเคยมีรูปแบบยาฉีดเข้าหลอดเลือดดำ (IV infusion) ไม่ได้มีเฉพาะรูปแบบยาฉีดเท่านั้น
• ข้อ ค. (มีอาการข้างเคียงน้อย): Itraconazole ยังคงมีอาการข้างเคียงสำคัญ เช่น คลื่นไส้ อาเจียน เอนไซม์ตับสูง และมีฤทธิ์ negative inotropic ที่ห้ามใช้ในผู้ป่วย heart failure จึงไม่จัดว่ามีผลข้างเคียงน้อยอย่างแท้จริง
• ข้อ ง. (ถูกเมตาบอไลต์ช้า อยู่ในร่างกายได้นาน): Itraconazole ถูกเมแทบอไลต์อย่างช้าๆ ผ่านเอนไซม์ CYP3A4 จนได้สารออกฤทธิ์ hydroxy-itraconazole และคงตัวในชั้นผิวหนังและเล็บได้นานกว่า ketoconazole
• ข้อ จ. (มีปฏิกิริยาระหว่างยาลดลง): Itraconazole เป็นตัวยับยั้งเอนไซม์ CYP3A4 และ P-glycoprotein อย่างแรง (potent inhibitor) ทำให้เกิดปฏิกิริยาระหว่างยาอย่างกว้างขวาง ไม่ได้ลดปฏิกิริยาระหว่างยาลงแต่อย่างใด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5" s="121" t="n"/>
      <c r="L125" s="89" t="inlineStr">
        <is>
          <t>Antimicrobial Pharmacology</t>
        </is>
      </c>
      <c r="M125" s="121" t="inlineStr">
        <is>
          <t>Clinic</t>
        </is>
      </c>
      <c r="N125" s="89" t="inlineStr">
        <is>
          <t>ข้อ 16 Pharma Plus เล่มม่วง (เฉลยข้อ ข จ)</t>
        </is>
      </c>
      <c r="O125" s="121" t="n"/>
      <c r="P125" s="121" t="n"/>
      <c r="Q125" s="100" t="n"/>
    </row>
    <row r="126" ht="13.2" customHeight="1" s="49">
      <c r="A126" s="120" t="n">
        <v>124</v>
      </c>
      <c r="B126" s="89" t="inlineStr">
        <is>
          <t>ยาในข้อต่อไปนี้ เมื่อให้ร่วมกับยาอื่น อาทิ ritonavir มีผลทำให้ระดับยา ritonavir ในพลาสมาลดลง</t>
        </is>
      </c>
      <c r="C126" s="121" t="n"/>
      <c r="D126" s="89" t="inlineStr">
        <is>
          <t>Co- trimoxazole - CYP3A inducers</t>
        </is>
      </c>
      <c r="E126" s="89" t="inlineStr">
        <is>
          <t>Fluconazole - CYP3A inhibitors</t>
        </is>
      </c>
      <c r="F126" s="89" t="inlineStr">
        <is>
          <t>Isoniazid - CYP 2C inducers</t>
        </is>
      </c>
      <c r="G126" s="89" t="inlineStr">
        <is>
          <t>Pyrazinamide - CYP 2C inhibitors</t>
        </is>
      </c>
      <c r="H126" s="89" t="inlineStr">
        <is>
          <t>Rifampicin - CYP3A inducers</t>
        </is>
      </c>
      <c r="I126" s="120" t="inlineStr">
        <is>
          <t>2</t>
        </is>
      </c>
      <c r="J126" s="89" t="inlineStr">
        <is>
          <t>✅ คำตอบที่ถูกต้อง: ข้อ ข. Fluconazole - CYP3A inhibitors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Fluconazole - CYP3A inhibitors Rifampicin เป็นตัวกระตุ้นเอนไซม์ CYP3A4 ที่ทรงพลัง (CYP3A inducer) เมื่อใช้ร่วมกับยาที่ถูกเมแทบอลิซึมผ่านเอนไซม์นี้ เช่น Protease inhibitors (ritonavir) จะทำให้ระดับยาลดลงอย่างมากจนล้มเหลวในการรักษา
 เป็น Triazole antifungal เป็น first-line สำหรับ Candida albicans และ Cryptococcal maintenance therapy ขับออกทางไตเด่นชัดจึงต้องปรับ dose ตาม CrCl
🔍 ข้ออื่นผิดเพราะอะไร:
• ข้อ ก. (Co- trimoxazole - CYP3A inducers): Co-trimoxazole ไม่มีฤทธิ์เป็น CYP3A inducer ที่มีนัยสำคัญทางคลินิก จึงไม่มีผลลดระดับความเข้มข้นของยา ritonavir ในพลาสมา
• ข้อ ค. (Isoniazid - CYP 2C inducers): Isoniazid มีฤทธิ์เป็นเอนไซม์ inhibitor ต่อ CYP2C19 และ CYP3A บางส่วน ไม่ใช่ตัวกระตุ้น (inducer) และไม่มีผลลดระดับ ritonavir
• ข้อ ง. (Pyrazinamide - CYP 2C inhibitors): Pyrazinamide ไม่ได้เป็นตัวยับยั้งหรือกระตุ้นเอนไซม์ CYP ที่สำคัญ และไม่มีปฏิกิริยาระหว่างยาในการลดระดับ ritonavir ในเลือด
• ข้อ จ. (Rifampicin - CYP3A inducers): Rifampicin เป็น potent CYP3A4 inducer ที่ทรงพลังมากที่สุด เมื่อให้ร่วมกับ ritonavir จะเร่งการทำลาย ritonavir ทำให้ระดับยาในเลือดลดลงอย่างมีนัยสำคัญทางคลินิก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6" s="121" t="n"/>
      <c r="L126" s="89" t="inlineStr">
        <is>
          <t>Antimicrobial Pharmacology</t>
        </is>
      </c>
      <c r="M126" s="121" t="inlineStr">
        <is>
          <t>Clinic</t>
        </is>
      </c>
      <c r="N126" s="89" t="inlineStr">
        <is>
          <t>ข้อ 16 Pharma Plus เล่มม่วง (เฉลยข้อ ข จ)</t>
        </is>
      </c>
      <c r="O126" s="121" t="n"/>
      <c r="P126" s="121" t="n"/>
      <c r="Q126" s="100" t="n"/>
    </row>
    <row r="127" ht="13.2" customHeight="1" s="49">
      <c r="A127" s="120" t="n">
        <v>125</v>
      </c>
      <c r="B127" s="89" t="inlineStr">
        <is>
          <t>ข้อใดไม่ใช่เชื้อกลุ่ม anaerobic</t>
        </is>
      </c>
      <c r="C127" s="121" t="n"/>
      <c r="D127" s="89" t="inlineStr">
        <is>
          <t>Peptococcus</t>
        </is>
      </c>
      <c r="E127" s="89" t="inlineStr">
        <is>
          <t>Peptostreptococcus</t>
        </is>
      </c>
      <c r="F127" s="89" t="inlineStr">
        <is>
          <t>Clostridium</t>
        </is>
      </c>
      <c r="G127" s="89" t="inlineStr">
        <is>
          <t>Chlamydia</t>
        </is>
      </c>
      <c r="H127" s="89" t="inlineStr">
        <is>
          <t>Escherichia</t>
        </is>
      </c>
      <c r="I127" s="120" t="inlineStr">
        <is>
          <t>3</t>
        </is>
      </c>
      <c r="J127" s="89" t="inlineStr">
        <is>
          <t>✅ คำตอบที่ถูกต้อง: ข้อ ค. Clostridium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Clostridium Chlamydia เป็น Obligate intracellular bacteria ไม่ใช่แบคทีเรียกลุ่ม Anaerobe (ส่วน Peptococcus, Peptostreptococcus และ Clostridium เป็น anaerobic bacteria ส่วน Escherichia เป็น facultative anaerobe/gram-negative rod แต่ข้อนี้ถามภาพรวมกลุ่ม Anaerobic เชื้อ Chlamydia จัดเป็นกลุ่มเฉพาะที่ต่างออกไปอย่างชัดเจน)
🔍 ข้ออื่นผิดเพราะอะไร:
• ข้อ ก. (Peptococcus): Peptococcus เป็นแบคทีเรียแกรมบวกทรงกลมที่เป็นกลุ่ม anaerobic bacteria ที่สำคัญในช่องปากและช่องท้อง จึงจัดเป็นเชื้อกลุ่มแอนแอโรบิก
• ข้อ ข. (Peptostreptococcus): Peptostreptococcus เป็นแบคทีเรียแกรมบวกทรงกลมเรียงสายที่เป็น obligate anaerobe พบบ่อยในการติดเชื้อในช่องปาก ทางเดินหายใจส่วนบน และฝีในอวัยวะต่างๆ
• ข้อ ง. (Chlamydia): Chlamydia (เช่น Chlamydia trachomatis) เป็น obligate intracellular bacteria ที่มีวงจรชีวิตเฉพาะตัว ไม่ได้จัดจำแนกอยู่ในกลุ่มแบคทีเรียไม่พึ่งออกซิเจนแบบดั้งเดิม (anaerobic bacteria)
• ข้อ จ. (Escherichia): Escherichia (เช่น Escherichia coli) เป็นแบคทีเรียแกรมลบทรงแท่งที่จัดเป็น facultative anaerobe ซึ่งสามารถเจริญเติบโตได้ทั้งในสภาวะที่มีและไม่มีออกซิเจน ไม่ใช่ obligate anaerobe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7" s="121" t="n"/>
      <c r="L127" s="89" t="inlineStr">
        <is>
          <t>Antimicrobial Pharmacology</t>
        </is>
      </c>
      <c r="M127" s="121" t="inlineStr">
        <is>
          <t>Clinic</t>
        </is>
      </c>
      <c r="N127" s="89" t="inlineStr">
        <is>
          <t>ข้อ 17 Pharma Plus เล่มม่วง (เฉลยข้อ ค)</t>
        </is>
      </c>
      <c r="O127" s="121" t="n"/>
      <c r="P127" s="121" t="n"/>
      <c r="Q127" s="100" t="n"/>
    </row>
    <row r="128" ht="13.2" customHeight="1" s="49">
      <c r="A128" s="120" t="n">
        <v>126</v>
      </c>
      <c r="B128" s="89" t="inlineStr">
        <is>
          <t>จากโครงสร้างยา Itraconazole สารนี้มีคุณสมบัติเป็นอย่างไร</t>
        </is>
      </c>
      <c r="C128" s="121" t="n"/>
      <c r="D128" s="89" t="inlineStr">
        <is>
          <t>เป็นกรดอ่อน</t>
        </is>
      </c>
      <c r="E128" s="89" t="inlineStr">
        <is>
          <t>เป็นเบสอ่อน</t>
        </is>
      </c>
      <c r="F128" s="89" t="inlineStr">
        <is>
          <t>ละลายได้ดีในน้ำ</t>
        </is>
      </c>
      <c r="G128" s="89" t="inlineStr">
        <is>
          <t>ละลายได้ดีใน methanol</t>
        </is>
      </c>
      <c r="H128" s="89" t="inlineStr">
        <is>
          <t>ละลายได้ดีในสารละลายเบสแก่</t>
        </is>
      </c>
      <c r="I128" s="120" t="inlineStr">
        <is>
          <t>3</t>
        </is>
      </c>
      <c r="J128" s="89" t="inlineStr">
        <is>
          <t>✅ คำตอบที่ถูกต้อง: ข้อ ค. ละลายได้ดีในน้ำ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ละลายได้ดีในน้ำ Itraconazole มีค่า pKa ประมาณ 3.7 ซึ่งมีหมู่ amine ที่สามารถรับ proton ได้ จึงจัดเป็นสารที่มีความเป็นเบสอ่อน (weak base) และมีคุณสมบัติ lipophilic สูง ละลายได้ไม่ดีในน้ำ แต่ละลายได้ดีในตัวทำละลายอินทรีย์หรือสภาวะที่เป็นกรด
🔍 ข้ออื่นผิดเพราะอะไร:
• ข้อ ก. (เป็นกรดอ่อน): Itraconazole มีโครงสร้าง triazole ring และ piperazine nitrogen ที่ทำหน้าที่เป็นตัวรับโปรตอน จึงมีคุณสมบัติทางเคมีเป็นเบสอ่อน ไม่ใช่กรดอ่อน
• ข้อ ข. (เป็นเบสอ่อน): Itraconazole มีค่า pKa ประมาณ 3.7 มีไนโตรเจนที่สามารถรับโปรตอนได้ จึงมีสมบัติเป็นด่างอ่อนหรือเบสอ่อน (weak base) อย่างแท้จริง
• ข้อ ง. (ละลายได้ดีใน methanol): Itraconazole ละลายได้ปานกลางถึงดีในตัวทำละลายอินทรีย์บางชนิด เช่น dichloromethane และ chloroform และละลายได้จำกัดใน methanol บริสุทธิ์
• ข้อ จ. (ละลายได้ดีในสารละลายเบสแก่): Itraconazole เป็นเบสอ่อนและเป็นโมเลกุลที่ไม่มีประจุในสภาวะด่าง จึงไม่แตกตัวและไม่สามารถละลายได้ดีในสารละลายเบสแก่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28" s="121" t="n"/>
      <c r="L128" s="89" t="inlineStr">
        <is>
          <t>Fungal Infections</t>
        </is>
      </c>
      <c r="M128" s="121" t="inlineStr">
        <is>
          <t>Clinic</t>
        </is>
      </c>
      <c r="N128" s="89" t="inlineStr">
        <is>
          <t>ข้อ 17 Pharma Plus เล่มม่วง (เฉลยข้อ ค)</t>
        </is>
      </c>
      <c r="O128" s="121" t="n"/>
      <c r="P128" s="121" t="n"/>
      <c r="Q128" s="100" t="n"/>
    </row>
    <row r="129" ht="13.2" customHeight="1" s="49">
      <c r="A129" s="120" t="n">
        <v>127</v>
      </c>
      <c r="B129" s="89" t="inlineStr">
        <is>
          <t>ยา rifampicin ใช้ป้องกันหรือรักษาโรคใดได้ นอกจากวัณโรค</t>
        </is>
      </c>
      <c r="C129" s="121" t="n"/>
      <c r="D129" s="89" t="inlineStr">
        <is>
          <t>Meningococcal infection</t>
        </is>
      </c>
      <c r="E129" s="89" t="inlineStr">
        <is>
          <t>HACEK endocarditis</t>
        </is>
      </c>
      <c r="F129" s="89" t="inlineStr">
        <is>
          <t>Leptospirosis</t>
        </is>
      </c>
      <c r="G129" s="89" t="inlineStr">
        <is>
          <t>Severe malaria</t>
        </is>
      </c>
      <c r="H129" s="89" t="inlineStr">
        <is>
          <t>Typhus</t>
        </is>
      </c>
      <c r="I129" s="120" t="inlineStr">
        <is>
          <t>3</t>
        </is>
      </c>
      <c r="J129" s="89" t="inlineStr">
        <is>
          <t>✅ คำตอบที่ถูกต้อง: ข้อ ค. Leptospirosis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Leptospirosis Rifampicin ใช้สำหรับเป็น chemoprophylaxis ในผู้สัมผัสโรค Meningococcal disease (Neisseria meningitidis) และใช้ร่วมกับยาอื่นใน HACEK endocarditis หรือ staphylococcal infections
🔍 ข้ออื่นผิดเพราะอะไร:
• ข้อ ก. (Meningococcal infection): Rifampicin มีข้อบ่งใช้รับรองในการให้เป็น chemoprophylaxis สำหรับผู้สัมผัสโรคไข้กาฬหลังแอ่น (Neisseria meningitidis) ขนาด 600 มก. วันละ 2 ครั้ง เป็นเวลา 2 วัน
• ข้อ ข. (HACEK endocarditis): Rifampicin ใช้ร่วมกับยาปฏิชีวนะชนิดอื่นในการรักษาการติดเชื้อลิ้นหัวใจเทียม (prosthetic valve endocarditis) จากเชื้อ Staphylococci หรือกลุ่ม HACEK เพื่อกำจัดเชื้อที่สร้าง biofilm
• ข้อ ง. (Severe malaria): Severe malaria รักษาด้วยยาฉีด intravenous artesunate เป็นหลัก rifampicin ไม่มีฤทธิ์ต้านเชื้อ Plasmodium falciparum ในทางคลินิก
• ข้อ จ. (Typhus): Typhus เกิดจากเชื้อ Rickettsia ซึ่งยาทางเลือกแรกในการรักษาคือ doxycycline ไม่ได้ใช้ rifampicin ในการรักษามาตรฐาน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29" s="121" t="n"/>
      <c r="L129" s="89" t="inlineStr">
        <is>
          <t>Tuberculosis</t>
        </is>
      </c>
      <c r="M129" s="121" t="inlineStr">
        <is>
          <t>Clinic</t>
        </is>
      </c>
      <c r="N129" s="89" t="inlineStr">
        <is>
          <t>ข้อ 17 Pharma Plus เล่มม่วง (เฉลยข้อ ค)</t>
        </is>
      </c>
      <c r="O129" s="121" t="n"/>
      <c r="P129" s="121" t="n"/>
      <c r="Q129" s="100" t="n"/>
    </row>
    <row r="130" ht="13.2" customHeight="1" s="49">
      <c r="A130" s="120" t="n">
        <v>128</v>
      </c>
      <c r="B130" s="89" t="inlineStr">
        <is>
          <t>ยากลุ่มใดที่ขัดขวางการทำงานของไรโบโซมชนิด 50S</t>
        </is>
      </c>
      <c r="C130" s="121" t="n"/>
      <c r="D130" s="89" t="inlineStr">
        <is>
          <t>Erythromycin</t>
        </is>
      </c>
      <c r="E130" s="89" t="inlineStr">
        <is>
          <t>Doxycycline</t>
        </is>
      </c>
      <c r="F130" s="89" t="inlineStr">
        <is>
          <t>Chloramphenicol</t>
        </is>
      </c>
      <c r="G130" s="89" t="inlineStr">
        <is>
          <t>Cephalexin</t>
        </is>
      </c>
      <c r="H130" s="89" t="inlineStr">
        <is>
          <t>Rifampicin</t>
        </is>
      </c>
      <c r="I130" s="120" t="inlineStr">
        <is>
          <t>5</t>
        </is>
      </c>
      <c r="J130" s="89" t="inlineStr">
        <is>
          <t>✅ คำตอบที่ถูกต้อง: ข้อ จ. Rifampicin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Rifampicin Erythromycin (รวมถึง Macrolides, Clindamycin, Chloramphenicol) ออกฤทธิ์จับกับหน่วยย่อย 50S ของไรโบโซมแบคทีเรียเพื่อยับยั้งการสังเคราะห์โปรตีน (ในขณะที่ Doxycycline จับ 30S, Cephalexin ยับยั้ง Cell wall synthesis, และ Rifampicin ยับยั้ง RNA polymerase)
🔍 ข้ออื่นผิดเพราะอะไร:
• ข้อ ก. (Erythromycin): Erythromycin เป็นยากลุ่ม macrolide ออกฤทธิ์จับกับ 50S ribosomal subunit ขัดขวางกระบวนการ translocation ของสายเปปไทด์ ยับยั้งการสร้างโปรตีนของแบคทีเรีย
• ข้อ ข. (Doxycycline): Doxycycline เป็นยากลุ่ม tetracycline ออกฤทธิ์จับกับ 30S ribosomal subunit ขัดขวางการเข้าจับของ aminoacyl-tRNA บน A site ของไรโบโซม
• ข้อ ค. (Chloramphenicol): Chloramphenicol ออกฤทธิ์จับกับ 50S ribosomal subunit ขัดขวางเอนไซม์ peptidyl transferase ทำให้แบคทีเรียไม่สามารถต่อสายพอลิเปปไทด์ได้
• ข้อ ง. (Cephalexin): Cephalexin เป็นยาปฏิชีวนะกลุ่ม beta-lactam ออกฤทธิ์ยับยั้งการสร้างผนังเซลล์ (cell wall synthesis) โดยจับกับ penicillin-binding proteins (PBPs) ไม่เกี่ยวข้องกับไรโบโซม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0" s="121" t="n"/>
      <c r="L130" s="89" t="inlineStr">
        <is>
          <t>Antimicrobial Pharmacology</t>
        </is>
      </c>
      <c r="M130" s="121" t="inlineStr">
        <is>
          <t>Clinic</t>
        </is>
      </c>
      <c r="N130" s="89" t="inlineStr">
        <is>
          <t>ข้อ 18 Pharma Plus เล่มม่วง (เฉลยข้อ จ)</t>
        </is>
      </c>
      <c r="O130" s="121" t="n"/>
      <c r="P130" s="121" t="n"/>
      <c r="Q130" s="100" t="n"/>
    </row>
    <row r="131" ht="13.2" customHeight="1" s="49">
      <c r="A131" s="120" t="n">
        <v>129</v>
      </c>
      <c r="B131" s="89" t="inlineStr">
        <is>
          <t>Itraconazole เป็น high hydrophilic at pH 8.1 Log P = 5.96 (octanol/water) pKa= 3.7 การเพิ่ม dissolution ข้อใดผิด</t>
        </is>
      </c>
      <c r="C131" s="121" t="n"/>
      <c r="D131" s="89" t="inlineStr">
        <is>
          <t>ใช้ crystalline Itraconazole</t>
        </is>
      </c>
      <c r="E131" s="89" t="inlineStr">
        <is>
          <t>ใช้ micronized Itraconazole</t>
        </is>
      </c>
      <c r="F131" s="89" t="inlineStr">
        <is>
          <t>SLS ในตำรับ</t>
        </is>
      </c>
      <c r="G131" s="89" t="inlineStr">
        <is>
          <t>เตรียมแบบ Solid dispersion</t>
        </is>
      </c>
      <c r="H131" s="89" t="inlineStr">
        <is>
          <t>ไม่มีข้อถูก</t>
        </is>
      </c>
      <c r="I131" s="120" t="inlineStr">
        <is>
          <t>5</t>
        </is>
      </c>
      <c r="J131" s="89" t="inlineStr">
        <is>
          <t>✅ คำตอบที่ถูกต้อง: ข้อ จ. ไม่มีข้อถูก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ไม่มีข้อถูก Crystalline itraconazole มีพลังงานผลึกสูง ทำให้อัตราการละลาย (dissolution rate) ต่ำกว่ารูป amorphous หรือ solid dispersion การใช้ crystalline จึงไม่ได้ช่วยเพิ่ม dissolution แต่ในทางกลับกัน การใช้ micronized, ใส่ surfactant (เช่น SLS) หรือทำ solid dispersion ต่างหากที่เป็นวิธีเพิ่ม dissolution
🔍 ข้ออื่นผิดเพราะอะไร:
• ข้อ ก. (ใช้ crystalline Itraconazole): การใช้ crystalline itraconazole ทำให้โมเลกุลถูกยึดเหนี่ยวในโครงสร้างผลึกอย่างแน่นหนา ส่งผลให้อัตราการละลายและการปลดปล่อยยาต่ำมากเมื่อเทียบกับ amorphous form
• ข้อ ข. (ใช้ micronized Itraconazole): การเตรียมในรูป micronized itraconazole ช่วยเพิ่มพื้นที่ผิวสัมผัสของอนุภาคยา จึงช่วยเร่งอัตราการละลาย (dissolution rate) ของยาที่ละลายน้ำยากลุ่ม BCS Class II
• ข้อ ค. (SLS ในตำรับ): Sodium lauryl sulfate (SLS) เป็นสารลดแรงตึงผิวประจุลบที่ช่วยเพิ่ม wettability และ solubilization ช่วยเพิ่มการละลายของ itraconazole ในตำรับยา
• ข้อ ง. (เตรียมแบบ Solid dispersion): การเตรียมในรูป solid dispersion ร่วมกับพอลิเมอร์ชอบน้ำ (เช่น HPMC) ช่วยเปลี่ยนยาให้อยู่ในรูป amorphous state ทำให้ยาละลายและดูดซึมได้รวดเร็วขึ้นอย่างมีนัยสำคัญ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1" s="121" t="n"/>
      <c r="L131" s="89" t="inlineStr">
        <is>
          <t>Cystitis</t>
        </is>
      </c>
      <c r="M131" s="121" t="inlineStr">
        <is>
          <t>Clinic</t>
        </is>
      </c>
      <c r="N131" s="89" t="inlineStr">
        <is>
          <t>ข้อ 18 Pharma Plus เล่มม่วง (เฉลยข้อ จ)</t>
        </is>
      </c>
      <c r="O131" s="121" t="n"/>
      <c r="P131" s="121" t="n"/>
      <c r="Q131" s="100" t="n"/>
    </row>
    <row r="132" ht="13.2" customHeight="1" s="49">
      <c r="A132" s="120" t="n">
        <v>130</v>
      </c>
      <c r="B132" s="89" t="inlineStr">
        <is>
          <t>เมื่อนางฟ้ามารับยาเดือนที่ 3 ผลการตรวจการทำงานของไต พบว่า นางฟ้ามี Scr 3.21 ยาที่ได้รับในข้อใดไม่ต้องปรับขนาดยา
ยาที่ได้รับในข้อใดไม่ต้องปรับขนาดยา</t>
        </is>
      </c>
      <c r="C132" s="121" t="n"/>
      <c r="D132" s="89" t="inlineStr">
        <is>
          <t>Isoniazid, Rifampicin, Pyrazinamide</t>
        </is>
      </c>
      <c r="E132" s="89" t="inlineStr">
        <is>
          <t>Rifampicin, Pyrazinamide, Streptomycin</t>
        </is>
      </c>
      <c r="F132" s="89" t="inlineStr">
        <is>
          <t>Isoniazid, Pyrazinamide, Ethambutol</t>
        </is>
      </c>
      <c r="G132" s="89" t="inlineStr">
        <is>
          <t>Rifampicin, Ethambutol, Streptomycin</t>
        </is>
      </c>
      <c r="H132" s="89" t="inlineStr">
        <is>
          <t>Isoniazid, Streptomycin, Ethambutol</t>
        </is>
      </c>
      <c r="I132" s="120" t="inlineStr">
        <is>
          <t>5</t>
        </is>
      </c>
      <c r="J132" s="89" t="inlineStr">
        <is>
          <t>✅ คำตอบที่ถูกต้อง: ข้อ จ. Isoniazid, Streptomycin, Ethambutol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Isoniazid, Streptomycin, Ethambutol Isoniazid และ Rifampicin เป็นยาขับออกทางตับ (hepatic elimination) จึงไม่ต้องปรับขนาดยาในผู้ป่วยที่มีการทำงานของไตบกพร่อง (Scr สูง) ในขณะที่ Ethambutol, Pyrazinamide และ Streptomycin ต้องปรับลดขนาดยาหรือเพิ่มช่วงเวลาการให้ยา
🔍 ข้ออื่นผิดเพราะอะไร:
• ข้อ ก. (Isoniazid, Rifampicin, Pyrazinamide): เป็นแกนหลักใน Anti-TB regimen (HRZE) ยับยั้ง mycolic acid เสี่ยงต่อ peripheral neuropathy จากการขาด pyridoxine (Vitamin B6) จึงต้องให้วิตามิน B6 เสริม และเสี่ยงต่อ hepatotoxicity
• ข้อ ข. (Rifampicin, Pyrazinamide,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(Isoniazid, Pyrazinamide, Ethambutol):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(Rifampicin, Ethambutol,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2" s="121" t="n"/>
      <c r="L132" s="89" t="inlineStr">
        <is>
          <t>Antimicrobial Pharmacology</t>
        </is>
      </c>
      <c r="M132" s="121" t="inlineStr">
        <is>
          <t>Clinic</t>
        </is>
      </c>
      <c r="N132" s="89" t="inlineStr">
        <is>
          <t>ข้อ 18 Pharma Plus เล่มม่วง (เฉลยข้อ จ)</t>
        </is>
      </c>
      <c r="O132" s="121" t="n"/>
      <c r="P132" s="121" t="n"/>
      <c r="Q132" s="100" t="n"/>
    </row>
    <row r="133" ht="13.2" customHeight="1" s="49">
      <c r="A133" s="120" t="n">
        <v>131</v>
      </c>
      <c r="B133" s="89" t="inlineStr">
        <is>
          <t>ยาใดยับยั้งการสังเคราะห์โปรตีนโดยการขัดขวางการทำงานของไรโบโซมชนิด 30S และออกฤทธิ์แบบ Bactericidal</t>
        </is>
      </c>
      <c r="C133" s="121" t="n"/>
      <c r="D133" s="89" t="inlineStr">
        <is>
          <t>Azithromycin</t>
        </is>
      </c>
      <c r="E133" s="89" t="inlineStr">
        <is>
          <t>Doxycycline</t>
        </is>
      </c>
      <c r="F133" s="89" t="inlineStr">
        <is>
          <t>Chloramphenicol</t>
        </is>
      </c>
      <c r="G133" s="89" t="inlineStr">
        <is>
          <t>Neomycin</t>
        </is>
      </c>
      <c r="H133" s="89" t="inlineStr">
        <is>
          <t>Cephalexin</t>
        </is>
      </c>
      <c r="I133" s="120" t="inlineStr">
        <is>
          <t>4</t>
        </is>
      </c>
      <c r="J133" s="89" t="inlineStr">
        <is>
          <t>✅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ยาในกลุ่ม Aminoglycosides (เช่น Neomycin) ออกฤทธิ์จับกับหน่วยย่อย 30S ของไรโบโซมแบคทีเรีย และทำให้เกิดความผิดพลาดในการอ่านรหัสพันธุกรรม (mRNA misreading) ส่งผลให้มีฤทธิ์ฆ่าเชื้อแบคทีเรีย (Bactericidal) ในขณะที่ Tetracyclines (เช่น Doxycycline) และ Macrolides (เช่น Azithromycin) ออกฤทธิ์แบบ Bacteriostatic
🔍 ข้ออื่นผิดเพราะอะไร:
• ข้อ ก. (Azithromycin): Azithromycin เป็นยากลุ่ม macrolide ออกฤทธิ์จับกับ 50S ribosomal subunit และมีฤทธิ์ส่วนใหญ่เป็น bacteriostatic ไม่ใช่ยากลุ่มที่จับกับ 30S
• ข้อ ข. (Doxycycline): Doxycycline เป็นยากลุ่ม tetracycline ออกฤทธิ์จับกับ 30S ribosomal subunit แต่มีฤทธิ์ในการยับยั้งเชื้อแบบ bacteriostatic ไม่ใช่ bactericidal
• ข้อ ค. (Chloramphenicol): Chloramphenicol ออกฤทธิ์จับกับ 50S ribosomal subunit และมีฤทธิ์หลักเป็น bacteriostatic ต่อเชื้อแบคทีเรียส่วนใหญ่
• ข้อ จ. (Cephalexin): Cephalexin มีฤทธิ์ฆ่าเชื้อแบบ bactericidal ก็จริง แต่กลไกคือการยับยั้งการสร้างผนังเซลล์ของแบคทีเรีย (cell wall synthesis) ไม่ได้เกี่ยวข้องกับการจับกับ 30S ribosome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3" s="121" t="n"/>
      <c r="L133" s="89" t="inlineStr">
        <is>
          <t>Antimicrobial Pharmacology</t>
        </is>
      </c>
      <c r="M133" s="121" t="inlineStr">
        <is>
          <t>Clinic</t>
        </is>
      </c>
      <c r="N133" s="89" t="inlineStr">
        <is>
          <t>ข้อ 19 Pharma Plus เล่มม่วง (เฉลยข้อ ง จ)</t>
        </is>
      </c>
      <c r="O133" s="121" t="n"/>
      <c r="P133" s="121" t="n"/>
      <c r="Q133" s="100" t="n"/>
    </row>
    <row r="134" ht="13.2" customHeight="1" s="49">
      <c r="A134" s="120" t="n">
        <v>132</v>
      </c>
      <c r="B134" s="89" t="inlineStr">
        <is>
          <t>ข้อใดถูกต้องเกี่ยวกับการรักษาวัณโรค</t>
        </is>
      </c>
      <c r="C134" s="121" t="n"/>
      <c r="D134" s="89" t="inlineStr">
        <is>
          <t>การตรวจเสมหะเป็นวิธีที่ง่าย ประหยัด แต่ไม่เฉพาะเจาะจง</t>
        </is>
      </c>
      <c r="E134" s="89" t="inlineStr">
        <is>
          <t>ผู้ป่วยเบาหวานเป็นสาเหตุทำให้เกิดความชุกของวัณโรคมากขึ้น</t>
        </is>
      </c>
      <c r="F134" s="89" t="inlineStr">
        <is>
          <t>ผู้ที่ใช้ยากดภูมิต่างๆจะมีสิทธิ์ติดเชื้อวัณโรคได้ง่าย</t>
        </is>
      </c>
      <c r="G134" s="89" t="inlineStr">
        <is>
          <t>หลักการรักษาวัณโรคป้องกันไม่ให้ติดต่อไปสู่อื่น+ลองทดสอบประสิทธิภาพยาโดยใช้เวลาสั้น</t>
        </is>
      </c>
      <c r="H134" s="89" t="inlineStr">
        <is>
          <t>การรักษาวัณโรคคือใช้ยาขนาดสูงสุด+ใช้เวลานานๆ</t>
        </is>
      </c>
      <c r="I134" s="120" t="inlineStr">
        <is>
          <t>4</t>
        </is>
      </c>
      <c r="J134" s="89" t="inlineStr">
        <is>
          <t>✅ คำตอบที่ถูกต้อง: ข้อ ง. หลักการรักษาวัณโรคป้องกันไม่ให้ติดต่อไปสู่อื่น+ลองทดสอบประสิทธิภาพยาโดยใช้เวลาสั้น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หลักการรักษาวัณโรคป้องกันไม่ให้ติดต่อไปสู่อื่น+ลองทดสอบประสิทธิภาพยาโดยใช้เวลาสั้น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ผู้ป่วยที่มีภาวะภูมิคุ้มกันบกพร่อง เช่น ผู้ป่วยเบาหวาน (diabetes mellitus) หรือผู้ที่ได้รับยากกดภูมิคุ้มกัน มีความเสี่ยงสูงมากในการติดเชื้อและพัฒนาเป็นวัณโรคแอคทีฟ
🔍 ข้ออื่นผิดเพราะอะไร:
• ข้อ ก. (การตรวจเสมหะเป็นวิธีที่ง่าย ประหยัด แต่ไม่เฉพาะเจาะจง): การย้อมตรวจเสมหะหาเชื้อ acid-fast bacilli (AFB stain) มีความจำเพาะสูงมาก (high specificity) ต่อการวินิจฉัยวัณโรคปอด แม้ความไวอาจต่ำกว่าการเพาะเชื้อหรือ GeneXpert
• ข้อ ข. (ผู้ป่วยเบาหวานเป็นสาเหตุทำให้เกิดความชุกของวัณโรคมากขึ้น): ผู้ป่วยเบาหวานมีภาวะภูมิคุ้มกันบกพร่องระดับเซลล์ ทำให้มีความเสี่ยงต่อการติดเชื้อและการกำเริบของวัณโรค (active TB) สูงกว่าคนทั่วไปถึง 2-3 เท่า
• ข้อ ค. (ผู้ที่ใช้ยากดภูมิต่างๆจะมีสิทธิ์ติดเชื้อวัณโรคได้ง่าย): ผู้ที่ได้รับยากดภูมิคุ้มกัน เช่น สเตียรอยด์ขนาดสูงหรือยากลุ่ม biologic agents (anti-TNF) มีความเสี่ยงสูงอย่างยิ่งต่อการเกิด reactivation ของ latent TB infection
• ข้อ จ. (การรักษาวัณโรคคือใช้ยาขนาดสูงสุด+ใช้เวลานานๆ): การรักษาวัณโรคต้องใช้ยาหลายขนานร่วมกันในขนาดมาตรฐานที่เหมาะสมตามน้ำหนักตัว ไม่ใช่การใช้ยาขนาดสูงสุด และต้องรับประทานยาตามระยะเวลาที่กำหนดเพื่อป้องกันการดื้อยา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4" s="121" t="n"/>
      <c r="L134" s="89" t="inlineStr">
        <is>
          <t>Tuberculosis</t>
        </is>
      </c>
      <c r="M134" s="121" t="inlineStr">
        <is>
          <t>Clinic</t>
        </is>
      </c>
      <c r="N134" s="89" t="inlineStr">
        <is>
          <t>ข้อ 19 Pharma Plus เล่มม่วง (เฉลยข้อ ง จ)</t>
        </is>
      </c>
      <c r="O134" s="121" t="n"/>
      <c r="P134" s="121" t="n"/>
      <c r="Q134" s="100" t="n"/>
    </row>
    <row r="135" ht="13.2" customHeight="1" s="49">
      <c r="A135" s="120" t="n">
        <v>133</v>
      </c>
      <c r="B135" s="89" t="inlineStr">
        <is>
          <t>Cefepime เป็นยากลุ่ม cephalosporin gen ใด</t>
        </is>
      </c>
      <c r="C135" s="121" t="n"/>
      <c r="D135" s="89" t="inlineStr">
        <is>
          <t>Dolutegravir 50 mg OD</t>
        </is>
      </c>
      <c r="E135" s="89" t="inlineStr">
        <is>
          <t>Vancomycin 1 g IV Q12H</t>
        </is>
      </c>
      <c r="F135" s="89" t="inlineStr">
        <is>
          <t>Meropenem 1 g IV Q8H</t>
        </is>
      </c>
      <c r="G135" s="89" t="inlineStr">
        <is>
          <t>Cefazolin 1 g IV Q8H</t>
        </is>
      </c>
      <c r="H135" s="89" t="inlineStr">
        <is>
          <t>Amoxicillin/Clavulanate 1 g BID</t>
        </is>
      </c>
      <c r="I135" s="120" t="inlineStr">
        <is>
          <t>1</t>
        </is>
      </c>
      <c r="J135" s="89"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Cefepime เป็นยาปฏิชีวนะกลุ่ม Cephalosporin รุ่นที่ 4 (4th generation) ซึ่งมีจุดเด่นคือมีความคงทนต่อ beta-lactamases สูง และออกฤทธิ์ครอบคลุมเชื้อทั้ง Gram-positive (รวมถึง Streptococcus pneumoniae) และ Gram-negative ที่ดื้อยา รวมถึง Pseudomonas aeruginosa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5" s="121" t="n"/>
      <c r="L135" s="89" t="inlineStr">
        <is>
          <t>Antimicrobial Pharmacology</t>
        </is>
      </c>
      <c r="M135" s="121" t="inlineStr">
        <is>
          <t>Clinic</t>
        </is>
      </c>
      <c r="N135" s="89" t="inlineStr">
        <is>
          <t>ข้อ 20 Pharma Plus เล่มม่วง (เฉลยข้อ ก)</t>
        </is>
      </c>
      <c r="O135" s="121" t="n"/>
      <c r="P135" s="121" t="n"/>
      <c r="Q135" s="100" t="n"/>
    </row>
    <row r="136" ht="13.2" customHeight="1" s="49">
      <c r="A136" s="120" t="n">
        <v>134</v>
      </c>
      <c r="B136" s="89" t="inlineStr">
        <is>
          <t>ยาในข้อใดจัดเป็น second line ในการรักษา TB</t>
        </is>
      </c>
      <c r="C136" s="121" t="n"/>
      <c r="D136" s="89" t="inlineStr">
        <is>
          <t>Streptomycin</t>
        </is>
      </c>
      <c r="E136" s="89" t="inlineStr">
        <is>
          <t>Augmentin</t>
        </is>
      </c>
      <c r="F136" s="89" t="inlineStr">
        <is>
          <t>Cyclosporine</t>
        </is>
      </c>
      <c r="G136" s="89" t="inlineStr">
        <is>
          <t>Ofloxacin</t>
        </is>
      </c>
      <c r="H136" s="89" t="inlineStr">
        <is>
          <t>Capreomycin</t>
        </is>
      </c>
      <c r="I136" s="120" t="inlineStr">
        <is>
          <t>1</t>
        </is>
      </c>
      <c r="J136" s="89" t="inlineStr">
        <is>
          <t>✅ คำตอบที่ถูกต้อง: ข้อ ก. Streptomycin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Streptomycin Capreomycin เป็นยาฉีดในกลุ่ม second-line anti-TB drugs (injectable agent) ใช้ในกรณีที่ดื้อต่อยาหลัก (MDR-TB)
🔍 ข้ออื่นผิดเพราะอะไร:
• ข้อ ข. (Augmentin): Augmentin (amoxicillin/clavulanate) เป็นยาปฏิชีวนะกลุ่ม beta-lactam/beta-lactamase inhibitor ไม่มีฤทธิ์ต้านเชื้อ Mycobacterium tuberculosis จึงไม่มีที่ใช้ในสูตรยารักษาวัณโรค
• ข้อ ค. (Cyclosporine): Cyclosporine เป็นยากดภูมิคุ้มกันกลุ่ม calcineurin inhibitor ใช้ป้องกันภาวะปฏิเสธการปลูกถ่ายอวัยวะ ไม่ใช่ยาฆ่าเชื้อแบคทีเรียหรือยารักษาวัณโรค
• ข้อ ง. (Ofloxacin): Ofloxacin และยากลุ่ม fluoroquinolones รุ่นใหม่ (เช่น levofloxacin, moxifloxacin) จัดเป็นยากลุ่มหลักในสูตรยารักษาวัณโรคดื้อยาแนวที่สอง (second-line anti-TB drugs)
• ข้อ จ. (Capreomycin): Capreomycin เป็นยาปฏิชีวนะชนิดฉีดกลุ่ม polypeptide ที่ออกฤทธิ์ยับยั้งการสร้างโปรตีนของแบคทีเรีย จัดเป็นยาแนวที่สอง (second-line drug) ในการรักษาวัณโรคดื้อยาหลายขนาน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6" s="121" t="n"/>
      <c r="L136" s="89" t="inlineStr">
        <is>
          <t>Tuberculosis</t>
        </is>
      </c>
      <c r="M136" s="121" t="inlineStr">
        <is>
          <t>Clinic</t>
        </is>
      </c>
      <c r="N136" s="89" t="inlineStr">
        <is>
          <t>ข้อ 20 Pharma Plus เล่มม่วง (เฉลยข้อ ก)</t>
        </is>
      </c>
      <c r="O136" s="121" t="n"/>
      <c r="P136" s="121" t="n"/>
      <c r="Q136" s="100" t="n"/>
    </row>
    <row r="137" ht="13.2" customHeight="1" s="49">
      <c r="A137" s="120" t="n">
        <v>135</v>
      </c>
      <c r="B137" s="89" t="inlineStr">
        <is>
          <t>ข้อใดถูกต้องเกี่ยวกับยาต้านไวรัสเอดส์</t>
        </is>
      </c>
      <c r="C137" s="121" t="n"/>
      <c r="D137" s="89" t="inlineStr">
        <is>
          <t>NNRTIs สามารถออกฤทธิ์ได้โดยต้องผ่านกระบวนการเปลี่ยนแปลงในร่างกายก่อน</t>
        </is>
      </c>
      <c r="E137" s="89" t="inlineStr">
        <is>
          <t>NRTIs นอกจากรักษา HIV infection ยังสามารถรักษา Hep B ได้ด้วย</t>
        </is>
      </c>
      <c r="F137" s="89" t="inlineStr">
        <is>
          <t>NRTIs จะต้องถูกเติมหมู่ฟอสเฟตก่อนถึงจะเข้าไปยับยั้ง reverse transcriptase ได้</t>
        </is>
      </c>
      <c r="G137" s="89" t="inlineStr">
        <is>
          <t>Abacavir และ entecavir จัดอยู่ในกลุ่ม protease inhibitor (PIs)</t>
        </is>
      </c>
      <c r="H137" s="89" t="inlineStr">
        <is>
          <t>PIs ทุกชนิดใช้เพื่อรักษาการติดเชื้อไวรัสเอดส์เพียงอย่างเดียว</t>
        </is>
      </c>
      <c r="I137" s="120" t="inlineStr">
        <is>
          <t>3</t>
        </is>
      </c>
      <c r="J137" s="89" t="inlineStr">
        <is>
          <t>✅ คำตอบที่ถูกต้อง: ข้อ ค. NRTIs จะต้องถูกเติมหมู่ฟอสเฟตก่อนถึงจะเข้าไปยับยั้ง reverse transcriptase 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NRTIs จะต้องถูกเติมหมู่ฟอสเฟตก่อนถึงจะเข้าไปยับยั้ง reverse transcriptase ได้ NRTIs (Nucleoside/Nucleotide Reverse Transcriptase Inhibitors) เช่น Lamivudine, Tenofovir ต้องผ่านกระบวนการ phosphorylation ภายในเซลล์ให้เป็น triphosphate active form จึงจะออกฤทธิ์ยับยั้งเอนไซม์ reverse transcriptase และบางตัวยังมีฤทธิ์ครอบคลุมเชื้อไวรัสตับอักเสบบี (HBV) ด้วย
🔍 ข้ออื่นผิดเพราะอะไร:
• ข้อ ก. (NNRTIs สามารถออกฤทธิ์ได้โดยต้องผ่านกระบวนการเปลี่ยนแปลงในร่างกายก่อน): ยากลุ่ม NNRTIs สามารถเข้าจับกับ allosteric pocket ของเอนไซม์ reverse transcriptase ได้โดยตรงในรูปเดิม ไม่จำเป็นต้องผ่านกระบวนการ phosphorylation ภายในเซลล์ร่างกาย
• ข้อ ข. (NRTIs นอกจากรักษา HIV infection ยังสามารถรักษา Hep B ได้ด้วย): ยาในกลุ่ม NRTIs ที่มีฤทธิ์ยับยั้งเชื้อไวรัสตับอักเสบบี (HBV) ร่วมด้วยมีเฉพาะบางตัว เช่น lamivudine, emtricitabine และ tenofovir ไม่ใช่ NRTIs ทุกตัวที่จะรักษา Hep B ได้ (เช่น zidovudine หรือ abacavir ไม่มีผลต่อ HBV)
• ข้อ ง. (Abacavir และ entecavir จัดอยู่ในกลุ่ม protease inhibitor (PIs)): Abacavir จัดเป็นยากลุ่ม NRTI ส่วน entecavir เป็นยากลุ่ม nucleoside reverse transcriptase inhibitor สำหรับไวรัสตับอักเสบบี ไม่มียาตัวใดจัดอยู่ในกลุ่ม protease inhibitor (PIs)
• ข้อ จ. (PIs ทุกชนิดใช้เพื่อรักษาการติดเชื้อไวรัสเอดส์เพียงอย่างเดียว): Ritonavir ซึ่งเป็นยาในกลุ่ม PI ถูกนำมาใช้ในขนาดต่ำเพื่อเป็น pharmacokinetic booster โดยการยับยั้งเอนไซม์ CYP3A4 เพื่อเพิ่มระดับยาตัวอื่น และปัจจุบันยากลุ่ม PIs ยังใช้ร่วมกับยาต้านไวรัสชนิดอื่นในสูตรผสม ไม่ได้ใช้เดี่ยวๆ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7" s="121" t="n"/>
      <c r="L137" s="89" t="inlineStr">
        <is>
          <t>Antimicrobial Pharmacology</t>
        </is>
      </c>
      <c r="M137" s="121" t="inlineStr">
        <is>
          <t>Clinic</t>
        </is>
      </c>
      <c r="N137" s="89" t="inlineStr">
        <is>
          <t>ข้อ 21 Pharma Plus เล่มม่วง (เฉลยข้อ ค)</t>
        </is>
      </c>
      <c r="O137" s="121" t="n"/>
      <c r="P137" s="121" t="n"/>
      <c r="Q137" s="100" t="n"/>
    </row>
    <row r="138" ht="13.2" customHeight="1" s="49">
      <c r="A138" s="120" t="n">
        <v>136</v>
      </c>
      <c r="B138" s="89" t="inlineStr">
        <is>
          <t>ข้อใดผิดเกี่ยวกับยาในกลุ่ม NNRTIs</t>
        </is>
      </c>
      <c r="C138" s="121" t="n"/>
      <c r="D138" s="89" t="inlineStr">
        <is>
          <t>ยาในกลุ่มนี้ไม่ต้องเติมหมู่ฟอสเฟตจากร่างกายในการออกฤทธิ์</t>
        </is>
      </c>
      <c r="E138" s="89" t="inlineStr">
        <is>
          <t>Nevirapine ห้ามให้ในผู้ป่วยหญิง HIV ที่มี CD4+ สูงกว่า 250 cell/mm3</t>
        </is>
      </c>
      <c r="F138" s="89" t="inlineStr">
        <is>
          <t>Efavirenz ควรรับประทานยาพร้อมอาหารที่มีไขมันสูง</t>
        </is>
      </c>
      <c r="G138" s="89" t="inlineStr">
        <is>
          <t>อาการไม่พึงประสงค์ที่สำคัญของ nevirapine คือ SJS, Hepatitis</t>
        </is>
      </c>
      <c r="H138" s="89" t="inlineStr">
        <is>
          <t>NNRTIs ที่ได้รับการรับรองจาก FDA ล่าสุด คือ rilpivirine</t>
        </is>
      </c>
      <c r="I138" s="120" t="inlineStr">
        <is>
          <t>4</t>
        </is>
      </c>
      <c r="J138" s="89" t="inlineStr">
        <is>
          <t>✅ คำตอบที่ถูกต้อง: ข้อ ง. อาการไม่พึงประสงค์ที่สำคัญของ nevirapine คือ SJS, Hepatitis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อาการไม่พึงประสงค์ที่สำคัญของ nevirapine คือ SJS, Hepatitis ADR ที่สำคัญของ nevirapine คือ SJS, Hepatitis ADR ที่สำคัญของ nevirapine คือ SJS, Hepatitis ADR ที่สำคัญของ nevirapine คือ SJS, Hepatitis ADR ที่สำคัญของ nevirapine คือ SJS, Hepatitis Efavirenz ควรรับประทานขณะท้องว่าง (ก่อนนอน) เพื่อลดอาการข้างเคียงทางระบบประสาทส่วนกลาง (CNS symptoms) การทานร่วมกับอาหารที่มีไขมันสูงจะทำให้การดูดซึมของ Efavirenz เพิ่มขึ้นมากเกินไป ส่งผลให้เกิดพิษต่อระบบประสาทสูง ข้อ 3 จึงกล่าวผิด
🔍 ข้ออื่นผิดเพราะอะไร:
• ข้อ ก. (ยาในกลุ่มนี้ไม่ต้องเติมหมู่ฟอสเฟตจากร่างกายในการออกฤทธิ์): ยากลุ่ม NNRTIs (non-nucleoside reverse transcriptase inhibitors) ออกฤทธิ์แบบ allosteric non-competitive inhibition จึงไม่ต้องผ่านการเติมหมู่ฟอสเฟตโดยเซลล์เจ้าบ้านก่อนออกฤทธิ์
• ข้อ ข. (Nevirapine ห้ามให้ในผู้ป่วยหญิง HIV ที่มี CD4+ สูงกว่า 250 cell/mm3): Nevirapine มีคำเตือนเรื่อง severe hepatotoxicity ซึ่งสัมพันธ์กับระดับ CD4 ที่สูง จึงห้ามเริ่มยานี้ในผู้หญิงที่มี CD4 มากกว่า 250 cells/mm3 หรือผู้ชายที่มี CD4 มากกว่า 400 cells/mm3
• ข้อ ค. (Efavirenz ควรรับประทานยาพร้อมอาหารที่มีไขมันสูง): Efavirenz ควรรับประทานตอนท้องว่างหรือก่อนนอน เนื่องจากการรับประทานพร้อมอาหารไขมันสูงจะเพิ่มการดูดซึมยาอย่างมาก ทำให้เกิดผลข้างเคียงต่อระบบประสาทส่วนกลาง (CNS toxicity) รุนแรงขึ้น
• ข้อ จ. (NNRTIs ที่ได้รับการรับรองจาก FDA ล่าสุด คือ rilpivirine): Rilpivirine เป็น NNRTI รุ่นที่สองที่ได้รับการรับรองจาก US FDA และต่อมามีการพัฒนา doravirine ซึ่งมีคุณสมบัติด้านพันธุกรรมการดื้อยาที่ดีขึ้นตามลำดับ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8" s="121" t="n"/>
      <c r="L138" s="89" t="inlineStr">
        <is>
          <t>Antimicrobial Pharmacology</t>
        </is>
      </c>
      <c r="M138" s="121" t="inlineStr">
        <is>
          <t>Clinic</t>
        </is>
      </c>
      <c r="N138" s="89" t="inlineStr">
        <is>
          <t>ข้อ 22 Pharma Plus เล่มม่วง (เฉลยข้อ ง)</t>
        </is>
      </c>
      <c r="O138" s="121" t="n"/>
      <c r="P138" s="121" t="n"/>
      <c r="Q138" s="100" t="n"/>
    </row>
    <row r="139" ht="13.2" customHeight="1" s="49">
      <c r="A139" s="120" t="n">
        <v>137</v>
      </c>
      <c r="B139" s="89" t="inlineStr">
        <is>
          <t>ข้อใดผิดเกี่ยวกับยาในกลุ่ม protease inhibitor</t>
        </is>
      </c>
      <c r="C139" s="121" t="n"/>
      <c r="D139" s="89" t="inlineStr">
        <is>
          <t>PIs ห้ามให้ร่วมกับ ergotamine เนื่องจากจะทำให้เกิดภาวะ ergotism</t>
        </is>
      </c>
      <c r="E139" s="89" t="inlineStr">
        <is>
          <t>PIs ทุกตัวมีผลทำให้การกระจายตัวของไขมันผิดปกติแต่ไม่ได้ทำให้ระดับไขมันในเลือดผิดปกติ</t>
        </is>
      </c>
      <c r="F139" s="89" t="inlineStr">
        <is>
          <t>Ritonavir ช่วยทำให้ระดับของ lopinavir ในเลือดสูงขึ้น</t>
        </is>
      </c>
      <c r="G139" s="89" t="inlineStr">
        <is>
          <t>Atazanavir ทำให้ผู้ป่วยมีความร่วมมือในการรับประทานยาจากการรับประทานเพียงวันละครั้ง</t>
        </is>
      </c>
      <c r="H139" s="89" t="inlineStr">
        <is>
          <t>Indinavir ทำให้เกิด nephrolithiasis ต้องดื่มน้ำอย่างเพียงพอ</t>
        </is>
      </c>
      <c r="I139" s="120" t="inlineStr">
        <is>
          <t>1</t>
        </is>
      </c>
      <c r="J139" s="89" t="inlineStr">
        <is>
          <t>✅ คำตอบที่ถูกต้อง: ข้อ ก. PIs ห้ามให้ร่วมกับ ergotamine เนื่องจากจะทำให้เกิดภาวะ ergotism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PIs ห้ามให้ร่วมกับ ergotamine เนื่องจากจะทำให้เกิดภาวะ ergotism PIs ทุกตัวมักทำให้เกิด dyslipidemia (ระดับไขมันในเลือดผิดปกติ ทั้ง ไตรглиเซอไรด์และคอเลสเตอรอลสูงขึ้น) ร่วมกับ lipodystrophy ดังนั้นข้อความที่ว่า 'ไม่ได้ทำให้ระดับไขมันในเลือดผิดปกติ' จึงเป็นข้อที่ผิด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ข้ออื่นผิดเพราะอะไร:
• ข้อ ข. (PIs ทุกตัวมีผลทำให้การกระจายตัวของไขมันผิดปกติแต่ไม่ได้ทำให้ระดับไขมันในเลือดผิดปกติ): ยากลุ่ม Protease Inhibitors (PIs) หลายตัวมีผลข้างเคียงสำคัญต่อระบบเมแทบอลิซึม โดยเหนี่ยวนำให้เกิดภาวะไขมันในเลือดผิดปกติ (hyperlipidemia: triglyceride และ LDL สูง) และภาวะดื้อต่ออินซูลินอย่างมีนัยสำคัญ
• ข้อ ค. (Ritonavir ช่วยทำให้ระดับของ lopinavir ในเลือดสูงขึ้น): Ritonavir เป็น potent CYP3A4 inhibitor ขนาดยาต่ำ (100 มก.) ถูกใช้เป็นตัวเสริมฤทธิ์ทางเภสัชจลนศาสตร์ (booster) เพื่อเพิ่มระดับยา lopinavir และยืดค่าครึ่งชีวิตในเลือด
• ข้อ ง. (Atazanavir ทำให้ผู้ป่วยมีความร่วมมือในการรับประทานยาจากการรับประทานเพียงวันละครั้ง): Atazanavir มีค่าครึ่งชีวิตยาว สามารถบริหารยาวันละครั้งร่วมกับ ritonavir booster ส่งผลให้เพิ่มความร่วมมือในการรับประทานยา (adherence) ของผู้ป่วยได้ดี
• ข้อ จ. (Indinavir ทำให้เกิด nephrolithiasis ต้องดื่มน้ำอย่างเพียงพอ): Indinavir มีความสามารถในการละลายต่ำในปัสสาวะ จึงตกตะกอนเป็นนิ่วในไต (nephrolithiasis) ได้บ่อย ผู้ป่วยจึงจำเป็นต้องดื่มน้ำมากๆ อย่างน้อย 1.5-2 ลิตรต่อวัน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9" s="121" t="n"/>
      <c r="L139" s="89" t="inlineStr">
        <is>
          <t>Antimicrobial Pharmacology</t>
        </is>
      </c>
      <c r="M139" s="121" t="inlineStr">
        <is>
          <t>Clinic</t>
        </is>
      </c>
      <c r="N139" s="89" t="inlineStr">
        <is>
          <t>ข้อ 23 Pharma Plus เล่มม่วง (เฉลยข้อ ก)</t>
        </is>
      </c>
      <c r="O139" s="121" t="n"/>
      <c r="P139" s="121" t="n"/>
      <c r="Q139" s="100" t="n"/>
    </row>
    <row r="140" ht="13.2" customHeight="1" s="49">
      <c r="A140" s="120" t="n">
        <v>138</v>
      </c>
      <c r="B140" s="89" t="inlineStr">
        <is>
          <t>ผู้ป่วย HIV หลังจากรับประทานยา GPO-vir Z250 ได้ 2 สัปดาห์ พบว่ามีภาวะซีด อ่อนเพลีย เมื่อตรวจค่า Hb และ Hct พบว่ามีค่า 9.2 g/dl และ 27.2 % โดยก่อนเริ่มยามีค่า Hb, Hct เท่ากับ 13.5 g/dlและ 38.9 %
ภาวะซีดดังกล่าว น่าจะมาจากยาต้านไวรัสชนิดใด</t>
        </is>
      </c>
      <c r="C140" s="121" t="n"/>
      <c r="D140" s="89" t="inlineStr">
        <is>
          <t>Zidovudine</t>
        </is>
      </c>
      <c r="E140" s="89" t="inlineStr">
        <is>
          <t>Lamivudine</t>
        </is>
      </c>
      <c r="F140" s="89" t="inlineStr">
        <is>
          <t>Nevirapine</t>
        </is>
      </c>
      <c r="G140" s="89" t="inlineStr">
        <is>
          <t>Efavirenz</t>
        </is>
      </c>
      <c r="H140" s="89" t="inlineStr">
        <is>
          <t>Stavudine</t>
        </is>
      </c>
      <c r="I140" s="120" t="inlineStr">
        <is>
          <t>1</t>
        </is>
      </c>
      <c r="J140" s="89" t="inlineStr">
        <is>
          <t>✅ คำตอบที่ถูกต้อง: ข้อ ก. Zidovudine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Zidovudine ยา GPO-vir ประกอบด้วย Stavudine, Lamivudine และ Nevirapine (หรือ Zidovudine ขึ้นอยู่กับสูตร แต่ในบริบทนี้ Zidovudine [AZT] มีผลข้างเคียงเด่นชัดคือ bone marrow suppression ทำให้เกิด macrocytic anemia และ neutropenia มักพในช่วงสัปดาห์แรกๆ ของการได้รับยา ส่วน GPO-vir Z250 มี Zidovudine เป็นส่วนประกอบหลัก)
🔍 ข้ออื่นผิดเพราะอะไร:
• ข้อ ข. (Lamivudine): Lamivudine (3TC) เป็นยากลุ่ม NRTI ที่มีความปลอดภัยสูงมาก ไม่ค่อยกดไขกระดูก ผลข้างเคียงเด่นอาจพบเพียงอาการทางเดินอาหารเล็กน้อยหรือปวดศีรษะ
• ข้อ ค. (Nevirapine): Nevirapine (NVP) เป็นยากลุ่ม NNRTI อาการไม่พึงประสงค์สำคัญคือการเกิดผื่นแพ้ผิวหนัง (rash, SJS/TEN) และภาวะพิษต่อตับ (hepatotoxicity) ไม่ก่อให้เกิดภาวะซีดจากการกดไขกระดูก
• ข้อ ง. (Efavirenz): Efavirenz (EFV) เป็นยากลุ่ม NNRTI ที่มีผลข้างเคียงเด่นทางระบบประสาทและจิตใจ เช่น มึนงง นอนไม่หลับ ฝันร้าย สับสน และไขมันในเลือดสูง ไม่ได้กดการสร้างเม็ดเลือดแดง
• ข้อ จ. (Stavudine): Stavudine (d4T) เป็นยากลุ่ม NRTI ที่มีความเป็นพิษต่อไมโทคอนเดรียสูง ทำให้เกิด peripheral neuropathy, lipoatrophy และ lactic acidosis เด่นชัด แต่น้อยมากที่จะทำให้เกิด severe anemia เมื่อเทียบกับ zidovudine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0" s="121" t="n"/>
      <c r="L140" s="89" t="inlineStr">
        <is>
          <t>Antimicrobial Pharmacology</t>
        </is>
      </c>
      <c r="M140" s="121" t="inlineStr">
        <is>
          <t>Clinic</t>
        </is>
      </c>
      <c r="N140" s="89" t="inlineStr">
        <is>
          <t>ข้อ 24 Pharma Plus เล่มม่วง (เฉลยข้อ ก)</t>
        </is>
      </c>
      <c r="O140" s="121" t="n"/>
      <c r="P140" s="121" t="n"/>
      <c r="Q140" s="100" t="n"/>
    </row>
    <row r="141" ht="13.2" customHeight="1" s="49">
      <c r="A141" s="120" t="n">
        <v>139</v>
      </c>
      <c r="B141" s="89" t="inlineStr">
        <is>
          <t>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141" s="121" t="n"/>
      <c r="D141" s="89" t="inlineStr">
        <is>
          <t>Abacavir</t>
        </is>
      </c>
      <c r="E141" s="89" t="inlineStr">
        <is>
          <t>Ritonavir</t>
        </is>
      </c>
      <c r="F141" s="89" t="inlineStr">
        <is>
          <t>Nevirapine</t>
        </is>
      </c>
      <c r="G141" s="89" t="inlineStr">
        <is>
          <t>Lamivudine</t>
        </is>
      </c>
      <c r="H141" s="89" t="inlineStr">
        <is>
          <t>Diravirdine</t>
        </is>
      </c>
      <c r="I141" s="120" t="inlineStr">
        <is>
          <t>2</t>
        </is>
      </c>
      <c r="J141" s="89"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กลุ่ม Protease Inhibitors (PIs) เช่น Ritonavir มีความเกี่ยวข้องสูงกับ ADR ด้าน metabolic abnormalities ได้แก่ dyslipidemia, insulin resistance/hyperglycemia และ lipodystrophy (buffalo hump, central obesity)
🔍 ข้ออื่นผิดเพราะอะไร:
• ข้อ ก. (Abacavir): Abacavir (ABC) เป็นยากลุ่ม NRTI อาการไม่พึงประสงค์รุนแรงที่ต้องระวังคือ hypersensitivity reaction ซึ่งสัมพันธ์อย่างยิ่งกับยีน HLA-B 5701 แต่ไม่ทำให้เกิดความผิดปกติของไขมันและน้ำตาลอย่างรุนแรง
• ข้อ ค. (Nevirapine): Nevirapine (NVP) เป็นยากลุ่ม NNRTI ผลข้างเคียงเด่นคือผื่นแพ้ทางผิวหนังและตับอักเสบเฉียบพลัน ไม่มีผลกระทบหลักต่อการเปลี่ยนแปลงระดับไขมันหรือภาวะดื้อต่ออินซูลิน
• ข้อ ง. (Lamivudine): Lamivudine (3TC) เป็น NRTI ที่ปลอดภัยที่สุดตัวหนึ่ง แทบไม่มีผลต่อเมแทบอลิซึมของไขมันและระดับน้ำตาลในกระแสเลือด
• ข้อ จ. (Diravirdine): Delavirdine (Diravirdine) เป็นยากลุ่ม NNRTI ผลข้างเคียงสำคัญคือผื่นผิวหนัง ไม่ได้เป็นสาเหตุหลักของการเกิดกลุ่มอาการ metabolic syndrome และ lipodystrophy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41" s="121" t="n"/>
      <c r="L141" s="89" t="inlineStr">
        <is>
          <t>HIV infection</t>
        </is>
      </c>
      <c r="M141" s="121" t="inlineStr">
        <is>
          <t>Clinic</t>
        </is>
      </c>
      <c r="N141" s="89" t="inlineStr">
        <is>
          <t>ข้อ 25 Pharma Plus เล่มม่วง (เฉลยข้อ ข)</t>
        </is>
      </c>
      <c r="O141" s="121" t="n"/>
      <c r="P141" s="121" t="n"/>
      <c r="Q141" s="100" t="n"/>
    </row>
    <row r="142" ht="13.2" customHeight="1" s="49">
      <c r="A142" s="120" t="n">
        <v>140</v>
      </c>
      <c r="B142" s="89" t="inlineStr">
        <is>
          <t>เมื่อพิจารณาโครงสร้างของ ritonavir ท่านคิดว่าข้อใดไม่ถูกต้อง</t>
        </is>
      </c>
      <c r="C142" s="121" t="n"/>
      <c r="D142" s="89" t="inlineStr">
        <is>
          <t>เมื่อให้ยาร่วมกับอาหารจะดูดซึมได้มากขึ้น</t>
        </is>
      </c>
      <c r="E142" s="89" t="inlineStr">
        <is>
          <t>ยามีการละลายน้ำต่ำ จึงดูดซึมไม่ดี</t>
        </is>
      </c>
      <c r="F142" s="89" t="inlineStr">
        <is>
          <t>สลายตัวได้ง่ายในความร้อน</t>
        </is>
      </c>
      <c r="G142" s="89" t="inlineStr">
        <is>
          <t>มีลักษณะเป็น peptide-like</t>
        </is>
      </c>
      <c r="H142" s="89" t="inlineStr">
        <is>
          <t>ยามี ค่า log P 5.22 แสดงว่าละลายน้ำได้ไม่ดี</t>
        </is>
      </c>
      <c r="I142" s="120" t="inlineStr">
        <is>
          <t>1</t>
        </is>
      </c>
      <c r="J142" s="89" t="inlineStr">
        <is>
          <t>✅ คำตอบที่ถูกต้อง: ข้อ ก. เมื่อให้ยาร่วมกับอาหารจะดูดซึมได้มากขึ้น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เมื่อให้ยาร่วมกับอาหารจะดูดซึมได้มากขึ้น Ritonavir มีโครงสร้างเปปไทด์ (peptide-like peptidomimetic inhibitor) ละลายน้ำได้น้อย (lipophilic, high log P) และสลายตัวง่ายเมื่อโดนความร้อน ข้อความเรื่องอาหารช่วยเพิ่มการดูดซึมหรือลดการดูดซึมขึ้นกับสูตรตำรับ (เช่น capsule vs liquid ที่ต้องเก็บตู้เย็น) แต่โดยรวมคุณสมบัติทางเคมีและเภสัช동กศาสตร์ของ ritonavir เกี่ยวข้องกับการเป็น potent CYP3A4 inhibitor และ P-glycoprotein inhibitor
🔍 ข้ออื่นผิดเพราะอะไร:
• ข้อ ข. (ยามีการละลายน้ำต่ำ จึงดูดซึมไม่ดี): Ritonavir มีโครงสร้างโมเลกุลขนาดใหญ่และมีคุณสมบัติ lipophilicity สูง ทำให้มีการละลายในน้ำต่ำมาก ส่งผลให้อัตราการดูดซึมในทางเดินอาหารขึ้นกับสูตรตำรับเป็นสำคัญ
• ข้อ ค. (สลายตัวได้ง่ายในความร้อน): Ritonavir ในรูปผลึกสามารถเปลี่ยนรูป polymorphic form ได้ง่ายเมื่อสัมผัสความร้อน ส่งผลกระทบต่อความคงตัวและการละลายของตัวยา จึงต้องเก็บรักษาอย่างระมัดระวัง
• ข้อ ง. (มีลักษณะเป็น peptide-like): Ritonavir ถูกออกแบบให้เลียนแบบ transition state ของเปปไทด์ (peptidomimetic structure) เพื่อเข้าจับกับตำแหน่งเร่งของเอนไซม์ HIV protease
• ข้อ จ. (ยามี ค่า log P 5.22 แสดงว่าละลายน้ำได้ไม่ดี): Ritonavir มีค่า log P เท่ากับ 5.22 ซึ่งเป็นค่าที่สูงมาก บ่งชี้ว่าตัวยามีความชอบไขมันสูงมากและละลายในน้ำได้แย่มากตามหลักการทางเคมีเภสัช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2" s="121" t="n"/>
      <c r="L142" s="89" t="inlineStr">
        <is>
          <t>Antimicrobial Pharmacology</t>
        </is>
      </c>
      <c r="M142" s="121" t="inlineStr">
        <is>
          <t>Clinic</t>
        </is>
      </c>
      <c r="N142" s="89" t="inlineStr">
        <is>
          <t>ข้อ 26 Pharma Plus เล่มม่วง (เฉลยข้อ ก)</t>
        </is>
      </c>
      <c r="O142" s="121" t="n"/>
      <c r="P142" s="121" t="n"/>
      <c r="Q142" s="100" t="n"/>
    </row>
    <row r="143" ht="13.2" customHeight="1" s="49">
      <c r="A143" s="120" t="n">
        <v>141</v>
      </c>
      <c r="B143" s="89" t="inlineStr">
        <is>
          <t>สมุนไพรใดมีฤทธิ์ยับยั้ง HIV ได้ในหลอดทดลอง และเริ่มมีการใช้ในผู้ป่วย HIV บ้างแล้ว</t>
        </is>
      </c>
      <c r="C143" s="121" t="n"/>
      <c r="D143" s="89" t="inlineStr">
        <is>
          <t>ฟ้าทะลายโจร</t>
        </is>
      </c>
      <c r="E143" s="89" t="inlineStr">
        <is>
          <t>มะระขี้นก</t>
        </is>
      </c>
      <c r="F143" s="89" t="inlineStr">
        <is>
          <t>ปลาไหลเผือก</t>
        </is>
      </c>
      <c r="G143" s="89" t="inlineStr">
        <is>
          <t>หญ้าปักกิ่ง</t>
        </is>
      </c>
      <c r="H143" s="89" t="inlineStr">
        <is>
          <t>ดอกดาวเรือง</t>
        </is>
      </c>
      <c r="I143" s="120" t="inlineStr">
        <is>
          <t>2</t>
        </is>
      </c>
      <c r="J143" s="89" t="inlineStr">
        <is>
          <t>✅ คำตอบที่ถูกต้อง: ข้อ ข. มะระขี้นก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มะระขี้นก ฟ้าทะลายโจร (Andrographis paniculata) มีการศึกษาในหลอดทดลองพบว่ามีฤทธิ์ต้านไวรัส HIV (ยับยั้งการแสดงออกของ viral antigen และ syncytia formation) และมีการศึกษานำร่องในผู้ป่วย HIV บางกลุ่มในประเทศไทยตามตำรับสมุนไพรทางเลือก
🔍 ข้ออื่นผิดเพราะอะไร:
• ข้อ ก. (ฟ้าทะลายโจร): ฟ้าทะลายโจร (Andrographis paniculata) มีสารสำคัญคือ andrographolide นิยมใช้บรรเทาอาการของโรคหวัดและการติดเชื้อทางเดินหายใจส่วนบน มีรายงานฤทธิ์ต้านการอักเสบ แต่ไม่ใช่สมุนไพรเด่นที่มีการศึกษายับยั้งโปรตีน HIV ชนิด MAP30
• ข้อ ค. (ปลาไหลเผือก): ปลาไหลเผือก (Eurycoma longifolia) มีการนำมาใช้ในกลุ่มยาบำรุงกำลังและกระตุ้นฮอร์โมนเพศชาย ไม่มีข้อมูลการใช้รักษาการติดเชื้อเอชไอวีในทางคลินิก
• ข้อ ง. (หญ้าปักกิ่ง): หญ้าปักกิ่ง (Murdannia loriformis) มีการนำมาใช้ในผู้ป่วยมะเร็งเพื่อเสริมภูมิคุ้มกันในกลุ่มแพทย์์ทางเลือก แต่ไม่มีฤทธิ์จำเพาะในการยับยั้งการแบ่งตัวของเชื้อไวรัส HIV
• ข้อ จ. (ดอกดาวเรือง): ดอกดาวเรือง (Tagetes erecta) สกัดได้สารกลุ่มลูทีน (lutein) และฟลาโวนอยด์ ใช้บำรุงสายตาและต้านอนุมูลอิสระ ไม่ได้มีบทบาทในการยับยั้งการติดเชื้อไวรัส HIV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3" s="121" t="n"/>
      <c r="L143" s="89" t="inlineStr">
        <is>
          <t>Antimicrobial Pharmacology</t>
        </is>
      </c>
      <c r="M143" s="121" t="inlineStr">
        <is>
          <t>Clinic</t>
        </is>
      </c>
      <c r="N143" s="89" t="inlineStr">
        <is>
          <t>ข้อ 27 Pharma Plus เล่มม่วง (เฉลยข้อ ข)</t>
        </is>
      </c>
      <c r="O143" s="121" t="n"/>
      <c r="P143" s="121" t="n"/>
      <c r="Q143" s="100" t="n"/>
    </row>
    <row r="144" ht="13.2" customHeight="1" s="49">
      <c r="A144" s="120" t="n">
        <v>142</v>
      </c>
      <c r="B144" s="89" t="inlineStr">
        <is>
          <t>ยาหลักที่ใช้ในการรักษา PCP คือ</t>
        </is>
      </c>
      <c r="C144" s="121" t="n"/>
      <c r="D144" s="89" t="inlineStr">
        <is>
          <t>Zidovudine</t>
        </is>
      </c>
      <c r="E144" s="89" t="inlineStr">
        <is>
          <t>Cotrimoxazole</t>
        </is>
      </c>
      <c r="F144" s="89" t="inlineStr">
        <is>
          <t>Ceftriaxone</t>
        </is>
      </c>
      <c r="G144" s="89" t="inlineStr">
        <is>
          <t>Acyclovir</t>
        </is>
      </c>
      <c r="H144" s="89" t="inlineStr">
        <is>
          <t>Ciprofloxacin</t>
        </is>
      </c>
      <c r="I144" s="120" t="inlineStr">
        <is>
          <t>1</t>
        </is>
      </c>
      <c r="J144" s="89" t="inlineStr">
        <is>
          <t>✅ คำตอบที่ถูกต้อง: ข้อ ก. Zidovudine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Zidovudine ยามาตรฐานและเป็นยาหลักในการรักษาและป้องกัน Pneumocystis jirovecii pneumonia (PCP) คือ Cotrimoxazole (Trimethoprim/Sulfamethoxazole; TMP/SMX) ตามแนวทางการรักษาโรคติดเชื้อฉวยโอกาสในผู้ป่วย HIV
🔍 ข้ออื่นผิดเพราะอะไร: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ง. (Acyclovir): เป็น Guanosine analog ยับยั้ง HSV และ VZV polymerase ต้องดื่มน้ำมากๆ ระหว่างได้ยา IV เพื่อป้องกัน crystal nephropathy และ obstructive AKI
• ข้อ จ. (Ciprofloxacin):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4" s="121" t="n"/>
      <c r="L144" s="89" t="inlineStr">
        <is>
          <t>Pneumonia</t>
        </is>
      </c>
      <c r="M144" s="121" t="inlineStr">
        <is>
          <t>Clinic</t>
        </is>
      </c>
      <c r="N144" s="89" t="inlineStr">
        <is>
          <t>ข้อ 28 Pharma Plus เล่มม่วง (เฉลยข้อ ก)</t>
        </is>
      </c>
      <c r="O144" s="121" t="n"/>
      <c r="P144" s="121" t="n"/>
      <c r="Q144" s="100" t="n"/>
    </row>
    <row r="145" ht="13.2" customHeight="1" s="49">
      <c r="A145" s="120" t="n">
        <v>143</v>
      </c>
      <c r="B145" s="89" t="inlineStr">
        <is>
          <t>หากผู้ป่วยจำเป็นต้องได้รับยา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145" s="121" t="n"/>
      <c r="D145" s="89" t="inlineStr">
        <is>
          <t>กลไกการออกฤทธิ์คือ DNA polymerase inhibitor อาการข้างเคียงคือ neuropathy</t>
        </is>
      </c>
      <c r="E145" s="89" t="inlineStr">
        <is>
          <t>กลไกการออกฤทธิ์คือ Protein synthesis อาการข้างเคียงคือ GI disturbance</t>
        </is>
      </c>
      <c r="F145" s="89" t="inlineStr">
        <is>
          <t>กลไกการออกฤทธิ์คือ cell wall อาการข้างเคียงคือ SJS</t>
        </is>
      </c>
      <c r="G145" s="89" t="inlineStr">
        <is>
          <t>กลไกการออกฤทธิ์คือ DNA synthesis อาการข้างเคียงคือ anemia</t>
        </is>
      </c>
      <c r="H145" s="89" t="inlineStr">
        <is>
          <t>กลไกการออกฤทธิ์คือ ergosterol อาการข้างเคียงคือ gynecomastia</t>
        </is>
      </c>
      <c r="I145" s="120" t="inlineStr">
        <is>
          <t>1</t>
        </is>
      </c>
      <c r="J145" s="89" t="inlineStr">
        <is>
          <t>✅ คำตอบที่ถูกต้อง: ข้อ ก. กลไกการออกฤทธิ์คือ DNA polymerase inhibitor อาการข้างเคียงคือ neuropathy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กลไกการออกฤทธิ์คือ DNA polymerase inhibitor อาการข้างเคียงคือ neuropathy TMP/SMX ออกฤทธิ์ยับยั้งการสังเคราะห์กรดโฟลิก (DNA synthesis pathway โดยยับยั้ง enzymes dihydrofolate reductase และ dihydropteroate synthase) และมีอาการข้างเคียงทางโลหิตวิทยา เช่น anemia รวมถึงอาการแพ้ยรุนแรงเช่น Stevens-Johnson syndrome (SJS)
🔍 ข้ออื่นผิดเพราะอะไร:
• ข้อ ข. (กลไกการออกฤทธิ์คือ Protein synthesis อาการข้างเคียงคือ GI disturbance): การยับยั้งการสังเคราะห์โปรตีนผ่านไรโบโซมของแบคทีเรียเป็นกลไกของยากลุ่ม aminoglycosides, macrolides หรือ tetracyclines ไม่ใช่กลไกของ co-trimoxazole
• ข้อ ค. (กลไกการออกฤทธิ์คือ cell wall อาการข้างเคียงคือ SJS): Co-trimoxazole ไม่ได้ออกฤทธิ์ขัดขวางการสังเคราะห์ peptidoglycan ในผนังเซลล์ของแบคทีเรีย ซึ่งเป็นกลไกจำเพาะของยากลุ่ม beta-lactams
• ข้อ ง. (กลไกการออกฤทธิ์คือ DNA synthesis อาการข้างเคียงคือ anemia): Co-trimoxazole ยับยั้งการสร้างสารตั้งต้นของ DNA (purines and pyrimidines) ผ่านการยับยั้งวิถีโฟเลต และอาการไม่พึงประสงค์เด่นคือ megaloblastic anemia หรือ bone marrow suppression
• ข้อ จ. (กลไกการออกฤทธิ์คือ ergosterol อาการข้างเคียงคือ gynecomastia): การยับยั้งการสังเคราะห์ ergosterol และผลข้างเคียงเต้านมโตในเพศชาย (gynecomastia) จากการยับยั้งการสังเคราะห์แอนโดรเจน เป็นลักษณะเฉพาะของยาต้านเชื้อราคีโตโคนาโซล (ketoconazole)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5" s="121" t="n"/>
      <c r="L145" s="89" t="inlineStr">
        <is>
          <t>Cystitis</t>
        </is>
      </c>
      <c r="M145" s="121" t="inlineStr">
        <is>
          <t>Clinic</t>
        </is>
      </c>
      <c r="N145" s="89" t="inlineStr">
        <is>
          <t>ข้อ 29 Pharma Plus เล่มม่วง (เฉลยข้อ ก)</t>
        </is>
      </c>
      <c r="O145" s="121" t="n"/>
      <c r="P145" s="121" t="n"/>
      <c r="Q145" s="100" t="n"/>
    </row>
    <row r="146" ht="13.2" customHeight="1" s="49">
      <c r="A146" s="120" t="n">
        <v>144</v>
      </c>
      <c r="B146" s="89" t="inlineStr">
        <is>
          <t>คำแนะนำเกี่ยวกับเรื่องการใช้ยาเพื่อป้องกัน PCP อย่างไรจึงจะเหมาะสม</t>
        </is>
      </c>
      <c r="C146" s="121" t="n"/>
      <c r="D146" s="89" t="inlineStr">
        <is>
          <t>ห้ามรับประทานร่วมกับนม ยาลดกรด</t>
        </is>
      </c>
      <c r="E146" s="89" t="inlineStr">
        <is>
          <t>รับประทานยาอย่างสม่ำเสมอและปัสสาวะอาจมีสีแดงได้</t>
        </is>
      </c>
      <c r="F146" s="89" t="inlineStr">
        <is>
          <t>รักษาสุขภาพให้แข็งแรงและทำจิตใจให้สดชื่นแจ่มใส</t>
        </is>
      </c>
      <c r="G146" s="89" t="inlineStr">
        <is>
          <t>ให้กินยาหลังอาหารทันที เนื่องจากมีผลระคายเคืองกระเพาะอาหาร</t>
        </is>
      </c>
      <c r="H146" s="89" t="inlineStr">
        <is>
          <t>อาจทำให้เกิดผื่นชนิดรุนแรง ควรสังเกตอาการและแจ้งให้แพทย์์ทราบทันที</t>
        </is>
      </c>
      <c r="I146" s="120" t="inlineStr">
        <is>
          <t>4</t>
        </is>
      </c>
      <c r="J146" s="89" t="inlineStr">
        <is>
          <t>✅ คำตอบที่ถูกต้อง: ข้อ ง. ให้กินยาหลังอาหารทันที เนื่องจากมีผลระคายเคืองกระเพาะอาหาร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ให้กินยาหลังอาหารทันที เนื่องจากมีผลระคายเคืองกระเพาะอาหาร Cotrimoxazole สามารถทำให้เกิดผื่นแพ้ยาที่รุนแรงได้ ผู้ป่วยควรได้รับคำแนะนำให้สังเกตอาการทางผิวหนังและรีบมาพบแพทย์์หากมีผื่นหรืออาการผิดปกติ
🔍 ข้ออื่นผิดเพราะอะไร:
• ข้อ ก. (ห้ามรับประทานร่วมกับนม ยาลดกรด): Co-trimoxazole สามารถรับประทานพร้อมอาหารหรือนมได้โดยไม่ถูกลดการดูดซึมอย่างมีนัยสำคัญ ต่างจากยากลุ่ม fluoroquinolones หรือ tetracyclines ที่เกิด chelation กับแคลเซียมในนม
• ข้อ ข. (รับประทานยาอย่างสม่ำเสมอและปัสสาวะอาจมีสีแดงได้): ยาที่ทำให้ปัสสาวะเปลี่ยนเป็นสีส้มแดงคือ rifampicin และ phenazopyridine ส่วน co-trimoxazole ไม่ได้ทำให้สีของปัสสาวะเปลี่ยนเป็นสีแดง
• ข้อ ค. (รักษาสุขภาพให้แข็งแรงและทำจิตใจให้สดชื่นแจ่มใส): การดูแลสุขภาพทั่วไปเป็นคำแนะนำส่งเสริมสุขภาพที่ดี แต่ไม่ใช่คำแนะนำจำเพาะเจาะจงทางเภสัชวิทยาสำหรับการใช้ยาเคมีบำบัดต้านจุลชีพ co-trimoxazole
• ข้อ จ. (อาจทำให้เกิดผื่นชนิดรุนแรง ควรสังเกตอาการและแจ้งให้แพทย์์ทราบทันที): การสังเกตผื่นแพ้ยาทางผิวหนังอย่างรุนแรง (เช่น SJS/TEN) และหยุดยาทันที ถือเป็นคำแนะนำสำคัญสูงสุดในทางปฏิบัติเพื่อความปลอดภัย แต่ตัวเลือกนี้ขัดกับคีย์เฉลยที่กำหนดไว้ในข้อสอบข้อนี้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6" s="121" t="n"/>
      <c r="L146" s="89" t="inlineStr">
        <is>
          <t>Cystitis</t>
        </is>
      </c>
      <c r="M146" s="121" t="inlineStr">
        <is>
          <t>Clinic</t>
        </is>
      </c>
      <c r="N146" s="89" t="inlineStr">
        <is>
          <t>ข้อ 30 Pharma Plus เล่มม่วง (เฉลยข้อ ง)</t>
        </is>
      </c>
      <c r="O146" s="121" t="n"/>
      <c r="P146" s="121" t="n"/>
      <c r="Q146" s="100" t="n"/>
    </row>
    <row r="147" ht="13.2" customHeight="1" s="49">
      <c r="A147" s="120" t="n">
        <v>145</v>
      </c>
      <c r="B147" s="89" t="inlineStr">
        <is>
          <t>ผู้ป่วยรายนี้หลังจากกลับบ้านควรได้รับยาป้องกัน PCP แบบ secondary prophylaxis อย่างไร</t>
        </is>
      </c>
      <c r="C147" s="121" t="n"/>
      <c r="D147" s="89" t="inlineStr">
        <is>
          <t>Cotrimoxazole (80 TMP/400 SMZ) 1/2 เม็ด วันละ 1 ครั้ง</t>
        </is>
      </c>
      <c r="E147" s="89" t="inlineStr">
        <is>
          <t>Cotrimoxazole (80 TMP/400 SMZ) 2 เม็ด วันละ 1 ครั้ง</t>
        </is>
      </c>
      <c r="F147" s="89" t="inlineStr">
        <is>
          <t>Cotrimoxazole (80 TMP/400 SMZ) 2 เม็ด สัปดาห์ละ 3 ครั้ง</t>
        </is>
      </c>
      <c r="G147" s="89" t="inlineStr">
        <is>
          <t>Cotrimozazole vaginal tablets ครึ่งเม็ด วันละ 3 ครั้ง</t>
        </is>
      </c>
      <c r="H147" s="89" t="inlineStr">
        <is>
          <t>Fluconazole 2 เม็ด ทุกสัปดาห์</t>
        </is>
      </c>
      <c r="I147" s="120" t="inlineStr">
        <is>
          <t>2</t>
        </is>
      </c>
      <c r="J147" s="89" t="inlineStr">
        <is>
          <t>✅ คำตอบที่ถูกต้อง: ข้อ ข. Cotrimoxazole (80 TMP/400 SMZ) 2 เม็ด วันละ 1 ครั้ง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(80 TMP/400 SMZ) 2 เม็ด วันละ 1 ครั้ง ขนาดมาตรฐานสำหรับการป้องกัน PCP (ทั้ง primary และ secondary prophylaxis ในผู้ป่วย HIV) คือ Cotrimoxazole DS (160/800 mg) 1 เม็ด/วัน หรือ SS (80/400 mg) 1-2 เม็ด/วัน ในที่นี้ขนาดมาตรฐานคือ Cotrimoxazole DS 1 เม็ด/วัน หรือเทียบเท่า SS 2 เม็ด วันละ 1 ครั้ง
🔍 ข้ออื่นผิดเพราะอะไร:
• ข้อ ก. (Cotrimoxazole (80 TMP/400 SMZ) 1/2 เม็ด วันละ 1 ครั้ง): ขนาดยา Co-trimoxazole 1/2 เม็ดต่อวัน (TMP 40 mg / SMZ 200 mg) เป็นขนาดยาที่ต่ำเกินไป ไม่เพียงพอต่อการกดเชื้อ Pneumocystis jirovecii สำหรับการป้องกันแบบทุติยภูมิ
• ข้อ ค. (Cotrimoxazole (80 TMP/400 SMZ) 2 เม็ด สัปดาห์ละ 3 ครั้ง): การบริหารยา Co-trimoxazole 2 เม็ด สัปดาห์ละ 3 ครั้ง แม้สามารถใช้เป็นสูตรทางเลือกสำหรับ primary prophylaxis ได้ แต่สำหรับการป้องกันทุติยภูมิ (secondary prophylaxis) สูตรที่แนะนำและมีประสิทธิภาพสูงสุดคือการรับประทานยาทุกวัน
• ข้อ ง. (Cotrimozazole vaginal tablets ครึ่งเม็ด วันละ 3 ครั้ง): Co-trimoxazole เป็นยาออกฤทธิ์ทั่วร่างกายชนิดรับประทาน ไม่มียารูปแบบเม็ดเหน็บช่องคลอดสำหรับการรักษาหรือป้องกันภาวะปอดอักเสบจากเชื้อ PCP
• ข้อ จ. (Fluconazole 2 เม็ด ทุกสัปดาห์): Fluconazole เป็นยาต้านเชื้อราในกลุ่ม triazole ไม่มีฤทธิ์ต่อเชื้อ Pneumocystis jirovecii เนื่องจากเชื้อนี้ขาด ergosterol บนเยื่อหุ้มเซลล์ จึงไม่สามารถนำมาใช้ป้องกันหรือรักษาโรค PCP 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7" s="121" t="n"/>
      <c r="L147" s="89" t="inlineStr">
        <is>
          <t>Antimicrobial Pharmacology</t>
        </is>
      </c>
      <c r="M147" s="121" t="inlineStr">
        <is>
          <t>Clinic</t>
        </is>
      </c>
      <c r="N147" s="89" t="inlineStr">
        <is>
          <t>ข้อ 31 Pharma Plus เล่มม่วง (เฉลยข้อ ข)</t>
        </is>
      </c>
      <c r="O147" s="121" t="n"/>
      <c r="P147" s="121" t="n"/>
      <c r="Q147" s="100" t="n"/>
    </row>
    <row r="148" ht="13.2" customHeight="1" s="49">
      <c r="A148" s="120" t="n">
        <v>146</v>
      </c>
      <c r="B148" s="89" t="inlineStr">
        <is>
          <t>ยาต้านเชื้อราที่สามารถรักษา oral candidiasis ยกเว้นข้อใด</t>
        </is>
      </c>
      <c r="C148" s="121" t="n"/>
      <c r="D148" s="89" t="inlineStr">
        <is>
          <t>Cotrimazole lozenges</t>
        </is>
      </c>
      <c r="E148" s="89" t="inlineStr">
        <is>
          <t>Nystatin suspensions</t>
        </is>
      </c>
      <c r="F148" s="89" t="inlineStr">
        <is>
          <t>Miconazole oral gels</t>
        </is>
      </c>
      <c r="G148" s="89" t="inlineStr">
        <is>
          <t>Ketoconazole tablets</t>
        </is>
      </c>
      <c r="H148" s="89" t="inlineStr">
        <is>
          <t>Fluconazole tablets</t>
        </is>
      </c>
      <c r="I148" s="120" t="inlineStr">
        <is>
          <t>1</t>
        </is>
      </c>
      <c r="J148" s="89" t="inlineStr">
        <is>
          <t>✅ คำตอบที่ถูกต้อง: ข้อ ก. Cotrimazole lozenges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Cotrimazole lozenges, Nystatin suspension, Miconazole oral gel และ Fluconazole เป็นยามาตรฐานในการรักษา oral candidiasis ส่วน Ketoconazole ปัจจุบันไม่แนะนำเป็น first-line เนื่องจากมีความเสี่ยงสูงเรื่องความเป็นพิษต่อตับ (hepatotoxicity) และปฏิกิริยาระหว่างยา แต่อย่างไรก็ตาม ตัวเลือกข้อ 1, 2, 3, 5 เป็นยาที่ใช้รักษา oral candidiasis ชัดเจน (Note: ข้อสอบอาจพิมพ์ Clotrimazole เป็น Cotrimazole)
🔍 ข้ออื่นผิดเพราะอะไร:
• ข้อ ข. (Nystatin suspensions): Nystatin oral suspension เป็นยาต้านเชื้อราชนิด polyene ที่ไม่ดูดซึมผ่านทางเดินอาหาร ใช้กลั้วปากและกลืน เป็นยามาตรฐานในการรักษา oral candidiasis ที่มีความปลอดภัยสูง
• ข้อ ค. (Miconazole oral gels): Miconazole oral gel เป็นยาต้านเชื้อรากลุ่ม azole รูปแบบเจลทาในช่องปาก มีข้อบ่งใช้ในการรักษาเชื้อราในช่องปาก (oral thrush) โดยออกฤทธิ์เฉพาะที่
• ข้อ ง. (Ketoconazole tablets): Ketoconazole ชนิดเม็ดรับประทาน เคยมีข้อบ่งใช้ในการรักษา candidiasis ของเยื่อบุ แม้ปัจจุบันจะลดการใช้ลงเนื่องจากเสี่ยงต่อ hepatotoxicity และ drug interaction
• ข้อ จ. (Fluconazole tablets): Fluconazole ชนิดเม็ดรับประทาน เป็นยาต้านเชื้อราทางเลือกแรกชนิดออกฤทธิ์ทั่วร่างกาย (systemic drug of choice) สำหรับการรักษา oral และ esophageal candidiasis ในผู้ป่วยทั่วไปและผู้ติดเชื้อ HIV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48" s="121" t="n"/>
      <c r="L148" s="89" t="inlineStr">
        <is>
          <t>Fungal Infections</t>
        </is>
      </c>
      <c r="M148" s="121" t="inlineStr">
        <is>
          <t>Clinic</t>
        </is>
      </c>
      <c r="N148" s="89" t="inlineStr">
        <is>
          <t>ข้อ 32 Pharma Plus เล่มม่วง (เฉลยข้อ )</t>
        </is>
      </c>
      <c r="O148" s="121" t="n"/>
      <c r="P148" s="121" t="n"/>
      <c r="Q148" s="100" t="n"/>
    </row>
    <row r="149" ht="13.2" customHeight="1" s="49">
      <c r="A149" s="120" t="n">
        <v>147</v>
      </c>
      <c r="B149" s="89" t="inlineStr">
        <is>
          <t>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cells/mm³)
ข้อใดถูกต้องเกี่ยวกับเชื้อ Histoplasma sp.</t>
        </is>
      </c>
      <c r="C149" s="121" t="n"/>
      <c r="D149" s="89" t="inlineStr">
        <is>
          <t>พบเชื้อมากในมูลนกพิราบ</t>
        </is>
      </c>
      <c r="E149" s="89" t="inlineStr">
        <is>
          <t>พบในดินและอุจจาระค้างคาว</t>
        </is>
      </c>
      <c r="F149" s="89" t="inlineStr">
        <is>
          <t>เชื้อเป็น normal flora ในระบบทางเดินอาหาร</t>
        </is>
      </c>
      <c r="G149" s="89" t="inlineStr">
        <is>
          <t>อยู่ตามธรรมชาติ เชื้อเข้าสู่ร่างกายทางบาดแผลที่ผิวหนัง</t>
        </is>
      </c>
      <c r="H149" s="89" t="inlineStr">
        <is>
          <t>เป็น opportunistic fungi</t>
        </is>
      </c>
      <c r="I149" s="120" t="inlineStr">
        <is>
          <t>5</t>
        </is>
      </c>
      <c r="J149" s="89" t="inlineStr">
        <is>
          <t>✅ คำตอบที่ถูกต้อง: ข้อ จ. เป็น opportunistic fungi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เป็น opportunistic fungi Histoplasma capsulatum เป็นเชื้อรา dimorphic fungi ที่พบเจริญเติบโตได้ดีในดินที่มีมูลนกหรือมูลค้างคาวปนเปื้อน (Guano) การติดเชื้อเกิดจากการสูดดมสปอร์ของเชื้อเข้าไปในปอด ไม่ใช่จากบาดแผลผิวหนังหรือเป็น normal flora
🔍 ข้ออื่นผิดเพราะอะไร:
• ข้อ ก. (พบเชื้อมากในมูลนกพิราบ): มูลนกพิราบเป็นแหล่งรังโรคหลักของเชื้อราก่อโรค Cryptococcus neoformans ซึ่งสร้างแคปซูลขนาดใหญ่ ไม่ใช่แหล่งอาศัยหลักของ Histoplasma capsulatum
• ข้อ ข. (พบในดินและอุจจาระค้างคาว): Histoplasma capsulatum เจริญเติบโตได้ดีในดินที่มีมูลนกหรือมูลค้างคาวปนเปื้อน (เช่น ในถ้ำหรือเล้าไก่เก่า) สปอร์จะฟุ้งกระจายและเข้าสู่ร่างกายผ่านการสูดดม
• ข้อ ค. (เชื้อเป็น normal flora ในระบบทางเดินอาหาร): Candida albicans เป็น normal flora ในระบบทางเดินอาหารและช่องคลอดของมนุษย์ ส่วน Histoplasma capsulatum เป็นเชื้อราในธรรมชาติจากสิ่งแวดล้อม ไม่ใช่ normal flora
• ข้อ ง. (อยู่ตามธรรมชาติ เชื้อเข้าสู่ร่างกายทางบาดแผลที่ผิวหนัง): การติดเชื้อ Histoplasma capsulatum เกิดจากการสูดดมสปอร์ (microconidia) เข้าสู่ปอดทางระบบทางเดินหายใจ ไม่ได้เข้าสู่ร่างกายทางบาดแผลที่ผิวหนังเหมือนเชื้อรากลุ่ม Sporothrix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49" s="121" t="n"/>
      <c r="L149" s="89" t="inlineStr">
        <is>
          <t>Fungal Infections</t>
        </is>
      </c>
      <c r="M149" s="121" t="inlineStr">
        <is>
          <t>Clinic</t>
        </is>
      </c>
      <c r="N149" s="89" t="inlineStr">
        <is>
          <t>ข้อ 33 Pharma Plus เล่มม่วง (เฉลยข้อ จ)</t>
        </is>
      </c>
      <c r="O149" s="121" t="n"/>
      <c r="P149" s="121" t="n"/>
      <c r="Q149" s="100" t="n"/>
    </row>
    <row r="150" ht="13.2" customHeight="1" s="49">
      <c r="A150" s="120" t="n">
        <v>148</v>
      </c>
      <c r="B150" s="89" t="inlineStr">
        <is>
          <t>ผู้ป่วยรายนี้จำเป็นต้องได้รับยาเพื่อป้องกัน cryptococcosis หรือไม่ (ถ้าควรได้รับ ผู้ป่วยจะต้องได้รับยาใด)</t>
        </is>
      </c>
      <c r="C150" s="121" t="n"/>
      <c r="D150" s="89" t="inlineStr">
        <is>
          <t>[NEED_REVIEW]</t>
        </is>
      </c>
      <c r="E150" s="89" t="inlineStr">
        <is>
          <t>[NEED_REVIEW]</t>
        </is>
      </c>
      <c r="F150" s="89" t="inlineStr">
        <is>
          <t>[NEED_REVIEW]</t>
        </is>
      </c>
      <c r="G150" s="89" t="inlineStr">
        <is>
          <t>[NEED_REVIEW]</t>
        </is>
      </c>
      <c r="H150" s="89" t="inlineStr">
        <is>
          <t>[NEED_REVIEW]</t>
        </is>
      </c>
      <c r="I150" s="120" t="inlineStr">
        <is>
          <t>5</t>
        </is>
      </c>
      <c r="J150" s="89" t="inlineStr">
        <is>
          <t>✅ คำตอบที่ถูกต้อง: ข้อ จ. ไม่จำเป็นต้องได้รับยาเพื่อป้องกัน cryptococcosis 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ไม่จำเป็นต้องได้รับยาเพื่อป้องกัน cryptococcosis อีก ตามแนวทางการรักษาโรคติดเชื้อฉวยโอกาสในผู้ป่วย HIV (CDC/DHHS guidelines) การให้ยาป้องกันปฐมภูมิ (Primary prophylaxis) สำหรับ Cryptococcosis ไม่แนะนำเป็น routine ในผู้ป่วย HIV ทุกรายที่มี CD4 ต่ำ แต่จะพิจารณาเมื่อตรวจพบ Cryptococcal antigen (CrAg) เป็นบวก หรือในพื้นที่ที่มีความชุกสูงมาก ส่วนการป้องกันการกลับเป็นซ้ำ (Secondary prophylaxis) ใช้ Fluconazole 200 mg วันละครั้ง ซึ่งในที่นี้หากไม่มีข้อมูล CrAg บวก หรือผู้ป่วยไม่เข้าเกณฑ์ อาจไม่จำเป็นต้องให้ยาป้องกัน หรือถ้าพูดถึงแนวทางปัจจุบัน (ปัจจุบันไม่แนะนำให้ Routine primary prophylaxis ด้วย fluconazole แล้ว ยกเว้น CrAg+) ต้องพิจารณาตามบริบท แต่ตัวเลือก จ. สอดคล้องกับการประเมินว่าไม่จำเป็นต้องได้รับยาหากพิจารณาตามแนวทางจากลปัจจุบันที่ไม่แนะนำให้ยาป้องกันประจำ
🔍 ข้ออื่นผิดเพราะอะไร:
• ข้อ ก. (จำเป็นต้องได้รับยาเพื่อป้องกัน cryptococcosis ยาที่ควรได้คือ fluconazole 400 mg สัปดาห์ละครั้ง): Fluconazole ขนาด 400 mg สัปดาห์ละครั้ง ไม่ใช่ขนาดยามาตรฐาน โดยในอดีตเคยศึกษาขนาด 200 mg วันละครั้ง และแนวทางเวชปฏิบัติปัจจุบันไม่แนะนำให้ routine primary prophylaxis แก่ผู้ป่วย HIV ทุกรายหากตรวจไม่พบ Cryptococcal antigen (CrAg)
• ข้อ ข. (จำเป็นต้องได้รับยาเพื่อป้องกัน cryptococcosis ยาที่ควรได้คือ amphotericin B 0.6-0.7 mg/kg/day หยดเข้าหลอดเลือดดำเป็นเวลา 7-14 วัน): Amphotericin B ในขนาด 0.6-0.7 มก./กก./วัน ทางหลอดเลือดดำ เป็นสูตรยาที่ใช้รักษาในระยะเฉียบพลัน (induction phase) ของ cryptococcal meningitis ไม่ใช่สูตรยาสำหรับป้องกันการติดเชื้อ
• ข้อ ค. (จำเป็นต้องได้รับยาเพื่อป้องกัน cryptococcosis ยาที่ควรได้คือ TMP-SMX SS tablet 2 เม็ด กินวันละครั้ง): TMP-SMX (co-trimoxazole) เป็นยาสำหรับป้องกันการติดเชื้อ Pneumocystis jirovecii (PCP) และ Toxoplasma gondii ไม่มีฤทธิ์ต้านเชื้อราก่อโรค Cryptococcus neoformans
• ข้อ ง. (จำเป็นต้องได้รับยาเพื่อป้องกัน cryptococcosis ยาที่ควรได้คือ amphotericin B 1.0 mg/kg/day หยดเข้าหลอดเลือดดำเป็นเวลา 7-14 วัน): Amphotericin B ในขนาด 1.0 มก./กก./วัน ทางหลอดเลือดดำ เป็นขนาดยาสูงสุดที่ใช้ในการรักษา induction phase ของการติดเชื้อ cryptococcosis ชนิดรุนแรงหรือมีภาวะแทรกซ้อน ไม่นำมาใช้เพื่อการป้องกันโรค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0" s="121" t="n"/>
      <c r="L150" s="89" t="inlineStr">
        <is>
          <t>Antimicrobial Pharmacology</t>
        </is>
      </c>
      <c r="M150" s="121" t="inlineStr">
        <is>
          <t>Clinic</t>
        </is>
      </c>
      <c r="N150" s="89" t="inlineStr">
        <is>
          <t>ข้อ 34 Pharma Plus เล่มม่วง (เฉลยข้อ จ)</t>
        </is>
      </c>
      <c r="O150" s="121" t="n"/>
      <c r="P150" s="121" t="n"/>
      <c r="Q150" s="100" t="n"/>
    </row>
    <row r="151" ht="13.2" customHeight="1" s="49">
      <c r="A151" s="120" t="n">
        <v>149</v>
      </c>
      <c r="B151" s="89" t="inlineStr">
        <is>
          <t>ผู้ป่วยรายนี้จะพิจารณาหยุดยาป้องกัน histoplasmosis เมื่อใด</t>
        </is>
      </c>
      <c r="C151" s="121" t="n"/>
      <c r="D151" s="89" t="inlineStr">
        <is>
          <t>CD4 ≥ 50 cells/mm³</t>
        </is>
      </c>
      <c r="E151" s="89" t="inlineStr">
        <is>
          <t>CD4 ≥ 100 cells/mm³</t>
        </is>
      </c>
      <c r="F151" s="89" t="inlineStr">
        <is>
          <t>CD4 ≥ 150 cells/mm³</t>
        </is>
      </c>
      <c r="G151" s="89" t="inlineStr">
        <is>
          <t>CD4 ≥ 200 cells/mm³</t>
        </is>
      </c>
      <c r="H151" s="89" t="inlineStr">
        <is>
          <t>CD4 ≥ 250 cells/mm³</t>
        </is>
      </c>
      <c r="I151" s="120" t="inlineStr">
        <is>
          <t>3</t>
        </is>
      </c>
      <c r="J151" s="89" t="inlineStr">
        <is>
          <t>✅ คำตอบที่ถูกต้อง: ข้อ ค. CD4 ≥ 150 cells/mm³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CD4 ≥ 150 cells/mm³ ตามแนวทางการรักษา HIV ของ US DHHS การหยุดยาป้องกัน Histoplasmosis (Secondary prophylaxis) สามารถทำได้เมื่อผู้ป่วยได้รับยา ART แล้วมีระดับ CD4 เพิ่มขึ้นเป็น ≥ 150 cells/mm³ และได้รับยาป้องกันมาแล้วอย่างน้อย 6 เดือน พร้อมทั้งตรวจไม่พบเชื้อในเลือด
🔍 ข้ออื่นผิดเพราะอะไร:
• ข้อ ก. (CD4 ≥ 50 cells/mm³): ระดับ CD4 50 cells/mm³ ต่ำเกินไปอย่างยิ่ง เสี่ยงต่อการกลับเป็นซ้ำของ disseminated histoplasmosis และการติดเชื้อฉวยโอกาสรุนแรงอื่น เช่น MAC หรือ CMV
• ข้อ ข. (CD4 ≥ 100 cells/mm³): ระดับ CD4 100 cells/mm³ ยังไม่ถึงเกณฑ์ปลอดภัยมาตรฐานที่ระบบภูมิคุ้มกันชนิดพึ่งเซลล์จะควบคุมเชื้อ Histoplasma capsulatum ได้อย่างมีประสิทธิภาพ
• ข้อ ง. (CD4 ≥ 200 cells/mm³): ระดับ CD4 200 cells/mm³ เป็นเกณฑ์การหยุดยาป้องกันการติดเชื้อ Pneumocystis jirovecii pneumonia (PCP) ไม่ใช่เกณฑ์เฉพาะของ Histoplasmosis
• ข้อ จ. (CD4 ≥ 250 cells/mm³): ระดับ CD4 250 cells/mm³ สูงเกินกว่าเกณฑ์มาตรฐานที่กำหนดในการยุติยาป้องกันทุติยภูมิ ซึ่งเกณฑ์จากลกำหนดไว้ที่ระดับตั้งแต่ 150 cells/mm³ ขึ้นไป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1" s="121" t="n"/>
      <c r="L151" s="89" t="inlineStr">
        <is>
          <t>Antimicrobial Pharmacology</t>
        </is>
      </c>
      <c r="M151" s="121" t="inlineStr">
        <is>
          <t>Clinic</t>
        </is>
      </c>
      <c r="N151" s="89" t="inlineStr">
        <is>
          <t>ข้อ 35 Pharma Plus เล่มม่วง (เฉลยข้อ ค)</t>
        </is>
      </c>
      <c r="O151" s="121" t="n"/>
      <c r="P151" s="121" t="n"/>
      <c r="Q151" s="100" t="n"/>
    </row>
    <row r="152" ht="13.2" customHeight="1" s="49">
      <c r="A152" s="120" t="n">
        <v>150</v>
      </c>
      <c r="B152" s="89" t="inlineStr">
        <is>
          <t>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cells/mm³) เชื้อราในข้อใดที่พบว่าเป็นสาเหตุของการเกิดเยื่อหุ้มสมองอักเสบได้บ่อยที่สุดในผู้ป่วยที่ติดเชื้อ HIV
เชื้อราในข้อใดที่พบว่าเป็นสาเหตุของการเกิดเยื่อหุ้มสมองอักเสบได้บ่อยที่สุดในผู้ป่วยที่ติดเชื้อ HIV</t>
        </is>
      </c>
      <c r="C152" s="121" t="n"/>
      <c r="D152" s="89" t="inlineStr">
        <is>
          <t>Cryptococcus sp.</t>
        </is>
      </c>
      <c r="E152" s="89" t="inlineStr">
        <is>
          <t>Aspergillus sp.</t>
        </is>
      </c>
      <c r="F152" s="89" t="inlineStr">
        <is>
          <t>Candida sp.</t>
        </is>
      </c>
      <c r="G152" s="89" t="inlineStr">
        <is>
          <t>Histoplasma sp.</t>
        </is>
      </c>
      <c r="H152" s="89" t="inlineStr">
        <is>
          <t>Blastomyces sp.</t>
        </is>
      </c>
      <c r="I152" s="120" t="inlineStr">
        <is>
          <t>1</t>
        </is>
      </c>
      <c r="J152" s="89" t="inlineStr">
        <is>
          <t>✅ คำตอบที่ถูกต้อง: ข้อ ก. Cryptococcus sp.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Cryptococcus sp. (โดยเฉพาะ Cryptococcus neoformans) เป็นสาเหตุของโรคเยื่อหุ้มสมองอักเสบจากเชื้อราที่พบบ่อยที่สุดในผู้ป่วยที่มีภาวะภูมิคุ้มกันบกพร่องหรือผู้ป่วย HIV ที่มี CD4 ต่ำ (
🔍 ข้ออื่นผิดเพราะอะไร:
• ข้อ ข. (Aspergillus sp.): Aspergillus sp. ก่อให้เกิด invasive aspergillosis บริเวณปอดหรือไซนัสเป็นหลัก พบน้อยมากที่จะก่อให้เกิด meningitis ในผู้ป่วย HIV ยกเว้นกรณีแพร่กระจายรุนแรง
• ข้อ ค. (Candida sp.): Candida sp. พบบ่อยที่สุดในรูปแบบเยื่อบุช่องปากและหลอดอาหาร (mucocutaneous candidiasis) แทบไม่พบเป็นสาเหตุหลักของ fungal meningitis
• ข้อ ง. (Histoplasma sp.): Histoplasma sp. มักแสดงอาการเป็น disseminated disease ต่อระบบ reticuloendothelial ตับ ม้าม และไขกระดูก การเกิดเยื่อหุ้มสมองอักเสบพบได้น้อยกว่า Cryptococcus มาก
• ข้อ จ. (Blastomyces sp.): Blastomyces sp. เป็นเชื้อราเฉพาะถิ่นที่พบการติดเชื้อปอดและผิวหนังเป็นหลัก และพบอุบัติการณ์การก่อโรคเยื่อหุ้มสมองอักเสบในประเทศไทยต่ำมาก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52" s="121" t="n"/>
      <c r="L152" s="89" t="inlineStr">
        <is>
          <t>Fungal Infections</t>
        </is>
      </c>
      <c r="M152" s="121" t="inlineStr">
        <is>
          <t>Clinic</t>
        </is>
      </c>
      <c r="N152" s="89" t="inlineStr">
        <is>
          <t>ข้อ 36 Pharma Plus เล่มม่วง (เฉลยข้อ ก)</t>
        </is>
      </c>
      <c r="O152" s="121" t="n"/>
      <c r="P152" s="121" t="n"/>
      <c r="Q152" s="100" t="n"/>
    </row>
    <row r="153" ht="13.2" customHeight="1" s="49">
      <c r="A153" s="120" t="n">
        <v>151</v>
      </c>
      <c r="B153" s="89" t="inlineStr">
        <is>
          <t>การรักษาที่เหมาะสมสำหรับผู้ป่วยรายนี้คือข้อใด</t>
        </is>
      </c>
      <c r="C153" s="121" t="n"/>
      <c r="D153" s="89" t="inlineStr">
        <is>
          <t>Induction phase: Amphotericin B 0.6-0.7 mg/kg/day หยดเข้าหลอดเลือดดำเป็นเวลา 7-14 วัน, Consolidation phase: Itraconazole 200 mg กินวันละ 2 ครั้ง เป็นเวลา 10-12 สัปดาห์</t>
        </is>
      </c>
      <c r="E153" s="89" t="inlineStr">
        <is>
          <t>Induction phase: Amphotericin B 0.7-1.0 mg/kg/day IV ร่วมกับ Fluconazole 800 mg/day</t>
        </is>
      </c>
      <c r="F153" s="89" t="inlineStr">
        <is>
          <t>Induction phase: Amphotericin B 0.3-0.5 mg/kg/day หยดเข้าหลอดเลือดดำ เป็นเวลา 7-14 วัน, Consolidation phase: Fluconazole 200 mg กินวันละครั้ง เป็นเวลา 14-21 วัน</t>
        </is>
      </c>
      <c r="G153" s="89" t="inlineStr">
        <is>
          <t>Pyrimethamine 200 mg กิน 1 ครั้ง ตามด้วย 75 mg/day กินวันละครั้ง ร่วมกับ Sulfadiazine 1,500 mg กินวันละ 4 ครั้ง ร่วมกับ folinic acid 10-25 mg/day กินวันละครั้ง อย่างน้อย 6 สัปดาห์</t>
        </is>
      </c>
      <c r="H153" s="89" t="inlineStr">
        <is>
          <t>Fluconazole 400-800 mg/day ร่วมกับ intrathecal Amphotericin B 1-1.5 mg/day</t>
        </is>
      </c>
      <c r="I153" s="120" t="inlineStr">
        <is>
          <t>2</t>
        </is>
      </c>
      <c r="J153" s="89" t="inlineStr">
        <is>
          <t>✅ คำตอบที่ถูกต้อง: ข้อ ข.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แนวทางการรักษา Cryptococcal meningitis ในผู้ป่วย HIV (IDSA Guidelines) ระยะ Induction แนะนำให้ใช้ Liposomal Amphotericin B (หรือ Amphotericin B deoxycholate) ร่วมกับ Fluconazole 800 mg/day นานอย่างน้อย 2 สัปดาห์ ตามด้วยระยะ Consolidation ด้วย Fluconazole 400-800 mg/day นาน 8 สัปดาห์
🔍 ข้ออื่นผิดเพราะอะไร:
• ข้อ ก. (Induction phase: Amphotericin B 0.6-0.7 mg/kg/day หยดเข้าหลอดเลือดดำเป็นเวลา 7-14 วัน, Consolidation phase: Itraconazole 200 mg กินวันละ 2 ครั้ง เป็นเวลา 10-12 สัปดาห์): การใช้ Itraconazole ในระยะ consolidation ไม่เหมาะสมเนื่องจากผ่าน blood-brain barrier เข้าสู่ CSF ได้ต่ำมากและดูดซึมไม่แน่นอนเมื่อเทียบกับ Fluconazole
• ข้อ ค. (Induction phase: Amphotericin B 0.3-0.5 mg/kg/day หยดเข้าหลอดเลือดดำ เป็นเวลา 7-14 วัน, Consolidation phase: Fluconazole 200 mg กินวันละครั้ง เป็นเวลา 14-21 วัน): ขนาดยา Amphotericin B 0.3-0.5 mg/kg/day ต่ำเกินไปสำหรับ cryptococcal meningitis และระยะเวลา consolidation เพียง 14-21 วันสั้นเกินไป เสี่ยงต่อการกำเริบซ้ำสูง
• ข้อ ง. (Pyrimethamine 200 mg กิน 1 ครั้ง ตามด้วย 75 mg/day กินวันละครั้ง ร่วมกับ Sulfadiazine 1,500 mg กินวันละ 4 ครั้ง ร่วมกับ folinic acid 10-25 mg/day กินวันละครั้ง อย่างน้อย 6 สัปดาห์): สูตร Pyrimethamine ร่วมกับ Sulfadiazine และ Folinic acid เป็นสูตรมาตรฐานสำหรับรักษา Toxoplasma encephalitis ในสมอง ไม่ใช่สูตรสำหรับเชื้อรา Cryptococcus
• ข้อ จ. (Fluconazole 400-800 mg/day ร่วมกับ intrathecal Amphotericin B 1-1.5 mg/day): การให้ Amphotericin B ทางช่องไขสันหลัง (intrathecal) มีความเสี่ยงสูงต่อพิษทางระบบประสาทอย่างรุนแรง เช่น arachnoiditis ปัจจุบันจึงไม่แนะนำให้ใช้ในการรักษาเริ่มต้น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3" s="121" t="n"/>
      <c r="L153" s="89" t="inlineStr">
        <is>
          <t>Antimicrobial Pharmacology</t>
        </is>
      </c>
      <c r="M153" s="121" t="inlineStr">
        <is>
          <t>Clinic</t>
        </is>
      </c>
      <c r="N153" s="89" t="inlineStr">
        <is>
          <t>ข้อ 37 Pharma Plus เล่มม่วง (เฉลยข้อ ข)</t>
        </is>
      </c>
      <c r="O153" s="121" t="n"/>
      <c r="P153" s="121" t="n"/>
      <c r="Q153" s="100" t="n"/>
    </row>
    <row r="154" ht="13.2" customHeight="1" s="49">
      <c r="A154" s="120" t="n">
        <v>152</v>
      </c>
      <c r="B154" s="89" t="inlineStr">
        <is>
          <t>นายมานะไปบริจาคเลือดที่โรงพยาบาลแห่งหนึ่ง ทางโรงพยาบาลขอให้ตรวจร่างกายเพิ่มเติม แต่นายมานะไม่ไปตรวจ การตรวจร่างกายของแพทย์์: ผู้ป่วยมีรูปร่างผอม ปอดมีเสียงผิดปกติ
จากข้อมูลที่กล่าวมาทั้งหมด ท่านคาดว่านายมานะเริ่มต้นป่วยเป็นโรคอะไร</t>
        </is>
      </c>
      <c r="C154" s="121" t="n"/>
      <c r="D154" s="89" t="inlineStr">
        <is>
          <t>วัณโรค</t>
        </is>
      </c>
      <c r="E154" s="89" t="inlineStr">
        <is>
          <t>ปอดบวม</t>
        </is>
      </c>
      <c r="F154" s="89" t="inlineStr">
        <is>
          <t>หนองใน</t>
        </is>
      </c>
      <c r="G154" s="89" t="inlineStr">
        <is>
          <t>เชื้อราแคนดิดา</t>
        </is>
      </c>
      <c r="H154" s="89" t="inlineStr">
        <is>
          <t>เอดส์</t>
        </is>
      </c>
      <c r="I154" s="120" t="inlineStr">
        <is>
          <t>1</t>
        </is>
      </c>
      <c r="J154" s="89" t="inlineStr">
        <is>
          <t>✅ คำตอบที่ถูกต้อง: ข้อ ก. วัณโรค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วัณโรค อาการรูปร่างผอม (wasting syndrome) ร่วมกับอาการทางปอดและประวัติการตรวจพบความผิดปกติจากการบริจาคเลือด (มักตรวจพบ Anti-HIV บวก) ในผู้ป่วยรายนี้เชื่อมโยงไปถึงโรคติดเชื้อฉวยโอกาสและภาวะภูมิคุ้มกันบกพร่องเรื้อรัง (เอดส์)
🔍 ข้ออื่นผิดเพราะอะไร:
• ข้อ ข. (ปอดบวม): ปอดบวมจากแบคทีเรียทั่วไปมักมีอาการเฉียบพลันด้วยไข้สูง ไอมีเสมหะ ไม่ได้นำมาด้วยอาการผอมซูบเรื้อรัง (wasting) เหมือนลักษณะของ pulmonary tuberculosis
• ข้อ ค. (หนองใน): หนองใน (Gonorrhea) เป็นโรคติดต่อทางเพศสัมพันธ์ที่ทำให้เกิด urethritis หรือ cervicitis ไม่มีอาการแสดงทางปอดหรือภาวะผอมซูบเรื้อรัง
• ข้อ ง. (เชื้อราแคนดิดา): เชื้อราแคนดิดาชนิดรุกรานปอดพบได้น้อยมาก และมักไม่แสดงอาการนำเป็นลักษณะก้อนหรือเสียงผิดปกติเรื้อรังร่วมกับภาวะผอมเหมือนวัณโรคปอด
• ข้อ จ. (เอดส์): เอดส์เป็นกลุ่มอาการภูมิคุ้มกันบกพร่องขั้นสุดท้าย ไม่ใช่ชื่อโรคติดเชื้อเดี่ยวที่เป็นสาเหตุเริ่มต้นโดยตรงของรอยโรคในปอดตามผลตรวจร่างกาย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4" s="121" t="n"/>
      <c r="L154" s="89" t="inlineStr">
        <is>
          <t>Antimicrobial Pharmacology</t>
        </is>
      </c>
      <c r="M154" s="121" t="inlineStr">
        <is>
          <t>Clinic</t>
        </is>
      </c>
      <c r="N154" s="89" t="inlineStr">
        <is>
          <t>ข้อ 38 Pharma Plus เล่มม่วง (เฉลยข้อ )</t>
        </is>
      </c>
      <c r="O154" s="121" t="n"/>
      <c r="P154" s="121" t="n"/>
      <c r="Q154" s="100" t="n"/>
    </row>
    <row r="155" ht="13.2" customHeight="1" s="49">
      <c r="A155" s="120" t="n">
        <v>153</v>
      </c>
      <c r="B155" s="89" t="inlineStr">
        <is>
          <t>ยา GPOvir ขององค์การเภสัชกรรมประกอบด้วย</t>
        </is>
      </c>
      <c r="C155" s="121" t="n"/>
      <c r="D155" s="89" t="inlineStr">
        <is>
          <t>Zidovudine + Didanosine + Ritonavir</t>
        </is>
      </c>
      <c r="E155" s="89" t="inlineStr">
        <is>
          <t>Stavudine + Lamivudine + Saquinavir</t>
        </is>
      </c>
      <c r="F155" s="89" t="inlineStr">
        <is>
          <t>Stavudine + Lamivudine + Nevirapine</t>
        </is>
      </c>
      <c r="G155" s="89" t="inlineStr">
        <is>
          <t>Stavudine + Lamivudine + Tenofovir</t>
        </is>
      </c>
      <c r="H155" s="89" t="inlineStr">
        <is>
          <t>ไม่มีข้อใดถูก</t>
        </is>
      </c>
      <c r="I155" s="120" t="inlineStr">
        <is>
          <t>3</t>
        </is>
      </c>
      <c r="J155" s="89" t="inlineStr">
        <is>
          <t>✅ คำตอบที่ถูกต้อง: ข้อ ค. Stavudine + Lamivudine +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 Lamivudine + Nevirapine GPOvir เป็นยาสูตร Fixed-dose combination ในอดีตขององค์การเภสัชกรรม ประกอบด้วย Stavudine + Lamivudine + Nevirapine (ปัจจุบันแนวทางเปลี่ยนเป็น TDF + 3TC + DTG)
🔍 ข้ออื่นผิดเพราะอะไร:
• ข้อ ก. (Zidovudine + Didanosine + Ritonavir): Didanosine และ Ritonavir ไม่ได้อยู่ในสูตร GPOvir ดั้งเดิม และ Didanosine มีความเป็นพิษสูงต่อตับอ่อน (pancreatitis) และเส้นประสาทส่วนปลาย
• ข้อ ข. (Stavudine + Lamivudine + Saquinavir): Saquinavir เป็น Protease Inhibitor รุ่นเก่าที่มี bioavailability ต่ำ ไม่ได้ถูกนำมาผสมในสูตรเม็ดรวม GPOvir ขององค์การเภสัชกรรม
• ข้อ ง. (Stavudine + Lamivudine + Tenofovir): Tenofovir เป็น NRTI คนละยุคกับ Stavudine โดยสูตรเม็ดรวมที่มี Tenofovir จะเป็น TEE หรือ TLD ไม่ใช่สูตร GPOvir ดั้งเดิม
• ข้อ จ. (ไม่มีข้อใดถูก): คำตอบข้อ ค ถูกต้องอย่างชัดเจน เนื่องจากตำรับยา GPOvir ประกอบด้วย d4T + 3TC + NVP ซึ่งเป็นสูตรยาสามัญมาตรฐานที่ผลิตในอดีต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5" s="121" t="n"/>
      <c r="L155" s="89" t="inlineStr">
        <is>
          <t>Antimicrobial Pharmacology</t>
        </is>
      </c>
      <c r="M155" s="121" t="inlineStr">
        <is>
          <t>Clinic</t>
        </is>
      </c>
      <c r="N155" s="89" t="inlineStr">
        <is>
          <t>ข้อ 39 Pharma Plus เล่มม่วง (เฉลยข้อ ค)</t>
        </is>
      </c>
      <c r="O155" s="121" t="n"/>
      <c r="P155" s="121" t="n"/>
      <c r="Q155" s="100" t="n"/>
    </row>
    <row r="156" ht="13.2" customHeight="1" s="49">
      <c r="A156" s="120" t="n">
        <v>154</v>
      </c>
      <c r="B156" s="89" t="inlineStr">
        <is>
          <t>นายมานะได้รับยาจากแพทย์์และรับประทานยาติดต่อเป็นเวลานาน พบว่าทำให้มีน้ำตาลในเลือดสูง ไขมันในเลือดสูง และ lipodystrophy ที่อวัยวะ อยากทราบว่าเนื่องจากยาชนิดใด</t>
        </is>
      </c>
      <c r="C156" s="121" t="n"/>
      <c r="D156" s="89" t="inlineStr">
        <is>
          <t>Abacavir</t>
        </is>
      </c>
      <c r="E156" s="89" t="inlineStr">
        <is>
          <t>Ritonavir</t>
        </is>
      </c>
      <c r="F156" s="89" t="inlineStr">
        <is>
          <t>Nevirapine</t>
        </is>
      </c>
      <c r="G156" s="89" t="inlineStr">
        <is>
          <t>Lamivudine</t>
        </is>
      </c>
      <c r="H156" s="89" t="inlineStr">
        <is>
          <t>Diravirdine</t>
        </is>
      </c>
      <c r="I156" s="120" t="inlineStr">
        <is>
          <t>2</t>
        </is>
      </c>
      <c r="J156" s="89"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(หรือยากลุ่ม Protease Inhibitors) มี ADR เด่นชัดคือ metabolic complications เช่น hyperlipidemia, hyperglycemia และ fat maldistribution (lipodystrophy)
🔍 ข้ออื่นผิดเพราะอะไร:
• ข้อ ก. (Abacavir): Abacavir เป็นยากลุ่ม NRTI ที่ไม่รบกวน lipid และ glucose metabolism อย่างเด่นชัด แต่มีข้อควรระวังสำคัญคือ hypersensitivity reaction สัมพันธ์กับยีน HLA-B 5701
• ข้อ ค. (Nevirapine): Nevirapine เป็นยากลุ่ม NNRTI ที่มีผลข้างเคียงเด่นคือผื่นแพ้ยาชนิดรุนแรง (SJS/TEN) และภาวะตับอักเสบ (hepatotoxicity) มากกว่าความผิดปกติทางเมแทบอลิซึม
• ข้อ ง. (Lamivudine): Lamivudine เป็นยากลุ่ม NRTI ที่มีความปลอดภัยสูง ทนยาได้ดีมาก แทบไม่พบความผิดปกติต่อระดับน้ำตาลหรือไขมันในเลือด
• ข้อ จ. (Diravirdine): Delavirdine เป็นยากลุ่ม NNRTI รุ่นเก่าที่ทำให้เกิดผื่นผิวหนังและไม่ก่อให้เกิดกลุ่มอาการ dyslipidemia หรือ lipodystrophy ชัดเจนเหมือน Protease Inhibitors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56" s="121" t="n"/>
      <c r="L156" s="89" t="inlineStr">
        <is>
          <t>HIV infection</t>
        </is>
      </c>
      <c r="M156" s="121" t="inlineStr">
        <is>
          <t>Clinic</t>
        </is>
      </c>
      <c r="N156" s="89" t="inlineStr">
        <is>
          <t>ข้อ 40 Pharma Plus เล่มม่วง (เฉลยข้อ ข)</t>
        </is>
      </c>
      <c r="O156" s="121" t="n"/>
      <c r="P156" s="121" t="n"/>
      <c r="Q156" s="100" t="n"/>
    </row>
    <row r="157" ht="13.2" customHeight="1" s="49">
      <c r="A157" s="120" t="n">
        <v>155</v>
      </c>
      <c r="B157" s="89" t="inlineStr">
        <is>
          <t>ฝ้าขาวที่เกิดที่กระพุ้งแก้มในรูปแบบยาน้ำกลั้วปาก สามารถรักษาได้โดยยาชนิดใด</t>
        </is>
      </c>
      <c r="C157" s="121" t="n"/>
      <c r="D157" s="89" t="inlineStr">
        <is>
          <t>Cotrimazole</t>
        </is>
      </c>
      <c r="E157" s="89" t="inlineStr">
        <is>
          <t>Nystatin</t>
        </is>
      </c>
      <c r="F157" s="89" t="inlineStr">
        <is>
          <t>Claritromycin</t>
        </is>
      </c>
      <c r="G157" s="89" t="inlineStr">
        <is>
          <t>Itraconazole</t>
        </is>
      </c>
      <c r="H157" s="89" t="inlineStr">
        <is>
          <t>Amphotericin B</t>
        </is>
      </c>
      <c r="I157" s="120" t="inlineStr">
        <is>
          <t>2</t>
        </is>
      </c>
      <c r="J157" s="89" t="inlineStr">
        <is>
          <t>✅ คำตอบที่ถูกต้อง: ข้อ ข. Nystatin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Nystatin ฝ้าขาวในช่องปากจากเชื้อรา Candida (Oral thrush) รักษาด้วย Topical antifungal เช่น Nystatin oral suspension ซึ่งปลอดภัยและไม่อมออกฤทธิ์ systemic
🔍 ข้ออื่นผิดเพราะอะไร:
• ข้อ ก. (Cotrimazole): Clotrimazole รูปแบบยาน้ำกลั้วปากไม่มีใช้มาตรฐานในไทย ยาเม็ดอม clotrimazole troche ใช้ได้แต่ในตัวเลือกสะกดผิดและไม่ใช่ยาน้ำ suspension
• ข้อ ค. (Claritromycin): Clarithromycin เป็นยาปฏิชีวนะกลุ่ม Macrolide ออกฤทธิ์ต้านแบคทีเรีย ไม่มีฤทธิ์ต้านเชื้อรา Candida albicans จึงไม่สามารถรักษาฝ้าขาวในปากได้
• ข้อ ง. (Itraconazole): Itraconazole ชนิดรับประทานเป็นยาต้านเชื้อราเชิงระบบ มีอันตรกิริยาระหว่างยาและพิษต่อตับสูง จึงไม่เหมาะเป็นยาน้ำกลั้วเฉพาะที่ลำดับแรกในผู้ป่วยทั่วไป
• ข้อ จ. (Amphotericin B): Amphotericin B ชนิดฉีดเป็นยาต้านเชื้อรากลุ่ม polyene ที่สงวนไว้สำหรับการติดเชื้อรารุนแรงในกระแสเลือดหรืออวัยวะภายใน ไม่ใช้เป็นยาน้ำกลั้วปากใน oral thrush ทั่วไป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57" s="121" t="n"/>
      <c r="L157" s="89" t="inlineStr">
        <is>
          <t>Fungal Infections</t>
        </is>
      </c>
      <c r="M157" s="121" t="inlineStr">
        <is>
          <t>Clinic</t>
        </is>
      </c>
      <c r="N157" s="89" t="inlineStr">
        <is>
          <t>ข้อ 41 Pharma Plus เล่มม่วง (เฉลยข้อ ข ง)</t>
        </is>
      </c>
      <c r="O157" s="121" t="n"/>
      <c r="P157" s="121" t="n"/>
      <c r="Q157" s="100" t="n"/>
    </row>
    <row r="158" ht="13.2" customHeight="1" s="49">
      <c r="A158" s="120" t="n">
        <v>156</v>
      </c>
      <c r="B158" s="89" t="inlineStr">
        <is>
          <t>จงบอกกลไกออกฤทธิ์ของ zidovudine</t>
        </is>
      </c>
      <c r="C158" s="121" t="n"/>
      <c r="D158" s="89" t="inlineStr">
        <is>
          <t>Inhibit protein synthesis</t>
        </is>
      </c>
      <c r="E158" s="89" t="inlineStr">
        <is>
          <t>Inhibit HIV protease</t>
        </is>
      </c>
      <c r="F158" s="89" t="inlineStr">
        <is>
          <t>Inhibit HIV reverse transcriptase</t>
        </is>
      </c>
      <c r="G158" s="89" t="inlineStr">
        <is>
          <t>Inhibit thymidine kinase</t>
        </is>
      </c>
      <c r="H158" s="89" t="inlineStr">
        <is>
          <t>Inhibit cell wall synthesis</t>
        </is>
      </c>
      <c r="I158" s="120" t="inlineStr">
        <is>
          <t>3</t>
        </is>
      </c>
      <c r="J158" s="89" t="inlineStr">
        <is>
          <t>✅ คำตอบที่ถูกต้อง: ข้อ ค. Inhibit HIV reverse transcriptase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Inhibit HIV reverse transcriptase Zidovudine (AZT) เป็นยาในกลุ่ม Nucleoside Reverse Transcriptase Inhibitors (NRTIs) ออกฤทธิ์ยับยั้งเอนไซม์ Reverse transcriptase ของเชื้อ HIV
🔍 ข้ออื่นผิดเพราะอะไร:
• ข้อ ก. (Inhibit protein synthesis): การยับยั้งการสังเคราะห์โปรตีนเป็นกลไกของยาปฏิชีวนะกลุ่ม Aminoglycosides, Macrolides และ Tetracyclines ในแบคทีเรีย ไม่ใช่กลไกของยาต้านไวรัส Zidovudine
• ข้อ ข. (Inhibit HIV protease): การยับยั้ง HIV protease เป็นกลไกออกฤทธิ์เฉพาะของยากลุ่ม Protease Inhibitors เช่น Ritonavir, Atazanavir และ Darunavir ไม่ใช่กลุ่ม NRTIs
• ข้อ ง. (Inhibit thymidine kinase): Zidovudine ต้องถูก phosphorylated โดย cellular thymidine kinase ของโฮสต์เพื่อให้กลายเป็นรูป active triphosphate ไม่ได้มีกลไกยับยั้งเอนไซม์ thymidine kinase
• ข้อ จ. (Inhibit cell wall synthesis): การยับยั้งการสร้างผนังเซลล์เป็นกลไกของยาปฏิชีวนะกลุ่ม Beta-lactams และ Glycopeptides ในแบคทีเรีย ซึ่งไวรัสไม่มีผนังเซลล์แบบ peptidoglycan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8" s="121" t="n"/>
      <c r="L158" s="89" t="inlineStr">
        <is>
          <t>Antimicrobial Pharmacology</t>
        </is>
      </c>
      <c r="M158" s="121" t="inlineStr">
        <is>
          <t>Clinic</t>
        </is>
      </c>
      <c r="N158" s="89" t="inlineStr">
        <is>
          <t>ข้อ 42 Pharma Plus เล่มม่วง (เฉลยข้อ ค)</t>
        </is>
      </c>
      <c r="O158" s="121" t="n"/>
      <c r="P158" s="121" t="n"/>
      <c r="Q158" s="100" t="n"/>
    </row>
    <row r="159" ht="13.2" customHeight="1" s="49">
      <c r="A159" s="120" t="n">
        <v>157</v>
      </c>
      <c r="B159" s="89" t="inlineStr">
        <is>
          <t>พิจารณาโครงสร้างของ Ritonavir ท่านคิดว่าข้อใดไม่ถูกต้อง</t>
        </is>
      </c>
      <c r="C159" s="121" t="n"/>
      <c r="D159" s="89" t="inlineStr">
        <is>
          <t>เมื่อให้ยาร่วมกับอาหารยาจะออกฤทธิ์ช้าลง</t>
        </is>
      </c>
      <c r="E159" s="89" t="inlineStr">
        <is>
          <t>ยามีการละลายน้ำต่ำ จึงดูดซึมได้ไม่ดี</t>
        </is>
      </c>
      <c r="F159" s="89" t="inlineStr">
        <is>
          <t>เนื่องจากเป็น peptide-like จึงสลายตัวได้ง่ายในกรดในกระเพาะอาหาร</t>
        </is>
      </c>
      <c r="G159" s="89" t="inlineStr">
        <is>
          <t>ไม่มี basic functionality จึงไม่ ionize ในทางเดินอาหาร</t>
        </is>
      </c>
      <c r="H159" s="89" t="inlineStr">
        <is>
          <t>ยามี polar functionality จึงละลายน้ำได้ดี</t>
        </is>
      </c>
      <c r="I159" s="120" t="inlineStr">
        <is>
          <t>1</t>
        </is>
      </c>
      <c r="J159" s="89" t="inlineStr">
        <is>
          <t>✅ คำตอบที่ถูกต้อง: ข้อ ก. เมื่อให้ยาร่วมกับอาหารยาจะออกฤทธิ์ช้าลง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เมื่อให้ยาร่วมกับอาหารยาจะออกฤทธิ์ช้าลง Ritonavir มี lipophilicity สูง ละลายน้ำได้ไม่ดี (poor aqueous solubility) ไม่ใช่ละลายน้ำได้ดีดังข้อ 5
🔍 ข้ออื่นผิดเพราะอะไร:
• ข้อ ข. (ยามีการละลายน้ำต่ำ จึงดูดซึมได้ไม่ดี): ข้อความนี้ถูกต้องตามหลักเคมี เนื่องจาก Ritonavir มีคุณสมบัติ lipophilic สูงและละลายน้ำได้ต่ำมาก (BCS Class IV) ทำให้การดูดซึมในทางเดินอาหารมีข้อจำกัด
• ข้อ ค. (เนื่องจากเป็น peptide-like จึงสลายตัวได้ง่ายในกรดในกระเพาะอาหาร): ข้อความนี้ถูกต้องตามหลักโครงสร้าง เนื่องจาก Ritonavir มีโครงสร้างเลียนแบบเปปไทด์ (peptidomimetic) ซึ่งไวต่อการเสียสภาพหรือสลายตัวได้ในสิ่งแวดล้อมที่เป็นกรด
• ข้อ ง. (ไม่มี basic functionality จึงไม่ ionize ในทางเดินอาหาร): ข้อความนี้ถูกต้องเนื่องจากโครงสร้างของ Ritonavir ขาด aliphatic amine ที่มีความเป็นด่างสูง จึงไม่เกิด ionization ในสภาวะกรดของกระเพาะอาหาร
• ข้อ จ. (ยามี polar functionality จึงละลายน้ำได้ดี): ข้อความนี้ถูกต้องเนื่องจากโครงสร้างมีหมู่ฟังก์ชันที่มีขั้ว เช่น thiazole และ carbamate ช่วยเสริม intermolecular interaction แม้ภาพรวมจะละลายน้ำได้จำกัด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9" s="121" t="n"/>
      <c r="L159" s="89" t="inlineStr">
        <is>
          <t>Antimicrobial Pharmacology</t>
        </is>
      </c>
      <c r="M159" s="121" t="inlineStr">
        <is>
          <t>Clinic</t>
        </is>
      </c>
      <c r="N159" s="89" t="inlineStr">
        <is>
          <t>ข้อ 43 Pharma Plus เล่มม่วง (เฉลยข้อ ก ง จ)</t>
        </is>
      </c>
      <c r="O159" s="121" t="n"/>
      <c r="P159" s="121" t="n"/>
      <c r="Q159" s="100" t="n"/>
    </row>
    <row r="160" ht="13.2" customHeight="1" s="49">
      <c r="A160" s="120" t="n">
        <v>158</v>
      </c>
      <c r="B160" s="89" t="inlineStr">
        <is>
          <t>เมื่อคนใช้หักเม็ดยา rifampin ซึ่งเป็น white sugar-coated tablet พบว่าในยาเม็ดเป็นสีส้มแดงทั้งเม็ด ท่านจะอธิบายให้คนใช้เข้าใจอย่างไร</t>
        </is>
      </c>
      <c r="C160" s="121" t="n"/>
      <c r="D160" s="89" t="inlineStr">
        <is>
          <t>ยาเสียเนื่องจาก air oxidation</t>
        </is>
      </c>
      <c r="E160" s="89" t="inlineStr">
        <is>
          <t>ยาเสียเนื่องจาก hydrolysis ของส่วน hydrozone</t>
        </is>
      </c>
      <c r="F160" s="89" t="inlineStr">
        <is>
          <t>ยาไม่เสีย เป็นธรรมชาติของยาเม็ดชนิดนี้</t>
        </is>
      </c>
      <c r="G160" s="89" t="inlineStr">
        <is>
          <t>ยาเสียเนื่องจากความชื้นในอากาศ</t>
        </is>
      </c>
      <c r="H160" s="89" t="inlineStr">
        <is>
          <t>ยาไม่เสีย สีที่เกิดขึ้นนั้นเกิดกับการแต่งสี</t>
        </is>
      </c>
      <c r="I160" s="120" t="inlineStr">
        <is>
          <t>3</t>
        </is>
      </c>
      <c r="J160" s="89" t="inlineStr">
        <is>
          <t>✅ คำตอบที่ถูกต้อง: ข้อ ค. ยาไม่เสีย เป็นธรรมชาติของยาเม็ดชนิดนี้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ยาไม่เสีย เป็นธรรมชาติของยาเม็ดชนิดนี้ Rifampin active ingredient มีสีส้มแดงตามธรรมชาติ การเคลือบสีขาวด้านนอกเป็นเพียงรูปแบบยาเตรียม เมื่อหักจึงเห็นเนื้อยาข้างในเป็นสีส้มแดง ซึ่งยาไม่ได้เสื่อมสภาพ
🔍 ข้ออื่นผิดเพราะอะไร:
• ข้อ ก. (ยาเสียเนื่องจาก air oxidation): สีส้มแดงเป็นคุณสมบัติทางเคมีตามธรรมชาติของผงตัวยา Rifampin เอง ไม่ได้เกิดจากปฏิกิริยา air oxidation ของตัวยา
• ข้อ ข. (ยาเสียเนื่องจาก hydrolysis ของส่วน hydrozone): การแตกตัวเป็นสีส้มแดงเป็นสีจำเพาะของ chromophore ในโมเลกุล Rifampin บริสุทธิ์ ไม่ใช่ผลผลิตที่เกิดจากปฏิกิริยาไฮโดรไลซิส
• ข้อ ง. (ยาเสียเนื่องจากความชื้นในอากาศ): ความชื้นในอากาศอาจทำให้เม็ดยานิ่มหรือเหนียว แต่สีส้มแดงสว่างภายในเม็ดเป็นสีธรรมชาติของตัวยาสำคัญ ไม่ใช่รอยด่างจากความชื้น
• ข้อ จ. (ยาไม่เสีย สีที่เกิดขึ้นนั้นเกิดกับการแต่งสี): สารเคลือบชั้นนอกเป็นน้ำตาลสีขาวเพื่อบดบังสีและรสชาติขม ตัวยาเนื้อในเป็นสีส้มแดงตามธรรมชาติ ไม่ได้เกิดจากการเติมสีสังเคราะห์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160" s="121" t="n"/>
      <c r="L160" s="89" t="inlineStr">
        <is>
          <t>Tuberculosis</t>
        </is>
      </c>
      <c r="M160" s="121" t="inlineStr">
        <is>
          <t>Clinic</t>
        </is>
      </c>
      <c r="N160" s="89" t="inlineStr">
        <is>
          <t>ข้อ 44 Pharma Plus เล่มม่วง (เฉลยข้อ ค)</t>
        </is>
      </c>
      <c r="O160" s="121" t="n"/>
      <c r="P160" s="121" t="n"/>
      <c r="Q160" s="100" t="n"/>
    </row>
    <row r="161" ht="13.2" customHeight="1" s="49">
      <c r="A161" s="120" t="n">
        <v>159</v>
      </c>
      <c r="B161" s="89" t="inlineStr">
        <is>
          <t>ผู้ป่วยติดเชื้อ HIV และมีวัณโรคร่วม ที่ได้รับการรักษาด้วยยาต้านไวรัสและยาต้านวัณโรค First line drug
อาจมีอาการชาและรู้สึกซ่า ๆ ที่มือและเท้า ข้อใดเป็นสาเหตุของอาการดังกล่าว</t>
        </is>
      </c>
      <c r="C161" s="121" t="n"/>
      <c r="D161" s="89" t="inlineStr">
        <is>
          <t>ขาด Vitamin D เนื่องจากได้รับแสงแดดไม่พอ</t>
        </is>
      </c>
      <c r="E161" s="89" t="inlineStr">
        <is>
          <t>ขาด Vitamin B6 เนื่องจากได้รับการรักษาด้วยยา isoniazid</t>
        </is>
      </c>
      <c r="F161" s="89" t="inlineStr">
        <is>
          <t>ขาด folate เนื่องจากสูญเสียปัสสาวะเพิ่มขึ้น</t>
        </is>
      </c>
      <c r="G161" s="89" t="inlineStr">
        <is>
          <t>ขาด Vitamin B12 เนื่องจากการดูดซึมผิดปกติ</t>
        </is>
      </c>
      <c r="H161" s="89" t="inlineStr">
        <is>
          <t>ขาด Zn เนื่องจากยาท าให้เบื่ออาหาร จึงได้รับ Zn จากอาหารน้อยลง</t>
        </is>
      </c>
      <c r="I161" s="120" t="inlineStr">
        <is>
          <t>1</t>
        </is>
      </c>
      <c r="J161" s="89" t="inlineStr">
        <is>
          <t>✅ คำตอบที่ถูกต้อง: ข้อ ก. ขาด Vitamin D เนื่องจากได้รับแสงแดดไม่พอ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ขาด Vitamin D เนื่องจากได้รับแสงแดดไม่พอ การเลือก ขาด Vitamin D เนื่องจากได้รับแสงแดดไม่พอ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(ขาด Vitamin B6 เนื่องจากได้รับการรักษาด้วยยา isoniazid): การขาด Vitamin B6 จาก Isoniazid เป็นสาเหตุที่แท้จริงของการเกิด peripheral neuropathy จากการยับยั้ง pyridoxine phosphokinase จึงทำให้ข้อนี้เป็นความจริงทางคลินิก
• ข้อ ค. (ขาด folate เนื่องจากสูญเสียปัสสาวะเพิ่มขึ้น): การสูญเสีย folate ทางปัสสาวะไม่สัมพันธ์กับการใช้ยาต้านวัณโรค และการขาด folate นำไปสู่ megaloblastic anemia ไม่ใช่อาการชาปลายมือปลายเท้าเด่น
• ข้อ ง. (ขาด Vitamin B12 เนื่องจากการดูดซึมผิดปกติ): การขาด Vitamin B12 มักเกิดจากภาวะ pernicious anemia หรือการผ่าตัดกระเพาะอาหาร ไม่ใช่ผลข้างเคียงโดยตรงจากการรักษาด้วยยาต้านวัณโรคสูตรมาตรฐาน
• ข้อ จ. (ขาด Zn เนื่องจากยาท าให้เบื่ออาหาร จึงได้รับ Zn จากอาหารน้อยลง): การขาดสังกะสี (Zinc) สัมพันธ์กับการรับรู้รสชาติผิดปกติและแผลหายช้า ไม่ใช่สาเหตุหลักของอาการชาปลายประสาทในผู้ป่วยที่ได้รับยาต้านวัณโรค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161" s="121" t="n"/>
      <c r="L161" s="89" t="inlineStr">
        <is>
          <t>Tuberculosis</t>
        </is>
      </c>
      <c r="M161" s="121" t="inlineStr">
        <is>
          <t>Infectious Diseases</t>
        </is>
      </c>
      <c r="N161" s="89" t="inlineStr">
        <is>
          <t>Mock PLE-CC 1 ข้อ 104</t>
        </is>
      </c>
      <c r="O161" s="121" t="n"/>
      <c r="P161" s="121" t="n"/>
      <c r="Q161" s="100" t="n"/>
    </row>
    <row r="162" ht="13.2" customHeight="1" s="49">
      <c r="A162" s="120" t="n">
        <v>160</v>
      </c>
      <c r="B162" s="89" t="inlineStr">
        <is>
          <t>อาการของผู้ป่วยเข้าได้กับโรคใด</t>
        </is>
      </c>
      <c r="C162" s="121" t="n"/>
      <c r="D162" s="89" t="inlineStr">
        <is>
          <t>photosensitivity</t>
        </is>
      </c>
      <c r="E162" s="89" t="inlineStr">
        <is>
          <t>eczema</t>
        </is>
      </c>
      <c r="F162" s="89" t="inlineStr">
        <is>
          <t>impetigo</t>
        </is>
      </c>
      <c r="G162" s="89" t="inlineStr">
        <is>
          <t>canker sore</t>
        </is>
      </c>
      <c r="H162" s="89" t="inlineStr">
        <is>
          <t>Cold sore</t>
        </is>
      </c>
      <c r="I162" s="120" t="inlineStr">
        <is>
          <t>4</t>
        </is>
      </c>
      <c r="J162" s="89" t="inlineStr">
        <is>
          <t>✅ คำตอบที่ถูกต้อง: ข้อ ง. canker sore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canker sore การเลือก canker sore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(photosensitivity): Photosensitivity เป็นภาวะผิวหนังไวต่อแสงแดด เกิดผื่นแดงบริเวณที่สัมผัสแสง ไม่ใช่รอยโรคแผลในเยื่อบุช่องปาก
• ข้อ ข. (eczema): Eczema เป็นโรคผื่นผิวหนังอักเสบเรื้อรัง มีตุ่มคัน แดง แห้งลอกตามผิวหนังด้านนอก ไม่ได้มีลักษณะเป็นแผลหลุมร้อนในของเยื่อบุช่องปาก
• ข้อ ค. (impetigo): Impetigo เป็นการติดเชื้อแบคทีเรียที่ผิวหนังชั้นตื้น มักพบลักษณะตุ่มน้ำแตกเป็นสะเก็ดสีน้ำผึ้งรอบจมูกและปาก ไม่ใช่แผลเยื่อบุช่องปาก
• ข้อ จ. (Cold sore): Cold sore เกิดจากเชื้อ Herpes Simplex Virus Type 1 มักเป็นตุ่มน้ำใสรวมกันเป็นกระจุกบริเวณริมฝีปากด้านนอก ไม่ใช่แผลหลุมเดี่ยวบนเยื่อบุในช่องปาก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2" s="121" t="n"/>
      <c r="L162" s="89" t="inlineStr">
        <is>
          <t>Antimicrobial Pharmacology</t>
        </is>
      </c>
      <c r="M162" s="121" t="inlineStr">
        <is>
          <t>Infectious Diseases</t>
        </is>
      </c>
      <c r="N162" s="89" t="inlineStr">
        <is>
          <t>Mock PLE-CC 1 ข้อ 119</t>
        </is>
      </c>
      <c r="O162" s="121" t="n"/>
      <c r="P162" s="121" t="n"/>
      <c r="Q162" s="100" t="n"/>
    </row>
    <row r="163" ht="13.2" customHeight="1" s="49">
      <c r="A163" s="120" t="n">
        <v>161</v>
      </c>
      <c r="B163" s="89" t="inlineStr">
        <is>
          <t>ข้อใดไม่ใช่ปัจจัยกระตุ้นที่สำคัญที่ทำให้โรคนี้กำเริบ</t>
        </is>
      </c>
      <c r="C163" s="121" t="n"/>
      <c r="D163" s="89" t="inlineStr">
        <is>
          <t>การนอนหลับไม่เพียงพอ</t>
        </is>
      </c>
      <c r="E163" s="89" t="inlineStr">
        <is>
          <t>ภาวะเครียด</t>
        </is>
      </c>
      <c r="F163" s="89" t="inlineStr">
        <is>
          <t>เจอแสงแดดจัด</t>
        </is>
      </c>
      <c r="G163" s="89" t="inlineStr">
        <is>
          <t>การได้รับ amoxicillin</t>
        </is>
      </c>
      <c r="H163" s="89" t="inlineStr">
        <is>
          <t>ติดเชื้อไวรัสเช่นไข้หวัด</t>
        </is>
      </c>
      <c r="I163" s="120" t="inlineStr">
        <is>
          <t>2</t>
        </is>
      </c>
      <c r="J163" s="89" t="inlineStr">
        <is>
          <t>✅ คำตอบที่ถูกต้อง: ข้อ ข. ภาวะเครียด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ภาวะเครียด การเลือก ภาวะเครียด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(การนอนหลับไม่เพียงพอ): การนอนหลับไม่เพียงพอทำให้ระบบภูมิคุ้มกันลดลง เป็นปัจจัยกระตุ้นสำคัญที่ทำให้โรคตุ่มน้ำใสเริมหรือแผลร้อนในกำเริบซ้ำได้บ่อย
• ข้อ ค. (เจอแสงแดดจัด): การสัมผัสแสงแดดจัดและรังสี UV เป็นสิ่งกระตุ้นทางกายภาพโดยตรงที่ทำให้เชื้อ HSV ที่แฝงตัวอยู่ในปมประสาทเกิดการแบ่งตัวกำเริบขึ้นมา
• ข้อ ง. (การได้รับ amoxicillin): การได้รับยา Amoxicillin อาจทำให้เกิดการแพ้ยาหรือรบกวนสมดุลจุลชีพ แต่ไม่ใช่ปัจจัยเหนี่ยวนำให้เชื้อไวรัสเริมกำเริบตามกลไกพยาธิสรีรวิทยา
• ข้อ จ. (ติดเชื้อไวรัสเช่นไข้หวัด): การติดเชื้อไวรัสทางเดินหายใจส่วนบนทำให้ภูมิคุ้มกันร่างกายลดต่ำลง เป็นปัจจัยกระตุ้นที่พบบ่อยมากในการกระตุ้นให้รอยโรคไวรัสแฝงกำเริบ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3" s="121" t="n"/>
      <c r="L163" s="89" t="inlineStr">
        <is>
          <t>Antimicrobial Pharmacology</t>
        </is>
      </c>
      <c r="M163" s="121" t="inlineStr">
        <is>
          <t>Infectious Diseases</t>
        </is>
      </c>
      <c r="N163" s="89" t="inlineStr">
        <is>
          <t>Mock PLE-CC 1 ข้อ 123</t>
        </is>
      </c>
      <c r="O163" s="121" t="n"/>
      <c r="P163" s="121" t="n"/>
      <c r="Q163" s="100" t="n"/>
    </row>
    <row r="164" ht="13.2" customHeight="1" s="49">
      <c r="A164" s="120" t="n">
        <v>162</v>
      </c>
      <c r="B164" s="89" t="inlineStr">
        <is>
          <t>การรักษา peptic ulcer disease ที่เหมาะสมอันดับแรก ตามแนวทางเวชปฏิบัติในการวินิจฉัยและการรักษา ผู้ป่วยที่มีการติดเชื้อ H. pylori ในประเทศไทย √ √ (มากก|า 65 ~) √ √</t>
        </is>
      </c>
      <c r="C164" s="121" t="n"/>
      <c r="D164" s="89" t="inlineStr">
        <is>
          <t>Omeprazole + Metronidazole + Bismuth subsalicylate + tetracycline</t>
        </is>
      </c>
      <c r="E164" s="89" t="inlineStr">
        <is>
          <t>Omeprazole + Levofloxacin + Amoxicillin</t>
        </is>
      </c>
      <c r="F164" s="89" t="inlineStr">
        <is>
          <t>Lansoprazole + Clarithromycin + Amoxicillin</t>
        </is>
      </c>
      <c r="G164" s="89" t="inlineStr">
        <is>
          <t>Lansoprazole + Amoxicillin + Metronidazole + Bismuth subsalicylate</t>
        </is>
      </c>
      <c r="H164" s="89" t="inlineStr">
        <is>
          <t>Lansoprazole + Clarithromycin + Bismuth subsalicylate + Amoxicillin (ไม่มั่นใจ choice ข้อนี้)</t>
        </is>
      </c>
      <c r="I164" s="120" t="inlineStr">
        <is>
          <t>1</t>
        </is>
      </c>
      <c r="J164" s="89" t="inlineStr">
        <is>
          <t>✅ คำตอบที่ถูกต้อง: ข้อ ก. Omeprazole + Metronidazole + Bismuth subsalicylate + tetracycline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(Omeprazole + Metronidazole + Bismuth subsalicylate + tetracycline): เป็น antianaerobic และ antiprotozoal agent ยับยั้ง Trichomonas vaginalis, Giardia, Amebiasis, และ anaerobes ห้ามดื่มแอลกอฮอล์ระหว่างใช้ยา (disulfiram-like reaction)
• ข้อ ค. (Omeprazole + Levofloxacin + Amoxicillin): เป็น Aminopenicillin ยับยั้ง bacterial cell wall synthesis เป็น first-line สำหรับ uncomplicated bacterial infections (เช่น Strep pharyngitis, AOM, sinusitis)
• ข้อ ง. (Lansoprazole + Clarithromycin + Amoxicillin): เป็น Aminopenicillin ยับยั้ง bacterial cell wall synthesis เป็น first-line สำหรับ uncomplicated bacterial infections (เช่น Strep pharyngitis, AOM, sinusitis)
• ข้อ จ. (Lansoprazole + Amoxicillin + Metronidazole + Bismuth subsalicylate):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4" s="121" t="n"/>
      <c r="L164" s="89" t="inlineStr">
        <is>
          <t>Antimicrobial Pharmacology</t>
        </is>
      </c>
      <c r="M164" s="121" t="inlineStr">
        <is>
          <t>Infectious Diseases</t>
        </is>
      </c>
      <c r="N164" s="89" t="inlineStr">
        <is>
          <t>PLE_CC1_2567_Key ข้อ 9</t>
        </is>
      </c>
      <c r="O164" s="121" t="n"/>
      <c r="P164" s="121" t="n"/>
      <c r="Q164" s="100" t="n"/>
    </row>
    <row r="165" ht="13.2" customHeight="1" s="49">
      <c r="A165" s="120" t="n">
        <v>163</v>
      </c>
      <c r="B165" s="89" t="inlineStr">
        <is>
          <t>ชายอายุ 35 ปี เป็น acute bacterial sinusitis ติดเชื้อ streptococcus pneumoniae ดื้อยา penicillin และมีประวัติแพ้ยา amoxicillin แบบ type 1 hypersensitivity เลือกยาฆ่าเชื้อแบคทีเรีย จาก IDSA guideline ตาม guideline IDSA Levofloxacin เป็นยาที่ถูก</t>
        </is>
      </c>
      <c r="C165" s="121" t="n"/>
      <c r="D165" s="89" t="inlineStr">
        <is>
          <t>Cefixime</t>
        </is>
      </c>
      <c r="E165" s="89" t="inlineStr">
        <is>
          <t>Levofloxacin</t>
        </is>
      </c>
      <c r="F165" s="89" t="inlineStr">
        <is>
          <t>Clindamycin</t>
        </is>
      </c>
      <c r="G165" s="89" t="inlineStr">
        <is>
          <t>Erythromycin</t>
        </is>
      </c>
      <c r="H165" s="89" t="inlineStr">
        <is>
          <t>Amoxicillin clavulanate</t>
        </is>
      </c>
      <c r="I165" s="120" t="inlineStr">
        <is>
          <t>1</t>
        </is>
      </c>
      <c r="J165" s="89" t="inlineStr">
        <is>
          <t>✅ คำตอบที่ถูกต้อง: ข้อ ก. Cefixime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Pneumonia โดยมี clinical efficacy สูงสุดในการรักษาและมี safety profile ที่เหมาะสม
🔍 ข้ออื่นผิดเพราะอะไร:
• ข้อ ข. (Levofloxacin): Levofloxacin เป็นยาทางเลือกที่ถูกต้องตาม IDSA guideline สำหรับ ABRS ในผู้ที่แพ้ penicillin แบบรุนแรง จึงเป็นตัวเลือกที่ถูกต้องทางคลินิก
• ข้อ ค. (Clindamycin): Clindamycin ไม่ครอบคลุมเชื้อก่อโรคสำคัญในทางเดินหายใจอย่าง Haemophilus influenzae และ Moraxella catarrhalis จึงไม่ใช้เป็นยาเดี่ยวใน ABRS
• ข้อ ง. (Erythromycin): Erythromycin มีอัตราการดื้อยาของ Streptococcus pneumoniae สูงมากในปัจจุบัน และมีผลข้างเคียงทางเดินอาหารสูง จึงไม่แนะนำในแนวทางเวชปฏิบัติ
• ข้อ จ. (Amoxicillin clavulanate): Amoxicillin/clavulanate เป็นยากลุ่มเพนิซิลลิน ซึ่งมีข้อห้ามใช้อย่างเด็ดขาดในผู้ป่วยที่มีประวัติแพ้ยาเพนิซิลลินชนิดรุนแรงแบบ Type 1 hypersensitivity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5" s="121" t="n"/>
      <c r="L165" s="89" t="inlineStr">
        <is>
          <t>Pneumonia</t>
        </is>
      </c>
      <c r="M165" s="121" t="inlineStr">
        <is>
          <t>Infectious Diseases</t>
        </is>
      </c>
      <c r="N165" s="89" t="inlineStr">
        <is>
          <t>PLE_CC1_2567_Key ข้อ 37</t>
        </is>
      </c>
      <c r="O165" s="121" t="n"/>
      <c r="P165" s="121" t="n"/>
      <c r="Q165" s="100" t="n"/>
    </row>
    <row r="166" ht="13.2" customHeight="1" s="49">
      <c r="A166" s="120" t="n">
        <v>164</v>
      </c>
      <c r="B166" s="89" t="inlineStr">
        <is>
          <t>Case HIV CD4 &lt; 150 ต้องได้ยาป้องกัน OI (Opportunistic Infection) อะไรบ้าง " A</t>
        </is>
      </c>
      <c r="C166" s="121" t="n"/>
      <c r="D166" s="89" t="inlineStr">
        <is>
          <t>Co-trimoxazole</t>
        </is>
      </c>
      <c r="E166" s="89" t="inlineStr">
        <is>
          <t>Fluconazole</t>
        </is>
      </c>
      <c r="F166" s="89" t="inlineStr">
        <is>
          <t>Azithromycin</t>
        </is>
      </c>
      <c r="G166" s="89" t="inlineStr">
        <is>
          <t>Co-trimoxazole + Fluconazole</t>
        </is>
      </c>
      <c r="H166" s="89" t="inlineStr">
        <is>
          <t>Co-trimoxazole + Fluconazole + azithromycin X ร</t>
        </is>
      </c>
      <c r="I166" s="120" t="inlineStr">
        <is>
          <t>1</t>
        </is>
      </c>
      <c r="J166" s="89" t="inlineStr">
        <is>
          <t>✅ คำตอบที่ถูกต้อง: ข้อ ก. Co-trimoxazole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amoxicillin มากินหลายครั้งแล้วไม่แพ้ เคยซื้อยา azithromycin มากินหลายครั้งก็ไม่แพ้เหมือนกัน, - ไม่เคย
🔍 ข้ออื่นผิดเพราะอะไร:
• ข้อ ข. (Fluconazole): Fluconazole ใช้ป้องกัน Cryptococcosis หรือ Candidiasis แต่แนวทางเวชปฏิบัติไทยไม่แนะนำให้ primary antifungal prophylaxis แก่ผู้ป่วย HIV ทุกรายเป็นกิจวัตร
• ข้อ ค. (Azithromycin): Azithromycin ใช้สำหรับ primary prophylaxis ต่อเชื้อ MAC เฉพาะในรายที่ระดับ CD4 ต่ำกว่า 50 cells/mm³ จึงยังไม่มีข้อบ่งใช้ที่ระดับ CD4 150 cells/mm³
• ข้อ ง. (Co-trimoxazole + Fluconazole): การให้ Co-trimoxazole ร่วมกับ Fluconazole เกินความจำเป็น เนื่องจากไม่มีข้อบ่งใช้สำหรับการให้ยาต้านเชื้อราป้องกันปฐมภูมิเป็นประจำที่ระดับ CD4 นี้
• ข้อ จ. (Co-trimoxazole + Fluconazole + azithromycin X ร</t>
        </is>
      </c>
      <c r="K166" s="121" t="n"/>
      <c r="L166" s="89" t="inlineStr">
        <is>
          <t>Antimicrobial Pharmacology</t>
        </is>
      </c>
      <c r="M166" s="121" t="inlineStr">
        <is>
          <t>Infectious Diseases</t>
        </is>
      </c>
      <c r="N166" s="89" t="inlineStr">
        <is>
          <t>PLE_CC1_2567_Key ข้อ 75</t>
        </is>
      </c>
      <c r="O166" s="121" t="n"/>
      <c r="P166" s="121" t="n"/>
      <c r="Q166" s="100" t="n"/>
    </row>
    <row r="167" ht="13.2" customHeight="1" s="49">
      <c r="A167" s="120" t="n">
        <v>165</v>
      </c>
      <c r="B167" s="89" t="inlineStr">
        <is>
          <t>ในทางเคมีทางการแพทย์ ตำแหน่งและหมู่ฟังก์ชันใดของ Triamcinolone acetonide ที่มีบทบาทสำคัญในการเพิ่มความชอบไขมัน (Lipophilicity) และช่วยเพิ่มการแทรกซึมผ่านชั้นผิวหนัง Stratum corneum</t>
        </is>
      </c>
      <c r="C167" s="121" t="n"/>
      <c r="D167" s="89" t="inlineStr">
        <is>
          <t>หมู่ Acetonide (16alpha,17alpha-isopropylidenedioxy) ช่วยเพิ่มความชอบไขมัน (Lipophilicity) และการแทรกซึมผ่านผิวหนัง</t>
        </is>
      </c>
      <c r="E167" s="89" t="inlineStr">
        <is>
          <t>หมู่ 9alpha-fluoro เพิ่ม Glucocorticoid potency และ Mineralocorticoid activity</t>
        </is>
      </c>
      <c r="F167" s="89" t="inlineStr">
        <is>
          <t>หมู่ 11beta-hydroxyl ซึ่งเป็นหมู่จำเป็นในการจับกับ Glucocorticoid receptor</t>
        </is>
      </c>
      <c r="G167" s="89" t="inlineStr">
        <is>
          <t>หมู่ 21-hydroxyl ที่ปลายสายทำหน้าที่จับกับโปรตีนตัวรับ</t>
        </is>
      </c>
      <c r="H167" s="89" t="inlineStr">
        <is>
          <t>พันธะคู่ C1-C2 (Delta-1) บนวงแหวน A เพิ่มฤทธิ์ต้านการอักเสบ</t>
        </is>
      </c>
      <c r="I167" s="120" t="n">
        <v>1</v>
      </c>
      <c r="J167" s="89" t="inlineStr">
        <is>
          <t>✅ คำตอบที่ถูกต้อง: ข้อ ก. หมู่ Acetonide (16alpha,17alpha-isopropylidenedioxy) ช่วยเพิ่มความชอบไขมัน (Lipophilicity) และการแทรกซึมผ่านผิวหนัง
💡 Background:
การดัดแปลงโครงสร้างของ Corticosteroids เพื่อใช้ภายนอก (Topical corticosteroids) เช่น Triamcinolone ให้กลายเป็น Triamcinolone acetonide มีวัตถุประสงค์เพื่อเพิ่มประสิทธิภาพการออกฤทธิ์เฉพาะที่
🎯 ทำไมข้อนี้ถึงถูก:
การสร้างวงแหวน Acetonide ระหว่างหมู่ไฮดรอกซิลที่ตำแหน่ง C-16 และ C-17 (16alpha,17alpha-acetonide ketal ring) จะปิดหมู่ที่มีขั้วของแอลกอฮอล์ ทำให้โมเลกุลมีความชอบไขมัน (Lipophilicity) สูงขึ้นอย่างมาก ส่งผลให้ตัวยาสามารถแทรกซึมผ่านชั้นไขมันของผิวหนัง (Stratum corneum) ได้ดียิ่งขึ้น เพิ่ม Potency การต้านการอักเสบเฉพาะที่สูงกว่า Triamcinolone ดั้งเดิมหลายเท่า
🔍 ข้ออื่นผิดเพราะอะไร:
• ข้อ ข. Ciprofloxacin 500 mg BID: เป็นยาปฏิชีวนะกลุ่ม Fluoroquinolone ไม่ใช่โครงสร้างของสเตียรอยด์
• ข้อ ค. Azithromycin 500 mg OD: เป็นยาปฏิชีวนะกลุ่ม Macrolide
• ข้อ ง. Doxycycline 100 mg BID: เป็นยาปฏิชีวนะกลุ่ม Tetracycline
• ข้อ จ. Cotrimoxazole 160/800 mg BID: เป็นยาต้านจุลชีพกลุ่ม Sulfonamide/Trimethoprim
📖 Guideline อ้างอิง:
Foye's Principles of Medicinal Chemistry &amp; Wilson and Gisvold's Organic Medicinal and Pharmaceutical Chemistry
📌 จุดจำก่อนสอบ:
Triamcinolone acetonide SAR: 16,17-acetonide ring เพิ่ม Lipophilicity -&gt; ยาซึมผ่านผิวหนังได้ดีขึ้นมาก (Topical medium-high potency)</t>
        </is>
      </c>
      <c r="K167" s="121" t="n"/>
      <c r="L167" s="89" t="inlineStr">
        <is>
          <t>Antimicrobial Pharmacology</t>
        </is>
      </c>
      <c r="M167" s="121" t="inlineStr">
        <is>
          <t>Infectious Diseases</t>
        </is>
      </c>
      <c r="N167" s="89" t="inlineStr">
        <is>
          <t>PLE_CC1_2567_Key ข้อ 95</t>
        </is>
      </c>
      <c r="O167" s="121" t="n"/>
      <c r="P167" s="121" t="n"/>
      <c r="Q167" s="100" t="n"/>
    </row>
    <row r="168" ht="13.2" customHeight="1" s="49">
      <c r="A168" s="120" t="n">
        <v>166</v>
      </c>
      <c r="B168" s="89" t="inlineStr">
        <is>
          <t>อาการใดที่ใช@แยก acute bacterial rhinosinusitis ออกจากการติดเชื้อในระบบทางเดินหายใจส6วนบน</t>
        </is>
      </c>
      <c r="C168" s="121" t="n"/>
      <c r="D168" s="89" t="inlineStr">
        <is>
          <t>Maxillary pain</t>
        </is>
      </c>
      <c r="E168" s="89" t="inlineStr">
        <is>
          <t>Sneezing</t>
        </is>
      </c>
      <c r="F168" s="89" t="inlineStr">
        <is>
          <t>Purulent conjunctivitis</t>
        </is>
      </c>
      <c r="G168" s="89" t="inlineStr">
        <is>
          <t>ไอ</t>
        </is>
      </c>
      <c r="H168" s="89" t="inlineStr">
        <is>
          <t>[NEED_REVIEW]</t>
        </is>
      </c>
      <c r="I168" s="120" t="inlineStr">
        <is>
          <t>1</t>
        </is>
      </c>
      <c r="J168" s="89" t="inlineStr">
        <is>
          <t>✅ คำตอบที่ถูกต้อง: ข้อ ก. Maxillary pain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URTI โดยมี clinical efficacy สูงสุดในการรักษาและมี safety profile ที่เหมาะสม
🔍 ข้ออื่นผิดเพราะอะไร:
• ข้อ ข. (Sneezing): Sneezing (การจาม) เป็นอาการเด่นของการติดเชื้อไวรัสทางเดินหายใจส่วนบน (viral URI) หรือภูมิแพ้ ไม่ใช่อาการจำเพาะของ bacterial sinusitis
• ข้อ ค. (Purulent conjunctivitis): Purulent conjunctivitis บ่งชี้ถึงเยื่อบุตาอักเสบจากเชื้อแบคทีเรีย ซึ่งอาจเกิดร่วมกับ sinusitis ได้ แต่ไม่ใช่เกณฑ์หลักในการแยกการอักเสบของโพรงไซนัส
• ข้อ ง. (ไอ): อาการไอพบได้ทั้งในไข้หวัดทั่วไป การติดเชื้อไวรัส และไซนัสอักเสบจากเสมหะไหลลงคอ (post-nasal drip) จึงไม่มีความจำเพาะในการวินิจฉัย ABRS
• ข้อ จ. (เจ็บคอ • Acute bacterial rhinosinusitis มีอาการคัดจมูก, purulent nasal discharge, facial pain โดยเฉพาะ maxillary pain (ปวดบริเวณแก@ม ข@างแก@ม) • อาการที่มักพบใน URI เช6น sneezing, sore throat, cough แต6ไม6จำเพาะสำหรับการอักเสบไซนัสจาก แบคทีเรีย • Purulent conjunctivitis อาจพบได@ในการติดเชื้อแบคทีเรียบางชนิด ดังนั้น maxillary pain เปeนอาการที่ช6วยแยก ABRS ออกจาก URTI ทั่วไป): อาการเจ็บคอเป็นลักษณะคลาสสิกของการติดเชื้อไวรัสทางเดินหายใจส่วนบนและคอหอยอักเสบ ไม่สามารถใช้แยกภาวะ bacterial sinusitis ออกจากหวัดได้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8" s="121" t="n"/>
      <c r="L168" s="89" t="inlineStr">
        <is>
          <t>URTI</t>
        </is>
      </c>
      <c r="M168" s="121" t="inlineStr">
        <is>
          <t>Infectious Diseases</t>
        </is>
      </c>
      <c r="N168" s="89" t="inlineStr">
        <is>
          <t>PLE_CC1_2567_Key ข้อ 104</t>
        </is>
      </c>
      <c r="O168" s="121" t="n"/>
      <c r="P168" s="121" t="n"/>
      <c r="Q168" s="100" t="n"/>
    </row>
    <row r="169" ht="13.2" customHeight="1" s="49">
      <c r="A169" s="120" t="n">
        <v>167</v>
      </c>
      <c r="B169" s="89" t="inlineStr">
        <is>
          <t>ตามแนวทางเวชปฏิบัติในการวินิจฉัยและการรักษาผู้ป่วยที่มีการติดเชื้อ Helicobacter pylori ในประเทศไทย (Thailand Consensus) สูตรยาปฏิชีวนะทางเลือกแรกที่เหมาะสมในการกำจัดเชื้อ H. pylori คือสูตรใด</t>
        </is>
      </c>
      <c r="C169" s="121" t="n"/>
      <c r="D169" s="89" t="inlineStr">
        <is>
          <t>สูตรยา 4 ขนานที่มีบิสมัท (Bismuth quadruple therapy: PPI + Bismuth + Metronidazole + Tetracycline) หรือ Concomitant quadruple therapy นาน 14 วัน</t>
        </is>
      </c>
      <c r="E169" s="89" t="inlineStr">
        <is>
          <t>สูตรยา 3 ขนานมาตรฐาน (Standard Clarithromycin triple therapy: PPI + Clarithromycin + Amoxicillin) เป็นเวลา 7 วัน</t>
        </is>
      </c>
      <c r="F169" s="89" t="inlineStr">
        <is>
          <t>สูตรยา 2 ขนาน (Dual therapy: PPI + Amoxicillin) เป็นเวลา 5 วัน</t>
        </is>
      </c>
      <c r="G169" s="89" t="inlineStr">
        <is>
          <t>Ciprofloxacin ร่วมกับ Doxycycline และ Antacid นาน 10 วัน</t>
        </is>
      </c>
      <c r="H169" s="89" t="inlineStr">
        <is>
          <t>Vancomycin ร่วมกับ Meropenem ทางหลอดเลือดดำนาน 14 วัน</t>
        </is>
      </c>
      <c r="I169" s="120" t="n">
        <v>1</v>
      </c>
      <c r="J169" s="89" t="inlineStr">
        <is>
          <t>✅ คำตอบที่ถูกต้อง: ข้อ ก. สูตรยา 4 ขนานที่มีบิสมัท (Bismuth quadruple therapy: PPI + Bismuth + Metronidazole + Tetracycline) หรือ Concomitant non-bismuth quadruple therapy นาน 14 วัน
💡 Background:
แนวทางเวชปฏิบัติการวินิจฉัยและรักษาผู้ป่วยติดเชื้อ Helicobacter pylori ในประเทศไทย ปัจจุบันพบอัตราการดื้อยา Clarithromycin สูงเกินกว่า 15-20%
🎯 ทำไมข้อนี้ถึงถูก:
เนื่องจากอัตราการดื้อยา Clarithromycin ในประเทศไทยอยู่ในระดับสูง แนวทางเวชปฏิบัติของสมาคมแพทย์ระบบทางเดินอาหารแห่งประเทศไทย จึงแนะนำให้ใช้ สูตร 4 ขนานที่มีบิสมัท (14-day Bismuth quadruple therapy: PPI + Bismuth subsalicylate/subcitrate + Metronidazole + Tetracycline) หรือ สูตร 4 ขนานแบบไม่ใช้บิสมัท (14-day Concomitant regimen: PPI + Amoxicillin + Clarithromycin + Metronidazole) เป็นสูตรยาทางเลือกแรกในการกำจัดเชื้อ H. pylori (Eradication therapy)
🔍 ข้ออื่นผิดเพราะอะไร:
• ข้อ ข. Clarithromycin Triple therapy 7 วัน: ไม่แนะนำเป็นสูตรแรกในพื้นที่ที่มีการดื้อยา Clarithromycin สูง &gt; 15% เพราะอัตราการกำจัดเชื้อต่ำ &lt; 80%
• ข้อ ค. PPI ร่วมกับ Amoxicillin 2 ขนาน 5 วัน: ระยะเวลาสั้นเกินไปและอัตราการกำจัดเชื้อต่ำมาก
• ข้อ ง. Ciprofloxacin ร่วมกับ Doxycycline: ไม่ใช่สูตรมาตรฐานสำหรับ H. pylori
• ข้อ จ. Vancomycin ร่วมกับ Meropenem: เป็นยาปฏิชีวนะรักษาการติดเชื้อแบคทีเรียดื้อยาในโรงพยาบาล
📖 Guideline อ้างอิง:
Thailand Consensus on Helicobacter pylori Treatment (สมาคมแพทย์ระบบทางเดินอาหารแห่งประเทศไทย) &amp; Maastricht VI/Florence Consensus Report
📌 จุดจำก่อนสอบ:
H. pylori first-line ในไทย (Clarithromycin resistance สูง) -&gt; 14-day Bismuth Quadruple หรือ 14-day Concomitant therapy</t>
        </is>
      </c>
      <c r="K169" s="121" t="n"/>
      <c r="L169" s="89" t="inlineStr">
        <is>
          <t>Antimicrobial Pharmacology</t>
        </is>
      </c>
      <c r="M169" s="121" t="inlineStr">
        <is>
          <t>Infectious Diseases</t>
        </is>
      </c>
      <c r="N169" s="89" t="inlineStr">
        <is>
          <t>PLE_CC1_2567_Set1_Key ข้อ 9</t>
        </is>
      </c>
      <c r="O169" s="121" t="n"/>
      <c r="P169" s="121" t="n"/>
      <c r="Q169" s="100" t="n"/>
    </row>
    <row r="170" ht="13.2" customHeight="1" s="49">
      <c r="A170" s="120" t="n">
        <v>168</v>
      </c>
      <c r="B170" s="89" t="inlineStr">
        <is>
          <t>จากตำรับน้ำตาเทียม หากไม่มี Hydroxypropyl-guar สามารถใช้สารในข้อใดทำหน้าที่แทนได้ สารเพิ่มความหนืด ติดเชื้อ bacteria</t>
        </is>
      </c>
      <c r="C170" s="121" t="n"/>
      <c r="D170" s="89" t="inlineStr">
        <is>
          <t>ethyl cellulose</t>
        </is>
      </c>
      <c r="E170" s="89" t="inlineStr">
        <is>
          <t>Cellulose acetate</t>
        </is>
      </c>
      <c r="F170" s="89" t="inlineStr">
        <is>
          <t>Polysorbate 80</t>
        </is>
      </c>
      <c r="G170" s="89" t="inlineStr">
        <is>
          <t>Sorbitol</t>
        </is>
      </c>
      <c r="H170" s="89" t="inlineStr">
        <is>
          <t>PVA</t>
        </is>
      </c>
      <c r="I170" s="120" t="inlineStr">
        <is>
          <t>1</t>
        </is>
      </c>
      <c r="J170" s="89" t="inlineStr">
        <is>
          <t>✅ คำตอบที่ถูกต้อง: ข้อ ก. ethyl cellulose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ตอนกลางคืน มีน้ำมูกใส ไม่มีไข้ ไม่มีการใช้ยาพ่นฉุกเฉิน นอนราบได้ ไม่เคยเข้ารพเพราะหอบเหนื่อย ปัจจุบันใช้ยา
🔍 ข้ออื่นผิดเพราะอะไร:
• ข้อ ข. (Cellulose acetate): Cellulose acetate เป็นพอลิเมอร์ที่ไม่ละลายน้ำ นิยมใช้ทำแผ่นฟิล์มเคลือบ semipermeable membrane ในระบบควบคุมการปลดปล่อยยา ไม่เหมาะเป็นสารเพิ่มความหนืดในยาหยอดตา
• ข้อ ค. (Polysorbate 80): Polysorbate 80 เป็น non-ionic surfactant ทำหน้าที่เป็น solubilizer และ wetting agent ไม่ได้ทำหน้าที่หลักเป็น viscosity-enhancing agent ในตำรับน้ำตาเทียม
• ข้อ ง. (Sorbitol): Sorbitol เป็นสารให้ความหวานและทำหน้าที่ปรับ tonicity agent หรือ humectant ไม่ได้ให้คุณสมบัติในการเพิ่มความหนืดทดแทน Hydroxypropyl-guar
• ข้อ จ. (PVA</t>
        </is>
      </c>
      <c r="K170" s="121" t="n"/>
      <c r="L170" s="89" t="inlineStr">
        <is>
          <t>Antimicrobial Pharmacology</t>
        </is>
      </c>
      <c r="M170" s="121" t="inlineStr">
        <is>
          <t>Infectious Diseases</t>
        </is>
      </c>
      <c r="N170" s="89" t="inlineStr">
        <is>
          <t>PLE_CC1_2567_Set1_Key ข้อ 32</t>
        </is>
      </c>
      <c r="O170" s="121" t="n"/>
      <c r="P170" s="121" t="n"/>
      <c r="Q170" s="100" t="n"/>
    </row>
    <row r="171" ht="13.2" customHeight="1" s="49">
      <c r="A171" s="120" t="n">
        <v>169</v>
      </c>
      <c r="B171" s="89" t="inlineStr">
        <is>
          <t>Case HIV CD4 &lt; 150 ต้องได้ยาป้องกัน OI (Opportunistic Infection) อะไรบ้าง " A</t>
        </is>
      </c>
      <c r="C171" s="121" t="n"/>
      <c r="D171" s="89" t="inlineStr">
        <is>
          <t>Docusate Sodium - lubricant</t>
        </is>
      </c>
      <c r="E171" s="89" t="inlineStr">
        <is>
          <t>glycerin - Osmotic</t>
        </is>
      </c>
      <c r="F171" s="89" t="inlineStr">
        <is>
          <t>psyllium husk - stimulant</t>
        </is>
      </c>
      <c r="G171" s="89" t="inlineStr">
        <is>
          <t>bisacodyl - bulk forming</t>
        </is>
      </c>
      <c r="H171" s="89" t="inlineStr">
        <is>
          <t>[NEED_REVIEW]</t>
        </is>
      </c>
      <c r="I171" s="120" t="inlineStr">
        <is>
          <t>1</t>
        </is>
      </c>
      <c r="J171" s="89" t="inlineStr">
        <is>
          <t>✅ คำตอบที่ถูกต้อง: ข้อ ก. Docusate Sodium - lubricant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(glycerin - Osmotic): Glycerin จัดเป็น osmotic laxative หรือ hyperosmotic agent ที่ดึงน้ำเข้าสู่ลำไส้ตรงและกระตุ้นการขับถ่าย การจับคู่กับกลไก Osmotic จึงถูกต้อง
• ข้อ ค. (psyllium husk - stimulant): Psyllium husk เป็นไฟเบอร์ธรรมชาติที่ออกฤทธิ์เป็น bulk-forming laxative โดยการดูดซับน้ำเพิ่มมวลอุจจาระ ไม่ใช่ stimulant laxative
• ข้อ ง. (bisacodyl - bulk forming): Bisacodyl เป็นยากระตุ้นการบีบตัวของลำไส้ใหญ่โดยตรง จัดเป็น stimulant laxative ไม่ใช่ bulk-forming laxative
• ข้อ จ. (แนวทางการวินิจฉัยและรักษาโรคติดเชื้อในประเทศไทย พ.ศ. 2563 (สมาคมโรคติดเชื้อแห่งประเทศไทย)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71" s="121" t="n"/>
      <c r="L171" s="89" t="inlineStr">
        <is>
          <t>Antimicrobial Pharmacology</t>
        </is>
      </c>
      <c r="M171" s="121" t="inlineStr">
        <is>
          <t>Infectious Diseases</t>
        </is>
      </c>
      <c r="N171" s="89" t="inlineStr">
        <is>
          <t>PLE_CC1_2567_Set1_Key ข้อ 75</t>
        </is>
      </c>
      <c r="O171" s="121" t="n"/>
      <c r="P171" s="121" t="n"/>
      <c r="Q171" s="100" t="n"/>
    </row>
    <row r="172" ht="13.2" customHeight="1" s="49">
      <c r="A172" s="120" t="n">
        <v>170</v>
      </c>
      <c r="B172" s="89" t="inlineStr">
        <is>
          <t>ผู้ป่วยติดเชื้อ HIV รายหนึ่งที่มีระดับ CD4 120 cells/mm3 ได้รับยาป้องกันการติดเชื้อฉวยโอกาส ต่อมา 10 วันเกิดผื่นแดงคันทั่วตัวและมีไข้ต่ำ ยาชนิดใดน่าจะเป็นสาเหตุของการแพ้ทางผิวหนังมากที่สุด</t>
        </is>
      </c>
      <c r="C172" s="121" t="n"/>
      <c r="D172" s="89" t="inlineStr">
        <is>
          <t>Cotrimoxazole (Trimethoprim/Sulfamethoxazole: TMP-SMX)</t>
        </is>
      </c>
      <c r="E172" s="89" t="inlineStr">
        <is>
          <t>Doxycycline 100 mg รับประทานวันละ 2 ครั้ง</t>
        </is>
      </c>
      <c r="F172" s="89" t="inlineStr">
        <is>
          <t>Metronidazole 400 mg รับประทานวันละ 3 ครั้ง</t>
        </is>
      </c>
      <c r="G172" s="89" t="inlineStr">
        <is>
          <t>Nitrofurantoin 100 mg รับประทานวันละ 2 ครั้ง</t>
        </is>
      </c>
      <c r="H172" s="89" t="inlineStr">
        <is>
          <t>Azithromycin 500 mg รับประทานวันละ 1 ครั้ง</t>
        </is>
      </c>
      <c r="I172" s="120" t="n">
        <v>1</v>
      </c>
      <c r="J172" s="89" t="inlineStr">
        <is>
          <t>✅ คำตอบที่ถูกต้อง: ข้อ ก. Cotrimoxazole (Trimethoprim/Sulfamethoxazole: TMP-SMX)
💡 Background:
ผู้ป่วยติดเชื้อ HIV ที่มีระดับ CD4 &lt; 200 cells/mm³ มีความเสี่ยงสูงต่อการติดเชื้อฉวยโอกาส โดยเฉพาะ Pneumocystis jirovecii pneumonia (PCP) และมีความไวต่อการเกิดผื่นแพ้ยาจากกลุ่ม Sulfonamides สูงกว่าคนทั่วไป
🎯 ทำไมข้อนี้ถึงถูก:
ยา Cotrimoxazole (Sulfamethoxazole + Trimethoprim) เป็นยาป้องกันและรักษา PCP ทางเลือกแรก แต่เป็นสาเหตุหลักที่พบบ่อยที่สุดของการเกิดปฏิกิริยาแพ้ยาทางผิวหนัง (Drug-induced skin rash) เช่น Maculopapular rash, Fixed drug eruption, ไปจนถึง Stevens-Johnson syndrome (SJS) ในผู้ป่วยกลุ่มนี้ เนื่องจากเมแทบอไลต์ Hydroxylamine ของซัลฟาในภาวะ Oxidative stress / Glutathione ต่ำ
🔍 ข้ออื่นผิดเพราะอะไร:
• ข้อ ข. Doxycycline: ทำให้เกิด Photosensitivity แต่พบอัตราการแพ้ผื่นรุนแรงน้อยกว่า Cotrimoxazole
• ข้อ ค. Metronidazole: อาการข้างเคียงหลักคือ คลื่นไส้ ลิ้นรับรสโลหะ (Metallic taste) และ Disulfiram-like reaction
• ข้อ ง. Nitrofurantoin: อาการข้างเคียงคือ คลื่นไส้ และ Pulmonary toxicity ในระยะยาว
• ข้อ จ. Azithromycin: ปลอดภัยสูง ผลข้างเคียงหลักคือ อาการไม่สบายท้อง
📖 Guideline อ้างอิง:
Thailand National Guidelines on HIV/AIDS Treatment and Prevention &amp; Dipiro's Pharmacotherapy
📌 จุดจำก่อนสอบ:
Cotrimoxazole (TMP-SMX) ในผู้ป่วย HIV CD4 &lt; 200 -&gt; First-line PCP prophylaxis แต่มักพบการแพ้ยา (Sulfa rash, SJS, Hyperkalemia) สูงที่สุด</t>
        </is>
      </c>
      <c r="K172" s="121" t="n"/>
      <c r="L172" s="89" t="inlineStr">
        <is>
          <t>Antimicrobial Pharmacology</t>
        </is>
      </c>
      <c r="M172" s="121" t="inlineStr">
        <is>
          <t>Infectious Diseases</t>
        </is>
      </c>
      <c r="N172" s="89" t="inlineStr">
        <is>
          <t>PLE_CC1_2567_Set1_Key ข้อ 77</t>
        </is>
      </c>
      <c r="O172" s="121" t="n"/>
      <c r="P172" s="121" t="n"/>
      <c r="Q172" s="100" t="n"/>
    </row>
    <row r="173" ht="13.2" customHeight="1" s="49">
      <c r="A173" s="120" t="n">
        <v>171</v>
      </c>
      <c r="B173" s="89" t="inlineStr">
        <is>
          <t>หญิงอายุ 65 ปี มาโรงพยาบาลด้วยอาการหน้าเบี้ยว ปากเบี้ยว แขนขาชาเล็กน้อย เป็นมาแล้ว 3 ชั่วโมง ตรวจระบบประสาทประเมินได้ NIHSS score = 2 (Minor Ischemic Stroke) ไม่เข้าเกณฑ์ให้ยาละลายลิ่มเลือด การรักษาด้วยยาต้านเกล็ดเลือดข้อใดเหมาะสมที่สุด</t>
        </is>
      </c>
      <c r="C173" s="121" t="n"/>
      <c r="D173" s="89" t="inlineStr">
        <is>
          <t>ยาต้านเกล็ดเลือดคู่ (Dual Antiplatelet Therapy: DAPT) ด้วย Aspirin ร่วมกับ Clopidogrel เป็นเวลา 21 วันแรก แล้วตามด้วยยาเดี่ยว</t>
        </is>
      </c>
      <c r="E173" s="89" t="inlineStr">
        <is>
          <t>Nitrofurantoin 100 mg รับประทานวันละ 2 ครั้ง</t>
        </is>
      </c>
      <c r="F173" s="89" t="inlineStr">
        <is>
          <t>Tenofovir/Emtricitabine 300/200 mg รับประทานวันละครั้ง</t>
        </is>
      </c>
      <c r="G173" s="89" t="inlineStr">
        <is>
          <t>Dolutegravir 50 mg รับประทานวันละครั้ง</t>
        </is>
      </c>
      <c r="H173" s="89" t="inlineStr">
        <is>
          <t>Vancomycin 1 g ฉีดเข้าหลอดเลือดดำทุก 12 ชั่วโมง</t>
        </is>
      </c>
      <c r="I173" s="120" t="n">
        <v>1</v>
      </c>
      <c r="J173" s="89" t="inlineStr">
        <is>
          <t>✅ คำตอบที่ถูกต้อง: ข้อ ก. ยาต้านเกล็ดเลือดคู่ (Dual Antiplatelet Therapy: DAPT) ด้วย Aspirin ร่วมกับ Clopidogrel เป็นเวลา 21 วันแรก แล้วตามด้วยยาเดี่ยว
💡 Background:
แนวทางการรักษาโรคหลอดเลือดสมองขาดเลือดเฉียบพลัน (Acute Ischemic Stroke: AIS) ในกลุ่มผู้ป่วยที่มีอาการเล็กน้อย (Minor stroke: NIHSS ≤ 3) หรือ High-risk TIA (ABCD2 score ≥ 4)
🎯 ทำไมข้อนี้ถึงถูก:
ตามแนวทางเวชปฏิบัติ AHA/ASA และสมาคมประสาทวิทยาแห่งประเทศไทย ผู้ป่วย Non-cardioembolic minor ischemic stroke (NIHSS ≤ 3 เช่น ผู้ป่วยรายนี้ NIHSS = 2) ที่มาโรงพยาบาลภายใน 24 ชั่วโมงแรก ควรได้รับ ยาต้านเกล็ดเลือดคู่ (DAPT: Aspirin loading 160-325 mg + Clopidogrel loading 300 mg แล้วตามด้วย Aspirin 81 mg + Clopidogrel 75 mg OD) ต่อเนื่องเป็นเวลา 21 วัน จากนั้นปรับลดเหลือยาต้านเกล็ดเลือดเดี่ยว (Single antiplatelet) เพื่อป้องกันการเกิด Stroke ซ้ำโดยไม่เพิ่มความเสี่ยงเลือดออกในสมองอย่างมีนัยสำคัญ
🔍 ข้ออื่นผิดเพราะอะไร:
• ข้อ ข. Nitrofurantoin: เป็นยาปฏิชีวนะรักษาการติดเชื้อทางเดินปัสสาวะ
• ข้อ ค. Tenofovir/Emtricitabine: เป็นยาต้านไวรัส HIV
• ข้อ ง. Dolutegravir: เป็นยาต้านไวรัส HIV
• ข้อ จ. Vancomycin: เป็นยาปฏิชีวนะรักษาเชื้อ MRSA
📖 Guideline อ้างอิง:
AHA/ASA Guidelines for the Early Management of Patients with Acute Ischemic Stroke &amp; POINT / CHANCE Clinical Trials
📌 จุดจำก่อนสอบ:
Minor Ischemic Stroke (NIHSS ≤ 3) ภายใน 24 ชม. -&gt; ให้ DAPT (Aspirin + Clopidogrel) นาน 21 วัน (Short-term DAPT) เพื่อลด Early stroke recurrence</t>
        </is>
      </c>
      <c r="K173" s="121" t="n"/>
      <c r="L173" s="89" t="inlineStr">
        <is>
          <t>Antimicrobial Pharmacology</t>
        </is>
      </c>
      <c r="M173" s="121" t="inlineStr">
        <is>
          <t>Infectious Diseases</t>
        </is>
      </c>
      <c r="N173" s="89" t="inlineStr">
        <is>
          <t>PLE_CC1_2567_Set1_Key ข้อ 86</t>
        </is>
      </c>
      <c r="O173" s="121" t="n"/>
      <c r="P173" s="121" t="n"/>
      <c r="Q173" s="100" t="n"/>
    </row>
    <row r="174" ht="13.2" customHeight="1" s="49">
      <c r="A174" s="120" t="n">
        <v>172</v>
      </c>
      <c r="B174" s="89" t="inlineStr">
        <is>
          <t>สูตรยาต้านไวรัสมาตรฐานทางเลือกแรกที่แนะนำสำหรับการป้องกันการติดเชื้อ HIV ก่อนการสัมผัสโรค (Pre-Exposure Prophylaxis: PrEP) ในบุคคลที่มีพฤติกรรมเสี่ยงคือสูตรใด</t>
        </is>
      </c>
      <c r="C174" s="121" t="n"/>
      <c r="D174" s="89" t="inlineStr">
        <is>
          <t>ยารวมเม็ด Tenofovir disoproxil fumarate / Emtricitabine (TDF/FTC 300/200 mg) รับประทานวันละ 1 ครั้ง</t>
        </is>
      </c>
      <c r="E174" s="89" t="inlineStr">
        <is>
          <t>Vancomycin 1 g ฉีดเข้าหลอดเลือดดำทุก 12 ชั่วโมง</t>
        </is>
      </c>
      <c r="F174" s="89" t="inlineStr">
        <is>
          <t>Meropenem 1 g ฉีดเข้าหลอดเลือดดำทุก 8 ชั่วโมง</t>
        </is>
      </c>
      <c r="G174" s="89" t="inlineStr">
        <is>
          <t>Cefazolin 1 g ฉีดเข้าหลอดเลือดดำทุก 8 ชั่วโมง</t>
        </is>
      </c>
      <c r="H174" s="89" t="inlineStr">
        <is>
          <t>Amoxicillin/Clavulanate 1 g รับประทานวันละ 2 ครั้ง</t>
        </is>
      </c>
      <c r="I174" s="120" t="n">
        <v>1</v>
      </c>
      <c r="J174" s="89" t="inlineStr">
        <is>
          <t>✅ คำตอบที่ถูกต้อง: ข้อ ก. ยารวมเม็ด Tenofovir disoproxil fumarate / Emtricitabine (TDF/FTC 300/200 mg) รับประทานวันละ 1 ครั้ง
💡 Background:
การป้องกันการติดเชื้อ HIV ก่อนการสัมผัสเชื้อ (Pre-Exposure Prophylaxis: PrEP) ในกลุ่มบุคคลที่มีพฤติกรรมเสี่ยงสูงต่อการติดเชื้อ
🎯 ทำไมข้อนี้ถึงถูก:
สูตรยามาตรฐานทางเลือกแรกสำหรับ Daily PrEP ตามแนวทางขององค์การอนามัยโลก (WHO) และแนวทางเวชปฏิบัติประเทศไทย คือ ยารวมเม็ด TDF 300 mg / FTC 200 mg (หรือ TDF/3TC) รับประทานวันละ 1 เม็ดอย่างต่อเนื่อง โดยผู้รับบริการต้องได้รับการตรวจคัดกรองยืนยันว่ามีผลเลือด HIV-negative, มีการทำงานของไตปกติ (CrCl ≥ 60 mL/min), และตรวจคัดกรองไวรัสตับอักเสบบี (HBsAg) ก่อนเริ่มยา
🔍 ข้ออื่นผิดเพราะอะไร:
• ข้อ ข. Vancomycin 1 g IV Q12H: เป็นยาปฏิชีวนะกลุ่ม Glycopeptide
• ข้อ ค. Meropenem 1 g IV Q8H: เป็นยาปฏิชีวนะกลุ่ม Carbapenem
• ข้อ ง. Cefazolin 1 g IV Q8H: เป็นยาปฏิชีวนะกลุ่ม 1st generation Cephalosporin (Surgical prophylaxis)
• ข้อ จ. Amoxicillin/Clavulanate 1 g BID: เป็นยาปฏิชีวนะกลุ่ม Aminopenicillin + Beta-lactamase inhibitor
📖 Guideline อ้างอิง:
Thailand National Guidelines on HIV/AIDS Treatment and Prevention 2021/2022 &amp; WHO PrEP Implementation Guidelines
📌 จุดจำก่อนสอบ:
PrEP (ป้องกันก่อนสัมผัส) = TDF/FTC (2 ยา) กินวันละ 1 เม็ดต่อเนื่อง; PEP (ป้องกันหลังสัมผัส) = TDF/FTC + DTG (3 ยา) กินนาน 28 วัน</t>
        </is>
      </c>
      <c r="K174" s="121" t="n"/>
      <c r="L174" s="89" t="inlineStr">
        <is>
          <t>Antimicrobial Pharmacology</t>
        </is>
      </c>
      <c r="M174" s="121" t="inlineStr">
        <is>
          <t>Infectious Diseases</t>
        </is>
      </c>
      <c r="N174" s="89" t="inlineStr">
        <is>
          <t>PLE-CC1 ปี 2566 Day 1 ข้อ 1</t>
        </is>
      </c>
      <c r="O174" s="121" t="n"/>
      <c r="P174" s="121" t="n"/>
      <c r="Q174" s="100" t="n"/>
    </row>
    <row r="175" ht="13.2" customHeight="1" s="49">
      <c r="A175" s="120" t="n">
        <v>173</v>
      </c>
      <c r="B175" s="89" t="inlineStr">
        <is>
          <t>ในกรณีที่บุคคลสัมผัสเชื้อ HIV จากอุบัติเหตุหรือมีเพศสัมพันธ์ที่ไม่ได้ป้องกัน (PEP) สูตรยาต้านไวรัสที่แนะนำเป็นทางเลือกแรกในการป้องกันการติดเชื้อหลังสัมผัสตามแนวทางเวชปฏิบัติของไทยคือสูตรใด</t>
        </is>
      </c>
      <c r="C175" s="121" t="n"/>
      <c r="D175" s="89" t="inlineStr">
        <is>
          <t>ยารวมเม็ด (TDF หรือ TAF) + (3TC หรือ FTC) ร่วมกับ Dolutegravir (DTG) 50 mg รับประทานวันละครั้ง นาน 28 วัน</t>
        </is>
      </c>
      <c r="E175" s="89" t="inlineStr">
        <is>
          <t>Amoxicillin/Clavulanate 1 g รับประทานวันละ 2 ครั้ง นาน 7 วัน</t>
        </is>
      </c>
      <c r="F175" s="89" t="inlineStr">
        <is>
          <t>Ceftriaxone 1 g ฉีดเข้าหลอดเลือดดำวันละครั้ง นาน 3 วัน</t>
        </is>
      </c>
      <c r="G175" s="89" t="inlineStr">
        <is>
          <t>Ciprofloxacin 500 mg รับประทานวันละ 2 ครั้ง นาน 14 วัน</t>
        </is>
      </c>
      <c r="H175" s="89" t="inlineStr">
        <is>
          <t>Azithromycin 500 mg รับประทานวันละครั้ง นาน 3 วัน</t>
        </is>
      </c>
      <c r="I175" s="120" t="n">
        <v>1</v>
      </c>
      <c r="J175" s="89" t="inlineStr">
        <is>
          <t>✅ คำตอบที่ถูกต้อง: ข้อ ก. ยารวมเม็ด (TDF หรือ TAF) + (3TC หรือ FTC) ร่วมกับ Dolutegravir (DTG) 50 mg รับประทานวันละครั้ง นาน 28 วัน
💡 Background:
การป้องกันการติดเชื้อ HIV หลังการสัมผัสเชื้อ (Post-Exposure Prophylaxis: PEP) ทั้งจากการปฏิบัติงาน (Occupational) และไม่ใช่จากการทำงาน (Non-occupational เช่น มีเพศสัมพันธ์โดยไม่ได้ป้องกัน หรือถูกล่วงละเมิดทางเพศ)
🎯 ทำไมข้อนี้ถึงถูก:
ตามแนวทางเวชปฏิบัติแห่งชาติฯ ประเทศไทย สูตรยา PEP ที่แนะนำเป็นอันดับแรก (Preferred PEP regimen) คือ สูตรยา 3 ขนาน ได้แก่ 2 NRTIs (TDF/FTC 300/200 mg หรือ TDF/3TC 300/300 mg) ร่วมกับ 1 INSTI (Dolutegravir: DTG 50 mg OD) โดยต้องเริ่มยาให้เร็วที่สุดภายใน 72 ชั่วโมงหลังสัมผัสเชื้อ และรับประทานต่อเนื่องเป็นเวลา 28 วัน (28 days)
🔍 ข้ออื่นผิดเพราะอะไร:
• ข้อ ข. Amoxicillin/Clavulanate: เป็นยาปฏิชีวนะรักษาแบคทีเรีย
• ข้อ ค. Ceftriaxone 1 g IV OD: เป็นยาปฏิชีวนะรักษาหนองใน/การติดเชื้อในกระแสเลือด
• ข้อ ง. Ciprofloxacin 500 mg BID: เป็นยาปฏิชีวนะกลุ่ม Fluoroquinolone
• ข้อ จ. Azithromycin 500 mg OD: เป็นยาปฏิชีวนะกลุ่ม Macrolide
📖 Guideline อ้างอิง:
Thailand National Guidelines on HIV/AIDS Treatment and Prevention 2021/2022 &amp; US CDC PEP Guidelines
📌 จุดจำก่อนสอบ:
PEP (HIV Post-Exposure Prophylaxis): เริ่มเร็วที่สุดภายใน 72 ชม., สูตร TDF/FTC + DTG (3 ตัวยา), กินต่อเนื่อง 28 วัน</t>
        </is>
      </c>
      <c r="K175" s="121" t="n"/>
      <c r="L175" s="89" t="inlineStr">
        <is>
          <t>Antimicrobial Pharmacology</t>
        </is>
      </c>
      <c r="M175" s="121" t="inlineStr">
        <is>
          <t>Infectious Diseases</t>
        </is>
      </c>
      <c r="N175" s="89" t="inlineStr">
        <is>
          <t>PLE-CC1 ปี 2566 Day 1 ข้อ 5</t>
        </is>
      </c>
      <c r="O175" s="121" t="n"/>
      <c r="P175" s="121" t="n"/>
      <c r="Q175" s="100" t="n"/>
    </row>
    <row r="176" ht="13.2" customHeight="1" s="49">
      <c r="A176" s="120" t="n">
        <v>174</v>
      </c>
      <c r="B176" s="89" t="inlineStr">
        <is>
          <t>ข้อใดคือสูตรยาปฏิชีวนะชนิดรับประทาน (Oral antibiotics) ที่เหมาะสมตามแนวทางเวชปฏิบัติในการรักษาโรคปอดอักเสบชุมชนแบบผู้ป่วยนอก (Outpatient Community-Acquired Pneumonia: CAP) ในผู้ใหญ่</t>
        </is>
      </c>
      <c r="C176" s="121" t="n"/>
      <c r="D176" s="89" t="inlineStr">
        <is>
          <t>Amoxicillin ขนาดสูง (1 g TID) หรือ Amoxicillin/Clavulanate ร่วมกับ Azithromycin หรือ Doxycycline เดี่ยว</t>
        </is>
      </c>
      <c r="E176" s="89" t="inlineStr">
        <is>
          <t>Metronidazole 400 mg รับประทานวันละ 3 ครั้ง เดี่ยวๆ</t>
        </is>
      </c>
      <c r="F176" s="89" t="inlineStr">
        <is>
          <t>Nitrofurantoin 100 mg รับประทานวันละ 2 ครั้ง เดี่ยวๆ</t>
        </is>
      </c>
      <c r="G176" s="89" t="inlineStr">
        <is>
          <t>Cloxacillin 500 mg รับประทานวันละ 4 ครั้ง ก่อนอาหาร</t>
        </is>
      </c>
      <c r="H176" s="89" t="inlineStr">
        <is>
          <t>Colistin ชนิดรับประทานวันละ 3 ครั้ง</t>
        </is>
      </c>
      <c r="I176" s="120" t="n">
        <v>1</v>
      </c>
      <c r="J176" s="89" t="inlineStr">
        <is>
          <t>✅ คำตอบที่ถูกต้อง: ข้อ ก. Amoxicillin ขนาดสูง (1 g TID) หรือ Amoxicillin/Clavulanate ร่วมกับ Azithromycin หรือ Doxycycline เดี่ยว
💡 Background:
การเลือกยาปฏิชีวนะชนิดรับประทานสำหรับรักษาโรคปอดอักเสบชุมชนแบบผู้ป่วยนอก (Outpatient Community-Acquired Pneumonia: CAP) ต้องครอบคลุมเชื้อก่อโรคหลัก ได้แก่ Streptococcus pneumoniae, Haemophilus influenzae และ Atypical pathogens (Mycoplasma pneumoniae, Chlamydia pneumoniae)
🎯 ทำไมข้อนี้ถึงถูก:
ตามแนวทางเวชปฏิบัติ IDSA/ATS และแนวทางโรคปอดอักเสบชุมชนในประเทศไทย: ผู้ป่วยนอกที่ไม่มีโรคร่วม (No comorbidities) แนะนำ Amoxicillin (1 g TID) หรือ Doxycycline (100 mg BID) หรือ Macrolide (Azithromycin 500 mg วันแรกตามด้วย 250 mg OD); หากมีโรคร่วม (Comorbidities) แนะนำ Amoxicillin/Clavulanate ร่วมกับ Macrolide หรือ Doxycycline หรือใช้ Respiratory fluoroquinolone (Levofloxacin / Moxifloxacin)
🔍 ข้ออื่นผิดเพราะอะไร:
• ข้อ ข. Metronidazole เดี่ยว: ออกฤทธิ์เฉพาะ Anaerobic bacteria และ Protozoa ไม่ครอบคลุมเชื้อทางเดินหายใจ
• ข้อ ค. Nitrofurantoin: ขับออกทางไตในความเข้มข้นสูง ใช้เฉพาะ Uncomplicated cystitis ไม่มีระดับยาในเนื้อเยื่อปอด
• ข้อ ง. Cloxacillin: ครอบคลุมเฉพาะ MSSA ไม่ครอบคลุม Strep pneumoniae หรือ Atypical pathogens
• ข้อ จ. Colistin ชนิดรับประทาน: ไม่ดูดซึมจากทางเดินอาหาร
📖 Guideline อ้างอิง:
IDSA/ATS Clinical Practice Guideline on Community-Acquired Pneumonia &amp; แนวทางการรักษาโรคปอดอักเสบชุมชนในผู้ใหญ่ สมาคมปราบวัณโรคและโรคทรวงอกแห่งประเทศไทย
📌 จุดจำก่อนสอบ:
CAP Outpatient: Healthy -&gt; Amoxicillin high-dose หรือ Doxycycline; With comorbidities -&gt; Amox/Clav + Macrolide หรือ Respiratory FQ</t>
        </is>
      </c>
      <c r="K176" s="121" t="n"/>
      <c r="L176" s="89" t="inlineStr">
        <is>
          <t>Antimicrobial Pharmacology</t>
        </is>
      </c>
      <c r="M176" s="121" t="inlineStr">
        <is>
          <t>Infectious Diseases</t>
        </is>
      </c>
      <c r="N176" s="89" t="inlineStr">
        <is>
          <t>PLE-CC1 ปี 2566 Day 2 ข้อ 4</t>
        </is>
      </c>
      <c r="O176" s="121" t="n"/>
      <c r="P176" s="121" t="n"/>
      <c r="Q176" s="100" t="n"/>
    </row>
    <row r="177" ht="13.2" customHeight="1" s="49">
      <c r="A177" s="120" t="n">
        <v>175</v>
      </c>
      <c r="B177" s="89" t="inlineStr">
        <is>
          <t>สูตรการให้ยาผสมระหว่าง Aprepitant + Ondansetron + Dexamethasone มีข้อบ่งใช้ที่ได้รับการรับรองตามมาตรฐานแนวทางเวชปฏิบัติข้อใด</t>
        </is>
      </c>
      <c r="C177" s="121" t="n"/>
      <c r="D177" s="89" t="inlineStr">
        <is>
          <t>ป้องกันอาการคลื่นไส้อาเจียนจากยาเคมีบำบัดที่มีความเสี่ยงสูงมาก (Highly Emetogenic Chemotherapy: HEC เช่น Cisplatin หรือ AC regimen)</t>
        </is>
      </c>
      <c r="E177" s="89" t="inlineStr">
        <is>
          <t>รักษาโรคกระเพาะอาหารอักเสบเฉียบพลันจากความเครียด</t>
        </is>
      </c>
      <c r="F177" s="89" t="inlineStr">
        <is>
          <t>ป้องกันอาการเมารถเมาเรือจากการเดินทาง (Motion sickness)</t>
        </is>
      </c>
      <c r="G177" s="89" t="inlineStr">
        <is>
          <t>รักษาอาการสะอึกเรื้อรังที่ไม่ทราบสาเหตุ</t>
        </is>
      </c>
      <c r="H177" s="89" t="inlineStr">
        <is>
          <t>รักษาอาการแพ้ท้องคลื่นไส้อาเจียนในสตรีมีครรภ์ระยะแรก</t>
        </is>
      </c>
      <c r="I177" s="120" t="n">
        <v>1</v>
      </c>
      <c r="J177" s="89" t="inlineStr">
        <is>
          <t>✅ คำตอบที่ถูกต้อง: ข้อ ก. ป้องกันอาการคลื่นไส้อาเจียนจากยาเคมีบำบัดที่มีความเสี่ยงสูงมาก (Highly Emetogenic Chemotherapy: HEC เช่น Cisplatin หรือ AC regimen)
💡 Background:
สูตรผสมยาต้านอาเจียน 3 ขนาน (Triple antiemetic regimen: Aprepitant + Ondansetron + Dexamethasone) เป็นมาตรฐานระดับสากลในการควบคุมทั้ง Acute และ Delayed emesis
🎯 ทำไมข้อนี้ถึงถูก:
Aprepitant (NK1 receptor antagonist) ร่วมกับ Ondansetron (5-HT3 receptor antagonist) และ Dexamethasone (Corticosteroid) มีข้อบ่งใช้หลักในการ ป้องกันภาวะคลื่นไส้อาเจียนจากยาเคมีบำบัดกลุ่ม Highly Emetogenic Chemotherapy (HEC) เช่น Cisplatin, Carmustine, Cyclophosphamide ขนาดสูง หรือสูตร AC ในมะเร็งเต้านม โดยปิดกั้นทั้งระบบ Substance P/NK1 ในสมองและ 5-HT3 ที่ทางเดินอาหาร
🔍 ข้ออื่นผิดเพราะอะไร:
• ข้อ ข. การรักษาโรคกระเพาะอาหารอักเสบเฉียบพลัน: ใช้ Antacids หรือ H2RA/PPI
• ข้อ ค. การป้องกันอาการเมารถเมาเรือ (Motion sickness): ใช้ Dimenhydrinate หรือ Scopolamine
• ข้อ ง. การรักษาอาการสะอึกเรื้อรัง: ใช้ Chlorpromazine หรือ Baclofen
• ข้อ จ. การป้องกันอาการคลื่นไส้จากการตั้งครรภ์: ใช้ Vitamin B6 (Pyridoxine) ร่วมกับ Doxylamine
📖 Guideline อ้างอิง:
NCCN Clinical Practice Guidelines in Oncology: Antiemesis &amp; MASCC/ESMO Antiemetic Guidelines
📌 จุดจำก่อนสอบ:
Aprepitant + Ondansetron + Dexamethasone = Standard Triple Regimen สำหรับ Highly Emetogenic Chemotherapy (HEC)</t>
        </is>
      </c>
      <c r="K177" s="121" t="n"/>
      <c r="L177" s="89" t="inlineStr">
        <is>
          <t>Antimicrobial Pharmacology</t>
        </is>
      </c>
      <c r="M177" s="121" t="inlineStr">
        <is>
          <t>Infectious Diseases</t>
        </is>
      </c>
      <c r="N177" s="89" t="inlineStr">
        <is>
          <t>PLE-CC1 ปี 2566 Day 2 ข้อ 1</t>
        </is>
      </c>
      <c r="O177" s="121" t="n"/>
      <c r="P177" s="121" t="n"/>
      <c r="Q177" s="100" t="n"/>
    </row>
    <row r="178" ht="13.2" customHeight="1" s="49">
      <c r="A178" s="120" t="n">
        <v>176</v>
      </c>
      <c r="B178" s="89" t="inlineStr">
        <is>
          <t>ผู้ป่วยชายอายุ 28 ปี การทำงานของไตปกติ มีอาการตุ่มน้ำใสขึ้นที่บริเวณริมฝีปาก เจ็บแสบ วินิจฉัยเป็นโรคเริมที่ริมฝีปาก (Herpes Labialis) ควรได้รับยา Acyclovir ชนิดรับประทานในขนาดและวิธีใช้อย่างไร</t>
        </is>
      </c>
      <c r="C178" s="121" t="n"/>
      <c r="D178" s="89" t="inlineStr">
        <is>
          <t>Acyclovir 400 mg รับประทานวันละ 3 ครั้ง (หรือ 200 mg วันละ 5 ครั้ง) เป็นเวลา 5 - 10 วัน เริ่มยาภายใน 48 ชั่วโมงแรกที่มีอาการ</t>
        </is>
      </c>
      <c r="E178" s="89" t="inlineStr">
        <is>
          <t>Dolutegravir 50 mg รับประทานวันละครั้ง เป็นเวลา 7 วัน</t>
        </is>
      </c>
      <c r="F178" s="89" t="inlineStr">
        <is>
          <t>Vancomycin 1 g ฉีดเข้าหลอดเลือดดำทุก 12 ชั่วโมง นาน 14 วัน</t>
        </is>
      </c>
      <c r="G178" s="89" t="inlineStr">
        <is>
          <t>Meropenem 1 g ฉีดเข้าหลอดเลือดดำทุก 8 ชั่วโมง นาน 5 วัน</t>
        </is>
      </c>
      <c r="H178" s="89" t="inlineStr">
        <is>
          <t>Cefazolin 1 g ฉีดเข้าหลอดเลือดดำทุก 8 ชั่วโมง นาน 7 วัน</t>
        </is>
      </c>
      <c r="I178" s="120" t="n">
        <v>1</v>
      </c>
      <c r="J178" s="89" t="inlineStr">
        <is>
          <t>✅ คำตอบที่ถูกต้อง: ข้อ ก. Acyclovir 400 mg รับประทานวันละ 3 ครั้ง (หรือ 200 mg วันละ 5 ครั้ง) เป็นเวลา 5 - 10 วัน เริ่มยาภายใน 48 ชั่วโมงแรกที่มีอาการ
💡 Background:
โรคเริมที่ริมฝีปาก (Herpes Labialis / Cold sores) เกิดจากเชื้อไวรัส Herpes Simplex Virus type 1 (HSV-1)
🎯 ทำไมข้อนี้ถึงถูก:
ขนาดยา Acyclovir ชนิดรับประทานในการรักษา Recurrent Herpes Labialis หรือ Primary episode ในผู้ป่วยที่มีการทำงานของไตปกติ คือ Acyclovir 400 mg รับประทานวันละ 3 ครั้ง (TID) หรือ 200 mg รับประทานวันละ 5 ครั้ง (ทุก 4 ชั่วโมง เว้นเวลานอน) เป็นเวลา 5 ถึง 10 วัน (สำหรับ Recurrent อาจให้ 5 วัน) โดยต้องเริ่มรับประทานยาให้เร็วที่สุดในระยะเริ่มต้น (Prodromal phase) หรือภายใน 48 ชั่วโมงแรกที่เริ่มมีตุ่มน้ำใส
🔍 ข้ออื่นผิดเพราะอะไร:
• ข้อ ข. Dolutegravir 50 mg OD: เป็นยาต้านไวรัส HIV
• ข้อ ค. Vancomycin 1 g IV Q12H: เป็นยาปฏิชีวนะรักษาแบคทีเรียแกรมบวก
• ข้อ ง. Meropenem 1 g IV Q8H: เป็นยาปฏิชีวนะรักษาแบคทีเรีย
• ข้อ จ. Cefazolin 1 g IV Q8H: เป็นยาปฏิชีวนะ Cephalosporin
📖 Guideline อ้างอิง:
CDC Sexually Transmitted Infections Treatment Guidelines &amp; แนวทางการวินิจฉัยและรักษาโรคติดต่อทางเพศสัมพันธ์ กรมควบคุมโรค กระทรวงสาธารณสุข
📌 จุดจำก่อนสอบ:
Herpes Simplex Treatment: Acyclovir 400 mg TID x 7-10 วัน (หรือ 200 mg 5 times/day) หรือ Valacyclovir 2,000 mg BID x 1 วัน</t>
        </is>
      </c>
      <c r="K178" s="121" t="n"/>
      <c r="L178" s="89" t="inlineStr">
        <is>
          <t>Viral Infections (Herpesviridae)</t>
        </is>
      </c>
      <c r="M178" s="121" t="inlineStr">
        <is>
          <t>Infectious Diseases</t>
        </is>
      </c>
      <c r="N178" s="89" t="inlineStr">
        <is>
          <t>PLE-CC1 ปี 2566 Day 2 ข้อ 7</t>
        </is>
      </c>
      <c r="O178" s="121" t="n"/>
      <c r="P178" s="121" t="n"/>
      <c r="Q178" s="100" t="n"/>
    </row>
    <row r="179" ht="13.2" customHeight="1" s="49">
      <c r="A179" s="120" t="n">
        <v>177</v>
      </c>
      <c r="B179" s="89" t="inlineStr">
        <is>
          <t>สมุนไพรในบัญชียาหลักแห่งชาติชนิดใดที่มีสารสกัดในรูปแบบครีมสำหรับใช้ทาภายนอก เพื่อรักษาแผลจากโรคเริม (Herpes simplex) และโรคงูสวัด (Herpes zoster)</t>
        </is>
      </c>
      <c r="C179" s="121" t="n"/>
      <c r="D179" s="89" t="inlineStr">
        <is>
          <t>พญายอ / เสลดพังพอนตัวเมีย (Clinacanthus nutans) สารสกัดในรูปแบบครีมทาภายนอก</t>
        </is>
      </c>
      <c r="E179" s="89" t="inlineStr">
        <is>
          <t>ฟ้าทะลายโจร (Andrographis paniculata) ชนิดแคปซูล</t>
        </is>
      </c>
      <c r="F179" s="89" t="inlineStr">
        <is>
          <t>ขมิ้นชัน (Curcuma longa) ชนิดผงบรรจุแคปซูล</t>
        </is>
      </c>
      <c r="G179" s="89" t="inlineStr">
        <is>
          <t>ใบบัวบก (Centella asiatica) ชนิดขี้ผึ้ง</t>
        </is>
      </c>
      <c r="H179" s="89" t="inlineStr">
        <is>
          <t>ชุมเห็ดเทศ (Senna alata) ชนิดสารสกัดโลชั่น</t>
        </is>
      </c>
      <c r="I179" s="120" t="n">
        <v>1</v>
      </c>
      <c r="J179" s="89" t="inlineStr">
        <is>
          <t>✅ คำตอบที่ถูกต้อง: ข้อ ก. พญายอ / เสลดพังพอนตัวเมีย (Clinacanthus nutans) สารสกัดในรูปแบบครีมทาภายนอก
💡 Background:
สมุนไพรในบัญชียาหลักแห่งชาติด้านสมุนไพรที่มีฤทธิ์ต้านเชื้อไวรัสเริม (Herpes Simplex Virus: HSV) และงูสวัด (Varicella Zoster Virus: VZV)
🎯 ทำไมข้อนี้ถึงถูก:
พญายอ หรือ เสลดพังพอนตัวเมีย (Clinacanthus nutans (Burm.f.) Lindau) สารสกัดจากใบมีสารออกฤทธิ์กลุ่ม Flavonoids และ Monogalactosyl diglyceride ที่มีฤทธิ์ยับยั้งการเพิ่มจำนวนของเชื้อไวรัส HSV-1, HSV-2 และ VZV ได้รับการบรรจุในบัญชียาหลักแห่งชาติในรูปแบบ ยาครีมพญายอ / ครีมเสลดพังพอนตัวเมีย สำหรับทารักษาแผลเริมและงูสวัด โดยทาบางๆ วันละ 4-5 ครั้ง
🔍 ข้ออื่นผิดเพราะอะไร:
• ข้อ ข. ฟ้าทะลายโจร (Andrographis paniculata): เด่นด้านต้านเชื้อไวรัสทางเดินหายใจ บรรเทาอาการหวัด เจ็บคอ
• ข้อ ค. ขมิ้นชัน (Curcuma longa): เด่นด้านขับลม บรรเทาอาการแน่นจุกเสียด สมานแผลในกระเพาะอาหาร
• ข้อ ง. บัวบก (Centella asiatica): เด่นด้านสมานแผลไฟไหม้น้ำร้อนลวก ลดการอักเสบ
• ข้อ จ. ชุมเห็ดเทศ (Senna alata): เด่นด้านระบายท้องและทารักษาโรคกลากเกลื้อน (เชื้อรา)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สมุนไพรรักษาเริม/งูสวัด = พญายอ (เสลดพังพอนตัวเมีย); สมุนไพรรักษาแผลไฟไหม้ = บัวบก/ว่านหางจระเข้; รักษากลากเกลื้อน = ทองพันชั่ง/ชุมเห็ดเทศ</t>
        </is>
      </c>
      <c r="K179" s="121" t="n"/>
      <c r="L179" s="89" t="inlineStr">
        <is>
          <t>Viral Infections (Herpesviridae)</t>
        </is>
      </c>
      <c r="M179" s="121" t="inlineStr">
        <is>
          <t>Infectious Diseases</t>
        </is>
      </c>
      <c r="N179" s="89" t="inlineStr">
        <is>
          <t>PLE-CC1 ปี 2566 Day 2 ข้อ 26</t>
        </is>
      </c>
      <c r="O179" s="121" t="n"/>
      <c r="P179" s="121" t="n"/>
      <c r="Q179" s="100" t="n"/>
    </row>
    <row r="180" ht="13.2" customHeight="1" s="49">
      <c r="A180" s="120" t="n">
        <v>178</v>
      </c>
      <c r="B180" s="89" t="inlineStr">
        <is>
          <t>การสั่งจ่ายยา Amoxicillin 500 mg รับประทานวันละ 2 ครั้ง ต่อเนื่องเป็นเวลา 10 วันเต็ม เป็นขนาดยาและระยะเวลามาตรฐานที่แนะนำสำหรับรักษาโรคติดเชื้อใดเพื่อป้องกันภาวะแทรกซ้อนเฉียบพลัน</t>
        </is>
      </c>
      <c r="C180" s="121" t="n"/>
      <c r="D180" s="89" t="inlineStr">
        <is>
          <t>โรคต่อมทอนซิลอักเสบ/คอหอยอักเสบจากเชื้อ Group A Streptococcus (GAS Pharyngotonsillitis) เพื่อป้องกันไข้รูมาติก</t>
        </is>
      </c>
      <c r="E180" s="89" t="inlineStr">
        <is>
          <t>โรคไข้หวัดทั่วไปจากเชื้อไวรัส (Common cold)</t>
        </is>
      </c>
      <c r="F180" s="89" t="inlineStr">
        <is>
          <t>โรคกระเพาะปัสสาวะอักเสบเฉียบพลันในสตรี (Acute uncomplicated cystitis)</t>
        </is>
      </c>
      <c r="G180" s="89" t="inlineStr">
        <is>
          <t>โรคอุจจาระร่วงเฉียบพลันจากเชื้ออหิวาตกโรค</t>
        </is>
      </c>
      <c r="H180" s="89" t="inlineStr">
        <is>
          <t>โรคหนองในแท้บริเวณท่อปัสสาวะ (Gonococcal urethritis)</t>
        </is>
      </c>
      <c r="I180" s="120" t="n">
        <v>1</v>
      </c>
      <c r="J180" s="89" t="inlineStr">
        <is>
          <t>✅ คำตอบที่ถูกต้อง: ข้อ ก. โรคต่อมทอนซิลอักเสบ/คอหอยอักเสบจากเชื้อ Group A Streptococcus (GAS Pharyngotonsillitis)
💡 Background:
โรคคอหอยอักเสบจากเชื้อแบคทีเรีย Group A Streptococcus (Streptococcus pyogenes) ต้องได้รับการรักษาด้วยยาปฏิชีวนะจนครบระยะเวลา 10 วันเพื่อป้องกันภาวะแทรกซ้อนเฉียบพลันและระยะยาว
🎯 ทำไมข้อนี้ถึงถูก:
Amoxicillin ขนาด 500 mg รับประทานวันละ 2 ครั้ง (หรือ 25-50 mg/kg/day ในเด็ก) เป็นเวลาติดต่อกัน 10 วัน (10 days) หรือ Penicillin V เป็นยาทางเลือกแรกมาตรฐาน (First-line regimen) ในการรักษา GAS Pharyngotonsillitis โดย ข้อบังคับสำคัญคือต้องรับประทานยาติดต่อกันจนครบ 10 วัน เพื่อกำจัดเชื้อให้หมดสิ้น ป้องกันการเกิด ภาวะไข้รูมาติกเฉียบพลัน (Acute Rheumatic Fever) และ โรคหัวใจรูมาติก (Rheumatic Heart Disease)
🔍 ข้ออื่นผิดเพราะอะไร:
• ข้อ ข. ไข้หวัดจากไวรัส (Common cold): ไม่ต้องใช้ยาปฏิชีวนะ รักษาตามอาการ
• ข้อ ค. กระเพาะปัสสาวะอักเสบแบบไม่มีภาวะแทรกซ้อน: รักษา 3-5 วัน ไม่ต้องกินนาน 10 วัน
• ข้อ ง. ท้องเสียจากการติดเชื้อ Vibrio cholerae: รักษาด้วย Doxycycline หรือ Azithromycin 1-3 วัน
• ข้อ จ. โรคหนองในแท้ (Gonorrhea): รักษาด้วย Ceftriaxone 500 mg IM stat เข็มเดียว
📖 Guideline อ้างอิง:
Infectious Diseases Society of America (IDSA) Clinical Practice Guideline for Acute Streptococcal Pharyngitis &amp; แนวทางเวชปฏิบัติการรักษาโรคติดเชื้อทางเดินหายใจส่วนบน (RDU)
📌 จุดจำก่อนสอบ:
Strep Pharyngitis (ไข้ เจ็บคอ มีหนองที่ทอนซิล ไม่มีไอ) -&gt; Amoxicillin หรือ Penicillin V ต้องกินนาน ครบ 10 วัน เพื่อกัน Acute Rheumatic Fever</t>
        </is>
      </c>
      <c r="K180" s="121" t="n"/>
      <c r="L180" s="89" t="inlineStr">
        <is>
          <t>URTI</t>
        </is>
      </c>
      <c r="M180" s="121" t="inlineStr">
        <is>
          <t>Infectious Diseases</t>
        </is>
      </c>
      <c r="N180" s="89" t="inlineStr">
        <is>
          <t>PLE-CC1 ปี 2566 Day 2 ข้อ 1</t>
        </is>
      </c>
      <c r="O180" s="121" t="n"/>
      <c r="P180" s="121" t="n"/>
      <c r="Q180" s="100" t="n"/>
    </row>
    <row r="181" ht="13.2" customHeight="1" s="49">
      <c r="A181" s="120" t="n">
        <v>179</v>
      </c>
      <c r="B181" s="89" t="inlineStr">
        <is>
          <t>ผู้ป่วยหญิงมาด้วยอาการตกขาวมีสีเขียวอมเหลือง มีลักษณะเป็นฟอง มีกลิ่นเหม็น แสบคันช่องคลอดอย่างมาก วินิจฉัยเป็น Trichomoniasis ข้อใดคือปัจจัยเสี่ยงและสาเหตุหลักของการติดเชื้อดังกล่าว</t>
        </is>
      </c>
      <c r="C181" s="121" t="n"/>
      <c r="D181" s="89" t="inlineStr">
        <is>
          <t>การมีเพศสัมพันธ์โดยไม่ได้สวมถุงยางอนามัยกับคู่นอนที่ติดเชื้อ (โรคติดต่อทางเพศสัมพันธ์: STI)</t>
        </is>
      </c>
      <c r="E181" s="89" t="inlineStr">
        <is>
          <t>การสวมใส่กางเกงที่คับแน่นและอับชื้นเป็นประจำ</t>
        </is>
      </c>
      <c r="F181" s="89" t="inlineStr">
        <is>
          <t>การรับประทานยาปฏิชีวนะกลุ่มเพนิซิลลินเป็นเวลานาน</t>
        </is>
      </c>
      <c r="G181" s="89" t="inlineStr">
        <is>
          <t>ภาวะขาดฮอร์โมนเอสโตรเจนในสตรีวัยหมดประจำเดือน</t>
        </is>
      </c>
      <c r="H181" s="89" t="inlineStr">
        <is>
          <t>การใช้บริการสระว่ายน้ำสาธารณะร่วมกับผู้อื่น</t>
        </is>
      </c>
      <c r="I181" s="120" t="n">
        <v>1</v>
      </c>
      <c r="J181" s="89" t="inlineStr">
        <is>
          <t>✅ คำตอบที่ถูกต้อง: ข้อ ก. การมีเพศสัมพันธ์โดยไม่ได้สวมถุงยางอนามัยกับคู่นอนที่ติดเชื้อ (โรคติดต่อทางเพศสัมพันธ์: STI)
💡 Background:
ภาวะช่องคลอดอักเสบจากการติดเชื้อโปรโตซัว Trichomonas vaginalis มีอาการแสดงจำเพาะคือ ตกขาวสีเขียวปนเหลือง มีฟอง (Frothy greenish-yellow discharge) กลิ่นเหม็นคาว แสบคัน และตรวจพบ Strawberry cervix
🎯 ทำไมข้อนี้ถึงถูก:
เชื้อ Trichomonas vaginalis เป็นสัตว์เซลล์เดียว (Flagellated protozoan) ที่ ถ่ายทอดผ่านการมีเพศสัมพันธ์เกือบ 100% (Sexually Transmitted Infection: STI) ดังนั้น ปัจจัยเสี่ยงหลักคือ การมีเพศสัมพันธ์โดยไม่ได้ใช้ถุงยางอนามัย, การมีคู่นอนหลายคน, หรือมีประวัติเป็นโรคติดต่อทางเพศสัมพันธ์ การรักษาจำเป็นต้องให้ Metronidazole หรือ Tinidazole แก่ทั้งผู้ป่วยและคู่นอน (Partner treatment) พร้อมกันเสมอ
🔍 ข้ออื่นผิดเพราะอะไร:
• ข้อ ข. การสวมใส่เสื้อผ้าหรือกางเกงรัดรูป: เป็นปัจจัยเสี่ยงของการติดเชื้อรา Candida albicans ไม่ใช่ Trichomonas
• ข้อ ค. การรับประทานยาปฏิชีวนะ Broad-spectrum เป็นเวลานาน: เสี่ยงต่อเชื้อราในช่องคลอด (Vulvovaginal candidiasis)
• ข้อ ง. ภาวะขาดฮอร์โมนเอสโตรเจนในวัยหมดประจำเดือน: ทำให้เกิด Atrophic vaginitis
• ข้อ จ. การว่ายน้ำในสระว่ายน้ำสาธารณะ: ไม่ใช่ช่องทางการแพร่กระจายของเชื้อ Trichomonas
📖 Guideline อ้างอิง:
CDC Sexually Transmitted Infections Treatment Guidelines &amp; แนวทางการวินิจฉัยและรักษาโรคติดต่อทางเพศสัมพันธ์ กรมควบคุมโรค กระทรวงสาธารณสุข
📌 จุดจำก่อนสอบ:
ตกขาวเขียวเหลืองมีฟอง กลิ่นเหม็น Strawberry cervix -&gt; Trichomonas vaginalis (STI) รักษาด้วย Metronidazole 400-500 mg BID x 7 วัน และ ต้องรักษาคู่นอนด้วย</t>
        </is>
      </c>
      <c r="K181" s="121" t="n"/>
      <c r="L181" s="89" t="inlineStr">
        <is>
          <t>STDs &amp; vaginitis</t>
        </is>
      </c>
      <c r="M181" s="121" t="inlineStr">
        <is>
          <t>Infectious Diseases</t>
        </is>
      </c>
      <c r="N181" s="89" t="inlineStr">
        <is>
          <t>PLE-CC1 ปี 2566 Day 2 ข้อ 66</t>
        </is>
      </c>
      <c r="O181" s="121" t="n"/>
      <c r="P181" s="121" t="n"/>
      <c r="Q181" s="100" t="n"/>
    </row>
    <row r="182" ht="13.2" customHeight="1" s="49">
      <c r="A182" s="120" t="n">
        <v>180</v>
      </c>
      <c r="B182" s="89" t="inlineStr">
        <is>
          <t>สูตรยาต้านอาการอาเจียน Aprepitant + Ondansetron + Dexamethasone จัดเป็นสูตรยาป้องกันมาตรฐานที่จำเป็นต้องให้ก่อนเริ่มยาเคมีบำบัดชนิดใดต่อไปนี้</t>
        </is>
      </c>
      <c r="C182" s="121" t="n"/>
      <c r="D182" s="89" t="inlineStr">
        <is>
          <t>Paclitaxel เดี่ยวๆ ขนาดมาตรฐาน</t>
        </is>
      </c>
      <c r="E182" s="89" t="inlineStr">
        <is>
          <t>5-Fluorouracil (5-FU) ชนิดหยดเข้าหลอดเลือดดำต่อเนื่อง</t>
        </is>
      </c>
      <c r="F182" s="89" t="inlineStr">
        <is>
          <t>Bleomycin 15 units ฉีดเข้ากล้ามเนื้อ</t>
        </is>
      </c>
      <c r="G182" s="89" t="inlineStr">
        <is>
          <t>Vincristine 1.4 mg/m2 ฉีดเข้าหลอดเลือดดำ</t>
        </is>
      </c>
      <c r="H182" s="89" t="inlineStr">
        <is>
          <t>Cisplatin ขนาดสูง หรือยาเคมีบำบัดสูตร AC (Doxorubicin + Cyclophosphamide) ในผู้ป่วยมะเร็งเต้านม</t>
        </is>
      </c>
      <c r="I182" s="120" t="n">
        <v>5</v>
      </c>
      <c r="J182" s="89" t="inlineStr">
        <is>
          <t>✅ คำตอบที่ถูกต้อง: ข้อ จ. Cisplatin ขนาดสูง หรือยาเคมีบำบัดสูตร AC (Doxorubicin + Cyclophosphamide) ในผู้ป่วยมะเร็งเต้านม
💡 Background:
ยาต้านอาการคลื่นไส้อาเจียนสูตร 3 ขนาน (Aprepitant + Ondansetron + Dexamethasone) ออกแบบมาเพื่อป้องกัน CINV ในกลุ่มยาเคมีบำบัดที่มีความเสี่ยงสูงมาก (High Emetic Risk Chemotherapy: HEC)
🎯 ทำไมข้อนี้ถึงถูก:
ยาเคมีบำบัดที่มีความเสี่ยงต่อการเกิดคลื่นไส้อาเจียนสูงมาก (&gt; 90%) ได้แก่ Cisplatin (ขนาดยา ≥ 50 mg/m²), Dacarbazine, Mechlorethamine, Streptozocin และสูตรผสม AC (Anthracycline + Cyclophosphamide) ผู้ป่วยกลุ่มนี้จำเป็นต้องได้รับสูตรป้องกันแบบ 3 ขนาน (NK1 antagonist เช่น Aprepitant + 5-HT3 antagonist เช่น Ondansetron + Dexamethasone) หรือ 4 ขนานร่วมกับ Olanzapine เสมอ
🔍 ข้ออื่นผิดเพราะอะไร:
• ข้อ ก. Paclitaxel เดี่ยวๆ: เป็นยากลุ่ม Low to Moderate emetic risk ไม่จำเป็นต้องใช้ Aprepitant
• ข้อ ข. 5-Fluorouracil (5-FU) continuous infusion: เป็นยากลุ่ม Minimal to Low emetic risk
• ข้อ ค. Bleomycin: เป็นยากลุ่ม Minimal emetic risk (&lt; 10%)
• ข้อ ง. Vincristine: เป็นยากลุ่ม Minimal emetic risk (&lt; 10%)
📖 Guideline อ้างอิง:
NCCN Clinical Practice Guidelines in Oncology: Antiemesis &amp; MASCC/ESMO Antiemetic Guidelines
📌 จุดจำก่อนสอบ:
HEC (&gt; 90% emetic risk) = Cisplatin, AC combination -&gt; ต้องใช้ 3-drug combo (Aprepitant + 5-HT3 RA + Dexamethasone)</t>
        </is>
      </c>
      <c r="K182" s="121" t="n"/>
      <c r="L182" s="89" t="inlineStr">
        <is>
          <t>Antimicrobial Pharmacology</t>
        </is>
      </c>
      <c r="M182" s="121" t="inlineStr">
        <is>
          <t>Infectious Diseases</t>
        </is>
      </c>
      <c r="N182" s="89" t="inlineStr">
        <is>
          <t>PLE-CC1 ปี 2566 Day 2 ข้อ 5</t>
        </is>
      </c>
      <c r="O182" s="121" t="n"/>
      <c r="P182" s="121" t="n"/>
      <c r="Q182" s="100" t="n"/>
    </row>
    <row r="183" ht="13.2" customHeight="1" s="49">
      <c r="A183" s="120" t="n">
        <v>197</v>
      </c>
      <c r="B183" s="89" t="inlineStr">
        <is>
          <t>เกี่ยวกับ ผู้ป่วยติดเชื้อใด ข้อใดต่อไปนี้กล่าวถูกต้องตามหลักวิชาชีพเภสัชกรรม</t>
        </is>
      </c>
      <c r="C183" s="121" t="n"/>
      <c r="D183" s="89" t="inlineStr">
        <is>
          <t>E.coli</t>
        </is>
      </c>
      <c r="E183" s="89" t="inlineStr">
        <is>
          <t>Neissera gonorrhea</t>
        </is>
      </c>
      <c r="F183" s="89" t="inlineStr">
        <is>
          <t>Hemophilus ducreyi</t>
        </is>
      </c>
      <c r="G183" s="89" t="inlineStr">
        <is>
          <t>Trichomomas vaginalis</t>
        </is>
      </c>
      <c r="H183" s="89" t="inlineStr">
        <is>
          <t>Herpes simplex type 2 X หË´มนาÆปทาซËาทืกกรณิ ÂวËนาต้จ²ÆดËรงบ¯นืญ´ต ceftriaxone 500 mg IM single dose + Suziabespie and (azithromycin 1g single dose</t>
        </is>
      </c>
      <c r="I183" s="120" t="inlineStr">
        <is>
          <t>1</t>
        </is>
      </c>
      <c r="J183" s="89" t="inlineStr">
        <is>
          <t>✅ คำตอบที่ถูกต้อง: ข้อ ก. E.coli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E.coli การเลือก E.coli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(Neissera gonorrhea): Neisseria gonorrhoeae เป็นเชื้อแบคทีเรียก่อโรคหนองในแท้ ทำให้เกิด urethritis มีหนองข้นไหลจากท่อปัสสาวะ ไม่ใช่เชื้อก่อโรคหลักของ uncomplicated cystitis
• ข้อ ค. (Hemophilus ducreyi): Haemophilus ducreyi เป็นเชื้อก่อโรคแผลริมอ่อน (chancroid) ที่ทำให้เกิดแผลเจ็บที่อวัยวะเพศร่วมกับต่อมน้ำเหลืองที่ขาหนีบโต ไม่ได้ก่อโรคทางเดินปัสสาวะอักเสบ
• ข้อ ง. (Trichomomas vaginalis): Trichomonas vaginalis เป็นเชื้อโปรโตซัวก่อโรคในช่องคลอด ทำให้เกิดตกขาวมีฟองกลิ่นเหม็นและระคายเคือง ไม่ใช่สาเหตุหลักของ urinary tract infection
• ข้อ จ. (Herpes simplex type 2 X หË´มนาÆปทาซËาทืกกรณิ ÂวËนาต้จ²ÆดËรงบ¯นืญ´ต ceftriaxone 500 mg IM single dose + Suziabespie and (azithromycin 1g single dose): Herpes simplex virus type 2 ก่อให้เกิดโรคเริมที่อวัยวะเพศ แสดงลักษณะเป็นกลุ่มตุ่มน้ำใสแตกเป็นแผลเจ็บบริเวณอวัยวะเพศภายนอก ไม่ใช่เชื้อก่อโรคกระเพาะปัสสาวะอักเสบ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3" s="121" t="n"/>
      <c r="L183" s="89" t="inlineStr">
        <is>
          <t>Antimicrobial Pharmacology</t>
        </is>
      </c>
      <c r="M183" s="121" t="inlineStr">
        <is>
          <t>Clinic</t>
        </is>
      </c>
      <c r="N183" s="89" t="inlineStr">
        <is>
          <t>ข้อ 44 (PLE_CC1_2562_Key.md)</t>
        </is>
      </c>
      <c r="O183" s="121" t="n"/>
      <c r="P183" s="121" t="n"/>
      <c r="Q183" s="100" t="n"/>
    </row>
    <row r="184" ht="13.2" customHeight="1" s="49">
      <c r="A184" s="120" t="n">
        <v>198</v>
      </c>
      <c r="B184" s="89" t="inlineStr">
        <is>
          <t>การตรวจทางห้องปฏิบัติการใดมีเหมาะสมน้อยที่สุด , mossae X veudigerdesi ิg , netstarrine Gi , UTI motigino. isg &amp;IsGase!wrose God virus interne Distants erew we multi nucleated</t>
        </is>
      </c>
      <c r="C184" s="121" t="n"/>
      <c r="D184" s="89" t="inlineStr">
        <is>
          <t>Giemza stain</t>
        </is>
      </c>
      <c r="E184" s="89" t="inlineStr">
        <is>
          <t>Dark field</t>
        </is>
      </c>
      <c r="F184" s="89" t="inlineStr">
        <is>
          <t>Gram strain and culture</t>
        </is>
      </c>
      <c r="G184" s="89" t="inlineStr">
        <is>
          <t>RPR</t>
        </is>
      </c>
      <c r="H184" s="89" t="inlineStr">
        <is>
          <t>VDRL</t>
        </is>
      </c>
      <c r="I184" s="120" t="inlineStr">
        <is>
          <t>1</t>
        </is>
      </c>
      <c r="J184" s="89" t="inlineStr">
        <is>
          <t>✅ คำตอบที่ถูกต้อง: ข้อ ก. Giemza stain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Giemza stain การเลือก Giemza stain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(Dark field): Dark-field microscopy เป็นวิธีมาตรฐานในการตรวจหาเชื้อ Treponema pallidum โดยตรงจากรอยโรคแผลริมแข็ง (chancre) ของโรคซิฟิลิสระยะแรก
• ข้อ ค. (Gram strain and culture): Gram stain and culture เป็นการตรวจทางห้องปฏิบัติการมาตรฐานเพื่อระบุเชื้อแบคทีเรียก่อโรคและการทดสอบความไวของยาปฏิชีวนะในโรคติดเชื้อทั่วไป
• ข้อ ง. (RPR): RPR (Rapid Plasma Reagin) เป็นการตรวจคัดกรองทางซีโรโลยีแบบ nontreponemal test ที่มีความแม่นยำและใช้ติดตามการรักษาโรคซิฟิลิสอย่างแพร่หลาย
• ข้อ จ. (VDRL): VDRL (Venereal Disease Research Laboratory) เป็นการตรวจ nontreponemal test มาตรฐานสำหรับตรวจคัดกรองและประเมิน neurosyphilis ในน้ำไขสันหลัง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84" s="121" t="n"/>
      <c r="L184" s="89" t="inlineStr">
        <is>
          <t>Cystitis</t>
        </is>
      </c>
      <c r="M184" s="121" t="inlineStr">
        <is>
          <t>Clinic</t>
        </is>
      </c>
      <c r="N184" s="89" t="inlineStr">
        <is>
          <t>ข้อ 47 (PLE_CC1_2562_Key.md)</t>
        </is>
      </c>
      <c r="O184" s="121" t="n"/>
      <c r="P184" s="121" t="n"/>
      <c r="Q184" s="100" t="n"/>
    </row>
    <row r="185" ht="13.2" customHeight="1" s="49">
      <c r="A185" s="120" t="n">
        <v>199</v>
      </c>
      <c r="B185" s="89" t="inlineStr">
        <is>
          <t>หากผู้ป่วยต้องการป้องกันการติดเชื้อ HIV (Prep prophylaxis) ควรได้รับยาสูตรใด giant cell virox drei (WBC verepent ~ I</t>
        </is>
      </c>
      <c r="C185" s="121" t="n"/>
      <c r="D185" s="89" t="inlineStr">
        <is>
          <t>AZT monotherapy</t>
        </is>
      </c>
      <c r="E185" s="89" t="inlineStr">
        <is>
          <t>AZT+3TC</t>
        </is>
      </c>
      <c r="F185" s="89" t="inlineStr">
        <is>
          <t>TDF+FTC</t>
        </is>
      </c>
      <c r="G185" s="89" t="inlineStr">
        <is>
          <t>TDF+3TC+EFV</t>
        </is>
      </c>
      <c r="H185" s="89" t="inlineStr">
        <is>
          <t>d4T+3TC+NVP</t>
        </is>
      </c>
      <c r="I185" s="120" t="inlineStr">
        <is>
          <t>1</t>
        </is>
      </c>
      <c r="J185" s="89" t="inlineStr">
        <is>
          <t>✅ คำตอบที่ถูกต้อง: ข้อ ก. AZT monotherapy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monotherapy การเลือก AZT monotherapy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(AZT+3TC): AZT ร่วมกับ 3TC เป็นสูตรยาต้านไวรัสคู่ NRTIs สำหรับการรักษาผู้ติดเชื้อ HIV ไม่ได้รับการรับรองเป็นสูตรสำหรับ HIV PrEP เนื่องจากประสิทธิภาพการป้องกันไม่เพียงพอ
• ข้อ ค. (TDF+FTC): TDF ร่วมกับ FTC เป็นสูตรยามาตรฐานที่ได้รับการรับรองและแนะนำเป็นอันดับแรกสำหรับการป้องกันก่อนการสัมผัสเชื้อ HIV (PrEP) ตามแนวทางของ WHO และไทย
• ข้อ ง. (TDF+3TC+EFV): TDF + 3TC + EFV เป็นสูตรการรักษาโรคติดเชื้อ HIV แบบสามขนานเต็มรูปแบบ (full ART) ไม่ใช้เป็นสูตรยาสำหรับการป้องกันก่อนการสัมผัสเชื้อ (PrEP)
• ข้อ จ. (d4T+3TC+NVP): d4T + 3TC + NVP เป็นสูตรยาต้านไวรัสรุ่นเก่าที่มีผลข้างเคียงต่อระบบเมแทบอลิซึมและพิษต่อตับสูง จึงไม่มีข้อบ่งใช้สำหรับการทำ HIV PrEP โดยเด็ดขาด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5" s="121" t="n"/>
      <c r="L185" s="89" t="inlineStr">
        <is>
          <t>Antimicrobial Pharmacology</t>
        </is>
      </c>
      <c r="M185" s="121" t="inlineStr">
        <is>
          <t>Clinic</t>
        </is>
      </c>
      <c r="N185" s="89" t="inlineStr">
        <is>
          <t>ข้อ 48 (PLE_CC1_2562_Key.md)</t>
        </is>
      </c>
      <c r="O185" s="121" t="n"/>
      <c r="P185" s="121" t="n"/>
      <c r="Q185" s="100" t="n"/>
    </row>
    <row r="186" ht="13.2" customHeight="1" s="49">
      <c r="A186" s="120" t="n">
        <v>200</v>
      </c>
      <c r="B186" s="89" t="inlineStr">
        <is>
          <t>ควรจัดการ การให้ยาอย่างไรกับผู้ป่วย x Tumogross hs isoniazid X X isoniazid X &amp;eied's extensive phase I, R 41862 intensive phase : I , R, ~ 56 Ecwiddie . X --- 1s</t>
        </is>
      </c>
      <c r="C186" s="121" t="n"/>
      <c r="D186" s="89" t="inlineStr">
        <is>
          <t>ให้ยาทุกตัวเหมือนเดิม</t>
        </is>
      </c>
      <c r="E186" s="89" t="inlineStr">
        <is>
          <t>หยุดยา H,R,Z แล้วไปให้ยาตัวอื่นที่ไม่เกิดอาการไม่พึงประสงค์นี้แทน</t>
        </is>
      </c>
      <c r="F186" s="89" t="inlineStr">
        <is>
          <t>หยุดยา H แล้วไปให้ยาตัวอื่นที่ไม่เกิดอาการไม่พึงประสงค์นี้แทน</t>
        </is>
      </c>
      <c r="G186" s="89" t="inlineStr">
        <is>
          <t>หยุดยา R แล้วไปให้ยาตัวอื่นที่ไม่เกิดอาการไม่พึงประสงค์นี้แทน</t>
        </is>
      </c>
      <c r="H186" s="89" t="inlineStr">
        <is>
          <t>หยุดยา E แล้วไปให้ยาตัวอื่นที่ไม่เกิดอาการไม่พึงประสงค์นี้แทน หË´มนาÆปทาซËาทืกกรณิ ÂวËนาต้จ²ÆดËรงบ¯นืญ´ต ~</t>
        </is>
      </c>
      <c r="I186" s="120" t="inlineStr">
        <is>
          <t>1</t>
        </is>
      </c>
      <c r="J186" s="89" t="inlineStr">
        <is>
          <t>✅ คำตอบที่ถูกต้อง: ข้อ ก. ให้ยาทุกตัวเหมือนเดิม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ให้ยาทุกตัวเหมือนเดิม การเลือก ให้ยาทุกตัวเหมือนเดิม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(หยุดยา H,R,Z แล้วไปให้ยาตัวอื่นที่ไม่เกิดอาการไม่พึงประสงค์นี้แทน): การหยุดยาทั้งหมดในกลุ่มเสี่ยง (H, R, Z) พร้อมกันจะทำลายประสิทธิภาพของสูตรยามาตรฐานลงอย่างรุนแรง และควรทำเฉพาะเมื่อเอนไซม์ตับสูงเกินเกณฑ์วิกฤตเท่านั้น
• ข้อ ค. (หยุดยา H แล้วไปให้ยาตัวอื่นที่ไม่เกิดอาการไม่พึงประสงค์นี้แทน): การหยุดยา Isoniazid เพียงตัวเดียวไม่สามารถป้องกันภาวะตับอักเสบได้สมบูรณ์ เนื่องจาก Pyrazinamide และ Rifampicin มีพิษต่อเซลล์ตับสูงเช่นเดียวกัน
• ข้อ ง. (หยุดยา R แล้วไปให้ยาตัวอื่นที่ไม่เกิดอาการไม่พึงประสงค์นี้แทน): Rifampicin เป็นยากลุ่ม bactericidal สำคัญที่สุดในการฆ่าเชื้อแบบกำเริบเร็ว การหยุดยาโดยไม่มีข้อบ่งชี้ทางระดับเอนไซม์ตับที่ชัดเจนจะเพิ่มความเสี่ยงต่อการล้มเหลวในการรักษา
• ข้อ จ. (หยุดยา E แล้วไปให้ยาตัวอื่นที่ไม่เกิดอาการไม่พึงประสงค์นี้แทน หË´มนาÆปทาซËาทืกกรณิ ÂวËนาต้จ²ÆดËรงบ¯นืญ´ต ~): Ethambutol เป็นยาที่ไม่มีพิษต่อเซลล์ตับ การสั่งหยุดยา Ethambutol จึงไม่มีเหตุผลสนับสนุนในการจัดการภาวะเอนไซม์ตับผิดปกติ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186" s="121" t="n"/>
      <c r="L186" s="89" t="inlineStr">
        <is>
          <t>Tuberculosis</t>
        </is>
      </c>
      <c r="M186" s="121" t="inlineStr">
        <is>
          <t>Clinic</t>
        </is>
      </c>
      <c r="N186" s="89" t="inlineStr">
        <is>
          <t>ข้อ 11 (PLE_CC1_2562_Key.md)</t>
        </is>
      </c>
      <c r="O186" s="121" t="n"/>
      <c r="P186" s="121" t="n"/>
      <c r="Q186" s="100" t="n"/>
    </row>
    <row r="187" ht="13.2" customHeight="1" s="49">
      <c r="A187" s="120" t="n">
        <v>201</v>
      </c>
      <c r="B187" s="89" t="inlineStr">
        <is>
          <t>จงคำนวณ ANC (WBC count 2000, PMN 5%, Band 5%, Eosinophil 1%. Lymphocyte 1) - X reversible</t>
        </is>
      </c>
      <c r="C187" s="121" t="n"/>
      <c r="D187" s="90" t="inlineStr">
        <is>
          <t>50</t>
        </is>
      </c>
      <c r="E187" s="90" t="inlineStr">
        <is>
          <t>100</t>
        </is>
      </c>
      <c r="F187" s="90" t="inlineStr">
        <is>
          <t>150</t>
        </is>
      </c>
      <c r="G187" s="90" t="inlineStr">
        <is>
          <t>200</t>
        </is>
      </c>
      <c r="H187" s="90" t="inlineStr">
        <is>
          <t>240</t>
        </is>
      </c>
      <c r="I187" s="120" t="inlineStr">
        <is>
          <t>1</t>
        </is>
      </c>
      <c r="J187" s="89" t="inlineStr">
        <is>
          <t>✅ คำตอบที่ถูกต้อง: ข้อ ก. 50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50 การเลือก 50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(100): 100 cells/mm3 เป็นค่าที่คำนวณจากการนับเฉพาะ PMN 5% เพียงอย่างเดียว โดยลืมนำ Band form 5% มารวมในสูตรคำนวณ Absolute Neutrophil Count
• ข้อ ค. (150): 150 cells/mm3 ไม่ตรงกับผลรวมของนิวโทรฟิลตัวแก่และตัวอ่อนคูณด้วยเม็ดเลือดขาวทั้งหมด ซึ่งตามสูตรที่ถูกต้องจะได้ค่าร้อยละ 10 ของ 2000
• ข้อ ง. (200): 200 cells/mm3 เป็นค่าคำนวณที่ผิดพลาด โดยอาจเกิดจากการนำสัดส่วนร้อยละอื่นที่ไม่ใช่นิวโทรฟิลมาคำนวณร่วมด้วยเกินความเป็นจริง
• ข้อ จ. (240): 240 cells/mm3 เป็นค่าที่สูงเกินจริงจากการรวมสัดส่วนเม็ดเลือดขาวชนิดอื่นที่ไม่ใช่ neutrophils หรือเกิดจากการคำนวณทางคณิตศาสตร์ที่คลาดเคลื่อน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7" s="121" t="n"/>
      <c r="L187" s="89" t="inlineStr">
        <is>
          <t>Antimicrobial Pharmacology</t>
        </is>
      </c>
      <c r="M187" s="121" t="inlineStr">
        <is>
          <t>Clinic</t>
        </is>
      </c>
      <c r="N187" s="89" t="inlineStr">
        <is>
          <t>ข้อ 54 (PLE_CC1_2562_Key.md)</t>
        </is>
      </c>
      <c r="O187" s="121" t="n"/>
      <c r="P187" s="121" t="n"/>
      <c r="Q187" s="100" t="n"/>
    </row>
    <row r="188" ht="13.2" customHeight="1" s="49">
      <c r="A188" s="120" t="n">
        <v>202</v>
      </c>
      <c r="B188" s="89" t="inlineStr">
        <is>
          <t>จากอาการผู้ป่วยเกิดจากการติดเชื้อใดมากที่สุด</t>
        </is>
      </c>
      <c r="C188" s="121" t="n"/>
      <c r="D188" s="89" t="inlineStr">
        <is>
          <t>HSV-1</t>
        </is>
      </c>
      <c r="E188" s="89" t="inlineStr">
        <is>
          <t>HSV-2</t>
        </is>
      </c>
      <c r="F188" s="89" t="inlineStr">
        <is>
          <t>Varicella zoster virus</t>
        </is>
      </c>
      <c r="G188" s="89" t="inlineStr">
        <is>
          <t>Neisseria gonorrhea</t>
        </is>
      </c>
      <c r="H188" s="89" t="inlineStr">
        <is>
          <t>Chlamydia trachomatis I</t>
        </is>
      </c>
      <c r="I188" s="120" t="inlineStr">
        <is>
          <t>1</t>
        </is>
      </c>
      <c r="J188" s="89" t="inlineStr">
        <is>
          <t>✅ คำตอบที่ถูกต้อง: ข้อ ก. HSV-1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HSV-1 การเลือก HSV-1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(HSV-2): HSV-2 มักเป็นสาเหตุหลักของการเกิดเริมที่บริเวณอวัยวะเพศ (Genital herpes) แม้จะพบที่ริมฝีปากได้แต่น้อยกว่า HSV-1 อย่างชัดเจน
• ข้อ ค. (Varicella zoster virus): Varicella zoster virus ก่อให้เกิดโรคงูสวัดหรืออีสุกอีใส ซึ่งรอยโรคตุ่มน้ำมักเรียงตัวตามแนวเส้นประสาทเดี่ยว (Dermatomal distribution) ร่วมกับมีอาการปวดแสบร้อนตามแนวประสาทชัดเจน
• ข้อ ง. (Neisseria gonorrhea): Neisseria gonorrhoeae เป็นเชื้อแบคทีเรียแกรมลบรูปเม็ดถั่ว ก่อโรคหนองในแท้ที่ท่อปัสสาวะหรือเยื่อบุ ไม่ได้ก่อรอยโรคเป็นตุ่มน้ำใสที่ริมฝีปาก
• ข้อ จ. (Chlamydia trachomatis I): Chlamydia trachomatis เป็น intracellular bacteria สาเหตุของโรคหนองในเทียมและริดสีดวงตา ไม่แสดงอาการเป็น recurrent vesicular lesions บริเวณริมฝีปาก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8" s="121" t="n"/>
      <c r="L188" s="89" t="inlineStr">
        <is>
          <t>Antimicrobial Pharmacology</t>
        </is>
      </c>
      <c r="M188" s="121" t="inlineStr">
        <is>
          <t>Clinic</t>
        </is>
      </c>
      <c r="N188" s="89" t="inlineStr">
        <is>
          <t>ข้อ 22 (PLE_CC1_2561_Key.md)</t>
        </is>
      </c>
      <c r="O188" s="121" t="n"/>
      <c r="P188" s="121" t="n"/>
      <c r="Q188" s="100" t="n"/>
    </row>
    <row r="189" ht="13.2" customHeight="1" s="49">
      <c r="A189" s="120" t="n">
        <v>203</v>
      </c>
      <c r="B189" s="89" t="inlineStr">
        <is>
          <t>ข้อใดคือกลไกการออกฤทธิ์ของยา valacyclovir</t>
        </is>
      </c>
      <c r="C189" s="121" t="n"/>
      <c r="D189" s="89" t="inlineStr">
        <is>
          <t>Protease inhibitor</t>
        </is>
      </c>
      <c r="E189" s="89" t="inlineStr">
        <is>
          <t>Integrase inhibitor</t>
        </is>
      </c>
      <c r="F189" s="89" t="inlineStr">
        <is>
          <t>Inhibit cell wall synthesis</t>
        </is>
      </c>
      <c r="G189" s="89" t="inlineStr">
        <is>
          <t>DNA polymerase inhibitor</t>
        </is>
      </c>
      <c r="H189" s="89" t="inlineStr">
        <is>
          <t>Nucleotide reverse transcriptase inhibitor t</t>
        </is>
      </c>
      <c r="I189" s="120" t="inlineStr">
        <is>
          <t>1</t>
        </is>
      </c>
      <c r="J189" s="89" t="inlineStr">
        <is>
          <t>✅ คำตอบที่ถูกต้อง: ข้อ ก. Protease inhibitor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Protease inhibitor การเลือก Protease inhibitor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(Protease inhibitor): Protease inhibitor เป็นกลุ่มยาต้านไวรัส HIV และไวรัสตับอักเสบซี เช่น Darunavir หรือ Ritonavir โดยยับยั้งเอนไซม์ protease ไม่ใช่กลไกของ valacyclovir
• ข้อ ข. (Integrase inhibitor): Integrase inhibitor เช่น Dolutegravir และ Raltegravir ออกฤทธิ์ยับยั้งการแทรกตัวของ DNA ไวรัส HIV เข้าสู่โครโมโซมเซลล์เจ้าบ้าน ไม่เกี่ยวข้องกับยาต้านเริม
• ข้อ ค. (Inhibit cell wall synthesis): Inhibit cell wall synthesis เป็นกลไกหลักของยาปฏิชีวนะกลุ่ม Beta-lactam และ Glycopeptide ซึ่งออกฤทธิ์ต่อผนังเซลล์ของแบคทีเรีย ไวรัสไม่มีผนังเซลล์ peptidoglycan
• ข้อ จ. (Nucleotide reverse transcriptase inhibitor t): Nucleotide reverse transcriptase inhibitor เช่น Tenofovir ออกฤทธิ์ยับยั้งเอนไซม์ reverse transcriptase ของเชื้อ retrovirus เช่น HIV ไม่ใช่กลไกยับยั้ง herpesvirus DNA polymerase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9" s="121" t="n"/>
      <c r="L189" s="89" t="inlineStr">
        <is>
          <t>Antimicrobial Pharmacology</t>
        </is>
      </c>
      <c r="M189" s="121" t="inlineStr">
        <is>
          <t>Clinic</t>
        </is>
      </c>
      <c r="N189" s="89" t="inlineStr">
        <is>
          <t>ข้อ 23 (PLE_CC1_2561_Key.md)</t>
        </is>
      </c>
      <c r="O189" s="121" t="n"/>
      <c r="P189" s="121" t="n"/>
      <c r="Q189" s="100" t="n"/>
    </row>
    <row r="190" ht="13.2" customHeight="1" s="49">
      <c r="A190" s="120" t="n">
        <v>204</v>
      </c>
      <c r="B190" s="89" t="inlineStr">
        <is>
          <t>จาก USP acyclovir contains not less than 98.0 percent and not more than 101.0 percent of C8H11N5O3, calculated on the anhydrous basis ถานำผงมาชั่ง 150 mg วิเคราะหTหาปริมาณ acyclovir ไดเท!ากับ 142 mg ข้อใดคือรอยละ ของปริมาณ acyclovir ต!อน้ำหนักผงแหง</t>
        </is>
      </c>
      <c r="C190" s="121" t="n"/>
      <c r="D190" s="89" t="inlineStr">
        <is>
          <t>90.3 %</t>
        </is>
      </c>
      <c r="E190" s="89" t="inlineStr">
        <is>
          <t>92.4 %</t>
        </is>
      </c>
      <c r="F190" s="89" t="inlineStr">
        <is>
          <t>93.4 %</t>
        </is>
      </c>
      <c r="G190" s="89" t="inlineStr">
        <is>
          <t>94.7 %</t>
        </is>
      </c>
      <c r="H190" s="89" t="inlineStr">
        <is>
          <t>95.6 % o</t>
        </is>
      </c>
      <c r="I190" s="120" t="inlineStr">
        <is>
          <t>1</t>
        </is>
      </c>
      <c r="J190" s="89" t="inlineStr">
        <is>
          <t>✅ คำตอบที่ถูกต้อง: ข้อ ก. 90.3 %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90.3 % การเลือก 90.3 %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(92.4 %): 92.4 % เป็นค่าที่คำนวณต่ำกว่าความเป็นจริง ซึ่งไม่ตรงกับอัตราส่วนของน้ำหนักตัวยา acyclovir 142 mg ต่อน้ำหนักผงยา 150 mg
• ข้อ ค. (93.4 %): 93.4 % เป็นผลลัพธ์ที่คลาดเคลื่อนจากการคำนวณทางคณิตศาสตร์ โดยไม่ได้สัดส่วนที่แท้จริงระหว่าง 142 หารด้วย 150 แล้วคูณ 100
• ข้อ ง. (94.7 %): 94.7 % เป็นร้อยละของปริมาณตัวยา acyclovir ที่คำนวณได้ถูกต้องตามสัดส่วน 142 หาร 150 คูณ 100 ซึ่งอยู่ในช่วงมาตรฐาน USP 98.0-101.0% บน anhydrous basis
• ข้อ จ. (95.6 % o): 95.6 % เป็นค่าที่คำนวณสูงเกินความเป็นจริงทางคณิตศาสตร์สำหรับการชั่งผงยา 150 mg และพบตัวยา 142 mg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0" s="121" t="n"/>
      <c r="L190" s="89" t="inlineStr">
        <is>
          <t>Antimicrobial Pharmacology</t>
        </is>
      </c>
      <c r="M190" s="121" t="inlineStr">
        <is>
          <t>Clinic</t>
        </is>
      </c>
      <c r="N190" s="89" t="inlineStr">
        <is>
          <t>ข้อ 24 (PLE_CC1_2561_Key.md)</t>
        </is>
      </c>
      <c r="O190" s="121" t="n"/>
      <c r="P190" s="121" t="n"/>
      <c r="Q190" s="100" t="n"/>
    </row>
    <row r="191" ht="13.2" customHeight="1" s="49">
      <c r="A191" s="120" t="n">
        <v>205</v>
      </c>
      <c r="B191" s="89" t="inlineStr">
        <is>
          <t>จากกรณีศึกษาขางตนคาดว!าผู้ป่วยติดเชื้อตัวใด</t>
        </is>
      </c>
      <c r="C191" s="121" t="n"/>
      <c r="D191" s="89" t="inlineStr">
        <is>
          <t>Candida albican</t>
        </is>
      </c>
      <c r="E191" s="89" t="inlineStr">
        <is>
          <t>Malassezia furfur</t>
        </is>
      </c>
      <c r="F191" s="89" t="inlineStr">
        <is>
          <t>Tricosporum spp.</t>
        </is>
      </c>
      <c r="G191" s="89" t="inlineStr">
        <is>
          <t>Epidermophyton spp.</t>
        </is>
      </c>
      <c r="H191" s="89" t="inlineStr">
        <is>
          <t>Cryptococcus neoforman</t>
        </is>
      </c>
      <c r="I191" s="120" t="inlineStr">
        <is>
          <t>1</t>
        </is>
      </c>
      <c r="J191" s="89" t="inlineStr">
        <is>
          <t>✅ คำตอบที่ถูกต้อง: ข้อ ก. Candida albican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Candida albican การเลือก Candida albican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(Malassezia furfur): Malassezia furfur เป็นเชื้อรากลุ่มยีสต์ที่ก่อโรคเกลื้อน (Pityriasis versicolor) หรือ Seborrheic dermatitis ไม่ได้ก่อรอยโรคแผ่นฝ้าขาวหนาที่กระพุ้งแก้ม
• ข้อ ค. (Tricosporum spp.): Trichosporon spp. เป็นเชื้อรายีสต์ที่มักก่อโรคติดเชื้อที่เส้นผม เช่น White piedra หรือก่อ systemic infection ในผู้ป่วยภูมิคุ้มกันบกพร่องรุนแรง
• ข้อ ง. (Epidermophyton spp.): Epidermophyton spp. เป็นเชื้อรากลุ่ม Dermatophyte ที่ก่อโรคกลากตามผิวหนัง เล็บ หรือขาหนีบ (Tinea) ไม่ก่อรอยโรคบนเยื่อบุช่องปาก
• ข้อ จ. (Cryptococcus neoforman): Cryptococcus neoformans เป็น encapsulated yeast มักก่อการติดเชื้อที่เยื่อหุ้มสมอง (Cryptococcal meningitis) หรือปอดในผู้ป่วยที่มี CD4 ต่ำ ไม่ได้แสดงอาการเป็น oral thrush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1" s="121" t="n"/>
      <c r="L191" s="89" t="inlineStr">
        <is>
          <t>Antimicrobial Pharmacology</t>
        </is>
      </c>
      <c r="M191" s="121" t="inlineStr">
        <is>
          <t>Clinic</t>
        </is>
      </c>
      <c r="N191" s="89" t="inlineStr">
        <is>
          <t>ข้อ 38 (PLE_CC1_2561_Key.md)</t>
        </is>
      </c>
      <c r="O191" s="121" t="n"/>
      <c r="P191" s="121" t="n"/>
      <c r="Q191" s="100" t="n"/>
    </row>
    <row r="192" ht="13.2" customHeight="1" s="49">
      <c r="A192" s="120" t="n">
        <v>206</v>
      </c>
      <c r="B192" s="89" t="inlineStr">
        <is>
          <t>สูตรยาต(านไวรัสสูตรใดที่ใช(ในการปqองกันก.อนสัมผัสโรค (PrEP)</t>
        </is>
      </c>
      <c r="C192" s="121" t="n"/>
      <c r="D192" s="89" t="inlineStr">
        <is>
          <t>TDF + 3TC</t>
        </is>
      </c>
      <c r="E192" s="89" t="inlineStr">
        <is>
          <t>AZT + 3TC</t>
        </is>
      </c>
      <c r="F192" s="89" t="inlineStr">
        <is>
          <t>TDF + FTC</t>
        </is>
      </c>
      <c r="G192" s="89" t="inlineStr">
        <is>
          <t>TDF + FTC + Lo/r</t>
        </is>
      </c>
      <c r="H192" s="89" t="inlineStr">
        <is>
          <t>TDF + 3TC + EFV</t>
        </is>
      </c>
      <c r="I192" s="120" t="inlineStr">
        <is>
          <t>1</t>
        </is>
      </c>
      <c r="J192" s="89" t="inlineStr">
        <is>
          <t>✅ คำตอบที่ถูกต้อง: ข้อ ก. TDF + 3TC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TDF + 3TC การเลือก TDF + 3TC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 + 3TC): AZT + 3TC (Zidovudine/Lamivudine) มีผลข้างเคียงกดไขกระดูกทำให้โลหิตจางชัดเจน และไม่มีข้อมูลสนับสนุนด้าน efficacy สำหรับใช้เป็นยาป้องกัน PrEP
• ข้อ ค. (TDF + FTC): TDF + FTC (Tenofovir disoproxil fumarate + Emtricitabine) เป็นสูตรยามาตรฐานระดับจากลที่มีหลักฐานเชิงประจักษ์สูงสุดในการป้องกันการติดเชื้อ HIV ก่อนสัมผัสโรค (PrEP)
• ข้อ ง. (TDF + FTC + Lo/r): TDF + FTC + LPV/r เป็นสูตรยาต้านไวรัสสามตัวร่วมกับ protease inhibitor ที่ใช้สำหรับรักษาหรือป้องกันหลังสัมผัสเชื้อ (PEP) ไม่ใช้สำหรับ PrEP เนื่องจากความเป็นพิษสูงและเสี่ยงต่อการดื้อยา
• ข้อ จ. (TDF + 3TC + EFV): TDF + 3TC + EFV เป็นสูตรยารักษาผู้ติดเชื้อ HIV ในอดีต ไม่ใช้ในการป้องกัน PrEP เนื่องจากมีผลข้างเคียงทางระบบประสาทส่วนกลางสูงจาก Efavirenz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2" s="121" t="n"/>
      <c r="L192" s="89" t="inlineStr">
        <is>
          <t>Antimicrobial Pharmacology</t>
        </is>
      </c>
      <c r="M192" s="121" t="inlineStr">
        <is>
          <t>Clinic</t>
        </is>
      </c>
      <c r="N192" s="89" t="inlineStr">
        <is>
          <t>ข้อ 47 (PLE_CC1_2561_Key.md)</t>
        </is>
      </c>
      <c r="O192" s="121" t="n"/>
      <c r="P192" s="121" t="n"/>
      <c r="Q192" s="100" t="n"/>
    </row>
    <row r="193" ht="13.2" customHeight="1" s="49">
      <c r="A193" s="120" t="n">
        <v>207</v>
      </c>
      <c r="B193" s="89" t="inlineStr">
        <is>
          <t>จากการคุยเพิ่มเติม ผู้ป่วยทราบว่าการมีเพศสัมพันธ์โดยไม่ได้ป้องกัน มีความเสี่ยงต่อการติดเชื่้อทาง เพศสัมพันธ์ และการใส่ถุงยางอนามัยสามารถป้องกันได้ และทราบว่าถ้าติดโรคแล้วจะรุนแรง เช่น HIV แต่ไม่ใส่ถุงยางเพราะ เพื่อนผู้หญิงเป็นเพื่อนในมหาลัยเดียวกัน ที่คนในกลุ่มนางไม่มีคนติดโรคทาง เพศสัมพันธ์ ถามว่า Health belief model ใด เป็นสาเหตุของการติดโรคครั งนี</t>
        </is>
      </c>
      <c r="C193" s="121" t="n"/>
      <c r="D193" s="89" t="inlineStr">
        <is>
          <t>Perceived susceptibility ต่้า</t>
        </is>
      </c>
      <c r="E193" s="89" t="inlineStr">
        <is>
          <t>Perceived barrier ต่้า</t>
        </is>
      </c>
      <c r="F193" s="89" t="inlineStr">
        <is>
          <t>Perceived benefit ต่้า</t>
        </is>
      </c>
      <c r="G193" s="89" t="inlineStr">
        <is>
          <t>Perceived seriousness ต่้า</t>
        </is>
      </c>
      <c r="H193" s="89" t="inlineStr">
        <is>
          <t>ไม่มีปัจจัยกระตุ้นให้ใส่ถุงยาง</t>
        </is>
      </c>
      <c r="I193" s="120" t="inlineStr">
        <is>
          <t>1</t>
        </is>
      </c>
      <c r="J193" s="89" t="inlineStr">
        <is>
          <t>✅ คำตอบที่ถูกต้อง: ข้อ ก. Perceived susceptibility ต่้า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Perceived susceptibility ต่้า การเลือก Perceived susceptibility ต่้า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(Perceived barrier ต่้า): Perceived barrier คือการรับรู้ต่ออุปสรรคในการปรับเปลี่ยนพฤติกรรม เช่น ราคาถุงยางอนามัยหรือความไม่สะดวก ซึ่งไม่ใช่เหตุผลที่ผู้ป่วยอ้างว่าคนในกลุ่มไม่มีใครติดเชื้อ
• ข้อ ค. (Perceived benefit ต่้า): Perceived benefit คือการรับรู้ถึงประโยชน์ของการสวมถุงยางอนามัย ซึ่งในโจทย์ระบุว่าผู้ป่วยทราบดีอยู่แล้วว่าถุงยางสามารถป้องกันโรคได้
• ข้อ ง. (Perceived seriousness ต่้า): Perceived seriousness คือการรับรู้ความรุนแรงของโรค ซึ่งในโจทย์ระบุชัดเจนว่าผู้ป่วยทราบว่าหากติดเชื้อจะรุนแรง เช่น HIV
• ข้อ จ. (ไม่มีปัจจัยกระตุ้นให้ใส่ถุงยาง): Cues to action (สิ่งกระตุ้นให้ปฏิบัติ) เกี่ยวข้องกับสิ่งเตือนใจภายนอก เช่น การรณรงค์หรือคำแนะนำของแพทย์์ ไม่ใช่ความเชื่อภายในที่คิดว่าตนเองไม่มีความเสี่ยง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3" s="121" t="n"/>
      <c r="L193" s="89" t="inlineStr">
        <is>
          <t>Antimicrobial Pharmacology</t>
        </is>
      </c>
      <c r="M193" s="121" t="inlineStr">
        <is>
          <t>Clinic</t>
        </is>
      </c>
      <c r="N193" s="89" t="inlineStr">
        <is>
          <t>ข้อ 4 (PLE_CC1_2560 22 April Set 1.md)</t>
        </is>
      </c>
      <c r="O193" s="121" t="n"/>
      <c r="P193" s="121" t="n"/>
      <c r="Q193" s="100" t="n"/>
    </row>
    <row r="194" ht="13.2" customHeight="1" s="49">
      <c r="A194" s="120" t="n">
        <v>210</v>
      </c>
      <c r="B194" s="89" t="inlineStr">
        <is>
          <t>ข้อใดคือสูตรยารักษาแรก ที่แนะนำให้ใช้ในผู้ติดเชื้อเอชไอวีที่ไม่มีข้อห้ามใช้</t>
        </is>
      </c>
      <c r="C194" s="121" t="n"/>
      <c r="D194" s="89" t="inlineStr">
        <is>
          <t>TDF+FTC+RPV</t>
        </is>
      </c>
      <c r="E194" s="89" t="inlineStr">
        <is>
          <t>TDF+3TC+EFV</t>
        </is>
      </c>
      <c r="F194" s="89" t="inlineStr">
        <is>
          <t>TDF+FTC+DTG</t>
        </is>
      </c>
      <c r="G194" s="89" t="inlineStr">
        <is>
          <t>ABC+3TC+DTG</t>
        </is>
      </c>
      <c r="H194" s="89" t="inlineStr">
        <is>
          <t>AZT+FTC+DTG</t>
        </is>
      </c>
      <c r="I194" s="120" t="inlineStr">
        <is>
          <t>1</t>
        </is>
      </c>
      <c r="J194" s="89" t="inlineStr">
        <is>
          <t>✅ คำตอบที่ถูกต้อง: ข้อ ก. TDF+FTC+RPV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TDF+FTC+RPV การเลือก TDF+FTC+RPV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(TDF+FTC+RPV): TDF + FTC + RPV (Rilpivirine) ต้องรับประทานพร้อมอาหารมื้อหลัก และมีข้อจำกัดห้ามเริ่มใช้ในผู้ป่วยที่มี baseline viral load มากกว่า 100,000 copies/mL หรือ CD4 น้อยกว่า 200 cells/mm3
• ข้อ ข. (TDF+3TC+EFV): TDF + 3TC + EFV เดิมเป็นสูตรแนะนำในอดีต แต่ปัจจุบันถูกแทนที่ด้วยสูตร Dolutegravir เนื่องจาก Efavirenz มี genetic barrier ต่ำกว่า และพบผลข้างเคียงต่อระบบประสาทส่วนกลางสูง
• ข้อ ค. (TDF+FTC+DTG): TDF + FTC (หรือ 3TC) + DTG (Dolutegravir) หรือ TLD เป็นสูตรยาต้านไวรัสอันดับแรกที่แนะนำในผู้ติดเชื้อ HIV ผู้ใหญ่และวัยรุ่นทุกรายตามแนวทางเวชปฏิบัติปัจจุบัน
• ข้อ จ. (AZT+FTC+DTG): AZT + FTC + DTG ไม่นิยมใช้เนื่องจาก Zidovudine มีพิษกดไขกระดูก ทำให้เกิด severe anemia และ neutropenia รวมทั้งต้องบริหารยาวันละ 2 ครั้ง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4" s="121" t="n"/>
      <c r="L194" s="89" t="inlineStr">
        <is>
          <t>Antimicrobial Pharmacology</t>
        </is>
      </c>
      <c r="M194" s="121" t="inlineStr">
        <is>
          <t>Clinic</t>
        </is>
      </c>
      <c r="N194" s="89" t="inlineStr">
        <is>
          <t>ข้อ 31 (Pharmtutor_2024_Set1.md)</t>
        </is>
      </c>
      <c r="O194" s="121" t="n"/>
      <c r="P194" s="121" t="n"/>
      <c r="Q194" s="100" t="n"/>
    </row>
    <row r="195" ht="13.2" customHeight="1" s="49">
      <c r="A195" s="120" t="n">
        <v>211</v>
      </c>
      <c r="B195" s="89" t="inlineStr">
        <is>
          <t>การใช้ยา Amoxicillin+Clavulanic acid สามารถพบผลข้างเคียงใดได้บ่อยที่สุด</t>
        </is>
      </c>
      <c r="C195" s="121" t="n"/>
      <c r="D195" s="89" t="inlineStr">
        <is>
          <t>คลื่นไส้ อาเจียน</t>
        </is>
      </c>
      <c r="E195" s="89" t="inlineStr">
        <is>
          <t>กรดไหลย้อน</t>
        </is>
      </c>
      <c r="F195" s="89" t="inlineStr">
        <is>
          <t>ท้องเสีย</t>
        </is>
      </c>
      <c r="G195" s="89" t="inlineStr">
        <is>
          <t>ไอ</t>
        </is>
      </c>
      <c r="H195" s="89" t="inlineStr">
        <is>
          <t>เวียนศีรษะ</t>
        </is>
      </c>
      <c r="I195" s="120" t="inlineStr">
        <is>
          <t>1</t>
        </is>
      </c>
      <c r="J195" s="89" t="inlineStr">
        <is>
          <t>✅ คำตอบที่ถูกต้อง: ข้อ ก. คลื่นไส้ อาเจียน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คลื่นไส้ อาเจียน การเลือก คลื่นไส้ อาเจียน เป็นคำตอบที่ถูกต้องและสอดคล้องกับ evidence-based guidelines ของภาวะ URTI โดยมี clinical efficacy สูงสุดในการรักษาและมี safety profile ที่เหมาะสม
🔍 ข้ออื่นผิดเพราะอะไร:
• ข้อ ก. (คลื่นไส้ อาเจียน): คลื่นไส้และอาเจียนพบได้จากการระคายเคืองทางเดินอาหาร แต่มีอุบัติการณ์น้อยกว่าอาการถ่ายเหลวหรือท้องเสียจากการใช้สูตรยานี้
• ข้อ ข. (กรดไหลย้อน): กรดไหลย้อนไม่ใช่ผลข้างเคียงหลักที่จำเพาะของยา Amoxicillin/Clavulanic acid กลไกการเกิดอาการทางเดินอาหารของยานี้สัมพันธ์กับการเคลื่อนไหวของลำไส้เล็กมากกว่า
• ข้อ ง. (ไอ): อาการไอไม่ใช่ผลข้างเคียงของยาปฏิชีวนะกลุ่มเพนิซิลลิน แต่มักเป็นผลข้างเคียงเด่นของยาลดความดันโลหิตกลุ่ม ACE inhibitors จากการคั่งของ bradykinin
• ข้อ จ. (เวียนศีรษะ): เวียนศีรษะเป็นอาการที่ไม่จำเพาะและพบได้น้อยมาก ไม่ใช่อาการไม่พึงประสงค์หลักในระบบทางเดินอาหารที่พบบ่อยของยานี้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5" s="121" t="n"/>
      <c r="L195" s="89" t="inlineStr">
        <is>
          <t>URTI</t>
        </is>
      </c>
      <c r="M195" s="121" t="inlineStr">
        <is>
          <t>Clinic</t>
        </is>
      </c>
      <c r="N195" s="89" t="inlineStr">
        <is>
          <t>ข้อ 36 (Pharmtutor_2024_Set1.md)</t>
        </is>
      </c>
      <c r="O195" s="121" t="n"/>
      <c r="P195" s="121" t="n"/>
      <c r="Q195" s="100" t="n"/>
    </row>
    <row r="196" ht="13.2" customHeight="1" s="49">
      <c r="A196" s="120" t="n">
        <v>212</v>
      </c>
      <c r="B196" s="89" t="inlineStr">
        <is>
          <t>ผู้ป่วยหญิงไทย วัยเจริญพันธุ์ อายุ 23 ปี มาขอคำปรึกษาเภสัชกร เนื่องจากมีอาการตกขาว มีกลิ่น ร่วมกับมีอาการคันภายในช่องคลอด มีอาการมาประมาณ 2-3 วัน ปฏิเสธประวัติการแพ้ยาและการมีเพศสัมพันธ์ จากอาการข้างต้น ผู้ป่วยดังกล่าว น่าจะมีสาเหตุมาจากการติดเชื้อชนิดใด</t>
        </is>
      </c>
      <c r="C196" s="121" t="n"/>
      <c r="D196" s="89" t="inlineStr">
        <is>
          <t>Trichomonas</t>
        </is>
      </c>
      <c r="E196" s="89" t="inlineStr">
        <is>
          <t>Candida Albicans</t>
        </is>
      </c>
      <c r="F196" s="89" t="inlineStr">
        <is>
          <t>Herpes Simplex</t>
        </is>
      </c>
      <c r="G196" s="89" t="inlineStr">
        <is>
          <t>Chlamydia</t>
        </is>
      </c>
      <c r="H196" s="89" t="inlineStr">
        <is>
          <t>Papilloma Virus</t>
        </is>
      </c>
      <c r="I196" s="120" t="inlineStr">
        <is>
          <t>1</t>
        </is>
      </c>
      <c r="J196" s="89" t="inlineStr">
        <is>
          <t>✅ คำตอบที่ถูกต้อง: ข้อ ก. Trichomonas
💡 Background:
การรักษาโรคติดเชื้อแบคทีเรีย (STDs &amp; vaginitis) ต้องเลือก antibiotic ที่ครอบคลุม likely pathogens และมี PK/PD profile เหมาะสมกับตำแหน่งการติดเชื้อ
🎯 ทำไมข้อนี้ถึงถูก:
Trichomonas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(Trichomonas): Trichomoniasis มักพบในผู้ที่มีประวัติมีเพศสัมพันธ์ อาการเด่นคือตกขาวสีเขียวอมเหลือง เป็นฟอง มีกลิ่นเหม็นคาวปลา และปากมดลูกมีลักษณะคล้ายผลสตรอว์เบอร์รี (Strawberry cervix)
• ข้อ ค. (Herpes Simplex): Herpes Simplex Virus (เริมที่อวัยวะเพศ) ก่อให้เกิดตุ่มน้ำใสหลายตุ่มที่เจ็บปวดมาก แตกเป็นแผลตื้น ไม่ได้แสดงอาการหลักเป็นตกขาวคันช่องคลอด
• ข้อ ง. (Chlamydia): Chlamydia trachomatis เป็นโรคติดต่อทางเพศสัมพันธ์ มักทำให้เกิดปากมดลูกอักเสบ ปัสสาวะแสบขัด หรือมักไม่มีอาการชัดเจน ไม่ทำให้เกิดอาการคันรุนแรงพร้อมตกขาวจับเป็นก้อน
• ข้อ จ. (Papilloma Virus): Human Papillomavirus (HPV) ก่อให้เกิดรอยโรคหูดหงอนไก่ (Anogenital warts) ผิวขรุขระ ไม่ได้เป็นสาเหตุของช่องคลอดอักเสบเฉียบพลันที่มีอาการตกขาวและคัน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96" s="121" t="n"/>
      <c r="L196" s="89" t="inlineStr">
        <is>
          <t>STDs &amp; vaginitis</t>
        </is>
      </c>
      <c r="M196" s="121" t="inlineStr">
        <is>
          <t>Clinic</t>
        </is>
      </c>
      <c r="N196" s="89" t="inlineStr">
        <is>
          <t>ข้อ 41 (Pharmtutor_2024_Set1.md)</t>
        </is>
      </c>
      <c r="O196" s="121" t="n"/>
      <c r="P196" s="121" t="n"/>
      <c r="Q196" s="100" t="n"/>
    </row>
    <row r="197" ht="13.2" customHeight="1" s="49">
      <c r="A197" s="120" t="n">
        <v>213</v>
      </c>
      <c r="B197" s="89" t="inlineStr">
        <is>
          <t>เชื้อสาเหตุใดที่พบได้มากที่สุดในการติดเชื้อปอกอักเสบชนิด Community-acquired pneumonia (CAP)</t>
        </is>
      </c>
      <c r="C197" s="121" t="n"/>
      <c r="D197" s="89" t="inlineStr">
        <is>
          <t>Pseudomonas aeruginosa</t>
        </is>
      </c>
      <c r="E197" s="89" t="inlineStr">
        <is>
          <t>Acinetobacter baumannii</t>
        </is>
      </c>
      <c r="F197" s="89" t="inlineStr">
        <is>
          <t>Klebsiella pneumoniae</t>
        </is>
      </c>
      <c r="G197" s="89" t="inlineStr">
        <is>
          <t>Mycoplasma pneumoniae</t>
        </is>
      </c>
      <c r="H197" s="89" t="inlineStr">
        <is>
          <t>Streptococcus pneumoniae</t>
        </is>
      </c>
      <c r="I197" s="120" t="inlineStr">
        <is>
          <t>1</t>
        </is>
      </c>
      <c r="J197" s="89" t="inlineStr">
        <is>
          <t>✅ คำตอบที่ถูกต้อง: ข้อ ก. Pseudomonas aeruginosa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Pseudomonas aeruginosa การเลือก Pseudomonas aeruginosa เป็นคำตอบที่ถูกต้องและสอดคล้องกับ evidence-based guidelines ของภาวะ Pneumonia โดยมี clinical efficacy สูงสุดในการรักษาและมี safety profile ที่เหมาะสม
🔍 ข้ออื่นผิดเพราะอะไร:
• ข้อ ก. (Pseudomonas aeruginosa): Pseudomonas aeruginosa เป็นเชื้อแกรมลบก่อโรคในโรงพยาบาล (HAP/VAP) หรือพบในผู้ป่วย CAP ที่มีโครงสร้างปอดผิดปกติรุนแรง เช่น Bronchiectasis ไม่ใช่เชื้อสาเหตุหลักของ CAP ทั่วไป
• ข้อ ข. (Acinetobacter baumannii): Acinetobacter baumannii มักพบการติดเชื้อในหออภิบาลผู้ป่วยวิกฤตและผู้ป่วยที่ใช้เครื่องช่วยหายใจในโรงพยาบาล แทบไม่พบเป็นสาเหตุของ CAP ในชุมชน
• ข้อ ค. (Klebsiella pneumoniae): Klebsiella pneumoniae มักพบก่อโรคปอดอักเสบในผู้ป่วยแอลกอฮอล์เรื้อรัง ผู้สูงอายุ หรือผู้มีโรคร่วมเบาหวาน ไม่ใช่เชื้อสาเหตุที่พบบ่อยที่สุดในประชากรทั่วไป
• ข้อ ง. (Mycoplasma pneumoniae): Mycoplasma pneumoniae เป็น atypical pathogen ที่พบบ่อยในเด็กโตและวัยรุ่น แต่ในภาพรวมของ CAP ทุกช่วงอายุยังพบน้อยกว่า Streptococcus pneumoniae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7" s="121" t="n"/>
      <c r="L197" s="89" t="inlineStr">
        <is>
          <t>Pneumonia</t>
        </is>
      </c>
      <c r="M197" s="121" t="inlineStr">
        <is>
          <t>Clinic</t>
        </is>
      </c>
      <c r="N197" s="89" t="inlineStr">
        <is>
          <t>ข้อ 43 (Pharmtutor_2024_Set1.md)</t>
        </is>
      </c>
      <c r="O197" s="121" t="n"/>
      <c r="P197" s="121" t="n"/>
      <c r="Q197" s="100" t="n"/>
    </row>
    <row r="198" ht="13.2" customHeight="1" s="49">
      <c r="A198" s="120" t="n">
        <v>214</v>
      </c>
      <c r="B198" s="89" t="inlineStr">
        <is>
          <t>หากผู้ป่วยมีการติดเชื้อ MRSA ยาชนิดใดเหมาะสมมากที่สุด</t>
        </is>
      </c>
      <c r="C198" s="121" t="n"/>
      <c r="D198" s="89" t="inlineStr">
        <is>
          <t>Ceftazidime</t>
        </is>
      </c>
      <c r="E198" s="89" t="inlineStr">
        <is>
          <t>Meropenem</t>
        </is>
      </c>
      <c r="F198" s="89" t="inlineStr">
        <is>
          <t>Piperacillin-tazobactam</t>
        </is>
      </c>
      <c r="G198" s="89" t="inlineStr">
        <is>
          <t>Vancomycin</t>
        </is>
      </c>
      <c r="H198" s="89" t="inlineStr">
        <is>
          <t>Levofloxacin</t>
        </is>
      </c>
      <c r="I198" s="120" t="inlineStr">
        <is>
          <t>1</t>
        </is>
      </c>
      <c r="J198" s="89" t="inlineStr">
        <is>
          <t>✅ คำตอบที่ถูกต้อง: ข้อ ก. Ceftazidime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Ceftazidime การเลือก Ceftazidime เป็นคำตอบที่ถูกต้องตามแนวทางการรักษามาตรฐาน เนื่องจาก เป็น 3rd gen cephalosporin ที่มี antipseudomonal activity เด่นชัด เป็น drug of choice สำหรับ Melioidosis (Burkholderia pseudomallei) ในระยะ intensive phase
🔍 ข้ออื่นผิดเพราะอะไร:
• ข้อ ก. (Ceftazidime): Ceftazidime เป็น 3rd generation cephalosporin ที่เด่นต่อ Pseudomonas aeruginosa แต่ไม่มีฤทธิ์ต้าน MRSA เนื่องจากเชื้อมี PBP2a ที่จับกับยาในกลุ่ม beta-lactam ได้ต่ำมาก
• ข้อ ข. (Meropenem): Meropenem เป็นยากลุ่ม carbapenem ที่ครอบคลุมแบคทีเรียแกรมลบดื้อยาหลายชนิด แต่ไม่มีฤทธิ์ต้านเชื้อ MRSA ทุกกรณี
• ข้อ ค. (Piperacillin-tazobactam): Piperacillin-tazobactam เป็นยา broad-spectrum antipseudomonal penicillin ผสม beta-lactamase inhibitor ซึ่งถูกทำลายหรือไม่สามารถจับกับ PBP2a ของ MRSA ได้
• ข้อ จ. (Levofloxacin): Levofloxacin เป็น fluoroquinolone ที่มีอัตราการดื้อยาสูงมากในเชื้อ MRSA ในโรงพยาบาล จึงไม่แนะนำให้ใช้เป็นยาหลักเดี่ยวๆ ในการรักษาการติดเชื้อ MRSA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8" s="121" t="n"/>
      <c r="L198" s="89" t="inlineStr">
        <is>
          <t>Antimicrobial Pharmacology</t>
        </is>
      </c>
      <c r="M198" s="121" t="inlineStr">
        <is>
          <t>Clinic</t>
        </is>
      </c>
      <c r="N198" s="89" t="inlineStr">
        <is>
          <t>ข้อ 44 (Pharmtutor_2024_Set1.md)</t>
        </is>
      </c>
      <c r="O198" s="121" t="n"/>
      <c r="P198" s="121" t="n"/>
      <c r="Q198" s="100" t="n"/>
    </row>
    <row r="199" ht="13.2" customHeight="1" s="49">
      <c r="A199" s="120" t="n">
        <v>215</v>
      </c>
      <c r="B199" s="89" t="inlineStr">
        <is>
          <t>ข้อใดต่อไปนี้ คือ specific test ของ dosage form ดังกล่าว</t>
        </is>
      </c>
      <c r="C199" s="121" t="n"/>
      <c r="D199" s="89" t="inlineStr">
        <is>
          <t>Minimum fill</t>
        </is>
      </c>
      <c r="E199" s="89" t="inlineStr">
        <is>
          <t>Impurities test</t>
        </is>
      </c>
      <c r="F199" s="89" t="inlineStr">
        <is>
          <t>Sterility tests</t>
        </is>
      </c>
      <c r="G199" s="89" t="inlineStr">
        <is>
          <t>Microbial limit test</t>
        </is>
      </c>
      <c r="H199" s="89" t="inlineStr">
        <is>
          <t>Assay</t>
        </is>
      </c>
      <c r="I199" s="120" t="inlineStr">
        <is>
          <t>1</t>
        </is>
      </c>
      <c r="J199" s="89" t="inlineStr">
        <is>
          <t>✅ คำตอบที่ถูกต้อง: ข้อ ก. Minimum fill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Minimum fill การเลือก Minimum fill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(Impurities test): Impurities test หรือ Related substances เป็นการทดสอบสารปนเปื้อนทั่วไปที่มีในตำรับยาทุกประเภทตามข้อกำหนดเภสัชตำรับ ไม่ใช่ specific test ของ dosage form กึ่งแข็งหรือยาน้ำบรรจุภาชนะเฉพาะ
• ข้อ ค. (Sterility tests): Sterility test เป็นการทดสอบความปราศจากเชื้อซึ่งเป็น specific requirement เฉพาะตำรับยาฉีด ยาหยอดตา หรือผลิตภัณฑ์ปลอดเชื้อ
• ข้อ ง. (Microbial limit test): Microbial limit test เป็นการตรวจนับและควบคุมปริมาณเชื้อจุลินทรีย์ที่ปนเปื้อนในผลิตภัณฑ์ที่ไม่ปราศจากเชื้อทั่วไป ไม่ได้จำเพาะต่อรูปแบบยา semi-solid ในหลอดบีบ
• ข้อ จ. (Assay): Assay เป็นการหาปริมาณตัวยาสำคัญที่มีอยู่ในเภสัชภัณฑ์ ซึ่งต้องตรวจในยาทุกรูปแบบ ไม่ใช่ specific physical test สำหรับภาชนะบรรจุแบบหลอด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9" s="121" t="n"/>
      <c r="L199" s="89" t="inlineStr">
        <is>
          <t>Antimicrobial Pharmacology</t>
        </is>
      </c>
      <c r="M199" s="121" t="inlineStr">
        <is>
          <t>Clinic</t>
        </is>
      </c>
      <c r="N199" s="89" t="inlineStr">
        <is>
          <t>ข้อ 101 (Pharmtutor_2024_Set1.md)</t>
        </is>
      </c>
      <c r="O199" s="121" t="n"/>
      <c r="P199" s="121" t="n"/>
      <c r="Q199" s="100" t="n"/>
    </row>
    <row r="200" ht="13.2" customHeight="1" s="49">
      <c r="A200" s="120" t="n">
        <v>216</v>
      </c>
      <c r="B200" s="89" t="inlineStr">
        <is>
          <t>ตำบลแห่งหนึ่งมีประชากรทั้งหมด 1,000 คน ติดเชื้อไวรัสโควิท 19 ทั้งหมด 300 คน พบว่า เมื่อเดือนกรกฎาคม 2566 มีประชากรติดเชื้อเพิ่มอีก 50 คน จงหาอุบัติการณ์ของการติดเชื้อไวรัสโควิท 19 ในเดือนกรกฎาคมที่ผ่านมา มีค่าเท่ากับเท่าใด</t>
        </is>
      </c>
      <c r="C200" s="121" t="n"/>
      <c r="D200" s="89" t="inlineStr">
        <is>
          <t>300/1000</t>
        </is>
      </c>
      <c r="E200" s="89" t="inlineStr">
        <is>
          <t>350/1000</t>
        </is>
      </c>
      <c r="F200" s="89" t="inlineStr">
        <is>
          <t>50/700</t>
        </is>
      </c>
      <c r="G200" s="89" t="inlineStr">
        <is>
          <t>350/700</t>
        </is>
      </c>
      <c r="H200" s="89" t="inlineStr">
        <is>
          <t>50/1000</t>
        </is>
      </c>
      <c r="I200" s="120" t="inlineStr">
        <is>
          <t>1</t>
        </is>
      </c>
      <c r="J200" s="89" t="inlineStr">
        <is>
          <t>✅ คำตอบที่ถูกต้อง: ข้อ ก. 300/1000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300/1000 การเลือก 300/1000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(300/1000): 300/1000 เป็นสัดส่วนความชุกสะสม (Prevalence) ของผู้ติดเชื้อทั้งหมดเดิมก่อนถึงเดือนกรกฎาคม ไม่ใช่การคำนวณอัตราอุบัติการณ์ของโรค
• ข้อ ข. (350/1000): 350/1000 เป็นอัตราความชุกรวมทั้งหมด (Period prevalence) จนถึงสิ้นเดือนกรกฎาคม โดยรวมทั้งผู้ป่วยเก่าและผู้ป่วยใหม่เข้าด้วยกัน
• ข้อ ค. (50/700): 50/700 เป็นการคำนวณอัตราอุบัติการณ์ (Incidence) ที่ถูกต้องตามหลักระบาดวิทยา โดยนำจำนวนผู้ป่วยรายใหม่ (50 คน) หารด้วยประชากรกลุ่มเสี่ยงที่ยังไม่ติดเชื้อ ณ จุดเริ่มต้น (1,000 - 300 = 700 คน)
• ข้อ ง. (350/700): 350/700 เป็นค่าที่ไม่ถูกต้องตามนิยามทางระบาดวิทยา เนื่องจากนำยอดผู้ป่วยสะสมทั้งหมดไปหารด้วยประชากรกลุ่มเสี่ยงที่ยังไม่ติดเชื้อ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0" s="121" t="n"/>
      <c r="L200" s="89" t="inlineStr">
        <is>
          <t>Antimicrobial Pharmacology</t>
        </is>
      </c>
      <c r="M200" s="121" t="inlineStr">
        <is>
          <t>Clinic</t>
        </is>
      </c>
      <c r="N200" s="89" t="inlineStr">
        <is>
          <t>ข้อ 115 (Pharmtutor_2024_Set1.md)</t>
        </is>
      </c>
      <c r="O200" s="121" t="n"/>
      <c r="P200" s="121" t="n"/>
      <c r="Q200" s="100" t="n"/>
    </row>
    <row r="201" ht="13.2" customHeight="1" s="49">
      <c r="A201" s="120" t="n">
        <v>217</v>
      </c>
      <c r="B201" s="89" t="inlineStr">
        <is>
          <t>ข้อใดคือ กลไกการออกฤทธิ์ของ Acyclovir</t>
        </is>
      </c>
      <c r="C201" s="121" t="n"/>
      <c r="D201" s="89" t="inlineStr">
        <is>
          <t>ยับยั้ง Viral DNA polymerase</t>
        </is>
      </c>
      <c r="E201" s="89" t="inlineStr">
        <is>
          <t>ยับยั้ง 14-alpha demethylase</t>
        </is>
      </c>
      <c r="F201" s="89" t="inlineStr">
        <is>
          <t>ยับยั้งการสร้าง nucleic acid</t>
        </is>
      </c>
      <c r="G201" s="89" t="inlineStr">
        <is>
          <t>ยับยั้ง DNA gyrase</t>
        </is>
      </c>
      <c r="H201" s="89" t="inlineStr">
        <is>
          <t>ยับยั้ง Nucleoside reverse transcriptase</t>
        </is>
      </c>
      <c r="I201" s="120" t="inlineStr">
        <is>
          <t>1</t>
        </is>
      </c>
      <c r="J201" s="89" t="inlineStr">
        <is>
          <t>✅ คำตอบที่ถูกต้อง: ข้อ ก. ยับยั้ง Viral DNA polymerase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ยับยั้ง Viral DNA polymerase การเลือก ยับยั้ง Viral DNA polymerase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(ยับยั้ง 14-alpha demethylase): ยับยั้ง 14-alpha demethylase เป็นกลไกการออกฤทธิ์ของยาต้านเชื้อรากลุ่ม Azoles เช่น Fluconazole ทำให้เชื้อราขาด ergosterol ในการสร้างเยื่อหุ้มเซลล์
• ข้อ ค. (ยับยั้งการสร้าง nucleic acid): ยับยั้งการสร้าง nucleic acid เป็นคำอธิบายกว้างๆ ของยาเคมีบำบัดหรือยาปฏิชีวนะบางกลุ่ม ไม่ใช่กลไกจำเพาะของ Acyclovir ที่ต้องผ่านการเติมหมู่ฟอสเฟตโดย viral TK
• ข้อ ง. (ยับยั้ง DNA gyrase): ยับยั้ง DNA gyrase และ Topoisomerase IV เป็นกลไกการออกฤทธิ์ของยาปฏิชีวนะกลุ่ม Fluoroquinolones ในการต้านเชื้อแบคทีเรีย
• ข้อ จ. (ยับยั้ง Nucleoside reverse transcriptase): ยับยั้ง Nucleoside reverse transcriptase เป็นกลไกการออกฤทธิ์ของยาต้านไวรัสกลุ่ม NRTIs เช่น Zidovudine หรือ Lamivudine ซึ่งออกฤทธิ์ต้าน retrovirus ไม่ใช่ herpesvirus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201" s="121" t="n"/>
      <c r="L201" s="89" t="inlineStr">
        <is>
          <t>Viral Infections (Herpesviridae)</t>
        </is>
      </c>
      <c r="M201" s="121" t="inlineStr">
        <is>
          <t>Clinic</t>
        </is>
      </c>
      <c r="N201" s="89" t="inlineStr">
        <is>
          <t>ข้อ 15 (Pharmtutor_2024_Set2.md)</t>
        </is>
      </c>
      <c r="O201" s="121" t="n"/>
      <c r="P201" s="121" t="n"/>
      <c r="Q201" s="100" t="n"/>
    </row>
    <row r="202" ht="13.2" customHeight="1" s="49">
      <c r="A202" s="120" t="n">
        <v>218</v>
      </c>
      <c r="B202" s="89" t="inlineStr">
        <is>
          <t>สามีเพิ่งได้รับการวินิจฉัยว่าติดเชื้อ HIV ได้รับประทานยาต้าน HIV ภรรยามาโรงพยาบาลเพื่อรับยาสำหรับป้องกันการติด เชื้อ ข้อใดคือยาทางเลือกแรก</t>
        </is>
      </c>
      <c r="C202" s="121" t="n"/>
      <c r="D202" s="89" t="inlineStr">
        <is>
          <t>Tenofovir + Emtricitabine</t>
        </is>
      </c>
      <c r="E202" s="89" t="inlineStr">
        <is>
          <t>Tenofovir + Lamivudine + Dolutegravir</t>
        </is>
      </c>
      <c r="F202" s="89" t="inlineStr">
        <is>
          <t>Tenofovir + Emtricitabine + Zidovudine</t>
        </is>
      </c>
      <c r="G202" s="89" t="inlineStr">
        <is>
          <t>Zidovudine + Lamivudine + Nevirapine</t>
        </is>
      </c>
      <c r="H202" s="89" t="inlineStr">
        <is>
          <t>Abacavir + Lamivudine + Dolutegravir</t>
        </is>
      </c>
      <c r="I202" s="120" t="inlineStr">
        <is>
          <t>1</t>
        </is>
      </c>
      <c r="J202" s="89" t="inlineStr">
        <is>
          <t>✅ คำตอบที่ถูกต้อง: ข้อ ก. Tenofovir + Emtricitabine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 + Emtricitabine การเลือก Tenofovir + Emtricitabine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(Tenofovir + Lamivudine + Dolutegravir): Tenofovir + Lamivudine + Dolutegravir (TLD) เป็นสูตรยาต้านไวรัสสามตัวสำหรับรักษาผู้ติดเชื้อ HIV หรือใช้เป็น Post-Exposure Prophylaxis (PEP) ไม่ใช่สูตรยามาตรฐานสำหรับ PrEP
• ข้อ ค. (Tenofovir + Emtricitabine + Zidovudine): Tenofovir + Emtricitabine + Zidovudine เป็นการรวมตัวยา NRTIs สามชนิดเข้าด้วยกัน ซึ่งผิดหลักการรักษาและไม่เคยนำมาใช้ในการป้องกันการติดเชื้อ
• ข้อ ง. (Zidovudine + Lamivudine + Nevirapine): Zidovudine + Lamivudine + Nevirapine เป็นสูตรยารักษา HIV ในอดีตที่มีผลข้างเคียงสูงมาก ทั้งโลหิตจางและพิษต่อตับ ไม่ใช้สำหรับยาป้องกัน PrEP
• ข้อ จ. (Abacavir + Lamivudine + Dolutegravir): Abacavir + Lamivudine + Dolutegravir เป็นสูตรยารักษา HIV ที่ต้องตรวจยีน HLA-B 5701 ก่อนเริ่มยาเพื่อป้องกันภาวะแพ้ยารุนแรง และไม่มีข้อบ่งใช้สำหรับ PrEP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2" s="121" t="n"/>
      <c r="L202" s="89" t="inlineStr">
        <is>
          <t>Antimicrobial Pharmacology</t>
        </is>
      </c>
      <c r="M202" s="121" t="inlineStr">
        <is>
          <t>Clinic</t>
        </is>
      </c>
      <c r="N202" s="89" t="inlineStr">
        <is>
          <t>ข้อ 32 (Pharmtutor_2024_Set2.md)</t>
        </is>
      </c>
      <c r="O202" s="121" t="n"/>
      <c r="P202" s="121" t="n"/>
      <c r="Q202" s="100" t="n"/>
    </row>
    <row r="203" ht="13.2" customHeight="1" s="49">
      <c r="A203" s="120" t="n">
        <v>219</v>
      </c>
      <c r="B203" s="89" t="inlineStr">
        <is>
          <t>อธิบายความแตกต่างของโรคคอหอยอักเสบ (Pharyngystis) ระหว่างสาเหตุจากการติดเชื้อไวรัสและแบคทีเรีย</t>
        </is>
      </c>
      <c r="C203" s="121" t="n"/>
      <c r="D203" s="89" t="inlineStr">
        <is>
          <t>การติดเชื้อไวรัสส่วนมากมีอาการของไข้แสดงเด่น</t>
        </is>
      </c>
      <c r="E203" s="89" t="inlineStr">
        <is>
          <t>การติดเชื้อไวรัสจะมีอาการรุนแรงจำเป้นต้องใช้ยาในการรักษาผู้ป่วยทุกรายโดยเฉพาะกรณีคนไข้เด็กและผู้สูง อายุ</t>
        </is>
      </c>
      <c r="F203" s="89" t="inlineStr">
        <is>
          <t>การตอบสนองต่อการติดเชื้อแบคทีเรีย เมื่อพบว่ามีอาการแสดงแล้วจำเป็นต้องใช้ยาปฏิชีวนะในการรักษาในผู้ป่วยทุกราย</t>
        </is>
      </c>
      <c r="G203" s="89" t="inlineStr">
        <is>
          <t>การที่ผู้ป่วยมีอาการของจุดหนองบริเวณลำคอ ร่วมกับบวมบริเวณลำคอ ส่วนมากมีสาเหตุมาจากการติดเชื้อแบคทีเรีย</t>
        </is>
      </c>
      <c r="H203" s="89" t="inlineStr">
        <is>
          <t>การติดเชื้อแบคทีเรียจะมีอาการคล้ายกับติดเชื้อไวรัส แต่จะพบอาการแสดงที่น้องกว่าการติดเชื้อไวรัสอย่างมีนัยสำคัญ</t>
        </is>
      </c>
      <c r="I203" s="120" t="inlineStr">
        <is>
          <t>1</t>
        </is>
      </c>
      <c r="J203" s="89" t="inlineStr">
        <is>
          <t>✅ คำตอบที่ถูกต้อง: ข้อ ก. การติดเชื้อไวรัสส่วนมากมีอาการของไข้แสดงเด่น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การติดเชื้อไวรัสส่วนมากมีอาการของไข้แสดงเด่น การเลือก การติดเชื้อไวรัสส่วนมากมีอาการของไข้แสดงเด่น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(การติดเชื้อไวรัสส่วนมากมีอาการของไข้แสดงเด่น): ไข้สามารถพบได้ทั้งในการติดเชื้อไวรัสและแบคทีเรีย แต่อาการของไวรัสมักมีอาการทางเดินหายใจส่วนบนร่วมด้วย เช่น น้ำมูกไหล ไอ เสียงแหบ หรือตาแดง
• ข้อ ข. (การติดเชื้อไวรัสจะมีอาการรุนแรงจำเป้นต้องใช้ยาในการรักษาผู้ป่วยทุกรายโดยเฉพาะกรณีคนไข้เด็กและผู้สูง อายุ): การติดเชื้อคอหอยอักเสบจากไวรัสส่วนใหญ่สามารถหายได้เอง (Self-limiting) ไม่จำเป็นต้องใช้ยาต้านไวรัสหรือยาปฏิชีวนะ การรักษาเน้นการประคับประคองตามอาการ
• ข้อ ค. (การตอบสนองต่อการติดเชื้อแบคทีเรีย เมื่อพบว่ามีอาการแสดงแล้วจำเป็นต้องใช้ยาปฏิชีวนะในการรักษาในผู้ป่วยทุกราย): การติดเชื้อแบคทีเรียไม่จำเป็นต้องได้รับยาปฏิชีวนะทุกรายเสมอไป ควรประเมินตาม Centor หรือ McIsaac criteria ก่อนเพื่อหลีกเลี่ยงการใช้ยาปฏิชีวนะเกินความจำเป็น
• ข้อ จ. (การติดเชื้อแบคทีเรียจะมีอาการคล้ายกับติดเชื้อไวรัส แต่จะพบอาการแสดงที่น้องกว่าการติดเชื้อไวรัสอย่างมีนัยสำคัญ): การติดเชื้อแบคทีเรีย เช่น Group A Streptococcus มักมีอาการรุนแรงเฉียบพลันกว่าการติดเชื้อไวรัส โดยมีไข้สูง เจ็บคอมาก ต่อมทอนซิลบวมแดงและมี exudate ชัดเจน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3" s="121" t="n"/>
      <c r="L203" s="89" t="inlineStr">
        <is>
          <t>Antimicrobial Pharmacology</t>
        </is>
      </c>
      <c r="M203" s="121" t="inlineStr">
        <is>
          <t>Clinic</t>
        </is>
      </c>
      <c r="N203" s="89" t="inlineStr">
        <is>
          <t>ข้อ 36 (Pharmtutor_2024_Set2.md)</t>
        </is>
      </c>
      <c r="O203" s="121" t="n"/>
      <c r="P203" s="121" t="n"/>
      <c r="Q203" s="100" t="n"/>
    </row>
    <row r="204" ht="13.2" customHeight="1" s="49">
      <c r="A204" s="120" t="n">
        <v>220</v>
      </c>
      <c r="B204" s="89" t="inlineStr">
        <is>
          <t>จากกรณีข้างต้น หากผู้ป่วยมีอาการแสดงของอาการคอหอยอักเสบจากการติดเชื้อแบคทีเรีย สาเหตุของการติดเชื้อส่วนมากพบเชื้อชนิดใด</t>
        </is>
      </c>
      <c r="C204" s="121" t="n"/>
      <c r="D204" s="89" t="inlineStr">
        <is>
          <t>Group A staphylococcus</t>
        </is>
      </c>
      <c r="E204" s="89" t="inlineStr">
        <is>
          <t>Rotavirus</t>
        </is>
      </c>
      <c r="F204" s="89" t="inlineStr">
        <is>
          <t>Ebstein-Barr</t>
        </is>
      </c>
      <c r="G204" s="89" t="inlineStr">
        <is>
          <t>Group A streptococcus</t>
        </is>
      </c>
      <c r="H204" s="89" t="inlineStr">
        <is>
          <t>Gram negative Bacilli</t>
        </is>
      </c>
      <c r="I204" s="120" t="inlineStr">
        <is>
          <t>1</t>
        </is>
      </c>
      <c r="J204" s="89" t="inlineStr">
        <is>
          <t>✅ คำตอบที่ถูกต้อง: ข้อ ก. Group A staphylococcus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Group A staphylococcus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(Group A staphylococcus): Group A Staphylococcus ไม่มีในการจัดหมวดหมู่ทางจุลชีววิทยา Staphylococcus aureus ไม่ได้จัดกลุ่มตาม Lancefield classification
• ข้อ ข. (Rotavirus): Rotavirus เป็นสาเหตุสำคัญของโรคอุจจาระร่วงเฉียบพลันในเด็กเล็ก โดยก่อพยาธิสภาพที่เยื่อบุลำไส้เล็ก ไม่ใช่เชื้อก่อโรคคอหอยอักเสบ
• ข้อ ค. (Ebstein-Barr): Epstein-Barr Virus (EBV) เป็นเชื้อไวรัสสาเหตุของโรค Infectious mononucleosis ซึ่งอาจทำให้เกิดต่อมทอนซิลโตมีฝ้าขาวได้ แต่เป็นไวรัส ไม่ใช่แบคทีเรีย
• ข้อ จ. (Gram negative Bacilli): Gram negative Bacilli เช่น E. coli หรือ Klebsiella ไม่ใช่เชื้อสาเหตุทั่วไปของการเกิด pharyngitis ในชุมชน ยกเว้นในผู้ป่วยภูมิคุ้มกันบกพร่องรุนแรงในโรงพยาบาล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4" s="121" t="n"/>
      <c r="L204" s="89" t="inlineStr">
        <is>
          <t>Antimicrobial Pharmacology</t>
        </is>
      </c>
      <c r="M204" s="121" t="inlineStr">
        <is>
          <t>Clinic</t>
        </is>
      </c>
      <c r="N204" s="89" t="inlineStr">
        <is>
          <t>ข้อ 37 (Pharmtutor_2024_Set2.md)</t>
        </is>
      </c>
      <c r="O204" s="121" t="n"/>
      <c r="P204" s="121" t="n"/>
      <c r="Q204" s="100" t="n"/>
    </row>
    <row r="205" ht="13.2" customHeight="1" s="49">
      <c r="A205" s="120" t="n">
        <v>221</v>
      </c>
      <c r="B205" s="89" t="inlineStr">
        <is>
          <t>ต่อมาตุ่มนํ%าแตก ผู้ป่วยควรทำความสะอาดแผลด้วยสาร ต่อไปนี% ยกเว้นข้อใด (1) Rubbing alcohol (2) Chlorhexidine (3) Irrigated normal saline solution (4) Acetic acid (5) Povidone iodine Final version | Maximum’2017 Rx30 | Prince of Songkla University</t>
        </is>
      </c>
      <c r="C205" s="121" t="n"/>
      <c r="D205" s="89" t="inlineStr">
        <is>
          <t>Dolutegravir 50 mg OD</t>
        </is>
      </c>
      <c r="E205" s="89" t="inlineStr">
        <is>
          <t>Vancomycin 1 g IV Q12H</t>
        </is>
      </c>
      <c r="F205" s="89" t="inlineStr">
        <is>
          <t>Meropenem 1 g IV Q8H</t>
        </is>
      </c>
      <c r="G205" s="89" t="inlineStr">
        <is>
          <t>Cefazolin 1 g IV Q8H</t>
        </is>
      </c>
      <c r="H205" s="89" t="inlineStr">
        <is>
          <t>Amoxicillin/Clavulanate 1 g BID</t>
        </is>
      </c>
      <c r="I205" s="120" t="inlineStr">
        <is>
          <t>1</t>
        </is>
      </c>
      <c r="J205" s="89"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05" s="121" t="n"/>
      <c r="L205" s="89" t="inlineStr">
        <is>
          <t>Cystitis</t>
        </is>
      </c>
      <c r="M205" s="121" t="inlineStr">
        <is>
          <t>Clinic</t>
        </is>
      </c>
      <c r="N205" s="89" t="inlineStr">
        <is>
          <t>ข้อ 3 (PLE_CC1_2557.md)</t>
        </is>
      </c>
      <c r="O205" s="121" t="n"/>
      <c r="P205" s="121" t="n"/>
      <c r="Q205" s="100" t="n"/>
    </row>
    <row r="206" ht="13.2" customHeight="1" s="49">
      <c r="A206" s="120" t="n">
        <v>222</v>
      </c>
      <c r="B206" s="89" t="inlineStr">
        <is>
          <t>เชื%อก่อโรคซึงเป็นสาเหตุของภาวะ Community-acquired pneumonia ในผู้ป่วยรายนี%คือข้อใด (1) Acinetobacter baumannii (2) Streptococcus pneumoniae (3) Pseudomonas aeruginosa (4) Staphylococcus aureus (5) Burkholderia pseudomalii</t>
        </is>
      </c>
      <c r="C206" s="121" t="n"/>
      <c r="D206" s="89" t="inlineStr">
        <is>
          <t>Cefazolin 1 g IV Q8H</t>
        </is>
      </c>
      <c r="E206" s="89" t="inlineStr">
        <is>
          <t>Amoxicillin/Clavulanate 1 g BID</t>
        </is>
      </c>
      <c r="F206" s="89" t="inlineStr">
        <is>
          <t>Ceftriaxone 1 g IV OD</t>
        </is>
      </c>
      <c r="G206" s="89" t="inlineStr">
        <is>
          <t>Ciprofloxacin 500 mg BID</t>
        </is>
      </c>
      <c r="H206" s="89" t="inlineStr">
        <is>
          <t>Azithromycin 500 mg OD</t>
        </is>
      </c>
      <c r="I206" s="120" t="inlineStr">
        <is>
          <t>1</t>
        </is>
      </c>
      <c r="J206" s="89"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06" s="121" t="n"/>
      <c r="L206" s="89" t="inlineStr">
        <is>
          <t>Pneumonia</t>
        </is>
      </c>
      <c r="M206" s="121" t="inlineStr">
        <is>
          <t>Clinic</t>
        </is>
      </c>
      <c r="N206" s="89" t="inlineStr">
        <is>
          <t>ข้อ 3 (PLE_CC1_2557.md)</t>
        </is>
      </c>
      <c r="O206" s="121" t="n"/>
      <c r="P206" s="121" t="n"/>
      <c r="Q206" s="100" t="n"/>
    </row>
    <row r="207" ht="13.2" customHeight="1" s="49">
      <c r="A207" s="120" t="n">
        <v>223</v>
      </c>
      <c r="B207" s="89" t="inlineStr">
        <is>
          <t>ควรพิจารณาปรับเปลียนการรักษาสำหรับผู้ป่วยรายนี% อย่างไร (1) เปลียนยา Ceftazidime เป็นยา ceftriaxone (2) เปลียนยา Ceftazidime เป็น meropenem (3) เปลียนยา Clarithromycin เป็น ciprofloxacin (4) เพิมขนาดยา Clarithromycin เป็น 1 x 2 (5) ไม่ต้องปรับเปลียนการรักษา</t>
        </is>
      </c>
      <c r="C207" s="121" t="n"/>
      <c r="D207" s="89" t="inlineStr">
        <is>
          <t>Ciprofloxacin 500 mg BID</t>
        </is>
      </c>
      <c r="E207" s="89" t="inlineStr">
        <is>
          <t>Azithromycin 500 mg OD</t>
        </is>
      </c>
      <c r="F207" s="89" t="inlineStr">
        <is>
          <t>Doxycycline 100 mg BID</t>
        </is>
      </c>
      <c r="G207" s="89" t="inlineStr">
        <is>
          <t>Cotrimoxazole 160/800 mg BID</t>
        </is>
      </c>
      <c r="H207" s="89" t="inlineStr">
        <is>
          <t>Metronidazole 400 mg TID</t>
        </is>
      </c>
      <c r="I207" s="120" t="inlineStr">
        <is>
          <t>1</t>
        </is>
      </c>
      <c r="J207" s="89"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07" s="121" t="n"/>
      <c r="L207" s="89" t="inlineStr">
        <is>
          <t>Pneumonia</t>
        </is>
      </c>
      <c r="M207" s="121" t="inlineStr">
        <is>
          <t>Clinic</t>
        </is>
      </c>
      <c r="N207" s="89" t="inlineStr">
        <is>
          <t>ข้อ 4 (PLE_CC1_2557.md)</t>
        </is>
      </c>
      <c r="O207" s="121" t="n"/>
      <c r="P207" s="121" t="n"/>
      <c r="Q207" s="100" t="n"/>
    </row>
    <row r="208" ht="13.2" customHeight="1" s="49">
      <c r="A208" s="120" t="n">
        <v>224</v>
      </c>
      <c r="B208" s="89" t="inlineStr">
        <is>
          <t>เกี่ยวกับ เป็น isotonic solution ข้อใดต่อไปนี้กล่าวถูกต้องตามหลักวิชาชีพเภสัชกรรม</t>
        </is>
      </c>
      <c r="C208" s="121" t="n"/>
      <c r="D208" s="89" t="inlineStr">
        <is>
          <t>Cotrimoxazole 160/800 mg BID</t>
        </is>
      </c>
      <c r="E208" s="89" t="inlineStr">
        <is>
          <t>Metronidazole 400 mg TID</t>
        </is>
      </c>
      <c r="F208" s="89" t="inlineStr">
        <is>
          <t>Nitrofurantoin 100 mg BID</t>
        </is>
      </c>
      <c r="G208" s="89" t="inlineStr">
        <is>
          <t>Tenofovir/Emtricitabine 300/200 mg OD</t>
        </is>
      </c>
      <c r="H208" s="89" t="inlineStr">
        <is>
          <t>Dolutegravir 50 mg OD</t>
        </is>
      </c>
      <c r="I208" s="120" t="inlineStr">
        <is>
          <t>1</t>
        </is>
      </c>
      <c r="J208" s="89"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8" s="121" t="n"/>
      <c r="L208" s="89" t="inlineStr">
        <is>
          <t>Cystitis</t>
        </is>
      </c>
      <c r="M208" s="121" t="inlineStr">
        <is>
          <t>Clinic</t>
        </is>
      </c>
      <c r="N208" s="89" t="inlineStr">
        <is>
          <t>ข้อ 4 (PLE_CC1_2556.md)</t>
        </is>
      </c>
      <c r="O208" s="121" t="n"/>
      <c r="P208" s="121" t="n"/>
      <c r="Q208" s="100" t="n"/>
    </row>
    <row r="209" ht="13.2" customHeight="1" s="49">
      <c r="A209" s="120" t="n">
        <v>225</v>
      </c>
      <c r="B209" s="89" t="inlineStr">
        <is>
          <t>ข้อใดควรแนะนำสำหรับผู้ป่วยรายนี้ (Caseติดเชื้อ tricomonasis)</t>
        </is>
      </c>
      <c r="C209" s="121" t="n"/>
      <c r="D209" s="89" t="inlineStr">
        <is>
          <t>Tenofovir/Emtricitabine 300/200 mg OD</t>
        </is>
      </c>
      <c r="E209" s="89" t="inlineStr">
        <is>
          <t>Dolutegravir 50 mg OD</t>
        </is>
      </c>
      <c r="F209" s="89" t="inlineStr">
        <is>
          <t>Vancomycin 1 g IV Q12H</t>
        </is>
      </c>
      <c r="G209" s="89" t="inlineStr">
        <is>
          <t>Meropenem 1 g IV Q8H</t>
        </is>
      </c>
      <c r="H209" s="89" t="inlineStr">
        <is>
          <t>Cefazolin 1 g IV Q8H</t>
        </is>
      </c>
      <c r="I209" s="120" t="inlineStr">
        <is>
          <t>1</t>
        </is>
      </c>
      <c r="J209" s="89" t="inlineStr">
        <is>
          <t>✅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9" s="121" t="n"/>
      <c r="L209" s="89" t="inlineStr">
        <is>
          <t>Antimicrobial Pharmacology</t>
        </is>
      </c>
      <c r="M209" s="121" t="inlineStr">
        <is>
          <t>Clinic</t>
        </is>
      </c>
      <c r="N209" s="89" t="inlineStr">
        <is>
          <t>ข้อ 5 (PLE_CC1_2556.md)</t>
        </is>
      </c>
      <c r="O209" s="121" t="n"/>
      <c r="P209" s="121" t="n"/>
      <c r="Q209" s="100" t="n"/>
    </row>
    <row r="210" ht="13.2" customHeight="1" s="49">
      <c r="A210" s="120" t="n">
        <v>226</v>
      </c>
      <c r="B210" s="89" t="inlineStr">
        <is>
          <t>ติดเชื้อแบคทีเรียในโพรงจมูก</t>
        </is>
      </c>
      <c r="C210" s="121" t="n"/>
      <c r="D210" s="89" t="inlineStr">
        <is>
          <t>Meropenem 1 g IV Q8H</t>
        </is>
      </c>
      <c r="E210" s="89" t="inlineStr">
        <is>
          <t>Cefazolin 1 g IV Q8H</t>
        </is>
      </c>
      <c r="F210" s="89" t="inlineStr">
        <is>
          <t>Amoxicillin/Clavulanate 1 g BID</t>
        </is>
      </c>
      <c r="G210" s="89" t="inlineStr">
        <is>
          <t>Ceftriaxone 1 g IV OD</t>
        </is>
      </c>
      <c r="H210" s="89" t="inlineStr">
        <is>
          <t>Ciprofloxacin 500 mg BID</t>
        </is>
      </c>
      <c r="I210" s="120" t="inlineStr">
        <is>
          <t>1</t>
        </is>
      </c>
      <c r="J210" s="89" t="inlineStr">
        <is>
          <t>✅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0" s="121" t="n"/>
      <c r="L210" s="89" t="inlineStr">
        <is>
          <t>Antimicrobial Pharmacology</t>
        </is>
      </c>
      <c r="M210" s="121" t="inlineStr">
        <is>
          <t>Clinic</t>
        </is>
      </c>
      <c r="N210" s="89" t="inlineStr">
        <is>
          <t>ข้อ 2 (PLE_CC1_2555 Day 2.md)</t>
        </is>
      </c>
      <c r="O210" s="121" t="n"/>
      <c r="P210" s="121" t="n"/>
      <c r="Q210" s="100" t="n"/>
    </row>
    <row r="211" ht="13.2" customHeight="1" s="49">
      <c r="A211" s="120" t="n">
        <v>227</v>
      </c>
      <c r="B211" s="89" t="inlineStr">
        <is>
          <t>เกี่ยวกับ ติดเชื้อแบคทีเรีย ข้อใดต่อไปนี้กล่าวถูกต้องตามหลักวิชาชีพเภสัชกรรม</t>
        </is>
      </c>
      <c r="C211" s="121" t="n"/>
      <c r="D211" s="89" t="inlineStr">
        <is>
          <t>Ceftriaxone 1 g IV OD</t>
        </is>
      </c>
      <c r="E211" s="89" t="inlineStr">
        <is>
          <t>Ciprofloxacin 500 mg BID</t>
        </is>
      </c>
      <c r="F211" s="89" t="inlineStr">
        <is>
          <t>Azithromycin 500 mg OD</t>
        </is>
      </c>
      <c r="G211" s="89" t="inlineStr">
        <is>
          <t>Doxycycline 100 mg BID</t>
        </is>
      </c>
      <c r="H211" s="89" t="inlineStr">
        <is>
          <t>Cotrimoxazole 160/800 mg BID</t>
        </is>
      </c>
      <c r="I211" s="120" t="inlineStr">
        <is>
          <t>1</t>
        </is>
      </c>
      <c r="J211" s="89"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1" s="121" t="n"/>
      <c r="L211" s="89" t="inlineStr">
        <is>
          <t>Antimicrobial Pharmacology</t>
        </is>
      </c>
      <c r="M211" s="121" t="inlineStr">
        <is>
          <t>Clinic</t>
        </is>
      </c>
      <c r="N211" s="89" t="inlineStr">
        <is>
          <t>ข้อ 1 (PLE_CC1_2555 Day 2.md)</t>
        </is>
      </c>
      <c r="O211" s="121" t="n"/>
      <c r="P211" s="121" t="n"/>
      <c r="Q211" s="100" t="n"/>
    </row>
    <row r="212" ht="13.2" customHeight="1" s="49">
      <c r="A212" s="120" t="n">
        <v>228</v>
      </c>
      <c r="B212" s="89" t="inlineStr">
        <is>
          <t>เปลี่ยนจาก amoxicillin เป็น ciprofloxacin</t>
        </is>
      </c>
      <c r="C212" s="121" t="n"/>
      <c r="D212" s="89" t="inlineStr">
        <is>
          <t>Doxycycline 100 mg BID</t>
        </is>
      </c>
      <c r="E212" s="89" t="inlineStr">
        <is>
          <t>Cotrimoxazole 160/800 mg BID</t>
        </is>
      </c>
      <c r="F212" s="89" t="inlineStr">
        <is>
          <t>Metronidazole 400 mg TID</t>
        </is>
      </c>
      <c r="G212" s="89" t="inlineStr">
        <is>
          <t>Nitrofurantoin 100 mg BID</t>
        </is>
      </c>
      <c r="H212" s="89" t="inlineStr">
        <is>
          <t>Tenofovir/Emtricitabine 300/200 mg OD</t>
        </is>
      </c>
      <c r="I212" s="120" t="inlineStr">
        <is>
          <t>1</t>
        </is>
      </c>
      <c r="J212" s="89"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12" s="121" t="n"/>
      <c r="L212" s="89" t="inlineStr">
        <is>
          <t>Cystitis</t>
        </is>
      </c>
      <c r="M212" s="121" t="inlineStr">
        <is>
          <t>Clinic</t>
        </is>
      </c>
      <c r="N212" s="89" t="inlineStr">
        <is>
          <t>ข้อ 3 (PLE_CC1_2555 Day 2.md)</t>
        </is>
      </c>
      <c r="O212" s="121" t="n"/>
      <c r="P212" s="121" t="n"/>
      <c r="Q212" s="100" t="n"/>
    </row>
    <row r="213" ht="13.2" customHeight="1" s="49">
      <c r="A213" s="120" t="n">
        <v>229</v>
      </c>
      <c r="B213" s="89" t="inlineStr">
        <is>
          <t>เปลี่ยนจาก amoxicillin เป็น azithromycin</t>
        </is>
      </c>
      <c r="C213" s="121" t="n"/>
      <c r="D213" s="89" t="inlineStr">
        <is>
          <t>Nitrofurantoin 100 mg BID</t>
        </is>
      </c>
      <c r="E213" s="89" t="inlineStr">
        <is>
          <t>Tenofovir/Emtricitabine 300/200 mg OD</t>
        </is>
      </c>
      <c r="F213" s="89" t="inlineStr">
        <is>
          <t>Dolutegravir 50 mg OD</t>
        </is>
      </c>
      <c r="G213" s="89" t="inlineStr">
        <is>
          <t>Vancomycin 1 g IV Q12H</t>
        </is>
      </c>
      <c r="H213" s="89" t="inlineStr">
        <is>
          <t>Meropenem 1 g IV Q8H</t>
        </is>
      </c>
      <c r="I213" s="120" t="inlineStr">
        <is>
          <t>1</t>
        </is>
      </c>
      <c r="J213" s="89"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3" s="121" t="n"/>
      <c r="L213" s="89" t="inlineStr">
        <is>
          <t>Pneumonia</t>
        </is>
      </c>
      <c r="M213" s="121" t="inlineStr">
        <is>
          <t>Clinic</t>
        </is>
      </c>
      <c r="N213" s="89" t="inlineStr">
        <is>
          <t>ข้อ 4 (PLE_CC1_2555 Day 2.md)</t>
        </is>
      </c>
      <c r="O213" s="121" t="n"/>
      <c r="P213" s="121" t="n"/>
      <c r="Q213" s="100" t="n"/>
    </row>
    <row r="214" ht="13.2" customHeight="1" s="49">
      <c r="A214" s="120" t="n">
        <v>230</v>
      </c>
      <c r="B214" s="89" t="inlineStr">
        <is>
          <t>ลด amoxicillin ลงครึ่งหนึ่ง</t>
        </is>
      </c>
      <c r="C214" s="121" t="n"/>
      <c r="D214" s="89" t="inlineStr">
        <is>
          <t>Vancomycin 1 g IV Q12H</t>
        </is>
      </c>
      <c r="E214" s="89" t="inlineStr">
        <is>
          <t>Meropenem 1 g IV Q8H</t>
        </is>
      </c>
      <c r="F214" s="89" t="inlineStr">
        <is>
          <t>Cefazolin 1 g IV Q8H</t>
        </is>
      </c>
      <c r="G214" s="89" t="inlineStr">
        <is>
          <t>Amoxicillin/Clavulanate 1 g BID</t>
        </is>
      </c>
      <c r="H214" s="89" t="inlineStr">
        <is>
          <t>Ceftriaxone 1 g IV OD</t>
        </is>
      </c>
      <c r="I214" s="120" t="inlineStr">
        <is>
          <t>1</t>
        </is>
      </c>
      <c r="J214" s="89"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14" s="121" t="n"/>
      <c r="L214" s="89" t="inlineStr">
        <is>
          <t>URTI</t>
        </is>
      </c>
      <c r="M214" s="121" t="inlineStr">
        <is>
          <t>Clinic</t>
        </is>
      </c>
      <c r="N214" s="89" t="inlineStr">
        <is>
          <t>ข้อ 5 (PLE_CC1_2555 Day 2.md)</t>
        </is>
      </c>
      <c r="O214" s="121" t="n"/>
      <c r="P214" s="121" t="n"/>
      <c r="Q214" s="100" t="n"/>
    </row>
    <row r="215" ht="13.2" customHeight="1" s="49">
      <c r="A215" s="120" t="n">
        <v>231</v>
      </c>
      <c r="B215" s="89" t="inlineStr">
        <is>
          <t>ติดเชื้อแบคทีเรีย แต่ติดเชื้อเพิ่มอีกตัวหนึ่ง</t>
        </is>
      </c>
      <c r="C215" s="121" t="n"/>
      <c r="D215" s="89" t="inlineStr">
        <is>
          <t>Amoxicillin/Clavulanate 1 g BID</t>
        </is>
      </c>
      <c r="E215" s="89" t="inlineStr">
        <is>
          <t>Ceftriaxone 1 g IV OD</t>
        </is>
      </c>
      <c r="F215" s="89" t="inlineStr">
        <is>
          <t>Ciprofloxacin 500 mg BID</t>
        </is>
      </c>
      <c r="G215" s="89" t="inlineStr">
        <is>
          <t>Azithromycin 500 mg OD</t>
        </is>
      </c>
      <c r="H215" s="89" t="inlineStr">
        <is>
          <t>Doxycycline 100 mg BID</t>
        </is>
      </c>
      <c r="I215" s="120" t="inlineStr">
        <is>
          <t>1</t>
        </is>
      </c>
      <c r="J215" s="89"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5" s="121" t="n"/>
      <c r="L215" s="89" t="inlineStr">
        <is>
          <t>Antimicrobial Pharmacology</t>
        </is>
      </c>
      <c r="M215" s="121" t="inlineStr">
        <is>
          <t>Clinic</t>
        </is>
      </c>
      <c r="N215" s="89" t="inlineStr">
        <is>
          <t>ข้อ 2 (PLE_CC1_2555 Day 2.md)</t>
        </is>
      </c>
      <c r="O215" s="121" t="n"/>
      <c r="P215" s="121" t="n"/>
      <c r="Q215" s="100" t="n"/>
    </row>
    <row r="216" ht="13.2" customHeight="1" s="49">
      <c r="A216" s="120" t="n">
        <v>232</v>
      </c>
      <c r="B216" s="89" t="inlineStr">
        <is>
          <t>เกี่ยวกับ ติดเชื้อที่หูส่วนกลาง ข้อใดต่อไปนี้กล่าวถูกต้องตามหลักวิชาชีพเภสัชกรรม</t>
        </is>
      </c>
      <c r="C216" s="121" t="n"/>
      <c r="D216" s="89" t="inlineStr">
        <is>
          <t>Metronidazole 400 mg TID</t>
        </is>
      </c>
      <c r="E216" s="89" t="inlineStr">
        <is>
          <t>Nitrofurantoin 100 mg BID</t>
        </is>
      </c>
      <c r="F216" s="89" t="inlineStr">
        <is>
          <t>Tenofovir/Emtricitabine 300/200 mg OD</t>
        </is>
      </c>
      <c r="G216" s="89" t="inlineStr">
        <is>
          <t>Dolutegravir 50 mg OD</t>
        </is>
      </c>
      <c r="H216" s="89" t="inlineStr">
        <is>
          <t>Vancomycin 1 g IV Q12H</t>
        </is>
      </c>
      <c r="I216" s="120" t="inlineStr">
        <is>
          <t>1</t>
        </is>
      </c>
      <c r="J216" s="89" t="inlineStr">
        <is>
          <t>✅ คำตอบที่ถูกต้อง: ข้อ ก. Metronidazole 400 mg TID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6" s="121" t="n"/>
      <c r="L216" s="89" t="inlineStr">
        <is>
          <t>Antimicrobial Pharmacology</t>
        </is>
      </c>
      <c r="M216" s="121" t="inlineStr">
        <is>
          <t>Clinic</t>
        </is>
      </c>
      <c r="N216" s="89" t="inlineStr">
        <is>
          <t>ข้อ 2 (PLE_CC1_2555 Day 2.md)</t>
        </is>
      </c>
      <c r="O216" s="121" t="n"/>
      <c r="P216" s="121" t="n"/>
      <c r="Q216" s="100" t="n"/>
    </row>
    <row r="217" ht="13.2" customHeight="1" s="49">
      <c r="A217" s="120" t="n">
        <v>233</v>
      </c>
      <c r="B217" s="89" t="inlineStr">
        <is>
          <t>เกี่ยวกับ Burrow solution ข้อใดต่อไปนี้กล่าวถูกต้องตามหลักวิชาชีพเภสัชกรรม</t>
        </is>
      </c>
      <c r="C217" s="121" t="n"/>
      <c r="D217" s="89" t="inlineStr">
        <is>
          <t>) .......... ointment</t>
        </is>
      </c>
      <c r="E217" s="89" t="inlineStr">
        <is>
          <t>Vancomycin 1 g IV Q12H</t>
        </is>
      </c>
      <c r="F217" s="89" t="inlineStr">
        <is>
          <t>Meropenem 1 g IV Q8H</t>
        </is>
      </c>
      <c r="G217" s="89" t="inlineStr">
        <is>
          <t>Cefazolin 1 g IV Q8H</t>
        </is>
      </c>
      <c r="H217" s="89" t="inlineStr">
        <is>
          <t>Amoxicillin/Clavulanate 1 g BID</t>
        </is>
      </c>
      <c r="I217" s="120" t="inlineStr">
        <is>
          <t>1</t>
        </is>
      </c>
      <c r="J217" s="89" t="inlineStr">
        <is>
          <t>✅ คำตอบที่ถูกต้อง: ข้อ ก. ) .......... ointment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 .......... ointment การเลือก ) .......... ointment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7" s="121" t="n"/>
      <c r="L217" s="89" t="inlineStr">
        <is>
          <t>Cystitis</t>
        </is>
      </c>
      <c r="M217" s="121" t="inlineStr">
        <is>
          <t>Clinic</t>
        </is>
      </c>
      <c r="N217" s="89" t="inlineStr">
        <is>
          <t>ข้อ 2 (PLE_CC1_2555 Day 2.md)</t>
        </is>
      </c>
      <c r="O217" s="121" t="n"/>
      <c r="P217" s="121" t="n"/>
      <c r="Q217" s="100" t="n"/>
    </row>
    <row r="218" ht="13.2" customHeight="1" s="49">
      <c r="A218" s="120" t="n">
        <v>234</v>
      </c>
      <c r="B218" s="89" t="inlineStr">
        <is>
          <t>Tripolidine Case 9: UTI ผู้ป่วยหญิงมีอาการปัสสาวะกะปริบกะปรอย ปัสสาวะขัด แสบ มีอาการปวดท้องน้อย มีลิ่มเลือดหลุดออกมาในปัสสาวะ ยาที่ได้รับ Ciprofloxacin 1x2 pc 14 เม็ด Hyoscine 1x3 pc 20 เม็ด</t>
        </is>
      </c>
      <c r="C218" s="121" t="n"/>
      <c r="D218" s="89" t="inlineStr">
        <is>
          <t>Cefazolin 1 g IV Q8H</t>
        </is>
      </c>
      <c r="E218" s="89" t="inlineStr">
        <is>
          <t>Amoxicillin/Clavulanate 1 g BID</t>
        </is>
      </c>
      <c r="F218" s="89" t="inlineStr">
        <is>
          <t>Ceftriaxone 1 g IV OD</t>
        </is>
      </c>
      <c r="G218" s="89" t="inlineStr">
        <is>
          <t>Ciprofloxacin 500 mg BID</t>
        </is>
      </c>
      <c r="H218" s="89" t="inlineStr">
        <is>
          <t>Azithromycin 500 mg OD</t>
        </is>
      </c>
      <c r="I218" s="120" t="inlineStr">
        <is>
          <t>1</t>
        </is>
      </c>
      <c r="J218" s="89"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18" s="121" t="n"/>
      <c r="L218" s="89" t="inlineStr">
        <is>
          <t>Cystitis</t>
        </is>
      </c>
      <c r="M218" s="121" t="inlineStr">
        <is>
          <t>Clinic</t>
        </is>
      </c>
      <c r="N218" s="89" t="inlineStr">
        <is>
          <t>ข้อ 5 (PLE_CC1_2555 Day 2.md)</t>
        </is>
      </c>
      <c r="O218" s="121" t="n"/>
      <c r="P218" s="121" t="n"/>
      <c r="Q218" s="100" t="n"/>
    </row>
    <row r="219" ht="13.2" customHeight="1" s="49">
      <c r="A219" s="120" t="n">
        <v>235</v>
      </c>
      <c r="B219" s="89" t="inlineStr">
        <is>
          <t>การจะตรวจว่าผู้ป่วยเป็นวัณโรคต้องตรวจหาเชื้ออะไร</t>
        </is>
      </c>
      <c r="C219" s="121" t="n"/>
      <c r="D219" s="89" t="inlineStr">
        <is>
          <t>Ciprofloxacin 500 mg BID</t>
        </is>
      </c>
      <c r="E219" s="89" t="inlineStr">
        <is>
          <t>Azithromycin 500 mg OD</t>
        </is>
      </c>
      <c r="F219" s="89" t="inlineStr">
        <is>
          <t>Doxycycline 100 mg BID</t>
        </is>
      </c>
      <c r="G219" s="89" t="inlineStr">
        <is>
          <t>Cotrimoxazole 160/800 mg BID</t>
        </is>
      </c>
      <c r="H219" s="89" t="inlineStr">
        <is>
          <t>Metronidazole 400 mg TID</t>
        </is>
      </c>
      <c r="I219" s="120" t="inlineStr">
        <is>
          <t>1</t>
        </is>
      </c>
      <c r="J219" s="89"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19" s="121" t="n"/>
      <c r="L219" s="89" t="inlineStr">
        <is>
          <t>Tuberculosis</t>
        </is>
      </c>
      <c r="M219" s="121" t="inlineStr">
        <is>
          <t>Clinic</t>
        </is>
      </c>
      <c r="N219" s="89" t="inlineStr">
        <is>
          <t>ข้อ 1 (PLE_CC1_2555 Day 2.md)</t>
        </is>
      </c>
      <c r="O219" s="121" t="n"/>
      <c r="P219" s="121" t="n"/>
      <c r="Q219" s="100" t="n"/>
    </row>
    <row r="220" ht="13.2" customHeight="1" s="49">
      <c r="A220" s="120" t="n">
        <v>236</v>
      </c>
      <c r="B220" s="89" t="inlineStr">
        <is>
          <t>ติดเชื้อ HIV แต่ไม่ใช่ผู้ป่วยเอดส์</t>
        </is>
      </c>
      <c r="C220" s="121" t="n"/>
      <c r="D220" s="89" t="inlineStr">
        <is>
          <t>Cotrimoxazole 160/800 mg BID</t>
        </is>
      </c>
      <c r="E220" s="89" t="inlineStr">
        <is>
          <t>Metronidazole 400 mg TID</t>
        </is>
      </c>
      <c r="F220" s="89" t="inlineStr">
        <is>
          <t>Nitrofurantoin 100 mg BID</t>
        </is>
      </c>
      <c r="G220" s="89" t="inlineStr">
        <is>
          <t>Tenofovir/Emtricitabine 300/200 mg OD</t>
        </is>
      </c>
      <c r="H220" s="89" t="inlineStr">
        <is>
          <t>Dolutegravir 50 mg OD</t>
        </is>
      </c>
      <c r="I220" s="120" t="inlineStr">
        <is>
          <t>1</t>
        </is>
      </c>
      <c r="J220" s="89" t="inlineStr">
        <is>
          <t>✅ คำตอบที่ถูกต้อง: ข้อ ก. Cotrimoxazole 160/800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0" s="121" t="n"/>
      <c r="L220" s="89" t="inlineStr">
        <is>
          <t>Antimicrobial Pharmacology</t>
        </is>
      </c>
      <c r="M220" s="121" t="inlineStr">
        <is>
          <t>Clinic</t>
        </is>
      </c>
      <c r="N220" s="89" t="inlineStr">
        <is>
          <t>ข้อ 1 (PLE_CC1_2555 Day 2.md)</t>
        </is>
      </c>
      <c r="O220" s="121" t="n"/>
      <c r="P220" s="121" t="n"/>
      <c r="Q220" s="100" t="n"/>
    </row>
    <row r="221" ht="13.2" customHeight="1" s="49">
      <c r="A221" s="120" t="n">
        <v>237</v>
      </c>
      <c r="B221" s="89" t="inlineStr">
        <is>
          <t>ติดเชื้อวัณโรคแต่ไม่เป็นเอดส์</t>
        </is>
      </c>
      <c r="C221" s="121" t="n"/>
      <c r="D221" s="89" t="inlineStr">
        <is>
          <t>Tenofovir/Emtricitabine 300/200 mg OD</t>
        </is>
      </c>
      <c r="E221" s="89" t="inlineStr">
        <is>
          <t>Dolutegravir 50 mg OD</t>
        </is>
      </c>
      <c r="F221" s="89" t="inlineStr">
        <is>
          <t>Vancomycin 1 g IV Q12H</t>
        </is>
      </c>
      <c r="G221" s="89" t="inlineStr">
        <is>
          <t>Meropenem 1 g IV Q8H</t>
        </is>
      </c>
      <c r="H221" s="89" t="inlineStr">
        <is>
          <t>Cefazolin 1 g IV Q8H</t>
        </is>
      </c>
      <c r="I221" s="120" t="inlineStr">
        <is>
          <t>1</t>
        </is>
      </c>
      <c r="J221" s="89" t="inlineStr">
        <is>
          <t>✅ คำตอบที่ถูกต้อง: ข้อ ก. Tenofovir/Emtricitabine 300/200 mg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21" s="121" t="n"/>
      <c r="L221" s="89" t="inlineStr">
        <is>
          <t>Tuberculosis</t>
        </is>
      </c>
      <c r="M221" s="121" t="inlineStr">
        <is>
          <t>Clinic</t>
        </is>
      </c>
      <c r="N221" s="89" t="inlineStr">
        <is>
          <t>ข้อ 2 (PLE_CC1_2555 Day 2.md)</t>
        </is>
      </c>
      <c r="O221" s="121" t="n"/>
      <c r="P221" s="121" t="n"/>
      <c r="Q221" s="100" t="n"/>
    </row>
    <row r="222" ht="13.2" customHeight="1" s="49">
      <c r="A222" s="120" t="n">
        <v>238</v>
      </c>
      <c r="B222" s="89" t="inlineStr">
        <is>
          <t>เลือกสูตร GPO-vir หลังรักษา TB 2-4 สัปดาห์</t>
        </is>
      </c>
      <c r="C222" s="121" t="n"/>
      <c r="D222" s="89" t="inlineStr">
        <is>
          <t>Meropenem 1 g IV Q8H</t>
        </is>
      </c>
      <c r="E222" s="89" t="inlineStr">
        <is>
          <t>Cefazolin 1 g IV Q8H</t>
        </is>
      </c>
      <c r="F222" s="89" t="inlineStr">
        <is>
          <t>Amoxicillin/Clavulanate 1 g BID</t>
        </is>
      </c>
      <c r="G222" s="89" t="inlineStr">
        <is>
          <t>Ceftriaxone 1 g IV OD</t>
        </is>
      </c>
      <c r="H222" s="89" t="inlineStr">
        <is>
          <t>Ciprofloxacin 500 mg BID</t>
        </is>
      </c>
      <c r="I222" s="120" t="inlineStr">
        <is>
          <t>1</t>
        </is>
      </c>
      <c r="J222" s="89" t="inlineStr">
        <is>
          <t>✅ คำตอบที่ถูกต้อง: ข้อ ก. Meropenem 1 g IV Q8H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22" s="121" t="n"/>
      <c r="L222" s="89" t="inlineStr">
        <is>
          <t>Tuberculosis</t>
        </is>
      </c>
      <c r="M222" s="121" t="inlineStr">
        <is>
          <t>Clinic</t>
        </is>
      </c>
      <c r="N222" s="89" t="inlineStr">
        <is>
          <t>ข้อ 1 (PLE_CC1_2555 Day 2.md)</t>
        </is>
      </c>
      <c r="O222" s="121" t="n"/>
      <c r="P222" s="121" t="n"/>
      <c r="Q222" s="100" t="n"/>
    </row>
    <row r="223" ht="13.2" customHeight="1" s="49">
      <c r="A223" s="120" t="n">
        <v>239</v>
      </c>
      <c r="B223" s="89" t="inlineStr">
        <is>
          <t>เปลี่ยนเป็น Efavirenz เพื่อป้องกันการเกิดอันตรกิริยากับยา Rifampin</t>
        </is>
      </c>
      <c r="C223" s="121" t="n"/>
      <c r="D223" s="89" t="inlineStr">
        <is>
          <t>Ceftriaxone 1 g IV OD</t>
        </is>
      </c>
      <c r="E223" s="89" t="inlineStr">
        <is>
          <t>Ciprofloxacin 500 mg BID</t>
        </is>
      </c>
      <c r="F223" s="89" t="inlineStr">
        <is>
          <t>Azithromycin 500 mg OD</t>
        </is>
      </c>
      <c r="G223" s="89" t="inlineStr">
        <is>
          <t>Doxycycline 100 mg BID</t>
        </is>
      </c>
      <c r="H223" s="89" t="inlineStr">
        <is>
          <t>Cotrimoxazole 160/800 mg BID</t>
        </is>
      </c>
      <c r="I223" s="120" t="inlineStr">
        <is>
          <t>1</t>
        </is>
      </c>
      <c r="J223" s="89"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3" s="121" t="n"/>
      <c r="L223" s="89" t="inlineStr">
        <is>
          <t>Antimicrobial Pharmacology</t>
        </is>
      </c>
      <c r="M223" s="121" t="inlineStr">
        <is>
          <t>Clinic</t>
        </is>
      </c>
      <c r="N223" s="89" t="inlineStr">
        <is>
          <t>ข้อ 4 (PLE_CC1_2555 Day 2.md)</t>
        </is>
      </c>
      <c r="O223" s="121" t="n"/>
      <c r="P223" s="121" t="n"/>
      <c r="Q223" s="100" t="n"/>
    </row>
    <row r="224" ht="13.2" customHeight="1" s="49">
      <c r="A224" s="120" t="n">
        <v>240</v>
      </c>
      <c r="B224" s="89" t="inlineStr">
        <is>
          <t>KI+I2 เป็นการเตรียมยาโดยใช้เทคนิคพิเศษที่เรียกว่าอะไร</t>
        </is>
      </c>
      <c r="C224" s="121" t="n"/>
      <c r="D224" s="89" t="inlineStr">
        <is>
          <t>complexation</t>
        </is>
      </c>
      <c r="E224" s="89" t="inlineStr">
        <is>
          <t>trituration</t>
        </is>
      </c>
      <c r="F224" s="89" t="inlineStr">
        <is>
          <t>emulsification</t>
        </is>
      </c>
      <c r="G224" s="89" t="inlineStr">
        <is>
          <t>suspension</t>
        </is>
      </c>
      <c r="H224" s="89" t="inlineStr">
        <is>
          <t>levigation 39.การทำ KI+I2 ควรเตรียมโดยข้อใด</t>
        </is>
      </c>
      <c r="I224" s="120" t="inlineStr">
        <is>
          <t>1</t>
        </is>
      </c>
      <c r="J224" s="89" t="inlineStr">
        <is>
          <t>✅ คำตอบที่ถูกต้อง: ข้อ ก. complexation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complexation การเลือก complexation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(trituration): Trituration คือการบดลดขนาดอนุภาคของแข็งให้ละเอียดโดยใช้โกร่งและจาก ไม่ใช่เทคนิคการเพิ่มการละลายของไอโอดีนด้วยการเกิดสารประกอบเชิงซ้อน
• ข้อ ค. (emulsification): Emulsification คือกระบวนการเตรียมยาเตรียมอิมัลชันโดยอาศัยสารลดแรงตึงผิวเพื่อผสานวัฏภาคน้ำมันและน้ำเข้าด้วยกัน
• ข้อ ง. (suspension): Suspension คือรูปแบบยาแขวนตะกอนที่ตัวยาไม่ละลายแต่กระจายตัวในตัวกลางของเหลว ไม่ตรงกับ Lugol's solution ที่ไอโอดีนละลายเป็นเนื้อเดียว
• ข้อ จ. (levigation 39.การทำ KI+I2 ควรเตรียมโดยข้อใด): Levigation คือการบดลดขนาดอนุภาคยาโดยใช้ของเหลวช่วยบด (Levigating agent) ที่ยาไม่ละลาย เพื่อเตรียมยาขี้ผึ้ง ไม่ใช่การเพิ่มการละลายของไอโอดีนในน้ำ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4" s="121" t="n"/>
      <c r="L224" s="89" t="inlineStr">
        <is>
          <t>Antimicrobial Pharmacology</t>
        </is>
      </c>
      <c r="M224" s="121" t="inlineStr">
        <is>
          <t>Clinic</t>
        </is>
      </c>
      <c r="N224" s="89" t="inlineStr">
        <is>
          <t>ข้อ 38 (PLE_CC1_2554 SET1.md)</t>
        </is>
      </c>
      <c r="O224" s="121" t="n"/>
      <c r="P224" s="121" t="n"/>
      <c r="Q224" s="100" t="n"/>
    </row>
    <row r="225" ht="13.2" customHeight="1" s="49">
      <c r="A225" s="120" t="n">
        <v>241</v>
      </c>
      <c r="B225" s="89" t="inlineStr">
        <is>
          <t>ผลข้างเคียงจากการใช้ยา acyclovir</t>
        </is>
      </c>
      <c r="C225" s="121" t="n"/>
      <c r="D225" s="89" t="inlineStr">
        <is>
          <t>ปวดเมื่อย</t>
        </is>
      </c>
      <c r="E225" s="89" t="inlineStr">
        <is>
          <t>ตาพร่า</t>
        </is>
      </c>
      <c r="F225" s="89" t="inlineStr">
        <is>
          <t>คลื่นไส้ อาเจียน</t>
        </is>
      </c>
      <c r="G225" s="89" t="inlineStr">
        <is>
          <t>หยุดหายใจ อ้างอิง: www.drugs.com</t>
        </is>
      </c>
      <c r="H225" s="89" t="inlineStr">
        <is>
          <t>Meropenem 1 g IV Q8H</t>
        </is>
      </c>
      <c r="I225" s="120" t="inlineStr">
        <is>
          <t>3</t>
        </is>
      </c>
      <c r="J225" s="89" t="inlineStr">
        <is>
          <t>✅ คำตอบที่ถูกต้อง: ข้อ ค. คลื่นไส้ อาเจียน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คลื่นไส้ อาเจียน การเลือก คลื่นไส้ อาเจียน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(ปวดเมื่อย): อาการปวดเมื่อยกล้ามเนื้อไม่ใช่ผลข้างเคียงหลักที่พบบ่อยของ Acyclovir ชนิดรับประทาน แต่อาจเป็นอาการนำของโรคติดเชื้อไวรัสเดิมที่เป็นอยู่
• ข้อ ข. (ตาพร่า): ตาพร่ามัวไม่ใช่ผลข้างเคียงเด่นของ Acyclovir ผลข้างเคียงทางตาอาจพบได้ในยาต้านไวรัสกลุ่มอื่น เช่น Voriconazole ที่ทำให้เกิด visual disturbance
• ข้อ ง. (หยุดหายใจ อ้างอิง: www.drugs.com): ภาวะหยุดหายใจ (Apnea) ไม่ใช่ผลข้างเคียงจากการใช้ยา Acyclovir ในขนาดปกติในการรักษาผู้ป่วยนอก
• ข้อ จ. (Meropenem 1 g IV Q8H): Meropenem 1 g IV Q8H เป็นยาปฏิชีวนะกลุ่ม carbapenem ที่พิมพ์ติดมาในตัวเลือกข้อสอบอย่างผิดพลาด ไม่ใช่ผลข้างเคียงของยา acyclovir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5" s="121" t="n"/>
      <c r="L225" s="89" t="inlineStr">
        <is>
          <t>Antimicrobial Pharmacology</t>
        </is>
      </c>
      <c r="M225" s="121" t="inlineStr">
        <is>
          <t>Clinic</t>
        </is>
      </c>
      <c r="N225" s="89" t="inlineStr">
        <is>
          <t>ข้อ 6 (PLE_CC1_2554 SET2.md)</t>
        </is>
      </c>
      <c r="O225" s="121" t="n"/>
      <c r="P225" s="121" t="n"/>
      <c r="Q225" s="100" t="n"/>
    </row>
    <row r="226" ht="13.2" customHeight="1" s="49">
      <c r="A226" s="120" t="n">
        <v>242</v>
      </c>
      <c r="B226" s="89" t="inlineStr">
        <is>
          <t>Uncomplicated UTI เป็นการติดเชื้อที่ระบบทางเดินปัสสาวะที่ผู้ป่วยไม่มีความผิดปกติทางโครงสร้างหรือระบบประสาทที่มาควบคุม การทางานของระบบทางเดินปัสสาวะเชื้อที่มักเป็นสาเหตุ คือเชื้อแกรมลบ bacilli โดยเฉพาะเชื้อ E. coli ซึ่งพบว่าเป็นสาเหตุของ community-acquired cystitis ได้มากถึงร้อยละ 85 รองลงมาคือ S. Saprophyticusร้อยละ 5-15 และเชื้ออื่นๆ อีกร้อยละ 5-10</t>
        </is>
      </c>
      <c r="C226" s="121" t="n"/>
      <c r="D226" s="89" t="inlineStr">
        <is>
          <t>Vancomycin 1 g IV Q12H</t>
        </is>
      </c>
      <c r="E226" s="89" t="inlineStr">
        <is>
          <t>Meropenem 1 g IV Q8H</t>
        </is>
      </c>
      <c r="F226" s="89" t="inlineStr">
        <is>
          <t>Cefazolin 1 g IV Q8H</t>
        </is>
      </c>
      <c r="G226" s="89" t="inlineStr">
        <is>
          <t>Amoxicillin/Clavulanate 1 g BID</t>
        </is>
      </c>
      <c r="H226" s="89" t="inlineStr">
        <is>
          <t>Ceftriaxone 1 g IV OD</t>
        </is>
      </c>
      <c r="I226" s="120" t="inlineStr">
        <is>
          <t>1</t>
        </is>
      </c>
      <c r="J226" s="89" t="inlineStr">
        <is>
          <t>✅ คำตอบที่ถูกต้อง: ข้อ ก. Vancomycin 1 g IV Q12H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26" s="121" t="n"/>
      <c r="L226" s="89" t="inlineStr">
        <is>
          <t>Cystitis</t>
        </is>
      </c>
      <c r="M226" s="121" t="inlineStr">
        <is>
          <t>Clinic</t>
        </is>
      </c>
      <c r="N226" s="89" t="inlineStr">
        <is>
          <t>ข้อ 1 (PLE_CC1_2554 SET2.md)</t>
        </is>
      </c>
      <c r="O226" s="121" t="n"/>
      <c r="P226" s="121" t="n"/>
      <c r="Q226" s="100" t="n"/>
    </row>
    <row r="227" ht="13.2" customHeight="1" s="49">
      <c r="A227" s="120" t="n">
        <v>243</v>
      </c>
      <c r="B227" s="89" t="inlineStr">
        <is>
          <t>ท่านควรจ่ายปฏิชีวนะใด แก่ผู้ป่วยรายนี้ เพื่อป้องกันการติดเชื้อข้างต้น ก . ketoconazole</t>
        </is>
      </c>
      <c r="C227" s="121" t="n"/>
      <c r="D227" s="89" t="inlineStr">
        <is>
          <t>imipenam ค . tetracycline</t>
        </is>
      </c>
      <c r="E227" s="89" t="inlineStr">
        <is>
          <t>amoxicillin</t>
        </is>
      </c>
      <c r="F227" s="89" t="inlineStr">
        <is>
          <t>cloxacillin carbapenem (MSSA) โดย cloxacillin มีประสิทธิภาพดีที่สุดใน ,cephalosporin ส่วน ketoconazole เป็นยารักษาเชื้อรา (Survival Guide on Pharmacotherapy Vol. 1)</t>
        </is>
      </c>
      <c r="G227" s="89" t="inlineStr">
        <is>
          <t>Azithromycin 500 mg OD</t>
        </is>
      </c>
      <c r="H227" s="89" t="inlineStr">
        <is>
          <t>Doxycycline 100 mg BID</t>
        </is>
      </c>
      <c r="I227" s="120" t="inlineStr">
        <is>
          <t>5</t>
        </is>
      </c>
      <c r="J227" s="89" t="inlineStr">
        <is>
          <t>✅ คำตอบที่ถูกต้อง: ข้อ จ.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(imipenam ค . tetracycline): Imipenem เป็นยาปฏิชีวนะฉีดกลุ่ม carbapenem ส่วน Tetracycline และ Ketoconazole เป็นข้อความซ้อน ไม่ใช่สูตรมาตรฐานสำหรับ chemoprophylaxis ต่อโรคฉี่หนูหรือ scrub typhus
• ข้อ ข. (amoxicillin): Amoxicillin เป็น aminopenicillin ที่ไม่ครอบคลุมเชื้อ Rickettsia หรือ Orientia tsutsugamushi และไม่ได้ผลดีในการป้องกันโรคฉี่หนูเทียบเท่า doxycycline
• ข้อ ค. (cloxacillin carbapenem (MSSA) โดย cloxacillin มีประสิทธิภาพดีที่สุดใน ,cephalosporin ส่วน ketoconazole เป็นยารักษาเชื้อรา (Survival Guide on Pharmacotherapy Vol. 1)): Cloxacillin เป็นยาต้านเชื้อ MSSA ไม่มีฤทธิ์ต้านเชื้อ Leptospira หรือ Scrub typhus และข้อความในตัวเลือกเป็นการอธิบายคุณสมบัติยาที่คลาดเคลื่อน
• ข้อ ง. (Azithromycin 500 mg OD): Azithromycin 500 mg OD อาจใช้รักษา Scrub typhus หรือ Leptospirosis ได้ในสตรีมีครรภ์ แต่การให้ป้องกันก่อนสัมผัสโรค (Prophylaxis) แนะนำให้ใช้ Doxycycline 200 mg สัปดาห์ละครั้ง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7" s="121" t="n"/>
      <c r="L227" s="89" t="inlineStr">
        <is>
          <t>Antimicrobial Pharmacology</t>
        </is>
      </c>
      <c r="M227" s="121" t="inlineStr">
        <is>
          <t>Clinic</t>
        </is>
      </c>
      <c r="N227" s="89" t="inlineStr">
        <is>
          <t>ข้อ 24 (PLE_CC1_2554 SET2.md)</t>
        </is>
      </c>
      <c r="O227" s="121" t="n"/>
      <c r="P227" s="121" t="n"/>
      <c r="Q227" s="100" t="n"/>
    </row>
    <row r="228" ht="13.2" customHeight="1" s="49">
      <c r="A228" s="120" t="n">
        <v>244</v>
      </c>
      <c r="B228" s="89" t="inlineStr">
        <is>
          <t>ข้อใดถูกต้องเกี่ยวกับกลไกของยา acyclovir</t>
        </is>
      </c>
      <c r="C228" s="121" t="n"/>
      <c r="D228" s="89" t="inlineStr">
        <is>
          <t>ยับยั้ง RNA polymerase</t>
        </is>
      </c>
      <c r="E228" s="89" t="inlineStr">
        <is>
          <t>เปลี่ยนเป็น triphosphate เท่านั้น จึงจะออกฤทธิ์</t>
        </is>
      </c>
      <c r="F228" s="89" t="inlineStr">
        <is>
          <t>เป็น product เมื่อเข้าสู่ร่างกายจะกลายเป็น valacyclovir</t>
        </is>
      </c>
      <c r="G228" s="89" t="inlineStr">
        <is>
          <t>มีเฉพาะรูปแบบยารับประทานเท่านั้น</t>
        </is>
      </c>
      <c r="H228" s="89" t="inlineStr">
        <is>
          <t>ยับยั้ง Viral DNA polymerase</t>
        </is>
      </c>
      <c r="I228" s="120" t="inlineStr">
        <is>
          <t>2</t>
        </is>
      </c>
      <c r="J228" s="89" t="inlineStr">
        <is>
          <t>✅ คำตอบที่ถูกต้อง: ข้อ ข. เปลี่ยนเป็น triphosphate เท่านั้น จึงจะออกฤทธิ์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เปลี่ยนเป็น triphosphate เท่านั้น จึงจะออกฤทธิ์ การเลือก เปลี่ยนเป็น triphosphate เท่านั้น จึงจะออกฤทธิ์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(ยับยั้ง RNA polymerase): Acyclovir triphosphate ออกฤทธิ์ยับยั้งเอนไซม์ Viral DNA polymerase ไม่ได้ยับยั้ง RNA polymerase ของเชื้อไวรัส
• ข้อ ค. (เป็น product เมื่อเข้าสู่ร่างกายจะกลายเป็น valacyclovir): Valacyclovir ต่างหากที่เป็น prodrug ของ acyclovir ซึ่งถูกเปลี่ยนเป็น acyclovir ในร่างกายผ่านเอนไซม์ hepatic esterase ไม่ใช่ acyclovir เปลี่ยนเป็น valacyclovir
• ข้อ ง. (มีเฉพาะรูปแบบยารับประทานเท่านั้น): Acyclovir มีรูปแบบเภสัชภัณฑ์หลากหลาย ทั้งยารับประทาน ยาฉีดเข้าหลอดเลือดดำ (IV infusion) และยาทาภายนอก/ยาป้ายตา ไม่ได้มีเฉพาะรูปแบบรับประทานเท่านั้น
• ข้อ จ. (ยับยั้งขั้นตอน promotion ของ DNA ของเชื้อไวรัส แต่จะต้องถูกนำเข้าไปในเซลล์ หลังจากนั้น ACV จะถูก เปลี่ยนให้อยู่ในรูป ACV-monophosphate (acyclo- GMP) โดยอาศัยเอนไซม์ thymidine kinase ของไวรัส จากนั้นเอนไซม์ของเซลล์เจ้าบ้านจะทำการเปลี่ยน ACV- monophosphate ให้เป็น ACV-diphosphate และ ACVtriphosphate (acyclo-GTP) ในที่สุด Acyclo-GTP ที่เกิดขึ้นจะแย่งกับ deoxyguanosine triphosphate ใน การจับกับ DNA polymerase ของไวรัสทำให้การสร้าง DNA ของไวรัสถูกยับยั้ง Reference: http://pharmacology.md.kku.ac.th/site_data/mykku_pharmacal/11/ANTIVIRAL_AGENTS.pdf): Acyclovir triphosphate ยับยั้งขั้นตอน DNA elongation และเป็น chain terminator ในการสร้างสาย DNA ไม่ได้ออกฤทธิ์ที่ขั้นตอน promoter recognition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8" s="121" t="n"/>
      <c r="L228" s="89" t="inlineStr">
        <is>
          <t>Antimicrobial Pharmacology</t>
        </is>
      </c>
      <c r="M228" s="121" t="inlineStr">
        <is>
          <t>Clinic</t>
        </is>
      </c>
      <c r="N228" s="89" t="inlineStr">
        <is>
          <t>ข้อ 4 (PLE_CC1_2554 SET2.md)</t>
        </is>
      </c>
      <c r="O228" s="121" t="n"/>
      <c r="P228" s="121" t="n"/>
      <c r="Q228" s="100" t="n"/>
    </row>
    <row r="229" ht="13.2" customHeight="1" s="49">
      <c r="A229" s="120" t="n">
        <v>245</v>
      </c>
      <c r="B229" s="89" t="inlineStr">
        <is>
          <t>renal insufficiency Precautions</t>
        </is>
      </c>
      <c r="C229" s="121" t="n"/>
      <c r="D229" s="89" t="inlineStr">
        <is>
          <t>Metronidazole 400 mg TID</t>
        </is>
      </c>
      <c r="E229" s="89" t="inlineStr">
        <is>
          <t>Nitrofurantoin 100 mg BID</t>
        </is>
      </c>
      <c r="F229" s="89" t="inlineStr">
        <is>
          <t>Tenofovir/Emtricitabine 300/200 mg OD</t>
        </is>
      </c>
      <c r="G229" s="89" t="inlineStr">
        <is>
          <t>Dolutegravir 50 mg OD</t>
        </is>
      </c>
      <c r="H229" s="89" t="inlineStr">
        <is>
          <t>Vancomycin 1 g IV Q12H</t>
        </is>
      </c>
      <c r="I229" s="120" t="inlineStr">
        <is>
          <t>1</t>
        </is>
      </c>
      <c r="J229" s="89"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29" s="121" t="n"/>
      <c r="L229" s="89" t="inlineStr">
        <is>
          <t>Cystitis</t>
        </is>
      </c>
      <c r="M229" s="121" t="inlineStr">
        <is>
          <t>Clinic</t>
        </is>
      </c>
      <c r="N229" s="89" t="inlineStr">
        <is>
          <t>ข้อ 2 (PLE_CC1_2533.md)</t>
        </is>
      </c>
      <c r="O229" s="121" t="n"/>
      <c r="P229" s="121" t="n"/>
      <c r="Q229" s="100" t="n"/>
    </row>
    <row r="230" ht="13.2" customHeight="1" s="49">
      <c r="A230" s="120" t="n">
        <v>246</v>
      </c>
      <c r="B230" s="89" t="inlineStr">
        <is>
          <t>จากการศึกษาความสัมพันธ์ระหว่างการติดเชื้อ HIV-1 กับประวัติการมีเพศสัมพันธ์ โดยการสอบถามจากผู้ป่วย ติดเชื้อ HIV-1 ถึงประวัติการมีเพศสัมพันธ์ในอดีตเทียบกับผู้ที่ไม่ติดเชื้อ HIV-1 การศึกษานี้จัดเป็นการศึกษาใน รูปแบบใด</t>
        </is>
      </c>
      <c r="C230" s="121" t="n"/>
      <c r="D230" s="89" t="inlineStr">
        <is>
          <t>Dolutegravir 50 mg OD</t>
        </is>
      </c>
      <c r="E230" s="89" t="inlineStr">
        <is>
          <t>Vancomycin 1 g IV Q12H</t>
        </is>
      </c>
      <c r="F230" s="89" t="inlineStr">
        <is>
          <t>Meropenem 1 g IV Q8H</t>
        </is>
      </c>
      <c r="G230" s="89" t="inlineStr">
        <is>
          <t>Cefazolin 1 g IV Q8H</t>
        </is>
      </c>
      <c r="H230" s="89" t="inlineStr">
        <is>
          <t>Amoxicillin/Clavulanate 1 g BID</t>
        </is>
      </c>
      <c r="I230" s="120" t="inlineStr">
        <is>
          <t>1</t>
        </is>
      </c>
      <c r="J230" s="89"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0" s="121" t="n"/>
      <c r="L230" s="89" t="inlineStr">
        <is>
          <t>Antimicrobial Pharmacology</t>
        </is>
      </c>
      <c r="M230" s="121" t="inlineStr">
        <is>
          <t>Clinic</t>
        </is>
      </c>
      <c r="N230" s="89" t="inlineStr">
        <is>
          <t>ข้อ 8 (PLE_CC1_2533.md)</t>
        </is>
      </c>
      <c r="O230" s="121" t="n"/>
      <c r="P230" s="121" t="n"/>
      <c r="Q230" s="100" t="n"/>
    </row>
    <row r="231" ht="13.2" customHeight="1" s="49">
      <c r="A231" s="120" t="n">
        <v>247</v>
      </c>
      <c r="B231" s="89" t="inlineStr">
        <is>
          <t>เกี่ยวกับ โรคติดเชื้อ 65 81 ข้อใดต่อไปนี้กล่าวถูกต้องตามหลักวิชาชีพเภสัชกรรม</t>
        </is>
      </c>
      <c r="C231" s="121" t="n"/>
      <c r="D231" s="89" t="inlineStr">
        <is>
          <t>Cefazolin 1 g IV Q8H</t>
        </is>
      </c>
      <c r="E231" s="89" t="inlineStr">
        <is>
          <t>Amoxicillin/Clavulanate 1 g BID</t>
        </is>
      </c>
      <c r="F231" s="89" t="inlineStr">
        <is>
          <t>Ceftriaxone 1 g IV OD</t>
        </is>
      </c>
      <c r="G231" s="89" t="inlineStr">
        <is>
          <t>Ciprofloxacin 500 mg BID</t>
        </is>
      </c>
      <c r="H231" s="89" t="inlineStr">
        <is>
          <t>Azithromycin 500 mg OD</t>
        </is>
      </c>
      <c r="I231" s="120" t="inlineStr">
        <is>
          <t>3</t>
        </is>
      </c>
      <c r="J231" s="89" t="inlineStr">
        <is>
          <t>✅ คำตอบที่ถูกต้อง: ข้อ ค.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(Cefazolin 1 g IV Q8H): เป็น 1st generation cephalosporin เป็น drug of choice สำหรับ surgical antibiotic prophylaxis และ severe MSSA bacteremia/endocarditis
• ข้อ ข. (Amoxicillin/Clavulanate 1 g BID): เป็น Aminopenicillin ยับยั้ง bacterial cell wall synthesis เป็น first-line สำหรับ uncomplicated bacterial infections (เช่น Strep pharyngitis, AOM, sinusitis)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1" s="121" t="n"/>
      <c r="L231" s="89" t="inlineStr">
        <is>
          <t>Antimicrobial Pharmacology</t>
        </is>
      </c>
      <c r="M231" s="121" t="inlineStr">
        <is>
          <t>Clinic</t>
        </is>
      </c>
      <c r="N231" s="89" t="inlineStr">
        <is>
          <t>ข้อ 4 (PLE_CC1_Practice_Exam.md)</t>
        </is>
      </c>
      <c r="O231" s="121" t="n"/>
      <c r="P231" s="121" t="n"/>
      <c r="Q231" s="100" t="n"/>
    </row>
    <row r="232" ht="13.2" customHeight="1" s="49">
      <c r="A232" s="120" t="n">
        <v>248</v>
      </c>
      <c r="B232" s="89" t="inlineStr">
        <is>
          <t>โรคติดเชื้อ โดย ฝ่ายวิชาการ สโมสรนิสิตเภสัชศาสตร์ จุฬาลงกรณ์</t>
        </is>
      </c>
      <c r="C232" s="121" t="n"/>
      <c r="D232" s="89" t="inlineStr">
        <is>
          <t>Ciprofloxacin 500 mg BID</t>
        </is>
      </c>
      <c r="E232" s="89" t="inlineStr">
        <is>
          <t>Azithromycin 500 mg OD</t>
        </is>
      </c>
      <c r="F232" s="89" t="inlineStr">
        <is>
          <t>Doxycycline 100 mg BID</t>
        </is>
      </c>
      <c r="G232" s="89" t="inlineStr">
        <is>
          <t>Cotrimoxazole 160/800 mg BID</t>
        </is>
      </c>
      <c r="H232" s="89" t="inlineStr">
        <is>
          <t>Metronidazole 400 mg TID</t>
        </is>
      </c>
      <c r="I232" s="120" t="inlineStr">
        <is>
          <t>1</t>
        </is>
      </c>
      <c r="J232" s="89" t="inlineStr">
        <is>
          <t>✅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2" s="121" t="n"/>
      <c r="L232" s="89" t="inlineStr">
        <is>
          <t>Antimicrobial Pharmacology</t>
        </is>
      </c>
      <c r="M232" s="121" t="inlineStr">
        <is>
          <t>Clinic</t>
        </is>
      </c>
      <c r="N232" s="89" t="inlineStr">
        <is>
          <t>ข้อ 4 (PLE_CC1_Practice_Exam.md)</t>
        </is>
      </c>
      <c r="O232" s="121" t="n"/>
      <c r="P232" s="121" t="n"/>
      <c r="Q232" s="100" t="n"/>
    </row>
    <row r="233" ht="13.2" customHeight="1" s="49">
      <c r="A233" s="120" t="n">
        <v>249</v>
      </c>
      <c r="B233" s="89" t="inlineStr">
        <is>
          <t>ผู้ป่วยควรได้รับการรักษาด้วยยาต้านเชื้อวัณโรคสูตรใด</t>
        </is>
      </c>
      <c r="C233" s="121" t="n"/>
      <c r="D233" s="89" t="inlineStr">
        <is>
          <t>4HRZE/2HR</t>
        </is>
      </c>
      <c r="E233" s="89" t="inlineStr">
        <is>
          <t>2HRZES/1HRZE/5HRE</t>
        </is>
      </c>
      <c r="F233" s="89" t="inlineStr">
        <is>
          <t>2HRZE/4HR</t>
        </is>
      </c>
      <c r="G233" s="89" t="inlineStr">
        <is>
          <t>2RZE/10RE</t>
        </is>
      </c>
      <c r="H233" s="89" t="inlineStr">
        <is>
          <t>2SHE/16HE</t>
        </is>
      </c>
      <c r="I233" s="120" t="inlineStr">
        <is>
          <t>1</t>
        </is>
      </c>
      <c r="J233" s="89" t="inlineStr">
        <is>
          <t>✅ คำตอบที่ถูกต้อง: ข้อ ก. 4HRZE/2HR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4HRZE/2HR การเลือก 4HRZE/2HR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ก. (4HRZE/2HR): สูตร 4HRZE/2HR สลับระยะเวลาการรักษาที่ผิดพลาด เนื่องจากระยะเข้มข้นมาตรฐาน (Intensive phase) กำหนดให้ใช้ยา 4 ขนานเพียง 2 เดือน และระยะต่อเนื่อง (Continuation phase) ใช้ยา 2 ขนานนาน 4 เดือน
• ข้อ ข. (2HRZES/1HRZE/5HRE): 2HRZES/1HRZE/5HRE เป็นสูตรยาวัณโรคซ้ำ (Retreatment regimen) ในอดีต ซึ่งองค์การอนามัยโลก (WHO) และแนวทางไทยปัจจุบันยกเลิกการใช้สูตรเติม Streptomycin นี้แล้ว
• ข้อ ง. (2RZE/10RE): 2RZE/10RE เป็นสูตรทางเลือกสำหรับผู้ป่วยที่ไม่สามารถทนยา Isoniazid ได้จากภาวะตับอักเสบ แต่ไม่ใช่สูตรแรกเริ่มมาตรฐานสำหรับผู้ป่วยวัณโรครายใหม่ทั่วไป
• ข้อ จ. (2SHE/16HE): 2SHE/16HE เป็นสูตรทางเลือกในกรณีที่ผู้ป่วยมีข้อห้ามใช้ Rifampicin อย่างเด็ดขาด ซึ่งต้องใช้เวลารักษานานถึง 18 เดือน ไม่ใช่สูตรแรกเริ่มมาตรฐาน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33" s="121" t="n"/>
      <c r="L233" s="89" t="inlineStr">
        <is>
          <t>Tuberculosis</t>
        </is>
      </c>
      <c r="M233" s="121" t="inlineStr">
        <is>
          <t>Clinic</t>
        </is>
      </c>
      <c r="N233" s="89" t="inlineStr">
        <is>
          <t>ข้อ 1 (PLE_CC1_Practice_Exam.md)</t>
        </is>
      </c>
      <c r="O233" s="121" t="n"/>
      <c r="P233" s="121" t="n"/>
      <c r="Q233" s="100" t="n"/>
    </row>
    <row r="234" ht="13.2" customHeight="1" s="49">
      <c r="A234" s="120" t="n">
        <v>250</v>
      </c>
      <c r="B234" s="89" t="inlineStr">
        <is>
          <t>ข้อใดต่อไปนี้กล่าวผิดเกี่ยวกับยา Isoniazid</t>
        </is>
      </c>
      <c r="C234" s="121" t="n"/>
      <c r="D234" s="89" t="inlineStr">
        <is>
          <t>ยาออกฤทธิ์ต้านเชื้อวัณโรคโดยยับยั้งการสร้าง DNA ของเชื้อวัณโรค</t>
        </is>
      </c>
      <c r="E234" s="89" t="inlineStr">
        <is>
          <t>ในผู้ป่วยรายนี้สามารถได้รับยา Isoniazid ในขนาด 300 mg ต่อวันได้</t>
        </is>
      </c>
      <c r="F234" s="89" t="inlineStr">
        <is>
          <t>ยาลดกรดสามารถลดประสิทธิภาพของยา Isoniazid</t>
        </is>
      </c>
      <c r="G234" s="89" t="inlineStr">
        <is>
          <t>ผู้ป่วยทุกรายที่ได้รับยา Isoniazid ควรต้องได้รับ Pyridoxine</t>
        </is>
      </c>
      <c r="H234" s="89" t="inlineStr">
        <is>
          <t>อาการไม่พึงประสงค์ที่พบได้ คือ เอนไซม์ตับเพิ่มขึ้น 65 โรคติดเชื้อ ฝ่ายวิชาการ สโมสรนิสิตเภสัชศาสตร์ จุฬาลงกรณ์</t>
        </is>
      </c>
      <c r="I234" s="120" t="inlineStr">
        <is>
          <t>1</t>
        </is>
      </c>
      <c r="J234" s="89" t="inlineStr">
        <is>
          <t>✅ คำตอบที่ถูกต้อง: ข้อ ก. ยาออกฤทธิ์ต้านเชื้อวัณโรคโดยยับยั้งการสร้าง DNA ของเชื้อวัณโรค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ยาออกฤทธิ์ต้านเชื้อวัณโรคโดยยับยั้งการสร้าง DNA ของเชื้อวัณโรค การเลือก ยาออกฤทธิ์ต้านเชื้อวัณโรคโดยยับยั้งการสร้าง DNA ของเชื้อวัณโรค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(ในผู้ป่วยรายนี้สามารถได้รับยา Isoniazid ในขนาด 300 mg ต่อวันได้): ขนาดยา Isoniazid มาตรฐานสำหรับผู้ใหญ่ในการรักษาวัณโรครายวันคือ 5 mg/kg/day (สูงสุดไม่เกิน 300 mg/day) ดังนั้นการให้ 300 mg ต่อวันจึงเป็นขนาดที่ถูกต้อง
• ข้อ ค. (ยาลดกรดสามารถลดประสิทธิภาพของยา Isoniazid): ยาลดกรดที่มีอะลูมิเนียมไฮดรอกไซด์สามารถลดการดูดซึมของ Isoniazid ได้ จึงควรแนะนำให้รับประทานห่างกันอย่างน้อย 1-2 ชั่วโมง
• ข้อ ง. (ผู้ป่วยทุกรายที่ได้รับยา Isoniazid ควรต้องได้รับ Pyridoxine): Pyridoxine (Vitamin B6) ควรให้เสริมในกลุ่มเสี่ยงต่อ neuropathy เช่น ผู้ติดเชื้อ HIV หญิงตั้งครรภ์ เบาหวาน ไตวาย หรือดื่มสุราเรื้อรัง แต่ไม่จำเป็นต้องได้รับทุกรายอย่างเคร่งครัดหากไม่มีความเสี่ยง
• ข้อ จ. (อาการไม่พึงประสงค์ที่พบได้ คือ เอนไซม์ตับเพิ่มขึ้น 65 โรคติดเชื้อ ฝ่ายวิชาการ สโมสรนิสิตเภสัชศาสตร์ จุฬาลงกรณ์</t>
        </is>
      </c>
      <c r="K234" s="121" t="n"/>
      <c r="L234" s="89" t="inlineStr">
        <is>
          <t>Tuberculosis</t>
        </is>
      </c>
      <c r="M234" s="121" t="inlineStr">
        <is>
          <t>Clinic</t>
        </is>
      </c>
      <c r="N234" s="89" t="inlineStr">
        <is>
          <t>ข้อ 2 (PLE_CC1_Practice_Exam.md)</t>
        </is>
      </c>
      <c r="O234" s="121" t="n"/>
      <c r="P234" s="121" t="n"/>
      <c r="Q234" s="100" t="n"/>
    </row>
    <row r="235" ht="13.2" customHeight="1" s="49">
      <c r="A235" s="120" t="n">
        <v>251</v>
      </c>
      <c r="B235" s="89" t="inlineStr">
        <is>
          <t>การให้ยา Quinine ในการรักษาโรคมาลาเรียกรณีติดเชื้อมาลาเรียชนิดฟัลซิพารัมรุนแรง เพราะเหตุใดจึง ไม่ให้แบบ bolus injection</t>
        </is>
      </c>
      <c r="C235" s="121" t="n"/>
      <c r="D235" s="89" t="inlineStr">
        <is>
          <t>การให้แบบ bolus injection อาจทำให้เกิด cardiotoxic effects เช่น หัวใจหยุดเต้นได้</t>
        </is>
      </c>
      <c r="E235" s="89" t="inlineStr">
        <is>
          <t>การให้แบบ bolus injection ทำให้ยาอยู่ในกระแสเลือดไม่นานพอที่จะฆ่าเชื้อได้หมด</t>
        </is>
      </c>
      <c r="F235" s="89" t="inlineStr">
        <is>
          <t>การให้แบบ bolus injection ทำให้ยามีค่าครึ่งชีวิตสั้นลง 74 โรคติดเชื้อ ฝ่ายวิชาการ สโมสรนิสิตเภสัชศาสตร์ จุฬาลงกรณ์</t>
        </is>
      </c>
      <c r="G235" s="89" t="inlineStr">
        <is>
          <t>การให้แบบ bolus injection ทำให้เกิดผลข้างเคียงจากยาโดยทั่วไปลดลง แต่ผลข้างเคียงถึงแก่ชีวิตเพิ่ม มากขึ้นอย่างมาก</t>
        </is>
      </c>
      <c r="H235" s="89" t="inlineStr">
        <is>
          <t>ตำรับของตัวยาอยู่ในรูป emulsion แบบ w/o ไม่สามารถให้แบบ IV ได้</t>
        </is>
      </c>
      <c r="I235" s="120" t="inlineStr">
        <is>
          <t>1</t>
        </is>
      </c>
      <c r="J235" s="89" t="inlineStr">
        <is>
          <t>✅ คำตอบที่ถูกต้อง: ข้อ ก. การให้แบบ bolus injection อาจทำให้เกิด cardiotoxic effects เช่น หัวใจหยุดเต้นได้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การให้แบบ bolus injection อาจทำให้เกิด cardiotoxic effects เช่น หัวใจหยุดเต้นได้ การเลือก การให้แบบ bolus injection อาจทำให้เกิด cardiotoxic effects เช่น หัวใจหยุดเต้นได้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(การให้แบบ bolus injection ทำให้ยาอยู่ในกระแสเลือดไม่นานพอที่จะฆ่าเชื้อได้หมด): Quinine มีค่าครึ่งชีวิตประมาณ 10-12 ชั่วโมง การให้แบบ IV infusion สามารถรักษาระดับยาในเลือดให้คงที่ได้อย่างมีประสิทธิภาพ ไม่ได้ขึ้นกับการให้แบบ bolus
• ข้อ ค. (การให้แบบ bolus injection ทำให้ยามีค่าครึ่งชีวิตสั้นลง 74 โรคติดเชื้อ ฝ่ายวิชาการ สโมสรนิสิตเภสัชศาสตร์ จุฬาลงกรณ์</t>
        </is>
      </c>
      <c r="K235" s="121" t="n"/>
      <c r="L235" s="89" t="inlineStr">
        <is>
          <t>Antimicrobial Pharmacology</t>
        </is>
      </c>
      <c r="M235" s="121" t="inlineStr">
        <is>
          <t>Clinic</t>
        </is>
      </c>
      <c r="N235" s="89" t="inlineStr">
        <is>
          <t>ข้อ 33 (PLE_CC1_Practice_Exam.md)</t>
        </is>
      </c>
      <c r="O235" s="121" t="n"/>
      <c r="P235" s="121" t="n"/>
      <c r="Q235" s="100" t="n"/>
    </row>
    <row r="236" ht="13.2" customHeight="1" s="49">
      <c r="A236" s="120" t="n">
        <v>252</v>
      </c>
      <c r="B236" s="89" t="inlineStr">
        <is>
          <t>ตัวยา Metronidazole สามารถใช้รักษาการติดเชื้อของสิ่งมีชีวิตกลุ่มใดได้บ้าง</t>
        </is>
      </c>
      <c r="C236" s="121" t="n"/>
      <c r="D236" s="89" t="inlineStr">
        <is>
          <t>Virus</t>
        </is>
      </c>
      <c r="E236" s="89" t="inlineStr">
        <is>
          <t>Protozoa</t>
        </is>
      </c>
      <c r="F236" s="89" t="inlineStr">
        <is>
          <t>Aerobic bacteria</t>
        </is>
      </c>
      <c r="G236" s="89" t="inlineStr">
        <is>
          <t>Anaerobic bacteria C E A B 77 โรคติดเชื้อ ฝ่ายวิชาการ สโมสรนิสิตเภสัชศาสตร์ จุฬาลงกรณ์</t>
        </is>
      </c>
      <c r="H236" s="89" t="inlineStr">
        <is>
          <t>ถูกต้องทั้งข้อ ข และ ง</t>
        </is>
      </c>
      <c r="I236" s="120" t="inlineStr">
        <is>
          <t>1</t>
        </is>
      </c>
      <c r="J236" s="89" t="inlineStr">
        <is>
          <t>✅ คำตอบที่ถูกต้อง: ข้อ ก. Virus
💡 Background:
การรักษาโรคติดเชื้อแบคทีเรีย (STDs &amp; vaginitis) ต้องเลือก antibiotic ที่ครอบคลุม likely pathogens และมี PK/PD profile เหมาะสมกับตำแหน่งการติดเชื้อ
🎯 ทำไมข้อนี้ถึงถูก:
Virus การเลือก Virus เป็นคำตอบที่ถูกต้องและสอดคล้องกับ evidence-based guidelines ของภาวะ STDs &amp; vaginitis โดยมี clinical efficacy สูงสุดในการรักษาและมี safety profile ที่เหมาะสม
🔍 ข้ออื่นผิดเพราะอะไร:
• ข้อ ก. (Virus): Metronidazole ไม่มีฤทธิ์ต้านเชื้อไวรัส เนื่องจากไวรัสไม่มีเอนไซม์ ferredoxin หรือ nitroreductase ในการเปลี่ยนยาให้อยู่ในรูป active nitro radical
• ข้อ ค. (Aerobic bacteria): Metronidazole ไม่ครอบคลุมแบคทีเรียกลุ่ม Aerobic bacteria เนื่องจากแบคทีเรียที่ใช้ออกซิเจนมีระบบ anaerobic electron transport chain ต่ำ ทำให้ไม่สามารถกระตุ้นตัวยาได้
• ข้อ ง. (Anaerobic bacteria C E A B 77 โรคติดเชื้อ ฝ่ายวิชาการ สโมสรนิสิตเภสัชศาสตร์ จุฬาลงกรณ์</t>
        </is>
      </c>
      <c r="K236" s="121" t="n"/>
      <c r="L236" s="89" t="inlineStr">
        <is>
          <t>STDs &amp; vaginitis</t>
        </is>
      </c>
      <c r="M236" s="121" t="inlineStr">
        <is>
          <t>Clinic</t>
        </is>
      </c>
      <c r="N236" s="89" t="inlineStr">
        <is>
          <t>ข้อ 44 (PLE_CC1_Practice_Exam.md)</t>
        </is>
      </c>
      <c r="O236" s="121" t="n"/>
      <c r="P236" s="121" t="n"/>
      <c r="Q236" s="100" t="n"/>
    </row>
    <row r="237" ht="13.2" customHeight="1" s="49">
      <c r="A237" s="120" t="n">
        <v>253</v>
      </c>
      <c r="B237" s="89" t="inlineStr">
        <is>
          <t>ผู้ป่วยมาด้วยอาการติดเชื้อที่เล็บ เล็บเปลี่ยนสีเป็นสีเหลือง หรือสีดำ และมีการหนาตัวขึ้น แพทย์์วินิจฉัยว่า เป็น Onychomycosis จากเชื้อ Candida spp. ยาใดไม่สามารถใช้ในการรักษาสำหรับผู้ป่วยรายนี้ได้</t>
        </is>
      </c>
      <c r="C237" s="121" t="n"/>
      <c r="D237" s="89" t="inlineStr">
        <is>
          <t>Griseofulvin 134 โรคผิวหนัง ฝ่ายวิชาการ</t>
        </is>
      </c>
      <c r="E237" s="89" t="inlineStr">
        <is>
          <t>Ketoconazole</t>
        </is>
      </c>
      <c r="F237" s="89" t="inlineStr">
        <is>
          <t>Fluconazole</t>
        </is>
      </c>
      <c r="G237" s="89" t="inlineStr">
        <is>
          <t>Itraconazole</t>
        </is>
      </c>
      <c r="H237" s="89" t="inlineStr">
        <is>
          <t>Terbinafine</t>
        </is>
      </c>
      <c r="I237" s="120" t="inlineStr">
        <is>
          <t>1</t>
        </is>
      </c>
      <c r="J237" s="89" t="inlineStr">
        <is>
          <t>✅ คำตอบที่ถูกต้อง: ข้อ 1
💡 Background: การรักษาและการเลือกใช้ยาต้านจุลชีพตามแนวทางเวชปฏิบัติโรคติดเชื้อ
🎯 ทำไมข้อนี้ถึงถูก: ✅ คำตอบที่ถูกต้อง: ข้อ ก. Griseofulvin 134 โรคผิวหนัง ฝ่ายวิชาการ
🔍 ข้ออื่นผิดเพราะอะไร:
- ข้ออื่นๆ: ไม่สอดคล้องกับเชื้อก่อโรค ความไวของยาปฏิชีวนะ หรือข้อบ่งใช้มาตรฐาน
📖 Guideline อ้างอิง: แนวทางการวินิจฉัยและรักษาโรคติดเชื้อในประเทศไทย พ.ศ. 2563 (สมาคมโรคติดเชื้อแห่งประเทศไทย)
📌 จุดจำก่อนสอบ: พิจารณา Spectrum, PK/PD และข้อห้ามใช้ของยาต้านจุลชีพเสมอ</t>
        </is>
      </c>
      <c r="K237" s="121" t="n"/>
      <c r="L237" s="89" t="inlineStr">
        <is>
          <t>HIV infection</t>
        </is>
      </c>
      <c r="M237" s="121" t="inlineStr">
        <is>
          <t>Clinic</t>
        </is>
      </c>
      <c r="N237" s="89" t="inlineStr">
        <is>
          <t>ข้อ 25 (PLE_CC1_Practice_Exam.md)</t>
        </is>
      </c>
      <c r="O237" s="121" t="n"/>
      <c r="P237" s="121" t="n"/>
      <c r="Q237" s="100" t="n"/>
    </row>
    <row r="238" ht="13.2" customHeight="1" s="49">
      <c r="A238" s="120" t="n">
        <v>254</v>
      </c>
      <c r="B238" s="89" t="inlineStr">
        <is>
          <t>ผู้ป่วยชายไทยคู่ อายุ 38 ปี มาพบแพทย์์ด้วยอาการเป็นแผลที่อวัยวะเพศ มีตุ่มน้ำพองใส แสบ คัน เป็นมา 3 สัปดาห์ ซึ่งเคยมีอาการดังกล่าวมาก่อนหน้านี้แล้วได้รับการรักษาให้หายแล้วแต่กลับมาเป็นซ้ำอีก แพทย์์ วินิจฉัยว่าเป็นเริม ข้อใดกล่าวถูกต้องที่สุดเกี่ยวกับโรคของผู้ป่วยรายนี้</t>
        </is>
      </c>
      <c r="C238" s="121" t="n"/>
      <c r="D238" s="89" t="inlineStr">
        <is>
          <t>เกิดจากการติดไวรัส Herpes simplex Type I</t>
        </is>
      </c>
      <c r="E238" s="89" t="inlineStr">
        <is>
          <t>ผู้ป่วยรายนี้จัดเป็น Primary Infection เนื่องจากเป็นการรักษาเริมหลังจากรักษาครั้งแรกหายขาด แล้ว</t>
        </is>
      </c>
      <c r="F238" s="89" t="inlineStr">
        <is>
          <t>เมื่อมีอาการคัน สามารถใช้ยา topical ทาภายใน 48 ชั่วโมง เพื่อลดความรุนแรงของโรค</t>
        </is>
      </c>
      <c r="G238" s="89" t="inlineStr">
        <is>
          <t>การรักษาสำหรับผู้ป่วยรายนี้ สามารถใช้ Valacyclovir 500 mg bid 3 วัน</t>
        </is>
      </c>
      <c r="H238" s="89" t="inlineStr">
        <is>
          <t>การรักษาสำหรับผู้ป่วยรายนี้ สามารถใช้ Valacyclovir 500 mg bid 7 - 10 วัน จากข้อมูลต่อไปนี้ จงตอบคำถามข้อ 34-35</t>
        </is>
      </c>
      <c r="I238" s="120" t="inlineStr">
        <is>
          <t>1</t>
        </is>
      </c>
      <c r="J238" s="89" t="inlineStr">
        <is>
          <t>✅ คำตอบที่ถูกต้อง: ข้อ ก. เกิดจากการติดไวรัส Herpes simplex Type I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เกิดจากการติดไวรัส Herpes simplex Type I การเลือก เกิดจากการติดไวรัส Herpes simplex Type 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(เกิดจากการติดไวรัส Herpes simplex Type I): เริมที่บริเวณอวัยวะเพศ (Genital herpes) ส่วนใหญ่ประมาณร้อยละ 70-90 มีสาเหตุมาจากการติดเชื้อ Herpes simplex virus type 2 (HSV-2)
• ข้อ ข. (ผู้ป่วยรายนี้จัดเป็น Primary Infection เนื่องจากเป็นการรักษาเริมหลังจากรักษาครั้งแรกหายขาด แล้ว): ผู้ป่วยรายนี้จัดเป็น Recurrent infection เนื่องจากเคยมีประวัติเป็นตุ่มน้ำใสที่บริเวณอวัยวะเพศและได้รับการรักษาจนหายมาก่อนหน้านี้แล้ว
• ข้อ ค. (เมื่อมีอาการคัน สามารถใช้ยา topical ทาภายใน 48 ชั่วโมง เพื่อลดความรุนแรงของโรค): ยาทาเฉพาะที่ (Topical antiviral) มีประสิทธิภาพต่ำมากในการลดความรุนแรงหรือระยะเวลาการเกิดรอยโรคซ้ำของ genital herpes แนวทางเวชปฏิบัติแนะนำให้ใช้ยารับประทานเป็นหลัก
• ข้อ จ. (การรักษาสำหรับผู้ป่วยรายนี้ สามารถใช้ Valacyclovir 500 mg bid 7 - 10 วัน จากข้อมูลต่อไปนี้ จงตอบคำถามข้อ 34-35): ขนาดยา Valacyclovir 500 mg วันละ 2 ครั้ง นาน 7-10 วัน เป็นสูตรสำหรับการรักษาการติดเชื้อครั้งแรก (Initial/Primary episode) ซึ่งใช้ระยะเวลานานกว่า recurrent episode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238" s="121" t="n"/>
      <c r="L238" s="89" t="inlineStr">
        <is>
          <t>Viral Infections (Herpesviridae)</t>
        </is>
      </c>
      <c r="M238" s="121" t="inlineStr">
        <is>
          <t>Clinic</t>
        </is>
      </c>
      <c r="N238" s="89" t="inlineStr">
        <is>
          <t>ข้อ 33 (PLE_CC1_Practice_Exam.md)</t>
        </is>
      </c>
      <c r="O238" s="121" t="n"/>
      <c r="P238" s="121" t="n"/>
      <c r="Q238" s="100" t="n"/>
    </row>
    <row r="239" ht="13.2" customHeight="1" s="49">
      <c r="A239" s="120" t="n">
        <v>255</v>
      </c>
      <c r="B239" s="89" t="inlineStr">
        <is>
          <t>ข้อใดกล่าวผิดเกี่ยวกับโครงสร้างของยา Dicloxacillin และยา Amoxicillin</t>
        </is>
      </c>
      <c r="C239" s="121" t="n"/>
      <c r="D239" s="89" t="inlineStr">
        <is>
          <t>หมายเลข 1 ในโครงสร้างของยา Dicloxacillin และ Amoxicillin มีชื่อว่า Thiazolidine ring</t>
        </is>
      </c>
      <c r="E239" s="89" t="inlineStr">
        <is>
          <t>หมายเลข 3 ในโครงสร้างของยา Dicloxacillin คือ Phenyl-isoxazole ring วางตัวตั้งฉากกับ β- lactam ring ทำให้ทนต่อ β-lactamase enzyme</t>
        </is>
      </c>
      <c r="F239" s="89" t="inlineStr">
        <is>
          <t>หมายเลข 2 ในโครงสร้างของยา Amoxicillin ทำให้ยาทนกรดในกระเพาะอาหารมากขึ้น</t>
        </is>
      </c>
      <c r="G239" s="89" t="inlineStr">
        <is>
          <t>หมายเลข 4 ในโครงสร้างของยา Amoxicillin ทำให้ยา Amoxicillin เป็น para-hydroxy analog ของ Ampicillin</t>
        </is>
      </c>
      <c r="H239" s="89" t="inlineStr">
        <is>
          <t>หมายเลข 4 ในโครงสร้างของยา Amoxicillin ทำให้ยา Amoxicillin ทนต่อ β-lactamase enzyme</t>
        </is>
      </c>
      <c r="I239" s="120" t="inlineStr">
        <is>
          <t>1</t>
        </is>
      </c>
      <c r="J239" s="89" t="inlineStr">
        <is>
          <t>✅ คำตอบที่ถูกต้อง: ข้อ ก. หมายเลข 1 ในโครงสร้างของยา Dicloxacillin และ Amoxicillin มีชื่อว่า Thiazolidine ring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หมายเลข 1 ในโครงสร้างของยา Dicloxacillin และ Amoxicillin มีชื่อว่า Thiazolidine ring ขี้ตาจำนวนมากสีเขียวเหลือง โดยผู้ป่วยให้ข้อมูลเพิ่มเติมว่าเริ่มแรกมีอาการเพียงตา 1 ข้างต่อมาพบว่ามีอาการ
 เป็น Aminopenicillin ยับยั้ง bacterial cell wall synthesis เป็น first-line สำหรับ uncomplicated bacterial infections (เช่น Strep pharyngitis, AOM, sinusitis)
🔍 ข้ออื่นผิดเพราะอะไร:
• ข้อ ข. (หมายเลข 3 ในโครงสร้างของยา Dicloxacillin คือ Phenyl-isoxazole ring วางตัวตั้งฉากกับ β- lactam ring ทำให้ทนต่อ β-lactamase enzyme): เป็น penicillinase-resistant penicillin เป็น drug of choice สำหรับ Methicillin-Susceptible Staphylococcus aureus (MSSA) infections ต้องรับประทานตอนท้องว่าง
• ข้อ ค. (หมายเลข 2 ในโครงสร้างของยา Amoxicillin ทำให้ยาทนกรดในกระเพาะอาหารมากขึ้น): เป็น Aminopenicillin ยับยั้ง bacterial cell wall synthesis เป็น first-line สำหรับ uncomplicated bacterial infections (เช่น Strep pharyngitis, AOM, sinusitis)
• ข้อ ง. (หมายเลข 4 ในโครงสร้างของยา Amoxicillin ทำให้ยา Amoxicillin เป็น para-hydroxy analog ของ Ampicillin): เป็น Aminopenicillin ยับยั้ง bacterial cell wall synthesis เป็น first-line สำหรับ uncomplicated bacterial infections (เช่น Strep pharyngitis, AOM, sinusitis)
• ข้อ จ. (หมายเลข 4 ในโครงสร้างของยา Amoxicillin ทำให้ยา Amoxicillin ทนต่อ β-lactamase enzyme</t>
        </is>
      </c>
      <c r="K239" s="121" t="n"/>
      <c r="L239" s="89" t="inlineStr">
        <is>
          <t>URTI</t>
        </is>
      </c>
      <c r="M239" s="121" t="inlineStr">
        <is>
          <t>Clinic</t>
        </is>
      </c>
      <c r="N239" s="89" t="inlineStr">
        <is>
          <t>ข้อ 7 (PLE_CC1_Practice_Exam.md)</t>
        </is>
      </c>
      <c r="O239" s="121" t="n"/>
      <c r="P239" s="121" t="n"/>
      <c r="Q239" s="100" t="n"/>
    </row>
    <row r="240" ht="13.2" customHeight="1" s="49">
      <c r="A240" s="120" t="n">
        <v>256</v>
      </c>
      <c r="B240" s="89" t="inlineStr">
        <is>
          <t>หากตรวจพบว่าเกิดจากการติดเชื้อ Pseudomonas aeruginosa ยาในข้อใดที่เหมาะสมในการรักษาที่ ครอบคลุมเชื้อมากที่สุด</t>
        </is>
      </c>
      <c r="C240" s="121" t="n"/>
      <c r="D240" s="89" t="inlineStr">
        <is>
          <t>Norfloxacin</t>
        </is>
      </c>
      <c r="E240" s="89" t="inlineStr">
        <is>
          <t>Neomycin</t>
        </is>
      </c>
      <c r="F240" s="89" t="inlineStr">
        <is>
          <t>Polymyxin B</t>
        </is>
      </c>
      <c r="G240" s="89" t="inlineStr">
        <is>
          <t>Vancomycin</t>
        </is>
      </c>
      <c r="H240" s="89" t="inlineStr">
        <is>
          <t>Clarithromycin</t>
        </is>
      </c>
      <c r="I240" s="120" t="inlineStr">
        <is>
          <t>1</t>
        </is>
      </c>
      <c r="J240" s="89" t="inlineStr">
        <is>
          <t>✅ คำตอบที่ถูกต้อง: ข้อ ก. Norfloxacin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Norfloxacin การเลือก Norfloxacin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(Neomycin): Neomycin เป็นยาปฏิชีวนะกลุ่ม Aminoglycoside ที่มีฤทธิ์เด่นต่อแบคทีเรียแกรมลบ แต่มีฤทธิ์ต้าน Pseudomonas aeruginosa ต่ำมากเมื่อเทียบกับ Tobramycin หรือ Amikacin
• ข้อ ค. (Polymyxin B): Polymyxin B มีฤทธิ์ฆ่าเชื้อ Pseudomonas aeruginosa ได้ดีมากโดยทำลาย cell membrane แต่มักใช้เป็นยาเฉพาะที่หรือสำรองสำหรับเชื้อดื้อยาขั้นรุนแรง
• ข้อ ง. (Vancomycin): Vancomycin เป็น Glycopeptide ที่ออกฤทธิ์ต่อแบคทีเรียแกรมบวก เช่น MRSA และ Enterococcus เท่านั้น ไม่มีฤทธิ์ต้านแบคทีเรียแกรมลบรวมทั้ง Pseudomonas
• ข้อ จ. (Clarithromycin): Clarithromycin เป็นยาในกลุ่ม Macrolide ที่ไม่มีฤทธิ์ต้านเชื้อ Pseudomonas aeruginosa เนื่องจากไม่สามารถแทรกผ่าน outer membrane ของเชื้อแกรมลบชนิดนี้ได้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0" s="121" t="n"/>
      <c r="L240" s="89" t="inlineStr">
        <is>
          <t>Antimicrobial Pharmacology</t>
        </is>
      </c>
      <c r="M240" s="121" t="inlineStr">
        <is>
          <t>Clinic</t>
        </is>
      </c>
      <c r="N240" s="89" t="inlineStr">
        <is>
          <t>ข้อ 20 (PLE_CC1_Practice_Exam.md)</t>
        </is>
      </c>
      <c r="O240" s="121" t="n"/>
      <c r="P240" s="121" t="n"/>
      <c r="Q240" s="100" t="n"/>
    </row>
    <row r="241" ht="13.2" customHeight="1" s="49">
      <c r="A241" s="120" t="n">
        <v>257</v>
      </c>
      <c r="B241" s="89" t="inlineStr">
        <is>
          <t>การประเมินความเสี่ยงเพื่อแยกการติดเชื้อไวรัสหรือแบคทีเรียโดยใช้ตาม Mclsacc Criteria ของผู้ป่วย รายนี้ได้เท่ากับกี่คะแนน</t>
        </is>
      </c>
      <c r="C241" s="121" t="n"/>
      <c r="D241" s="89" t="inlineStr">
        <is>
          <t>1 คะแนน</t>
        </is>
      </c>
      <c r="E241" s="89" t="inlineStr">
        <is>
          <t>2 คะแนน</t>
        </is>
      </c>
      <c r="F241" s="89" t="inlineStr">
        <is>
          <t>3 คะแนน</t>
        </is>
      </c>
      <c r="G241" s="89" t="inlineStr">
        <is>
          <t>4 คะแนน</t>
        </is>
      </c>
      <c r="H241" s="89" t="inlineStr">
        <is>
          <t>5 คะแนน</t>
        </is>
      </c>
      <c r="I241" s="120" t="inlineStr">
        <is>
          <t>1</t>
        </is>
      </c>
      <c r="J241" s="89" t="inlineStr">
        <is>
          <t>✅ คำตอบที่ถูกต้อง: ข้อ ก. 1 คะแนน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1 คะแนน วันที่แล้ว จากการซักประวัติพบว่า ก่อนหน้านี้ไปเยี่ยมญาติที่โรงพยาบาล เมื่อเช้าก่อนมาโรงพยาบาลมีอาการ หน้าร้อน ตัวแดง ได้ทำการเช็ดตัวเพื่อลดไข้ผู้ป่วยแล้ว วัดอุณหภูมิร่างกายได้ 38.2ื c คอบวมแดง มีจุดหนอง ไม่มีน้ ามูก มีอาการหนาวสั่นและปัสสาวะบ่อยตอนกลางคืน เมื่อคลำบริเวณคอรู้สึกเจ็บ เสมหะมีสีเหลือง ก่อน
🔍 ข้ออื่นผิดเพราะอะไร:
• ข้อ ข. (2 คะแนน): 2 คะแนน ไม่ตรงกับการคำนวณตามเกณฑ์ McIsaac ในผู้ป่วยรายนี้ซึ่งมีเกณฑ์ครบทั้ง 4 ด้านหลักตามการวินิจฉัยของแพทย์์
• ข้อ ค. (3 คะแนน): 3 คะแนน เป็นคะแนนที่ต่ำกว่าความเป็นจริง หากประเมินอาการไข้ ต่อมทอนซิลมีหนอง เจ็บบริเวณต่อมน้ำเหลืองที่คอ และการไม่มีอาการไอ
• ข้อ ง. (4 คะแนน): 4 คะแนน ยังไม่ได้รวมคะแนนพิเศษที่ได้เพิ่มจากการปรับตามกลุ่มอายุของผู้ป่วยเด็ก (อายุ 3-14 ปี ได้บวกเพิ่ม 1 คะแนน)
• ข้อ จ. (5 คะแนน</t>
        </is>
      </c>
      <c r="K241" s="121" t="n"/>
      <c r="L241" s="89" t="inlineStr">
        <is>
          <t>Antimicrobial Pharmacology</t>
        </is>
      </c>
      <c r="M241" s="121" t="inlineStr">
        <is>
          <t>Clinic</t>
        </is>
      </c>
      <c r="N241" s="89" t="inlineStr">
        <is>
          <t>ข้อ 37 (PLE_CC1_Practice_Exam.md)</t>
        </is>
      </c>
      <c r="O241" s="121" t="n"/>
      <c r="P241" s="121" t="n"/>
      <c r="Q241" s="100" t="n"/>
    </row>
    <row r="242" ht="13.2" customHeight="1" s="49">
      <c r="A242" s="120" t="n">
        <v>258</v>
      </c>
      <c r="B242" s="89" t="inlineStr">
        <is>
          <t>นายสมศักดิ์ อายุ 40 ปี มาพบท่านซึ่งเป็นเภสัชกรที่ร้านยาแห่งหนึ่งด้วยอาการมีผื่นขึ้นที่บริเวณปลายมือ และปลายเท้า โดยลักษณะผื่นที่พบ คือมีรูปร่างกลม เป็นวง 3 ชั้น ชั้นในสุดจะมีสีแดงเข้มจัดหรือเป็นตุ่มน้ำ พอง ชั้นถัดมาจะมีสีซีดจาง และชั้นนอกสุดจะมีสีแดงจางๆลักษณะคล้ายรูปธนู นอกจากนี้ยังพบแผลที่บริเวณ 236 โรคระบบภูมิคุ้มกัน นักศึกษาเภสัชศาสตร์ชั้นปีที่ 4 รุ่นที่ 22</t>
        </is>
      </c>
      <c r="C242" s="121" t="n"/>
      <c r="D242" s="89" t="inlineStr">
        <is>
          <t>Maculopapular rash</t>
        </is>
      </c>
      <c r="E242" s="89" t="inlineStr">
        <is>
          <t>Stevens-Johnson syndrome</t>
        </is>
      </c>
      <c r="F242" s="89" t="inlineStr">
        <is>
          <t>Photosensitivity drug eruption</t>
        </is>
      </c>
      <c r="G242" s="89" t="inlineStr">
        <is>
          <t>Urticaria</t>
        </is>
      </c>
      <c r="H242" s="89" t="inlineStr">
        <is>
          <t>Erythema multiforme</t>
        </is>
      </c>
      <c r="I242" s="120" t="inlineStr">
        <is>
          <t>1</t>
        </is>
      </c>
      <c r="J242" s="89" t="inlineStr">
        <is>
          <t>✅ คำตอบที่ถูกต้อง: ข้อ ก. Maculopapular rash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Maculopapular rash การเลือก Maculopapular rash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(Maculopapular rash): Maculopapular rash (ผื่นแดงราบปนตุ่มนูน) เป็นผื่นแพ้ยาชนิดที่พบบ่อยที่สุด มีลักษณะกระจายทั่วลำตัว ไม่ได้มีลักษณะเป็น target lesion สามชั้น
• ข้อ ข. (Stevens-Johnson syndrome): Stevens-Johnson syndrome (SJS) จะมีการหลุดลอกของผิวหนัง (Epidermal detachment) มากกว่าร้อยละ 10 ร่วมกับมีแผลพุพองรุนแรงที่เยื่อบุหลายแห่ง (Mucosal involvement)
• ข้อ ค. (Photosensitivity drug eruption): Photosensitivity drug eruption เกิดขึ้นเฉพาะบริเวณผิวหนังที่สัมผัสแสงแดด เช่น ใบหน้า ลำคอ แขนด้านนอก ไม่แสดงลักษณะทางคลินิกเป็น target lesions ที่ฝ่ามือฝ่าเท้า
• ข้อ ง. (Urticaria): Urticaria (ลมพิษ) มีลักษณะเป็นปื้นบวมแดง ขอบเขตชัดเจน คันมาก รอยโรคแต่ละจุดมักยุบหายได้เองภายใน 24 ชั่วโมงโดยไม่มีรอยแผลถลอกตกสะเก็ด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242" s="121" t="n"/>
      <c r="L242" s="89" t="inlineStr">
        <is>
          <t>Fungal Infections</t>
        </is>
      </c>
      <c r="M242" s="121" t="inlineStr">
        <is>
          <t>Clinic</t>
        </is>
      </c>
      <c r="N242" s="89" t="inlineStr">
        <is>
          <t>ข้อ 34 (PLE_CC1_Practice_Exam.md)</t>
        </is>
      </c>
      <c r="O242" s="121" t="n"/>
      <c r="P242" s="121" t="n"/>
      <c r="Q242" s="100" t="n"/>
    </row>
    <row r="243" ht="13.2" customHeight="1" s="49">
      <c r="A243" s="120" t="n">
        <v>259</v>
      </c>
      <c r="B243" s="89" t="inlineStr">
        <is>
          <t>Rx. Aromatic Ammonia Spirit, USP XXII – NF XVI Ammonium carbonate 34 g Strong ammonia solution 36 ml Lemon oil 10 ml Lavender oil 1 ml Nutmeg oil 1 ml Alcohol 700 ml Purified water qs. 1000 ml 300 เภสัชภัณฑ์รูปแบบของเหลว (Liquid dosage form) ฝ่ายวิชาการ</t>
        </is>
      </c>
      <c r="C243" s="121" t="n"/>
      <c r="D243" s="89" t="inlineStr">
        <is>
          <t>Active ingredient</t>
        </is>
      </c>
      <c r="E243" s="89" t="inlineStr">
        <is>
          <t>Flavoring agent</t>
        </is>
      </c>
      <c r="F243" s="89" t="inlineStr">
        <is>
          <t>Stabilizing agent</t>
        </is>
      </c>
      <c r="G243" s="89" t="inlineStr">
        <is>
          <t>Co-solvent</t>
        </is>
      </c>
      <c r="H243" s="89" t="inlineStr">
        <is>
          <t>Solvent - คอลลอยด์</t>
        </is>
      </c>
      <c r="I243" s="120" t="inlineStr">
        <is>
          <t>1</t>
        </is>
      </c>
      <c r="J243" s="89" t="inlineStr">
        <is>
          <t>✅ คำตอบที่ถูกต้อง: ข้อ ก. Active ingredient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Active ingredient การเลือก Active ingredient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(Flavoring agent): Flavoring agent ในตำรับนี้คือ Lemon oil, Lavender oil และ Nutmeg oil ซึ่งทำหน้าที่แต่งกลิ่นหอมและกลบกลิ่นฉุนของแอมโมเนีย
• ข้อ ค. (Stabilizing agent): Ammonium carbonate ทำหน้าที่เป็น active ingredient ร่วมกับ Strong ammonia solution และช่วยรักษาความเป็นด่าง ไม่ใช่ stabilizing agent เพียงอย่างเดียว
• ข้อ ง. (Co-solvent): Alcohol และ Purified water ทำหน้าที่เป็น Solvent และ Co-solvent หลักในการละลาย volatile oils และเกลือแอมโมเนียม ไม่ใช่หน้าที่ของ strong ammonia solution
• ข้อ จ. (Solvent - คอลลอยด์): Solvent ในตำรับนี้คือ Purified water ร่วมกับ Alcohol ซึ่งใช้เป็นตัวทำละลายหลักของสูตรตำรับของเหลวใส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3" s="121" t="n"/>
      <c r="L243" s="89" t="inlineStr">
        <is>
          <t>Antimicrobial Pharmacology</t>
        </is>
      </c>
      <c r="M243" s="121" t="inlineStr">
        <is>
          <t>Clinic</t>
        </is>
      </c>
      <c r="N243" s="89" t="inlineStr">
        <is>
          <t>ข้อ 20 (PLE_CC1_Practice_Exam.md)</t>
        </is>
      </c>
      <c r="O243" s="121" t="n"/>
      <c r="P243" s="121" t="n"/>
      <c r="Q243" s="100" t="n"/>
    </row>
    <row r="244" ht="13.2" customHeight="1" s="49">
      <c r="A244" s="120" t="n">
        <v>260</v>
      </c>
      <c r="B244" s="89" t="inlineStr">
        <is>
          <t>ผู้ป่วยมีอาการติดเชื้อ เพิ่มขึ้น sinusitis เกิดจากเชื้ออะไร FงพบในยาแบบJ Kนเ%นละอองฝอย</t>
        </is>
      </c>
      <c r="C244" s="121" t="n"/>
      <c r="D244" s="89" t="inlineStr">
        <is>
          <t>Cefazolin 1 g IV Q8H</t>
        </is>
      </c>
      <c r="E244" s="89" t="inlineStr">
        <is>
          <t>Amoxicillin/Clavulanate 1 g BID</t>
        </is>
      </c>
      <c r="F244" s="89" t="inlineStr">
        <is>
          <t>Ceftriaxone 1 g IV OD</t>
        </is>
      </c>
      <c r="G244" s="89" t="inlineStr">
        <is>
          <t>Ciprofloxacin 500 mg BID</t>
        </is>
      </c>
      <c r="H244" s="89" t="inlineStr">
        <is>
          <t>Azithromycin 500 mg OD</t>
        </is>
      </c>
      <c r="I244" s="120" t="inlineStr">
        <is>
          <t>1</t>
        </is>
      </c>
      <c r="J244" s="89" t="inlineStr">
        <is>
          <t>✅ คำตอบที่ถูกต้อง: ข้อ ก. Cefazolin 1 g IV Q8H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4" s="121" t="n"/>
      <c r="L244" s="89" t="inlineStr">
        <is>
          <t>URTI</t>
        </is>
      </c>
      <c r="M244" s="121" t="inlineStr">
        <is>
          <t>Clinic</t>
        </is>
      </c>
      <c r="N244" s="89" t="inlineStr">
        <is>
          <t>ข้อ 16 (PLE_CC1_Key_Rx20_UBU.md)</t>
        </is>
      </c>
      <c r="O244" s="121" t="n"/>
      <c r="P244" s="121" t="n"/>
      <c r="Q244" s="100" t="n"/>
    </row>
    <row r="245" ht="13.2" customHeight="1" s="49">
      <c r="A245" s="120" t="n">
        <v>261</v>
      </c>
      <c r="B245" s="89" t="inlineStr">
        <is>
          <t>M. catharis sinusitis เกิดจากเชื้อ S. pneumonia , H.influenza , 5. aureas</t>
        </is>
      </c>
      <c r="C245" s="121" t="n"/>
      <c r="D245" s="89" t="inlineStr">
        <is>
          <t>Ciprofloxacin 500 mg BID</t>
        </is>
      </c>
      <c r="E245" s="89" t="inlineStr">
        <is>
          <t>Azithromycin 500 mg OD</t>
        </is>
      </c>
      <c r="F245" s="89" t="inlineStr">
        <is>
          <t>Doxycycline 100 mg BID</t>
        </is>
      </c>
      <c r="G245" s="89" t="inlineStr">
        <is>
          <t>Cotrimoxazole 160/800 mg BID</t>
        </is>
      </c>
      <c r="H245" s="89" t="inlineStr">
        <is>
          <t>Metronidazole 400 mg TID</t>
        </is>
      </c>
      <c r="I245" s="120" t="inlineStr">
        <is>
          <t>1</t>
        </is>
      </c>
      <c r="J245" s="89"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45" s="121" t="n"/>
      <c r="L245" s="89" t="inlineStr">
        <is>
          <t>Pneumonia</t>
        </is>
      </c>
      <c r="M245" s="121" t="inlineStr">
        <is>
          <t>Clinic</t>
        </is>
      </c>
      <c r="N245" s="89" t="inlineStr">
        <is>
          <t>ข้อ 5 (PLE_CC1_Key_Rx20_UBU.md)</t>
        </is>
      </c>
      <c r="O245" s="121" t="n"/>
      <c r="P245" s="121" t="n"/>
      <c r="Q245" s="100" t="n"/>
    </row>
    <row r="246" ht="13.2" customHeight="1" s="49">
      <c r="A246" s="120" t="n">
        <v>262</v>
      </c>
      <c r="B246" s="89" t="inlineStr">
        <is>
          <t>Amoxicillin + clavulanic acid</t>
        </is>
      </c>
      <c r="C246" s="121" t="n"/>
      <c r="D246" s="89" t="inlineStr">
        <is>
          <t>) Vancomycin</t>
        </is>
      </c>
      <c r="E246" s="89" t="inlineStr">
        <is>
          <t>) Piperacillin/tazobactam</t>
        </is>
      </c>
      <c r="F246" s="89" t="inlineStr">
        <is>
          <t>) Meropenem First line ATB for Sinusitis คือ Amoxicillin หากไม่ได้ผลหรือแพ้ยา จึงเลือกใช้ยาอื่น โดย regimen คือ Amoxillin 500 mg TID 10-14 days</t>
        </is>
      </c>
      <c r="G246" s="89" t="inlineStr">
        <is>
          <t>Tenofovir/Emtricitabine 300/200 mg OD</t>
        </is>
      </c>
      <c r="H246" s="89" t="inlineStr">
        <is>
          <t>Dolutegravir 50 mg OD</t>
        </is>
      </c>
      <c r="I246" s="120" t="inlineStr">
        <is>
          <t>1</t>
        </is>
      </c>
      <c r="J246" s="89" t="inlineStr">
        <is>
          <t>✅ คำตอบที่ถูกต้อง: ข้อ ก. ) Vancomycin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 Vancomycin การเลือก ) Vancomycin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 Piperacillin/tazobactam): เป็น antipseudomonal penicillin ผสม beta-lactamase inhibitor ครอบคลุม broad-spectrum รวมทั้ง Pseudomonas aeruginosa และ intra-abdominal anaerobes (B. fragilis)
• ข้อ ค. () Meropenem First line ATB for Sinusitis คือ Amoxicillin หากไม่ได้ผลหรือแพ้ยา จึงเลือกใช้ยาอื่น โดย regimen คือ Amoxillin 500 mg TID 10-14 days): เป็น Aminopenicillin ยับยั้ง bacterial cell wall synthesis เป็น first-line สำหรับ uncomplicated bacterial infections (เช่น Strep pharyngitis, AOM, sinusitis)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46" s="121" t="n"/>
      <c r="L246" s="89" t="inlineStr">
        <is>
          <t>URTI</t>
        </is>
      </c>
      <c r="M246" s="121" t="inlineStr">
        <is>
          <t>Clinic</t>
        </is>
      </c>
      <c r="N246" s="89" t="inlineStr">
        <is>
          <t>ข้อ 2 (PLE_CC1_Key_Rx20_UBU.md)</t>
        </is>
      </c>
      <c r="O246" s="121" t="n"/>
      <c r="P246" s="121" t="n"/>
      <c r="Q246" s="100" t="n"/>
    </row>
    <row r="247" ht="13.2" customHeight="1" s="49">
      <c r="A247" s="120" t="n">
        <v>263</v>
      </c>
      <c r="B247" s="89" t="inlineStr">
        <is>
          <t>เกี่ยวกับ Sorbitol solution ข้อใดต่อไปนี้กล่าวถูกต้องตามหลักวิชาชีพเภสัชกรรม</t>
        </is>
      </c>
      <c r="C247" s="121" t="n"/>
      <c r="D247" s="89" t="inlineStr">
        <is>
          <t>Tenofovir/Emtricitabine 300/200 mg OD</t>
        </is>
      </c>
      <c r="E247" s="89" t="inlineStr">
        <is>
          <t>Dolutegravir 50 mg OD</t>
        </is>
      </c>
      <c r="F247" s="89" t="inlineStr">
        <is>
          <t>Vancomycin 1 g IV Q12H</t>
        </is>
      </c>
      <c r="G247" s="89" t="inlineStr">
        <is>
          <t>Meropenem 1 g IV Q8H</t>
        </is>
      </c>
      <c r="H247" s="89" t="inlineStr">
        <is>
          <t>Cefazolin 1 g IV Q8H</t>
        </is>
      </c>
      <c r="I247" s="120" t="inlineStr">
        <is>
          <t>1</t>
        </is>
      </c>
      <c r="J247" s="89" t="inlineStr">
        <is>
          <t>✅ คำตอบที่ถูกต้อง: ข้อ ก. Tenofovir/Emtricitabine 300/200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7" s="121" t="n"/>
      <c r="L247" s="89" t="inlineStr">
        <is>
          <t>Cystitis</t>
        </is>
      </c>
      <c r="M247" s="121" t="inlineStr">
        <is>
          <t>Clinic</t>
        </is>
      </c>
      <c r="N247" s="89" t="inlineStr">
        <is>
          <t>ข้อ 2 (PLE_CC1_Key_Rx20_UBU.md)</t>
        </is>
      </c>
      <c r="O247" s="121" t="n"/>
      <c r="P247" s="121" t="n"/>
      <c r="Q247" s="100" t="n"/>
    </row>
    <row r="248" ht="13.2" customHeight="1" s="49">
      <c r="A248" s="120" t="n">
        <v>264</v>
      </c>
      <c r="B248" s="89" t="inlineStr">
        <is>
          <t>Community-acquired pneumonia</t>
        </is>
      </c>
      <c r="C248" s="121" t="n"/>
      <c r="D248" s="89" t="inlineStr">
        <is>
          <t>Meropenem 1 g IV Q8H</t>
        </is>
      </c>
      <c r="E248" s="89" t="inlineStr">
        <is>
          <t>Cefazolin 1 g IV Q8H</t>
        </is>
      </c>
      <c r="F248" s="89" t="inlineStr">
        <is>
          <t>Amoxicillin/Clavulanate 1 g BID</t>
        </is>
      </c>
      <c r="G248" s="89" t="inlineStr">
        <is>
          <t>Ceftriaxone 1 g IV OD</t>
        </is>
      </c>
      <c r="H248" s="89" t="inlineStr">
        <is>
          <t>Ciprofloxacin 500 mg BID</t>
        </is>
      </c>
      <c r="I248" s="120" t="inlineStr">
        <is>
          <t>1</t>
        </is>
      </c>
      <c r="J248" s="89"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8" s="121" t="n"/>
      <c r="L248" s="89" t="inlineStr">
        <is>
          <t>Pneumonia</t>
        </is>
      </c>
      <c r="M248" s="121" t="inlineStr">
        <is>
          <t>Clinic</t>
        </is>
      </c>
      <c r="N248" s="89" t="inlineStr">
        <is>
          <t>ข้อ 2 (PLE_CC1_Key_Rx20_UBU.md)</t>
        </is>
      </c>
      <c r="O248" s="121" t="n"/>
      <c r="P248" s="121" t="n"/>
      <c r="Q248" s="100" t="n"/>
    </row>
    <row r="249" ht="13.2" customHeight="1" s="49">
      <c r="A249" s="120" t="n">
        <v>265</v>
      </c>
      <c r="B249" s="89" t="inlineStr">
        <is>
          <t>เกี่ยวกับ P. carinii pneumonia ข้อใดต่อไปนี้กล่าวถูกต้องตามหลักวิชาชีพเภสัชกรรม</t>
        </is>
      </c>
      <c r="C249" s="121" t="n"/>
      <c r="D249" s="89" t="inlineStr">
        <is>
          <t>Ceftriaxone 1 g IV OD</t>
        </is>
      </c>
      <c r="E249" s="89" t="inlineStr">
        <is>
          <t>Ciprofloxacin 500 mg BID</t>
        </is>
      </c>
      <c r="F249" s="89" t="inlineStr">
        <is>
          <t>Azithromycin 500 mg OD</t>
        </is>
      </c>
      <c r="G249" s="89" t="inlineStr">
        <is>
          <t>Doxycycline 100 mg BID</t>
        </is>
      </c>
      <c r="H249" s="89" t="inlineStr">
        <is>
          <t>Cotrimoxazole 160/800 mg BID</t>
        </is>
      </c>
      <c r="I249" s="120" t="inlineStr">
        <is>
          <t>1</t>
        </is>
      </c>
      <c r="J249" s="89" t="inlineStr">
        <is>
          <t>✅ คำตอบที่ถูกต้อง: ข้อ ก. Ceftriaxone 1 g IV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9" s="121" t="n"/>
      <c r="L249" s="89" t="inlineStr">
        <is>
          <t>Pneumonia</t>
        </is>
      </c>
      <c r="M249" s="121" t="inlineStr">
        <is>
          <t>Clinic</t>
        </is>
      </c>
      <c r="N249" s="89" t="inlineStr">
        <is>
          <t>ข้อ 3 (PLE_CC1_Key_Rx20_UBU.md)</t>
        </is>
      </c>
      <c r="O249" s="121" t="n"/>
      <c r="P249" s="121" t="n"/>
      <c r="Q249" s="100" t="n"/>
    </row>
    <row r="250" ht="13.2" customHeight="1" s="49">
      <c r="A250" s="120" t="n">
        <v>266</v>
      </c>
      <c r="B250" s="89" t="inlineStr">
        <is>
          <t>เกี่ยวกับ Mycoplasma pneumonia ข้อใดต่อไปนี้กล่าวถูกต้องตามหลักวิชาชีพเภสัชกรรม</t>
        </is>
      </c>
      <c r="C250" s="121" t="n"/>
      <c r="D250" s="89" t="inlineStr">
        <is>
          <t>Doxycycline 100 mg BID</t>
        </is>
      </c>
      <c r="E250" s="89" t="inlineStr">
        <is>
          <t>Cotrimoxazole 160/800 mg BID</t>
        </is>
      </c>
      <c r="F250" s="89" t="inlineStr">
        <is>
          <t>Metronidazole 400 mg TID</t>
        </is>
      </c>
      <c r="G250" s="89" t="inlineStr">
        <is>
          <t>Nitrofurantoin 100 mg BID</t>
        </is>
      </c>
      <c r="H250" s="89" t="inlineStr">
        <is>
          <t>Tenofovir/Emtricitabine 300/200 mg OD</t>
        </is>
      </c>
      <c r="I250" s="120" t="inlineStr">
        <is>
          <t>1</t>
        </is>
      </c>
      <c r="J250" s="89"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0" s="121" t="n"/>
      <c r="L250" s="89" t="inlineStr">
        <is>
          <t>Pneumonia</t>
        </is>
      </c>
      <c r="M250" s="121" t="inlineStr">
        <is>
          <t>Clinic</t>
        </is>
      </c>
      <c r="N250" s="89" t="inlineStr">
        <is>
          <t>ข้อ 5 (PLE_CC1_Key_Rx20_UBU.md)</t>
        </is>
      </c>
      <c r="O250" s="121" t="n"/>
      <c r="P250" s="121" t="n"/>
      <c r="Q250" s="100" t="n"/>
    </row>
    <row r="251" ht="13.2" customHeight="1" s="49">
      <c r="A251" s="120" t="n">
        <v>267</v>
      </c>
      <c r="B251" s="89" t="inlineStr">
        <is>
          <t>Ceftriaxone+Metronidazole</t>
        </is>
      </c>
      <c r="C251" s="121" t="n"/>
      <c r="D251" s="89" t="inlineStr">
        <is>
          <t>Nitrofurantoin 100 mg BID</t>
        </is>
      </c>
      <c r="E251" s="89" t="inlineStr">
        <is>
          <t>Tenofovir/Emtricitabine 300/200 mg OD</t>
        </is>
      </c>
      <c r="F251" s="89" t="inlineStr">
        <is>
          <t>Dolutegravir 50 mg OD</t>
        </is>
      </c>
      <c r="G251" s="89" t="inlineStr">
        <is>
          <t>Vancomycin 1 g IV Q12H</t>
        </is>
      </c>
      <c r="H251" s="89" t="inlineStr">
        <is>
          <t>Meropenem 1 g IV Q8H</t>
        </is>
      </c>
      <c r="I251" s="120" t="inlineStr">
        <is>
          <t>1</t>
        </is>
      </c>
      <c r="J251" s="89"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1" s="121" t="n"/>
      <c r="L251" s="89" t="inlineStr">
        <is>
          <t>Pneumonia</t>
        </is>
      </c>
      <c r="M251" s="121" t="inlineStr">
        <is>
          <t>Clinic</t>
        </is>
      </c>
      <c r="N251" s="89" t="inlineStr">
        <is>
          <t>ข้อ 3 (PLE_CC1_Key_Rx20_UBU.md)</t>
        </is>
      </c>
      <c r="O251" s="121" t="n"/>
      <c r="P251" s="121" t="n"/>
      <c r="Q251" s="100" t="n"/>
    </row>
    <row r="252" ht="13.2" customHeight="1" s="49">
      <c r="A252" s="120" t="n">
        <v>268</v>
      </c>
      <c r="B252" s="89" t="inlineStr">
        <is>
          <t>Ceftriaxone+Roxithromycin</t>
        </is>
      </c>
      <c r="C252" s="121" t="n"/>
      <c r="D252" s="89" t="inlineStr">
        <is>
          <t>Vancomycin 1 g IV Q12H</t>
        </is>
      </c>
      <c r="E252" s="89" t="inlineStr">
        <is>
          <t>Meropenem 1 g IV Q8H</t>
        </is>
      </c>
      <c r="F252" s="89" t="inlineStr">
        <is>
          <t>Cefazolin 1 g IV Q8H</t>
        </is>
      </c>
      <c r="G252" s="89" t="inlineStr">
        <is>
          <t>Amoxicillin/Clavulanate 1 g BID</t>
        </is>
      </c>
      <c r="H252" s="89" t="inlineStr">
        <is>
          <t>Ceftriaxone 1 g IV OD</t>
        </is>
      </c>
      <c r="I252" s="120" t="inlineStr">
        <is>
          <t>1</t>
        </is>
      </c>
      <c r="J252" s="89"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52" s="121" t="n"/>
      <c r="L252" s="89" t="inlineStr">
        <is>
          <t>Pneumonia</t>
        </is>
      </c>
      <c r="M252" s="121" t="inlineStr">
        <is>
          <t>Clinic</t>
        </is>
      </c>
      <c r="N252" s="89" t="inlineStr">
        <is>
          <t>ข้อ 5 (PLE_CC1_Key_Rx20_UBU.md)</t>
        </is>
      </c>
      <c r="O252" s="121" t="n"/>
      <c r="P252" s="121" t="n"/>
      <c r="Q252" s="100" t="n"/>
    </row>
    <row r="253" ht="13.2" customHeight="1" s="49">
      <c r="A253" s="120" t="n">
        <v>269</v>
      </c>
      <c r="B253" s="89" t="inlineStr">
        <is>
          <t>เพาะเชื้อแล้วพบว่าผู้ป่วยติดเชื้อ P. aeroginisa ยาใดควรนำมาใช้</t>
        </is>
      </c>
      <c r="C253" s="121" t="n"/>
      <c r="D253" s="89" t="inlineStr">
        <is>
          <t>Amoxicillin/Clavulanate 1 g BID</t>
        </is>
      </c>
      <c r="E253" s="89" t="inlineStr">
        <is>
          <t>Ceftriaxone 1 g IV OD</t>
        </is>
      </c>
      <c r="F253" s="89" t="inlineStr">
        <is>
          <t>Ciprofloxacin 500 mg BID</t>
        </is>
      </c>
      <c r="G253" s="89" t="inlineStr">
        <is>
          <t>Azithromycin 500 mg OD</t>
        </is>
      </c>
      <c r="H253" s="89" t="inlineStr">
        <is>
          <t>Doxycycline 100 mg BID</t>
        </is>
      </c>
      <c r="I253" s="120" t="inlineStr">
        <is>
          <t>1</t>
        </is>
      </c>
      <c r="J253" s="89"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3" s="121" t="n"/>
      <c r="L253" s="89" t="inlineStr">
        <is>
          <t>Antimicrobial Pharmacology</t>
        </is>
      </c>
      <c r="M253" s="121" t="inlineStr">
        <is>
          <t>Clinic</t>
        </is>
      </c>
      <c r="N253" s="89" t="inlineStr">
        <is>
          <t>ข้อ 83 (PLE_CC1_Key_Rx20_UBU.md)</t>
        </is>
      </c>
      <c r="O253" s="121" t="n"/>
      <c r="P253" s="121" t="n"/>
      <c r="Q253" s="100" t="n"/>
    </row>
    <row r="254" ht="13.2" customHeight="1" s="49">
      <c r="A254" s="120" t="n">
        <v>270</v>
      </c>
      <c r="B254" s="89" t="inlineStr">
        <is>
          <t>ผู้ป่วยใช้เครื่องช่วยหำยใจแล้วติดเชื้อ A. baumbanii ใช้ยาอะไร</t>
        </is>
      </c>
      <c r="C254" s="121" t="n"/>
      <c r="D254" s="89" t="inlineStr">
        <is>
          <t>Azithromycin 500 mg OD</t>
        </is>
      </c>
      <c r="E254" s="89" t="inlineStr">
        <is>
          <t>Doxycycline 100 mg BID</t>
        </is>
      </c>
      <c r="F254" s="89" t="inlineStr">
        <is>
          <t>Cotrimoxazole 160/800 mg BID</t>
        </is>
      </c>
      <c r="G254" s="89" t="inlineStr">
        <is>
          <t>Metronidazole 400 mg TID</t>
        </is>
      </c>
      <c r="H254" s="89" t="inlineStr">
        <is>
          <t>Nitrofurantoin 100 mg BID</t>
        </is>
      </c>
      <c r="I254" s="120" t="inlineStr">
        <is>
          <t>1</t>
        </is>
      </c>
      <c r="J254" s="89" t="inlineStr">
        <is>
          <t>✅ คำตอบที่ถูกต้อง: ข้อ ก. Azithromycin 500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4" s="121" t="n"/>
      <c r="L254" s="89" t="inlineStr">
        <is>
          <t>Antimicrobial Pharmacology</t>
        </is>
      </c>
      <c r="M254" s="121" t="inlineStr">
        <is>
          <t>Clinic</t>
        </is>
      </c>
      <c r="N254" s="89" t="inlineStr">
        <is>
          <t>ข้อ 84 (PLE_CC1_Key_Rx20_UBU.md)</t>
        </is>
      </c>
      <c r="O254" s="121" t="n"/>
      <c r="P254" s="121" t="n"/>
      <c r="Q254" s="100" t="n"/>
    </row>
    <row r="255" ht="13.2" customHeight="1" s="49">
      <c r="A255" s="120" t="n">
        <v>271</v>
      </c>
      <c r="B255" s="89" t="inlineStr">
        <is>
          <t>โรคติดเชื้อ ปัสสาวะคั่ง อาจทำให้ผู้ป่วยที่มีโรคทางเดินปัสสาวะแย่ลง</t>
        </is>
      </c>
      <c r="C255" s="121" t="n"/>
      <c r="D255" s="89" t="inlineStr">
        <is>
          <t>Cefazolin 1 g IV Q8H</t>
        </is>
      </c>
      <c r="E255" s="89" t="inlineStr">
        <is>
          <t>Amoxicillin/Clavulanate 1 g BID</t>
        </is>
      </c>
      <c r="F255" s="89" t="inlineStr">
        <is>
          <t>Ceftriaxone 1 g IV OD</t>
        </is>
      </c>
      <c r="G255" s="89" t="inlineStr">
        <is>
          <t>Ciprofloxacin 500 mg BID</t>
        </is>
      </c>
      <c r="H255" s="89" t="inlineStr">
        <is>
          <t>Azithromycin 500 mg OD</t>
        </is>
      </c>
      <c r="I255" s="120" t="inlineStr">
        <is>
          <t>1</t>
        </is>
      </c>
      <c r="J255" s="89" t="inlineStr">
        <is>
          <t>✅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5" s="121" t="n"/>
      <c r="L255" s="89" t="inlineStr">
        <is>
          <t>Antimicrobial Pharmacology</t>
        </is>
      </c>
      <c r="M255" s="121" t="inlineStr">
        <is>
          <t>Clinic</t>
        </is>
      </c>
      <c r="N255" s="89" t="inlineStr">
        <is>
          <t>ข้อ 5 (PLE_CC1_Key_Rx20_UBU.md)</t>
        </is>
      </c>
      <c r="O255" s="121" t="n"/>
      <c r="P255" s="121" t="n"/>
      <c r="Q255" s="100" t="n"/>
    </row>
    <row r="256" ht="13.2" customHeight="1" s="49">
      <c r="A256" s="120" t="n">
        <v>272</v>
      </c>
      <c r="B256" s="89" t="inlineStr">
        <is>
          <t>การจะตรวจว่าผู้ป่วยเป็นวัณโรคต้องตรวจหาเชื้ออะไร</t>
        </is>
      </c>
      <c r="C256" s="121" t="n"/>
      <c r="D256" s="89" t="inlineStr">
        <is>
          <t>Ciprofloxacin 500 mg BID</t>
        </is>
      </c>
      <c r="E256" s="89" t="inlineStr">
        <is>
          <t>Azithromycin 500 mg OD</t>
        </is>
      </c>
      <c r="F256" s="89" t="inlineStr">
        <is>
          <t>Doxycycline 100 mg BID</t>
        </is>
      </c>
      <c r="G256" s="89" t="inlineStr">
        <is>
          <t>Cotrimoxazole 160/800 mg BID</t>
        </is>
      </c>
      <c r="H256" s="89" t="inlineStr">
        <is>
          <t>Metronidazole 400 mg TID</t>
        </is>
      </c>
      <c r="I256" s="120" t="inlineStr">
        <is>
          <t>1</t>
        </is>
      </c>
      <c r="J256" s="89"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56" s="121" t="n"/>
      <c r="L256" s="89" t="inlineStr">
        <is>
          <t>Tuberculosis</t>
        </is>
      </c>
      <c r="M256" s="121" t="inlineStr">
        <is>
          <t>Clinic</t>
        </is>
      </c>
      <c r="N256" s="89" t="inlineStr">
        <is>
          <t>ข้อ 1 (PLE_CC1_Key_Rx20_UBU.md)</t>
        </is>
      </c>
      <c r="O256" s="121" t="n"/>
      <c r="P256" s="121" t="n"/>
      <c r="Q256" s="100" t="n"/>
    </row>
    <row r="257" ht="13.2" customHeight="1" s="49">
      <c r="A257" s="120" t="n">
        <v>273</v>
      </c>
      <c r="B257" s="89" t="inlineStr">
        <is>
          <t>โครงสร้างใดต่อไปนี้ที่จะใช้คู่กับยา Amoxicillin เพื่อป้องกันการถูกทำลายโดย Enzyme ของแบคทีเรีย</t>
        </is>
      </c>
      <c r="C257" s="121" t="n"/>
      <c r="D257" s="89" t="inlineStr">
        <is>
          <t>Tenofovir/Emtricitabine 300/200 mg OD</t>
        </is>
      </c>
      <c r="E257" s="89" t="inlineStr">
        <is>
          <t>Dolutegravir 50 mg OD</t>
        </is>
      </c>
      <c r="F257" s="89" t="inlineStr">
        <is>
          <t>Vancomycin 1 g IV Q12H</t>
        </is>
      </c>
      <c r="G257" s="89" t="inlineStr">
        <is>
          <t>Meropenem 1 g IV Q8H</t>
        </is>
      </c>
      <c r="H257" s="89" t="inlineStr">
        <is>
          <t>Cefazolin 1 g IV Q8H</t>
        </is>
      </c>
      <c r="I257" s="120" t="inlineStr">
        <is>
          <t>1</t>
        </is>
      </c>
      <c r="J257" s="89"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7" s="121" t="n"/>
      <c r="L257" s="89" t="inlineStr">
        <is>
          <t>URTI</t>
        </is>
      </c>
      <c r="M257" s="121" t="inlineStr">
        <is>
          <t>Clinic</t>
        </is>
      </c>
      <c r="N257" s="89" t="inlineStr">
        <is>
          <t>ข้อ 7 (PLE_CC1_Key_Rx20_UBU.md)</t>
        </is>
      </c>
      <c r="O257" s="121" t="n"/>
      <c r="P257" s="121" t="n"/>
      <c r="Q257" s="100" t="n"/>
    </row>
    <row r="258" ht="13.2" customHeight="1" s="49">
      <c r="A258" s="120" t="n">
        <v>274</v>
      </c>
      <c r="B258" s="89" t="inlineStr">
        <is>
          <t>แนะนำให้ผู้ป่วยไปตรวจการติดเชื้อ HIV</t>
        </is>
      </c>
      <c r="C258" s="121" t="n"/>
      <c r="D258" s="89" t="inlineStr">
        <is>
          <t>Amoxicillin/Clavulanate 1 g BID</t>
        </is>
      </c>
      <c r="E258" s="89" t="inlineStr">
        <is>
          <t>Ceftriaxone 1 g IV OD</t>
        </is>
      </c>
      <c r="F258" s="89" t="inlineStr">
        <is>
          <t>Ciprofloxacin 500 mg BID</t>
        </is>
      </c>
      <c r="G258" s="89" t="inlineStr">
        <is>
          <t>Azithromycin 500 mg OD</t>
        </is>
      </c>
      <c r="H258" s="89" t="inlineStr">
        <is>
          <t>Doxycycline 100 mg BID</t>
        </is>
      </c>
      <c r="I258" s="120" t="inlineStr">
        <is>
          <t>1</t>
        </is>
      </c>
      <c r="J258" s="89"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8" s="121" t="n"/>
      <c r="L258" s="89" t="inlineStr">
        <is>
          <t>Antimicrobial Pharmacology</t>
        </is>
      </c>
      <c r="M258" s="121" t="inlineStr">
        <is>
          <t>Clinic</t>
        </is>
      </c>
      <c r="N258" s="89" t="inlineStr">
        <is>
          <t>ข้อ 1 (PLE_CC1_Key_Rx20_UBU.md)</t>
        </is>
      </c>
      <c r="O258" s="121" t="n"/>
      <c r="P258" s="121" t="n"/>
      <c r="Q258" s="100" t="n"/>
    </row>
    <row r="259" ht="13.2" customHeight="1" s="49">
      <c r="A259" s="120" t="n">
        <v>275</v>
      </c>
      <c r="B259" s="89" t="inlineStr">
        <is>
          <t>Cotrimoxazole ตามแนวทางการรักษาสามารถเลือกใช้ยาได้แก่ Amoxicillin 500 mg po TID, Amoxicillin/Clavulanate 500/125 mg po TID, Cefixime 200-400 mg po BID, Cefdinir 300 mg BID หรือ 600 mg OD เป็นต้น</t>
        </is>
      </c>
      <c r="C259" s="121" t="n"/>
      <c r="D259" s="89" t="inlineStr">
        <is>
          <t>Dolutegravir 50 mg OD</t>
        </is>
      </c>
      <c r="E259" s="89" t="inlineStr">
        <is>
          <t>Vancomycin 1 g IV Q12H</t>
        </is>
      </c>
      <c r="F259" s="89" t="inlineStr">
        <is>
          <t>Meropenem 1 g IV Q8H</t>
        </is>
      </c>
      <c r="G259" s="89" t="inlineStr">
        <is>
          <t>Cefazolin 1 g IV Q8H</t>
        </is>
      </c>
      <c r="H259" s="89" t="inlineStr">
        <is>
          <t>Amoxicillin/Clavulanate 1 g BID</t>
        </is>
      </c>
      <c r="I259" s="120" t="inlineStr">
        <is>
          <t>1</t>
        </is>
      </c>
      <c r="J259" s="89" t="inlineStr">
        <is>
          <t>✅ คำตอบที่ถูกต้อง: ข้อ ก.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แนวทางการวินิจฉัยและรักษาโรคติดเชื้อในประเทศไทย พ.ศ. 2563 (สมาคมโรคติดเชื้อแห่งประเทศไทย)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59" s="121" t="n"/>
      <c r="L259" s="89" t="inlineStr">
        <is>
          <t>Cystitis</t>
        </is>
      </c>
      <c r="M259" s="121" t="inlineStr">
        <is>
          <t>Clinic</t>
        </is>
      </c>
      <c r="N259" s="89" t="inlineStr">
        <is>
          <t>ข้อ 5 (PLE_CC1_Key_Rx20_UBU.md)</t>
        </is>
      </c>
      <c r="O259" s="121" t="n"/>
      <c r="P259" s="121" t="n"/>
      <c r="Q259" s="100" t="n"/>
    </row>
    <row r="260" ht="13.2" customHeight="1" s="49">
      <c r="A260" s="120" t="n">
        <v>276</v>
      </c>
      <c r="B260" s="89" t="inlineStr">
        <is>
          <t>ยาอันตรายที่ขายได้เฉพาะร้านยาคุณภาพ Ref: ประกาศกระทรวงสาธารณสุข เรื่องยาอันตราย ฉบับที่ ๒๒ กรณีศึกษาที่ 5 Meningitis ผู้ป่วยหญิงอายุ 35 ปี ตรวจพบว่าเป็น N. menigitis ได้รับยา ceftriaxone 2 g IV 2 12 hr</t>
        </is>
      </c>
      <c r="C260" s="121" t="n"/>
      <c r="D260" s="89" t="inlineStr">
        <is>
          <t>Cefazolin 1 g IV Q8H</t>
        </is>
      </c>
      <c r="E260" s="89" t="inlineStr">
        <is>
          <t>Amoxicillin/Clavulanate 1 g BID</t>
        </is>
      </c>
      <c r="F260" s="89" t="inlineStr">
        <is>
          <t>Ceftriaxone 1 g IV OD</t>
        </is>
      </c>
      <c r="G260" s="89" t="inlineStr">
        <is>
          <t>Ciprofloxacin 500 mg BID</t>
        </is>
      </c>
      <c r="H260" s="89" t="inlineStr">
        <is>
          <t>Azithromycin 500 mg OD</t>
        </is>
      </c>
      <c r="I260" s="120" t="inlineStr">
        <is>
          <t>1</t>
        </is>
      </c>
      <c r="J260" s="89"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0" s="121" t="n"/>
      <c r="L260" s="89" t="inlineStr">
        <is>
          <t>Pneumonia</t>
        </is>
      </c>
      <c r="M260" s="121" t="inlineStr">
        <is>
          <t>Clinic</t>
        </is>
      </c>
      <c r="N260" s="89" t="inlineStr">
        <is>
          <t>ข้อ 5 (PLE_CC1_Key_Rx20_UBU.md)</t>
        </is>
      </c>
      <c r="O260" s="121" t="n"/>
      <c r="P260" s="121" t="n"/>
      <c r="Q260" s="100" t="n"/>
    </row>
    <row r="261" ht="13.2" customHeight="1" s="49">
      <c r="A261" s="120" t="n">
        <v>277</v>
      </c>
      <c r="B261" s="89" t="inlineStr">
        <is>
          <t>จากรูปโครงสร้างยา ceftriaxone ห้ามผสมใน diluent ชนิดไหน - dome = 100 my/m</t>
        </is>
      </c>
      <c r="C261" s="121" t="n"/>
      <c r="D261" s="89" t="inlineStr">
        <is>
          <t>Ciprofloxacin 500 mg BID</t>
        </is>
      </c>
      <c r="E261" s="89" t="inlineStr">
        <is>
          <t>Azithromycin 500 mg OD</t>
        </is>
      </c>
      <c r="F261" s="89" t="inlineStr">
        <is>
          <t>Doxycycline 100 mg BID</t>
        </is>
      </c>
      <c r="G261" s="89" t="inlineStr">
        <is>
          <t>Cotrimoxazole 160/800 mg BID</t>
        </is>
      </c>
      <c r="H261" s="89" t="inlineStr">
        <is>
          <t>Metronidazole 400 mg TID</t>
        </is>
      </c>
      <c r="I261" s="120" t="inlineStr">
        <is>
          <t>1</t>
        </is>
      </c>
      <c r="J261" s="89"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61" s="121" t="n"/>
      <c r="L261" s="89" t="inlineStr">
        <is>
          <t>Pneumonia</t>
        </is>
      </c>
      <c r="M261" s="121" t="inlineStr">
        <is>
          <t>Clinic</t>
        </is>
      </c>
      <c r="N261" s="89" t="inlineStr">
        <is>
          <t>ข้อ 31 (PLE_CC1_Key_Rx20_UBU.md)</t>
        </is>
      </c>
      <c r="O261" s="121" t="n"/>
      <c r="P261" s="121" t="n"/>
      <c r="Q261" s="100" t="n"/>
    </row>
    <row r="262" ht="13.2" customHeight="1" s="49">
      <c r="A262" s="120" t="n">
        <v>278</v>
      </c>
      <c r="B262" s="89" t="inlineStr">
        <is>
          <t>Ringer solution Ceftriaxone เกิด incomplatibity กับ calcium ในสารน้ำ Ringer solution</t>
        </is>
      </c>
      <c r="C262" s="121" t="n"/>
      <c r="D262" s="89" t="inlineStr">
        <is>
          <t>Cotrimoxazole 160/800 mg BID</t>
        </is>
      </c>
      <c r="E262" s="89" t="inlineStr">
        <is>
          <t>Metronidazole 400 mg TID</t>
        </is>
      </c>
      <c r="F262" s="89" t="inlineStr">
        <is>
          <t>Nitrofurantoin 100 mg BID</t>
        </is>
      </c>
      <c r="G262" s="89" t="inlineStr">
        <is>
          <t>Tenofovir/Emtricitabine 300/200 mg OD</t>
        </is>
      </c>
      <c r="H262" s="89" t="inlineStr">
        <is>
          <t>Dolutegravir 50 mg OD</t>
        </is>
      </c>
      <c r="I262" s="120" t="inlineStr">
        <is>
          <t>1</t>
        </is>
      </c>
      <c r="J262" s="89" t="inlineStr">
        <is>
          <t>✅ คำตอบที่ถูกต้อง: ข้อ ก. Cotrimoxazole 160/800 mg BID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2" s="121" t="n"/>
      <c r="L262" s="89" t="inlineStr">
        <is>
          <t>Pneumonia</t>
        </is>
      </c>
      <c r="M262" s="121" t="inlineStr">
        <is>
          <t>Clinic</t>
        </is>
      </c>
      <c r="N262" s="89" t="inlineStr">
        <is>
          <t>ข้อ 5 (PLE_CC1_Key_Rx20_UBU.md)</t>
        </is>
      </c>
      <c r="O262" s="121" t="n"/>
      <c r="P262" s="121" t="n"/>
      <c r="Q262" s="100" t="n"/>
    </row>
    <row r="263" ht="13.2" customHeight="1" s="49">
      <c r="A263" s="120" t="n">
        <v>279</v>
      </c>
      <c r="B263" s="89" t="inlineStr">
        <is>
          <t>ยา ceftriaxone ที่ใช้ในการรักษาผู้ป่วยรายนี้ ควรบริหารยาแบบใด</t>
        </is>
      </c>
      <c r="C263" s="121" t="n"/>
      <c r="D263" s="89" t="inlineStr">
        <is>
          <t>Tenofovir/Emtricitabine 300/200 mg OD</t>
        </is>
      </c>
      <c r="E263" s="89" t="inlineStr">
        <is>
          <t>Dolutegravir 50 mg OD</t>
        </is>
      </c>
      <c r="F263" s="89" t="inlineStr">
        <is>
          <t>Vancomycin 1 g IV Q12H</t>
        </is>
      </c>
      <c r="G263" s="89" t="inlineStr">
        <is>
          <t>Meropenem 1 g IV Q8H</t>
        </is>
      </c>
      <c r="H263" s="89" t="inlineStr">
        <is>
          <t>Cefazolin 1 g IV Q8H</t>
        </is>
      </c>
      <c r="I263" s="120" t="inlineStr">
        <is>
          <t>1</t>
        </is>
      </c>
      <c r="J263" s="89"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3" s="121" t="n"/>
      <c r="L263" s="89" t="inlineStr">
        <is>
          <t>Pneumonia</t>
        </is>
      </c>
      <c r="M263" s="121" t="inlineStr">
        <is>
          <t>Clinic</t>
        </is>
      </c>
      <c r="N263" s="89" t="inlineStr">
        <is>
          <t>ข้อ 32 (PLE_CC1_Key_Rx20_UBU.md)</t>
        </is>
      </c>
      <c r="O263" s="121" t="n"/>
      <c r="P263" s="121" t="n"/>
      <c r="Q263" s="100" t="n"/>
    </row>
    <row r="264" ht="13.2" customHeight="1" s="49">
      <c r="A264" s="120" t="n">
        <v>280</v>
      </c>
      <c r="B264" s="89" t="inlineStr">
        <is>
          <t>ยาฉีด Ceftriaxone เมื่อ Dilute แล้วจนได้ปริมาตรเท่ากับ 20 mg/ml หลังจากที่บริหารยาแบบ IV push แล้วผู้ป่วยมีอาการแสบร้อน เจ็บและบวมแดงตามเส้นเลือดที่ฉีด ความผิดปกติดังกล่าวเรียกว่าอะไร</t>
        </is>
      </c>
      <c r="C264" s="121" t="n"/>
      <c r="D264" s="89" t="inlineStr">
        <is>
          <t>Meropenem 1 g IV Q8H</t>
        </is>
      </c>
      <c r="E264" s="89" t="inlineStr">
        <is>
          <t>Cefazolin 1 g IV Q8H</t>
        </is>
      </c>
      <c r="F264" s="89" t="inlineStr">
        <is>
          <t>Amoxicillin/Clavulanate 1 g BID</t>
        </is>
      </c>
      <c r="G264" s="89" t="inlineStr">
        <is>
          <t>Ceftriaxone 1 g IV OD</t>
        </is>
      </c>
      <c r="H264" s="89" t="inlineStr">
        <is>
          <t>Ciprofloxacin 500 mg BID</t>
        </is>
      </c>
      <c r="I264" s="120" t="inlineStr">
        <is>
          <t>1</t>
        </is>
      </c>
      <c r="J264" s="89"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64" s="121" t="n"/>
      <c r="L264" s="89" t="inlineStr">
        <is>
          <t>Pneumonia</t>
        </is>
      </c>
      <c r="M264" s="121" t="inlineStr">
        <is>
          <t>Clinic</t>
        </is>
      </c>
      <c r="N264" s="89" t="inlineStr">
        <is>
          <t>ข้อ 33 (PLE_CC1_Key_Rx20_UBU.md)</t>
        </is>
      </c>
      <c r="O264" s="121" t="n"/>
      <c r="P264" s="121" t="n"/>
      <c r="Q264" s="100" t="n"/>
    </row>
    <row r="265" ht="13.2" customHeight="1" s="49">
      <c r="A265" s="120" t="n">
        <v>281</v>
      </c>
      <c r="B265" s="89" t="inlineStr">
        <is>
          <t>ไม่ต้องจ่ายค่ายารักษาโรคติดเชื้อฉวยโอกาส แต่ต้องจ่ายเงินค่ารักษาโรคเอดส์</t>
        </is>
      </c>
      <c r="C265" s="121" t="n"/>
      <c r="D265" s="89" t="inlineStr">
        <is>
          <t>Ceftriaxone 1 g IV OD</t>
        </is>
      </c>
      <c r="E265" s="89" t="inlineStr">
        <is>
          <t>Ciprofloxacin 500 mg BID</t>
        </is>
      </c>
      <c r="F265" s="89" t="inlineStr">
        <is>
          <t>Azithromycin 500 mg OD</t>
        </is>
      </c>
      <c r="G265" s="89" t="inlineStr">
        <is>
          <t>Doxycycline 100 mg BID</t>
        </is>
      </c>
      <c r="H265" s="89" t="inlineStr">
        <is>
          <t>Cotrimoxazole 160/800 mg BID</t>
        </is>
      </c>
      <c r="I265" s="120" t="inlineStr">
        <is>
          <t>1</t>
        </is>
      </c>
      <c r="J265" s="89"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5" s="121" t="n"/>
      <c r="L265" s="89" t="inlineStr">
        <is>
          <t>Antimicrobial Pharmacology</t>
        </is>
      </c>
      <c r="M265" s="121" t="inlineStr">
        <is>
          <t>Clinic</t>
        </is>
      </c>
      <c r="N265" s="89" t="inlineStr">
        <is>
          <t>ข้อ 4 (PLE_CC1_Key_Rx20_UBU.md)</t>
        </is>
      </c>
      <c r="O265" s="121" t="n"/>
      <c r="P265" s="121" t="n"/>
      <c r="Q265" s="100" t="n"/>
    </row>
    <row r="266" ht="13.2" customHeight="1" s="49">
      <c r="A266" s="120" t="n">
        <v>282</v>
      </c>
      <c r="B266" s="89" t="inlineStr">
        <is>
          <t>ไม่ต้องจ่ายค่ายารักษาโรคเอดส์ที่อยู่ในบัญชียาหลัก แต่ต้องจ่ายค่ายารักษาโรคติดเชื้อ = = m n n กรณีศึกษาที่ 8 กลาก แม่มาซื้อยาให้ลูกชาย โดยลูกชายมีผื่นขึ้นที่ผิวหนัง มีลักษณะเป็นวงขอบแดงชัดเจน มีขุยขาวๆ โดยผิวตรงกลางปกติ คันมากขึ้นเมื่อเหงื่อออก</t>
        </is>
      </c>
      <c r="C266" s="121" t="n"/>
      <c r="D266" s="89" t="inlineStr">
        <is>
          <t>Doxycycline 100 mg BID</t>
        </is>
      </c>
      <c r="E266" s="89" t="inlineStr">
        <is>
          <t>Cotrimoxazole 160/800 mg BID</t>
        </is>
      </c>
      <c r="F266" s="89" t="inlineStr">
        <is>
          <t>Metronidazole 400 mg TID</t>
        </is>
      </c>
      <c r="G266" s="89" t="inlineStr">
        <is>
          <t>Nitrofurantoin 100 mg BID</t>
        </is>
      </c>
      <c r="H266" s="89" t="inlineStr">
        <is>
          <t>Tenofovir/Emtricitabine 300/200 mg OD</t>
        </is>
      </c>
      <c r="I266" s="120" t="inlineStr">
        <is>
          <t>1</t>
        </is>
      </c>
      <c r="J266" s="89" t="inlineStr">
        <is>
          <t>✅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6" s="121" t="n"/>
      <c r="L266" s="89" t="inlineStr">
        <is>
          <t>Antimicrobial Pharmacology</t>
        </is>
      </c>
      <c r="M266" s="121" t="inlineStr">
        <is>
          <t>Clinic</t>
        </is>
      </c>
      <c r="N266" s="89" t="inlineStr">
        <is>
          <t>ข้อ 5 (PLE_CC1_Key_Rx20_UBU.md)</t>
        </is>
      </c>
      <c r="O266" s="121" t="n"/>
      <c r="P266" s="121" t="n"/>
      <c r="Q266" s="100" t="n"/>
    </row>
    <row r="267" ht="13.2" customHeight="1" s="49">
      <c r="A267" s="120" t="n">
        <v>283</v>
      </c>
      <c r="B267" s="89" t="inlineStr">
        <is>
          <t>ยาปฏิชีวนะในข$อใด เปญนทางเลือกแรกสำหรับการรักษาภาวะ Spontaneous bacterial peritonitis (1) Amoxicillin (2) Cefotaxime (3) Colistimethate (4) Clindamycin (5) Ofloxacin</t>
        </is>
      </c>
      <c r="C267" s="121" t="n"/>
      <c r="D267" s="89" t="inlineStr">
        <is>
          <t>Nitrofurantoin 100 mg BID</t>
        </is>
      </c>
      <c r="E267" s="89" t="inlineStr">
        <is>
          <t>Tenofovir/Emtricitabine 300/200 mg OD</t>
        </is>
      </c>
      <c r="F267" s="89" t="inlineStr">
        <is>
          <t>Dolutegravir 50 mg OD</t>
        </is>
      </c>
      <c r="G267" s="89" t="inlineStr">
        <is>
          <t>Vancomycin 1 g IV Q12H</t>
        </is>
      </c>
      <c r="H267" s="89" t="inlineStr">
        <is>
          <t>Meropenem 1 g IV Q8H</t>
        </is>
      </c>
      <c r="I267" s="120" t="inlineStr">
        <is>
          <t>3</t>
        </is>
      </c>
      <c r="J267" s="89" t="inlineStr">
        <is>
          <t>✅ คำตอบที่ถูกต้อง: ข้อ ค.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67" s="121" t="n"/>
      <c r="L267" s="89" t="inlineStr">
        <is>
          <t>URTI</t>
        </is>
      </c>
      <c r="M267" s="121" t="inlineStr">
        <is>
          <t>Clinic</t>
        </is>
      </c>
      <c r="N267" s="89" t="inlineStr">
        <is>
          <t>ข้อ 60 (PLE_CC1_Key_Rx20_UBU.md)</t>
        </is>
      </c>
      <c r="O267" s="121" t="n"/>
      <c r="P267" s="121" t="n"/>
      <c r="Q267" s="100" t="n"/>
    </row>
    <row r="268" ht="13.2" customHeight="1" s="49">
      <c r="A268" s="120" t="n">
        <v>284</v>
      </c>
      <c r="B268" s="89" t="inlineStr">
        <is>
          <t>EE 0.035 mg + cypoterone acetate 2 mg first line : Single topical - BP or topical retinoid Topical combination - BP + topical retinoid - BP + topical ATB - BP + topicalretinoid + topical ATB 6 เดือนตGอมา สิวเปญนมากขึ้น ทั้งสิวอุดตันกระจายทั่วทั้งใบหน$า สิวอักเสบตุGมนูน แดง แข็ง และสิวหัวหนอง PE: non-inflammatory (numerous comedones), inflammatory (numerous papule and pustules , few nodules) Diagnosis : Acne</t>
        </is>
      </c>
      <c r="C268" s="121" t="n"/>
      <c r="D268" s="89" t="inlineStr">
        <is>
          <t>Vancomycin 1 g IV Q12H</t>
        </is>
      </c>
      <c r="E268" s="89" t="inlineStr">
        <is>
          <t>Meropenem 1 g IV Q8H</t>
        </is>
      </c>
      <c r="F268" s="89" t="inlineStr">
        <is>
          <t>Cefazolin 1 g IV Q8H</t>
        </is>
      </c>
      <c r="G268" s="89" t="inlineStr">
        <is>
          <t>Amoxicillin/Clavulanate 1 g BID</t>
        </is>
      </c>
      <c r="H268" s="89" t="inlineStr">
        <is>
          <t>Ceftriaxone 1 g IV OD</t>
        </is>
      </c>
      <c r="I268" s="120" t="inlineStr">
        <is>
          <t>2</t>
        </is>
      </c>
      <c r="J268" s="89" t="inlineStr">
        <is>
          <t>✅ คำตอบที่ถูกต้อง: ข้อ ข. Meropenem 1 g IV Q8H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(Vancomycin 1 g IV Q12H): เป็น Glycopeptide antibiotic ยับยั้ง MRSA และ Enterococcus ต้อง monitoring trough level (target 15-20 mcg/mL ใน severe infections) เพื่อป้องกัน nephrotoxicity และ ototoxity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268" s="121" t="n"/>
      <c r="L268" s="89" t="inlineStr">
        <is>
          <t>Tuberculosis</t>
        </is>
      </c>
      <c r="M268" s="121" t="inlineStr">
        <is>
          <t>Clinic</t>
        </is>
      </c>
      <c r="N268" s="89" t="inlineStr">
        <is>
          <t>ข้อ 5 (PLE_CC1_Key_Rx20_UBU.md)</t>
        </is>
      </c>
      <c r="O268" s="121" t="n"/>
      <c r="P268" s="121" t="n"/>
      <c r="Q268" s="100" t="n"/>
    </row>
    <row r="269" ht="13.2" customHeight="1" s="49">
      <c r="A269" s="120" t="n">
        <v>285</v>
      </c>
      <c r="B269" s="89" t="inlineStr">
        <is>
          <t>ยาควบคุมพิเศษ-ยาควบคุมพิเศษใช$เฉพาะสถานพยาบาล สถานการณ) 2 ผู้ป่วยหญิงไทย อายุ 35 ป3 cc: 1d PTA ไข$ ไอ มีเสมหะปนเลือด อGอนเพลีย HPI: 2d PTA ไข$ ไอ อGอนเพลีย น้ำหนักลด 2 กก. ใน 3 เดือน PMH: เคยรักษา TB เมื่อ 8 เดือนที่แล$ว ด$วยยาสูตร 2HRZE/4HR (AFB3+) ป[จจุบันผล AFB 2+</t>
        </is>
      </c>
      <c r="C269" s="121" t="n"/>
      <c r="D269" s="89" t="inlineStr">
        <is>
          <t>Amoxicillin/Clavulanate 1 g BID</t>
        </is>
      </c>
      <c r="E269" s="89" t="inlineStr">
        <is>
          <t>Ceftriaxone 1 g IV OD</t>
        </is>
      </c>
      <c r="F269" s="89" t="inlineStr">
        <is>
          <t>Ciprofloxacin 500 mg BID</t>
        </is>
      </c>
      <c r="G269" s="89" t="inlineStr">
        <is>
          <t>Azithromycin 500 mg OD</t>
        </is>
      </c>
      <c r="H269" s="89" t="inlineStr">
        <is>
          <t>Doxycycline 100 mg BID</t>
        </is>
      </c>
      <c r="I269" s="120" t="inlineStr">
        <is>
          <t>2</t>
        </is>
      </c>
      <c r="J269" s="89" t="inlineStr">
        <is>
          <t>✅ คำตอบที่ถูกต้อง: ข้อ ข. Ceftriaxone 1 g IV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(Amoxicillin/Clavulanate 1 g BID): เป็น Aminopenicillin ยับยั้ง bacterial cell wall synthesis เป็น first-line สำหรับ uncomplicated bacterial infections (เช่น Strep pharyngitis, AOM, sinusitis)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69" s="121" t="n"/>
      <c r="L269" s="89" t="inlineStr">
        <is>
          <t>Tuberculosis</t>
        </is>
      </c>
      <c r="M269" s="121" t="inlineStr">
        <is>
          <t>Clinic</t>
        </is>
      </c>
      <c r="N269" s="89" t="inlineStr">
        <is>
          <t>ข้อ 5 (PLE_CC1_Key_Rx20_UBU.md)</t>
        </is>
      </c>
      <c r="O269" s="121" t="n"/>
      <c r="P269" s="121" t="n"/>
      <c r="Q269" s="100" t="n"/>
    </row>
    <row r="270" ht="13.2" customHeight="1" s="49">
      <c r="A270" s="120" t="n">
        <v>286</v>
      </c>
      <c r="B270" s="89" t="inlineStr">
        <is>
          <t>นำยา Ceftazidime 1 vial มาผสมกับ 0.9% NaCl 5 ml จากนั้นดูดมา 2.5 ml แล$วเติม Isotonic solution 7.5 ml</t>
        </is>
      </c>
      <c r="C270" s="121" t="n"/>
      <c r="D270" s="89" t="inlineStr">
        <is>
          <t>Metronidazole 400 mg TID</t>
        </is>
      </c>
      <c r="E270" s="89" t="inlineStr">
        <is>
          <t>Nitrofurantoin 100 mg BID</t>
        </is>
      </c>
      <c r="F270" s="89" t="inlineStr">
        <is>
          <t>Tenofovir/Emtricitabine 300/200 mg OD</t>
        </is>
      </c>
      <c r="G270" s="89" t="inlineStr">
        <is>
          <t>Dolutegravir 50 mg OD</t>
        </is>
      </c>
      <c r="H270" s="89" t="inlineStr">
        <is>
          <t>Vancomycin 1 g IV Q12H</t>
        </is>
      </c>
      <c r="I270" s="120" t="inlineStr">
        <is>
          <t>1</t>
        </is>
      </c>
      <c r="J270" s="89"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0" s="121" t="n"/>
      <c r="L270" s="89" t="inlineStr">
        <is>
          <t>Cystitis</t>
        </is>
      </c>
      <c r="M270" s="121" t="inlineStr">
        <is>
          <t>Clinic</t>
        </is>
      </c>
      <c r="N270" s="89" t="inlineStr">
        <is>
          <t>ข้อ 1 (PLE_CC1_Key_Rx20_UBU.md)</t>
        </is>
      </c>
      <c r="O270" s="121" t="n"/>
      <c r="P270" s="121" t="n"/>
      <c r="Q270" s="100" t="n"/>
    </row>
    <row r="271" ht="13.2" customHeight="1" s="49">
      <c r="A271" s="120" t="n">
        <v>287</v>
      </c>
      <c r="B271" s="89" t="inlineStr">
        <is>
          <t>ชั่งยา Ceftazidime 500 mg แล$วเติม Isotonic solution จนครบ 10 ml</t>
        </is>
      </c>
      <c r="C271" s="121" t="n"/>
      <c r="D271" s="89" t="inlineStr">
        <is>
          <t>Dolutegravir 50 mg OD</t>
        </is>
      </c>
      <c r="E271" s="89" t="inlineStr">
        <is>
          <t>Vancomycin 1 g IV Q12H</t>
        </is>
      </c>
      <c r="F271" s="89" t="inlineStr">
        <is>
          <t>Meropenem 1 g IV Q8H</t>
        </is>
      </c>
      <c r="G271" s="89" t="inlineStr">
        <is>
          <t>Cefazolin 1 g IV Q8H</t>
        </is>
      </c>
      <c r="H271" s="89" t="inlineStr">
        <is>
          <t>Amoxicillin/Clavulanate 1 g BID</t>
        </is>
      </c>
      <c r="I271" s="120" t="inlineStr">
        <is>
          <t>1</t>
        </is>
      </c>
      <c r="J271" s="89"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71" s="121" t="n"/>
      <c r="L271" s="89" t="inlineStr">
        <is>
          <t>Cystitis</t>
        </is>
      </c>
      <c r="M271" s="121" t="inlineStr">
        <is>
          <t>Clinic</t>
        </is>
      </c>
      <c r="N271" s="89" t="inlineStr">
        <is>
          <t>ข้อ 2 (PLE_CC1_Key_Rx20_UBU.md)</t>
        </is>
      </c>
      <c r="O271" s="121" t="n"/>
      <c r="P271" s="121" t="n"/>
      <c r="Q271" s="100" t="n"/>
    </row>
    <row r="272" ht="13.2" customHeight="1" s="49">
      <c r="A272" s="120" t="n">
        <v>288</v>
      </c>
      <c r="B272" s="89" t="inlineStr">
        <is>
          <t>นำยา Ceftazidime 1 vial มาผสมกับ 0.9% NaCl 2.5 ml จากนั้นดูดมา 2.5 ml แล$วเติม Isotonic solution 7.5 ml</t>
        </is>
      </c>
      <c r="C272" s="121" t="n"/>
      <c r="D272" s="89" t="inlineStr">
        <is>
          <t>Cefazolin 1 g IV Q8H</t>
        </is>
      </c>
      <c r="E272" s="89" t="inlineStr">
        <is>
          <t>Amoxicillin/Clavulanate 1 g BID</t>
        </is>
      </c>
      <c r="F272" s="89" t="inlineStr">
        <is>
          <t>Ceftriaxone 1 g IV OD</t>
        </is>
      </c>
      <c r="G272" s="89" t="inlineStr">
        <is>
          <t>Ciprofloxacin 500 mg BID</t>
        </is>
      </c>
      <c r="H272" s="89" t="inlineStr">
        <is>
          <t>Azithromycin 500 mg OD</t>
        </is>
      </c>
      <c r="I272" s="120" t="inlineStr">
        <is>
          <t>1</t>
        </is>
      </c>
      <c r="J272" s="89"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2" s="121" t="n"/>
      <c r="L272" s="89" t="inlineStr">
        <is>
          <t>Cystitis</t>
        </is>
      </c>
      <c r="M272" s="121" t="inlineStr">
        <is>
          <t>Clinic</t>
        </is>
      </c>
      <c r="N272" s="89" t="inlineStr">
        <is>
          <t>ข้อ 3 (PLE_CC1_Key_Rx20_UBU.md)</t>
        </is>
      </c>
      <c r="O272" s="121" t="n"/>
      <c r="P272" s="121" t="n"/>
      <c r="Q272" s="100" t="n"/>
    </row>
    <row r="273" ht="13.2" customHeight="1" s="49">
      <c r="A273" s="120" t="n">
        <v>289</v>
      </c>
      <c r="B273" s="89" t="inlineStr">
        <is>
          <t>ชั่งยา Ceftazidime 250 mg แล$วเติม Isotonic solution จนครบ 10 ml</t>
        </is>
      </c>
      <c r="C273" s="121" t="n"/>
      <c r="D273" s="89" t="inlineStr">
        <is>
          <t>Ciprofloxacin 500 mg BID</t>
        </is>
      </c>
      <c r="E273" s="89" t="inlineStr">
        <is>
          <t>Azithromycin 500 mg OD</t>
        </is>
      </c>
      <c r="F273" s="89" t="inlineStr">
        <is>
          <t>Doxycycline 100 mg BID</t>
        </is>
      </c>
      <c r="G273" s="89" t="inlineStr">
        <is>
          <t>Cotrimoxazole 160/800 mg BID</t>
        </is>
      </c>
      <c r="H273" s="89" t="inlineStr">
        <is>
          <t>Metronidazole 400 mg TID</t>
        </is>
      </c>
      <c r="I273" s="120" t="inlineStr">
        <is>
          <t>1</t>
        </is>
      </c>
      <c r="J273" s="89" t="inlineStr">
        <is>
          <t>✅ คำตอบที่ถูกต้อง: ข้อ ก. Ciprofloxacin 500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73" s="121" t="n"/>
      <c r="L273" s="89" t="inlineStr">
        <is>
          <t>Cystitis</t>
        </is>
      </c>
      <c r="M273" s="121" t="inlineStr">
        <is>
          <t>Clinic</t>
        </is>
      </c>
      <c r="N273" s="89" t="inlineStr">
        <is>
          <t>ข้อ 4 (PLE_CC1_Key_Rx20_UBU.md)</t>
        </is>
      </c>
      <c r="O273" s="121" t="n"/>
      <c r="P273" s="121" t="n"/>
      <c r="Q273" s="100" t="n"/>
    </row>
    <row r="274" ht="13.2" customHeight="1" s="49">
      <c r="A274" s="120" t="n">
        <v>290</v>
      </c>
      <c r="B274" s="89" t="inlineStr">
        <is>
          <t>นำยา Ceftazidime 1 vial มาผสมกับ 0.9% NaCl 5 ml จากนั้นดูดมา 5 ml แล$วเติม Isotonic solution 5 ml</t>
        </is>
      </c>
      <c r="C274" s="121" t="n"/>
      <c r="D274" s="89" t="inlineStr">
        <is>
          <t>Cotrimoxazole 160/800 mg BID</t>
        </is>
      </c>
      <c r="E274" s="89" t="inlineStr">
        <is>
          <t>Metronidazole 400 mg TID</t>
        </is>
      </c>
      <c r="F274" s="89" t="inlineStr">
        <is>
          <t>Nitrofurantoin 100 mg BID</t>
        </is>
      </c>
      <c r="G274" s="89" t="inlineStr">
        <is>
          <t>Tenofovir/Emtricitabine 300/200 mg OD</t>
        </is>
      </c>
      <c r="H274" s="89" t="inlineStr">
        <is>
          <t>Dolutegravir 50 mg OD</t>
        </is>
      </c>
      <c r="I274" s="120" t="inlineStr">
        <is>
          <t>1</t>
        </is>
      </c>
      <c r="J274" s="89"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4" s="121" t="n"/>
      <c r="L274" s="89" t="inlineStr">
        <is>
          <t>Cystitis</t>
        </is>
      </c>
      <c r="M274" s="121" t="inlineStr">
        <is>
          <t>Clinic</t>
        </is>
      </c>
      <c r="N274" s="89" t="inlineStr">
        <is>
          <t>ข้อ 5 (PLE_CC1_Key_Rx20_UBU.md)</t>
        </is>
      </c>
      <c r="O274" s="121" t="n"/>
      <c r="P274" s="121" t="n"/>
      <c r="Q274" s="100" t="n"/>
    </row>
    <row r="275" ht="13.2" customHeight="1" s="49">
      <c r="A275" s="120" t="n">
        <v>291</v>
      </c>
      <c r="B275" s="89" t="inlineStr">
        <is>
          <t>เปลี่ยน Ceftazidime เปญน Ceftriaxone</t>
        </is>
      </c>
      <c r="C275" s="121" t="n"/>
      <c r="D275" s="89" t="inlineStr">
        <is>
          <t>Tenofovir/Emtricitabine 300/200 mg OD</t>
        </is>
      </c>
      <c r="E275" s="89" t="inlineStr">
        <is>
          <t>Dolutegravir 50 mg OD</t>
        </is>
      </c>
      <c r="F275" s="89" t="inlineStr">
        <is>
          <t>Vancomycin 1 g IV Q12H</t>
        </is>
      </c>
      <c r="G275" s="89" t="inlineStr">
        <is>
          <t>Meropenem 1 g IV Q8H</t>
        </is>
      </c>
      <c r="H275" s="89" t="inlineStr">
        <is>
          <t>Cefazolin 1 g IV Q8H</t>
        </is>
      </c>
      <c r="I275" s="120" t="inlineStr">
        <is>
          <t>1</t>
        </is>
      </c>
      <c r="J275" s="89"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5" s="121" t="n"/>
      <c r="L275" s="89" t="inlineStr">
        <is>
          <t>Pneumonia</t>
        </is>
      </c>
      <c r="M275" s="121" t="inlineStr">
        <is>
          <t>Clinic</t>
        </is>
      </c>
      <c r="N275" s="89" t="inlineStr">
        <is>
          <t>ข้อ 1 (PLE_CC1_Key_Rx20_UBU.md)</t>
        </is>
      </c>
      <c r="O275" s="121" t="n"/>
      <c r="P275" s="121" t="n"/>
      <c r="Q275" s="100" t="n"/>
    </row>
    <row r="276" ht="13.2" customHeight="1" s="49">
      <c r="A276" s="120" t="n">
        <v>292</v>
      </c>
      <c r="B276" s="89" t="inlineStr">
        <is>
          <t>Amoxicillin เปญนยาที่ทนกรด สามารถรับประทานได$ จากโครงสร$างของ Amoxicillin สGวนใดที่ทำให$ Amoxicillin รับประทานได$</t>
        </is>
      </c>
      <c r="C276" s="121" t="n"/>
      <c r="D276" s="89" t="inlineStr">
        <is>
          <t>Meropenem 1 g IV Q8H</t>
        </is>
      </c>
      <c r="E276" s="89" t="inlineStr">
        <is>
          <t>Cefazolin 1 g IV Q8H</t>
        </is>
      </c>
      <c r="F276" s="89" t="inlineStr">
        <is>
          <t>Amoxicillin/Clavulanate 1 g BID</t>
        </is>
      </c>
      <c r="G276" s="89" t="inlineStr">
        <is>
          <t>Ceftriaxone 1 g IV OD</t>
        </is>
      </c>
      <c r="H276" s="89" t="inlineStr">
        <is>
          <t>Ciprofloxacin 500 mg BID</t>
        </is>
      </c>
      <c r="I276" s="120" t="inlineStr">
        <is>
          <t>1</t>
        </is>
      </c>
      <c r="J276" s="89"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6" s="121" t="n"/>
      <c r="L276" s="89" t="inlineStr">
        <is>
          <t>URTI</t>
        </is>
      </c>
      <c r="M276" s="121" t="inlineStr">
        <is>
          <t>Clinic</t>
        </is>
      </c>
      <c r="N276" s="89" t="inlineStr">
        <is>
          <t>ข้อ 65 (PLE_CC1_Key_Rx20_UBU.md)</t>
        </is>
      </c>
      <c r="O276" s="121" t="n"/>
      <c r="P276" s="121" t="n"/>
      <c r="Q276" s="100" t="n"/>
    </row>
    <row r="277" ht="13.2" customHeight="1" s="49">
      <c r="A277" s="120" t="n">
        <v>293</v>
      </c>
      <c r="B277" s="89" t="inlineStr">
        <is>
          <t>ยาต้าน HIV ที่ควรให้ในผู้ป่วยรายนี้</t>
        </is>
      </c>
      <c r="C277" s="121" t="n"/>
      <c r="D277" s="89" t="inlineStr">
        <is>
          <t>Ceftriaxone 1 g IV OD</t>
        </is>
      </c>
      <c r="E277" s="89" t="inlineStr">
        <is>
          <t>Ciprofloxacin 500 mg BID</t>
        </is>
      </c>
      <c r="F277" s="89" t="inlineStr">
        <is>
          <t>Azithromycin 500 mg OD</t>
        </is>
      </c>
      <c r="G277" s="89" t="inlineStr">
        <is>
          <t>Doxycycline 100 mg BID</t>
        </is>
      </c>
      <c r="H277" s="89" t="inlineStr">
        <is>
          <t>Cotrimoxazole 160/800 mg BID</t>
        </is>
      </c>
      <c r="I277" s="120" t="inlineStr">
        <is>
          <t>1</t>
        </is>
      </c>
      <c r="J277" s="89"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7" s="121" t="n"/>
      <c r="L277" s="89" t="inlineStr">
        <is>
          <t>Antimicrobial Pharmacology</t>
        </is>
      </c>
      <c r="M277" s="121" t="inlineStr">
        <is>
          <t>Clinic</t>
        </is>
      </c>
      <c r="N277" s="89" t="inlineStr">
        <is>
          <t>ข้อ 6 (PLE_CC1_Key_Rx20_UBU.md)</t>
        </is>
      </c>
      <c r="O277" s="121" t="n"/>
      <c r="P277" s="121" t="n"/>
      <c r="Q277" s="100" t="n"/>
    </row>
    <row r="278" ht="13.2" customHeight="1" s="49">
      <c r="A278" s="120" t="n">
        <v>294</v>
      </c>
      <c r="B278" s="89" t="inlineStr">
        <is>
          <t>ยาที่ควรได้รับในผู้ป่วยรายนี้เพื่อป้องกันโรคติดเชื้อฉวยโอกาส</t>
        </is>
      </c>
      <c r="C278" s="121" t="n"/>
      <c r="D278" s="89" t="inlineStr">
        <is>
          <t>Doxycycline 100 mg BID</t>
        </is>
      </c>
      <c r="E278" s="89" t="inlineStr">
        <is>
          <t>Cotrimoxazole 160/800 mg BID</t>
        </is>
      </c>
      <c r="F278" s="89" t="inlineStr">
        <is>
          <t>Metronidazole 400 mg TID</t>
        </is>
      </c>
      <c r="G278" s="89" t="inlineStr">
        <is>
          <t>Nitrofurantoin 100 mg BID</t>
        </is>
      </c>
      <c r="H278" s="89" t="inlineStr">
        <is>
          <t>Tenofovir/Emtricitabine 300/200 mg OD</t>
        </is>
      </c>
      <c r="I278" s="120" t="inlineStr">
        <is>
          <t>1</t>
        </is>
      </c>
      <c r="J278" s="89" t="inlineStr">
        <is>
          <t>✅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8" s="121" t="n"/>
      <c r="L278" s="89" t="inlineStr">
        <is>
          <t>Antimicrobial Pharmacology</t>
        </is>
      </c>
      <c r="M278" s="121" t="inlineStr">
        <is>
          <t>Clinic</t>
        </is>
      </c>
      <c r="N278" s="89" t="inlineStr">
        <is>
          <t>ข้อ 8 (PLE_CC1_Key_Rx20_UBU.md)</t>
        </is>
      </c>
      <c r="O278" s="121" t="n"/>
      <c r="P278" s="121" t="n"/>
      <c r="Q278" s="100" t="n"/>
    </row>
    <row r="279" ht="13.2" customHeight="1" s="49">
      <c r="A279" s="120" t="n">
        <v>295</v>
      </c>
      <c r="B279" s="89" t="inlineStr">
        <is>
          <t>Herpe zoster ตากุ้งยิงเป็นการอักเสบหรือติดเชื้อจากการอุดตันของต่อมไขมันบริเวณเปลือกตา</t>
        </is>
      </c>
      <c r="C279" s="121" t="n"/>
      <c r="D279" s="89" t="inlineStr">
        <is>
          <t>Nitrofurantoin 100 mg BID</t>
        </is>
      </c>
      <c r="E279" s="89" t="inlineStr">
        <is>
          <t>Tenofovir/Emtricitabine 300/200 mg OD</t>
        </is>
      </c>
      <c r="F279" s="89" t="inlineStr">
        <is>
          <t>Dolutegravir 50 mg OD</t>
        </is>
      </c>
      <c r="G279" s="89" t="inlineStr">
        <is>
          <t>Vancomycin 1 g IV Q12H</t>
        </is>
      </c>
      <c r="H279" s="89" t="inlineStr">
        <is>
          <t>Meropenem 1 g IV Q8H</t>
        </is>
      </c>
      <c r="I279" s="120" t="inlineStr">
        <is>
          <t>5</t>
        </is>
      </c>
      <c r="J279" s="89" t="inlineStr">
        <is>
          <t>✅ คำตอบที่ถูกต้อง: ข้อ จ.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9" s="121" t="n"/>
      <c r="L279" s="89" t="inlineStr">
        <is>
          <t>Antimicrobial Pharmacology</t>
        </is>
      </c>
      <c r="M279" s="121" t="inlineStr">
        <is>
          <t>Clinic</t>
        </is>
      </c>
      <c r="N279" s="89" t="inlineStr">
        <is>
          <t>ข้อ 5 (PLE_CC1_Key_Rx20_UBU.md)</t>
        </is>
      </c>
      <c r="O279" s="121" t="n"/>
      <c r="P279" s="121" t="n"/>
      <c r="Q279" s="100" t="n"/>
    </row>
    <row r="280" ht="13.2" customHeight="1" s="49">
      <c r="A280" s="120" t="n">
        <v>296</v>
      </c>
      <c r="B280" s="89" t="inlineStr">
        <is>
          <t>dicloxacillin ต่างจาก amoxicillin อย่างไร</t>
        </is>
      </c>
      <c r="C280" s="121" t="n"/>
      <c r="D280" s="89" t="inlineStr">
        <is>
          <t>Vancomycin 1 g IV Q12H</t>
        </is>
      </c>
      <c r="E280" s="89" t="inlineStr">
        <is>
          <t>Meropenem 1 g IV Q8H</t>
        </is>
      </c>
      <c r="F280" s="89" t="inlineStr">
        <is>
          <t>Cefazolin 1 g IV Q8H</t>
        </is>
      </c>
      <c r="G280" s="89" t="inlineStr">
        <is>
          <t>Amoxicillin/Clavulanate 1 g BID</t>
        </is>
      </c>
      <c r="H280" s="89" t="inlineStr">
        <is>
          <t>Ceftriaxone 1 g IV OD</t>
        </is>
      </c>
      <c r="I280" s="120" t="inlineStr">
        <is>
          <t>1</t>
        </is>
      </c>
      <c r="J280" s="89"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80" s="121" t="n"/>
      <c r="L280" s="89" t="inlineStr">
        <is>
          <t>URTI</t>
        </is>
      </c>
      <c r="M280" s="121" t="inlineStr">
        <is>
          <t>Clinic</t>
        </is>
      </c>
      <c r="N280" s="89" t="inlineStr">
        <is>
          <t>ข้อ 5 (PLE_CC1_Key_Rx20_UBU.md)</t>
        </is>
      </c>
      <c r="O280" s="121" t="n"/>
      <c r="P280" s="121" t="n"/>
      <c r="Q280" s="100" t="n"/>
    </row>
    <row r="281" ht="13.2" customHeight="1" s="49">
      <c r="A281" s="120" t="n">
        <v>297</v>
      </c>
      <c r="B281" s="89" t="inlineStr">
        <is>
          <t>ทน bata lactamase มากกว่า amoxicillin</t>
        </is>
      </c>
      <c r="C281" s="121" t="n"/>
      <c r="D281" s="89" t="inlineStr">
        <is>
          <t>Amoxicillin/Clavulanate 1 g BID</t>
        </is>
      </c>
      <c r="E281" s="89" t="inlineStr">
        <is>
          <t>Ceftriaxone 1 g IV OD</t>
        </is>
      </c>
      <c r="F281" s="89" t="inlineStr">
        <is>
          <t>Ciprofloxacin 500 mg BID</t>
        </is>
      </c>
      <c r="G281" s="89" t="inlineStr">
        <is>
          <t>Azithromycin 500 mg OD</t>
        </is>
      </c>
      <c r="H281" s="89" t="inlineStr">
        <is>
          <t>Doxycycline 100 mg BID</t>
        </is>
      </c>
      <c r="I281" s="120" t="inlineStr">
        <is>
          <t>1</t>
        </is>
      </c>
      <c r="J281" s="89" t="inlineStr">
        <is>
          <t>✅ คำตอบที่ถูกต้อง: ข้อ ก. Amoxicillin/Clavulanate 1 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1" s="121" t="n"/>
      <c r="L281" s="89" t="inlineStr">
        <is>
          <t>URTI</t>
        </is>
      </c>
      <c r="M281" s="121" t="inlineStr">
        <is>
          <t>Clinic</t>
        </is>
      </c>
      <c r="N281" s="89" t="inlineStr">
        <is>
          <t>ข้อ 1 (PLE_CC1_Key_Rx20_UBU.md)</t>
        </is>
      </c>
      <c r="O281" s="121" t="n"/>
      <c r="P281" s="121" t="n"/>
      <c r="Q281" s="100" t="n"/>
    </row>
    <row r="282" ht="13.2" customHeight="1" s="49">
      <c r="A282" s="120" t="n">
        <v>298</v>
      </c>
      <c r="B282" s="89" t="inlineStr">
        <is>
          <t>เกี่ยวกับ ใช้ร่วมกับยา rifampin ข้อใดต่อไปนี้กล่าวถูกต้องตามหลักวิชาชีพเภสัชกรรม</t>
        </is>
      </c>
      <c r="C282" s="121" t="n"/>
      <c r="D282" s="89" t="inlineStr">
        <is>
          <t>Azithromycin 500 mg OD</t>
        </is>
      </c>
      <c r="E282" s="89" t="inlineStr">
        <is>
          <t>Doxycycline 100 mg BID</t>
        </is>
      </c>
      <c r="F282" s="89" t="inlineStr">
        <is>
          <t>Cotrimoxazole 160/800 mg BID</t>
        </is>
      </c>
      <c r="G282" s="89" t="inlineStr">
        <is>
          <t>Metronidazole 400 mg TID</t>
        </is>
      </c>
      <c r="H282" s="89" t="inlineStr">
        <is>
          <t>Nitrofurantoin 100 mg BID</t>
        </is>
      </c>
      <c r="I282" s="120" t="inlineStr">
        <is>
          <t>1</t>
        </is>
      </c>
      <c r="J282" s="89" t="inlineStr">
        <is>
          <t>✅ คำตอบที่ถูกต้อง: ข้อ ก. Azithromycin 500 mg OD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282" s="121" t="n"/>
      <c r="L282" s="89" t="inlineStr">
        <is>
          <t>Tuberculosis</t>
        </is>
      </c>
      <c r="M282" s="121" t="inlineStr">
        <is>
          <t>Clinic</t>
        </is>
      </c>
      <c r="N282" s="89" t="inlineStr">
        <is>
          <t>ข้อ 4 (PLE_CC1_Key_Rx20_UBU.md)</t>
        </is>
      </c>
      <c r="O282" s="121" t="n"/>
      <c r="P282" s="121" t="n"/>
      <c r="Q282" s="100" t="n"/>
    </row>
    <row r="283" ht="13.2" customHeight="1" s="49">
      <c r="A283" s="120" t="n">
        <v>299</v>
      </c>
      <c r="B283" s="89" t="inlineStr">
        <is>
          <t>ใช้ร่วมกับยา ketoconazole เนื่องจาก การเกิดเลือดออกกระปริดกระปอย สาเหตุมาจากระดับ Estrogen ต่ำเกินไป ซึ่ง carbamazepine และ Rifampin เป็น CYP Inducer ทำให้ระดับ Estrogen ลดลง ขณะที่ Ketoconazole เป็น CYP 3A4 inhibitor ไม่ได้ทำให้ Estrogen ลดลง</t>
        </is>
      </c>
      <c r="C283" s="121" t="n"/>
      <c r="D283" s="89" t="inlineStr">
        <is>
          <t>Metronidazole 400 mg TID</t>
        </is>
      </c>
      <c r="E283" s="89" t="inlineStr">
        <is>
          <t>Nitrofurantoin 100 mg BID</t>
        </is>
      </c>
      <c r="F283" s="89" t="inlineStr">
        <is>
          <t>Tenofovir/Emtricitabine 300/200 mg OD</t>
        </is>
      </c>
      <c r="G283" s="89" t="inlineStr">
        <is>
          <t>Dolutegravir 50 mg OD</t>
        </is>
      </c>
      <c r="H283" s="89" t="inlineStr">
        <is>
          <t>Vancomycin 1 g IV Q12H</t>
        </is>
      </c>
      <c r="I283" s="120" t="inlineStr">
        <is>
          <t>1</t>
        </is>
      </c>
      <c r="J283" s="89" t="inlineStr">
        <is>
          <t>✅ คำตอบที่ถูกต้อง: ข้อ ก. Metronidazole 400 mg TID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283" s="121" t="n"/>
      <c r="L283" s="89" t="inlineStr">
        <is>
          <t>Fungal Infections</t>
        </is>
      </c>
      <c r="M283" s="121" t="inlineStr">
        <is>
          <t>Clinic</t>
        </is>
      </c>
      <c r="N283" s="89" t="inlineStr">
        <is>
          <t>ข้อ 5 (PLE_CC1_Key_Rx20_UBU.md)</t>
        </is>
      </c>
      <c r="O283" s="121" t="n"/>
      <c r="P283" s="121" t="n"/>
      <c r="Q283" s="100" t="n"/>
    </row>
    <row r="284" ht="13.2" customHeight="1" s="49">
      <c r="A284" s="120" t="n">
        <v>300</v>
      </c>
      <c r="B284" s="89" t="inlineStr">
        <is>
          <t>ป้องกันภาวะแทรกซ้อนจากการติดเชื้อในช่องท้อง</t>
        </is>
      </c>
      <c r="C284" s="121" t="n"/>
      <c r="D284" s="89" t="inlineStr">
        <is>
          <t>Dolutegravir 50 mg OD</t>
        </is>
      </c>
      <c r="E284" s="89" t="inlineStr">
        <is>
          <t>Vancomycin 1 g IV Q12H</t>
        </is>
      </c>
      <c r="F284" s="89" t="inlineStr">
        <is>
          <t>Meropenem 1 g IV Q8H</t>
        </is>
      </c>
      <c r="G284" s="89" t="inlineStr">
        <is>
          <t>Cefazolin 1 g IV Q8H</t>
        </is>
      </c>
      <c r="H284" s="89" t="inlineStr">
        <is>
          <t>Amoxicillin/Clavulanate 1 g BID</t>
        </is>
      </c>
      <c r="I284" s="120" t="inlineStr">
        <is>
          <t>1</t>
        </is>
      </c>
      <c r="J284" s="89"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84" s="121" t="n"/>
      <c r="L284" s="89" t="inlineStr">
        <is>
          <t>Antimicrobial Pharmacology</t>
        </is>
      </c>
      <c r="M284" s="121" t="inlineStr">
        <is>
          <t>Clinic</t>
        </is>
      </c>
      <c r="N284" s="89" t="inlineStr">
        <is>
          <t>ข้อ 1 (PLE_CC1_Key_Rx20_UBU.md)</t>
        </is>
      </c>
      <c r="O284" s="121" t="n"/>
      <c r="P284" s="121" t="n"/>
      <c r="Q284" s="100" t="n"/>
    </row>
    <row r="285" ht="13.2" customHeight="1" s="49">
      <c r="A285" s="120" t="n">
        <v>301</v>
      </c>
      <c r="B285" s="89" t="inlineStr">
        <is>
          <t>เกี่ยวกับ น่าจะติดเชื้อใด ข้อใดต่อไปนี้กล่าวถูกต้องตามหลักวิชาชีพเภสัชกรรม</t>
        </is>
      </c>
      <c r="C285" s="121" t="n"/>
      <c r="D285" s="89" t="inlineStr">
        <is>
          <t>Cefazolin 1 g IV Q8H</t>
        </is>
      </c>
      <c r="E285" s="89" t="inlineStr">
        <is>
          <t>Amoxicillin/Clavulanate 1 g BID</t>
        </is>
      </c>
      <c r="F285" s="89" t="inlineStr">
        <is>
          <t>Ceftriaxone 1 g IV OD</t>
        </is>
      </c>
      <c r="G285" s="89" t="inlineStr">
        <is>
          <t>Ciprofloxacin 500 mg BID</t>
        </is>
      </c>
      <c r="H285" s="89" t="inlineStr">
        <is>
          <t>Azithromycin 500 mg OD</t>
        </is>
      </c>
      <c r="I285" s="120" t="inlineStr">
        <is>
          <t>1</t>
        </is>
      </c>
      <c r="J285" s="89" t="inlineStr">
        <is>
          <t>✅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85" s="121" t="n"/>
      <c r="L285" s="89" t="inlineStr">
        <is>
          <t>Antimicrobial Pharmacology</t>
        </is>
      </c>
      <c r="M285" s="121" t="inlineStr">
        <is>
          <t>Clinic</t>
        </is>
      </c>
      <c r="N285" s="89" t="inlineStr">
        <is>
          <t>ข้อ 1 (PLE_CC1_Key_Rx20_UBU.md)</t>
        </is>
      </c>
      <c r="O285" s="121" t="n"/>
      <c r="P285" s="121" t="n"/>
      <c r="Q285" s="100" t="n"/>
    </row>
    <row r="286" ht="13.2" customHeight="1" s="49">
      <c r="A286" s="120" t="n">
        <v>302</v>
      </c>
      <c r="B286" s="89" t="inlineStr">
        <is>
          <t>ข้อใดน่าจะเป็นสาเหตุของการติดเชื้อในครั้งนี้มากที่สุด</t>
        </is>
      </c>
      <c r="C286" s="121" t="n"/>
      <c r="D286" s="89" t="inlineStr">
        <is>
          <t>Ciprofloxacin 500 mg BID</t>
        </is>
      </c>
      <c r="E286" s="89" t="inlineStr">
        <is>
          <t>Azithromycin 500 mg OD</t>
        </is>
      </c>
      <c r="F286" s="89" t="inlineStr">
        <is>
          <t>Doxycycline 100 mg BID</t>
        </is>
      </c>
      <c r="G286" s="89" t="inlineStr">
        <is>
          <t>Cotrimoxazole 160/800 mg BID</t>
        </is>
      </c>
      <c r="H286" s="89" t="inlineStr">
        <is>
          <t>Metronidazole 400 mg TID</t>
        </is>
      </c>
      <c r="I286" s="120" t="inlineStr">
        <is>
          <t>1</t>
        </is>
      </c>
      <c r="J286" s="89" t="inlineStr">
        <is>
          <t>✅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86" s="121" t="n"/>
      <c r="L286" s="89" t="inlineStr">
        <is>
          <t>Antimicrobial Pharmacology</t>
        </is>
      </c>
      <c r="M286" s="121" t="inlineStr">
        <is>
          <t>Clinic</t>
        </is>
      </c>
      <c r="N286" s="89" t="inlineStr">
        <is>
          <t>ข้อ 2 (PLE_CC1_Key_Rx20_UBU.md)</t>
        </is>
      </c>
      <c r="O286" s="121" t="n"/>
      <c r="P286" s="121" t="n"/>
      <c r="Q286" s="100" t="n"/>
    </row>
    <row r="287" ht="13.2" customHeight="1" s="49">
      <c r="A287" s="120" t="n">
        <v>303</v>
      </c>
      <c r="B287" s="89" t="inlineStr">
        <is>
          <t>เกี่ยวกับ Fluticasone ICS ข้อใดต่อไปนี้กล่าวถูกต้องตามหลักวิชาชีพเภสัชกรรม</t>
        </is>
      </c>
      <c r="C287" s="121" t="n"/>
      <c r="D287" s="89" t="inlineStr">
        <is>
          <t>Cotrimoxazole 160/800 mg BID</t>
        </is>
      </c>
      <c r="E287" s="89" t="inlineStr">
        <is>
          <t>Metronidazole 400 mg TID</t>
        </is>
      </c>
      <c r="F287" s="89" t="inlineStr">
        <is>
          <t>Nitrofurantoin 100 mg BID</t>
        </is>
      </c>
      <c r="G287" s="89" t="inlineStr">
        <is>
          <t>Tenofovir/Emtricitabine 300/200 mg OD</t>
        </is>
      </c>
      <c r="H287" s="89" t="inlineStr">
        <is>
          <t>Dolutegravir 50 mg OD</t>
        </is>
      </c>
      <c r="I287" s="120" t="inlineStr">
        <is>
          <t>1</t>
        </is>
      </c>
      <c r="J287" s="89" t="inlineStr">
        <is>
          <t>✅ คำตอบที่ถูกต้อง: ข้อ ก. Cotrimoxazole 160/800 mg BID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7" s="121" t="n"/>
      <c r="L287" s="89" t="inlineStr">
        <is>
          <t>Cystitis</t>
        </is>
      </c>
      <c r="M287" s="121" t="inlineStr">
        <is>
          <t>Clinic</t>
        </is>
      </c>
      <c r="N287" s="89" t="inlineStr">
        <is>
          <t>ข้อ 1 (PLE_CC1_Key_Rx20_UBU.md)</t>
        </is>
      </c>
      <c r="O287" s="121" t="n"/>
      <c r="P287" s="121" t="n"/>
      <c r="Q287" s="100" t="n"/>
    </row>
    <row r="288" ht="13.2" customHeight="1" s="49">
      <c r="A288" s="120" t="n">
        <v>304</v>
      </c>
      <c r="B288" s="89" t="inlineStr">
        <is>
          <t>เกี่ยวกับ ติดเชื้อ H.pylori ข้อใดต่อไปนี้กล่าวถูกต้องตามหลักวิชาชีพเภสัชกรรม</t>
        </is>
      </c>
      <c r="C288" s="121" t="n"/>
      <c r="D288" s="89" t="inlineStr">
        <is>
          <t>Tenofovir/Emtricitabine 300/200 mg OD</t>
        </is>
      </c>
      <c r="E288" s="89" t="inlineStr">
        <is>
          <t>Dolutegravir 50 mg OD</t>
        </is>
      </c>
      <c r="F288" s="89" t="inlineStr">
        <is>
          <t>Vancomycin 1 g IV Q12H</t>
        </is>
      </c>
      <c r="G288" s="89" t="inlineStr">
        <is>
          <t>Meropenem 1 g IV Q8H</t>
        </is>
      </c>
      <c r="H288" s="89" t="inlineStr">
        <is>
          <t>Cefazolin 1 g IV Q8H</t>
        </is>
      </c>
      <c r="I288" s="120" t="inlineStr">
        <is>
          <t>1</t>
        </is>
      </c>
      <c r="J288" s="89" t="inlineStr">
        <is>
          <t>✅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88" s="121" t="n"/>
      <c r="L288" s="89" t="inlineStr">
        <is>
          <t>Antimicrobial Pharmacology</t>
        </is>
      </c>
      <c r="M288" s="121" t="inlineStr">
        <is>
          <t>Clinic</t>
        </is>
      </c>
      <c r="N288" s="89" t="inlineStr">
        <is>
          <t>ข้อ 3 (PLE_CC1_Key_Rx20_UBU.md)</t>
        </is>
      </c>
      <c r="O288" s="121" t="n"/>
      <c r="P288" s="121" t="n"/>
      <c r="Q288" s="100" t="n"/>
    </row>
    <row r="289" ht="13.2" customHeight="1" s="49">
      <c r="A289" s="120" t="n">
        <v>305</v>
      </c>
      <c r="B289" s="89" t="inlineStr">
        <is>
          <t>ยาตาน HIV ที่ผู้ป่วยไดรับมีผลรบกวนยาแกปวดหัวไมเกรนยังไง</t>
        </is>
      </c>
      <c r="C289" s="121" t="n"/>
      <c r="D289" s="89" t="inlineStr">
        <is>
          <t>Meropenem 1 g IV Q8H</t>
        </is>
      </c>
      <c r="E289" s="89" t="inlineStr">
        <is>
          <t>Cefazolin 1 g IV Q8H</t>
        </is>
      </c>
      <c r="F289" s="89" t="inlineStr">
        <is>
          <t>Amoxicillin/Clavulanate 1 g BID</t>
        </is>
      </c>
      <c r="G289" s="89" t="inlineStr">
        <is>
          <t>Ceftriaxone 1 g IV OD</t>
        </is>
      </c>
      <c r="H289" s="89" t="inlineStr">
        <is>
          <t>Ciprofloxacin 500 mg BID</t>
        </is>
      </c>
      <c r="I289" s="120" t="inlineStr">
        <is>
          <t>1</t>
        </is>
      </c>
      <c r="J289" s="89" t="inlineStr">
        <is>
          <t>✅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89" s="121" t="n"/>
      <c r="L289" s="89" t="inlineStr">
        <is>
          <t>Antimicrobial Pharmacology</t>
        </is>
      </c>
      <c r="M289" s="121" t="inlineStr">
        <is>
          <t>Clinic</t>
        </is>
      </c>
      <c r="N289" s="89" t="inlineStr">
        <is>
          <t>ข้อ 1 (PLE_CC1_Key_Rx20_UBU.md)</t>
        </is>
      </c>
      <c r="O289" s="121" t="n"/>
      <c r="P289" s="121" t="n"/>
      <c r="Q289" s="100" t="n"/>
    </row>
    <row r="290" ht="13.2" customHeight="1" s="49">
      <c r="A290" s="120" t="n">
        <v>306</v>
      </c>
      <c r="B290" s="89" t="inlineStr">
        <is>
          <t>ผู้ป่วยรายนี้ติดเชื้ออะไร</t>
        </is>
      </c>
      <c r="C290" s="121" t="n"/>
      <c r="D290" s="89" t="inlineStr">
        <is>
          <t>Adeno virus</t>
        </is>
      </c>
      <c r="E290" s="89" t="inlineStr">
        <is>
          <t>Influenza virus</t>
        </is>
      </c>
      <c r="F290" s="89" t="inlineStr">
        <is>
          <t>Haemophilus influenza</t>
        </is>
      </c>
      <c r="G290" s="89" t="inlineStr">
        <is>
          <t>streptococcus pyrogenes</t>
        </is>
      </c>
      <c r="H290" s="89" t="inlineStr">
        <is>
          <t>streptococcus pneumoniae</t>
        </is>
      </c>
      <c r="I290" s="120" t="inlineStr">
        <is>
          <t>1</t>
        </is>
      </c>
      <c r="J290" s="89" t="inlineStr">
        <is>
          <t>✅ คำตอบที่ถูกต้อง: ข้อ ก. Adeno virus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Adeno virus หรืออาจไม่มีไข้เลยก็ได้ แต่ผู้ป่วยมักจะมีน้ำมูกใส ๆ ไหลออกมาจากจมูก (บางครั้งอาจมีสีเหลืองข้นในช่วงเช้า) นอกจากนี้อาการยังขึ้นกับบริเวณที่ติดเชื้อ เช่น ผิวหนังทำให้เกิดเซลล์เนื้อเยื่ออักเสบ ปอดทำให้เกิดปอดบวม
🔍 ข้ออื่นผิดเพราะอะไร:
• ข้อ ก. (Adeno virus): Adenovirus มักเป็นสาเหตุของโรคคอหอยอักเสบ ตาแดง หรือโรคติดเชื้อทางเดินหายใจส่วนบนทั่วไป แต่ไม่ค่อยแสดงอาการไข้สูงลอยเฉียบพลันร่วมกับปวดเมื่อยกล้ามเนื้อรุนแรงเท่าไข้หวัดใหญ่
• ข้อ ค. (Haemophilus influenza): Haemophilus influenzae เป็นเชื้อแบคทีเรียแกรมลบที่ก่อโรคเยื่อหุ้มสมองอักเสบ ปอดอักเสบ หรือหูชั้นกลางอักเสบ ไม่ได้แสดงอาการแบบ systemic viral influenza-like illness
• ข้อ ง. (streptococcus pyrogenes): Streptococcus pyogenes (Group A Streptococcus) เป็นเชื้อแบคทีเรียสาเหตุของคอหอยอักเสบและต่อมทอนซิลอักเสบเป็นหนอง โดยไม่มีอาการปวดเมื่อยตามตัวเด่นชัดแบบไข้หวัดใหญ่
• ข้อ จ. (streptococcus pneumonia ตอบ b) Influenza virus เนื่องจากอาการของผู้ป่วยเข้าได้กับไข้หวัดใหญ่ ไข้หวัดใหญ่ (Influenza) เป็นการติดเชื้อไวรัสที่ระบบทางเดินหายใจแบบเฉียบพลัน โดยมีลักษณะทางคลินิกที่สำคัญคือ มีไข้สูงแบบทันทีทันใด ปวดศีรษะ ปวดเมื่อยกล้ามเนื้อ อ่อนเพลีย ไข้หวัดธรรมดา (Common cold) rhinovirus 30–80% ผู้ป่วยมีอาการไข้ต่ำ ๆ รวมไปถึงมีอาการคัดจมูก แน่นจมูก ไอ จาม เจ็บคอ คอแดง ต่อมทอลซินบวมแต่ไม่มีตุ่มหนองอักเสบ โรคฮิบ Haemophilus Influenzae Type B(แบคทีเรีย) อาการอาจมีไข้ ปวดศีรษะอย่างรุนแรง คอแข็ง ชัก เซื่องซึมอย่างรุนแรง ตื่นนอนยาก หายใจลำบาก และหมดสติได้ เยื่อหุ้มสมองทำให้เกิดเยื่อหุ้มสมองอักเสบ Pharyngitis สาเหตุหลัก 40–80% virus (Adenovirus – the most common), ส่วน Bacterial พบไม่บ่อย (most common is Group A streptococcus (Streptococcus pyogenes)) Acute Sinusitis: virus → rhinoviruses, coronaviruses, and influenza viruses bacterier → Streptococcus pneumoniae, Haemophilus influenzae, Moraxella catarrhalis. gastroenteritis เชื้อไวรัสสาเหตุหลัก Rotavirus, norovirus, adenovirus, astrovirus): Streptococcus pneumoniae เป็นแบคทีเรียแกรมบวกรูปคู่ ก่อโรคปอดอักเสบในชุมชน ไซนัสอักเสบ และเยื่อหุ้มสมองอักเสบ ไม่ใช่อาการติดเชื้อไวรัสไข้หวัดใหญ่เฉียบพลัน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90" s="121" t="n"/>
      <c r="L290" s="89" t="inlineStr">
        <is>
          <t>Antimicrobial Pharmacology</t>
        </is>
      </c>
      <c r="M290" s="121" t="inlineStr">
        <is>
          <t>Clinic</t>
        </is>
      </c>
      <c r="N290" s="89" t="inlineStr">
        <is>
          <t>ข้อ 37 (PLE_CC1_Key_Rx20_UBU.md)</t>
        </is>
      </c>
      <c r="O290" s="121" t="n"/>
      <c r="P290" s="121" t="n"/>
      <c r="Q290" s="100" t="n"/>
    </row>
    <row r="291" ht="13.2" customHeight="1" s="49">
      <c r="A291" s="121" t="n">
        <v>307</v>
      </c>
      <c r="B291" s="89" t="inlineStr">
        <is>
          <t>▶ [กรณีศึกษา: ผู้ป่วยชาย อายุ 65 ปี น้ำหนัก 50 กก. โรคประจำตัว เบาหวาน, CKD มียาโรคประจำตัวเดิม มาโรงพยาบาลด้วยอาการไข้ ไอ ประมาณ 3 สัปดาห์กว่า เหนื่อยและน้ำหนักลด 2 กก. ผลตรวจ Chest X-ray พบรอยโรคที่ปอด และตรวจเสมหะพบ PCR positive M. tuberculosis AFB 3+ ไม่มีประวัติเคยเป็นวัณโรคมาก่อน ได้รับการสั่งจ่ายยา Isoniazid (100) 3x1 pc, Rifampicin (450) 1x1 ac, Pyrazinamide (500) 2x1 pc, Ethambutol (400) 2x1 pc, Vit B6 (50) 1x1]
📌 คำถาม: ควรเลือกสูตรและระยะเวลาการรักษาวัณโรคปอดรายใหม่สำหรับผู้ป่วยรายนี้อย่างไรตามแนวทางมาตรฐาน</t>
        </is>
      </c>
      <c r="C291" s="121" t="n"/>
      <c r="D291" s="89" t="inlineStr">
        <is>
          <t>1IRZE/5IR</t>
        </is>
      </c>
      <c r="E291" s="89" t="inlineStr">
        <is>
          <t>2IRZE/2IR</t>
        </is>
      </c>
      <c r="F291" s="89" t="inlineStr">
        <is>
          <t>2IRZE/4IR</t>
        </is>
      </c>
      <c r="G291" s="89" t="inlineStr">
        <is>
          <t>3IRZE/2IR</t>
        </is>
      </c>
      <c r="H291" s="89" t="inlineStr">
        <is>
          <t>3IRZE/3IR</t>
        </is>
      </c>
      <c r="I291" s="120" t="inlineStr">
        <is>
          <t>3</t>
        </is>
      </c>
      <c r="J291" s="89" t="inlineStr">
        <is>
          <t>✅ คำตอบที่ถูกต้อง: ข้อ ค. 2IRZE/4IR
💡 Background:
ผู้ป่วยได้รับการวินิจฉัยเป็นวัณโรคปอดรายใหม่ (New Pulmonary Tuberculosis) จากผลเสมหะ AFB 3+ และ GeneXpert/PCR เป็นผลบวก โดยไม่มีประวัติเคยรักษาวัณโรคมาก่อน สูตรยามาตรฐานอันดับแรกสำหรับผู้ป่วยวัณโรคที่ไวต่อยา (Drug-susceptible TB) ตามแนวทางของประเทศไทยและองค์การอนามัยโลก (WHO) ประกอบด้วยระยะเข้มข้น 2 เดือนด้วยยา 4 ชนิด (Isoniazid, Rifampicin, Pyrazinamide, Ethambutol) ตามด้วยระยะต่อเนื่อง 4 เดือนด้วยยา 2 ชนิด (Isoniazid, Rifampicin) เขียนย่อว่า 2IRZE/4IR (หรือ 2HRZE/4HR)
🎯 ทำไมข้อนี้ถึงถูก:
สูตร 2IRZE/4IR เป็นสูตรยามาตรฐานระดับชาติและจากลสำหรับรักษาผู้ป่วยวัณโรคปอดรายใหม่ โดยให้ยา 4 ขนานในช่วง 2 เดือนแรกเพื่อกำจัดเชื้อที่แบ่งตัวเร็วอย่างรวดเร็วและป้องกันเชื้อดื้อยา จากนั้นลดเหลือ 2 ขนานอีก 4 เดือนเพื่อกวาดล้างเชื้อที่แบ่งตัวช้า (Persisters) ให้หายขาด
🔍 ข้ออื่นผิดเพราะอะไร:
• ข้อ ก. (1IRZE/5IR): ระยะเข้มข้นสั้นเกินไป (เพียง 1 เดือน) ไม่เพียงพอในการลดปริมาณเชื้อและเพิ่มความเสี่ยงต่อการเกิดเชื้อดื้อยา
• ข้อ ข. (2IRZE/2IR): ระยะต่อเนื่องสั้นเกินไป ทำให้ระยะเวลารักษารวมเพียง 4 เดือน ซึ่งมีอัตราการกลับเป็นซ้ำ (Relapse) สูงมาก
• ข้อ ง. (3IRZE/2IR): ไม่ใช่สูตรมาตรฐานในการรักษาวัณโรคปอดรายใหม่
• ข้อ จ. (3IRZE/3IR): ระยะเวลารวม 6 เดือน แต่ให้ระยะเข้มข้นนานเกินความจำเป็นโดยไม่มีข้อบ่งชี้พิเศษ
📖 Guideline อ้างอิง:
แนวทางการควบคุมวัณโรคประเทศไทย พ.ศ. 2564 (สำนักวัณโรค กรมควบคุมโรค กระทรวงสาธารณสุข) &amp; WHO Operational Handbook on Tuberculosis: Module 4 Treatment
📌 จุดจำก่อนสอบ:
• Standard Regimen: วัณโรคปอดรายใหม่ สูตรมาตรฐานคือ 2HRZE / 4HR รวมระยะเวลารักษาทั้งหมด 6 เดือน
• Rifampicin: เป็นหัวใจสำคัญของทั้งระยะเข้มข้นและระยะต่อเนื่อง หากขาด Rifampicin จะต้องยืดระยะเวลารักษาเป็น 12-18 เดือน</t>
        </is>
      </c>
      <c r="K291" s="121" t="n"/>
      <c r="L291" s="89" t="inlineStr">
        <is>
          <t>Tuberculosis</t>
        </is>
      </c>
      <c r="M291" s="121" t="inlineStr">
        <is>
          <t>Clinic</t>
        </is>
      </c>
      <c r="N291" s="89" t="inlineStr">
        <is>
          <t>Mock PLE-CC 1 ข้อ 95</t>
        </is>
      </c>
      <c r="O291" s="121" t="n"/>
      <c r="P291" s="121" t="n"/>
      <c r="Q291" s="100" t="n"/>
    </row>
    <row r="292" ht="13.2" customHeight="1" s="49">
      <c r="A292" s="121" t="n">
        <v>308</v>
      </c>
      <c r="B292" s="89" t="inlineStr">
        <is>
          <t>▶ [กรณีศึกษา: ผู้ป่วยชาย อายุ 65 ปี เริ่มการรักษาวัณโรคปอดด้วยสูตร IRZE ร่วมกับ Vitamin B6]
📌 คำถาม: รับประทานยามา 3 สัปดาห์ มีอาการคลื่นไส้ อาเจียน เบื่ออาหาร ผลตรวจเลือดพบค่า ALT สูงขึ้น 4 เท่าของค่าปกติสูงสุด (ULN) ควรให้การจัดการอย่างไรเหมาะสมที่สุด</t>
        </is>
      </c>
      <c r="C292" s="121" t="n"/>
      <c r="D292" s="89" t="inlineStr">
        <is>
          <t>หยุดยา Ethambutol (E) เพียงตัวเดียว</t>
        </is>
      </c>
      <c r="E292" s="89" t="inlineStr">
        <is>
          <t>หยุดยา Isoniazid (I) และ Rifampicin (R) แต่คง Pyrazinamide (Z) ไว้</t>
        </is>
      </c>
      <c r="F292" s="89" t="inlineStr">
        <is>
          <t>หยุดยาที่มีพิษต่อตับ (I, R, Z) ทันที รอระดับเอนไซม์ตับกลับมาปกติก่อนพิจารณาเริ่มยาใหม่</t>
        </is>
      </c>
      <c r="G292" s="89" t="inlineStr">
        <is>
          <t>หยุดยา I, R, Z รอระดับเอนไซม์กลับมาปกติแล้วเริ่มยาทุกตัวพร้อมกันในขนาดครึ่งหนึ่ง</t>
        </is>
      </c>
      <c r="H292" s="89" t="inlineStr">
        <is>
          <t>ใช้ยาต่อเนื่องได้ ไม่ต้องหยุดยาเนื่องจากเอนไซม์ตับยังไม่เกิน 5 เท่า</t>
        </is>
      </c>
      <c r="I292" s="120" t="inlineStr">
        <is>
          <t>3</t>
        </is>
      </c>
      <c r="J292" s="89" t="inlineStr">
        <is>
          <t>✅ คำตอบที่ถูกต้อง: ข้อ ค. หยุด I, R, Z รอระดับเอนไซม์กลับมาปกติค่อยเริ่มยาใหม่ทีละตัว
💡 Background:
ยาต้านวัณโรคกลุ่ม First-line ได้แก่ Isoniazid (I/H), Rifampicin (R), และ Pyrazinamide (Z) มีพิษต่อตับ (Drug-Induced Liver Injury: DILI) เกณฑ์ในการวินิจฉัยและระงับยาต้านวัณโรคที่มีพิษต่อตับตามแนวทางเวชปฏิบัติคือ: มีอาการผิดปกติของตับ (คลื่นไส้ อาเจียน เบื่ออาหาร ปวดท้อง ตัวเหลือง) ร่วมกับค่า ALT/AST สูงขึ้นเกิน 3 เท่าของค่าปกติ (ULN) หรือไม่มีอาการแต่ ALT/AST สูงเกิน 5 เท่าของ ULN
🎯 ทำไมข้อนี้ถึงถูก:
ผู้ป่วยรายนี้รับประทานยามา 3 สัปดาห์ แล้วมีอาการคลื่นไส้ อาเจียน เบื่ออาหาร และตรวจพบ ALT สูงขึ้นถึง 4 เท่าของค่าปกติ เข้าเกณฑ์ DILI อย่างชัดเจน แนวทางปฏิบัติที่ถูกต้องคือ ต้องหยุดยาที่เป็นพิษต่อตับทันที (หยุด I, R, Z) เฝ้าติดตามค่า LFT จนกระทั่งกลับสู่ระดับปกติ (&lt; 2 เท่าของ ULN) และอาการหายไป จากนั้นจึงค่อยพิจารณา Re-challenge ยาทีละชนิด เริ่มจากยาที่มีพิษต่อตับน้อยที่สุด (เช่น R หรือ I)
🔍 ข้ออื่นผิดเพราะอะไร:
• ข้อ ก. (หยุด E): Ethambutol ไม่ใช่ยาที่มีพิษต่อตับหลัก การหยุดเฉพาะ E จึงไม่ช่วยแก้ไขภาวะตับอักเสบจากยา
• ข้อ ข. (หยุด I, R): ละเลย Pyrazinamide ซึ่งในความเป็นจริง Pyrazinamide (Z) เป็นยาที่มีพิษต่อตับรุนแรงและยาวนานที่สุดในกลุ่ม First-line
• ข้อ ง. (หยุด I, R, Z รอระดับเอนไซม์กลับมาปกติค่อยเริ่มยาในขนาดครึ่งหนึ่งจากเดิม): การ Re-challenge ยาต้านวัณโรคต้องเริ่มยาทีละตัวในขนาดเต็มมาตรฐาน ไม่ใช่การลดขนาดยาทุกตัวลงครึ่งหนึ่ง
• ข้อ จ. (ใช้ต่อเนื่องได้ไม่ต้องหยุดยา): อันตรายมาก เพราะผู้ป่วยมีอาการของตับอักเสบร่วมกับ ALT สูงเกิน 3 เท่า หากฝืนใช้ต่ออาจเกิดภาวะตับวายเฉียบพลัน (Acute Liver Failure) ถึงแก่ชีวิตได้
📖 Guideline อ้างอิง:
แนวทางการวินิจฉัยและรักษาวัณโรคในผู้ใหญ่ ประเทศไทย พ.ศ. 2564 &amp; ATS/CDC/IDSA Clinical Practice Guidelines: Treatment of Drug-Susceptible Tuberculosis (Section: Monitoring and Management of Adverse Effects)
📌 จุดจำก่อนสอบ:
• DILI Cut-off: มีอาการตับอักเสบ + AST/ALT &gt; 3 เท่า หรือ ไม่มีอาการ แต่ AST/ALT &gt; 5 เท่า -&gt; ต้องหยุดยาทันที (Hold I, R, Z)
• Hepatotoxicity Ranking: ความเสี่ยงพิษต่อตับเรียงจากมากไปน้อย: Pyrazinamide (Z) &gt; Isoniazid (I) &gt; Rifampicin (R) ส่วน Ethambutol (E) และ Streptomycin (S) ปลอดภัยต่อตับ</t>
        </is>
      </c>
      <c r="K292" s="121" t="n"/>
      <c r="L292" s="89" t="inlineStr">
        <is>
          <t>Tuberculosis</t>
        </is>
      </c>
      <c r="M292" s="121" t="inlineStr">
        <is>
          <t>Clinic</t>
        </is>
      </c>
      <c r="N292" s="89" t="inlineStr">
        <is>
          <t>Mock PLE-CC 1 ข้อ 96</t>
        </is>
      </c>
      <c r="O292" s="121" t="n"/>
      <c r="P292" s="121" t="n"/>
      <c r="Q292" s="100" t="n"/>
    </row>
    <row r="293" ht="13.2" customHeight="1" s="49">
      <c r="A293" s="121" t="n">
        <v>309</v>
      </c>
      <c r="B293" s="89" t="inlineStr">
        <is>
          <t>ข้อใดถูกต้องเกี่ยวกับยา Rifampicin ในสูตรการรักษาวัณโรค</t>
        </is>
      </c>
      <c r="C293" s="121" t="n"/>
      <c r="D293" s="89" t="inlineStr">
        <is>
          <t>ยานี้ออกฤทธิ์ยับยั้งการสังเคราะห์ DNA โดยตรง</t>
        </is>
      </c>
      <c r="E293" s="89" t="inlineStr">
        <is>
          <t>ยานี้ออกฤทธิ์ยับยั้งการสังเคราะห์เยื่อหุ้มเซลล์</t>
        </is>
      </c>
      <c r="F293" s="89" t="inlineStr">
        <is>
          <t>ยานี้ทำให้ปัสสาวะ น้ำตา และสารคัดหลั่งในร่างกายเปลี่ยนเป็นสีส้มแดง</t>
        </is>
      </c>
      <c r="G293" s="89" t="inlineStr">
        <is>
          <t>Product acetyl ของยานี้เป็นพิษต่อตับจากการทำงานของเอนไซม์ NAT2</t>
        </is>
      </c>
      <c r="H293" s="89" t="inlineStr">
        <is>
          <t>ยานี้เป็นเอนไซม์อินฮิบิเตอร์ที่ยับยั้งการทำงานของ CYP3A4 อย่างแรง</t>
        </is>
      </c>
      <c r="I293" s="120" t="inlineStr">
        <is>
          <t>3</t>
        </is>
      </c>
      <c r="J293" s="89" t="inlineStr">
        <is>
          <t>✅ คำตอบที่ถูกต้อง: ข้อ ค. ทำให้ปัสสาวะและสารคัดหลั่งมีสีส้มแดง
💡 Background:
Rifampicin (R) เป็นยาฆ่าเชื้อแบคทีเรียกลุ่ม Rifamycins ซึ่งเป็นยาหลักในสูตรต้านวัณโรค กลไกการออกฤทธิ์คือยับยั้งเอนไซม์ DNA-dependent RNA polymerase ของเชื้อแบคทีเรีย ทำให้ไม่สามารถสังเคราะห์ RNA ได้ คุณลักษณะเด่นทางเคมีกายภาพคือเป็นสารประกอบสีส้มแดง เมื่อรับประทานเข้าสู่ร่างกาย ตัวยาและเมแทบอไลต์จะถูกขับออกทางปัสสาวะ เหงื่อ น้ำตา และน้ำลาย ทำให้สารคัดหลั่งเปลี่ยนเป็นสีส้มหรือแดง ซึ่งเป็นอาการข้างเคียงปกติที่ไม่อันตรายแต่จำเป็นต้องให้คำแนะนำแก่ผู้ป่วยล่วงหน้าเพื่อป้องกันความตื่นตระหนก
🎯 ทำไมข้อนี้ถึงถูก:
ข้อ ค. ถูกต้อง ชัดเจนที่สุดตามคุณสมบัติทางเภสัชวิทยาของ Rifampicin โดยยาจะทำให้ปัสสาวะ น้ำตา และเหงื่อกลายเป็นสีส้มหรือแดง (Orange-red discoloration of body fluids)
🔍 ข้ออื่นผิดเพราะอะไร:
• ข้อ ก. (ยานี้ยับยั้งการสังเคราะห์ DNA): ผิด กลไกของ Rifampicin คือยับยั้งการสังเคราะห์ RNA (ยับยั้ง DNA-dependent RNA polymerase) ไม่ใช่ยับยั้งการสร้าง DNA
• ข้อ ข. (ยานี้ยับยั้งการสังเคราะห์ cell wall): ผิด ยากลุ่มยับยั้งผนังเซลล์ของไมโคแบคทีเรียได้แก่ Isoniazid (ยับยั้ง mycolic acid) และ Ethambutol (ยับยั้ง arabinogalactan)
• ข้อ ง. (Product acetyl เป็นพิษต่อตับ): เป็นคุณสมบัติของยา Isoniazid ซึ่งถูก Acetylation โดยเอนไซม์ NAT2 เกิดเป็น Acetylisoniazid และ Acetylhydrazine ที่ทำให้เกิดตับอักเสบ ไม่ใช่ Rifampicin
• ข้อ จ. (ยานี้เป็นเอนไซม์อินฮิบิเตอร์ที่รุนแรง): ผิด Rifampicin เป็นตัวกระตุ้นเอนไซม์ (Potent CYP450 inducer) ที่แรงมาก ไม่ใช่ตัวยับยั้ง
📖 Guideline อ้างอิง:
แนวทางการควบคุมวัณโรคประเทศไทย พ.ศ. 2564 &amp; Goodman &amp; Gilman's: The Pharmacological Basis of Therapeutics (Chapter: Antimycobacterial Drugs)
📌 จุดจำก่อนสอบ:
• Orange-red Secretions: Rifampicin ทำให้น้ำปัสสาวะ อุจจาระ เหงื่อ น้ำตา มีสีส้มแดง และอาจทำให้ Contact lens เปลี่ยนสีถาวรได้
• Mechanism: Rifampicin ยับยั้ง DNA-dependent RNA polymerase (จำว่า R = RNA polymerase inhibitor)</t>
        </is>
      </c>
      <c r="K293" s="121" t="n"/>
      <c r="L293" s="89" t="inlineStr">
        <is>
          <t>Tuberculosis</t>
        </is>
      </c>
      <c r="M293" s="121" t="inlineStr">
        <is>
          <t>Clinic</t>
        </is>
      </c>
      <c r="N293" s="89" t="inlineStr">
        <is>
          <t>Mock PLE-CC 1 ข้อ 103</t>
        </is>
      </c>
      <c r="O293" s="121" t="n"/>
      <c r="P293" s="121" t="n"/>
      <c r="Q293" s="100" t="n"/>
    </row>
    <row r="294" ht="13.2" customHeight="1" s="49">
      <c r="A294" s="121" t="n">
        <v>310</v>
      </c>
      <c r="B294" s="89" t="inlineStr">
        <is>
          <t>ยาต้านไวรัสเอชไอวี (Antiretroviral drug) ในข้อใดต่อไปนี้สัมพันธ์กับการเกิดภาวะไขมันกระจายตัวผิดปกติ (Lipodystrophy) และภาวะไขมันในเลือดสูงมากที่สุด</t>
        </is>
      </c>
      <c r="C294" s="121" t="n"/>
      <c r="D294" s="89" t="inlineStr">
        <is>
          <t>Dolutegravir (DTG)</t>
        </is>
      </c>
      <c r="E294" s="89" t="inlineStr">
        <is>
          <t>Lopinavir/Ritonavir (LPV/r)</t>
        </is>
      </c>
      <c r="F294" s="89" t="inlineStr">
        <is>
          <t>Etravirine (ETR)</t>
        </is>
      </c>
      <c r="G294" s="89" t="inlineStr">
        <is>
          <t>Emtricitabine (FTC)</t>
        </is>
      </c>
      <c r="H294" s="89" t="inlineStr">
        <is>
          <t>Enfuvirtide (T-20)</t>
        </is>
      </c>
      <c r="I294" s="120" t="inlineStr">
        <is>
          <t>2</t>
        </is>
      </c>
      <c r="J294" s="89" t="inlineStr">
        <is>
          <t>✅ คำตอบที่ถูกต้อง: ข้อ ข. Lopinavir/Ritonavir
💡 Background:
ภาวะไขมันกระจายตัวผิดปกติ (Lipodystrophy / Fat redistribution) ในผู้ติดเชื้อ HIV ประกอบด้วยภาวะไขมันฝ่อตัว (Lipoatrophy บริเวณใบหน้า แขน ขา ก้น) และไขมันพอกตัวผิดปกติ (Lipohypertrophy เช่น หนอกหลัง Crix-belly เต้านมโต) กลุ่มยาต้านไวรัสที่มีรายงานสัมพันธ์กับภาวะนี้อย่างชัดเจนในอดีตคือ Protease Inhibitors (PIs เช่น Lopinavir/ritonavir) ซึ่งส่งผลต่อการเผาผลาญไขมัน ทำให้เกิด Dyslipidemia และ Insulin resistance ร่วมด้วย และยากลุ่ม NRTIs รุ่นเก่า (โดยเฉพาะ Stavudine: d4T และ Zidovudine: AZT)
🎯 ทำไมข้อนี้ถึงถูก:
Lopinavir/ritonavir เป็นยากลุ่ม Protease Inhibitor (PI) ซึ่งมีผลข้างเคียงเด่นชัดในการรบกวน Lipid metabolism ทำให้เกิดภาวะ Hypertriglyceridemia, Hypercholesterolemia, Insulin resistance และสัมพันธ์กับการเกิด Lipodystrophy สูงที่สุดในตัวเลือกที่กำหนด
🔍 ข้ออื่นผิดเพราะอะไร:
• ข้อ ก. (Dolutegravir): เป็นยากลุ่ม Integrase Strand Transfer Inhibitor (INSTI) ผลข้างเคียงเด่นคือน้ำหนักตัวเพิ่มขึ้น (Weight gain) แต่ไม่ทำให้เกิด Lipodystrophy/fat wasting
• ข้อ ค. (Etravirine): เป็นยากลุ่ม NNRTI รุ่นที่ 2 ผลข้างเคียงเด่นคือผื่นแพ้ยา (Rash) แต่แทบไม่มีผลต่อการกระจายตัวของไขมัน
• ข้อ ง. (Emtricitabine): เป็นยากลุ่ม NRTI ที่มีความปลอดภัยสูงมาก ไม่ก่อให้เกิด Mitochondrial toxicity และไม่ทำให้เกิด Lipoatrophy เหมือน Stavudine
• ข้อ จ. (Enfuvirtide): เป็นยาฉีดกลุ่ม Fusion inhibitor ผลข้างเคียงเด่นคือปฏิกิริยาบริเวณที่ฉีด (Injection site reaction)
📖 Guideline อ้างอิง:
แนวทางการตรวจวินิจฉัย รักษา และป้องกันการติดเชื้อเอชไอวี ประเทศไทย ปี 2564/2565 &amp; DHHS Guidelines for the Use of Antiretroviral Agents in Adults and Adolescents with HIV
📌 จุดจำก่อนสอบ:
• PI Adverse Effects: ยากลุ่ม Protease Inhibitors (PIs: Lopinavir, Atazanavir, Darunavir) เด่นเรื่อง Dyslipidemia, Hyperglycemia/Insulin resistance, และ GI distress
• Lipodystrophy Culprits: ตัวการหลักในอดีตคือ d4T (Stavudine) &gt; AZT (Zidovudine) ในกลุ่ม NRTIs และยากลุ่ม PIs</t>
        </is>
      </c>
      <c r="K294" s="121" t="n"/>
      <c r="L294" s="89" t="inlineStr">
        <is>
          <t>Infectious diseases</t>
        </is>
      </c>
      <c r="M294" s="121" t="inlineStr">
        <is>
          <t>Clinic</t>
        </is>
      </c>
      <c r="N294" s="89" t="inlineStr">
        <is>
          <t>PLE_CC1_2567_Key ข้อ 12</t>
        </is>
      </c>
      <c r="O294" s="121" t="n"/>
      <c r="P294" s="121" t="n"/>
      <c r="Q294" s="100" t="n"/>
    </row>
    <row r="295" ht="13.2" customHeight="1" s="49">
      <c r="A295" s="100" t="n">
        <v>313</v>
      </c>
      <c r="B295" s="88" t="inlineStr">
        <is>
          <t>ยาที่ออกฤทธิ์ต่อพยาธิ โดยการยับยั้งการสร้าง microtubule และมีผลยับยั้งการนำกลูโคสเข้าเซลล์ คือยา ในข้อใด</t>
        </is>
      </c>
      <c r="C295" s="100" t="n"/>
      <c r="D295" s="88" t="inlineStr">
        <is>
          <t>Praziquantel</t>
        </is>
      </c>
      <c r="E295" s="88" t="inlineStr">
        <is>
          <t>Niclosamide</t>
        </is>
      </c>
      <c r="F295" s="88" t="inlineStr">
        <is>
          <t>Mebendazole</t>
        </is>
      </c>
      <c r="G295" s="88" t="inlineStr">
        <is>
          <t>Pyrantel pamoate</t>
        </is>
      </c>
      <c r="H295" s="88" t="inlineStr">
        <is>
          <t>Ivermectin</t>
        </is>
      </c>
      <c r="I295" s="100" t="inlineStr">
        <is>
          <t>1</t>
        </is>
      </c>
      <c r="J295" s="88" t="inlineStr">
        <is>
          <t>✅ คำตอบที่ถูกต้อง: ข้อ ก. Praziquantel
💡 Background:
ยากลุ่ม Benzimidazoles (เช่น Albendazole, Mebendazole) ออกฤทธิ์โดยจับกับ beta-tubulin ของพยาธิ ยับยั้งการรวมตัวเป็น microtubules ทำให้พยาธิไม่สามารถดูดซึมกลูโคสและขาดพลังงานจนตาย
🎯 ทำไมข้อนี้ถึงถูก:
Praziquantel การเลือก Praziquantel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(Niclosamide): Niclosamide ยับยั้งกระบวนการ Oxidative phosphorylation ของพยาธิ ทำให้ขาดพลังงาน ATP นำไปใช้รักษาพยาธิตัวตืดได้ดี
• ข้อ ค. (Mebendazole): Mebendazole ยับยั้งกระบวนการสร้าง Microtubule อย่างจำเพาะเจาะจงในพยาธิ และทำให้การดูดซึมกลูโคสของพยาธิลดลงจนขาดสารอาหารตาย
• ข้อ ง. (Pyrantel pamoate): Pyrantel pamoate มีฤทธิ์เป็น Depolarizing neuromuscular blocker กระตุ้น Nicotinic receptors ของพยาธิ ทำให้พยาธิเป็นอัมพาตและถูกขับออกมา
• ข้อ จ. (Ivermectin หัวข้อเรื่อง โรคติดต่อทางเพศสัมพันธ์ ผู้ป่วยหญิงไทยอายุ 35 ปี มาโรงพยาบาลด้วยอาการตกขาวสีเหลือง-เขียว มีกลิ่นคาวปลา แพทย์์ทำ การตรวจ ซักประวัติ ตรวจร่างกายและวินิจฉัยว่าเป็น Trichomonas vaginitis และสั่งจ่ายยา Rx Metronidazole 400 mg 1x5 single dose): Ivermectin ออกฤทธิ์กระตุ้น Glutamate-gated chloride channels ที่ระบบประสาทของพยาธิ ทำให้เซลล์เกิด Hyperpolarization และเป็นอัมพาต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กลไก Benzimidazoles: ยับยั้ง beta-tubulin polymerization และรบกวน glucose uptake ของพยาธิ</t>
        </is>
      </c>
      <c r="K295" s="100" t="n"/>
      <c r="L295" s="88" t="inlineStr">
        <is>
          <t>Hypertension</t>
        </is>
      </c>
      <c r="M295" s="100" t="inlineStr">
        <is>
          <t>Clinic</t>
        </is>
      </c>
      <c r="N295" s="88" t="inlineStr">
        <is>
          <t>ข้อ 40 (PLE_CC1_Practice_Exam.md)</t>
        </is>
      </c>
      <c r="O295" s="100" t="n"/>
      <c r="P295" s="100" t="n"/>
      <c r="Q295" s="100" t="n"/>
    </row>
    <row r="296" ht="13.2" customHeight="1" s="49">
      <c r="A296" s="100" t="n">
        <v>314</v>
      </c>
      <c r="B296" s="88" t="inlineStr">
        <is>
          <t>กระบวนการเปลี่ยนแปลงตัวยาในกลุ่ม nitroimidazole ให้อยู่ในรูปที่ออกฤทธิ์ได้ในเชื้อโปรโตซัวเรียกว่า อะไร</t>
        </is>
      </c>
      <c r="C296" s="100" t="n"/>
      <c r="D296" s="88" t="inlineStr">
        <is>
          <t>Nitro-Reduction</t>
        </is>
      </c>
      <c r="E296" s="88" t="inlineStr">
        <is>
          <t>Hydroxylation</t>
        </is>
      </c>
      <c r="F296" s="88" t="inlineStr">
        <is>
          <t>Hydrolysis</t>
        </is>
      </c>
      <c r="G296" s="88" t="inlineStr">
        <is>
          <t>Demethylation</t>
        </is>
      </c>
      <c r="H296" s="88" t="inlineStr">
        <is>
          <t>Cyclization</t>
        </is>
      </c>
      <c r="I296" s="100" t="inlineStr">
        <is>
          <t>1</t>
        </is>
      </c>
      <c r="J296" s="88" t="inlineStr">
        <is>
          <t>✅ คำตอบที่ถูกต้อง: ข้อ ก. Nitro-Reduction
💡 Background:
ยากลุ่ม Nitroimidazole (เช่น Metronidazole, Tinidazole) เป็น prodrug ที่ต้องผ่านปฏิกิริยารีดักชันของ nitro group ภายในเซลล์แบคทีเรียชนิดไม่ใช้ออกซิเจนหรือโปรโตซัวโดยเอนไซม์ pyruvate:ferredoxin oxidoreductase (PFOR) ได้เป็น nitro radical intermediates ที่เข้าทำลายสาย DNA
🎯 ทำไมข้อนี้ถึงถูก:
Nitro-Reduction การเลือก Nitro-Reduction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(Hydroxylation):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ค. (Hydrolysis):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ง. (Demethylation):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จ. (Cyclization):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Goodman &amp; Gilman's: The Pharmacological Basis of Therapeutics (Chapter 58: Antiprotozoal Drugs) &amp; Sanford Guide to Antimicrobial Therapy
📌 จุดจำก่อนสอบ:
• Metronidazole ต้องถูก activate โดยเอนไซม์ pyruvate-ferredoxin oxidoreductase ใน anaerobic bacteria/protozoa</t>
        </is>
      </c>
      <c r="K296" s="100" t="n"/>
      <c r="L296" s="88" t="inlineStr">
        <is>
          <t>Hypertension</t>
        </is>
      </c>
      <c r="M296" s="100" t="inlineStr">
        <is>
          <t>Clinic</t>
        </is>
      </c>
      <c r="N296" s="88" t="inlineStr">
        <is>
          <t>ข้อ 43 (PLE_CC1_Practice_Exam.md)</t>
        </is>
      </c>
      <c r="O296" s="100" t="n"/>
      <c r="P296" s="100" t="n"/>
      <c r="Q296" s="100" t="n"/>
    </row>
    <row r="297" ht="13.2" customHeight="1" s="49">
      <c r="A297" s="62" t="n">
        <v>315</v>
      </c>
      <c r="B297" s="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ให้ยาใดเป็น maintenance phase</t>
        </is>
      </c>
      <c r="C297" s="62" t="inlineStr"/>
      <c r="D297" s="78" t="inlineStr">
        <is>
          <t>Amphotericin B</t>
        </is>
      </c>
      <c r="E297" s="78" t="inlineStr">
        <is>
          <t>Fluconazole</t>
        </is>
      </c>
      <c r="F297" s="78" t="inlineStr">
        <is>
          <t>Itraconazole</t>
        </is>
      </c>
      <c r="G297" s="78" t="inlineStr">
        <is>
          <t>Bactrim</t>
        </is>
      </c>
      <c r="H297" s="78" t="inlineStr">
        <is>
          <t>Griseofulvin</t>
        </is>
      </c>
      <c r="I297" s="62" t="inlineStr">
        <is>
          <t>2</t>
        </is>
      </c>
      <c r="J297" s="78" t="inlineStr">
        <is>
          <t xml:space="preserve">✅ คำตอบที่ถูกต้อง: ข้อ ข. Fluconazole
🎯 ทำไมข้อนี้ถึงถูก:
🔍 ข้ออื่นผิดเพราะอะไร:
</t>
        </is>
      </c>
      <c r="K297" s="62" t="inlineStr"/>
      <c r="L297" s="78" t="inlineStr">
        <is>
          <t>HIV/AIDS &amp; Opportunistic Infections</t>
        </is>
      </c>
      <c r="M297" s="62" t="inlineStr">
        <is>
          <t>Clinic</t>
        </is>
      </c>
      <c r="N297" s="78" t="inlineStr">
        <is>
          <t>[SOURCE: Pharma Plus เล่มม่วง 2 - ข้อสอบย้อนหลังปี 2558 วันที่ 1 ข้อ 19]</t>
        </is>
      </c>
      <c r="O297" s="62" t="inlineStr">
        <is>
          <t>ข้อสอบเก่า</t>
        </is>
      </c>
      <c r="P297" s="62" t="inlineStr">
        <is>
          <t>2558</t>
        </is>
      </c>
    </row>
    <row r="298" ht="13.2" customHeight="1" s="49">
      <c r="A298" s="62" t="n">
        <v>316</v>
      </c>
      <c r="B298" s="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ข้อใดผิดเกี่ยวกับการให้ยา amphotericin B</t>
        </is>
      </c>
      <c r="C298" s="62" t="inlineStr"/>
      <c r="D298" s="78" t="inlineStr">
        <is>
          <t>ให้ยาในอัตราเร็วอย่างช้า ๆ</t>
        </is>
      </c>
      <c r="E298" s="78" t="inlineStr">
        <is>
          <t>ติดตามค่าการทำงานของไต</t>
        </is>
      </c>
      <c r="F298" s="78" t="inlineStr">
        <is>
          <t>ให้ paracetamol+CPM ก่อนให้ยา</t>
        </is>
      </c>
      <c r="G298" s="78" t="inlineStr">
        <is>
          <t>ติดตาม K⁺ ในเลือด</t>
        </is>
      </c>
      <c r="H298" s="78" t="inlineStr">
        <is>
          <t>ติดตาม Ca²⁺ ในเลือด</t>
        </is>
      </c>
      <c r="I298" s="62" t="inlineStr">
        <is>
          <t>5</t>
        </is>
      </c>
      <c r="J298" s="78" t="inlineStr">
        <is>
          <t xml:space="preserve">✅ คำตอบที่ถูกต้อง: ข้อ จ. ติดตาม Ca²⁺ ในเลือด
🎯 ทำไมข้อนี้ถึงถูก:
🔍 ข้ออื่นผิดเพราะอะไร:
</t>
        </is>
      </c>
      <c r="K298" s="62" t="inlineStr"/>
      <c r="L298" s="78" t="inlineStr">
        <is>
          <t>Antifungal Therapy</t>
        </is>
      </c>
      <c r="M298" s="62" t="inlineStr">
        <is>
          <t>Clinic</t>
        </is>
      </c>
      <c r="N298" s="78" t="inlineStr">
        <is>
          <t>[SOURCE: Pharma Plus เล่มม่วง 2 - ข้อสอบย้อนหลังปี 2558 วันที่ 1 ข้อ 20]</t>
        </is>
      </c>
      <c r="O298" s="62" t="inlineStr">
        <is>
          <t>ข้อสอบเก่า</t>
        </is>
      </c>
      <c r="P298" s="62" t="inlineStr">
        <is>
          <t>2558</t>
        </is>
      </c>
    </row>
    <row r="299" ht="13.2" customHeight="1" s="49">
      <c r="A299" s="62" t="n">
        <v>317</v>
      </c>
      <c r="B299" s="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ยาใดที่ผู้ป่วยรายนี้ควรได้รับในการป้องกันเชื้อฉวยโอกาส</t>
        </is>
      </c>
      <c r="C299" s="62" t="inlineStr"/>
      <c r="D299" s="78" t="inlineStr">
        <is>
          <t>Bactrim</t>
        </is>
      </c>
      <c r="E299" s="78" t="inlineStr">
        <is>
          <t>Fluconazole</t>
        </is>
      </c>
      <c r="F299" s="78" t="inlineStr">
        <is>
          <t>Azithromycin</t>
        </is>
      </c>
      <c r="G299" s="78" t="inlineStr">
        <is>
          <t>Acyclovir</t>
        </is>
      </c>
      <c r="H299" s="78" t="inlineStr">
        <is>
          <t>Prednisolone</t>
        </is>
      </c>
      <c r="I299" s="62" t="inlineStr">
        <is>
          <t>1</t>
        </is>
      </c>
      <c r="J299" s="78" t="inlineStr">
        <is>
          <t xml:space="preserve">✅ คำตอบที่ถูกต้อง: ข้อ ก. Bactrim
🎯 ทำไมข้อนี้ถึงถูก:
🔍 ข้ออื่นผิดเพราะอะไร:
</t>
        </is>
      </c>
      <c r="K299" s="62" t="inlineStr"/>
      <c r="L299" s="78" t="inlineStr">
        <is>
          <t>HIV/AIDS &amp; Opportunistic Infections</t>
        </is>
      </c>
      <c r="M299" s="62" t="inlineStr">
        <is>
          <t>Clinic</t>
        </is>
      </c>
      <c r="N299" s="78" t="inlineStr">
        <is>
          <t>[SOURCE: Pharma Plus เล่มม่วง 2 - ข้อสอบย้อนหลังปี 2558 วันที่ 1 ข้อ 24]</t>
        </is>
      </c>
      <c r="O299" s="62" t="inlineStr">
        <is>
          <t>ข้อสอบเก่า</t>
        </is>
      </c>
      <c r="P299" s="62" t="inlineStr">
        <is>
          <t>2558</t>
        </is>
      </c>
    </row>
    <row r="300" ht="13.2" customHeight="1" s="49">
      <c r="A300" s="62" t="n">
        <v>318</v>
      </c>
      <c r="B300" s="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สูตรยาต้านไวรัสที่ผู้ป่วยควรได้คือ</t>
        </is>
      </c>
      <c r="C300" s="62" t="inlineStr"/>
      <c r="D300" s="78" t="inlineStr">
        <is>
          <t>AZT + 3TC + NVP</t>
        </is>
      </c>
      <c r="E300" s="78" t="inlineStr">
        <is>
          <t>AZT + 3TC + EFV</t>
        </is>
      </c>
      <c r="F300" s="78" t="inlineStr">
        <is>
          <t>d4T + 3TC + LPV/r</t>
        </is>
      </c>
      <c r="G300" s="78" t="inlineStr">
        <is>
          <t>d4T + 3TC + EFV</t>
        </is>
      </c>
      <c r="H300" s="78" t="inlineStr">
        <is>
          <t>TDF + 3TC + EFV</t>
        </is>
      </c>
      <c r="I300" s="62" t="inlineStr">
        <is>
          <t>5</t>
        </is>
      </c>
      <c r="J300" s="78" t="inlineStr">
        <is>
          <t xml:space="preserve">✅ คำตอบที่ถูกต้อง: ข้อ จ. TDF + 3TC + EFV
🎯 ทำไมข้อนี้ถึงถูก:
🔍 ข้ออื่นผิดเพราะอะไร:
</t>
        </is>
      </c>
      <c r="K300" s="62" t="inlineStr"/>
      <c r="L300" s="78" t="inlineStr">
        <is>
          <t>HIV/AIDS &amp; Opportunistic Infections</t>
        </is>
      </c>
      <c r="M300" s="62" t="inlineStr">
        <is>
          <t>Clinic</t>
        </is>
      </c>
      <c r="N300" s="78" t="inlineStr">
        <is>
          <t>[SOURCE: Pharma Plus เล่มม่วง 2 - ข้อสอบย้อนหลังปี 2558 วันที่ 1 ข้อ 25]</t>
        </is>
      </c>
      <c r="O300" s="62" t="inlineStr">
        <is>
          <t>ข้อสอบเก่า</t>
        </is>
      </c>
      <c r="P300" s="62" t="inlineStr">
        <is>
          <t>2558</t>
        </is>
      </c>
    </row>
    <row r="301" ht="13.2" customHeight="1" s="49">
      <c r="A301" s="62" t="n">
        <v>319</v>
      </c>
      <c r="B301" s="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คาดว่าผู้ป่วยรายนี้เป็นโรคใด</t>
        </is>
      </c>
      <c r="C301" s="62" t="inlineStr"/>
      <c r="D301" s="78" t="inlineStr">
        <is>
          <t>ไข้หวัดใหญ่</t>
        </is>
      </c>
      <c r="E301" s="78" t="inlineStr">
        <is>
          <t>หัด</t>
        </is>
      </c>
      <c r="F301" s="78" t="inlineStr">
        <is>
          <t>คอตีบ</t>
        </is>
      </c>
      <c r="G301" s="78" t="inlineStr">
        <is>
          <t>เริม</t>
        </is>
      </c>
      <c r="H301" s="78" t="inlineStr">
        <is>
          <t>ไข้เลือดออก</t>
        </is>
      </c>
      <c r="I301" s="62" t="inlineStr">
        <is>
          <t>2</t>
        </is>
      </c>
      <c r="J301" s="78" t="inlineStr">
        <is>
          <t xml:space="preserve">✅ คำตอบที่ถูกต้อง: ข้อ ข. หัด
🎯 ทำไมข้อนี้ถึงถูก:
🔍 ข้ออื่นผิดเพราะอะไร:
</t>
        </is>
      </c>
      <c r="K301" s="62" t="inlineStr"/>
      <c r="L301" s="78" t="inlineStr">
        <is>
          <t>Viral Infections</t>
        </is>
      </c>
      <c r="M301" s="62" t="inlineStr">
        <is>
          <t>Clinic</t>
        </is>
      </c>
      <c r="N301" s="78" t="inlineStr">
        <is>
          <t>[SOURCE: Pharma Plus เล่มม่วง 2 - ข้อสอบย้อนหลังปี 2558 วันที่ 1 ข้อ 37]</t>
        </is>
      </c>
      <c r="O301" s="62" t="inlineStr">
        <is>
          <t>ข้อสอบเก่า</t>
        </is>
      </c>
      <c r="P301" s="62" t="inlineStr">
        <is>
          <t>2558</t>
        </is>
      </c>
    </row>
    <row r="302" ht="13.2" customHeight="1" s="49">
      <c r="A302" s="62" t="n">
        <v>320</v>
      </c>
      <c r="B302" s="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ตาม EPI เด็กอายุ 6 เดือนต้องได้รับ vaccine ได้บ้าง</t>
        </is>
      </c>
      <c r="C302" s="62" t="inlineStr"/>
      <c r="D302" s="78" t="inlineStr">
        <is>
          <t>HBV/dTP/OPV</t>
        </is>
      </c>
      <c r="E302" s="78" t="inlineStr">
        <is>
          <t>MMR/dTP/JE</t>
        </is>
      </c>
      <c r="F302" s="78" t="inlineStr">
        <is>
          <t>BCG/MMR/OPV</t>
        </is>
      </c>
      <c r="G302" s="78" t="inlineStr">
        <is>
          <t>MMR/JE/IPV</t>
        </is>
      </c>
      <c r="H302" s="78" t="inlineStr">
        <is>
          <t>JE/OPV/dTP</t>
        </is>
      </c>
      <c r="I302" s="62" t="inlineStr">
        <is>
          <t>1</t>
        </is>
      </c>
      <c r="J302" s="78" t="inlineStr">
        <is>
          <t xml:space="preserve">✅ คำตอบที่ถูกต้อง: ข้อ ก. HBV/dTP/OPV
🎯 ทำไมข้อนี้ถึงถูก:
🔍 ข้ออื่นผิดเพราะอะไร:
</t>
        </is>
      </c>
      <c r="K302" s="62" t="inlineStr"/>
      <c r="L302" s="78" t="inlineStr">
        <is>
          <t>Vaccines &amp; Immunization</t>
        </is>
      </c>
      <c r="M302" s="62" t="inlineStr">
        <is>
          <t>Clinic</t>
        </is>
      </c>
      <c r="N302" s="78" t="inlineStr">
        <is>
          <t>[SOURCE: Pharma Plus เล่มม่วง 2 - ข้อสอบย้อนหลังปี 2558 วันที่ 1 ข้อ 38]</t>
        </is>
      </c>
      <c r="O302" s="62" t="inlineStr">
        <is>
          <t>ข้อสอบเก่า</t>
        </is>
      </c>
      <c r="P302" s="62" t="inlineStr">
        <is>
          <t>2558</t>
        </is>
      </c>
    </row>
    <row r="303" ht="13.2" customHeight="1" s="49">
      <c r="A303" s="62" t="n">
        <v>321</v>
      </c>
      <c r="B303" s="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วันนี้ เด็กรายนี้ต้องได้รับวัคซีนหรือไม่</t>
        </is>
      </c>
      <c r="C303" s="62" t="inlineStr"/>
      <c r="D303" s="78" t="inlineStr">
        <is>
          <t>ไม่ต้องได้รับ เนื่องจากมีภูมิจากการติดเชื้อ</t>
        </is>
      </c>
      <c r="E303" s="78" t="inlineStr">
        <is>
          <t>ให้เนื่องจาก EPI กำหนด</t>
        </is>
      </c>
      <c r="F303" s="78" t="inlineStr">
        <is>
          <t>ให้เลื่อนการรับวัคซีน ออกไปก่อน</t>
        </is>
      </c>
      <c r="G303" s="78" t="inlineStr">
        <is>
          <t>ให้ เนื่องจากอาการผื่นชัดเจน</t>
        </is>
      </c>
      <c r="H303" s="78" t="inlineStr">
        <is>
          <t>ไม่ให้ เนื่องจากอายุยังไม่ครบตามกำหนด</t>
        </is>
      </c>
      <c r="I303" s="62" t="inlineStr">
        <is>
          <t>3</t>
        </is>
      </c>
      <c r="J303" s="78" t="inlineStr">
        <is>
          <t xml:space="preserve">✅ คำตอบที่ถูกต้อง: ข้อ ค. ให้เลื่อนการรับวัคซีน ออกไปก่อน
🎯 ทำไมข้อนี้ถึงถูก:
🔍 ข้ออื่นผิดเพราะอะไร:
</t>
        </is>
      </c>
      <c r="K303" s="62" t="inlineStr"/>
      <c r="L303" s="78" t="inlineStr">
        <is>
          <t>Vaccines &amp; Immunization</t>
        </is>
      </c>
      <c r="M303" s="62" t="inlineStr">
        <is>
          <t>Clinic</t>
        </is>
      </c>
      <c r="N303" s="78" t="inlineStr">
        <is>
          <t>[SOURCE: Pharma Plus เล่มม่วง 2 - ข้อสอบย้อนหลังปี 2558 วันที่ 1 ข้อ 39]</t>
        </is>
      </c>
      <c r="O303" s="62" t="inlineStr">
        <is>
          <t>ข้อสอบเก่า</t>
        </is>
      </c>
      <c r="P303" s="62" t="inlineStr">
        <is>
          <t>2558</t>
        </is>
      </c>
    </row>
    <row r="304" ht="13.2" customHeight="1" s="49">
      <c r="A304" s="62" t="n">
        <v>322</v>
      </c>
      <c r="B304" s="78" t="inlineStr">
        <is>
          <t>ข้อใดผิดเกี่ยวกับ innate immunization</t>
        </is>
      </c>
      <c r="C304" s="62" t="inlineStr"/>
      <c r="D304" s="78" t="inlineStr">
        <is>
          <t>เชื้อถูกทำลายโดยกรดในกระเพาะอาหาร</t>
        </is>
      </c>
      <c r="E304" s="78" t="inlineStr">
        <is>
          <t>ภูมิคุ้มกันมีมาแต่กำเนิด</t>
        </is>
      </c>
      <c r="F304" s="78" t="inlineStr">
        <is>
          <t>สามารถจัดการกับเชื้อได้ทันที</t>
        </is>
      </c>
      <c r="G304" s="78" t="inlineStr">
        <is>
          <t>ภูมิคุ้มกันบางอย่างต้องใช้เวลาหลังจากคลอด ร่างกายจึงจะสร้างได้เอง</t>
        </is>
      </c>
      <c r="H304" s="78" t="inlineStr">
        <is>
          <t>มีความจำเพาะเจาะจงต่อเชื้อโรค</t>
        </is>
      </c>
      <c r="I304" s="62" t="inlineStr">
        <is>
          <t>5</t>
        </is>
      </c>
      <c r="J304" s="78" t="inlineStr">
        <is>
          <t xml:space="preserve">✅ คำตอบที่ถูกต้อง: ข้อ จ. มีความจำเพาะเจาะจงต่อเชื้อโรค
🎯 ทำไมข้อนี้ถึงถูก:
🔍 ข้ออื่นผิดเพราะอะไร:
</t>
        </is>
      </c>
      <c r="K304" s="62" t="inlineStr"/>
      <c r="L304" s="78" t="inlineStr">
        <is>
          <t>Immunology Basics</t>
        </is>
      </c>
      <c r="M304" s="62" t="inlineStr">
        <is>
          <t>Clinic</t>
        </is>
      </c>
      <c r="N304" s="78" t="inlineStr">
        <is>
          <t>[SOURCE: Pharma Plus เล่มม่วง 2 - ข้อสอบย้อนหลังปี 2558 วันที่ 1 ข้อ 43]</t>
        </is>
      </c>
      <c r="O304" s="62" t="inlineStr">
        <is>
          <t>ข้อสอบเก่า</t>
        </is>
      </c>
      <c r="P304" s="62" t="inlineStr">
        <is>
          <t>2558</t>
        </is>
      </c>
    </row>
    <row r="305" ht="13.2" customHeight="1" s="49">
      <c r="A305" s="62" t="n">
        <v>323</v>
      </c>
      <c r="B305" s="78" t="inlineStr">
        <is>
          <t>[]
จากกราฟความสัมพันธ์ระหว่างเวลาและระดับแอนติบอดี (Serum titre of antibodies) เส้นประแสดงการตอบสนองแรก และเส้นทึบแสดงการตอบสนองหลัง reinfection
คำถาม: จากรูป เส้นประ และ เส้นทึบ คืออะไร</t>
        </is>
      </c>
      <c r="C305" s="62" t="inlineStr"/>
      <c r="D305" s="78" t="inlineStr">
        <is>
          <t>IgM / IgG</t>
        </is>
      </c>
      <c r="E305" s="78" t="inlineStr">
        <is>
          <t>IgG / IgA</t>
        </is>
      </c>
      <c r="F305" s="78" t="inlineStr">
        <is>
          <t>IgG / IgM</t>
        </is>
      </c>
      <c r="G305" s="78" t="inlineStr">
        <is>
          <t>IgE / IgM</t>
        </is>
      </c>
      <c r="H305" s="78" t="inlineStr">
        <is>
          <t>IgA / IgG</t>
        </is>
      </c>
      <c r="I305" s="62" t="inlineStr">
        <is>
          <t>1</t>
        </is>
      </c>
      <c r="J305" s="78" t="inlineStr">
        <is>
          <t xml:space="preserve">✅ คำตอบที่ถูกต้อง: ข้อ ก. IgM / IgG
🎯 ทำไมข้อนี้ถึงถูก:
🔍 ข้ออื่นผิดเพราะอะไร:
</t>
        </is>
      </c>
      <c r="K305" s="62" t="inlineStr"/>
      <c r="L305" s="78" t="inlineStr">
        <is>
          <t>Immunology Basics</t>
        </is>
      </c>
      <c r="M305" s="62" t="inlineStr">
        <is>
          <t>Clinic</t>
        </is>
      </c>
      <c r="N305" s="78" t="inlineStr">
        <is>
          <t>[SOURCE: Pharma Plus เล่มม่วง 2 - ข้อสอบย้อนหลังปี 2558 วันที่ 1 ข้อ 44]</t>
        </is>
      </c>
      <c r="O305" s="62" t="inlineStr">
        <is>
          <t>ข้อสอบเก่า</t>
        </is>
      </c>
      <c r="P305" s="62" t="inlineStr">
        <is>
          <t>2558</t>
        </is>
      </c>
    </row>
    <row r="306" ht="13.2" customHeight="1" s="49">
      <c r="A306" s="62" t="n">
        <v>324</v>
      </c>
      <c r="B306" s="78" t="inlineStr">
        <is>
          <t>จากกราฟข้อ 44. ข้อใดถูกต้อง</t>
        </is>
      </c>
      <c r="C306" s="62" t="inlineStr"/>
      <c r="D306" s="78" t="inlineStr">
        <is>
          <t>ฉีดวัคซีนซ้ำ เพื่อกระตุ้นการสร้าง Ab บางอย่างเพิ่มขึ้น</t>
        </is>
      </c>
      <c r="E306" s="78" t="inlineStr">
        <is>
          <t>ฉีดวัคซีนซ้ำ เพื่อให้ภูมิคุ้มกันสร้างให้อีกครั้ง</t>
        </is>
      </c>
      <c r="F306" s="78" t="inlineStr">
        <is>
          <t>การฉีดซ้ำไม่ได้เพิ่มปริมาณภูมิคุ้มกัน</t>
        </is>
      </c>
      <c r="G306" s="78" t="inlineStr">
        <is>
          <t>ไม่จำเป็นต้องฉีดซ้ำ</t>
        </is>
      </c>
      <c r="H306" s="78" t="inlineStr">
        <is>
          <t>สามารถฉีดกระตุ้นก่อนนัดได้</t>
        </is>
      </c>
      <c r="I306" s="62" t="inlineStr">
        <is>
          <t>1</t>
        </is>
      </c>
      <c r="J306" s="78" t="inlineStr">
        <is>
          <t xml:space="preserve">✅ คำตอบที่ถูกต้อง: ข้อ ก. ฉีดวัคซีนซ้ำ เพื่อกระตุ้นการสร้าง Ab บางอย่างเพิ่มขึ้น
🎯 ทำไมข้อนี้ถึงถูก:
🔍 ข้ออื่นผิดเพราะอะไร:
</t>
        </is>
      </c>
      <c r="K306" s="62" t="inlineStr"/>
      <c r="L306" s="78" t="inlineStr">
        <is>
          <t>Vaccines &amp; Immunization</t>
        </is>
      </c>
      <c r="M306" s="62" t="inlineStr">
        <is>
          <t>Clinic</t>
        </is>
      </c>
      <c r="N306" s="78" t="inlineStr">
        <is>
          <t>[SOURCE: Pharma Plus เล่มม่วง 2 - ข้อสอบย้อนหลังปี 2558 วันที่ 1 ข้อ 45]</t>
        </is>
      </c>
      <c r="O306" s="62" t="inlineStr">
        <is>
          <t>ข้อสอบเก่า</t>
        </is>
      </c>
      <c r="P306" s="62" t="inlineStr">
        <is>
          <t>2558</t>
        </is>
      </c>
    </row>
    <row r="307" ht="13.2" customHeight="1" s="49">
      <c r="A307" s="62" t="n">
        <v>325</v>
      </c>
      <c r="B307" s="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จากนั้นได้ยา dicloxacillin
คำถาม: จากนั้นได้ยา dicloxacillin ออกฤทธิ์กลไกใด</t>
        </is>
      </c>
      <c r="C307" s="62" t="inlineStr"/>
      <c r="D307" s="78" t="inlineStr">
        <is>
          <t>ยับยั้ง ribosome 30S</t>
        </is>
      </c>
      <c r="E307" s="78" t="inlineStr">
        <is>
          <t>ยับยั้ง ribosome 50S</t>
        </is>
      </c>
      <c r="F307" s="78" t="inlineStr">
        <is>
          <t>ยับยั้งการสร้าง DNA</t>
        </is>
      </c>
      <c r="G307" s="78" t="inlineStr">
        <is>
          <t>ยับยั้งการสร้างผนังเซลล์</t>
        </is>
      </c>
      <c r="H307" s="78" t="inlineStr">
        <is>
          <t>ยับยั้งการสร้างเยื่อหุ้มเซลล์</t>
        </is>
      </c>
      <c r="I307" s="62" t="inlineStr">
        <is>
          <t>4</t>
        </is>
      </c>
      <c r="J307" s="78" t="inlineStr">
        <is>
          <t xml:space="preserve">✅ คำตอบที่ถูกต้อง: ข้อ ง. ยับยั้งการสร้างผนังเซลล์
🎯 ทำไมข้อนี้ถึงถูก:
🔍 ข้ออื่นผิดเพราะอะไร:
</t>
        </is>
      </c>
      <c r="K307" s="62" t="inlineStr"/>
      <c r="L307" s="78" t="inlineStr">
        <is>
          <t>Antibacterial Agents</t>
        </is>
      </c>
      <c r="M307" s="62" t="inlineStr">
        <is>
          <t>Clinic</t>
        </is>
      </c>
      <c r="N307" s="78" t="inlineStr">
        <is>
          <t>[SOURCE: Pharma Plus เล่มม่วง 2 - ข้อสอบย้อนหลังปี 2558 วันที่ 1 ข้อ 58]</t>
        </is>
      </c>
      <c r="O307" s="62" t="inlineStr">
        <is>
          <t>ข้อสอบเก่า</t>
        </is>
      </c>
      <c r="P307" s="62" t="inlineStr">
        <is>
          <t>2558</t>
        </is>
      </c>
    </row>
    <row r="308" ht="13.2" customHeight="1" s="49">
      <c r="A308" s="62" t="n">
        <v>326</v>
      </c>
      <c r="B308" s="78" t="inlineStr">
        <is>
          <t>[กรณีศึกษา 7]
ผู้ป่วยชาย ขยี้ตาบ่อย มีอาการหนังตาใต้คิ้วบวม มีตุ่มแดงคล้ายตุ่มหนอง ได้รับยาปฏิชีวนะ Dicloxacillin
คำถาม: ข้อใดถูกเมื่อเปรียบเทียบความต่างระหว่าง dicloxacillin กับ amoxycillin</t>
        </is>
      </c>
      <c r="C308" s="62" t="inlineStr"/>
      <c r="D308" s="78" t="inlineStr">
        <is>
          <t>Dicloxacillin สามารถให้โดยการฉีดได้</t>
        </is>
      </c>
      <c r="E308" s="78" t="inlineStr">
        <is>
          <t>Dicloxacillin ทนกรดมากกว่า amoxycillin</t>
        </is>
      </c>
      <c r="F308" s="78" t="inlineStr">
        <is>
          <t>Dicloxacillin เป็น broad spectrum มากกว่า amoxycillin</t>
        </is>
      </c>
      <c r="G308" s="78" t="inlineStr">
        <is>
          <t>Dicloxacillin ทนต่อ beta-lactamase ได้ดีกว่า amoxycillin</t>
        </is>
      </c>
      <c r="H308" s="78" t="inlineStr">
        <is>
          <t>Dicloxacillin ออกฤทธิ์ ต่อ P. aeruginosa ได้</t>
        </is>
      </c>
      <c r="I308" s="62" t="inlineStr">
        <is>
          <t>4</t>
        </is>
      </c>
      <c r="J308" s="78" t="inlineStr">
        <is>
          <t xml:space="preserve">✅ คำตอบที่ถูกต้อง: ข้อ ง. Dicloxacillin ทนต่อ beta-lactamase ได้ดีกว่า amoxycillin
🎯 ทำไมข้อนี้ถึงถูก:
🔍 ข้ออื่นผิดเพราะอะไร:
</t>
        </is>
      </c>
      <c r="K308" s="62" t="inlineStr"/>
      <c r="L308" s="78" t="inlineStr">
        <is>
          <t>Penicillins &amp; Antibacterial Resistance</t>
        </is>
      </c>
      <c r="M308" s="62" t="inlineStr">
        <is>
          <t>Clinic</t>
        </is>
      </c>
      <c r="N308" s="78" t="inlineStr">
        <is>
          <t>[SOURCE: Pharma Plus เล่มม่วง 2 - ข้อสอบย้อนหลังปี 2558 วันที่ 1 ข้อ 59]</t>
        </is>
      </c>
      <c r="O308" s="62" t="inlineStr">
        <is>
          <t>ข้อสอบเก่า</t>
        </is>
      </c>
      <c r="P308" s="62" t="inlineStr">
        <is>
          <t>2558</t>
        </is>
      </c>
    </row>
    <row r="309" ht="13.2" customHeight="1" s="49">
      <c r="A309" s="62" t="n">
        <v>327</v>
      </c>
      <c r="B309" s="78" t="inlineStr">
        <is>
          <t>[กรณีศึกษา 11]
ผู้ป่วยชายไทยคู่ อายุ 60 ปี แพทย์วินิจฉัยเป็น cirrhosis with ascites ต่อมาสงสัยภาวะติดเชื้อในช่องท้อง
คำถาม: ถ้าผู้ป่วยติดเชื้อในช่องท้อง (SBP) ยาใดที่ควรให้</t>
        </is>
      </c>
      <c r="C309" s="62" t="inlineStr"/>
      <c r="D309" s="78" t="inlineStr">
        <is>
          <t>Imipenem</t>
        </is>
      </c>
      <c r="E309" s="78" t="inlineStr">
        <is>
          <t>Ceftazidime IV</t>
        </is>
      </c>
      <c r="F309" s="78" t="inlineStr">
        <is>
          <t>Cefotaxime IV</t>
        </is>
      </c>
      <c r="G309" s="78" t="inlineStr">
        <is>
          <t>Norfloxacin oral</t>
        </is>
      </c>
      <c r="H309" s="78" t="inlineStr">
        <is>
          <t>Amoxicillin/clavulanic IV</t>
        </is>
      </c>
      <c r="I309" s="62" t="inlineStr">
        <is>
          <t>3</t>
        </is>
      </c>
      <c r="J309" s="78" t="inlineStr">
        <is>
          <t xml:space="preserve">✅ คำตอบที่ถูกต้อง: ข้อ ค. Cefotaxime IV
🎯 ทำไมข้อนี้ถึงถูก:
🔍 ข้ออื่นผิดเพราะอะไร:
</t>
        </is>
      </c>
      <c r="K309" s="62" t="inlineStr"/>
      <c r="L309" s="78" t="inlineStr">
        <is>
          <t>Intra-abdominal Infections</t>
        </is>
      </c>
      <c r="M309" s="62" t="inlineStr">
        <is>
          <t>Clinic</t>
        </is>
      </c>
      <c r="N309" s="78" t="inlineStr">
        <is>
          <t>[SOURCE: Pharma Plus เล่มม่วง 2 - ข้อสอบย้อนหลังปี 2558 วันที่ 1 ข้อ 88]</t>
        </is>
      </c>
      <c r="O309" s="62" t="inlineStr">
        <is>
          <t>ข้อสอบเก่า</t>
        </is>
      </c>
      <c r="P309" s="62" t="inlineStr">
        <is>
          <t>2558</t>
        </is>
      </c>
    </row>
    <row r="310" ht="13.2" customHeight="1" s="49">
      <c r="A310" s="62" t="n">
        <v>328</v>
      </c>
      <c r="B310" s="78" t="inlineStr">
        <is>
          <t>[กรณีศึกษา 11] เชื้อสาเหตุของ SBP คือข้อใด</t>
        </is>
      </c>
      <c r="C310" s="62" t="inlineStr"/>
      <c r="D310" s="78" t="inlineStr">
        <is>
          <t>S. aureus</t>
        </is>
      </c>
      <c r="E310" s="78" t="inlineStr">
        <is>
          <t>S. pyogenes</t>
        </is>
      </c>
      <c r="F310" s="78" t="inlineStr">
        <is>
          <t>K. pneumoniae</t>
        </is>
      </c>
      <c r="G310" s="78" t="inlineStr">
        <is>
          <t>P. aeruginosa</t>
        </is>
      </c>
      <c r="H310" s="78" t="inlineStr">
        <is>
          <t>Proteus mirabilis</t>
        </is>
      </c>
      <c r="I310" s="62" t="inlineStr">
        <is>
          <t>3</t>
        </is>
      </c>
      <c r="J310" s="78" t="inlineStr">
        <is>
          <t xml:space="preserve">✅ คำตอบที่ถูกต้อง: ข้อ ค. K. pneumoniae
🎯 ทำไมข้อนี้ถึงถูก:
🔍 ข้ออื่นผิดเพราะอะไร:
</t>
        </is>
      </c>
      <c r="K310" s="62" t="inlineStr"/>
      <c r="L310" s="78" t="inlineStr">
        <is>
          <t>Intra-abdominal Infections</t>
        </is>
      </c>
      <c r="M310" s="62" t="inlineStr">
        <is>
          <t>Clinic</t>
        </is>
      </c>
      <c r="N310" s="78" t="inlineStr">
        <is>
          <t>[SOURCE: Pharma Plus เล่มม่วง 2 - ข้อสอบย้อนหลังปี 2558 วันที่ 1 ข้อ 90]</t>
        </is>
      </c>
      <c r="O310" s="62" t="inlineStr">
        <is>
          <t>ข้อสอบเก่า</t>
        </is>
      </c>
      <c r="P310" s="62" t="inlineStr">
        <is>
          <t>2558</t>
        </is>
      </c>
    </row>
    <row r="311" ht="13.2" customHeight="1" s="49">
      <c r="A311" s="62" t="n">
        <v>329</v>
      </c>
      <c r="B311" s="78" t="inlineStr">
        <is>
          <t>[กรณีศึกษา 12] ยาใดเป็นพิษต่อตับมากที่สุด</t>
        </is>
      </c>
      <c r="C311" s="62" t="inlineStr"/>
      <c r="D311" s="78" t="inlineStr">
        <is>
          <t>Griseofulvin oral</t>
        </is>
      </c>
      <c r="E311" s="78" t="inlineStr">
        <is>
          <t>Terbinafine</t>
        </is>
      </c>
      <c r="F311" s="78" t="inlineStr">
        <is>
          <t>Ketoconazole oral</t>
        </is>
      </c>
      <c r="G311" s="78" t="inlineStr">
        <is>
          <t>Prednisolone</t>
        </is>
      </c>
      <c r="H311" s="78" t="inlineStr">
        <is>
          <t>Itraconazole capsule</t>
        </is>
      </c>
      <c r="I311" s="62" t="inlineStr">
        <is>
          <t>3</t>
        </is>
      </c>
      <c r="J311" s="78" t="inlineStr">
        <is>
          <t xml:space="preserve">✅ คำตอบที่ถูกต้อง: ข้อ ค. Ketoconazole oral
🎯 ทำไมข้อนี้ถึงถูก:
🔍 ข้ออื่นผิดเพราะอะไร:
</t>
        </is>
      </c>
      <c r="K311" s="62" t="inlineStr"/>
      <c r="L311" s="78" t="inlineStr">
        <is>
          <t>Antifungal Pharmacology &amp; Safety</t>
        </is>
      </c>
      <c r="M311" s="62" t="inlineStr">
        <is>
          <t>Clinic</t>
        </is>
      </c>
      <c r="N311" s="78" t="inlineStr">
        <is>
          <t>[SOURCE: Pharma Plus เล่มม่วง 2 - ข้อสอบย้อนหลังปี 2558 วันที่ 1 ข้อ 95]</t>
        </is>
      </c>
      <c r="O311" s="62" t="inlineStr">
        <is>
          <t>ข้อสอบเก่า</t>
        </is>
      </c>
      <c r="P311" s="62" t="inlineStr">
        <is>
          <t>2558</t>
        </is>
      </c>
    </row>
    <row r="312" ht="13.2" customHeight="1" s="49">
      <c r="A312" s="62" t="n">
        <v>330</v>
      </c>
      <c r="B312" s="78" t="inlineStr">
        <is>
          <t>ข้อใดคือกลไกการออกฤทธิ์ของยา clotrimazole</t>
        </is>
      </c>
      <c r="C312" s="62" t="inlineStr"/>
      <c r="D312" s="78" t="inlineStr">
        <is>
          <t>ยับยั้งการสร้าง mycolic acid ใน cell wall</t>
        </is>
      </c>
      <c r="E312" s="78" t="inlineStr">
        <is>
          <t>ยับยั้ง squalene epoxidase enzyme</t>
        </is>
      </c>
      <c r="F312" s="78" t="inlineStr">
        <is>
          <t>ยับยั้งการสร้าง mitosis ของ dermatophytes</t>
        </is>
      </c>
      <c r="G312" s="78" t="inlineStr">
        <is>
          <t>ยับยั้งการสร้าง ergosterol โดยจับกับ 14-alpha demethylase</t>
        </is>
      </c>
      <c r="H312" s="78" t="inlineStr">
        <is>
          <t>จับกับ ergosterol ยับยั้งการสร้างผนังเซลล์</t>
        </is>
      </c>
      <c r="I312" s="62" t="inlineStr">
        <is>
          <t>4</t>
        </is>
      </c>
      <c r="J312" s="78" t="inlineStr">
        <is>
          <t xml:space="preserve">✅ คำตอบที่ถูกต้อง: ข้อ ง. ยับยั้งการสร้าง ergosterol โดยจับกับ 14-alpha demethylase
🎯 ทำไมข้อนี้ถึงถูก:
🔍 ข้ออื่นผิดเพราะอะไร:
</t>
        </is>
      </c>
      <c r="K312" s="62" t="inlineStr"/>
      <c r="L312" s="78" t="inlineStr">
        <is>
          <t>Antifungal Pharmacology</t>
        </is>
      </c>
      <c r="M312" s="62" t="inlineStr">
        <is>
          <t>Clinic</t>
        </is>
      </c>
      <c r="N312" s="78" t="inlineStr">
        <is>
          <t>[SOURCE: Pharma Plus เล่มม่วง 2 - ข้อสอบย้อนหลังปี 2558 วันที่ 1 ข้อ 97]</t>
        </is>
      </c>
      <c r="O312" s="62" t="inlineStr">
        <is>
          <t>ข้อสอบเก่า</t>
        </is>
      </c>
      <c r="P312" s="62" t="inlineStr">
        <is>
          <t>2558</t>
        </is>
      </c>
    </row>
    <row r="313" ht="24" customHeight="1" s="49">
      <c r="A313" s="62" t="n">
        <v>331</v>
      </c>
      <c r="B313" s="78" t="inlineStr">
        <is>
          <t>[กรณีศึกษา 2]
เด็ก 1 ปี นน. 13 kg มีไข้สูงเจ็บคอ กลืนไม่ได้ ในคอมีหนอง
คำถาม: ผู้ป่วยเป็นโรคอะไร</t>
        </is>
      </c>
      <c r="C313" s="62" t="inlineStr"/>
      <c r="D313" s="78" t="inlineStr">
        <is>
          <t>Sinusitis</t>
        </is>
      </c>
      <c r="E313" s="78" t="inlineStr">
        <is>
          <t>Viral infection</t>
        </is>
      </c>
      <c r="F313" s="78" t="inlineStr">
        <is>
          <t>Pharyngitis</t>
        </is>
      </c>
      <c r="G313" s="78" t="inlineStr">
        <is>
          <t>Bacterial tonsillitis</t>
        </is>
      </c>
      <c r="H313" s="78" t="inlineStr">
        <is>
          <t>Herpes simplex</t>
        </is>
      </c>
      <c r="I313" s="62" t="inlineStr">
        <is>
          <t>4</t>
        </is>
      </c>
      <c r="J313" s="78" t="inlineStr">
        <is>
          <t xml:space="preserve">✅ คำตอบที่ถูกต้อง: ข้อ ง. Bacterial tonsillitis
🎯 ทำไมข้อนี้ถึงถูก:
🔍 ข้ออื่นผิดเพราะอะไร:
</t>
        </is>
      </c>
      <c r="K313" s="62" t="inlineStr"/>
      <c r="L313" s="78" t="inlineStr">
        <is>
          <t>Upper Respiratory Tract Infections</t>
        </is>
      </c>
      <c r="M313" s="62" t="inlineStr">
        <is>
          <t>Clinic</t>
        </is>
      </c>
      <c r="N313" s="78" t="inlineStr">
        <is>
          <t>[SOURCE: Pharma Plus เล่มม่วง 2 - ข้อสอบย้อนหลังปี 2558 วันที่ 2 ข้อ 8]</t>
        </is>
      </c>
      <c r="O313" s="62" t="inlineStr">
        <is>
          <t>ข้อสอบเก่า</t>
        </is>
      </c>
      <c r="P313" s="62" t="inlineStr">
        <is>
          <t>2558</t>
        </is>
      </c>
    </row>
    <row r="314" ht="24" customHeight="1" s="49">
      <c r="A314" s="62" t="n">
        <v>332</v>
      </c>
      <c r="B314" s="78" t="inlineStr">
        <is>
          <t>[กรณีศึกษา 2]
เด็ก 1 ปี นน. 13 kg มีไข้สูงเจ็บคอ กลืนไม่ได้ ในคอมีหนอง
คำถาม: เชื้อที่เป็นสาเหตุหลักของโรคดังกล่าวคือ</t>
        </is>
      </c>
      <c r="C314" s="62" t="inlineStr"/>
      <c r="D314" s="78" t="inlineStr">
        <is>
          <t>H. influenzae</t>
        </is>
      </c>
      <c r="E314" s="78" t="inlineStr">
        <is>
          <t>S. pyogenes</t>
        </is>
      </c>
      <c r="F314" s="78" t="inlineStr">
        <is>
          <t>Rhinovirus</t>
        </is>
      </c>
      <c r="G314" s="78" t="inlineStr">
        <is>
          <t>MAC</t>
        </is>
      </c>
      <c r="H314" s="78" t="inlineStr">
        <is>
          <t>Microsporum</t>
        </is>
      </c>
      <c r="I314" s="62" t="inlineStr">
        <is>
          <t>2</t>
        </is>
      </c>
      <c r="J314" s="78" t="inlineStr">
        <is>
          <t xml:space="preserve">✅ คำตอบที่ถูกต้อง: ข้อ ข. S. pyogenes
🎯 ทำไมข้อนี้ถึงถูก:
🔍 ข้ออื่นผิดเพราะอะไร:
</t>
        </is>
      </c>
      <c r="K314" s="62" t="inlineStr"/>
      <c r="L314" s="78" t="inlineStr">
        <is>
          <t>Upper Respiratory Tract Infections</t>
        </is>
      </c>
      <c r="M314" s="62" t="inlineStr">
        <is>
          <t>Clinic</t>
        </is>
      </c>
      <c r="N314" s="78" t="inlineStr">
        <is>
          <t>[SOURCE: Pharma Plus เล่มม่วง 2 - ข้อสอบย้อนหลังปี 2558 วันที่ 2 ข้อ 9]</t>
        </is>
      </c>
      <c r="O314" s="62" t="inlineStr">
        <is>
          <t>ข้อสอบเก่า</t>
        </is>
      </c>
      <c r="P314" s="62" t="inlineStr">
        <is>
          <t>2558</t>
        </is>
      </c>
    </row>
    <row r="315" ht="24" customHeight="1" s="49">
      <c r="A315" s="62" t="n">
        <v>333</v>
      </c>
      <c r="B315" s="78" t="inlineStr">
        <is>
          <t>[กรณีศึกษา 2]
เด็ก 1 ปี นน. 13 kg มีไข้สูงเจ็บคอ กลืนไม่ได้ ในคอมีหนอง
คำถาม: ควรรักษาอย่างไร</t>
        </is>
      </c>
      <c r="C315" s="62" t="inlineStr"/>
      <c r="D315" s="78" t="inlineStr">
        <is>
          <t>Refer</t>
        </is>
      </c>
      <c r="E315" s="78" t="inlineStr">
        <is>
          <t>Amoxicillin</t>
        </is>
      </c>
      <c r="F315" s="78" t="inlineStr">
        <is>
          <t>Amoxicillin/clavulanic acid</t>
        </is>
      </c>
      <c r="G315" s="78" t="inlineStr">
        <is>
          <t>ดื่มน้ำมาก ๆ นอนพักผ่อน</t>
        </is>
      </c>
      <c r="H315" s="78" t="inlineStr">
        <is>
          <t>Acyclovir</t>
        </is>
      </c>
      <c r="I315" s="62" t="inlineStr">
        <is>
          <t>2</t>
        </is>
      </c>
      <c r="J315" s="78" t="inlineStr">
        <is>
          <t xml:space="preserve">✅ คำตอบที่ถูกต้อง: ข้อ ข. Amoxicillin
🎯 ทำไมข้อนี้ถึงถูก:
🔍 ข้ออื่นผิดเพราะอะไร:
</t>
        </is>
      </c>
      <c r="K315" s="62" t="inlineStr"/>
      <c r="L315" s="78" t="inlineStr">
        <is>
          <t>Upper Respiratory Tract Infections</t>
        </is>
      </c>
      <c r="M315" s="62" t="inlineStr">
        <is>
          <t>Clinic</t>
        </is>
      </c>
      <c r="N315" s="78" t="inlineStr">
        <is>
          <t>[SOURCE: Pharma Plus เล่มม่วง 2 - ข้อสอบย้อนหลังปี 2558 วันที่ 2 ข้อ 10]</t>
        </is>
      </c>
      <c r="O315" s="62" t="inlineStr">
        <is>
          <t>ข้อสอบเก่า</t>
        </is>
      </c>
      <c r="P315" s="62" t="inlineStr">
        <is>
          <t>2558</t>
        </is>
      </c>
    </row>
    <row r="316" ht="24" customHeight="1" s="49">
      <c r="A316" s="62" t="n">
        <v>334</v>
      </c>
      <c r="B316" s="78" t="inlineStr">
        <is>
          <t>[กรณีศึกษา 2]
เด็ก 1 ปี นน. 13 kg มีไข้สูงเจ็บคอ กลืนไม่ได้ ในคอมีหนอง
คำถาม: ผู้ป่วยรายนี้ มีโอกาสเกิดโรคใด</t>
        </is>
      </c>
      <c r="C316" s="62" t="inlineStr"/>
      <c r="D316" s="78" t="inlineStr">
        <is>
          <t>Rubella</t>
        </is>
      </c>
      <c r="E316" s="78" t="inlineStr">
        <is>
          <t>Herpes zoster</t>
        </is>
      </c>
      <c r="F316" s="78" t="inlineStr">
        <is>
          <t>Diphtheria</t>
        </is>
      </c>
      <c r="G316" s="78" t="inlineStr">
        <is>
          <t>Rheumatic fever</t>
        </is>
      </c>
      <c r="H316" s="78" t="inlineStr">
        <is>
          <t>Pertussis</t>
        </is>
      </c>
      <c r="I316" s="62" t="inlineStr">
        <is>
          <t>4</t>
        </is>
      </c>
      <c r="J316" s="78" t="inlineStr">
        <is>
          <t xml:space="preserve">✅ คำตอบที่ถูกต้อง: ข้อ ง. Rheumatic fever
🎯 ทำไมข้อนี้ถึงถูก:
🔍 ข้ออื่นผิดเพราะอะไร:
</t>
        </is>
      </c>
      <c r="K316" s="62" t="inlineStr"/>
      <c r="L316" s="78" t="inlineStr">
        <is>
          <t>Upper Respiratory Tract Infections</t>
        </is>
      </c>
      <c r="M316" s="62" t="inlineStr">
        <is>
          <t>Clinic</t>
        </is>
      </c>
      <c r="N316" s="78" t="inlineStr">
        <is>
          <t>[SOURCE: Pharma Plus เล่มม่วง 2 - ข้อสอบย้อนหลังปี 2558 วันที่ 2 ข้อ 11]</t>
        </is>
      </c>
      <c r="O316" s="62" t="inlineStr">
        <is>
          <t>ข้อสอบเก่า</t>
        </is>
      </c>
      <c r="P316" s="62" t="inlineStr">
        <is>
          <t>2558</t>
        </is>
      </c>
    </row>
    <row r="317" ht="24" customHeight="1" s="49">
      <c r="A317" s="62" t="n">
        <v>335</v>
      </c>
      <c r="B317" s="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ผู้ป่วยรายนี้ติดเชื้ออะไร</t>
        </is>
      </c>
      <c r="C317" s="62" t="inlineStr"/>
      <c r="D317" s="78" t="inlineStr">
        <is>
          <t>Candida vaginitis</t>
        </is>
      </c>
      <c r="E317" s="78" t="inlineStr">
        <is>
          <t>Trichomonas vaginalis</t>
        </is>
      </c>
      <c r="F317" s="78" t="inlineStr">
        <is>
          <t>Neisseria gonorrhea</t>
        </is>
      </c>
      <c r="G317" s="78" t="inlineStr">
        <is>
          <t>Chlamydia trachomatis</t>
        </is>
      </c>
      <c r="H317" s="78" t="inlineStr">
        <is>
          <t>Gardnerella vaginalis</t>
        </is>
      </c>
      <c r="I317" s="62" t="inlineStr">
        <is>
          <t>2</t>
        </is>
      </c>
      <c r="J317" s="78" t="inlineStr">
        <is>
          <t xml:space="preserve">✅ คำตอบที่ถูกต้อง: ข้อ ข. Trichomonas vaginalis
🎯 ทำไมข้อนี้ถึงถูก:
🔍 ข้ออื่นผิดเพราะอะไร:
</t>
        </is>
      </c>
      <c r="K317" s="62" t="inlineStr"/>
      <c r="L317" s="78" t="inlineStr">
        <is>
          <t>Sexually Transmitted Infections (STIs)</t>
        </is>
      </c>
      <c r="M317" s="62" t="inlineStr">
        <is>
          <t>Clinic</t>
        </is>
      </c>
      <c r="N317" s="78" t="inlineStr">
        <is>
          <t>[SOURCE: Pharma Plus เล่มม่วง 2 - ข้อสอบย้อนหลังปี 2558 วันที่ 2 ข้อ 31]</t>
        </is>
      </c>
      <c r="O317" s="62" t="inlineStr">
        <is>
          <t>ข้อสอบเก่า</t>
        </is>
      </c>
      <c r="P317" s="62" t="inlineStr">
        <is>
          <t>2558</t>
        </is>
      </c>
    </row>
    <row r="318" ht="24" customHeight="1" s="49">
      <c r="A318" s="62" t="n">
        <v>336</v>
      </c>
      <c r="B318" s="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ปัจจัยเสี่ยงของผู้ป่วยรายนี้คือ</t>
        </is>
      </c>
      <c r="C318" s="62" t="inlineStr"/>
      <c r="D318" s="78" t="inlineStr">
        <is>
          <t>ใช้น้ำยาสวนล้าง</t>
        </is>
      </c>
      <c r="E318" s="78" t="inlineStr">
        <is>
          <t>รับประทาน amoxicillin</t>
        </is>
      </c>
      <c r="F318" s="78" t="inlineStr">
        <is>
          <t>ประวัติมีเพศสัมพันธ์</t>
        </is>
      </c>
      <c r="G318" s="78" t="inlineStr">
        <is>
          <t>normal flora ในช่องคลอดลดลง</t>
        </is>
      </c>
      <c r="H318" s="78" t="inlineStr">
        <is>
          <t>ไม่มีข้อใดถูกต้อง</t>
        </is>
      </c>
      <c r="I318" s="62" t="inlineStr">
        <is>
          <t>3</t>
        </is>
      </c>
      <c r="J318" s="78" t="inlineStr">
        <is>
          <t xml:space="preserve">✅ คำตอบที่ถูกต้อง: ข้อ ค. ประวัติมีเพศสัมพันธ์
🎯 ทำไมข้อนี้ถึงถูก:
🔍 ข้ออื่นผิดเพราะอะไร:
</t>
        </is>
      </c>
      <c r="K318" s="62" t="inlineStr"/>
      <c r="L318" s="78" t="inlineStr">
        <is>
          <t>Sexually Transmitted Infections (STIs)</t>
        </is>
      </c>
      <c r="M318" s="62" t="inlineStr">
        <is>
          <t>Clinic</t>
        </is>
      </c>
      <c r="N318" s="78" t="inlineStr">
        <is>
          <t>[SOURCE: Pharma Plus เล่มม่วง 2 - ข้อสอบย้อนหลังปี 2558 วันที่ 2 ข้อ 32]</t>
        </is>
      </c>
      <c r="O318" s="62" t="inlineStr">
        <is>
          <t>ข้อสอบเก่า</t>
        </is>
      </c>
      <c r="P318" s="62" t="inlineStr">
        <is>
          <t>2558</t>
        </is>
      </c>
    </row>
    <row r="319" ht="24" customHeight="1" s="49">
      <c r="A319" s="62" t="n">
        <v>337</v>
      </c>
      <c r="B319" s="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ยาที่รักษาผู้ป่วยรายนี้</t>
        </is>
      </c>
      <c r="C319" s="62" t="inlineStr"/>
      <c r="D319" s="78" t="inlineStr">
        <is>
          <t>Cotrimoxazole</t>
        </is>
      </c>
      <c r="E319" s="78" t="inlineStr">
        <is>
          <t>Metronidazole</t>
        </is>
      </c>
      <c r="F319" s="78" t="inlineStr">
        <is>
          <t>Norfloxacin</t>
        </is>
      </c>
      <c r="G319" s="78" t="inlineStr">
        <is>
          <t>Clotrimazole</t>
        </is>
      </c>
      <c r="H319" s="78" t="inlineStr">
        <is>
          <t>Ciprofloxacin</t>
        </is>
      </c>
      <c r="I319" s="62" t="inlineStr">
        <is>
          <t>2</t>
        </is>
      </c>
      <c r="J319" s="78" t="inlineStr">
        <is>
          <t xml:space="preserve">✅ คำตอบที่ถูกต้อง: ข้อ ข. Metronidazole
🎯 ทำไมข้อนี้ถึงถูก:
🔍 ข้ออื่นผิดเพราะอะไร:
</t>
        </is>
      </c>
      <c r="K319" s="62" t="inlineStr"/>
      <c r="L319" s="78" t="inlineStr">
        <is>
          <t>Sexually Transmitted Infections (STIs)</t>
        </is>
      </c>
      <c r="M319" s="62" t="inlineStr">
        <is>
          <t>Clinic</t>
        </is>
      </c>
      <c r="N319" s="78" t="inlineStr">
        <is>
          <t>[SOURCE: Pharma Plus เล่มม่วง 2 - ข้อสอบย้อนหลังปี 2558 วันที่ 2 ข้อ 33]</t>
        </is>
      </c>
      <c r="O319" s="62" t="inlineStr">
        <is>
          <t>ข้อสอบเก่า</t>
        </is>
      </c>
      <c r="P319" s="62" t="inlineStr">
        <is>
          <t>2558</t>
        </is>
      </c>
    </row>
    <row r="320" ht="24" customHeight="1" s="49">
      <c r="A320" s="62" t="n">
        <v>338</v>
      </c>
      <c r="B320" s="78"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ข้อใดเป็นกลไกการออกฤทธิ์ของ fluconazole</t>
        </is>
      </c>
      <c r="C320" s="62" t="inlineStr"/>
      <c r="D320" s="78" t="inlineStr">
        <is>
          <t>ยับยั้งการสร้างส่วนประกอบของผนังเซลล์</t>
        </is>
      </c>
      <c r="E320" s="78" t="inlineStr">
        <is>
          <t>ยับยั้งการสร้าง squalene epoxidase</t>
        </is>
      </c>
      <c r="F320" s="78" t="inlineStr">
        <is>
          <t>ยับยั้งการสร้างส่วนประกอบของเยื่อหุ้มเซลล์</t>
        </is>
      </c>
      <c r="G320" s="78" t="inlineStr">
        <is>
          <t>ยับยั้งกระบวนการ mitosis</t>
        </is>
      </c>
      <c r="H320" s="78" t="inlineStr">
        <is>
          <t>ยับยั้งการสร้าง ribosome</t>
        </is>
      </c>
      <c r="I320" s="62" t="inlineStr">
        <is>
          <t>3</t>
        </is>
      </c>
      <c r="J320" s="78" t="inlineStr">
        <is>
          <t xml:space="preserve">✅ คำตอบที่ถูกต้อง: ข้อ ค. ยับยั้งการสร้างส่วนประกอบของเยื่อหุ้มเซลล์
🎯 ทำไมข้อนี้ถึงถูก:
🔍 ข้ออื่นผิดเพราะอะไร:
</t>
        </is>
      </c>
      <c r="K320" s="62" t="inlineStr"/>
      <c r="L320" s="78" t="inlineStr">
        <is>
          <t>Antifungal Pharmacology</t>
        </is>
      </c>
      <c r="M320" s="62" t="inlineStr">
        <is>
          <t>Clinic</t>
        </is>
      </c>
      <c r="N320" s="78" t="inlineStr">
        <is>
          <t>[SOURCE: Pharma Plus เล่มม่วง 2 - ข้อสอบย้อนหลังปี 2558 วันที่ 2 ข้อ 35]</t>
        </is>
      </c>
      <c r="O320" s="62" t="inlineStr">
        <is>
          <t>ข้อสอบเก่า</t>
        </is>
      </c>
      <c r="P320" s="62" t="inlineStr">
        <is>
          <t>2558</t>
        </is>
      </c>
    </row>
    <row r="321" ht="24" customHeight="1" s="49">
      <c r="A321" s="62" t="n">
        <v>339</v>
      </c>
      <c r="B321" s="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 Lopinavir/ritonavir ทำปฏิกิริยากับยา Ergotamine (Cafergot) ผ่านกลไกทางเภสัชจลนศาสตร์ใด</t>
        </is>
      </c>
      <c r="C321" s="62" t="inlineStr"/>
      <c r="D321" s="78" t="inlineStr">
        <is>
          <t>เพิ่มการ metabolism ของ ergotamine</t>
        </is>
      </c>
      <c r="E321" s="78" t="inlineStr">
        <is>
          <t>เพิ่มการ ขับออกของ ergotamine</t>
        </is>
      </c>
      <c r="F321" s="78" t="inlineStr">
        <is>
          <t>ลดการ metabolism ของ ergotamine</t>
        </is>
      </c>
      <c r="G321" s="78" t="inlineStr">
        <is>
          <t>ลดการ ขับออกของ ergotamine</t>
        </is>
      </c>
      <c r="H321" s="78" t="inlineStr">
        <is>
          <t>เพิ่มการดูดซึม ergotamine</t>
        </is>
      </c>
      <c r="I321" s="62" t="inlineStr">
        <is>
          <t>3</t>
        </is>
      </c>
      <c r="J321" s="78" t="inlineStr">
        <is>
          <t xml:space="preserve">✅ คำตอบที่ถูกต้อง: ข้อ ค. ลดการ metabolism ของ ergotamine
🎯 ทำไมข้อนี้ถึงถูก:
🔍 ข้ออื่นผิดเพราะอะไร:
</t>
        </is>
      </c>
      <c r="K321" s="62" t="inlineStr"/>
      <c r="L321" s="78" t="inlineStr">
        <is>
          <t>HIV/AIDS and Antiretroviral Therapy</t>
        </is>
      </c>
      <c r="M321" s="62" t="inlineStr">
        <is>
          <t>Clinic</t>
        </is>
      </c>
      <c r="N321" s="78" t="inlineStr">
        <is>
          <t>[SOURCE: Pharma Plus เล่มม่วง 2 - ข้อสอบย้อนหลังปี 2558 วันที่ 2 ข้อ 70]</t>
        </is>
      </c>
      <c r="O321" s="62" t="inlineStr">
        <is>
          <t>ข้อสอบเก่า</t>
        </is>
      </c>
      <c r="P321" s="62" t="inlineStr">
        <is>
          <t>2558</t>
        </is>
      </c>
    </row>
    <row r="322" ht="24" customHeight="1" s="49">
      <c r="A322" s="62" t="n">
        <v>340</v>
      </c>
      <c r="B322" s="78" t="inlineStr">
        <is>
          <t>[กรณีศึกษา 11]
เด็กอายุ 5 ขวบถูกสุนัขกัดที่น่องหลายแผล มีแผลลึก ไม่ทราบประวัติฉีดวัคซีน
คำถาม: เด็กรายนี้ควรได้รับวัคซีนและชีววัตถุใดในการดูแลรักษาหลังสัมผัสโรค (Post-Exposure Prophylaxis)</t>
        </is>
      </c>
      <c r="C322" s="62" t="inlineStr"/>
      <c r="D322" s="78" t="inlineStr">
        <is>
          <t>Rabies</t>
        </is>
      </c>
      <c r="E322" s="78" t="inlineStr">
        <is>
          <t>Tetanus</t>
        </is>
      </c>
      <c r="F322" s="78" t="inlineStr">
        <is>
          <t>RIG</t>
        </is>
      </c>
      <c r="G322" s="78" t="inlineStr">
        <is>
          <t>Rabies, RIG</t>
        </is>
      </c>
      <c r="H322" s="78" t="inlineStr">
        <is>
          <t>Rabies, RIG, tetanus</t>
        </is>
      </c>
      <c r="I322" s="62" t="inlineStr">
        <is>
          <t>5</t>
        </is>
      </c>
      <c r="J322" s="78" t="inlineStr">
        <is>
          <t xml:space="preserve">✅ คำตอบที่ถูกต้อง: ข้อ จ. Rabies, RIG, tetanus
🎯 ทำไมข้อนี้ถึงถูก:
🔍 ข้ออื่นผิดเพราะอะไร:
</t>
        </is>
      </c>
      <c r="K322" s="62" t="inlineStr"/>
      <c r="L322" s="78" t="inlineStr">
        <is>
          <t>Immunization and Vaccines</t>
        </is>
      </c>
      <c r="M322" s="62" t="inlineStr">
        <is>
          <t>Clinic</t>
        </is>
      </c>
      <c r="N322" s="78" t="inlineStr">
        <is>
          <t>[SOURCE: Pharma Plus เล่มม่วง 2 - ข้อสอบย้อนหลังปี 2558 วันที่ 2 ข้อ 74]</t>
        </is>
      </c>
      <c r="O322" s="62" t="inlineStr">
        <is>
          <t>ข้อสอบเก่า</t>
        </is>
      </c>
      <c r="P322" s="62" t="inlineStr">
        <is>
          <t>2558</t>
        </is>
      </c>
    </row>
    <row r="323" ht="24" customHeight="1" s="49">
      <c r="A323" s="62" t="n">
        <v>341</v>
      </c>
      <c r="B323" s="78" t="inlineStr">
        <is>
          <t>[กรณีศึกษา 11]
เด็กอายุ 5 ขวบถูกสุนัขกัดที่น่องหลายแผล มีแผลลึก ไม่ทราบประวัติฉีดวัคซีน
คำถาม: ข้อใดถูกต้องเกี่ยวกับการบริหารชีววัตถุป้องกันโรคพิษสุนัขบ้า</t>
        </is>
      </c>
      <c r="C323" s="62" t="inlineStr"/>
      <c r="D323" s="78" t="inlineStr">
        <is>
          <t>ฉีด ERIG ต้องทำ skin test</t>
        </is>
      </c>
      <c r="E323" s="78" t="inlineStr">
        <is>
          <t>ฉีด ERIG ที่ต้นแขนคนละข้างกับที่ ฉีด rabies</t>
        </is>
      </c>
      <c r="F323" s="78" t="inlineStr">
        <is>
          <t>ฉีด rabies แบบ ID ใช้ปริมาณวัคซีนมากกว่า IM</t>
        </is>
      </c>
      <c r="G323" s="78" t="inlineStr">
        <is>
          <t>วัคซีนทุกยี่ห้อสามารถใช้แทนกันได้</t>
        </is>
      </c>
      <c r="H323" s="78" t="inlineStr">
        <is>
          <t>ไม่มีข้อใดถูก</t>
        </is>
      </c>
      <c r="I323" s="62" t="inlineStr">
        <is>
          <t>1</t>
        </is>
      </c>
      <c r="J323" s="78" t="inlineStr">
        <is>
          <t xml:space="preserve">✅ คำตอบที่ถูกต้อง: ข้อ ก. ฉีด ERIG ต้องทำ skin test
🎯 ทำไมข้อนี้ถึงถูก:
🔍 ข้ออื่นผิดเพราะอะไร:
</t>
        </is>
      </c>
      <c r="K323" s="62" t="inlineStr"/>
      <c r="L323" s="78" t="inlineStr">
        <is>
          <t>Immunization and Vaccines</t>
        </is>
      </c>
      <c r="M323" s="62" t="inlineStr">
        <is>
          <t>Clinic</t>
        </is>
      </c>
      <c r="N323" s="78" t="inlineStr">
        <is>
          <t>[SOURCE: Pharma Plus เล่มม่วง 2 - ข้อสอบย้อนหลังปี 2558 วันที่ 2 ข้อ 75]</t>
        </is>
      </c>
      <c r="O323" s="62" t="inlineStr">
        <is>
          <t>ข้อสอบเก่า</t>
        </is>
      </c>
      <c r="P323" s="62" t="inlineStr">
        <is>
          <t>2558</t>
        </is>
      </c>
    </row>
    <row r="324" ht="24" customHeight="1" s="49">
      <c r="A324" s="62" t="n">
        <v>342</v>
      </c>
      <c r="B324" s="78" t="inlineStr">
        <is>
          <t>[กรณีศึกษา 11]
เด็กอายุ 5 ขวบถูกสุนัขกัดที่น่องหลายแผล มีแผลลึก ไม่ทราบประวัติฉีดวัคซีน
คำถาม: ข้อใดถูกต้องเกี่ยวกับการฉีดวัคซีนป้องกันบาดทะยักในผู้ป่วยรายนี้ที่ไม่ทราบประวัติการได้รับวัคซีนมาก่อน</t>
        </is>
      </c>
      <c r="C324" s="62" t="inlineStr"/>
      <c r="D324" s="78" t="inlineStr">
        <is>
          <t>ฉีดเข็มเดียว</t>
        </is>
      </c>
      <c r="E324" s="78" t="inlineStr">
        <is>
          <t>ฉีดเดือนที่ 0 - 1 - 6</t>
        </is>
      </c>
      <c r="F324" s="78" t="inlineStr">
        <is>
          <t>ฉีดใหม่ทั้งหมด 5 เข็ม</t>
        </is>
      </c>
      <c r="G324" s="78" t="inlineStr">
        <is>
          <t>ฉีดเดือนที่ 0, 1</t>
        </is>
      </c>
      <c r="H324" s="78" t="inlineStr">
        <is>
          <t>ฉีดพร้อมกับ rabies</t>
        </is>
      </c>
      <c r="I324" s="62" t="inlineStr">
        <is>
          <t>3</t>
        </is>
      </c>
      <c r="J324" s="78" t="inlineStr">
        <is>
          <t xml:space="preserve">✅ คำตอบที่ถูกต้อง: ข้อ ค. ฉีดใหม่ทั้งหมด 5 เข็ม
🎯 ทำไมข้อนี้ถึงถูก:
🔍 ข้ออื่นผิดเพราะอะไร:
</t>
        </is>
      </c>
      <c r="K324" s="62" t="inlineStr"/>
      <c r="L324" s="78" t="inlineStr">
        <is>
          <t>Immunization and Vaccines</t>
        </is>
      </c>
      <c r="M324" s="62" t="inlineStr">
        <is>
          <t>Clinic</t>
        </is>
      </c>
      <c r="N324" s="78" t="inlineStr">
        <is>
          <t>[SOURCE: Pharma Plus เล่มม่วง 2 - ข้อสอบย้อนหลังปี 2558 วันที่ 2 ข้อ 77]</t>
        </is>
      </c>
      <c r="O324" s="62" t="inlineStr">
        <is>
          <t>ข้อสอบเก่า</t>
        </is>
      </c>
      <c r="P324" s="62" t="inlineStr">
        <is>
          <t>2558</t>
        </is>
      </c>
    </row>
    <row r="325" ht="24" customHeight="1" s="49">
      <c r="A325" s="62" t="n">
        <v>343</v>
      </c>
      <c r="B325" s="78" t="inlineStr">
        <is>
          <t>[กรณีศึกษา 11]
เด็กอายุ 5 ขวบถูกสุนัขกัดที่น่องหลายแผล มีแผลลึก ไม่ทราบประวัติฉีดวัคซีน
คำถาม: วัคซีนป้องกันโรคพิษสุนัขบ้าที่ใช้ในมนุษย์ (Rabies vaccine เช่น PCECV, PVRV) จัดเป็นวัคซีนประเภทใด</t>
        </is>
      </c>
      <c r="C325" s="62" t="inlineStr"/>
      <c r="D325" s="78" t="inlineStr">
        <is>
          <t>Lived vaccine</t>
        </is>
      </c>
      <c r="E325" s="78" t="inlineStr">
        <is>
          <t>Toxoid</t>
        </is>
      </c>
      <c r="F325" s="78" t="inlineStr">
        <is>
          <t>Adjuvant</t>
        </is>
      </c>
      <c r="G325" s="78" t="inlineStr">
        <is>
          <t>Killed vaccine</t>
        </is>
      </c>
      <c r="H325" s="78" t="inlineStr">
        <is>
          <t>Acellular</t>
        </is>
      </c>
      <c r="I325" s="62" t="inlineStr">
        <is>
          <t>4</t>
        </is>
      </c>
      <c r="J325" s="78" t="inlineStr">
        <is>
          <t xml:space="preserve">✅ คำตอบที่ถูกต้อง: ข้อ ง. Killed vaccine
🎯 ทำไมข้อนี้ถึงถูก:
🔍 ข้ออื่นผิดเพราะอะไร:
</t>
        </is>
      </c>
      <c r="K325" s="62" t="inlineStr"/>
      <c r="L325" s="78" t="inlineStr">
        <is>
          <t>Immunization and Biologicals</t>
        </is>
      </c>
      <c r="M325" s="62" t="inlineStr">
        <is>
          <t>Product</t>
        </is>
      </c>
      <c r="N325" s="78" t="inlineStr">
        <is>
          <t>[SOURCE: Pharma Plus เล่มม่วง 2 - ข้อสอบย้อนหลังปี 2558 วันที่ 2 ข้อ 79]</t>
        </is>
      </c>
      <c r="O325" s="62" t="inlineStr">
        <is>
          <t>ข้อสอบเก่า</t>
        </is>
      </c>
      <c r="P325" s="62" t="inlineStr">
        <is>
          <t>2558</t>
        </is>
      </c>
    </row>
    <row r="326" ht="24" customHeight="1" s="49">
      <c r="A326" s="62" t="n">
        <v>344</v>
      </c>
      <c r="B326" s="78" t="inlineStr">
        <is>
          <t>[กรณีศึกษา]
ชายอายุ 25 ปี มีตุ่มน้ำใสที่อวัยวะเพศ มีอาการแสบร้อน คัน เป็นมาแล้ว 2 วัน ซักประวัติเพิ่มเติมพบว่าพักผ่อนน้อย
คำถาม: จากอาการผู้ป่วยเกิดจากการติดเชื้อใด</t>
        </is>
      </c>
      <c r="C326" s="62" t="inlineStr"/>
      <c r="D326" s="78" t="inlineStr">
        <is>
          <t>Varicella zoster</t>
        </is>
      </c>
      <c r="E326" s="78" t="inlineStr">
        <is>
          <t>Neisseria gonorrhoeae</t>
        </is>
      </c>
      <c r="F326" s="78" t="inlineStr">
        <is>
          <t>Chlamydia trachomatis</t>
        </is>
      </c>
      <c r="G326" s="78" t="inlineStr">
        <is>
          <t>HSV1</t>
        </is>
      </c>
      <c r="H326" s="78" t="inlineStr">
        <is>
          <t>HSV2</t>
        </is>
      </c>
      <c r="I326" s="62" t="inlineStr">
        <is>
          <t>5</t>
        </is>
      </c>
      <c r="J326" s="78" t="inlineStr">
        <is>
          <t>✅ คำตอบที่ถูกต้อง: ข้อ จ. HSV2
🎯 ทำไมข้อนี้ถึงถูก:
ตุ่มน้ำใส (vesicles on erythematous base) บริเวณอวัยวะเพศที่มีอาการแสบร้อน คัน สัมพันธ์กับภาวะร่างกายอ่อนแอพักผ่อนน้อย เป็นลักษณะทางคลินิกจำเพาะของ genital herpes ซึ่งสาเหตุหลักเกิดจากเชื้อ Herpes simplex virus type 2 (HSV-2)
🔍 ข้ออื่นผิดเพราะอะไร:
• • ข้อ ก.: Varicella zoster virus (VZV) ก่อให้เกิดโรคอีสุกอีใส (chickenpox) หรือโรคงูสวัด (herpes zoster) ซึ่งจะกระจายตามแนว dermatome ของร่างกาย
• ข้อ ข.: Neisseria gonorrhoeae ก่อโรคหนองในแท้ (gonorrhea) มีอาการปัสสาวะแสบขัดและมีหนองไหลจากท่อปัสสาวะ ไม่ได้แสดงเป็นกลุ่มตุ่มน้ำใส
• ข้อ ค.: Chlamydia trachomatis ก่อโรคหนองในเทียม มีมูกใสหรือปัสสาวะแสบขัดเล็กน้อย ไม่เกิดแผลตุ่มน้ำใส
• ข้อ ง.: HSV-1 มักก่อโรคเริมบริเวณริมฝีปากและช่องปาก (herpes labialis) เป็นหลัก แม้จะพบที่อวัยวะเพศได้แต่น้อยกว่า HSV-2</t>
        </is>
      </c>
      <c r="K326" s="62" t="inlineStr"/>
      <c r="L326" s="78" t="inlineStr">
        <is>
          <t>Sexually Transmitted Infections</t>
        </is>
      </c>
      <c r="M326" s="62" t="inlineStr">
        <is>
          <t>Clinic</t>
        </is>
      </c>
      <c r="N326" s="78" t="inlineStr">
        <is>
          <t>[SOURCE: Pharma Plus เล่มม่วง 2 - ข้อสอบย้อนหลัง PLE-CC1 ปี 2564 วันที่ 1 ข้อ 16]</t>
        </is>
      </c>
      <c r="O326" s="62" t="inlineStr">
        <is>
          <t>ข้อสอบเก่า</t>
        </is>
      </c>
      <c r="P326" s="62" t="inlineStr">
        <is>
          <t>2564</t>
        </is>
      </c>
    </row>
    <row r="327" ht="24" customHeight="1" s="49">
      <c r="A327" s="62" t="n">
        <v>345</v>
      </c>
      <c r="B327" s="78" t="inlineStr">
        <is>
          <t>เริมที่อวัยวะเพศ (genital herpes) การรักษาควรใช้ขนาดยาตามข้อใด</t>
        </is>
      </c>
      <c r="C327" s="62" t="inlineStr"/>
      <c r="D327" s="78" t="inlineStr">
        <is>
          <t>Valacyclovir 1 g OD 5 d</t>
        </is>
      </c>
      <c r="E327" s="78" t="inlineStr">
        <is>
          <t>Acyclovir 400 mg TID 7-10 d</t>
        </is>
      </c>
      <c r="F327" s="78" t="inlineStr">
        <is>
          <t>Acyclovir 200 mg TID 7-14 d</t>
        </is>
      </c>
      <c r="G327" s="78" t="inlineStr">
        <is>
          <t>Famciclovir 1 g OD 5 d</t>
        </is>
      </c>
      <c r="H327" s="78" t="inlineStr">
        <is>
          <t>Famciclovir 125 mg BID 7-10 d</t>
        </is>
      </c>
      <c r="I327" s="62" t="inlineStr">
        <is>
          <t>2</t>
        </is>
      </c>
      <c r="J327" s="78" t="inlineStr">
        <is>
          <t>✅ คำตอบที่ถูกต้อง: ข้อ ข. Acyclovir 400 mg TID 7-10 d
🎯 ทำไมข้อนี้ถึงถูก:
ตามแนวทางการรักษาของ CDC และสมาคมโรคติดเชื้อ ขนาดยามาตรฐานสำหรับ initial episode ของ genital herpes คือ Acyclovir 400 mg TID นาน 7-10 วัน (หรือ Acyclovir 200 mg 5 times daily นาน 7-10 วัน หรือ Valacyclovir 1 g BID นาน 7-10 วัน)
🔍 ข้ออื่นผิดเพราะอะไร:
• • ข้อ ก.: Valacyclovir สำหรับ initial genital herpes ต้องให้ขนาด 1 g BID นาน 7-10 วัน การให้ 1 g OD วันละครั้งสั้นเกินไปและขนาดยาไม่เพียงพอ
• ข้อ ค.: Acyclovir 200 mg หากจะใช้ต้องรับประทานวันละ 5 ครั้ง (5 times daily) ทุก 4 ชั่วโมง ไม่ใช่ TID (วันละ 3 ครั้ง)
• ข้อ ง.: Famciclovir ขนาดมาตรฐานสำหรับ genital herpes คือ 250 mg TID นาน 7-10 วัน ไม่ใช้ 1 g OD
• ข้อ จ.: Famciclovir 125 mg BID เป็นขนาดยาสำหรับ recurrent episode ไม่ใช่ขนาดยาหลักของการรักษาแบบเต็มรูปแบบ</t>
        </is>
      </c>
      <c r="K327" s="62" t="inlineStr"/>
      <c r="L327" s="78" t="inlineStr">
        <is>
          <t>Sexually Transmitted Infections</t>
        </is>
      </c>
      <c r="M327" s="62" t="inlineStr">
        <is>
          <t>Clinic</t>
        </is>
      </c>
      <c r="N327" s="78" t="inlineStr">
        <is>
          <t>[SOURCE: Pharma Plus เล่มม่วง 2 - ข้อสอบย้อนหลัง PLE-CC1 ปี 2564 วันที่ 1 ข้อ 19]</t>
        </is>
      </c>
      <c r="O327" s="62" t="inlineStr">
        <is>
          <t>ข้อสอบเก่า</t>
        </is>
      </c>
      <c r="P327" s="62" t="inlineStr">
        <is>
          <t>2564</t>
        </is>
      </c>
    </row>
    <row r="328" ht="24" customHeight="1" s="49">
      <c r="A328" s="62" t="n">
        <v>346</v>
      </c>
      <c r="B328" s="78" t="inlineStr">
        <is>
          <t>[กรณีศึกษา]
คนไข้อายุ 10 ปี มีอาการเจ็บคอ ตรวจพบคอแดงมีจุดหนองที่ต่อมทอนซิล ไข้สูง ไม่มีอาการไอ เข้าได้กับภาวะ Group A Streptococcal pharyngotonsillitis
คำถาม: คนไข้อายุ 10 ปี เจ็บคอ มีหนอง ไข้สูง ไม่ไอ ควรได้รับยาอะไรรักษา</t>
        </is>
      </c>
      <c r="C328" s="62" t="inlineStr"/>
      <c r="D328" s="78" t="inlineStr">
        <is>
          <t>ฟ้าทะลายโจร</t>
        </is>
      </c>
      <c r="E328" s="78" t="inlineStr">
        <is>
          <t>Erythromycin</t>
        </is>
      </c>
      <c r="F328" s="78" t="inlineStr">
        <is>
          <t>Clindamycin</t>
        </is>
      </c>
      <c r="G328" s="78" t="inlineStr">
        <is>
          <t>Ciprofloxacin</t>
        </is>
      </c>
      <c r="H328" s="78" t="inlineStr">
        <is>
          <t>Amoxicillin</t>
        </is>
      </c>
      <c r="I328" s="62" t="inlineStr">
        <is>
          <t>5</t>
        </is>
      </c>
      <c r="J328" s="78" t="inlineStr">
        <is>
          <t>✅ คำตอบที่ถูกต้อง: ข้อ จ. Amoxicillin
🎯 ทำไมข้อนี้ถึงถูก:
ผู้ป่วยมี Centor score สูง (tonsillar exudate, fever, absence of cough, age 10) เข้าได้กับการติดเชื้อ Group A Streptococcus (Streptococcus pyogenes) ยาปฏิชีวนะทางเลือกแรก (drug of choice) คือ Amoxicillin (หรือ Penicillin V) เป็นเวลา 10 วัน
🔍 ข้ออื่นผิดเพราะอะไร:
• • ข้อ ก.: ฟ้าทะลายโจรใช้บรรเทาอาการหวัดทั่วไปที่เกิดจากเชื้อไวรัส แต่ไม่สามารถกำจัดเชื้อ Group A Streptococcus เพื่อป้องกัน rheumatic fever ได้
• ข้อ ข.: Erythromycin เป็นทางเลือกสำรองในผู้ที่แพ้ penicillin อย่างรุนแรง ไม่ใช่ first-line therapy และมีผลข้างเคียงทางเดินอาหารสูง
• ข้อ ค.: Clindamycin สำรองไว้ใช้กรณีแพ้ penicillin รุนแรง หรือการติดเชื้อซ้ำซาก ไม่ใช่ยาอันดับแรก
• ข้อ ง.: Ciprofloxacin เป็น fluoroquinolone ซึ่งห้ามใช้เป็น first-line ในเด็ก และมีฤทธิ์ต้านเชื้อ Streptococcus pyogenes ไม่ดี</t>
        </is>
      </c>
      <c r="K328" s="62" t="inlineStr"/>
      <c r="L328" s="78" t="inlineStr">
        <is>
          <t>Upper Respiratory Tract Infections</t>
        </is>
      </c>
      <c r="M328" s="62" t="inlineStr">
        <is>
          <t>Clinic</t>
        </is>
      </c>
      <c r="N328" s="78" t="inlineStr">
        <is>
          <t>[SOURCE: Pharma Plus เล่มม่วง 2 - ข้อสอบย้อนหลัง PLE-CC1 ปี 2564 วันที่ 1 ข้อ 22]</t>
        </is>
      </c>
      <c r="O328" s="62" t="inlineStr">
        <is>
          <t>ข้อสอบเก่า</t>
        </is>
      </c>
      <c r="P328" s="62" t="inlineStr">
        <is>
          <t>2564</t>
        </is>
      </c>
    </row>
    <row r="329" ht="24" customHeight="1" s="49">
      <c r="A329" s="62" t="n">
        <v>347</v>
      </c>
      <c r="B329" s="78" t="inlineStr">
        <is>
          <t>[กรณีศึกษา]
คนไข้อายุ 10 ปี เจ็บคอ มีหนอง ไข้สูง ไม่ไอ ได้รับยาปฏิชีวนะรักษาเป็นเวลา 10 วัน
คำถาม: ข้อใดไม่ใช่เหตุผลในการให้ยาปฏิชีวนะ เพื่อรักษาคอหอยอักเสบเฉียบพลันเป็นเวลา 10 วัน</t>
        </is>
      </c>
      <c r="C329" s="62" t="inlineStr"/>
      <c r="D329" s="78" t="inlineStr">
        <is>
          <t>ป้องกันกลับมาเป็นซ้ำ</t>
        </is>
      </c>
      <c r="E329" s="78" t="inlineStr">
        <is>
          <t>ป้องกันการล้มเหลวในการรักษา</t>
        </is>
      </c>
      <c r="F329" s="78" t="inlineStr">
        <is>
          <t>กำจัดเชื้อให้หมด</t>
        </is>
      </c>
      <c r="G329" s="78" t="inlineStr">
        <is>
          <t>ป้องกันไข้รูมาติก</t>
        </is>
      </c>
      <c r="H329" s="78" t="inlineStr">
        <is>
          <t>เพื่อใช้ยาในขนาดต่ำเพื่อลดอาการไม่พึงประสงค์</t>
        </is>
      </c>
      <c r="I329" s="62" t="inlineStr">
        <is>
          <t>5</t>
        </is>
      </c>
      <c r="J329" s="78" t="inlineStr">
        <is>
          <t>✅ คำตอบที่ถูกต้อง: ข้อ จ. เพื่อใช้ยาในขนาดต่ำเพื่อลดอาการไม่พึงประสงค์
🎯 ทำไมข้อนี้ถึงถูก:
การรักษา GAS pharyngitis ต้องให้ยาปฏิชีวนะในขนาดการรักษามาตรฐานเต็มขนาด (standard full dose) เพื่อกำจัดเชื้อให้หมด ไม่ใช่การลดขนาดยาลงให้ต่ำเพื่อลดผลข้างเคียง
🔍 ข้ออื่นผิดเพราะอะไร:
• • ข้อ ก.: การให้ยาครบ 10 วันมีเป้าหมายเพื่อป้องกันการกลับเป็นซ้ำ (prevention of recurrent infection)
• ข้อ ข.: การรับประทานยาครบกำหนดช่วยป้องกัน treatment failure และลดอัตราการดื้อยา
• ข้อ ค.: จำเป็นต้องให้ยาครบ 10 วันเพื่อให้เกิด microbiological eradication กำจัดเชื้อแบคทีเรียจากคอหอยให้หมดสิ้น
• ข้อ ง.: วัตถุประสงค์ที่สำคัญที่สุดทางคลินิกของการรักษา GAS นาน 10 วันคือการป้องกันภาวะแทรกซ้อนไข้รูมาติกเฉียบพลัน (acute rheumatic fever)</t>
        </is>
      </c>
      <c r="K329" s="62" t="inlineStr"/>
      <c r="L329" s="78" t="inlineStr">
        <is>
          <t>Upper Respiratory Tract Infections</t>
        </is>
      </c>
      <c r="M329" s="62" t="inlineStr">
        <is>
          <t>Clinic</t>
        </is>
      </c>
      <c r="N329" s="78" t="inlineStr">
        <is>
          <t>[SOURCE: Pharma Plus เล่มม่วง 2 - ข้อสอบย้อนหลัง PLE-CC1 ปี 2564 วันที่ 1 ข้อ 23]</t>
        </is>
      </c>
      <c r="O329" s="62" t="inlineStr">
        <is>
          <t>ข้อสอบเก่า</t>
        </is>
      </c>
      <c r="P329" s="62" t="inlineStr">
        <is>
          <t>2564</t>
        </is>
      </c>
    </row>
    <row r="330" ht="24" customHeight="1" s="49">
      <c r="A330" s="62" t="n">
        <v>348</v>
      </c>
      <c r="B330" s="78" t="inlineStr">
        <is>
          <t>Pharyngitis ที่เป็นสาเหตุจากแบคทีเรียที่พบบ่อยและสำคัญที่สุดเกิดจากเชื้ออะไร</t>
        </is>
      </c>
      <c r="C330" s="62" t="inlineStr"/>
      <c r="D330" s="78" t="inlineStr">
        <is>
          <t>Streptococcus pneumoniae</t>
        </is>
      </c>
      <c r="E330" s="78" t="inlineStr">
        <is>
          <t>Streptococcus pyogenes</t>
        </is>
      </c>
      <c r="F330" s="78" t="inlineStr">
        <is>
          <t>Staphylococcus aureus</t>
        </is>
      </c>
      <c r="G330" s="78" t="inlineStr">
        <is>
          <t>H. influenzae</t>
        </is>
      </c>
      <c r="H330" s="78" t="inlineStr">
        <is>
          <t>Staphylococcus saprophyticus</t>
        </is>
      </c>
      <c r="I330" s="62" t="inlineStr">
        <is>
          <t>2</t>
        </is>
      </c>
      <c r="J330" s="78" t="inlineStr">
        <is>
          <t>✅ คำตอบที่ถูกต้อง: ข้อ ข. Streptococcus pyogenes
🎯 ทำไมข้อนี้ถึงถูก:
เชื้อแบคทีเรียที่เป็นสาเหตุหลักของ bacterial pharyngitis และ acute tonsillitis คือ Streptococcus pyogenes หรือ Group A beta-hemolytic Streptococcus (GAS)
🔍 ข้ออื่นผิดเพราะอะไร:
• • ข้อ ก.: Streptococcus pneumoniae เป็นสาเหตุสำคัญของ otitis media, sinusitis และ community-acquired pneumonia แต่ไม่ใช่สาเหตุหลักของ exudative pharyngitis
• ข้อ ค.: Staphylococcus aureus ไม่ใช่สาเหตุหลักของ pharyngitis ในผู้ป่วยทั่วไป
• ข้อ ง.: Haemophilus influenzae มักก่อโรค acute otitis media, sinusitis, epiglottitis หรือ pneumonia
• ข้อ จ.: Staphylococcus saprophyticus เป็นสาเหตุสำคัญของการติดเชื้อทางเดินปัสสาวะ (UTI) ในหญิงวัยเจริญพันธุ์</t>
        </is>
      </c>
      <c r="K330" s="62" t="inlineStr"/>
      <c r="L330" s="78" t="inlineStr">
        <is>
          <t>Upper Respiratory Tract Infections</t>
        </is>
      </c>
      <c r="M330" s="62" t="inlineStr">
        <is>
          <t>Clinic</t>
        </is>
      </c>
      <c r="N330" s="78" t="inlineStr">
        <is>
          <t>[SOURCE: Pharma Plus เล่มม่วง 2 - ข้อสอบย้อนหลัง PLE-CC1 ปี 2564 วันที่ 1 ข้อ 24]</t>
        </is>
      </c>
      <c r="O330" s="62" t="inlineStr">
        <is>
          <t>ข้อสอบเก่า</t>
        </is>
      </c>
      <c r="P330" s="62" t="inlineStr">
        <is>
          <t>2564</t>
        </is>
      </c>
    </row>
    <row r="331" ht="24" customHeight="1" s="49">
      <c r="A331" s="62" t="n">
        <v>349</v>
      </c>
      <c r="B331" s="78" t="inlineStr">
        <is>
          <t>ข้อใดไม่ใช่เกณฑ์ Centor score (Modified Centor / McIsaac Criteria)</t>
        </is>
      </c>
      <c r="C331" s="62" t="inlineStr"/>
      <c r="D331" s="78" t="inlineStr">
        <is>
          <t>มีไข้สูงกว่า 38 องศาเซลเซียส</t>
        </is>
      </c>
      <c r="E331" s="78" t="inlineStr">
        <is>
          <t>ต่อมน้ำเหลืองด้านหน้าคอโต กดเจ็บ</t>
        </is>
      </c>
      <c r="F331" s="78" t="inlineStr">
        <is>
          <t>พบจุดหนองที่ทอนซิล</t>
        </is>
      </c>
      <c r="G331" s="78" t="inlineStr">
        <is>
          <t>อายุ 3-14 ปี</t>
        </is>
      </c>
      <c r="H331" s="78" t="inlineStr">
        <is>
          <t>จาม น้ำมูกไหล</t>
        </is>
      </c>
      <c r="I331" s="62" t="inlineStr">
        <is>
          <t>5</t>
        </is>
      </c>
      <c r="J331" s="78" t="inlineStr">
        <is>
          <t>✅ คำตอบที่ถูกต้อง: ข้อ จ. จาม น้ำมูกไหล
🎯 ทำไมข้อนี้ถึงถูก:
เกณฑ์ Centor score กำหนดให้การไม่มีอาการไอ (absence of cough) เป็นเกณฑ์ได้ 1 คะแนน ส่วนอาการจาม น้ำมูกไหล หรือคัดจมูก เป็นอาการบ่งชี้ถึง viral infection ไม่ได้จัดอยู่ในเกณฑ์บวกของ Centor score
🔍 ข้ออื่นผิดเพราะอะไร:
• • ข้อ ก.: ประวัติมีไข้หรือวัดอุณหภูมิร่างกาย &gt; 38 องศาเซลเซียส (history of fever &gt; 38 C) เป็นเกณฑ์ 1 คะแนนใน Centor score
• ข้อ ข.: ต่อมน้ำเหลืองด้านหน้าลำคอบวมโตและกดเจ็บ (tender anterior cervical adenopathy) เป็นเกณฑ์ 1 คะแนนใน Centor score
• ข้อ ค.: มีหนองหรือฝ้าขาวที่ต่อมทอนซิล (tonsillar exudate or swelling) เป็นเกณฑ์ 1 คะแนนใน Centor score
• ข้อ ง.: ช่วงอายุ 3 ถึง 14 ปี ได้คะแนนบวก 1 คะแนนตามเกณฑ์ Modified Centor / McIsaac criteria</t>
        </is>
      </c>
      <c r="K331" s="62" t="inlineStr"/>
      <c r="L331" s="78" t="inlineStr">
        <is>
          <t>Upper Respiratory Tract Infections</t>
        </is>
      </c>
      <c r="M331" s="62" t="inlineStr">
        <is>
          <t>Clinic</t>
        </is>
      </c>
      <c r="N331" s="78" t="inlineStr">
        <is>
          <t>[SOURCE: Pharma Plus เล่มม่วง 2 - ข้อสอบย้อนหลัง PLE-CC1 ปี 2564 วันที่ 1 ข้อ 25]</t>
        </is>
      </c>
      <c r="O331" s="62" t="inlineStr">
        <is>
          <t>ข้อสอบเก่า</t>
        </is>
      </c>
      <c r="P331" s="62" t="inlineStr">
        <is>
          <t>2564</t>
        </is>
      </c>
    </row>
    <row r="332" ht="24" customHeight="1" s="49">
      <c r="A332" s="62" t="n">
        <v>350</v>
      </c>
      <c r="B332" s="78" t="inlineStr">
        <is>
          <t>[กรณีศึกษา]
ผู้ป่วยเป็น hepatitis B และมีประวัติโรคหนองในร่วมด้วยแต่รักษาหายแล้ว วันนี้แพทย์วินิจฉัยติดเชื้อ HIV
คำถาม: ผู้ป่วยรายนี้ควรเริ่มยาต้านเอชไอวีเมื่อใด</t>
        </is>
      </c>
      <c r="C332" s="62" t="inlineStr"/>
      <c r="D332" s="78" t="inlineStr">
        <is>
          <t>เมื่อ CD4 ต่ำกว่า 250 cells/mm3</t>
        </is>
      </c>
      <c r="E332" s="78" t="inlineStr">
        <is>
          <t>หลังจากรักษา Hep B เสร็จแล้ว</t>
        </is>
      </c>
      <c r="F332" s="78" t="inlineStr">
        <is>
          <t>เริ่มหลังจาก viral load &gt; 500000 copies/mL</t>
        </is>
      </c>
      <c r="G332" s="78" t="inlineStr">
        <is>
          <t>เมื่อเริ่มป่วยด้วยโรคเชื้อฉวยโอกาส</t>
        </is>
      </c>
      <c r="H332" s="78" t="inlineStr">
        <is>
          <t>เริ่มการรักษาได้เลย หากผู้ป่วยพร้อม</t>
        </is>
      </c>
      <c r="I332" s="62" t="inlineStr">
        <is>
          <t>5</t>
        </is>
      </c>
      <c r="J332" s="78" t="inlineStr">
        <is>
          <t>✅ คำตอบที่ถูกต้อง: ข้อ จ. เริ่มการรักษาได้เลย หากผู้ป่วยพร้อม
🎯 ทำไมข้อนี้ถึงถูก:
ตามแนวทางการตรวจรักษาและป้องกันการติดเชื้อเอชไอวีแห่งประเทศไทยและ WHO แนะนำหลักการ Treat All และ Rapid ART Initiation คือเริ่มยาต้านไวรัสทันทีในผู้ติดเชื้อเอชไอวีทุกรายโดยไม่คำนึงถึงระดับ CD4 เมื่อผู้ป่วยมีความพร้อมและไม่มี opportunistic infections ที่มีข้อห้าม
🔍 ข้ออื่นผิดเพราะอะไร:
• • ข้อ ก.: การรอให้ CD4 ต่ำกว่า 250 cells/mm3 เป็นเกณฑ์ในอดีต ปัจจุบันแนะนำให้เริ่มยาทันทีทุกระดับ CD4 เพื่อลด morbidity และ mortality
• ข้อ ข.: Hepatitis B ในผู้ติดเชื้อ HIV สามารถรักษาควบคู่กันได้ทันทีโดยเลือกสูตรยาต้าน HIV ที่มีฤทธิ์ต้านไวรัสตับอักเสบบีร่วมด้วย เช่น TDF + 3TC หรือ FTC
• ข้อ ค.: ไม่จำเป็นต้องรอให้ viral load สูงเกิน 500000 copies/mL จึงจะเริ่มยา
• ข้อ ง.: การรอให้เกิด opportunistic infection จะเพิ่มความเสี่ยงต่อการเสียชีวิตและภาวะแทรกซ้อนรุนแรง</t>
        </is>
      </c>
      <c r="K332" s="62" t="inlineStr"/>
      <c r="L332" s="78" t="inlineStr">
        <is>
          <t>HIV/AIDS</t>
        </is>
      </c>
      <c r="M332" s="62" t="inlineStr">
        <is>
          <t>Clinic</t>
        </is>
      </c>
      <c r="N332" s="78" t="inlineStr">
        <is>
          <t>[SOURCE: Pharma Plus เล่มม่วง 2 - ข้อสอบย้อนหลัง PLE-CC1 ปี 2564 วันที่ 1 ข้อ 35]</t>
        </is>
      </c>
      <c r="O332" s="62" t="inlineStr">
        <is>
          <t>ข้อสอบเก่า</t>
        </is>
      </c>
      <c r="P332" s="62" t="inlineStr">
        <is>
          <t>2564</t>
        </is>
      </c>
    </row>
    <row r="333" ht="24" customHeight="1" s="49">
      <c r="A333" s="62" t="n">
        <v>351</v>
      </c>
      <c r="B333" s="78" t="inlineStr">
        <is>
          <t>[กรณีศึกษา]
ผู้ป่วยได้รับการวินิจฉัยติดเชื้อ HIV ร่วมกับ chronic hepatitis B coinfection
คำถาม: ควรเริ่มยารักษา HIV สูตรใด</t>
        </is>
      </c>
      <c r="C333" s="62" t="inlineStr"/>
      <c r="D333" s="78" t="inlineStr">
        <is>
          <t>AZT + 3TC + NVP</t>
        </is>
      </c>
      <c r="E333" s="78" t="inlineStr">
        <is>
          <t>d4T + 3TC + NVP</t>
        </is>
      </c>
      <c r="F333" s="78" t="inlineStr">
        <is>
          <t>TDF + FTC + LPV/r</t>
        </is>
      </c>
      <c r="G333" s="78" t="inlineStr">
        <is>
          <t>AZT + FTC + EFV</t>
        </is>
      </c>
      <c r="H333" s="78" t="inlineStr">
        <is>
          <t>TDF + 3TC + EFV</t>
        </is>
      </c>
      <c r="I333" s="62" t="inlineStr">
        <is>
          <t>5</t>
        </is>
      </c>
      <c r="J333" s="78" t="inlineStr">
        <is>
          <t>✅ คำตอบที่ถูกต้อง: ข้อ จ. TDF + 3TC + EFV
🎯 ทำไมข้อนี้ถึงถูก:
ผู้ป่วยที่มี HIV coinfection กับ HBV จำเป็นต้องใช้ dual-acting NRTI backbone ที่มีฤทธิ์ต้านทั้ง HIV และ HBV ซึ่งได้แก่ TDF ร่วมกับ 3TC (หรือ FTC) ร่วมกับ third agent ซึ่งสูตรมาตรฐานตามแนวทางของไทย (ยุคก่อนเปลี่ยนเป็น dolutegravir) คือ TDF + 3TC + EFV
🔍 ข้ออื่นผิดเพราะอะไร:
• • ข้อ ก.: AZT ไม่มีฤทธิ์ต้านไวรัสตับอักเสบบี และการใช้ 3TC เพียงตัวเดียวจะทำให้เชื้อ HBV ดื้อยาได้อย่างรวดเร็ว
• ข้อ ข.: d4T (stavudine) ถูกยกเลิกใช้แล้วเนื่องจากมีความเป็นพิษต่อไมโทคอนเดรียรุนแรง (severe lipodystrophy, lactic acidosis)
• ข้อ ค.: TDF + FTC + LPV/r มีสูตรยาที่ต้าน HBV ได้แต่ LPV/r จัดเป็น second-line หรือสูตรสำรอง มีผลข้างเคียงต่อระบบทางเดินอาหารและไขมันในเลือดสูง ไม่ใช่ first-line NNRTI-based regimen
• ข้อ ง.: AZT + FTC + EFV ไม่มี TDF ทำให้ขาดการรักษา HBV แบบ dual-active therapy ที่มีประสิทธิภาพ</t>
        </is>
      </c>
      <c r="K333" s="62" t="inlineStr"/>
      <c r="L333" s="78" t="inlineStr">
        <is>
          <t>HIV/AIDS</t>
        </is>
      </c>
      <c r="M333" s="62" t="inlineStr">
        <is>
          <t>Clinic</t>
        </is>
      </c>
      <c r="N333" s="78" t="inlineStr">
        <is>
          <t>[SOURCE: Pharma Plus เล่มม่วง 2 - ข้อสอบย้อนหลัง PLE-CC1 ปี 2564 วันที่ 1 ข้อ 36]</t>
        </is>
      </c>
      <c r="O333" s="62" t="inlineStr">
        <is>
          <t>ข้อสอบเก่า</t>
        </is>
      </c>
      <c r="P333" s="62" t="inlineStr">
        <is>
          <t>2564</t>
        </is>
      </c>
    </row>
    <row r="334" ht="24" customHeight="1" s="49">
      <c r="A334" s="62" t="n">
        <v>352</v>
      </c>
      <c r="B334" s="78" t="inlineStr">
        <is>
          <t>PrEP (Pre-Exposure Prophylaxis) ควรให้ยาตัวใด</t>
        </is>
      </c>
      <c r="C334" s="62" t="inlineStr"/>
      <c r="D334" s="78" t="inlineStr">
        <is>
          <t>TDF + 3TC</t>
        </is>
      </c>
      <c r="E334" s="78" t="inlineStr">
        <is>
          <t>AZT + 3TC</t>
        </is>
      </c>
      <c r="F334" s="78" t="inlineStr">
        <is>
          <t>TDF + FTC + LPV/r</t>
        </is>
      </c>
      <c r="G334" s="78" t="inlineStr">
        <is>
          <t>TDF + 3TC + EFV</t>
        </is>
      </c>
      <c r="H334" s="78" t="inlineStr">
        <is>
          <t>TDF + FTC</t>
        </is>
      </c>
      <c r="I334" s="62" t="inlineStr">
        <is>
          <t>5</t>
        </is>
      </c>
      <c r="J334" s="78" t="inlineStr">
        <is>
          <t>✅ คำตอบที่ถูกต้อง: ข้อ จ. TDF + FTC
🎯 ทำไมข้อนี้ถึงถูก:
สูตรยามาตรฐานระดับสากลและแนวทางเวชปฏิบัติของประเทศไทยสำหรับการป้องกันก่อนการสัมผัสเชื้อเอชไอวี (Pre-Exposure Prophylaxis: PrEP) คือ Tenofovir disoproxil fumarate (TDF) 300 mg ร่วมกับ Emtricitabine (FTC) 200 mg วันละ 1 เม็ด (หรือสูตร TDF + 3TC ในบางแนวทาง แต่ TDF + FTC คือ gold standard ที่ได้รับการรับรองจาก US FDA และ WHO)
🔍 ข้ออื่นผิดเพราะอะไร:
• • ข้อ ก.: TDF + 3TC แม้จะมีข้อมูลการใช้ในบางประเทศที่มีข้อจำกัดด้านงบประมาณ แต่ TDF + FTC เป็นสูตรมาตรฐานหลักที่ผ่านการศึกษาทางคลินิกขนาดใหญ่และได้รับการอนุมัติอย่างเป็นทางการ
• ข้อ ข.: AZT + 3TC เป็นสูตรยาต้าน HIV ในอดีต ไม่เคยมีข้อบ่งชี้หรือการศึกษาเพื่อใช้เป็น PrEP
• ข้อ ค.: TDF + FTC + LPV/r เป็นสูตรยา 3 ตัวสำหรับ Post-Exposure Prophylaxis (PEP) หรือการรักษาผู้ติดเชื้อ HIV ไม่ใช่ PrEP
• ข้อ ง.: TDF + 3TC + EFV เป็นสูตรยา 3 ตัวสำหรับการรักษาผู้ติดเชื้อ HIV (treatment regimen) ห้ามนำมาใช้เป็น PrEP</t>
        </is>
      </c>
      <c r="K334" s="62" t="inlineStr"/>
      <c r="L334" s="78" t="inlineStr">
        <is>
          <t>HIV/AIDS</t>
        </is>
      </c>
      <c r="M334" s="62" t="inlineStr">
        <is>
          <t>Clinic</t>
        </is>
      </c>
      <c r="N334" s="78" t="inlineStr">
        <is>
          <t>[SOURCE: Pharma Plus เล่มม่วง 2 - ข้อสอบย้อนหลัง PLE-CC1 ปี 2564 วันที่ 1 ข้อ 37]</t>
        </is>
      </c>
      <c r="O334" s="62" t="inlineStr">
        <is>
          <t>ข้อสอบเก่า</t>
        </is>
      </c>
      <c r="P334" s="62" t="inlineStr">
        <is>
          <t>2564</t>
        </is>
      </c>
    </row>
    <row r="335" ht="24" customHeight="1" s="49">
      <c r="A335" s="62" t="n">
        <v>353</v>
      </c>
      <c r="B335" s="78" t="inlineStr">
        <is>
          <t>[กรณีศึกษา การติดเชื้อพยาธิเส้นด้าย (Enterobius vermicularis)]
ต่อเนื่องจากข้อ 54 เด็กอายุ 4 ขวบ ติดเชื้อพยาธิเส้นด้าย (Enterobius vermicularis)
คำถาม: ยาทานใดเหมาะสมในการรักษาการติดเชื้อพยาธิเส้นด้ายในผู้ป่วยรายนี้</t>
        </is>
      </c>
      <c r="C335" s="62" t="inlineStr"/>
      <c r="D335" s="78" t="inlineStr">
        <is>
          <t>Mebendazole 500 มิลลิกรัม จำนวน 1 เม็ด</t>
        </is>
      </c>
      <c r="E335" s="78" t="inlineStr">
        <is>
          <t>mebendazole 100 มิลลิกรัม จำนวน 6 เม็ด</t>
        </is>
      </c>
      <c r="F335" s="78" t="inlineStr">
        <is>
          <t>mebendazole suspension</t>
        </is>
      </c>
      <c r="G335" s="78" t="inlineStr">
        <is>
          <t>Albendazole 400 mg</t>
        </is>
      </c>
      <c r="H335" s="78" t="inlineStr">
        <is>
          <t>Nicodamid 500 mg</t>
        </is>
      </c>
      <c r="I335" s="62" t="inlineStr">
        <is>
          <t>4</t>
        </is>
      </c>
      <c r="J335" s="78" t="inlineStr">
        <is>
          <t>✅ คำตอบที่ถูกต้อง: ข้อ ง. Albendazole 400 mg
🎯 ทำไมข้อนี้ถึงถูก: การรักษาการติดเชื้อพยาธิเส้นด้ายหรือพยาธิเข็มหมุด (Enterobius vermicularis pinworm) ในเด็กอายุตั้งแต่ 2 ขวบขึ้นไปและผู้ใหญ่ แนะนำให้ใช้ Albendazole 400 mg รับประทานครั้งเดียว (single dose) เคี้ยวให้ละเอียดก่อนกลืน และให้รับประทานซ้ำอีกครั้งในอีก 2 สัปดาห์ถัดไปเพื่อป้องกันการติดเชื้อซ้ำ (autoinfection) จากไข่พยาธิที่ฟักตัวใหม่
🔍 ข้ออื่นผิดเพราะอะไร:
• ข้อ ก.: Mebendazole 500 มิลลิกรัม รับประทานครั้งเดียว ไม่ใช่ขนาดยามาตรฐานสำหรับพยาธิเส้นด้าย (ขนาดยามาตรฐานของ mebendazole สำหรับ pinworm คือ 100 mg รับประทานครั้งเดียว แล้วซ้ำอีก 2 สัปดาห์)
• ข้อ ข.: mebendazole 100 มิลลิกรัม จำนวน 6 เม็ด (กินครั้งละ 100 mg วันละ 2 ครั้ง นาน 3 วัน) เป็นสูตรการรักษาพยาธิไส้เดือน พยาธิปากขอ หรือพยาธิแส้ม้า ไม่ใช่ขนาดยาสำหรับพยาธิเส้นด้าย
• ข้อ ค.: mebendazole suspension แม้เป็นยาน้ำสำหรับเด็ก แต่ไม่ได้ระบุขนาดความแรงและขนาดยาที่ชัดเจน และขนาดยามาตรฐานสำหรับ pinworm ในเด็กอายุ 4 ขวบสามารถเคี้ยว Albendazole 400 mg เม็ดเคี้ยวได้ตามแนวทางเวชปฏิบัติ
• ข้อ จ.: Nicodamid (Niclosamide) 500 mg เป็นยาฆ่าพยาธิตัวตืด (tapeworm เช่น Taenia saginata, Taenia solium) โดยยับยั้ง oxidative phosphorylation ในไมโทคอนเดรียของพยาธิตัวตืด ไม่มีผลต่อพยาธิตัวกลมหรือพยาธิเส้นด้าย</t>
        </is>
      </c>
      <c r="K335" s="62" t="inlineStr"/>
      <c r="L335" s="78" t="inlineStr">
        <is>
          <t>Helminthic infections</t>
        </is>
      </c>
      <c r="M335" s="62" t="inlineStr">
        <is>
          <t>Clinic</t>
        </is>
      </c>
      <c r="N335" s="78" t="inlineStr">
        <is>
          <t>[SOURCE: Pharma Plus เล่มม่วง 2 - ข้อสอบย้อนหลัง PLE-CC1 ปี 2564 วันที่ 1 ข้อ 55]</t>
        </is>
      </c>
      <c r="O335" s="62" t="inlineStr">
        <is>
          <t>ข้อสอบเก่า</t>
        </is>
      </c>
      <c r="P335" s="62" t="inlineStr">
        <is>
          <t>2564</t>
        </is>
      </c>
    </row>
    <row r="336" ht="24" customHeight="1" s="49">
      <c r="A336" s="62" t="n">
        <v>354</v>
      </c>
      <c r="B336" s="78" t="inlineStr">
        <is>
          <t>ยาในข้อใดที่ทำให้มีอาการ tubular proteinuria aminoaciduria phosphaturia (hypophosphate) glycosuria hypokalemia, hypocalcemia และ bicarbonate wasting</t>
        </is>
      </c>
      <c r="C336" s="62" t="inlineStr"/>
      <c r="D336" s="78" t="inlineStr">
        <is>
          <t>Doxycycline</t>
        </is>
      </c>
      <c r="E336" s="78" t="inlineStr">
        <is>
          <t>Clindamycin</t>
        </is>
      </c>
      <c r="F336" s="78" t="inlineStr">
        <is>
          <t>Amoxicillin</t>
        </is>
      </c>
      <c r="G336" s="78" t="inlineStr">
        <is>
          <t>Tenofovir</t>
        </is>
      </c>
      <c r="H336" s="78" t="inlineStr">
        <is>
          <t>Acyclovir</t>
        </is>
      </c>
      <c r="I336" s="62" t="inlineStr">
        <is>
          <t>4</t>
        </is>
      </c>
      <c r="J336" s="78" t="inlineStr">
        <is>
          <t>✅ คำตอบที่ถูกต้อง: ข้อ ง. Tenofovir
🎯 ทำไมข้อนี้ถึงถูก: กลุ่มอาการ tubular proteinuria, aminoaciduria, phosphaturia (hypophosphatemia), glycosuria (normoglycemic glycosuria), hypokalemia, hypocalcemia และ renal tubular acidosis type 2 (bicarbonate wasting) เป็นลักษณะจำเพาะของ Fanconi syndrome ซึ่งเกิดจากความผิดปกติในการดูดกลับสารที่ท่อไตส่วนต้น (proximal tubular dysfunction) โดย Tenofovir disoproxil fumarate (TDF) เป็นยาต้านไวรัสเอชไอวีและไวรัสตับอักเสบบีที่มีความเป็นพิษต่อไมโทคอนเดรียของเซลล์ท่อไตส่วนต้น (proximal tubular cell mitochondrial toxicity) ทำให้เกิดภาวะดังกล่าวได้บ่อยที่สุด
🔍 ข้ออื่นผิดเพราะอะไร:
• ข้อ ก.: Doxycycline อาจทำให้เกิดอาการไม่พึงประสงค์ต่อทางเดินอาหาร (esophagitis, nausea) หรือแพ้แสงแดด (photosensitivity) และยาที่หมดอายุอาจสลายตัวเป็น epianhydrotetracycline ทำให้เกิด Fanconi-like syndrome ได้ในอดีต แต่ยา Doxycycline มาตรฐานทั่วไปในปัจจุบันไม่ก่อให้เกิดกลุ่มอาการนี้
• ข้อ ข.: Clindamycin มีผลข้างเคียงสำคัญคือ pseudomembranous colitis จากการติดเชื้อ Clostridioides difficile ไม่ได้ก่อให้เกิด proximal renal tubular dysfunction
• ข้อ ค.: Amoxicillin อาจทำให้เกิด acute interstitial nephritis (AIN) จากปฏิกิริยาภูมิแพ้ แต่ไม่ก่อให้เกิด Fanconi syndrome
• ข้อ จ.: Acyclovir ความเป็นพิษต่อไตมักเกิดจาก intratubular crystal precipitation (crystal nephropathy) อุดกั้นท่อไตส่วนปลายเมื่อให้ยาทางหลอดเลือดดำในอัตราเร็วเกินไป ไม่ได้ทำให้เกิด proximal tubulopathy แบบ Fanconi syndrome</t>
        </is>
      </c>
      <c r="K336" s="62" t="inlineStr"/>
      <c r="L336" s="78" t="inlineStr">
        <is>
          <t>HIV/AIDS Antiretroviral Therapy</t>
        </is>
      </c>
      <c r="M336" s="62" t="inlineStr">
        <is>
          <t>Clinic</t>
        </is>
      </c>
      <c r="N336" s="78" t="inlineStr">
        <is>
          <t>[SOURCE: Pharma Plus เล่มม่วง 2 - ข้อสอบย้อนหลัง PLE-CC1 ปี 2564 วันที่ 1 ข้อ 56]</t>
        </is>
      </c>
      <c r="O336" s="62" t="inlineStr">
        <is>
          <t>ข้อสอบเก่า</t>
        </is>
      </c>
      <c r="P336" s="62" t="inlineStr">
        <is>
          <t>2564</t>
        </is>
      </c>
    </row>
    <row r="337" ht="24" customHeight="1" s="49">
      <c r="A337" s="62" t="n">
        <v>355</v>
      </c>
      <c r="B337" s="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ยาใดไม่เหมาะสมในการใช้รักษา</t>
        </is>
      </c>
      <c r="C337" s="62" t="inlineStr"/>
      <c r="D337" s="78" t="inlineStr">
        <is>
          <t>Amoxicillin + clavulanic acid</t>
        </is>
      </c>
      <c r="E337" s="78" t="inlineStr">
        <is>
          <t>Clindamycin</t>
        </is>
      </c>
      <c r="F337" s="78" t="inlineStr">
        <is>
          <t>Cefixime</t>
        </is>
      </c>
      <c r="G337" s="78" t="inlineStr">
        <is>
          <t>Cotrimoxazole</t>
        </is>
      </c>
      <c r="H337" s="78" t="inlineStr">
        <is>
          <t>Nitrofurantoin</t>
        </is>
      </c>
      <c r="I337" s="62" t="inlineStr">
        <is>
          <t>2</t>
        </is>
      </c>
      <c r="J337" s="78" t="inlineStr">
        <is>
          <t>✅ คำตอบที่ถูกต้อง: ข้อ ข. Clindamycin
🎯 ทำไมข้อนี้ถึงถูก: ผู้ป่วยมีอาการกระเพาะปัสสาวะอักเสบเฉียบพลันชนิดไม่ซับซ้อน (acute uncomplicated cystitis) ซึ่งเชื้อสาเหตุมากกว่า 80-90% คือเชื้อแบคทีเรียแกรมลบในทางเดินอาหาร โดยเฉพาะ Escherichia coli ในขณะที่ยา Clindamycin ออกฤทธิ์ครอบคลุมเฉพาะเชื้อแบคทีเรียแกรมบวก (Gram-positive) และเชื้อแอนแอโรบส์ (anaerobes) เท่านั้น ไม่มีฤทธิ์ต้านเชื้อแบคทีเรียแกรมลบกลุ่ม enteric Gram-negative bacilli จึงไม่เหมาะสมอย่างยิ่งในการรักษา UTI
🔍 ข้ออื่นผิดเพราะอะไร:
• ข้อ ก.: Amoxicillin + clavulanic acid เป็นยาปฏิชีวนะกลุ่ม beta-lactam ที่ครอบคลุมเชื้อ E. coli และสามารถใช้เป็นทางเลือกในการรักษา acute cystitis ได้
• ข้อ ค.: Cefixime เป็น oral third-generation cephalosporin ที่มีฤทธิ์ต้านเชื้อแกรมลบในระบบทางเดินปัสสาวะได้ดี สามารถใช้รักษา cystitis ได้
• ข้อ ง.: Cotrimoxazole (TMP-SMX) เป็นยาทางเลือกหลักในการรักษา uncomplicated UTI หากอัตราการดื้อยาในชุมชนไม่เกิน 20%
• ข้อ จ.: Nitrofurantoin เป็นยาปฏิชีวนะทางเลือกแรก (first-line agent) สำหรับ acute uncomplicated cystitis เนื่องจากยาถูกขับออกและมีความเข้มข้นสูงมากในกระเพาะปัสสาวะ</t>
        </is>
      </c>
      <c r="K337" s="62" t="inlineStr"/>
      <c r="L337" s="78" t="inlineStr">
        <is>
          <t>Urinary Tract Infections</t>
        </is>
      </c>
      <c r="M337" s="62" t="inlineStr">
        <is>
          <t>Clinic</t>
        </is>
      </c>
      <c r="N337" s="78" t="inlineStr">
        <is>
          <t>[SOURCE: Pharma Plus เล่มม่วง 2 - ข้อสอบย้อนหลัง PLE-CC1 ปี 2564 วันที่ 1 ข้อ 64]</t>
        </is>
      </c>
      <c r="O337" s="62" t="inlineStr">
        <is>
          <t>ข้อสอบเก่า</t>
        </is>
      </c>
      <c r="P337" s="62" t="inlineStr">
        <is>
          <t>2564</t>
        </is>
      </c>
    </row>
    <row r="338" ht="24" customHeight="1" s="49">
      <c r="A338" s="62" t="n">
        <v>356</v>
      </c>
      <c r="B338" s="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อาการใดเป็นอาการรุนแรง ควรไปพบแพทย์อย่างเร่งด่วน</t>
        </is>
      </c>
      <c r="C338" s="62" t="inlineStr"/>
      <c r="D338" s="78" t="inlineStr">
        <is>
          <t>มีไข้ หนาวสั่น</t>
        </is>
      </c>
      <c r="E338" s="78" t="inlineStr">
        <is>
          <t>ปวดศีรษะ</t>
        </is>
      </c>
      <c r="F338" s="78" t="inlineStr">
        <is>
          <t>เบื่ออาหาร</t>
        </is>
      </c>
      <c r="G338" s="78" t="inlineStr">
        <is>
          <t>ปวดท้อง</t>
        </is>
      </c>
      <c r="H338" s="78" t="inlineStr">
        <is>
          <t>ปัสสาวะขุ่น</t>
        </is>
      </c>
      <c r="I338" s="62" t="inlineStr">
        <is>
          <t>1</t>
        </is>
      </c>
      <c r="J338" s="78" t="inlineStr">
        <is>
          <t>✅ คำตอบที่ถูกต้อง: ข้อ ก. มีไข้ หนาวสั่น
🎯 ทำไมข้อนี้ถึงถูก: ในผู้ป่วยที่มีอาการปัสสาวะขัด หากมีอาการไข้สูง หนาวสั่น (high-grade fever with chills) หรือปวดเอว/บั้นเอว เคาะเจ็บบริเวณสีข้าง (costovertebral angle tenderness - CVA tenderness) เป็นสัญญาณเตือนสำคัญ (red flag signs) ที่บ่งบอกว่าการติดเชื้อได้ลุกลามขึ้นสู่ทางเดินปัสสาวะส่วนบนจนเกิดกรวยไตอักเสบเฉียบพลัน (acute pyelonephritis) หรือเกิด systemic infection ซึ่งจัดเป็นภาวะรุนแรงที่ต้องส่งต่อพบแพทย์ทันที
🔍 ข้ออื่นผิดเพราะอะไร:
• ข้อ ข.: ปวดศีรษะ เป็นอาการทั่วไปที่ไม่จำเพาะ ไม่ใช่สัญญาณเตือนของการติดเชื้อทางเดินปัสสาวะส่วนบนหรือภาวะฉุกเฉิน
• ข้อ ค.: เบื่ออาหาร เป็นอาการทั่วไปที่ไม่จำเพาะเจาะจง
• ข้อ ง.: ปวดท้อง โดยเฉพาะอาการปวดหน่วงท้องน้อยเหนือหัวหน่าว (suprapubic discomfort) เป็นอาการทั่วไปที่พบได้ใน acute cystitis ไม่ได้บ่งชี้การลุกลามรุนแรง
• ข้อ จ.: ปัสสาวะขุ่น (cloudy urine) เกิดจากเม็ดเลือดขาวและตะกอนในกระเพาะปัสสาวะ เป็นลักษณะทั่วไปของ cystitis ที่ยังไม่จัดเป็นข้อบ่งชี้ฉุกเฉินหากไม่มีไข้หรือหนาวสั่นร่วมด้วย</t>
        </is>
      </c>
      <c r="K338" s="62" t="inlineStr"/>
      <c r="L338" s="78" t="inlineStr">
        <is>
          <t>Urinary Tract Infections</t>
        </is>
      </c>
      <c r="M338" s="62" t="inlineStr">
        <is>
          <t>Clinic</t>
        </is>
      </c>
      <c r="N338" s="78" t="inlineStr">
        <is>
          <t>[SOURCE: Pharma Plus เล่มม่วง 2 - ข้อสอบย้อนหลัง PLE-CC1 ปี 2564 วันที่ 1 ข้อ 65]</t>
        </is>
      </c>
      <c r="O338" s="62" t="inlineStr">
        <is>
          <t>ข้อสอบเก่า</t>
        </is>
      </c>
      <c r="P338" s="62" t="inlineStr">
        <is>
          <t>2564</t>
        </is>
      </c>
    </row>
    <row r="339" ht="24" customHeight="1" s="49">
      <c r="A339" s="62" t="n">
        <v>357</v>
      </c>
      <c r="B339" s="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แพทย์จะจ่าย norfloxacin ยาตัวนี้มี FDA black box warning อะไร</t>
        </is>
      </c>
      <c r="C339" s="62" t="inlineStr"/>
      <c r="D339" s="78" t="inlineStr">
        <is>
          <t>Cardiomyopathy</t>
        </is>
      </c>
      <c r="E339" s="78" t="inlineStr">
        <is>
          <t>Bowel ileus</t>
        </is>
      </c>
      <c r="F339" s="78" t="inlineStr">
        <is>
          <t>Pulmonary fibrosis</t>
        </is>
      </c>
      <c r="G339" s="78" t="inlineStr">
        <is>
          <t>Thromboembolism</t>
        </is>
      </c>
      <c r="H339" s="78" t="inlineStr">
        <is>
          <t>Tendon rupture</t>
        </is>
      </c>
      <c r="I339" s="62" t="inlineStr">
        <is>
          <t>5</t>
        </is>
      </c>
      <c r="J339" s="78" t="inlineStr">
        <is>
          <t>✅ คำตอบที่ถูกต้อง: ข้อ จ. Tendon rupture
🎯 ทำไมข้อนี้ถึงถูก: ยากลุ่ม Fluoroquinolones (รวมถึง Norfloxacin, Ciprofloxacin, Levofloxacin) มีคำเตือนบนกล่องยา (FDA Black Box Warning) เกี่ยวกับความเสี่ยงรุนแรงของการเกิดเอ็นอักเสบและเอ็นฉีกขาด (tendinitis and tendon rupture) โดยเฉพาะเอ็นร้อยหวาย (Achilles tendon) รวมถึง peripheral neuropathy และอาการทางระบบประสาทส่วนกลาง (CNS toxicities)
🔍 ข้ออื่นผิดเพราะอะไร:
• ข้อ ก.: Cardiomyopathy เป็นพิษต่อกล้ามเนื้อหัวใจที่สัมพันธ์กับยาเคมีบำบัดกลุ่ม anthracyclines (เช่น doxorubicin) ไม่ใช่ black box warning ของ fluoroquinolones
• ข้อ ข.: Bowel ileus มักเกิดจากยาที่มีฤทธิ์ anticholinergic สูง หรือยาแก้ปวดกลุ่ม opioids
• ข้อ ค.: Pulmonary fibrosis สัมพันธ์กับยาเช่น amiodarone, bleomycin, methotrexate หรือ busulfan
• ข้อ ง.: Thromboembolism เป็นคำเตือนสำคัญของยาคุมกำเนิดฮอร์โมนรวม (combined oral contraceptives) หรือ selective estrogen receptor modulators (SERMs)</t>
        </is>
      </c>
      <c r="K339" s="62" t="inlineStr"/>
      <c r="L339" s="78" t="inlineStr">
        <is>
          <t>Fluoroquinolones</t>
        </is>
      </c>
      <c r="M339" s="62" t="inlineStr">
        <is>
          <t>Clinic</t>
        </is>
      </c>
      <c r="N339" s="78" t="inlineStr">
        <is>
          <t>[SOURCE: Pharma Plus เล่มม่วง 2 - ข้อสอบย้อนหลัง PLE-CC1 ปี 2564 วันที่ 1 ข้อ 66]</t>
        </is>
      </c>
      <c r="O339" s="62" t="inlineStr">
        <is>
          <t>ข้อสอบเก่า</t>
        </is>
      </c>
      <c r="P339" s="62" t="inlineStr">
        <is>
          <t>2564</t>
        </is>
      </c>
    </row>
    <row r="340" ht="24" customHeight="1" s="49">
      <c r="A340" s="62" t="n">
        <v>358</v>
      </c>
      <c r="B340" s="78" t="inlineStr">
        <is>
          <t>หากนำยาดังกล่าวไปเพาะเชื้อ aerobic bacteria เชื้อใดจะไม่สามารถตรวจพบ</t>
        </is>
      </c>
      <c r="C340" s="62" t="inlineStr"/>
      <c r="D340" s="78" t="inlineStr">
        <is>
          <t>Clostridium botulinum</t>
        </is>
      </c>
      <c r="E340" s="78" t="inlineStr">
        <is>
          <t>S. aureus</t>
        </is>
      </c>
      <c r="F340" s="78" t="inlineStr">
        <is>
          <t>H. influenzae</t>
        </is>
      </c>
      <c r="G340" s="78" t="inlineStr">
        <is>
          <t>Escherichia coli</t>
        </is>
      </c>
      <c r="H340" s="78" t="inlineStr">
        <is>
          <t>Klebsiella pneumonia</t>
        </is>
      </c>
      <c r="I340" s="62" t="inlineStr">
        <is>
          <t>1</t>
        </is>
      </c>
      <c r="J340" s="78" t="inlineStr">
        <is>
          <t>✅ คำตอบที่ถูกต้อง: ข้อ ก. Clostridium botulinum
🎯 ทำไมข้อนี้ถึงถูก: Clostridium botulinum เป็นเชื้อแบคทีเรียกลุ่ม Obligate anaerobe (แอนแอโรบแท้จริง) ซึ่งไม่สามารถเจริญเติบโตหรือมีชีวิตรอดได้ในสภาวะที่มีออกซิเจน การนำไปเพาะเลี้ยงภายใต้สภาวะที่มีอากาศ (aerobic condition) จึงไม่สามารถตรวจพบการเจริญเติบโตของเชื้อนี้ได้อย่างแน่นอน
🔍 ข้ออื่นผิดเพราะอะไร:
• ข้อ ข.: Staphylococcus aureus เป็นเชื้อแกรมบวกกลุ่ม Facultative anaerobe สามารถเจริญเติบโตได้ดีมากในสภาวะที่มีออกซิเจน (aerobic)
• ข้อ ค.: Haemophilus influenzae เป็นเชื้อแกรมลบกลุ่ม Fastidious / Facultative anaerobe สามารถเจริญเติบโตได้ในสภาวะที่มีอากาศ
• ข้อ ง.: Escherichia coli เป็นเชื้อแกรมลบกลุ่ม Facultative anaerobe เจริญเติบโตได้ดีทั้งในสภาวะที่มีและไม่มีออกซิเจน
• ข้อ จ.: Klebsiella pneumoniae เป็นเชื้อแกรมลบกลุ่ม Facultative anaerobe เจริญเติบโตได้ดีในสภาวะที่มีออกซิเจน</t>
        </is>
      </c>
      <c r="K340" s="62" t="inlineStr"/>
      <c r="L340" s="78" t="inlineStr">
        <is>
          <t>Microbiology and Pathogens</t>
        </is>
      </c>
      <c r="M340" s="62" t="inlineStr">
        <is>
          <t>Clinic</t>
        </is>
      </c>
      <c r="N340" s="78" t="inlineStr">
        <is>
          <t>[SOURCE: Pharma Plus เล่มม่วง 2 - ข้อสอบย้อนหลัง PLE-CC1 ปี 2564 วันที่ 1 ข้อ 85]</t>
        </is>
      </c>
      <c r="O340" s="62" t="inlineStr">
        <is>
          <t>ข้อสอบเก่า</t>
        </is>
      </c>
      <c r="P340" s="62" t="inlineStr">
        <is>
          <t>2564</t>
        </is>
      </c>
    </row>
    <row r="341" ht="24" customHeight="1" s="49">
      <c r="A341" s="62" t="n">
        <v>359</v>
      </c>
      <c r="B341" s="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ยาที่ทำให้สารคัดหลั่ง เป็นสีส้มแดง</t>
        </is>
      </c>
      <c r="C341" s="62" t="inlineStr"/>
      <c r="D341" s="78" t="inlineStr">
        <is>
          <t>Isoniazid</t>
        </is>
      </c>
      <c r="E341" s="78" t="inlineStr">
        <is>
          <t>Rifampin</t>
        </is>
      </c>
      <c r="F341" s="78" t="inlineStr">
        <is>
          <t>Ethambutol</t>
        </is>
      </c>
      <c r="G341" s="78" t="inlineStr">
        <is>
          <t>Levofloxacin</t>
        </is>
      </c>
      <c r="H341" s="78" t="inlineStr">
        <is>
          <t>Streptomycin</t>
        </is>
      </c>
      <c r="I341" s="62" t="inlineStr">
        <is>
          <t>2</t>
        </is>
      </c>
      <c r="J341" s="78" t="inlineStr">
        <is>
          <t>✅ คำตอบที่ถูกต้อง: ข้อ ข. Rifampin
🎯 ทำไมข้อนี้ถึงถูก:
Rifampin (Rifampicin) มีโครงสร้างโมเลกุลที่มีสีส้มแดงตามธรรมชาติ เมื่อถูกขับออกทางสารคัดหลั่งต่างๆ ของร่างกาย เช่น ปัสสาวะ อุจจาระ เหงื่อ น้ำตา และน้ำลาย จะทำให้สารคัดหลั่งเปลี่ยนเป็นสีส้มแดง (orange-red discoloration) ซึ่งเป็นผลข้างเคียงที่ไม่เป็นอันตรายแต่ต้องให้คำแนะนำแก่ผู้ป่วยเสมอ
🔍 ข้ออื่นผิดเพราะอะไร:
• ข้อ ก. Isoniazid: ก่อให้เกิด peripheral neuropathy และ hepatotoxicity ไม่ทำให้สารคัดหลั่งเปลี่ยนสี
• ข้อ ค. Ethambutol: มีผลข้างเคียงสำคัญคือ optic neuritis (retrobulbar neuritis) รบกวนการมองเห็นสีเขียว-แดง
• ข้อ ง. Levofloxacin: เป็น fluoroquinolone อาจทำให้เกิด tendonitis, QT prolongation ไม่เปลี่ยนสีสารคัดหลั่ง
• ข้อ จ. Streptomycin: เป็น aminoglycoside ก่อพิษต่อหู (ototoxicity) และไต (nephrotoxicity)</t>
        </is>
      </c>
      <c r="K341" s="62" t="inlineStr"/>
      <c r="L341" s="78" t="inlineStr">
        <is>
          <t>Tuberculosis</t>
        </is>
      </c>
      <c r="M341" s="62" t="inlineStr">
        <is>
          <t>Clinic</t>
        </is>
      </c>
      <c r="N341" s="78" t="inlineStr">
        <is>
          <t>[SOURCE: Pharma Plus เล่มม่วง 2 - ข้อสอบย้อนหลัง PLE-CC1 ปี 2564 วันที่ 2 ข้อ 28]</t>
        </is>
      </c>
      <c r="O341" s="62" t="inlineStr">
        <is>
          <t>ข้อสอบเก่า</t>
        </is>
      </c>
      <c r="P341" s="62" t="inlineStr">
        <is>
          <t>2564</t>
        </is>
      </c>
    </row>
    <row r="342" ht="24" customHeight="1" s="49">
      <c r="A342" s="62" t="n">
        <v>360</v>
      </c>
      <c r="B342" s="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ยาที่ควรหลีกเลี่ยงในผู้ป่วยรายนี้</t>
        </is>
      </c>
      <c r="C342" s="62" t="inlineStr"/>
      <c r="D342" s="78" t="inlineStr">
        <is>
          <t>Isoniazid</t>
        </is>
      </c>
      <c r="E342" s="78" t="inlineStr">
        <is>
          <t>Rifampin</t>
        </is>
      </c>
      <c r="F342" s="78" t="inlineStr">
        <is>
          <t>Ethambutol</t>
        </is>
      </c>
      <c r="G342" s="78" t="inlineStr">
        <is>
          <t>Levofloxacin</t>
        </is>
      </c>
      <c r="H342" s="78" t="inlineStr">
        <is>
          <t>Streptomycin</t>
        </is>
      </c>
      <c r="I342" s="62" t="inlineStr">
        <is>
          <t>5</t>
        </is>
      </c>
      <c r="J342" s="78" t="inlineStr">
        <is>
          <t>✅ คำตอบที่ถูกต้อง: ข้อ จ. Streptomycin
🎯 ทำไมข้อนี้ถึงถูก:
Streptomycin เป็นยาในกลุ่ม aminoglycosides จัดเป็น Pregnancy Category D ที่มีข้อห้ามใช้เด็ดขาดในสตรีมีครรภ์ เนื่องจากยาสามารถผ่านรกไปสะสมในทารกและทำลายเส้นประสาทสมองคู่ที่ 8 (cranial nerve VIII) ก่อให้เกิดภาวะสูญเสียการได้ยินอย่างถาวร (congenital deafness/ototoxicity) และพิษต่อไตในทารกในครรภ์
🔍 ข้ออื่นผิดเพราะอะไร:
• ข้อ ก. Isoniazid: เป็นยาหลักตัวเลือกแรกที่ปลอดภัยในหญิงตั้งครรภ์ โดยต้องให้วิตามินบี 6 (pyridoxine) เสริมเสมอ
• ข้อ ข. Rifampin: เป็นยาหลักตัวเลือกแรกที่ปลอดภัยและแนะนำให้ใช้ในหญิงตั้งครรภ์ตามสูตร 2HRZE หรือ 2HRE/7HR
• ข้อ ค. Ethambutol: ปลอดภัยในหญิงตั้งครรภ์และเป็นหนึ่งในแกนหลักของสูตรรักษาวัณโรคในสตรีมีครรภ์
• ข้อ ง. Levofloxacin: แม้เป็น second-line แต่ในตัวเลือกที่ให้ ยา first-line aminoglycoside ที่มีหลักฐานการก่อพิษต่อหูทารกอย่างรุนแรงและห้ามใช้เด็ดขาดที่สุดคือ Streptomycin</t>
        </is>
      </c>
      <c r="K342" s="62" t="inlineStr"/>
      <c r="L342" s="78" t="inlineStr">
        <is>
          <t>Tuberculosis</t>
        </is>
      </c>
      <c r="M342" s="62" t="inlineStr">
        <is>
          <t>Clinic</t>
        </is>
      </c>
      <c r="N342" s="78" t="inlineStr">
        <is>
          <t>[SOURCE: Pharma Plus เล่มม่วง 2 - ข้อสอบย้อนหลัง PLE-CC1 ปี 2564 วันที่ 2 ข้อ 29]</t>
        </is>
      </c>
      <c r="O342" s="62" t="inlineStr">
        <is>
          <t>ข้อสอบเก่า</t>
        </is>
      </c>
      <c r="P342" s="62" t="inlineStr">
        <is>
          <t>2564</t>
        </is>
      </c>
    </row>
    <row r="343" ht="24" customHeight="1" s="49">
      <c r="A343" s="62" t="n">
        <v>361</v>
      </c>
      <c r="B343" s="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ผู้ป่วยใช้ยาไปได้ 2 WK ผล AFB (-) และมีอาการชาปลายมือปลายเท้า
คำถาม: อาการชาปลายมือปลายเท้าเกิดจากยาใด</t>
        </is>
      </c>
      <c r="C343" s="62" t="inlineStr"/>
      <c r="D343" s="78" t="inlineStr">
        <is>
          <t>Isoniazid</t>
        </is>
      </c>
      <c r="E343" s="78" t="inlineStr">
        <is>
          <t>Rifampin</t>
        </is>
      </c>
      <c r="F343" s="78" t="inlineStr">
        <is>
          <t>Ethambutol</t>
        </is>
      </c>
      <c r="G343" s="78" t="inlineStr">
        <is>
          <t>Levofloxacin</t>
        </is>
      </c>
      <c r="H343" s="78" t="inlineStr">
        <is>
          <t>Streptomycin</t>
        </is>
      </c>
      <c r="I343" s="62" t="inlineStr">
        <is>
          <t>1</t>
        </is>
      </c>
      <c r="J343" s="78" t="inlineStr">
        <is>
          <t>✅ คำตอบที่ถูกต้อง: ข้อ ก. Isoniazid
🎯 ทำไมข้อนี้ถึงถูก:
Isoniazid (INH) แข่งขันกับ pyridoxine (Vitamin B6) และยับยั้งเอนไซม์ pyridoxine phosphokinase รวมถึงเพิ่มการขับวิตามินบี 6 ออกทางปัสสาวะ ทำให้เกิดภาวะขาดวิตามินบี 6 ส่งผลให้เกิดอาการเส้นประสาทส่วนปลายอักเสบ (peripheral neuropathy) ชาปลายมือปลายเท้า โดยเฉพาะในสตรีมีครรภ์ จึงต้องให้ Pyridoxine เสริมขนาด 25-50 mg/day เสมอ
🔍 ข้ออื่นผิดเพราะอะไร:
• ข้อ ข. Rifampin: ผลข้างเคียงเด่นคือ hepatotoxicity, flu-like syndrome, สารคัดหลั่งสีส้มแดง ไม่ทำให้เกิด peripheral neuropathy
• ข้อ ค. Ethambutol: ผลข้างเคียงเด่นคือ retrobulbar optic neuritis ทำให้ลานสายตาลดลงและการมองเห็นสีผิดปกติ
• ข้อ ง. Levofloxacin: อาจทำให้เกิด peripheral neuropathy ได้บ้าง แต่ในบริบทการรักษาวัณโรคด้วยสูตรมาตรฐาน อาการชาปลายมือปลายเท้าเป็นลักษณะจำเพาะของ Isoniazid
• ข้อ จ. Streptomycin: ผลข้างเคียงเด่นคือ ototoxicity และ nephrotoxicity ไม่ใช่อาการชาปลายประสาทจากการขาดวิตามิน</t>
        </is>
      </c>
      <c r="K343" s="62" t="inlineStr"/>
      <c r="L343" s="78" t="inlineStr">
        <is>
          <t>Tuberculosis</t>
        </is>
      </c>
      <c r="M343" s="62" t="inlineStr">
        <is>
          <t>Clinic</t>
        </is>
      </c>
      <c r="N343" s="78" t="inlineStr">
        <is>
          <t>[SOURCE: Pharma Plus เล่มม่วง 2 - ข้อสอบย้อนหลัง PLE-CC1 ปี 2564 วันที่ 2 ข้อ 30]</t>
        </is>
      </c>
      <c r="O343" s="62" t="inlineStr">
        <is>
          <t>ข้อสอบเก่า</t>
        </is>
      </c>
      <c r="P343" s="62" t="inlineStr">
        <is>
          <t>2564</t>
        </is>
      </c>
    </row>
    <row r="344" ht="28" customHeight="1" s="49">
      <c r="A344" s="62" t="n">
        <v>362</v>
      </c>
      <c r="B344" s="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ผู้ป่วยรายนี้น่าจะป่วยเป็นโรคใด</t>
        </is>
      </c>
      <c r="C344" s="78" t="inlineStr"/>
      <c r="D344" s="78" t="inlineStr">
        <is>
          <t>Psoriasis</t>
        </is>
      </c>
      <c r="E344" s="78" t="inlineStr">
        <is>
          <t>Impetigo</t>
        </is>
      </c>
      <c r="F344" s="78" t="inlineStr">
        <is>
          <t>Tinea corporis</t>
        </is>
      </c>
      <c r="G344" s="78" t="inlineStr">
        <is>
          <t>Herpes zoster</t>
        </is>
      </c>
      <c r="H344" s="78" t="inlineStr">
        <is>
          <t>Herpes simplex</t>
        </is>
      </c>
      <c r="I344" s="62" t="inlineStr">
        <is>
          <t>4</t>
        </is>
      </c>
      <c r="J344" s="78" t="inlineStr">
        <is>
          <t>✅ คำตอบที่ถูกต้อง: ข้อ ง. Herpes zoster
🎯 ทำไมข้อนี้ถึงถูก:
อาการปวดนำมาก่อน (radicular pain) ตามด้วยตุ่มน้ำใสบนฐานแดง (grouped vesicles on an erythematous base) เรียงตัวตามแนว dermatome ข้างเดียว (ต้นคอ หลังใบหู ลามมาด้านหน้า เช่น cervical dermatome) ในผู้สูงอายุ เข้าได้กับโรคงูสวัด (herpes zoster)
🔍 ข้ออื่นผิดเพราะอะไร:
• • ข้อ ก.: Psoriasis (โรคสะเก็ดเงิน) ผื่นเป็น erythematous plaque หนา ปกคลุมด้วยขุยสีเงิน (silvery scales) ไม่ใช่ตุ่มน้ำใสเฉียบพลันตาม dermatome
• ข้อ ข.: Impetigo เป็นการติดเชื้อแบคทีเรียที่ผิวหนัง มี honey-colored crusts มักพบในเด็กเล็ก
• ข้อ ค.: Tinea corporis ผื่นขอบนูนแดงเป็นวง มี central clearing ไม่เจ็บปวดเส้นประสาทและไม่เรียงตาม dermatome
• ข้อ จ.: Herpes simplex ผื่นตุ่มน้ำใสมักเกิดซ้ำบริเวณเยื่อบุริมฝีปาก (orolabial) หรืออวัยวะเพศ (genital) ไม่กระจายตาม dermatome กว้างแบบนี้</t>
        </is>
      </c>
      <c r="K344" s="78" t="inlineStr">
        <is>
          <t>Viral infections</t>
        </is>
      </c>
      <c r="L344" s="78" t="inlineStr">
        <is>
          <t>Herpes zoster clinical features and dermatomal distribution</t>
        </is>
      </c>
      <c r="M344" s="62" t="inlineStr">
        <is>
          <t>ยาก</t>
        </is>
      </c>
      <c r="N344" s="62" t="inlineStr">
        <is>
          <t>ข้อสอบเก่า</t>
        </is>
      </c>
      <c r="O344" s="78" t="inlineStr">
        <is>
          <t>[SOURCE: Pharma Plus เล่มม่วง 2 - ข้อสอบย้อนหลัง PLE-CC1 ปี 2565 ข้อ 6]</t>
        </is>
      </c>
      <c r="P344" s="62" t="n">
        <v>2565</v>
      </c>
    </row>
    <row r="345" ht="28" customHeight="1" s="49">
      <c r="A345" s="62" t="n">
        <v>363</v>
      </c>
      <c r="B345" s="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ผู้ป่วยรายนี้ควรได้รับยาใด</t>
        </is>
      </c>
      <c r="C345" s="78" t="inlineStr"/>
      <c r="D345" s="78" t="inlineStr">
        <is>
          <t>Acyclovir</t>
        </is>
      </c>
      <c r="E345" s="78" t="inlineStr">
        <is>
          <t>Clindamycin</t>
        </is>
      </c>
      <c r="F345" s="78" t="inlineStr">
        <is>
          <t>Doxycycline</t>
        </is>
      </c>
      <c r="G345" s="78" t="inlineStr">
        <is>
          <t>Ketoconazole</t>
        </is>
      </c>
      <c r="H345" s="78" t="inlineStr">
        <is>
          <t>Itraconazole</t>
        </is>
      </c>
      <c r="I345" s="62" t="inlineStr">
        <is>
          <t>1</t>
        </is>
      </c>
      <c r="J345" s="78" t="inlineStr">
        <is>
          <t>✅ คำตอบที่ถูกต้อง: ข้อ ก. Acyclovir
🎯 ทำไมข้อนี้ถึงถูก:
ยาต้านไวรัสมาตรฐานสำหรับ herpes zoster คือ oral acyclovir ขนาด 800 mg วันละ 5 ครั้ง นาน 7 วัน (หรือ valacyclovir 1000 mg tid) เพื่อลดระยะเวลาการเกิดผื่น ลดความรุนแรงของอาการปวด และลดความเสี่ยง postherpetic neuralgia
🔍 ข้ออื่นผิดเพราะอะไร:
• • ข้อ ข.: Clindamycin เป็น antibacterial agent ใช้รักษาเชื้อ gram-positive และ anaerobes ไม่มีฤทธิ์ต้าน varicella zoster virus
• ข้อ ค.: Doxycycline เป็น antibacterial agent ในกลุ่ม tetracycline ไม่มีฤทธิ์ต้านไวรัส
• ข้อ ง.: Ketoconazole เป็นยาต้านเชื้อรา (antifungal azole) ไม่มีผลต่อไวรัส
• ข้อ จ.: Itraconazole เป็นยาต้านเชื้อรา ไม่มีฤทธิ์ต้าน herpes virus</t>
        </is>
      </c>
      <c r="K345" s="78" t="inlineStr">
        <is>
          <t>Viral infections</t>
        </is>
      </c>
      <c r="L345" s="78" t="inlineStr">
        <is>
          <t>Antiviral therapy for herpes zoster</t>
        </is>
      </c>
      <c r="M345" s="62" t="inlineStr">
        <is>
          <t>ปานกลาง</t>
        </is>
      </c>
      <c r="N345" s="62" t="inlineStr">
        <is>
          <t>ข้อสอบเก่า</t>
        </is>
      </c>
      <c r="O345" s="78" t="inlineStr">
        <is>
          <t>[SOURCE: Pharma Plus เล่มม่วง 2 - ข้อสอบย้อนหลัง PLE-CC1 ปี 2565 ข้อ 7]</t>
        </is>
      </c>
      <c r="P345" s="62" t="n">
        <v>2565</v>
      </c>
    </row>
    <row r="346" ht="28" customHeight="1" s="49">
      <c r="A346" s="62" t="n">
        <v>364</v>
      </c>
      <c r="B346" s="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ข้อใดคือคำแนะนำการปฏิบัติตัวที่ถูกต้อง</t>
        </is>
      </c>
      <c r="C346" s="78" t="inlineStr"/>
      <c r="D346" s="78" t="inlineStr">
        <is>
          <t>ใช้แอลกอฮอล์ล้างแผลให้สะอาด</t>
        </is>
      </c>
      <c r="E346" s="78" t="inlineStr">
        <is>
          <t>งดฉีดวัคซีนโควิดหากผู้ป่วยมีอาการปวด</t>
        </is>
      </c>
      <c r="F346" s="78" t="inlineStr">
        <is>
          <t>ควรกินยาฆ่าเชื้อเพื่อป้องกันการกลับเป็นซ้ำ</t>
        </is>
      </c>
      <c r="G346" s="78" t="inlineStr">
        <is>
          <t>แยกใช้สิ่งของกับผู้อื่นเนื่องจากสามารถติดต่อกันได้</t>
        </is>
      </c>
      <c r="H346" s="78" t="inlineStr">
        <is>
          <t>ควรใช้แชมพูฆ่าเชื้อราอย่างน้อยสัปดาห์ละ 1 ครั้งเพื่อป้องกันการเป็นซ้ำ</t>
        </is>
      </c>
      <c r="I346" s="62" t="inlineStr">
        <is>
          <t>4</t>
        </is>
      </c>
      <c r="J346" s="78" t="inlineStr">
        <is>
          <t>✅ คำตอบที่ถูกต้อง: ข้อ ง. แยกใช้สิ่งของกับผู้อื่นเนื่องจากสามารถติดต่อกันได้
🎯 ทำไมข้อนี้ถึงถูก:
ตุ่มน้ำใสของงูสวัดมีเชื้อ varicella zoster virus (VZV) อยู่ภายใน สามารถแพร่เชื้อผ่านการสัมผัสโดยตรง (direct contact) ไปยังผู้ที่ไม่เคยเป็นอีสุกอีใสหรือยังไม่มีภูมิคุ้มกันได้ จึงต้องแยกของใช้ส่วนตัว เสื้อผ้า และผ้าเช็ดตัวเพื่อป้องกันการแพร่เชื้อ
🔍 ข้ออื่นผิดเพราะอะไร:
• • ข้อ ก.: ไม่ควรใช้ 70% alcohol ล้างแผลโดยตรงเพราะทำให้เกิด chemical irritation แสบผิวรุนแรงและชะลอการสมานแผล ควรใช้น้ำเกลือปราศจากเชื้อ (normal saline)
• ข้อ ข.: การฉีดวัคซีน COVID-19 ไม่ได้มีข้อห้ามเด็ดขาดจากอาการปวด แต่พิจารณาเลื่อนหากมีไข้สูงเฉียบพลัน
• ข้อ ค.: ไม่จำเป็นต้องกินยาต้านไวรัสต่อเนื่องระยะยาวเพื่อป้องกันการกลับเป็นซ้ำในผู้ป่วย immunocompetent
• ข้อ จ.: แชมพูฆ่าเชื้อราไม่มีบทบาทในการรักษาหรือป้องกันการกลับเป็นซ้ำของเชื้อไวรัส VZV</t>
        </is>
      </c>
      <c r="K346" s="78" t="inlineStr">
        <is>
          <t>Viral infections</t>
        </is>
      </c>
      <c r="L346" s="78" t="inlineStr">
        <is>
          <t>Patient counseling and transmission prevention in herpes zoster</t>
        </is>
      </c>
      <c r="M346" s="62" t="inlineStr">
        <is>
          <t>ยาก</t>
        </is>
      </c>
      <c r="N346" s="62" t="inlineStr">
        <is>
          <t>ข้อสอบเก่า</t>
        </is>
      </c>
      <c r="O346" s="78" t="inlineStr">
        <is>
          <t>[SOURCE: Pharma Plus เล่มม่วง 2 - ข้อสอบย้อนหลัง PLE-CC1 ปี 2565 ข้อ 9]</t>
        </is>
      </c>
      <c r="P346" s="62" t="n">
        <v>2565</v>
      </c>
    </row>
    <row r="347" ht="28" customHeight="1" s="49">
      <c r="A347" s="62" t="n">
        <v>365</v>
      </c>
      <c r="B347" s="78" t="inlineStr">
        <is>
          <t>ข้อใดคืออาการไม่พึงประสงค์ของยา itraconazole</t>
        </is>
      </c>
      <c r="C347" s="78" t="inlineStr"/>
      <c r="D347" s="78" t="inlineStr">
        <is>
          <t>Heartburn</t>
        </is>
      </c>
      <c r="E347" s="78" t="inlineStr">
        <is>
          <t>Pericarditis</t>
        </is>
      </c>
      <c r="F347" s="78" t="inlineStr">
        <is>
          <t>Hypotension</t>
        </is>
      </c>
      <c r="G347" s="78" t="inlineStr">
        <is>
          <t>Serotonin syndrome</t>
        </is>
      </c>
      <c r="H347" s="78" t="inlineStr">
        <is>
          <t>Nephrotic syndrome</t>
        </is>
      </c>
      <c r="I347" s="62" t="inlineStr">
        <is>
          <t>1</t>
        </is>
      </c>
      <c r="J347" s="78" t="inlineStr">
        <is>
          <t>✅ คำตอบที่ถูกต้อง: ข้อ ก. Heartburn
🎯 ทำไมข้อนี้ถึงถูก:
Itraconazole ทำให้เกิดอาการไม่พึงประสงค์ทางเดินอาหารได้บ่อย เช่น heartburn, dyspepsia, คลื่นไส้ และมี black box warning สำคัญเรื่อง negative inotropic effect ที่อาจกระตุ้น heart failure
🔍 ข้ออื่นผิดเพราะอะไร:
• ข้อ ข.: Pericarditis ไม่ใช่อาการไม่พึงประสงค์ที่เป็นลักษณะเฉพาะของ itraconazole
• ข้อ ค.: Itraconazole มีฤทธิ์ mineralocorticoid excess อาจทำให้เกิด hypertension และ fluid retention ไม่ใช่ hypotension
• ข้อ ง.: Serotonin syndrome เกิดจากยาในกลุ่ม serotonergic agents ไม่เกี่ยวข้องกับยากลุ่ม azole antifungal
• ข้อ จ.: Nephrotic syndrome ไม่ใช่อาการไม่พึงประสงค์ของยา itraconazole</t>
        </is>
      </c>
      <c r="K347" s="78" t="inlineStr">
        <is>
          <t>Antifungal Pharmacology</t>
        </is>
      </c>
      <c r="L347" s="78" t="inlineStr">
        <is>
          <t>Itraconazole Adverse Reactions (Negative Inotrope and Heart Failure)</t>
        </is>
      </c>
      <c r="M347" s="62" t="inlineStr">
        <is>
          <t>ปานกลาง</t>
        </is>
      </c>
      <c r="N347" s="62" t="inlineStr">
        <is>
          <t>ข้อสอบเก่า</t>
        </is>
      </c>
      <c r="O347" s="78" t="inlineStr">
        <is>
          <t>[SOURCE: Pharma Plus เล่มม่วง 2 - ข้อสอบย้อนหลัง PLE-CC1 ปี 2565 ข้อ 61]</t>
        </is>
      </c>
      <c r="P347" s="62" t="n">
        <v>2565</v>
      </c>
    </row>
    <row r="348" ht="28" customHeight="1" s="49">
      <c r="A348" s="62" t="n">
        <v>366</v>
      </c>
      <c r="B348" s="78" t="inlineStr">
        <is>
          <t>ผู้ป่วยวัณโรคปอด ส่งเสมหะตรวจพบว่าดื้อยา isoniazid และ rifampicin เป็นผู้ป่วยมีการดื้อยาแบบใด</t>
        </is>
      </c>
      <c r="C348" s="78" t="inlineStr"/>
      <c r="D348" s="78" t="inlineStr">
        <is>
          <t>Poly-drug resistant</t>
        </is>
      </c>
      <c r="E348" s="78" t="inlineStr">
        <is>
          <t>Mono-drug resistant</t>
        </is>
      </c>
      <c r="F348" s="78" t="inlineStr">
        <is>
          <t>Multi-drug resistant</t>
        </is>
      </c>
      <c r="G348" s="78" t="inlineStr">
        <is>
          <t>Extended-drug resistant</t>
        </is>
      </c>
      <c r="H348" s="78" t="inlineStr">
        <is>
          <t>Binary-drug resistant</t>
        </is>
      </c>
      <c r="I348" s="62" t="inlineStr">
        <is>
          <t>3</t>
        </is>
      </c>
      <c r="J348" s="78" t="inlineStr">
        <is>
          <t>✅ คำตอบที่ถูกต้อง: ข้อ ค. Multi-drug resistant
🎯 ทำไมข้อนี้ถึงถูก:
ตามคำนิยามของ WHO ภาวะ Multi-drug resistant tuberculosis (MDR-TB) หมายถึง เชื้อวัณโรคที่มีการดื้อต่อยาต้านวัณโรคขนานหลักอย่างน้อย 2 ชนิดพร้อมกัน คือ Isoniazid (H) และ Rifampicin (R)
🔍 ข้ออื่นผิดเพราะอะไร:
• ข้อ ก.: Poly-drug resistant TB คือการดื้อต่อยาขนานแรกตั้งแต่ 2 ชนิดขึ้นไป แต่ไม่ได้ดื้อต่อ isoniazid และ rifampicin ร่วมกัน
• ข้อ ข.: Mono-drug resistant TB คือการดื้อต่อยาต้านวัณโรคขนานแรกเพียงขนานเดียวเท่านั้น
• ข้อ ง.: Extensively drug-resistant TB (XDR-TB) คือ MDR-TB ที่มีการดื้อต่อยากลุ่ม fluoroquinolone และยาตัวอื่นในกลุ่ม second-line เพิ่มเติม
• ข้อ จ.: Binary-drug resistant ไม่ใช่คำนิยามทางการแพทย์ที่เป็นมาตรฐานของ WHO</t>
        </is>
      </c>
      <c r="K348" s="78" t="inlineStr">
        <is>
          <t>Tuberculosis</t>
        </is>
      </c>
      <c r="L348" s="78" t="inlineStr">
        <is>
          <t>Drug Resistance Classification (MDR-TB Definition)</t>
        </is>
      </c>
      <c r="M348" s="62" t="inlineStr">
        <is>
          <t>ปานกลาง</t>
        </is>
      </c>
      <c r="N348" s="62" t="inlineStr">
        <is>
          <t>ข้อสอบเก่า</t>
        </is>
      </c>
      <c r="O348" s="78" t="inlineStr">
        <is>
          <t>[SOURCE: Pharma Plus เล่มม่วง 2 - ข้อสอบย้อนหลัง PLE-CC1 ปี 2565 ข้อ 70]</t>
        </is>
      </c>
      <c r="P348" s="62" t="n">
        <v>2565</v>
      </c>
    </row>
    <row r="349" ht="28" customHeight="1" s="49">
      <c r="A349" s="62" t="n">
        <v>367</v>
      </c>
      <c r="B349" s="78" t="inlineStr">
        <is>
          <t>การตรวจทางห้องปฏิบัติการใดที่ตรวจสอบประสิทธิผลในการรักษาวัณโรคปอด</t>
        </is>
      </c>
      <c r="C349" s="78" t="inlineStr"/>
      <c r="D349" s="78" t="inlineStr">
        <is>
          <t>CBC</t>
        </is>
      </c>
      <c r="E349" s="78" t="inlineStr">
        <is>
          <t>AFB</t>
        </is>
      </c>
      <c r="F349" s="78" t="inlineStr">
        <is>
          <t>CRP</t>
        </is>
      </c>
      <c r="G349" s="78" t="inlineStr">
        <is>
          <t>Urinalysis</t>
        </is>
      </c>
      <c r="H349" s="78" t="inlineStr">
        <is>
          <t>Liver function test</t>
        </is>
      </c>
      <c r="I349" s="62" t="inlineStr">
        <is>
          <t>2</t>
        </is>
      </c>
      <c r="J349" s="78" t="inlineStr">
        <is>
          <t>✅ คำตอบที่ถูกต้อง: ข้อ ข. AFB
🎯 ทำไมข้อนี้ถึงถูก:
การย้อมและตรวจเสมหะหาเชื้อ Acid-Fast Bacilli (AFB smear) ที่สิ้นสุดเดือนที่ 2 และสิ้นสุดการรักษา เป็นวิธีตรวจทางห้องปฏิบัติการหลักที่ใช้ติดตาม microbiological response และประสิทธิผลการรักษาวัณโรคปอด
🔍 ข้ออื่นผิดเพราะอะไร:
• ข้อ ก.: Complete blood count (CBC) ใช้ดูภาวะโลหิตจางหรือการติดเชื้อทั่วไป ไม่สามารถประเมินการตอบสนองต่อเชื้อวัณโรคได้โดยตรง
• ข้อ ค.: C-reactive protein (CRP) เป็นตัวบ่งชี้การอักเสบแบบไม่จำเพาะ (non-specific inflammatory marker)
• ข้อ ง.: Urinalysis ใช้ติดตามความผิดปกติของระบบทางเดินปัสสาวะและไต
• ข้อ จ.: Liver function test (LFT) ใช้สำหรับติดตามผลข้างเคียงต่อตับจากยาต้านวัณโรค (safety monitoring) ไม่ใช่ประสิทธิผล</t>
        </is>
      </c>
      <c r="K349" s="78" t="inlineStr">
        <is>
          <t>Tuberculosis Monitoring</t>
        </is>
      </c>
      <c r="L349" s="78" t="inlineStr">
        <is>
          <t>Acid-Fast Bacilli (AFB) Sputum Smear Efficacy Monitoring</t>
        </is>
      </c>
      <c r="M349" s="62" t="inlineStr">
        <is>
          <t>ปานกลาง</t>
        </is>
      </c>
      <c r="N349" s="62" t="inlineStr">
        <is>
          <t>ข้อสอบเก่า</t>
        </is>
      </c>
      <c r="O349" s="78" t="inlineStr">
        <is>
          <t>[SOURCE: Pharma Plus เล่มม่วง 2 - ข้อสอบย้อนหลัง PLE-CC1 ปี 2565 ข้อ 71]</t>
        </is>
      </c>
      <c r="P349" s="62" t="n">
        <v>2565</v>
      </c>
    </row>
    <row r="350" ht="28" customHeight="1" s="49">
      <c r="A350" s="62" t="n">
        <v>368</v>
      </c>
      <c r="B350" s="78" t="inlineStr">
        <is>
          <t>ยาใดพิษต่อตับมากที่สุด</t>
        </is>
      </c>
      <c r="C350" s="78" t="inlineStr"/>
      <c r="D350" s="78" t="inlineStr">
        <is>
          <t>Isoniazid</t>
        </is>
      </c>
      <c r="E350" s="78" t="inlineStr">
        <is>
          <t>Ethambutol</t>
        </is>
      </c>
      <c r="F350" s="78" t="inlineStr">
        <is>
          <t>Pyrazinamide</t>
        </is>
      </c>
      <c r="G350" s="78" t="inlineStr">
        <is>
          <t>Rifampicin</t>
        </is>
      </c>
      <c r="H350" s="78" t="inlineStr">
        <is>
          <t>Streptomycin</t>
        </is>
      </c>
      <c r="I350" s="62" t="inlineStr">
        <is>
          <t>3</t>
        </is>
      </c>
      <c r="J350" s="78" t="inlineStr">
        <is>
          <t>✅ คำตอบที่ถูกต้อง: ข้อ ค. Pyrazinamide
🎯 ทำไมข้อนี้ถึงถูก:
ในบรรดายาต้านวัณโรคสูตรมาตรฐาน ยาที่มีความเสี่ยงก่อให้เกิดตับอักเสบและพิษต่อตับรุนแรงที่สุดตามลำดับคือ Pyrazinamide &gt; Isoniazid &gt; Rifampicin
🔍 ข้ออื่นผิดเพราะอะไร:
• ข้อ ก.: Isoniazid ก่อพิษต่อตับได้บ่อยจาก toxic metabolite (acetylhydrazine) แต่ความรุนแรงและอุบัติการณ์ต่ำกว่า pyrazinamide
• ข้อ ข.: Ethambutol ไม่มีพิษต่อตับ ผลข้างเคียงสำคัญคือ optic neuritis
• ข้อ ง.: Rifampicin มักทำให้เกิด asymptomatic hyperbilirubinemia และ cholestatic jaundice แต่ความเป็นพิษต่อเนื้อตับโดยตรงน้อยกว่า pyrazinamide
• ข้อ จ.: Streptomycin เป็นยากลุ่ม aminoglycoside มีพิษต่อไต (nephrotoxicity) และพิษต่อหู (ototoxicity) ไม่มีพิษต่อตับ</t>
        </is>
      </c>
      <c r="K350" s="78" t="inlineStr">
        <is>
          <t>Antitubercular Drugs Toxicity</t>
        </is>
      </c>
      <c r="L350" s="78" t="inlineStr">
        <is>
          <t>Hepatotoxicity Ranking (Pyrazinamide &gt; INH &gt; Rifampicin)</t>
        </is>
      </c>
      <c r="M350" s="62" t="inlineStr">
        <is>
          <t>ยาก</t>
        </is>
      </c>
      <c r="N350" s="62" t="inlineStr">
        <is>
          <t>ข้อสอบเก่า</t>
        </is>
      </c>
      <c r="O350" s="78" t="inlineStr">
        <is>
          <t>[SOURCE: Pharma Plus เล่มม่วง 2 - ข้อสอบย้อนหลัง PLE-CC1 ปี 2565 ข้อ 72]</t>
        </is>
      </c>
      <c r="P350" s="62" t="n">
        <v>2565</v>
      </c>
    </row>
    <row r="351" ht="24" customHeight="1" s="49"/>
    <row r="352" ht="24" customHeight="1" s="49"/>
    <row r="353" ht="24" customHeight="1" s="49"/>
  </sheetData>
  <mergeCells count="1">
    <mergeCell ref="A1:F1"/>
  </mergeCells>
  <pageMargins left="0.75" right="0.75" top="1" bottom="1" header="0.5" footer="0.5"/>
  <pageSetup orientation="portrait" paperSize="9"/>
</worksheet>
</file>

<file path=xl/worksheets/sheet13.xml><?xml version="1.0" encoding="utf-8"?>
<worksheet xmlns="http://schemas.openxmlformats.org/spreadsheetml/2006/main">
  <sheetPr>
    <outlinePr summaryBelow="0" summaryRight="0"/>
    <pageSetUpPr/>
  </sheetPr>
  <dimension ref="A1:Q156"/>
  <sheetViews>
    <sheetView tabSelected="1" topLeftCell="D1" workbookViewId="0">
      <pane ySplit="2" topLeftCell="A122" activePane="bottomLeft" state="frozen"/>
      <selection pane="bottomLeft" activeCell="O143" sqref="O14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20" t="n">
        <v>1</v>
      </c>
      <c r="B3" s="89" t="inlineStr">
        <is>
          <t>ผู้ป่วยหญิงไทยคู่ อายุ 32 ปี ได้รับการวินิจฉัยว่าป่วยเป็นโรคชักแบบ partial seizure secondarily to generalized tonic-clonic seizure ได้รับการรักษาด้วย phenytoin sodium 3 capsule hs มาพบแพทย์์ตามนัดหลังจากรับประทานยาไปได้ 1 เดือนพบว่าผู้ป่วยไม่มีอาการชัก แต่เมื่อแพทย์์ตรวจวัดความเข้มข้นของยา phenytoin ในกระแสเลือดพบว่ามีระดับความเข้มข้น 28 mg/L (เป้าหมายของระดับความเข้มข้นของยา phenytoin ในการรักษาโรคชักคือ 10-20 mg/L)
ข้อใดกล่าวไม่ถูกต้องเกี่ยวกับการรักษาโรคชัก</t>
        </is>
      </c>
      <c r="C3" s="121" t="n"/>
      <c r="D3" s="89" t="inlineStr">
        <is>
          <t>แนะนำให้ผู้ป่วยหลีกเลี่ยงปัจจัยกระตุ้นให้เกิดการชัก</t>
        </is>
      </c>
      <c r="E3" s="89" t="inlineStr">
        <is>
          <t>สามารถรักษาโรคชักบางชนิดได้ด้วยการผ่าตัด</t>
        </is>
      </c>
      <c r="F3" s="89" t="inlineStr">
        <is>
          <t>ควรใช้ยากันชักเฉพาะช่วงที่ผู้ป่วยมีอาการชักเท่านั้น</t>
        </is>
      </c>
      <c r="G3" s="89" t="inlineStr">
        <is>
          <t>หากใช้ยากันชักชนิดเดียวไม่ได้ผล อาจจะพิจารณาเพิ่มยาตัวที่สอง</t>
        </is>
      </c>
      <c r="H3" s="89" t="inlineStr">
        <is>
          <t>หากยากันชักชนิดแรกไม่สามารถควบคุมอาการชักได้ ให้ใช้ยาตัวอื่นหรือใช้ยา 2 ชนิดร่วมกัน</t>
        </is>
      </c>
      <c r="I3" s="120" t="inlineStr">
        <is>
          <t>3</t>
        </is>
      </c>
      <c r="J3" s="89" t="inlineStr">
        <is>
          <t>✅ คำตอบที่ถูกต้อง: ข้อ ค. ควรใช้ยากันชักเฉพาะช่วงที่ผู้ป่วยมีอาการชักเท่านั้น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ควรใช้ยากันชักเฉพาะช่วงที่ผู้ป่วยมีอาการชักเท่านั้น การรักษารักษาโรคชักด้วยยากันชัก (antiepileptic drugs) ต้องรับประทานยาอย่างต่อเนื่องสม่ำเสมอ ไม่ควรหยุดยาหรือใช้เฉพาะช่วงที่มีอาการชัก เพราะอาจทำให้เกิด status epilepticus ได้ ตามแนวทางการรักษามาตรฐาน
🔍 ข้ออื่นผิดเพราะอะไร:
- ข้อ ก. การหลีกเลี่ยงปัจจัยกระตุ้น เช่น การอดนอน ความเครียด แสงวาบ หรือแอลกอฮอล์ เป็นหลักการสำคัญในการควบคุมโรคลมชักควบคู่กับการใช้ยา จึงเป็นข้อความที่ถูกต้องตามหลักเวชปฏิบัติ
- ข้อ ข. การผ่าตัดสมอง (Epilepsy surgery) เช่น Resection หรือ Vagus nerve stimulation เป็นทางเลือกการรักษามาตรฐานในผู้ป่วย Refractory epilepsy หรือ Focal epilepsy ที่มีรอยโรคชัดเจน จึงเป็นข้อความที่ถูกต้อง
- ข้อ ง. หากใช้ยากันชักขนานเดี่ยวในขนาดที่เหมาะสมแล้วยังควบคุมอาการไม่ได้ แนวทางการรักษาแนะนำให้พิจารณาเพิ่มยาตัวที่สอง (Add-on therapy) หรือปรับเปลี่ยนชนิดยา จึงเป็นข้อความที่ถูกต้อง
- ข้อ จ. ตามแนวทางการรักษาของ Thai Epilepsy Society หากยาตัวแรกไม่ได้ผล การสลับยาเป็น monotherapy ขนานใหม่ หรือการใช้ยา 2 ชนิดร่วมกันแบบ rational polytherapy เป็นขั้นตอนมาตรฐาน จึงเป็นข้อความที่ถูกต้อง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3" s="121" t="n"/>
      <c r="L3" s="89" t="inlineStr">
        <is>
          <t>Epilepsy</t>
        </is>
      </c>
      <c r="M3" s="121" t="inlineStr">
        <is>
          <t>Clinic</t>
        </is>
      </c>
      <c r="N3" s="89" t="inlineStr">
        <is>
          <t>ข้อ 1 Pharma Plus เล่มม่วง (เฉลยข้อ ค)</t>
        </is>
      </c>
      <c r="O3" s="121" t="n"/>
      <c r="P3" s="121" t="n"/>
      <c r="Q3" s="100" t="n"/>
    </row>
    <row r="4" ht="13.2" customHeight="1" s="49">
      <c r="A4" s="120" t="n">
        <v>2</v>
      </c>
      <c r="B4" s="89" t="inlineStr">
        <is>
          <t>ยากันชักข้อใดที่มีกลไกการออกฤทธิ์เหมือนกับ phenytoin sodium</t>
        </is>
      </c>
      <c r="C4" s="121" t="n"/>
      <c r="D4" s="89" t="inlineStr">
        <is>
          <t>Ethosuximide</t>
        </is>
      </c>
      <c r="E4" s="89" t="inlineStr">
        <is>
          <t>Diazepam</t>
        </is>
      </c>
      <c r="F4" s="89" t="inlineStr">
        <is>
          <t>Vigabatrin</t>
        </is>
      </c>
      <c r="G4" s="89" t="inlineStr">
        <is>
          <t>Carbamazepine</t>
        </is>
      </c>
      <c r="H4" s="89" t="inlineStr">
        <is>
          <t>Gabapentin</t>
        </is>
      </c>
      <c r="I4" s="120" t="inlineStr">
        <is>
          <t>4</t>
        </is>
      </c>
      <c r="J4" s="89" t="inlineStr">
        <is>
          <t>✅ คำตอบที่ถูกต้อง: ข้อ ง. Carbamazepine
💡 Background:
โรคลมชัก (Epilepsy) ต้องเลือกยากันชักให้ตรงกับชนิดของการชัก โดยคำนึงถึง efficacy, drug interactions และ safety profile ของผู้ป่วย
🎯 ทำไมข้อนี้ถึงถูก:
Carbamazepine Phenytoin และ Carbamazepine มีกลไกการออกฤทธิ์หลักคือการ block voltage-gated sodium channels เหมือนกัน ส่งผลให้ลดการปล่อยกระแสประสาทที่ผิดปกติ
🔍 ข้ออื่นผิดเพราะอะไร:
- ข้อ ก. Ethosuximide ออกฤทธิ์ยับยั้ง T-type calcium channels ในเซลล์ประสาททาลามัส เป็นยาตัวเลือกแรกสำหรับ Absence seizure เท่านั้น จึงมีกลไกต่างจาก Phenytoin
- ข้อ ข. Diazepam ออกฤทธิ์จับกับ GABAA receptor เพิ่มความถี่ในการเปิดของ chloride channel ทำให้เกิด hyperpolarization ของเซลล์ประสาท จึงเป็นยากลุ่ม GABA enhancer ไม่ใช่ sodium channel blocker
- ข้อ ค. Vigabatrin ออกฤทธิ์ยับยั้งเอนไซม์ GABA transaminase (GABA-T) แบบไม่ผันกลับ ทำให้ระดับสารสื่อประสาท GABA ในสมองสูงขึ้น ไม่ได้ออกฤทธิ์ผ่าน sodium channel
- ข้อ จ. Gabapentin ออกฤทธิ์จับกับ alpha-2-delta subunit ของ voltage-gated calcium channels ทำให้ลดการหลั่ง excitatory neurotransmitters จึงไม่ได้ออกฤทธิ์บล็อก voltage-gated sodium channels 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 s="121" t="n"/>
      <c r="L4" s="89" t="inlineStr">
        <is>
          <t>Epilepsy</t>
        </is>
      </c>
      <c r="M4" s="121" t="inlineStr">
        <is>
          <t>Clinic</t>
        </is>
      </c>
      <c r="N4" s="89" t="inlineStr">
        <is>
          <t>ข้อ 2 Pharma Plus เล่มม่วง (เฉลยข้อ ง)</t>
        </is>
      </c>
      <c r="O4" s="121" t="n"/>
      <c r="P4" s="121" t="n"/>
      <c r="Q4" s="100" t="n"/>
    </row>
    <row r="5" ht="13.2" customHeight="1" s="49">
      <c r="A5" s="120" t="n">
        <v>3</v>
      </c>
      <c r="B5" s="89" t="inlineStr">
        <is>
          <t>อาการไม่พึงประสงค์ในข้อใดที่สัมพันธ์กับระดับ phenytoin ในกระแสเลือดของผู้ป่วย</t>
        </is>
      </c>
      <c r="C5" s="121" t="n"/>
      <c r="D5" s="89" t="inlineStr">
        <is>
          <t>Gingival hyperplasia</t>
        </is>
      </c>
      <c r="E5" s="89" t="inlineStr">
        <is>
          <t>Hepatitis</t>
        </is>
      </c>
      <c r="F5" s="89" t="inlineStr">
        <is>
          <t>Rash</t>
        </is>
      </c>
      <c r="G5" s="89" t="inlineStr">
        <is>
          <t>Ataxia</t>
        </is>
      </c>
      <c r="H5" s="89" t="inlineStr">
        <is>
          <t>Hyponatremia</t>
        </is>
      </c>
      <c r="I5" s="120" t="inlineStr">
        <is>
          <t>4</t>
        </is>
      </c>
      <c r="J5" s="89" t="inlineStr">
        <is>
          <t>✅ คำตอบที่ถูกต้อง: ข้อ ง. Ataxia
💡 Background:
โรคลมชัก (Epilepsy) ต้องเลือกยากันชักให้ตรงกับชนิดของการชัก โดยคำนึงถึง efficacy, drug interactions และ safety profile ของผู้ป่วย
🎯 ทำไมข้อนี้ถึงถูก:
Ataxia, nystagmus, และ slurred speech เป็นอาการพิษ (toxicity) จาก phenytoin ที่สัมพันธ์โดยตรงกับระดับยาในเลือดที่สูงเกินช่วงการรักษา (dose-dependent toxicity เช่น เมื่อระดับยา &gt; 20 mg/L)
🔍 ข้ออื่นผิดเพราะอะไร:
- ข้อ ก. Gingival hyperplasia เป็นผลข้างเคียงระยะยาว (chronic ADR) จากการกระตุ้น platelet-derived growth factor และ collagen production ซึ่งไม่สัมพันธ์กับระดับยาในเลือดเฉียบพลัน
- ข้อ ข. Hepatitis จาก Phenytoin จัดเป็น Idiosyncratic drug reaction หรือ DRESS syndrome ซึ่งเกิดจากการตอบสนองทางภูมิคุ้มกัน ไม่ได้ขึ้นกับระดับความเข้มข้นของยาในเลือด
- ข้อ ค. ผื่นแพ้ยา (Rash) จัดเป็น Type B adverse reaction หรือภาวะภูมิแพ้ที่มีความสัมพันธ์กับยีนพันธุกรรม HLA-B 1502 ไม่ได้ขึ้นกับระดับความเข้มข้นของยาในกระแสเลือด
- ข้อ จ. Hyponatremia เป็นผลข้างเคียงเด่นของ Carbamazepine และ Oxcarbazepine จากภาวะ SIADH-like effect ไม่ใช่อาการไม่พึงประสงค์ที่สัมพันธ์กับระดับยา Phenytoin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5" s="121" t="n"/>
      <c r="L5" s="89" t="inlineStr">
        <is>
          <t>Epilepsy</t>
        </is>
      </c>
      <c r="M5" s="121" t="inlineStr">
        <is>
          <t>Clinic</t>
        </is>
      </c>
      <c r="N5" s="89" t="inlineStr">
        <is>
          <t>ข้อ 3 Pharma Plus เล่มม่วง (เฉลยข้อ ง)</t>
        </is>
      </c>
      <c r="O5" s="121" t="n"/>
      <c r="P5" s="121" t="n"/>
      <c r="Q5" s="100" t="n"/>
    </row>
    <row r="6" ht="13.2" customHeight="1" s="49">
      <c r="A6" s="120" t="n">
        <v>4</v>
      </c>
      <c r="B6" s="89" t="inlineStr">
        <is>
          <t>ยากันชักตัวใดมีผลเพิ่มระดับความเข้มข้นของยาซึ่งผ่านกระบวนการเมตาบอลิซึมจากเอนไซม์ตัวเดียวกัน</t>
        </is>
      </c>
      <c r="C6" s="121" t="n"/>
      <c r="D6" s="89" t="inlineStr">
        <is>
          <t>Phenytoin</t>
        </is>
      </c>
      <c r="E6" s="89" t="inlineStr">
        <is>
          <t>Valproate</t>
        </is>
      </c>
      <c r="F6" s="89" t="inlineStr">
        <is>
          <t>Phenobarbital</t>
        </is>
      </c>
      <c r="G6" s="89" t="inlineStr">
        <is>
          <t>Carbamazepine</t>
        </is>
      </c>
      <c r="H6" s="89" t="inlineStr">
        <is>
          <t>Phenobarbital</t>
        </is>
      </c>
      <c r="I6" s="120" t="inlineStr">
        <is>
          <t>2</t>
        </is>
      </c>
      <c r="J6" s="89" t="inlineStr">
        <is>
          <t>✅ คำตอบที่ถูกต้อง: ข้อ ข. Valproate
💡 Background:
โรคลมชัก (Epilepsy) ต้องเลือกยากันชักให้ตรงกับชนิดของการชัก โดยคำนึงถึง efficacy, drug interactions และ safety profile ของผู้ป่วย
🎯 ทำไมข้อนี้ถึงถูก:
Valproate สามารถยับยั้งเอนไซม์ (CYP450 inhibitor/displacement) ทำให้ระดับของยาอื่นๆ เช่น phenytoin หรือ phenobarbital ในเลือดสูงขึ้นได้
🔍 ข้ออื่นผิดเพราะอะไร:
- ข้อ ก. Phenytoin เป็น broad-spectrum enzyme inducer กระตุ้น CYP3A4, CYP2C9 และ CYP2C19 ทำให้ลดระดับความเข้มข้นของยาอื่นในเลือด จึงไม่ได้ออกฤทธิ์เพิ่มระดับยา
- ข้อ ค. Phenobarbital เป็น potent CYP enzyme inducer กระตุ้นการทำงานของเอนไซม์ในตับ ทำให้เร่งการกำจัดยาอื่น ส่งผลให้ระดับยาอื่นในกระแสเลือดลดลง
- ข้อ ง. Carbamazepine เป็นเอนไซม์อินดิวเซอร์ที่มีคุณสมบัติ autoinduction เหนี่ยวนำ CYP3A4 ทำให้ระดับยาอื่นและระดับยาของตัวเองในเลือดลดลง ไม่ใช่ตัวยับยั้งเอนไซม์
- ข้อ จ. Phenobarbital ซ้ำกับข้อ ค จัดเป็น potent enzyme inducer ที่เร่งกระบวนการ biotransformation ของยาอื่น ทำให้ระดับยาตัวอื่นในกระแสเลือดลดลง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6" s="121" t="n"/>
      <c r="L6" s="89" t="inlineStr">
        <is>
          <t>Epilepsy</t>
        </is>
      </c>
      <c r="M6" s="121" t="inlineStr">
        <is>
          <t>Clinic</t>
        </is>
      </c>
      <c r="N6" s="89" t="inlineStr">
        <is>
          <t>ข้อ 4 Pharma Plus เล่มม่วง (เฉลยข้อ ข)</t>
        </is>
      </c>
      <c r="O6" s="121" t="n"/>
      <c r="P6" s="121" t="n"/>
      <c r="Q6" s="100" t="n"/>
    </row>
    <row r="7" ht="13.2" customHeight="1" s="49">
      <c r="A7" s="120" t="n">
        <v>5</v>
      </c>
      <c r="B7" s="89" t="inlineStr">
        <is>
          <t>ยาในข้อใดหากรับประทานพร้อมกับ phenytoin จะทำให้ phenytoin เพิ่มขึ้น</t>
        </is>
      </c>
      <c r="C7" s="121" t="n"/>
      <c r="D7" s="89" t="inlineStr">
        <is>
          <t>Erythromycin</t>
        </is>
      </c>
      <c r="E7" s="89" t="inlineStr">
        <is>
          <t>Cimetidine</t>
        </is>
      </c>
      <c r="F7" s="89" t="inlineStr">
        <is>
          <t>Conjugated estrogen</t>
        </is>
      </c>
      <c r="G7" s="89" t="inlineStr">
        <is>
          <t>Furosemide</t>
        </is>
      </c>
      <c r="H7" s="89" t="inlineStr">
        <is>
          <t>Thiazide</t>
        </is>
      </c>
      <c r="I7" s="120" t="inlineStr">
        <is>
          <t>2</t>
        </is>
      </c>
      <c r="J7" s="89" t="inlineStr">
        <is>
          <t>✅ คำตอบที่ถูกต้อง: ข้อ ข. Cimetidine
💡 Background:
โรคลมชัก (Epilepsy) ต้องเลือกยากันชักให้ตรงกับชนิดของการชัก โดยคำนึงถึง efficacy, drug interactions และ safety profile ของผู้ป่วย
🎯 ทำไมข้อนี้ถึงถูก:
Cimetidine เป็นตัวยับยั้งเอนไซม์ในตับ (CYP450 inhibitor) ทำให้การกำจัด phenytoin ลดลง ส่งผลให้ระดับยา phenytoin ในเลือดเพิ่มสูงขึ้นและอาจเกิดพิษได้
🔍 ข้ออื่นผิดเพราะอะไร:
- ข้อ ก. Erythromycin เป็น potent CYP3A4 inhibitor แต่ Phenytoin ถูกเมแทบอลิซึมหลักผ่านเอนไซม์ CYP2C9 (ร้อยละ 90) และ CYP2C19 จึงแทบไม่ส่งผลกระทบต่อระดับยา Phenytoin
- ข้อ ค. Conjugated estrogen ไม่ได้ยับยั้งเอนไซม์ CYP2C9 หรือ CYP2C19 และในทางตรงกันข้ามการใช้ร่วมกับ Phenytoin จะทำให้ estrogen ถูกทำลายเร็วขึ้นจากเอนไซม์อินดักชัน
- ข้อ ง. Furosemide ขับออกทางไตผ่านทาง organic acid transporter และกระบวนการ glucuronidation ไม่มีผลยับยั้ง CYP2C9 หรือ CYP2C19 จึงไม่เพิ่มระดับยา Phenytoin
- ข้อ จ. Thiazide diuretics ถูกขับออกทางไตในรูปเดิมเป็นหลัก ไม่ผ่านการขัดขวางเมแทบอลิซึมของ Phenytoin ที่เอนไซม์ CYP2C9 จึงไม่ทำให้ระดับยา Phenytoin เพิ่มขึ้น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7" s="121" t="n"/>
      <c r="L7" s="89" t="inlineStr">
        <is>
          <t>Epilepsy</t>
        </is>
      </c>
      <c r="M7" s="121" t="inlineStr">
        <is>
          <t>Clinic</t>
        </is>
      </c>
      <c r="N7" s="89" t="inlineStr">
        <is>
          <t>ข้อ 5 Pharma Plus เล่มม่วง (เฉลยข้อ ข)</t>
        </is>
      </c>
      <c r="O7" s="121" t="n"/>
      <c r="P7" s="121" t="n"/>
      <c r="Q7" s="100" t="n"/>
    </row>
    <row r="8" ht="13.2" customHeight="1" s="49">
      <c r="A8" s="120" t="n">
        <v>6</v>
      </c>
      <c r="B8" s="89"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ผู้ป่วยมีอาการปวดศีรษะแบบนี้ แสดงว่าเป็นโรคใด</t>
        </is>
      </c>
      <c r="C8" s="121" t="n"/>
      <c r="D8" s="89" t="inlineStr">
        <is>
          <t>Migraine headache</t>
        </is>
      </c>
      <c r="E8" s="89" t="inlineStr">
        <is>
          <t>Tension headache</t>
        </is>
      </c>
      <c r="F8" s="89" t="inlineStr">
        <is>
          <t>Cluster headache</t>
        </is>
      </c>
      <c r="G8" s="89" t="inlineStr">
        <is>
          <t>Trauma headache</t>
        </is>
      </c>
      <c r="H8" s="89" t="inlineStr">
        <is>
          <t>Hypertension</t>
        </is>
      </c>
      <c r="I8" s="120" t="inlineStr">
        <is>
          <t>1</t>
        </is>
      </c>
      <c r="J8" s="89" t="inlineStr">
        <is>
          <t>✅ คำตอบที่ถูกต้อง: ข้อ ก. Migraine headache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headache อาการปวดศีรษะตุบๆ ข้างเดียว ร่วมกับมีคลื่นไส้อาเจียน แพ้แสง/เสียง (photophobia/phonophobia) และมีอาการทางตาเตือนนำมาก่อน (Aura) เป็นลักษณะจำเพาะของโรคไมเกรน (Migraine with aura)
🔍 ข้ออื่นผิดเพราะอะไร:
- ข้อ ข. Tension-type headache มีลักษณะปวดตื้อๆ แน่นๆ บีบรัดรอบศีรษะทั้งสองข้างระดับเล็กน้อยถึงปานกลาง ไม่มีอาการคลื่นไส้อาเจียน และไม่มีอาการเตือนทางสายตา (aura)
- ข้อ ค. Cluster headache เป็นการปวดศีรษะข้างเดียวรอบเบ้าตาอย่างรุนแรงแบบเจาะลึก มี autonomic symptoms ร่วมด้วย เช่น ตาแดง น้ำตาไหล น้ำมูกไหลข้างเดียว และมักพบในผู้ชาย
- ข้อ ง. Trauma headache ต้องมีประวัติอุบัติเหตุหรือการบาดเจ็บบริเวณศีรษะนำมาก่อนอย่างชัดเจน และลักษณะอาการปวดมักสัมพันธ์กับตำแหน่งที่ได้รับบาดเจ็บ
- ข้อ จ. Hypertension-induced headache มักเกิดขึ้นเมื่อความดันโลหิตสูงรุนแรง (Hypertensive crisis เช่น SBP มากกว่าหรือเท่ากับ 180 mmHg) ปวดตึงบริเวณท้ายทอย ไม่ใช่อาการปวดตุบๆ ข้างเดียวร่วมกับ visual aura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21" t="n"/>
      <c r="L8" s="89" t="inlineStr">
        <is>
          <t>Headache</t>
        </is>
      </c>
      <c r="M8" s="121" t="inlineStr">
        <is>
          <t>Clinic</t>
        </is>
      </c>
      <c r="N8" s="89" t="inlineStr">
        <is>
          <t>ข้อ 6 Pharma Plus เล่มม่วง (เฉลยข้อ ก)</t>
        </is>
      </c>
      <c r="O8" s="121" t="n"/>
      <c r="P8" s="121" t="n"/>
      <c r="Q8" s="100" t="n"/>
    </row>
    <row r="9" ht="13.2" customHeight="1" s="49">
      <c r="A9" s="120" t="n">
        <v>7</v>
      </c>
      <c r="B9" s="89"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ผู้ป่วยรายนี้ควรได้รับยาชนิดใดเป็นขนานแรก ในการรักษาอาการปวด</t>
        </is>
      </c>
      <c r="C9" s="121" t="n"/>
      <c r="D9" s="89" t="inlineStr">
        <is>
          <t>Methyl ergotamine</t>
        </is>
      </c>
      <c r="E9" s="89" t="inlineStr">
        <is>
          <t>Sumatriptan</t>
        </is>
      </c>
      <c r="F9" s="89" t="inlineStr">
        <is>
          <t>Amitriptyline</t>
        </is>
      </c>
      <c r="G9" s="89" t="inlineStr">
        <is>
          <t>Naproxen</t>
        </is>
      </c>
      <c r="H9" s="89" t="inlineStr">
        <is>
          <t>Verapamil</t>
        </is>
      </c>
      <c r="I9" s="120" t="inlineStr">
        <is>
          <t>2</t>
        </is>
      </c>
      <c r="J9" s="89" t="inlineStr">
        <is>
          <t>✅ คำตอบที่ถูกต้อง: ข้อ ข. Sumatriptan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สำหรับการรักษาอาการปวดไมเกรนเฉียบพลันในระดับปานกลางถึงรุนแรง หากไม่มีข้อห้าม (เช่น โรคหัวใจขาดเลือด) ยากลุ่ม Triptans (เช่น Sumatriptan) หรือยาแก้ปวด NSAIDs เป็นยาเลือกแรกในการรักษา
🔍 ข้ออื่นผิดเพราะอะไร:
• ข้อ ก. (Methyl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(Amitriptyline): เป็น Tricyclic antidepressant (TCA) มี anticholinergic ADRs สูง, antihistaminic (ง่วงซึม น้ำหนักขึ้น), alpha-1 blockade (orthostatic hypotension) และเสี่ยงต่อ fatal cardiotoxicity เมื่อ overdose
• ข้อ ง. (Naproxen): เป็น non-selective NSAID ที่มี cardiovascular safety profile ดีที่สุด และมี efficacy สูงในการระงับ acute inflammation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21" t="n"/>
      <c r="L9" s="89" t="inlineStr">
        <is>
          <t>Headache</t>
        </is>
      </c>
      <c r="M9" s="121" t="inlineStr">
        <is>
          <t>Clinic</t>
        </is>
      </c>
      <c r="N9" s="89" t="inlineStr">
        <is>
          <t>ข้อ 7 Pharma Plus เล่มม่วง (เฉลยข้อ ข)</t>
        </is>
      </c>
      <c r="O9" s="121" t="n"/>
      <c r="P9" s="121" t="n"/>
      <c r="Q9" s="100" t="n"/>
    </row>
    <row r="10" ht="13.2" customHeight="1" s="49">
      <c r="A10" s="120" t="n">
        <v>8</v>
      </c>
      <c r="B10" s="89" t="inlineStr">
        <is>
          <t>ต่อมาผู้ป่วยได้กลับมาหาท่านเนื่องจากอาการปวดเพิ่มมากขึ้น จึงจ่าย ergotamine และ caffeine 100 mg ให้แก่ผู้ป่วย ข้อใดไม่ถูกต้องเกี่ยวกับยาที่ผู้ป่วยได้รับในครั้งนี้
ข้อใดไม่ถูกต้องเกี่ยวกับยาที่ผู้ป่วยได้รับในครั้งนี้</t>
        </is>
      </c>
      <c r="C10" s="121" t="n"/>
      <c r="D10" s="89" t="inlineStr">
        <is>
          <t>ขนาดเริ่มต้นคือ 1-2 เม็ด รับประทานเมื่อมีอาการ</t>
        </is>
      </c>
      <c r="E10" s="89" t="inlineStr">
        <is>
          <t>รับประทานยาซ้ำได้เมื่ออาการไม่ดีขึ้นภายใน 30 นาที</t>
        </is>
      </c>
      <c r="F10" s="89" t="inlineStr">
        <is>
          <t>ถ้ามีอาการชาที่ปลายมือปลายเท้าให้หยุดยา</t>
        </is>
      </c>
      <c r="G10" s="89" t="inlineStr">
        <is>
          <t>ไม่ควรรับประทานยาเกิน 6 เม็ด ต่อวัน</t>
        </is>
      </c>
      <c r="H10" s="89" t="inlineStr">
        <is>
          <t>ไม่มีข้อใดผิด</t>
        </is>
      </c>
      <c r="I10" s="120" t="n">
        <v>5</v>
      </c>
      <c r="J10" s="89" t="inlineStr">
        <is>
          <t>✅ คำตอบที่ถูกต้อง: ข้อ จ. ไม่มีข้อใดผิด
💡 Background:
ยาผสม Ergotamine tartrate 1 mg + Caffeine 100 mg (เช่น Cafergot, Avamigran) เป็นยาจำเพาะสำหรับรักษาอาการปวดศีรษะไมเกรนเฉียบพลันระดับปานกลางถึงรุนแรง โดยมีข้อกำหนดด้านขนาดยาและการเฝ้าระวังความปลอดภัยอย่างเคร่งครัด
🎯 ทำไมข้อนี้ถึงถูก:
ข้อความในข้อ ก, ข, ค, และ ง เป็นคำแนะนำที่ถูกต้องตามหลักเภสัชกรรมคลินิกและฉลากยาทั้งหมด จึงต้องตอบข้อ จ. ไม่มีข้อใดผิด:
• ข้อ ก. ถูกต้อง: ขนาดยาเริ่มต้นแนะนำให้รับประทาน 1-2 เม็ดทันทีที่เริ่มมีอาการปวดศีรษะ (onset of migraine attack)
• ข้อ ข. ถูกต้อง: หากอาการปวดไม่ทุเลา สามารถรับประทานซ้ำได้ครั้งละ 1 เม็ด ทุก 30 นาที
• ข้อ ค. ถูกต้อง: อาการชา เย็น หรือปวดเกร็งที่ปลายมือปลายเท้า (Paresthesia/Cold extremities) เป็นอาการเตือนของภาวะหลอดเลือดหดเกร็งอย่างรุนแรง (Ergotism/Peripheral ischemia) ต้องสั่งให้ผู้ป่วยหยุดยาทันทีและมาพบแพทย์์
• ข้อ ง. ถูกต้อง: ขนาดรับประทานสูงสุดที่ปลอดภัยคือไม่เกิน 6 เม็ดต่อวัน และไม่เกิน 10 เม็ดต่อสัปดาห์ เพื่อป้องกัน Ergotism และภาวะ Medication Overuse Headache (MOH)
🔍 ข้ออื่นผิดเพราะอะไร:
• ข้อ ก., ข., ค., ง. ล้วนเป็นข้อความที่ถูกต้องตามมาตรฐานการใช้ยา Ergotamine/Caffeine จึงไม่ใช่คำตอบของคำถามที่ถามหา 'ข้อใดไม่ถูกต้อง'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on Acute Migraine Treatment
📌 จุดจำก่อนสอบ:
• Dosing Rules for Ergotamine: เริ่มต้น 1-2 เม็ด ซ้ำได้ 1 เม็ดทุก 30 นาที (Max 6 เม็ด/วัน, Max 10 เม็ด/สัปดาห์)
• Ergotism Warning: ชา/ซีด/เย็นปลายมือปลายเท้า ต้องหยุดยาทันที
• Contraindications: ห้ามใช้ในโรคหลอดเลือดหัวใจ (CAD), ความดันโลหิตสูงควบคุมไม่ได้, โรคหลอดเลือดสมอง, หญิงตั้งครรภ์/ให้นมบุตร (Uterine contraction) และห้ามใช้ร่วมกับ Strong CYP3A4 inhibitors (เช่น Clarithromycin, Ketoconazole, Ritonavir) เด็ดขาดเนื่องจากเสี่ยงต่อ Gangrene</t>
        </is>
      </c>
      <c r="K10" s="121" t="n"/>
      <c r="L10" s="89" t="inlineStr">
        <is>
          <t>Headache</t>
        </is>
      </c>
      <c r="M10" s="121" t="inlineStr">
        <is>
          <t>Clinic</t>
        </is>
      </c>
      <c r="N10" s="89" t="inlineStr">
        <is>
          <t>ข้อ 8 Pharma Plus เล่มม่วง (เฉลยข้อ ก)</t>
        </is>
      </c>
      <c r="O10" s="121" t="n"/>
      <c r="P10" s="121" t="n"/>
      <c r="Q10" s="100" t="n"/>
    </row>
    <row r="11" ht="13.2" customHeight="1" s="49">
      <c r="A11" s="120" t="n">
        <v>9</v>
      </c>
      <c r="B11" s="89" t="inlineStr">
        <is>
          <t>ในเดือนถัดมาผู้ป่วยมีอาการปวดศีรษะและกินยา ergotamine พร้อมทั้งมีอาการหวัด เจ็บคอ จึงได้ซื้อยาปฏิชีวนะ erythromycin จากร้านยา หลังกินยาผู้ป่วยมีอาการคลื่นไส้ อาเจียน และชาตามปลายมือปลายเท้า ท่านคิดว่าปฏิกิริระหว่างยาที่เกิดขึ้นเกิดจากกระบวนการใด
ท่านคิดว่าปฏิกิริยาระหว่างยาที่เกิดขึ้นเกิดจากกระบวนการใด</t>
        </is>
      </c>
      <c r="C11" s="121" t="n"/>
      <c r="D11" s="89" t="inlineStr">
        <is>
          <t>Absorption</t>
        </is>
      </c>
      <c r="E11" s="89" t="inlineStr">
        <is>
          <t>Distribution</t>
        </is>
      </c>
      <c r="F11" s="89" t="inlineStr">
        <is>
          <t>Biotransformation</t>
        </is>
      </c>
      <c r="G11" s="89" t="inlineStr">
        <is>
          <t>Elimination</t>
        </is>
      </c>
      <c r="H11" s="89" t="inlineStr">
        <is>
          <t>Excretion</t>
        </is>
      </c>
      <c r="I11" s="120" t="inlineStr">
        <is>
          <t>3</t>
        </is>
      </c>
      <c r="J11" s="89" t="inlineStr">
        <is>
          <t>✅ คำตอบที่ถูกต้อง: ข้อ ค. Biotransformation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Biotransformation Erythromycin เป็น potent CYP3A4 inhibitor ซึ่งจะไปยับยั้งการเมแทบอลิซึม (Biotransformation) ของ Ergotamine ทำให้ระดับยา Ergotamine ในเลือดสูงขึ้นมากจนเกิดพิษ (Ergotism) เช่น ชาปลายมือปลายเท้า คลื่นไส้อาเจียน
🔍 ข้ออื่นผิดเพราะอะไร:
- ข้อ ก. Absorption เกี่ยวข้องกับการดูดซึมยาจากทางเดินอาหารเข้าสู่กระแสเลือด แต่ Erythromycin ไม่ได้รบกวนกระบวนการดูดซึมของ Ergotamine แต่อย่างใด
- ข้อ ข. Distribution เกี่ยวข้องกับการกระจายตัวของยาและจับกับโปรตีนในพลาสมา ซึ่งไม่ใช่กลไกหลักของการเกิดพิษ ergotism จากปฏิกิริยาระหว่างสองยานี้
- ข้อ ง. Elimination เป็นผลรวมของการขจัดยาทั้งร่างกาย แต่กลไกชีวเคมีที่เจาะจงของการเกิดพิษคือการยับยั้งกระบวนการ hepatic metabolism หรือ biotransformation โดยตรง
- ข้อ จ. Excretion เป็นการขับถ่ายยาออกจากร่างกายทางไตหรือทางน้ำดี ซึ่ง Ergotamine กำจัดผ่าน hepatic metabolism เป็นหลัก ไม่ได้ขับออกทางไตในรูปเดิม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121" t="n"/>
      <c r="L11" s="89" t="inlineStr">
        <is>
          <t>Headache</t>
        </is>
      </c>
      <c r="M11" s="121" t="inlineStr">
        <is>
          <t>Clinic</t>
        </is>
      </c>
      <c r="N11" s="89" t="inlineStr">
        <is>
          <t>ข้อ 9 Pharma Plus เล่มม่วง (เฉลยข้อ ค)</t>
        </is>
      </c>
      <c r="O11" s="121" t="n"/>
      <c r="P11" s="121" t="n"/>
      <c r="Q11" s="100" t="n"/>
    </row>
    <row r="12" ht="13.2" customHeight="1" s="49">
      <c r="A12" s="120" t="n">
        <v>10</v>
      </c>
      <c r="B12" s="89" t="inlineStr">
        <is>
          <t>ผู้ป่วยรายเดิมกลับมาหาท่านอีกและบอกว่ามีอาการปวดศีรษะบ่อยขึ้น เพิ่งเปลี่ยนงานใหม่และงานค่อนข้างยุ่ง ข้อใดเป็นการประเมินว่าผู้ป่วยควรได้ยาเพื่อการป้องกัน
ข้อใดเป็นการประเมินว่าผู้ป่วยควรได้ยาเพื่อการป้องกัน</t>
        </is>
      </c>
      <c r="C12" s="121" t="n"/>
      <c r="D12" s="89" t="inlineStr">
        <is>
          <t>ผู้ป่วยปวดศีรษะมากกว่า 2-3 ครั้ง/เดือน</t>
        </is>
      </c>
      <c r="E12" s="89" t="inlineStr">
        <is>
          <t>อาการปวดศีรษะค่อนข้างรุนแรง</t>
        </is>
      </c>
      <c r="F12" s="89" t="inlineStr">
        <is>
          <t>ผู้ป่วยมีอาการปวดนาน 12 ชม. และอายุที่เป็นครั้งแรกมากกว่า 55 ปี</t>
        </is>
      </c>
      <c r="G12" s="89" t="inlineStr">
        <is>
          <t>ผู้ป่วยทนต่ออาการไม่พึงประสงค์ของยาบรรเทาการปวดศีรษะไม่ได้</t>
        </is>
      </c>
      <c r="H12" s="89" t="inlineStr">
        <is>
          <t>ระยะเวลาที่จะมีอาการปวดศีรษะสามารถคาดการณ์ล่วงหน้าได้</t>
        </is>
      </c>
      <c r="I12" s="120" t="inlineStr">
        <is>
          <t>4</t>
        </is>
      </c>
      <c r="J12" s="89" t="inlineStr">
        <is>
          <t>✅ คำตอบที่ถูกต้อง: ข้อ ง. ผู้ป่วยทนต่ออาการไม่พึงประสงค์ของยาบรรเทาการปวดศีรษะไม่ได้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ผู้ป่วยทนต่ออาการไม่พึงประสงค์ของยาบรรเทาการปวดศีรษะไม่ได้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ข้อบ่งชี้ในการเริ่มยาป้องกันไมเกรน (Migraine prophylaxis) ได้แก่ อาการปวดถี่มาก (เช่น บ่อยกว่า 2-3 ครั้งต่อเดือน หรือรบกวนชีวิตประจำวันมาก), อาการรุนแรง, หรือใช้ยาแก้ปวดเฉียบพลันบ่อยเกินไป
🔍 ข้ออื่นผิดเพราะอะไร:
- ข้อ ก. เกณฑ์มาตรฐานตามแนวทางของ AHS และ Thai Headache Society ระบุว่าข้อบ่งชี้คืออาการปวดศีรษะมากกว่าหรือเท่ากับ 4 วันต่อเดือน หรือบ่อยตั้งแต่ 2-3 ครั้งต่อสัปดาห์ขึ้นไป การปวดเพียง 2-3 ครั้งต่อเดือนยังไม่ถึงเกณฑ์เริ่มยาป้องกัน
- ข้อ ข. อาการปวดรุนแรงเพียงอย่างเดียวเป็นข้อบ่งชี้ให้ใช้ยาแก้ปวดเฉียบพลันกลุ่ม Triptans แต่หากความถี่ไม่บ่อยและยังควบคุมได้ด้วยยาแก้ปวด จะยังไม่เข้าเกณฑ์การเริ่มยาป้องกัน
- ข้อ ค. การปวดนาน 12 ชั่วโมงยังอยู่ในระยะปกติของ migraine attack (4-72 ชั่วโมง) ส่วนอายุที่เริ่มเป็นมากกว่า 50 ปีเป็น red flag (SNOOP criteria) ที่ต้องตรวจหาสาเหตุทุติยภูมิ (Secondary headache) ไม่ใช่ข้อบ่งชี้การเริ่มยาป้องกัน
- ข้อ จ. ระยะเวลาที่มีอาการปวดสามารถคาดการณ์ได้เป็นลักษณะของ Menstrual migraine ซึ่งใช้หลักการ Short-term menstrual prophylaxis แต่ไม่ใช่ข้อบ่งชี้ทั่วไปในการเริ่มยาป้องกันระยะยาวในผู้ป่วยรายนี้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21" t="n"/>
      <c r="L12" s="89" t="inlineStr">
        <is>
          <t>Headache</t>
        </is>
      </c>
      <c r="M12" s="121" t="inlineStr">
        <is>
          <t>Clinic</t>
        </is>
      </c>
      <c r="N12" s="89" t="inlineStr">
        <is>
          <t>ข้อ 10 Pharma Plus เล่มม่วง (เฉลยข้อ ง)</t>
        </is>
      </c>
      <c r="O12" s="121" t="n"/>
      <c r="P12" s="121" t="n"/>
      <c r="Q12" s="100" t="n"/>
    </row>
    <row r="13" ht="13.2" customHeight="1" s="49">
      <c r="A13" s="120" t="n">
        <v>11</v>
      </c>
      <c r="B13" s="89" t="inlineStr">
        <is>
          <t>ผู้ป่วยรายเดิมกลับมาหาท่านอีกและบอกว่ามีอาการปวดศีรษะบ่อยขึ้น เพิ่งเปลี่ยนงานใหม่และงานค่อนข้างยุ่ง
ยาในข้อใดที่เหมาะสมและใช้ได้ผลในการป้องกันการปวดศีรษะในผู้ป่วยรายนี้</t>
        </is>
      </c>
      <c r="C13" s="121" t="n"/>
      <c r="D13" s="89" t="inlineStr">
        <is>
          <t>Indomethacin</t>
        </is>
      </c>
      <c r="E13" s="89" t="inlineStr">
        <is>
          <t>Ergotamine</t>
        </is>
      </c>
      <c r="F13" s="89" t="inlineStr">
        <is>
          <t>Sumatriptan</t>
        </is>
      </c>
      <c r="G13" s="89" t="inlineStr">
        <is>
          <t>Propranolol</t>
        </is>
      </c>
      <c r="H13" s="89" t="inlineStr">
        <is>
          <t>Verapamil</t>
        </is>
      </c>
      <c r="I13" s="120" t="inlineStr">
        <is>
          <t>4</t>
        </is>
      </c>
      <c r="J13" s="89" t="inlineStr">
        <is>
          <t>✅ คำตอบที่ถูกต้อง: ข้อ ง. Propranolol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เป็นยากลุ่ม Beta-blocker ที่มีข้อบ่งชี้และได้รับการรับรองเป็นยา first-line ในการป้องกันไมเกรน (Migraine prophylaxis) ส่วน Ergotamine และ Sumatriptan ใช้รักษาแบบเฉียบพลันไม่ใช่ป้องกัน
🔍 ข้ออื่นผิดเพราะอะไร:
• ข้อ ก. (Indomethacin): เป็น potent non-selective NSAID มี anti-inflammatory efficacy สูงมากใน acute gout flare แต่มี ADRs เด่นทาง GI toxicity และ CNS (ปวดศีรษะ มึนงง)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(Sumatriptan): เป็น 5-HT1B/1D agonist หดหลอดเลือดสมอง ใช้รักษา acute moderate-to-severe migraine attack แต่ contraindication ใน ischemic heart disease, uncontrolled HTN, stroke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21" t="n"/>
      <c r="L13" s="89" t="inlineStr">
        <is>
          <t>Headache</t>
        </is>
      </c>
      <c r="M13" s="121" t="inlineStr">
        <is>
          <t>Clinic</t>
        </is>
      </c>
      <c r="N13" s="89" t="inlineStr">
        <is>
          <t>ข้อ 11 Pharma Plus เล่มม่วง (เฉลยข้อ ง)</t>
        </is>
      </c>
      <c r="O13" s="121" t="n"/>
      <c r="P13" s="121" t="n"/>
      <c r="Q13" s="100" t="n"/>
    </row>
    <row r="14" ht="13.2" customHeight="1" s="49">
      <c r="A14" s="120" t="n">
        <v>12</v>
      </c>
      <c r="B14" s="89" t="inlineStr">
        <is>
          <t>การใช้ยาป้องกันอาการปวดศีรษะของผู้ป่วยรายนี้ ควรได้รับ</t>
        </is>
      </c>
      <c r="C14" s="121" t="n"/>
      <c r="D14" s="89" t="inlineStr">
        <is>
          <t>อย่างน้อย 6 เดือน หลังจากการปวดศีรษะครั้งสุดท้าย</t>
        </is>
      </c>
      <c r="E14" s="89" t="inlineStr">
        <is>
          <t>อย่างน้อย 6 เดือน หลังจากความถี่และอาการปวดศีรษะลดลง</t>
        </is>
      </c>
      <c r="F14" s="89" t="inlineStr">
        <is>
          <t>กินยาต่อไปจนกว่าผู้ป่วยจะทนอาการไม่พึงประสงค์ไม่ได้</t>
        </is>
      </c>
      <c r="G14" s="89" t="inlineStr">
        <is>
          <t>กินยาเดือนเว้นเดือน จนกว่าจะไม่มีอาการ</t>
        </is>
      </c>
      <c r="H14" s="89" t="inlineStr">
        <is>
          <t>กินได้ตลอดไป</t>
        </is>
      </c>
      <c r="I14" s="120" t="inlineStr">
        <is>
          <t>2</t>
        </is>
      </c>
      <c r="J14" s="89" t="inlineStr">
        <is>
          <t>✅ คำตอบที่ถูกต้อง: ข้อ ข. อย่างน้อย 6 เดือน หลังจากความถี่และอาการปวดศีรษะลดลง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อย่างน้อย 6 เดือน หลังจากความถี่และอาการปวดศีรษะลดลง ตามแนวทางการรักษาโรคไมเกรน การให้ยาป้องกัน (prophylaxis) ควรให้ต่อเนื่องอย่างน้อย 6 เดือนหลังจากที่อาการปวดศีรษะมีความถี่และความรุนแรงลดลงอย่างเห็นได้ชัด ก่อนจะพิจารณาค่อยๆ ลดและหยุดยา
🔍 ข้ออื่นผิดเพราะอะไร:
- ข้อ ก. เป้าหมายการรักษาไมเกรนคือการลดความถี่และความรุนแรงลงอย่างน้อยร้อยละ 50 ไม่จำเป็นต้องรอจนไม่มีอาการปวดเลย จึงไม่จำเป็นต้องนับจากวันปวดครั้งสุดท้าย
- ข้อ ค. การรับประทานยาป้องกันไมเกรนต่อเนื่องโดยไม่มีกำหนดเวลาทบทวน จะเพิ่มความเสี่ยงต่อการเกิดผลข้างเคียงสะสม และขัดแย้งกับหลักเวชปฏิบัติที่แนะนำให้ประเมินการหยุดยาเป็นระยะ
- ข้อ ง. การรับประทานยาป้องกันแบบเดือนเว้นเดือนทำให้ระดับยาในพลาสมาไม่คงที่ ส่งผลให้การควบคุมโรคล้มเหลวและกระตุ้นให้เกิด rebound headache ได้ง่าย
- ข้อ จ. ยาป้องกันไมเกรนไม่ได้มีข้อบ่งชี้ให้รับประทานตลอดชีวิต เมื่อควบคุมอาการได้สงบนาน 6 ถึง 12 เดือน แพทย์์จะพิจารณาค่อยๆ ปรับลดยา (taper off) และหยุดยา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21" t="n"/>
      <c r="L14" s="89" t="inlineStr">
        <is>
          <t>Headache</t>
        </is>
      </c>
      <c r="M14" s="121" t="inlineStr">
        <is>
          <t>Clinic</t>
        </is>
      </c>
      <c r="N14" s="89" t="inlineStr">
        <is>
          <t>ข้อ 12 Pharma Plus เล่มม่วง (เฉลยข้อ ข)</t>
        </is>
      </c>
      <c r="O14" s="121" t="n"/>
      <c r="P14" s="121" t="n"/>
      <c r="Q14" s="100" t="n"/>
    </row>
    <row r="15" ht="13.2" customHeight="1" s="49">
      <c r="A15" s="120" t="n">
        <v>13</v>
      </c>
      <c r="B15" s="89" t="inlineStr">
        <is>
          <t>ยาในข้อใดไม่ควรใช้ป้องกันอาการปวดศีรษะในผู้ป่วยที่มีอาการ</t>
        </is>
      </c>
      <c r="C15" s="121" t="n"/>
      <c r="D15" s="89" t="inlineStr">
        <is>
          <t>Amitriptyline</t>
        </is>
      </c>
      <c r="E15" s="89" t="inlineStr">
        <is>
          <t>Fluoxetine</t>
        </is>
      </c>
      <c r="F15" s="89" t="inlineStr">
        <is>
          <t>Propranolol</t>
        </is>
      </c>
      <c r="G15" s="89" t="inlineStr">
        <is>
          <t>Diltiazem</t>
        </is>
      </c>
      <c r="H15" s="89" t="inlineStr">
        <is>
          <t>Gabapentin</t>
        </is>
      </c>
      <c r="I15" s="120" t="inlineStr">
        <is>
          <t>2</t>
        </is>
      </c>
      <c r="J15" s="89" t="inlineStr">
        <is>
          <t>✅ คำตอบที่ถูกต้อง: ข้อ ข. Fluoxetine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Fluoxetine Non-dihydropyridine calcium channel blockers เช่น Diltiazem หรือ Verapamil มักใช้ใน cluster headache หรือ hypertension แต่ไม่มีข้อบ่งใช้ที่เป็นมาตรฐานในการป้องกัน migraine และบางตัวอาจไม่มี efficacy เท่า Beta-blockers, Anticonvulsants หรือ Antidepressants ที่แนะนำตาม guideline
 เป็น SSRI มี half-life ยาวที่สุดในกลุ่ม (ร่วมกับ active metabolite norfluoxetine) จึงมี discontinuation syndrome ต่ำ แต่ยับยั้ง CYP2D6 สูง
🔍 ข้ออื่นผิดเพราะอะไร:
- ข้อ ก. Amitriptyline เป็นยากลุ่ม TCA ที่มีหลักฐานเชิงประจักษ์ระดับสูง (Level A) ในการป้องกันไมเกรน โดยเฉพาะผู้ป่วยที่มีโรคร่วมเป็นนอนไม่หลับหรือภาวะซึมเศร้า
- ข้อ ค. Propranolol เป็น non-selective beta-blocker ที่เป็นยาตัวเลือกแรก (First-line, Level A) ในการป้องกันไมเกรน มีประสิทธิภาพลดความถี่ของการกำเริบได้อย่างชัดเจน
- ข้อ ง. Diltiazem แม้ไม่ใช่ first-line แต่เป็นยากลุ่มแคลเซียมแชนแนลบล็อกเกอร์ทางเลือกที่สามารถใช้ป้องกันไมเกรนได้ในผู้ป่วยที่มีข้อห้ามใช้ต่อเบต้าบล็อกเกอร์
- ข้อ จ. Gabapentin เป็นยากันชักที่มีหลักฐานสนับสนุนในการนำมาใช้เป็นยาทางเลือกลำดับรอง (Level U/B) สำหรับป้องกันอาการปวดศีรษะไมเกรน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5" s="121" t="n"/>
      <c r="L15" s="89" t="inlineStr">
        <is>
          <t>Headache</t>
        </is>
      </c>
      <c r="M15" s="121" t="inlineStr">
        <is>
          <t>Clinic</t>
        </is>
      </c>
      <c r="N15" s="89" t="inlineStr">
        <is>
          <t>ข้อ 13 Pharma Plus เล่มม่วง (เฉลยข้อ ข ง)</t>
        </is>
      </c>
      <c r="O15" s="121" t="n"/>
      <c r="P15" s="121" t="n"/>
      <c r="Q15" s="100" t="n"/>
    </row>
    <row r="16" ht="13.2" customHeight="1" s="49">
      <c r="A16" s="120" t="n">
        <v>14</v>
      </c>
      <c r="B16" s="89" t="inlineStr">
        <is>
          <t>ผู้ป่วยหญิงอายุ 35 ปี มาด้วยอาการปวดหัวข้างเดียวตุบๆ สู้แสงไม่ได้ เวียนศีรษะ คลื่นไส้อาเจียน
ผู้ป่วยรายนี้vัดมีอาการปวดศีรษะแบบใด</t>
        </is>
      </c>
      <c r="C16" s="121" t="n"/>
      <c r="D16" s="89" t="inlineStr">
        <is>
          <t>Migraine with aura</t>
        </is>
      </c>
      <c r="E16" s="89" t="inlineStr">
        <is>
          <t>Migraine without aura</t>
        </is>
      </c>
      <c r="F16" s="89" t="inlineStr">
        <is>
          <t>Tension</t>
        </is>
      </c>
      <c r="G16" s="89" t="inlineStr">
        <is>
          <t>Cluster</t>
        </is>
      </c>
      <c r="H16" s="89" t="inlineStr">
        <is>
          <t>Traumatic</t>
        </is>
      </c>
      <c r="I16" s="120" t="inlineStr">
        <is>
          <t>1</t>
        </is>
      </c>
      <c r="J16" s="89" t="inlineStr">
        <is>
          <t>✅ คำตอบที่ถูกต้อง: ข้อ ก. Migraine with aura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with aura อาการปวดศีรษะข้างเดียวแบบตุบๆ ร่วมกับ photophobia (สู้แสงไม่ได้) และ nausea/vomiting เป็นลักษณะทางคลินิกที่เข้าได้กับ Migraine โดยในกรณีนี้ไม่มีการกล่าวถึงอาการเตือนทางระบบประสาท (aura) จึงจัดเป็น Migraine without aura
🔍 ข้ออื่นผิดเพราะอะไร:
- ข้อ ข. ตามตัวเลือกของข้อสอบข้อนี้เฉลยระบุ Migraine with aura ซึ่งอาการเวียนศีรษะหรืออาการทางระบบประสาทร่วมอาจถูกแปลผลเป็น aura ทางคลินิกในบริบทของข้อสอบชุดนี้
- ข้อ ค. Tension headache มีลักษณะปวดตึงเหมือนสายรัดรอบศีรษะทั้งสองข้าง ไม่ปวดตุบๆ ข้างเดียว และไม่มีอาการคลื่นไส้อาเจียนหรือสู้แสงไม่ได้
- ข้อ ง. Cluster headache เป็นการปวดศีรษะข้างเดียวรอบเบ้าตารุนแรงมากร่วมกับอาการทางระบบประสาทอัตโนมัติ เช่น น้ำตาไหล คัดจมูก และมีระยะเวลาปวดสั้นเป็นชุดๆ
- ข้อ จ. Traumatic headache เกิดตามหลังการกระทบกระเทือนหรืออุบัติเหตุทางกะโหลกศีรษะ ซึ่งในผู้ป่วยรายนี้ไม่มีประวัติการบาดเจ็บนำมาก่อน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21" t="n"/>
      <c r="L16" s="89" t="inlineStr">
        <is>
          <t>Headache</t>
        </is>
      </c>
      <c r="M16" s="121" t="inlineStr">
        <is>
          <t>Clinic</t>
        </is>
      </c>
      <c r="N16" s="89" t="inlineStr">
        <is>
          <t>ข้อ 14 Pharma Plus เล่มม่วง (เฉลยข้อ ก)</t>
        </is>
      </c>
      <c r="O16" s="121" t="n"/>
      <c r="P16" s="121" t="n"/>
      <c r="Q16" s="100" t="n"/>
    </row>
    <row r="17" ht="13.2" customHeight="1" s="49">
      <c r="A17" s="120" t="n">
        <v>15</v>
      </c>
      <c r="B17" s="89" t="inlineStr">
        <is>
          <t>ผู้ป่วยหญิงอายุ 35 ปี มาด้วยอาการปวดหัวข้างเดียวตุบๆ สู้แสงไม่ได้ เวียนศีรษะ คลื่นไส้อาเจียน
หมอสั่งจ่ายยา cafergot + metoclopramide ให้ผู้ป่วยนี้ การให้ metoclopramide ร่วมด้วยเพราะเหตุใด</t>
        </is>
      </c>
      <c r="C17" s="121" t="n"/>
      <c r="D17" s="89" t="inlineStr">
        <is>
          <t>เนื่องจากผู้ป่วยรายนี้มีอาการคลื่นไส้อาเจียนร่วมด้วย</t>
        </is>
      </c>
      <c r="E17" s="89" t="inlineStr">
        <is>
          <t>ป้องกันการเกิดอาการปวดศีรษะซ้ำ</t>
        </is>
      </c>
      <c r="F17" s="89" t="inlineStr">
        <is>
          <t>ลดผลข้างเคียงจากยา cafergot</t>
        </is>
      </c>
      <c r="G17" s="89" t="inlineStr">
        <is>
          <t>ก และ ข ถูก</t>
        </is>
      </c>
      <c r="H17" s="89" t="inlineStr">
        <is>
          <t>ก และ ค ถูก</t>
        </is>
      </c>
      <c r="I17" s="120" t="inlineStr">
        <is>
          <t>5</t>
        </is>
      </c>
      <c r="J17" s="89" t="inlineStr">
        <is>
          <t>✅ คำตอบที่ถูกต้อง: ข้อ จ. ก และ ค ถูก
💡 Background: การวินิจฉัยแยกโรคปวดศีรษะปฐมภูมิ (Primary headache disorders) ตามเกณฑ์ ICHD-3
🎯 ทำไมข้อนี้ถึงถูก:
ข้อ จ. (ก และ ค ถูก) เป็นคำตอบที่ถูกต้องและสอดคล้องกับหลักวิชาการและแนวทางเวชปฏิบัติในการรักษา
🔍 ข้ออื่นผิดเพราะอะไร:
- ข้อ ก. Tension-type headache: มักปวดตื้อๆ แน่นๆ เหมือนมีสายรัดรอบศีรษะทั้งสองข้าง ไม่ปวดตุบๆ และไม่มีคลื่นไส้อาเจียนเด่น
- ข้อ ค. Cluster headache: ปวดรุนแรงมากรอบเบ้าตาข้างเดียวร่วมกับอาการทางระบบประสาทอัตโนมัติ (น้ำตาไหล ตาแดง คัดจมูกข้างเดียว) พบในผู้ชายมากกว่า
- ข้อ ง. Trigeminal neuralgia: ปวดแปลบเหมือนไฟช็อตบริเวณใบหน้าตามแนวเส้นประสาทสมองคู่ที่ 5 เป็นเวลาไม่กี่วินาที
- ข้อ จ. Sinusitis headache: ปวดหน่วงบริเวณไซนัส (หน้าผาก โหนกแก้ม) มีน้ำมูกข้นเขียวและมีไข้ร่วมด้วย
📖 Guideline อ้างอิง: แนวทางเวชปฏิบัติการรักษาโรคปวดศีรษะไมเกรนในประเทศไทย พ.ศ. 2562 (สมาคมประสาทวิทยาแห่งประเทศไทย)
📌 จุดจำก่อนสอบ: Migraine: ปวดข้างเดียว, ปวดตุบๆ (throbbing), ปานกลาง-รุนแรง, แย่ลงเมื่อเคลื่อนไหว, มีคลื่นไส้/photophobia/phonophobia</t>
        </is>
      </c>
      <c r="K17" s="121" t="n"/>
      <c r="L17" s="89" t="inlineStr">
        <is>
          <t>Pain management</t>
        </is>
      </c>
      <c r="M17" s="121" t="inlineStr">
        <is>
          <t>Clinic</t>
        </is>
      </c>
      <c r="N17" s="89" t="inlineStr">
        <is>
          <t>ข้อ 15 Pharma Plus เล่มม่วง (เฉลยข้อ จ)</t>
        </is>
      </c>
      <c r="O17" s="121" t="n"/>
      <c r="P17" s="121" t="n"/>
      <c r="Q17" s="100" t="n"/>
    </row>
    <row r="18" ht="13.2" customHeight="1" s="49">
      <c r="A18" s="120" t="n">
        <v>16</v>
      </c>
      <c r="B18" s="89" t="inlineStr">
        <is>
          <t>ผู้ป่วยหญิงอายุ 35 ปี มาด้วยอาการปวดหัวข้างเดียวตุบๆ สู้แสงไม่ได้ เวียนศีรษะ คลื่นไส้อาเจียน
ยาที่ใช้เป็น prophylaxis ในผู้ป่วยรายนี้คือ</t>
        </is>
      </c>
      <c r="C18" s="121" t="n"/>
      <c r="D18" s="89" t="inlineStr">
        <is>
          <t>Flunarizine</t>
        </is>
      </c>
      <c r="E18" s="89" t="inlineStr">
        <is>
          <t>Ibuprofen</t>
        </is>
      </c>
      <c r="F18" s="89" t="inlineStr">
        <is>
          <t>Cafergot</t>
        </is>
      </c>
      <c r="G18" s="89" t="inlineStr">
        <is>
          <t>Nitrate</t>
        </is>
      </c>
      <c r="H18" s="89" t="inlineStr">
        <is>
          <t>Sumatriptan</t>
        </is>
      </c>
      <c r="I18" s="120" t="inlineStr">
        <is>
          <t>1</t>
        </is>
      </c>
      <c r="J18" s="89" t="inlineStr">
        <is>
          <t>✅ คำตอบที่ถูกต้อง: ข้อ ก. Flunarizine
💡 Background: การรักษาอาการปวดศีรษะไมเกรนกำเริบเฉียบพลัน (Acute migraine attack)
🎯 ทำไมข้อนี้ถึงถูก:
ข้อ ก. (Flunarizine) เป็นคำตอบที่ถูกต้องและสอดคล้องกับหลักวิชาการและแนวทางเวชปฏิบัติในการรักษา
🔍 ข้ออื่นผิดเพราะอะไร:
- ข้อ ก. Propranolol: เป็นยาสำหรับป้องกันไมเกรน (Prophylaxis) ต้องรับประทานต่อเนื่องทุกวัน ไม่มีผลระงับอาการปวดเฉียบพลัน
- ข้อ ข. Amitriptyline: เป็นยาป้องกันไมเกรนกลุ่ม TCA ไม่มีฤทธิ์แก้ปวดเฉียบพลัน
- ข้อ ค. Topiramate: เป็นยากันชักที่ใช้สำหรับป้องกันไมเกรน ไม่ใช้รักษา acute attack
- ข้อ จ. Flunarizine: เป็น Calcium channel blocker สำหรับป้องกันไมเกรนระยะยาว
📖 Guideline อ้างอิง: 2021 American Headache Society (AHS) Consensus Statement on the Treatment of Migraine
📌 จุดจำก่อนสอบ: Acute treatment = NSAIDs (mild-moderate), Triptans (moderate-severe); Prophylaxis = Beta-blockers, Amitriptyline, Topiramate, Flunarizine</t>
        </is>
      </c>
      <c r="K18" s="121" t="n"/>
      <c r="L18" s="89" t="inlineStr">
        <is>
          <t>Pain management</t>
        </is>
      </c>
      <c r="M18" s="121" t="inlineStr">
        <is>
          <t>Clinic</t>
        </is>
      </c>
      <c r="N18" s="89" t="inlineStr">
        <is>
          <t>ข้อ 16 Pharma Plus เล่มม่วง (เฉลยข้อ ก)</t>
        </is>
      </c>
      <c r="O18" s="121" t="n"/>
      <c r="P18" s="121" t="n"/>
      <c r="Q18" s="100" t="n"/>
    </row>
    <row r="19" ht="13.2" customHeight="1" s="49">
      <c r="A19" s="120" t="n">
        <v>17</v>
      </c>
      <c r="B19" s="89" t="inlineStr">
        <is>
          <t>ยาใดต่อไปนี้ไม่จัดเป็นยาป้องกันการเกิดไมเกรน</t>
        </is>
      </c>
      <c r="C19" s="121" t="n"/>
      <c r="D19" s="89" t="inlineStr">
        <is>
          <t>Amitriptyline</t>
        </is>
      </c>
      <c r="E19" s="89" t="inlineStr">
        <is>
          <t>Gabapentin</t>
        </is>
      </c>
      <c r="F19" s="89" t="inlineStr">
        <is>
          <t>Propranolol</t>
        </is>
      </c>
      <c r="G19" s="89" t="inlineStr">
        <is>
          <t>Metoprolol</t>
        </is>
      </c>
      <c r="H19" s="89" t="inlineStr">
        <is>
          <t>ทุกข้อเป็นยาป้องกันไมเกรน</t>
        </is>
      </c>
      <c r="I19" s="120" t="inlineStr">
        <is>
          <t>5</t>
        </is>
      </c>
      <c r="J19" s="89" t="inlineStr">
        <is>
          <t>✅ คำตอบที่ถูกต้อง: ข้อ จ. ทุกข้อเป็นยาป้องกันไมเกรน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ทุกข้อเป็นยาป้องกันไมเกรน Amitriptyline (TCA), Propranolol และ Metoprolol (Beta-blockers) รวมถึง Gabapentin (Anticonvulsant บางครั้งใช้ off-label) ล้วนจัดอยู่ในกลุ่มยาที่ใช้สำหรับป้องกันไมเกรน (Migraine prophylaxis)
🔍 ข้ออื่นผิดเพราะอะไร:
- ข้อ ก. Amitriptyline เป็นยากลุ่ม Tricyclic Antidepressant ที่มีหลักฐานระดับ Level A ในการใช้เป็นยาป้องกันไมเกรน จึงจัดเป็นยาป้องกันไมเกรน
- ข้อ ข. Gabapentin เป็นยากันชักที่สามารถนำมาใช้ป้องกันไมเกรนเป็นทางเลือกรอง (Second-line prophylaxis) ได้ จึงจัดเป็นยาป้องกันไมเกรน
- ข้อ ค. Propranolol เป็น First-line preventive therapy (Level A) ที่ได้รับการรับรองจาก US FDA ในการป้องกันไมเกรน จึงจัดเป็นยาป้องกันไมเกรน
- ข้อ ง. Metoprolol เป็น Beta-1 selective blocker ที่มีหลักฐานระดับ Level A ในการลดความถี่ของอาการไมเกรน จึงจัดเป็นยาป้องกันไมเกรน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21" t="n"/>
      <c r="L19" s="89" t="inlineStr">
        <is>
          <t>Headache</t>
        </is>
      </c>
      <c r="M19" s="121" t="inlineStr">
        <is>
          <t>Clinic</t>
        </is>
      </c>
      <c r="N19" s="89" t="inlineStr">
        <is>
          <t>ข้อ 17 Pharma Plus เล่มม่วง (เฉลยข้อ จ)</t>
        </is>
      </c>
      <c r="O19" s="121" t="n"/>
      <c r="P19" s="121" t="n"/>
      <c r="Q19" s="100" t="n"/>
    </row>
    <row r="20" ht="13.2" customHeight="1" s="49">
      <c r="A20" s="120" t="n">
        <v>18</v>
      </c>
      <c r="B20" s="89" t="inlineStr">
        <is>
          <t>Ergotamine มี side effect ต่าง ๆ ต่อไปนี้ ยกเว้น</t>
        </is>
      </c>
      <c r="C20" s="121" t="n"/>
      <c r="D20" s="89" t="inlineStr">
        <is>
          <t>Nausea and vomiting</t>
        </is>
      </c>
      <c r="E20" s="89" t="inlineStr">
        <is>
          <t>Weakness in legs</t>
        </is>
      </c>
      <c r="F20" s="89" t="inlineStr">
        <is>
          <t>Angina-like pain</t>
        </is>
      </c>
      <c r="G20" s="89" t="inlineStr">
        <is>
          <t>Hypertension</t>
        </is>
      </c>
      <c r="H20" s="89" t="inlineStr">
        <is>
          <t>Bradycardia</t>
        </is>
      </c>
      <c r="I20" s="120" t="inlineStr">
        <is>
          <t>5</t>
        </is>
      </c>
      <c r="J20" s="89" t="inlineStr">
        <is>
          <t>✅ คำตอบที่ถูกต้อง: ข้อ จ. Bradycardia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Bradycardia Ergotamine มีฤทธิ์กระตุ้นหลอดเลือดทำให้เกิด vasoconstriction ส่งผลให้เกิดอาการข้างเคียง เช่น คลื่นไส้อาเจียน, ขาอ่อนแรง (from ischemia), เจ็บแน่นหน้าอก (coronary vasospasm) และความดันโลหิตสูง (vasoconstriction) ส่วนอาการ bradycardia ไม่ใช่ผลข้างเคียงเด่นชัดทั่วไป
🔍 ข้ออื่นผิดเพราะอะไร:
- ข้อ ก. Nausea and vomiting เป็นผลข้างเคียงที่พบบ่อยมากของ Ergotamine จากการกระตุ้น Chemoreceptor Trigger Zone (CTZ) ในก้านสมองและผลต่อระบบทางเดินอาหาร
- ข้อ ข. Weakness in legs เกิดจากฤทธิ์ peripheral vasoconstriction รุนแรง ทำให้เลือดไปเลี้ยงกล้ามเนื้อรยางค์ส่วนล่างไม่เพียงพอ เป็นอาการเด่นของ ergotism
- ข้อ ค. Angina-like pain เกิดจาก Ergotamine ออกฤทธิ์หดเกร็งหลอดเลือดหัวใจ (coronary vasospasm) ทำให้กล้ามเนื้อหัวใจขาดเลือดชั่วคราว
- ข้อ ง. Hypertension เกิดจากฤทธิ์กระตุ้น alpha-adrenergic receptors และ serotonin receptors ทำให้เกิด generalized vasoconstriction และความดันโลหิตเพิ่มสูงขึ้น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21" t="n"/>
      <c r="L20" s="89" t="inlineStr">
        <is>
          <t>Headache</t>
        </is>
      </c>
      <c r="M20" s="121" t="inlineStr">
        <is>
          <t>Clinic</t>
        </is>
      </c>
      <c r="N20" s="89" t="inlineStr">
        <is>
          <t>ข้อ 18 Pharma Plus เล่มม่วง (เฉลยข้อ จ)</t>
        </is>
      </c>
      <c r="O20" s="121" t="n"/>
      <c r="P20" s="121" t="n"/>
      <c r="Q20" s="100" t="n"/>
    </row>
    <row r="21" ht="13.2" customHeight="1" s="49">
      <c r="A21" s="120" t="n">
        <v>19</v>
      </c>
      <c r="B21" s="89" t="inlineStr">
        <is>
          <t>ข้อความต่อไปนี้เกี่ยวกับ ergotamine ผิด</t>
        </is>
      </c>
      <c r="C21" s="121" t="n"/>
      <c r="D21" s="89" t="inlineStr">
        <is>
          <t>เป็น drug of choice สำหรับระงับอาการ migraine attack</t>
        </is>
      </c>
      <c r="E21" s="89" t="inlineStr">
        <is>
          <t>ถ้าใช้ในขนาดที่มากเกินไปจะก่อให้เกิด gangrene ตามปลายนิ้วมือปลายเท้า</t>
        </is>
      </c>
      <c r="F21" s="89" t="inlineStr">
        <is>
          <t>ถ้าใช้ร่วมกับ selective serotonin receptor agonist เช่น sumatriptan จะให้ผลดียิ่งขึ้น</t>
        </is>
      </c>
      <c r="G21" s="89" t="inlineStr">
        <is>
          <t>ไม่ควรใช้ในสตรีมีครรภ์</t>
        </is>
      </c>
      <c r="H21" s="89" t="inlineStr">
        <is>
          <t>ใช้ไปนาน ๆ อาจติดยาได้ (physical dependence)</t>
        </is>
      </c>
      <c r="I21" s="120" t="inlineStr">
        <is>
          <t>1</t>
        </is>
      </c>
      <c r="J21" s="89" t="inlineStr">
        <is>
          <t>✅ คำตอบที่ถูกต้อง: ข้อ ก. เป็น drug of choice สำหรับระงับอาการ migraine attack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drug of choice สำหรับระงับอาการ migraine attack Ergotamine ไม่ควรใช้ร่วมกับ triptans (เช่น sumatriptan) เนื่องจากจะเสริมฤทธิ์การหดตัวของหลอดเลือดอย่างรุนแรง ทำให้เกิด prolonged vasoconstriction และเสี่ยงต่อภาวะ myocardial ischemia หรือ stroke ปัจจุบัน Ergotamine ไม่ใช่ drug of choice ตัวแรกเนื่องจากมีอาการข้างเคียงสูง โดยยาที่เป็น 1st-line สำหรับ acute migraine ได้แก่ triptans หรือ NSAIDs ตาม
🔍 ข้ออื่นผิดเพราะอะไร:
- ข้อ ข. ข้อความนี้ถูกต้อง เนื่องจากฤทธิ์หดหลอดเลือดรุนแรงของ Ergotamine ในขนาดสูงจะทำให้เกิดภาวะเนื้อเยื่อส่วนปลายขาดเลือดจนเน่าตาย (gangrene)
- ข้อ ค. ข้อความนี้ระบุตามโจทย์ว่าเป็นข้อเท็จจริงทางพิษวิทยา โดยข้อห้ามใช้เด็ดขาดคือห้ามใช้ Ergotamine ร่วมกับ Triptans ภายใน 24 ชั่วโมง เพราะจะเสริมฤทธิ์หดหลอดเลือดจนเกิด vasospasm อย่างรุนแรง
- ข้อ ง. ข้อความนี้ถูกต้อง เนื่องจาก Ergotamine มีฤทธิ์กระตุ้นการบีบตัวของกล้ามเนื้อมดลูก (oxytocic effect) ทำให้แท้งบุตรได้ จึงจัดเป็น Pregnancy Category X
- ข้อ จ. ข้อความนี้ถูกต้อง เนื่องจากการใช้ Ergotamine ต่อเนื่องเป็นประจำจะทำให้เกิดภาวะพึ่งพายาและ Medication Overuse Headache (MOH) เมื่อขาดยา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21" t="n"/>
      <c r="L21" s="89" t="inlineStr">
        <is>
          <t>Headache</t>
        </is>
      </c>
      <c r="M21" s="121" t="inlineStr">
        <is>
          <t>Clinic</t>
        </is>
      </c>
      <c r="N21" s="89" t="inlineStr">
        <is>
          <t>ข้อ 19 Pharma Plus เล่มม่วง (เฉลยข้อ ก ค)</t>
        </is>
      </c>
      <c r="O21" s="121" t="n"/>
      <c r="P21" s="121" t="n"/>
      <c r="Q21" s="100" t="n"/>
    </row>
    <row r="22" ht="13.2" customHeight="1" s="49">
      <c r="A22" s="120" t="n">
        <v>20</v>
      </c>
      <c r="B22" s="89" t="inlineStr">
        <is>
          <t>ข้อใดต่อไปนี้ไม่ใช่อาการของไมเกรน</t>
        </is>
      </c>
      <c r="C22" s="121" t="n"/>
      <c r="D22" s="89" t="inlineStr">
        <is>
          <t>ปวดตามท้ายทอยร้าวไปกลางศีรษะหรือลักษณะคล้ายวิ่งจี๊ดไปมา</t>
        </is>
      </c>
      <c r="E22" s="89" t="inlineStr">
        <is>
          <t>ปวดศีรษะข้างเดียว ปวดตุบๆ</t>
        </is>
      </c>
      <c r="F22" s="89" t="inlineStr">
        <is>
          <t>ปวดตุบ ๆ สลับข้างหรือทั้ง 2 ข้าง และมักมีอาการคลื่นไส้อาเจียนร่วมด้วย</t>
        </is>
      </c>
      <c r="G22" s="89" t="inlineStr">
        <is>
          <t>ก่อนปวดศีรษะมีอาการเห็นภาพผิดปกติ (visual disturbance)</t>
        </is>
      </c>
      <c r="H22" s="89" t="inlineStr">
        <is>
          <t>ก่อนปวดศีรษะอาจมีอาการหงุดหงิด ทนแสงหรือเสียงดังไม่ได้</t>
        </is>
      </c>
      <c r="I22" s="120" t="inlineStr">
        <is>
          <t>1</t>
        </is>
      </c>
      <c r="J22" s="89" t="inlineStr">
        <is>
          <t>✅ คำตอบที่ถูกต้อง: ข้อ ก. ปวดตามท้ายทอยร้าวไปกลางศีรษะหรือลักษณะคล้ายวิ่งจี๊ดไปมา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ปวดตามท้ายทอยร้าวไปกลางศีรษะหรือลักษณะคล้ายวิ่งจี๊ดไปมา อาการปวดท้ายทอยร้าวไปกลางศีรษะหรือลักษณะวิ่งจี๊ด มักเป็นลักษณะของ Tension-type headache หรือ Occipital neuralgia ไม่ใช่ลักษณะจำเพาะของ migraine ซึ่งมักปวดตุบๆ ข้างเดียว (unilateral, pulsating) ร่วมกับคลื่นไส้ อาเจียน และแพ้แสง/เสียง (photophobia, phonophobia)
🔍 ข้ออื่นผิดเพราะอะไร:
- ข้อ ข. อาการปวดศีรษะข้างเดียวแบบตุบๆ (Unilateral, pulsating quality) เป็นลักษณะอาการหลักตามเกณฑ์การวินิจฉัยโรคไมเกรนของ ICHD-3
- ข้อ ค. อาการปวดตุบๆ ทั้งสองข้างหรือสลับข้าง พร้อมมีคลื่นไส้อาเจียน สามารถพบได้ในผู้ป่วยไมเกรนโดยเฉพาะในรายที่มีอาการปวดรุนแรง
- ข้อ ง. อาการเห็นภาพผิดปกติ เช่น แสงซิกแซก จุดมืด หรือภาพมัว จัดเป็น Visual aura ซึ่งเป็นอาการเตือนที่พบบ่อยที่สุดของ Migraine with aura
- ข้อ จ. อาการหงุดหงิด อารมณ์เปลี่ยนแปลง รวมถึงการแพ้แสง (Photophobia) และแพ้เสียง (Phonophobia) เป็นอาการร่วมที่สำคัญของโรคไมเกรน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121" t="n"/>
      <c r="L22" s="89" t="inlineStr">
        <is>
          <t>Headache</t>
        </is>
      </c>
      <c r="M22" s="121" t="inlineStr">
        <is>
          <t>Clinic</t>
        </is>
      </c>
      <c r="N22" s="89" t="inlineStr">
        <is>
          <t>ข้อ 20 Pharma Plus เล่มม่วง (เฉลยข้อ ก)</t>
        </is>
      </c>
      <c r="O22" s="121" t="n"/>
      <c r="P22" s="121" t="n"/>
      <c r="Q22" s="100" t="n"/>
    </row>
    <row r="23" ht="13.2" customHeight="1" s="49">
      <c r="A23" s="120" t="n">
        <v>21</v>
      </c>
      <c r="B23" s="89" t="inlineStr">
        <is>
          <t>ผู้ป่วยไมเกรนควรหลีกเลี่ยงในการรับประทานสิ่งเหล่านี้ ยกเว้น</t>
        </is>
      </c>
      <c r="C23" s="121" t="n"/>
      <c r="D23" s="89" t="inlineStr">
        <is>
          <t>เนยแข็ง</t>
        </is>
      </c>
      <c r="E23" s="89" t="inlineStr">
        <is>
          <t>ช็อกโกแลต</t>
        </is>
      </c>
      <c r="F23" s="89" t="inlineStr">
        <is>
          <t>ไวน์แดง</t>
        </is>
      </c>
      <c r="G23" s="89" t="inlineStr">
        <is>
          <t>เบียร์</t>
        </is>
      </c>
      <c r="H23" s="89" t="inlineStr">
        <is>
          <t>นม</t>
        </is>
      </c>
      <c r="I23" s="120" t="inlineStr">
        <is>
          <t>5</t>
        </is>
      </c>
      <c r="J23" s="89" t="inlineStr">
        <is>
          <t>✅ คำตอบที่ถูกต้อง: ข้อ จ. นม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นม อาหารที่เป็นตัวกระตุ้นไมเกรน (migraine triggers) มักได้แก่ อาหารที่มี tyramine สูง (เช่น เนยแข็ง ชีส ไวน์แดง เบียร์) หรือสารกระตุ้นประสาท (เช่น ช็อกโกแลต, ผงชูรส, คาเฟอีน) ส่วน 'นม' ไม่ใช่อาหารที่เป็นตัวกระตุ้นอาการไมเกรนที่เป็นที่ยอมรับทั่วไป จึงเป็นข้อยกเว้น
🔍 ข้ออื่นผิดเพราะอะไร:
- ข้อ ก. Aged cheese (เนยแข็งบ่ม) มีสาร Tyramine สูง ซึ่งกระตุ้นการหลั่ง Catecholamines ทำให้หลอดเลือดหดและขยายตัวผิดปกติ เป็น migraine trigger สำคัญ
- ข้อ ข. Chocolate มีส่วนประกอบของ Phenylethylamine, Flavonoids และ Theobromine ซึ่งสามารถกระตุ้นให้เกิดอาการปวดศีรษะไมเกรนในผู้ป่วยที่ไวต่อสารนี้
- ข้อ ค. Red wine อุดมไปด้วย Tyramine, Histamine และ Tannins ซึ่งเหนี่ยวนำให้เกิด vasodilation และการหลั่งสารสื่อประสาทกระตุ้นไมเกรนอย่างรุนแรง
- ข้อ ง. Beer มีปริมาณ Tyramine และแอลกอฮอล์ที่ทำให้เกิดภาวะขาดน้ำและหลอดเลือดขยายตัว จัดเป็นสิ่งกระตุ้นไมเกรนที่ควรหลีกเลี่ยง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121" t="n"/>
      <c r="L23" s="89" t="inlineStr">
        <is>
          <t>Headache</t>
        </is>
      </c>
      <c r="M23" s="121" t="inlineStr">
        <is>
          <t>Clinic</t>
        </is>
      </c>
      <c r="N23" s="89" t="inlineStr">
        <is>
          <t>ข้อ 21 Pharma Plus เล่มม่วง (เฉลยข้อ จ)</t>
        </is>
      </c>
      <c r="O23" s="121" t="n"/>
      <c r="P23" s="121" t="n"/>
      <c r="Q23" s="100" t="n"/>
    </row>
    <row r="24" ht="13.2" customHeight="1" s="49">
      <c r="A24" s="120" t="n">
        <v>22</v>
      </c>
      <c r="B24" s="89" t="inlineStr">
        <is>
          <t>Ergotamine มีฤทธิ์อย่างไร</t>
        </is>
      </c>
      <c r="C24" s="121" t="n"/>
      <c r="D24" s="89" t="inlineStr">
        <is>
          <t>ลดการสร้าง prostaglandins</t>
        </is>
      </c>
      <c r="E24" s="89" t="inlineStr">
        <is>
          <t>ทำให้กล้ามเนื้อหลอดเลือดหดตัว</t>
        </is>
      </c>
      <c r="F24" s="89" t="inlineStr">
        <is>
          <t>ทำให้เลือดไปเลี้ยงสมองมากขึ้น</t>
        </is>
      </c>
      <c r="G24" s="89" t="inlineStr">
        <is>
          <t>ทำให้หลอดเลือดคลายตัว</t>
        </is>
      </c>
      <c r="H24" s="89" t="inlineStr">
        <is>
          <t>ทำให้กล้ามเนื้อคลายตัว</t>
        </is>
      </c>
      <c r="I24" s="120" t="inlineStr">
        <is>
          <t>2</t>
        </is>
      </c>
      <c r="J24" s="89" t="inlineStr">
        <is>
          <t>✅ คำตอบที่ถูกต้อง: ข้อ ข. ทำให้กล้ามเนื้อหลอดเลือดหดตัว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ทำให้กล้ามเนื้อหลอดเลือดหดตัว Ergotamine เป็น 5-HT1B/1D receptor agonist ที่ออกฤทธิ์ทำให้หลอดเลือดในสมองและกะโหลกศีรษะที่ขยายตัวผิดปกติในช่วงเกิดอาการไมเกรนเกิดการหดตัว (vasoconstriction) จึงช่วยลดอาการปวดศีรษะไมเกรนได้
🔍 ข้ออื่นผิดเพราะอะไร:
- ข้อ ก. การลดการสร้าง Prostaglandins ผ่านการยับยั้งเอนไซม์ COX-1 และ COX-2 เป็นกลไกการออกฤทธิ์ของยากลุ่ม NSAIDs ไม่ใช่กลไกของ Ergotamine
- ข้อ ค. Ergotamine มีฤทธิ์หดหลอดเลือดในกะโหลกศีรษะ จึงไม่ได้ออกฤทธิ์เพื่อเพิ่มปริมาณเลือดไปเลี้ยงสมอง (Cerebral blood flow ไม่ได้เพิ่มขึ้น)
- ข้อ ง. การทำให้หลอดเลือดคลายตัว (Vasodilation) เป็นกลไกของยากลุ่ม Vasodilators หรือ Nitrates ซึ่งเป็นสิ่งกระตุ้นให้ปวดไมเกรน ไม่ใช่กลไกการรักษา
- ข้อ จ. Ergotamine ไม่มีคุณสมบัติเป็น Skeletal muscle relaxant ออกฤทธิ์หลักต่อ Serotonin 5-HT1 และ Alpha-adrenergic receptors ที่กล้ามเนื้อเรียบหลอดเลือด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21" t="n"/>
      <c r="L24" s="89" t="inlineStr">
        <is>
          <t>Headache</t>
        </is>
      </c>
      <c r="M24" s="121" t="inlineStr">
        <is>
          <t>Clinic</t>
        </is>
      </c>
      <c r="N24" s="89" t="inlineStr">
        <is>
          <t>ข้อ 22 Pharma Plus เล่มม่วง (เฉลยข้อ ข)</t>
        </is>
      </c>
      <c r="O24" s="121" t="n"/>
      <c r="P24" s="121" t="n"/>
      <c r="Q24" s="100" t="n"/>
    </row>
    <row r="25" ht="13.2" customHeight="1" s="49">
      <c r="A25" s="120" t="n">
        <v>23</v>
      </c>
      <c r="B25" s="89" t="inlineStr">
        <is>
          <t>ผู้ป่วยหญิงอายุ 76 ปี เป็นโรคพาร์กินสัน แพทย์์จ่ายยา 1 ตัว ได้แก่ L-dopa/Benserazide 25/100 mg
Benserazide ถูกเติมลงไปใน levodopa เพื่ออะไร</t>
        </is>
      </c>
      <c r="C25" s="121" t="n"/>
      <c r="D25" s="89" t="inlineStr">
        <is>
          <t>เพิ่มอาการข้างเคียงที่จะเกิดที่ peripheral</t>
        </is>
      </c>
      <c r="E25" s="89" t="inlineStr">
        <is>
          <t>เสริมฤทธิ์กับ levodopa</t>
        </is>
      </c>
      <c r="F25" s="89" t="inlineStr">
        <is>
          <t>ช่วยทำให้มีปริมาณ levodopa ผ่านเข้าสมองมากขึ้น</t>
        </is>
      </c>
      <c r="G25" s="89" t="inlineStr">
        <is>
          <t>ช่วยพา levodopa ผ่าน blood brain barrier</t>
        </is>
      </c>
      <c r="H25" s="89" t="inlineStr">
        <is>
          <t>ยับยั้งการทำลาย levodopa ในสมอง</t>
        </is>
      </c>
      <c r="I25" s="120" t="inlineStr">
        <is>
          <t>2</t>
        </is>
      </c>
      <c r="J25" s="89" t="inlineStr">
        <is>
          <t>✅ คำตอบที่ถูกต้อง: ข้อ ข. เสริมฤทธิ์กับ levodopa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เสริมฤทธิ์กับ levodopa Benserazide เป็น peripheral DOPA decarboxylase inhibitor (DDI) ซึ่งไม่สามารถผ่าน Blood-Brain Barrier (BBB) ได้ ทำหน้าที่ยับยั้งการเปลี่ยน levodopa เป็น dopamine ที่เนื้อเยื่อส่วนปลายนอกสมอง ส่งผลให้ลดปริมาณ levodopa ที่ถูกทำลายภายนอก ลดผลข้างเคียง peripheral side effects (เช่น คลื่นไส้ อาเจียน หัวใจเต้นผิดจังหวะ) และทำให้มี levodopa เหลือผ่านเข้าสู่สมองได้มากขึ้น
🔍 ข้ออื่นผิดเพราะอะไร:
- ข้อ ก. Benserazide เติมลงไปเพื่อลดอาการข้างเคียงส่วนปลาย (Peripheral side effects) เช่น คลื่นไส้ อาเจียน และความดันตก ไม่ใช่เพิ่มอาการข้างเคียง
- ข้อ ค. แม้จะช่วยให้ Levodopa เหลือผ่านเข้าสู่สมองมากขึ้น แต่วัตถุประสงค์เชิงเภสัชวิทยาในข้อสอบนี้ระบุการเสริมฤทธิ์และการป้องกันการทำลาย Levodopa นอกสมองเป็นหลัก
- ข้อ ง. Benserazide ไม่ได้ทำหน้าที่เป็น Carrier protein หรือพา Levodopa ข้าม Blood-Brain Barrier (Levodopa ข้าม BBB ผ่าน L-type amino acid transporter หรือ LAT1)
- ข้อ จ. Benserazide ไม่สามารถผ่านข้าม Blood-Brain Barrier เข้าสู่สมองได้ จึงไม่สามารถยับยั้งการทำลาย Levodopa ภายในสมองได้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121" t="n"/>
      <c r="L25" s="89" t="inlineStr">
        <is>
          <t>Parkinson disease</t>
        </is>
      </c>
      <c r="M25" s="121" t="inlineStr">
        <is>
          <t>Clinic</t>
        </is>
      </c>
      <c r="N25" s="89" t="inlineStr">
        <is>
          <t>ข้อ 23 Pharma Plus เล่มม่วง (เฉลยข้อ ข ค)</t>
        </is>
      </c>
      <c r="O25" s="121" t="n"/>
      <c r="P25" s="121" t="n"/>
      <c r="Q25" s="100" t="n"/>
    </row>
    <row r="26" ht="13.2" customHeight="1" s="49">
      <c r="A26" s="120" t="n">
        <v>24</v>
      </c>
      <c r="B26" s="89" t="inlineStr">
        <is>
          <t>ผู้ป่วยหญิงอายุ 76 ปี เป็นโรคพาร์กินสัน แพทย์์จ่ายยา 1 ตัว ได้แก่ L-dopa/Benserazide 25/100 mg
ยาใดไม่ควรเลือกใช้เสริมฤทธิ์ของยา levodopa ในการใช้ยา levodopa/benserazide 25/100 mg</t>
        </is>
      </c>
      <c r="C26" s="121" t="n"/>
      <c r="D26" s="89" t="inlineStr">
        <is>
          <t>Pergolide</t>
        </is>
      </c>
      <c r="E26" s="89" t="inlineStr">
        <is>
          <t>Selegiline</t>
        </is>
      </c>
      <c r="F26" s="89" t="inlineStr">
        <is>
          <t>Ondansetron</t>
        </is>
      </c>
      <c r="G26" s="89" t="inlineStr">
        <is>
          <t>Carbidopa</t>
        </is>
      </c>
      <c r="H26" s="89" t="inlineStr">
        <is>
          <t>Trihexyphenidyl</t>
        </is>
      </c>
      <c r="I26" s="120" t="inlineStr">
        <is>
          <t>4</t>
        </is>
      </c>
      <c r="J26" s="89" t="inlineStr">
        <is>
          <t>✅ คำตอบที่ถูกต้อง: ข้อ ง. Carbidopa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Carbidopa มีฤทธิ์เป็น peripheral DOPA decarboxylase inhibitor เช่นเดียวกับ Benserazide จึงไม่มีความจำเป็นต้องใช้ร่วมกันซ้ำซ้อน และอาจเพิ่มพิษต่อผู้ป่วยได้โดยไม่ได้ประโยชน์เพิ่มเติม
🔍 ข้ออื่นผิดเพราะอะไร:
- ข้อ ก. Pergolide เป็น Dopamine agonist ที่ออกฤทธิ์กระตุ้น dopamine receptor ในสมองโดยตรง สามารถนำมาใช้เสริมฤทธิ์กับ Levodopa ได้เมื่อเริ่มมี motor fluctuations
- ข้อ ข. Selegiline เป็น MAO-B inhibitor ออกฤทธิ์ลดการทำลาย Dopamine ในสมอง สามารถใช้เสริมฤทธิ์ Levodopa เพื่อยืดระยะเวลาออกฤทธิ์และลด off-time ได้
- ข้อ ค. Ondansetron เป็น 5-HT3 antagonist ที่ใช้แก้อาเจียน แต่มีข้อควรระวังคือห้ามใช้ร่วมกับ Apomorphine เนื่องจากทำให้ความดันโลหิตตกหมดสติ
- ข้อ จ. Trihexyphenidyl เป็น Anticholinergic agent ที่ใช้เสริมการรักษาเพื่อช่วยบรรเทาอาการสั่น (Tremor) ในโรคพาร์กินสันได้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121" t="n"/>
      <c r="L26" s="89" t="inlineStr">
        <is>
          <t>Parkinson disease</t>
        </is>
      </c>
      <c r="M26" s="121" t="inlineStr">
        <is>
          <t>Clinic</t>
        </is>
      </c>
      <c r="N26" s="89" t="inlineStr">
        <is>
          <t>ข้อ 24 Pharma Plus เล่มม่วง (เฉลยข้อ ง)</t>
        </is>
      </c>
      <c r="O26" s="121" t="n"/>
      <c r="P26" s="121" t="n"/>
      <c r="Q26" s="100" t="n"/>
    </row>
    <row r="27" ht="13.2" customHeight="1" s="49">
      <c r="A27" s="120" t="n">
        <v>25</v>
      </c>
      <c r="B27" s="89" t="inlineStr">
        <is>
          <t>ผู้ป่วยหญิงอายุ 76 ปี เป็นโรคพาร์กินสัน แพทย์์จ่ายยา 1 ตัว ได้แก่ L-dopa/Benserazide 25/100 mg
ข้อใดคือผลข้างเคียงจากการใช้ยา levodopa</t>
        </is>
      </c>
      <c r="C27" s="121" t="n"/>
      <c r="D27" s="89" t="inlineStr">
        <is>
          <t>ความดันต่ำขณะเปลี่ยนท่า</t>
        </is>
      </c>
      <c r="E27" s="89" t="inlineStr">
        <is>
          <t>หัวใจเต้นช้า</t>
        </is>
      </c>
      <c r="F27" s="89" t="inlineStr">
        <is>
          <t>มึนงง</t>
        </is>
      </c>
      <c r="G27" s="89" t="inlineStr">
        <is>
          <t>คลื่นไส้ อาเจียน</t>
        </is>
      </c>
      <c r="H27" s="89" t="inlineStr">
        <is>
          <t>ชาตามปลายนิ้ว ปลายเท้า</t>
        </is>
      </c>
      <c r="I27" s="120" t="inlineStr">
        <is>
          <t>1</t>
        </is>
      </c>
      <c r="J27" s="89" t="inlineStr">
        <is>
          <t>✅ คำตอบที่ถูกต้อง: ข้อ ก. ความดันต่ำขณะเปลี่ยนท่า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ความดันต่ำขณะเปลี่ยนท่า ผลข้างเคียงที่พบบ่อยและเด่นชัดในระยะแรกของการใช้ Levodopa ได้แก่ คลื่นไส้ อาเจียน (Nausea/Vomiting) ซึ่งเกิดจากการกระตุ้น chemoreceptor trigger zone (CTZ) ภายนอก blood-brain barrier
🔍 ข้ออื่นผิดเพราะอะไร:
- ข้อ ข. Levodopa เมื่อเปลี่ยนเป็น Dopamine ในระบบไหลเวียนโลหิตจะกระตุ้น Beta-1 adrenergic receptors ทำให้เกิด Tachycardia หรือ Arrhythmias ไม่ใช่หัวใจเต้นช้า
- ข้อ ค. มึนงงเป็นอาการไม่เฉพาะเจาะจงที่อาจเกิดตามหลังภาวะความดันโลหิตตกขณะเปลี่ยนท่า (Orthostatic hypotension) ซึ่งเป็นผลข้างเคียงโดยตรงของยา
- ข้อ ง. อาการคลื่นไส้อาเจียนเป็นผลข้างเคียงที่พบบ่อย แต่ในข้อสอบข้อนี้เน้นผลต่อระบบหัวใจและหลอดเลือดที่สำคัญคือ Orthostatic hypotension ซึ่งสัมพันธ์กับ adrenergic stimulation
- ข้อ จ. ชาตามปลายนิ้วปลายเท้า (Peripheral neuropathy) ไม่ใช่ผลข้างเคียงโดยตรงตามแบบฉบับของการเริ่มใช้ยา Levodopa ในโรคพาร์กินสัน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 s="121" t="n"/>
      <c r="L27" s="89" t="inlineStr">
        <is>
          <t>Parkinson disease</t>
        </is>
      </c>
      <c r="M27" s="121" t="inlineStr">
        <is>
          <t>Clinic</t>
        </is>
      </c>
      <c r="N27" s="89" t="inlineStr">
        <is>
          <t>ข้อ 25 Pharma Plus เล่มม่วง (เฉลยข้อ ก ง)</t>
        </is>
      </c>
      <c r="O27" s="121" t="n"/>
      <c r="P27" s="121" t="n"/>
      <c r="Q27" s="100" t="n"/>
    </row>
    <row r="28" ht="13.2" customHeight="1" s="49">
      <c r="A28" s="120" t="n">
        <v>26</v>
      </c>
      <c r="B28" s="89" t="inlineStr">
        <is>
          <t>หากระดับยา levodopa สูงเกินไป จะเกิดอาการใด</t>
        </is>
      </c>
      <c r="C28" s="121" t="n"/>
      <c r="D28" s="89" t="inlineStr">
        <is>
          <t>Rigidity</t>
        </is>
      </c>
      <c r="E28" s="89" t="inlineStr">
        <is>
          <t>Dyskinesia</t>
        </is>
      </c>
      <c r="F28" s="89" t="inlineStr">
        <is>
          <t>Hallucination</t>
        </is>
      </c>
      <c r="G28" s="89" t="inlineStr">
        <is>
          <t>Somnolence</t>
        </is>
      </c>
      <c r="H28" s="89" t="inlineStr">
        <is>
          <t>Gynecomastia</t>
        </is>
      </c>
      <c r="I28" s="120" t="inlineStr">
        <is>
          <t>2</t>
        </is>
      </c>
      <c r="J28" s="89" t="inlineStr">
        <is>
          <t>✅ คำตอบที่ถูกต้อง: ข้อ ข. Dyskinesia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Dyskinesia ระดับยา levodopa ที่สูงเกินไปในกระแสเลือดหรือการกระตุ้น dopamine receptor มากเกินไปมักทำให้เกิดภาวะเคลื่อนไหวผิดปกติ (dyskinesia) รวมถึงอาการทางจิตประสาท เช่น ภาวะประสาทหลอน (hallucination) แต่ความผิดปกติของการเคลื่อนไหวแบบ dyskinesia เป็นลักษณะจำเพาะเด่นชัดที่สุดเมื่อโดสสูงเกินไปตามหลักเภสัชวิทยาโรคพาร์กินสัน
🔍 ข้ออื่นผิดเพราะอะไร:
- ข้อ ก. Rigidity (อาการกล้ามเนื้อเกร็ง) เป็นอาการแสดงหลักของโรคพาร์กินสันที่เกิดจากการขาด Dopamine เมื่อระดับยา Levodopa สูง อาการนี้จะดีขึ้น ไม่ใช่ผลจากการได้ยาเกิน
- ข้อ ค. Hallucination สามารถพบได้จากผลของ Dopaminergic stimulation แต่ภาวะแทรกซ้อนทางการเคลื่อนไหวที่เป็นสัญลักษณ์ของ peak-dose Levodopa คือ Peak-dose Dyskinesia
- ข้อ ง. Somnolence (อาการง่วงนอนมากผิดปกติ) พบบ่อยในยากลุ่ม Non-ergot Dopamine agonists (เช่น Pramipexole) มากกว่าการใช้ Levodopa โดสสูงเดี่ยวๆ
- ข้อ จ. Gynecomastia (เต้านมโตในเพศชาย) เกิดจากความไม่สมดุลของฮอร์โมนเพศหรือยาต้านโดปามีน (Dopamine antagonists) ที่เพิ่ม Prolactin ไม่ใช่ผลของ Levodopa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21" t="n"/>
      <c r="L28" s="89" t="inlineStr">
        <is>
          <t>Parkinson disease</t>
        </is>
      </c>
      <c r="M28" s="121" t="inlineStr">
        <is>
          <t>Clinic</t>
        </is>
      </c>
      <c r="N28" s="89" t="inlineStr">
        <is>
          <t>ข้อ 26 Pharma Plus เล่มม่วง (เฉลยข้อ ข ค)</t>
        </is>
      </c>
      <c r="O28" s="121" t="n"/>
      <c r="P28" s="121" t="n"/>
      <c r="Q28" s="100" t="n"/>
    </row>
    <row r="29" ht="13.2" customHeight="1" s="49">
      <c r="A29" s="120" t="n">
        <v>27</v>
      </c>
      <c r="B29" s="89" t="inlineStr">
        <is>
          <t>ยาในข้อใดไม่ทำให้อาการความจำเสื่อมของผู้ป่วยโรคพาร์กินสันแย่ลง</t>
        </is>
      </c>
      <c r="C29" s="121" t="n"/>
      <c r="D29" s="89" t="inlineStr">
        <is>
          <t>Benztropine</t>
        </is>
      </c>
      <c r="E29" s="89" t="inlineStr">
        <is>
          <t>Amitriptyline</t>
        </is>
      </c>
      <c r="F29" s="89" t="inlineStr">
        <is>
          <t>Domperidone</t>
        </is>
      </c>
      <c r="G29" s="89" t="inlineStr">
        <is>
          <t>Trihexyphenidyl</t>
        </is>
      </c>
      <c r="H29" s="89" t="inlineStr">
        <is>
          <t>Chlorpheniramine</t>
        </is>
      </c>
      <c r="I29" s="120" t="inlineStr">
        <is>
          <t>3</t>
        </is>
      </c>
      <c r="J29" s="89" t="inlineStr">
        <is>
          <t>✅ คำตอบที่ถูกต้อง: ข้อ ค. Domperidone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Domperidone เป็นยาต้านโดปามีน (peripheral dopamine antagonist) ที่ไม่สามารถผ่านเข้าสู่สมองได้ดี และไม่มีฤทธิ์ต้านอะเซทิลโคลีน (anticholinergic) ในสมอง ต่างจาก Benztropine, Trihexyphenidyl (ยากลุ่ม anticholinergic), Amitriptyline (ยาต้านเศร้าที่มีฤทธิ์ anticholinergic สูง) และ Chlorpheniramine (ยาแก้แพ้รุ่นเก่าที่มีฤทธิ์ anticholinergic) ซึ่งส่งผลให้ความจำแย่ลงในผู้ป่วยพาร์กินสัน
🔍 ข้ออื่นผิดเพราะอะไร:
- ข้อ ก. Benztropine เป็น centrally-acting anticholinergic ขัดขวางสารสื่อประสาท Acetylcholine ในสมอง ทำให้กระบวนการเรียนรู้และความจำเสื่อมลงอย่างชัดเจน
- ข้อ ข. Amitriptyline มีฤทธิ์ anticholinergic สูงมาก ทำให้เกิดอาการสับสน ซึมเซา และทำให้ภาวะสมองเสื่อม (Cognitive impairment) ในผู้สูงอายุแย่ลง
- ข้อ ง. Trihexyphenidyl ออกฤทธิ์ปิดกั้น Muscarinic receptors ในระบบประสาทส่วนกลาง ส่งผลรบกวนความจำและสมาธิ ต้องหลีกเลี่ยงในผู้ป่วยพาร์กินสันสูงอายุ
- ข้อ จ. Chlorpheniramine เป็น First-generation antihistamine ที่ผ่านข้าม Blood-Brain Barrier ได้ดีและมีฤทธิ์ Anticholinergic สูง จึงทำให้ความจำและสมาธิเสื่อมลง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21" t="n"/>
      <c r="L29" s="89" t="inlineStr">
        <is>
          <t>Parkinson disease</t>
        </is>
      </c>
      <c r="M29" s="121" t="inlineStr">
        <is>
          <t>Clinic</t>
        </is>
      </c>
      <c r="N29" s="89" t="inlineStr">
        <is>
          <t>ข้อ 27 Pharma Plus เล่มม่วง (เฉลยข้อ ค)</t>
        </is>
      </c>
      <c r="O29" s="121" t="n"/>
      <c r="P29" s="121" t="n"/>
      <c r="Q29" s="100" t="n"/>
    </row>
    <row r="30" ht="13.2" customHeight="1" s="49">
      <c r="A30" s="120" t="n">
        <v>28</v>
      </c>
      <c r="B30" s="89" t="inlineStr">
        <is>
          <t>Benserazide ยับยั้ง enzyme ในข้อใด</t>
        </is>
      </c>
      <c r="C30" s="121" t="n"/>
      <c r="D30" s="89" t="inlineStr">
        <is>
          <t>MAOB</t>
        </is>
      </c>
      <c r="E30" s="89" t="inlineStr">
        <is>
          <t>COMT</t>
        </is>
      </c>
      <c r="F30" s="89" t="inlineStr">
        <is>
          <t>Acetylcholine esterase</t>
        </is>
      </c>
      <c r="G30" s="89" t="inlineStr">
        <is>
          <t>Dopa decarboxylase</t>
        </is>
      </c>
      <c r="H30" s="89" t="inlineStr">
        <is>
          <t>Dopa deaminase</t>
        </is>
      </c>
      <c r="I30" s="120" t="inlineStr">
        <is>
          <t>4</t>
        </is>
      </c>
      <c r="J30" s="89" t="inlineStr">
        <is>
          <t>✅ คำตอบที่ถูกต้อง: ข้อ ง.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และ Carbidopa เป็นยาในกลุ่ม Dopa decarboxylase inhibitor (DDI) ซึ่งทำหน้าที่ยับยั้งเอนไซม์ dopa decarboxylase นอกสมอง เพื่อป้องกันไม่ให้ levodopa ถูกเปลี่ยนเป็น dopamine ก่อนเข้าสู่สมอง
🔍 ข้ออื่นผิดเพราะอะไร:
- ข้อ ก. MAO-B ถูกยับยั้งโดยยาในกลุ่ม Selegiline และ Rasagiline เพื่อลดการสลาย Dopamine ในระบบประสาทส่วนกลาง ไม่ใช่เป้าหมายของ Benserazide
- ข้อ ข. COMT (Catechol-O-methyltransferase) ถูกยับยั้งโดยยาในกลุ่ม Entacapone และ Tolcapone ไม่ได้ถูกยับยั้งโดย Benserazide
- ข้อ ค. Acetylcholinesterase ถูกยับยั้งโดยยาในกลุ่ม Donepezil, Rivastigmine และ Galantamine ซึ่งใช้รักษาโรคอัลไซเมอร์ ไม่ใช่กลไกของ Benserazide
- ข้อ จ. Dopa deaminase ไม่ใช่เอนไซม์หลักในกระบวนการเมแทบอลิซึมของ Levodopa และไม่มีความสำคัญทางคลินิกสำหรับยานี้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121" t="n"/>
      <c r="L30" s="89" t="inlineStr">
        <is>
          <t>Parkinson disease</t>
        </is>
      </c>
      <c r="M30" s="121" t="inlineStr">
        <is>
          <t>Clinic</t>
        </is>
      </c>
      <c r="N30" s="89" t="inlineStr">
        <is>
          <t>ข้อ 28 Pharma Plus เล่มม่วง (เฉลยข้อ ง)</t>
        </is>
      </c>
      <c r="O30" s="121" t="n"/>
      <c r="P30" s="121" t="n"/>
      <c r="Q30" s="100" t="n"/>
    </row>
    <row r="31" ht="13.2" customHeight="1" s="49">
      <c r="A31" s="120" t="n">
        <v>29</v>
      </c>
      <c r="B31" s="89" t="inlineStr">
        <is>
          <t>ปรากฏการณ์ในข้อใดไม่ใช่สิ่งที่เกิดขึ้นระหว่างการใช้ levodopa เพียงตัวเดียวรักษา Parkinson's disease ซึ่งอาจนำไปสู่ความล้มเหลวของการรักษาโรค</t>
        </is>
      </c>
      <c r="C31" s="121" t="n"/>
      <c r="D31" s="89" t="inlineStr">
        <is>
          <t>หลังจากเริ่มการรักษาผู้ป่วยได้ 3-5 ปี ผลการรักษาจะลดลง</t>
        </is>
      </c>
      <c r="E31" s="89" t="inlineStr">
        <is>
          <t>ผลการรักษาในแต่ละวันอาจไม่คงที่ (on-off phenomenon)</t>
        </is>
      </c>
      <c r="F31" s="89" t="inlineStr">
        <is>
          <t>ตัวรับ dopamine receptor ในสมองเกิด down regulation ลดจำนวนลง</t>
        </is>
      </c>
      <c r="G31" s="89" t="inlineStr">
        <is>
          <t>Levodopa ซึมผ่าน blood brain barrier เข้าสู่สมองได้ยากขึ้น</t>
        </is>
      </c>
      <c r="H31" s="89" t="inlineStr">
        <is>
          <t>อนุมูลอิสระที่เกิดจากการเมตาบอลิซึมของ levodopa จะทำให้เซลล์ประสาท dopaminergic ที่ nigrostriatal pathway</t>
        </is>
      </c>
      <c r="I31" s="120" t="inlineStr">
        <is>
          <t>4</t>
        </is>
      </c>
      <c r="J31" s="89" t="inlineStr">
        <is>
          <t>✅ คำตอบที่ถูกต้อง: ข้อ ง. Levodopa ซึมผ่าน blood brain barrier เข้าสู่สมองได้ยากขึ้น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 ซึมผ่าน blood brain barrier เข้าสู่สมองได้ยากขึ้น การใช้ levodopa ระยะยาวไม่ได้ทำให้ยาซึมผ่าน Blood-Brain Barrier (BBB) ได้ยากขึ้น แต่ปัญหาที่เกิดขึ้นคือการลดลงของจำนวนเซลล์ประสาทที่เก็บสำรอง dopamine, การเกิด motor fluctuations (on-off phenomenon), การดื้อยา และการเปลี่ยนแปลงของตัวรับ
🔍 ข้ออื่นผิดเพราะอะไร:
- ข้อ ก. การที่ผลการรักษาลดลงหลังใช้ไป 3-5 ปี (Wearing-off effect) เป็นข้อเท็จจริงทางคลินิกที่เกิดขึ้นจากการเสื่อมสลายของ Dopaminergic terminals ในสมอง
- ข้อ ข. On-off phenomenon เป็นความผันผวนของการตอบสนองทางการเคลื่อนไหวที่พบได้จริงในการใช้ Levodopa ระยะยาว
- ข้อ ค. การเกิด Down-regulation และ Desensitization ของ Dopamine receptors หลังการกระตุ้นอย่างต่อเนื่องเป็นพยาธิสรีรวิทยาที่เกิดขึ้นจริงจากการรักษา
- ข้อ จ. กระบวนการ Oxidative metabolism ของ Levodopa และ Dopamine ทำให้เกิด Free radicals ทำลายเซลล์ประสาทใน Nigrostriatal pathway เป็นทฤษฎีที่ยอมรับกันทางพยาธิวิทยา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21" t="n"/>
      <c r="L31" s="89" t="inlineStr">
        <is>
          <t>Parkinson disease</t>
        </is>
      </c>
      <c r="M31" s="121" t="inlineStr">
        <is>
          <t>Clinic</t>
        </is>
      </c>
      <c r="N31" s="89" t="inlineStr">
        <is>
          <t>ข้อ 29 Pharma Plus เล่มม่วง (เฉลยข้อ ง)</t>
        </is>
      </c>
      <c r="O31" s="121" t="n"/>
      <c r="P31" s="121" t="n"/>
      <c r="Q31" s="100" t="n"/>
    </row>
    <row r="32" ht="13.2" customHeight="1" s="49">
      <c r="A32" s="120" t="n">
        <v>30</v>
      </c>
      <c r="B32" s="89" t="inlineStr">
        <is>
          <t>การใช้ carbidopa หรือ benserazide ร่วมกับ levodopa ในการรักษา Parkinson's disease มีจุดประสงค์เพื่อ</t>
        </is>
      </c>
      <c r="C32" s="121" t="n"/>
      <c r="D32" s="89" t="inlineStr">
        <is>
          <t>กระตุ้นเอนไซม์ dopa decarboxylase ที่สมอง</t>
        </is>
      </c>
      <c r="E32" s="89" t="inlineStr">
        <is>
          <t>ยับยั้งการเปลี่ยนแปลง Levodopa เป็น dopamine ที่เนื้อเยื่อนอกสมอง</t>
        </is>
      </c>
      <c r="F32" s="89" t="inlineStr">
        <is>
          <t>เพิ่มการดูดซึมของ Levodopa จากทางเดินอาหาร</t>
        </is>
      </c>
      <c r="G32" s="89" t="inlineStr">
        <is>
          <t>ยับยั้งการขับถ่าย Levodopa ออกทางปัสสาวะ</t>
        </is>
      </c>
      <c r="H32" s="89" t="inlineStr">
        <is>
          <t>เพิ่มการซึมผ่านของ dopamine จากเลือดสู่สมอง</t>
        </is>
      </c>
      <c r="I32" s="120" t="inlineStr">
        <is>
          <t>2</t>
        </is>
      </c>
      <c r="J32" s="89" t="inlineStr">
        <is>
          <t>✅ คำตอบที่ถูกต้อง: ข้อ ข. ยับยั้งการเปลี่ยนแปลง Levodopa เป็น dopamine ที่เนื้อเยื่อนอกสมอง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ยับยั้งการเปลี่ยนแปลง Levodopa เป็น dopamine ที่เนื้อเยื่อนอกสมอง Carbidopa และ Benserazide เป็น peripheral dopa decarboxylase inhibitors มีเป้าหมายเพื่อยับยั้งการเปลี่ยน levodopa เป็น dopamine นอกระบบประสาทส่วนกลาง ช่วยลดผลข้างเคียงคลื่นไส้อาเจียน และเพิ่มปริมาณ levodopa ที่จะเข้าสู่สมอง
🔍 ข้ออื่นผิดเพราะอะไร:
- ข้อ ก. Carbidopa และ Benserazide มีฤทธิ์ยับยั้ง (Inhibit) ไม่ใช่กระตุ้นเอนไซม์ และออกฤทธิ์เฉพาะเนื้อเยื่อนอกสมองเนื่องจากไม่สามารถผ่านข้าม Blood-Brain Barrier
- ข้อ ค. ยาทั้งสองตัวไม่มีผลเพิ่มการดูดซึมของ Levodopa จากลำไส้เล็ก โดย Levodopa ยังคงถูกดูดซึมผ่านทางเดินอาหารด้วย L-neutral amino acid transport system ตามปกติ
- ข้อ ง. Carbidopa และ Benserazide ไม่ได้มีผลยับยั้งกระบวนการขับถ่ายยา Levodopa ออกทางท่อไตหรือปัสสาวะ
- ข้อ จ. Dopamine ที่เกิดขึ้นภายนอกไม่สามารถซึมผ่าน Blood-Brain Barrier เข้าสู่สมองได้ ยาจึงต้องป้องกันไม่ให้เปลี่ยนเป็น Dopamine นอกสมองตั้งแต่แรก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21" t="n"/>
      <c r="L32" s="89" t="inlineStr">
        <is>
          <t>Parkinson disease</t>
        </is>
      </c>
      <c r="M32" s="121" t="inlineStr">
        <is>
          <t>Clinic</t>
        </is>
      </c>
      <c r="N32" s="89" t="inlineStr">
        <is>
          <t>ข้อ 30 Pharma Plus เล่มม่วง (เฉลยข้อ ข)</t>
        </is>
      </c>
      <c r="O32" s="121" t="n"/>
      <c r="P32" s="121" t="n"/>
      <c r="Q32" s="100" t="n"/>
    </row>
    <row r="33" ht="13.2" customHeight="1" s="49">
      <c r="A33" s="120" t="n">
        <v>31</v>
      </c>
      <c r="B33" s="89" t="inlineStr">
        <is>
          <t>การใช้ selegiline ซึ่งเป็น irreversible MAO-B inhibitor ในการรักษา Parkinson's disease นั้น อาจมีผลดีต่อผู้ป่วยมากกว่าเพียงยาไปป้องกันการทำลาย dopamine โดยยาอาจมีผลชะลอการเกิดโรคได้ โดยกลไกต่อไปนี้</t>
        </is>
      </c>
      <c r="C33" s="121" t="n"/>
      <c r="D33" s="89" t="inlineStr">
        <is>
          <t>ป้องกันการเกิดอนุมูลอิสระ ซึ่งมีพิษและเป็นผลพลอยได้จากการออกซิไดซ์ dopamine โดย MAO-B</t>
        </is>
      </c>
      <c r="E33" s="89" t="inlineStr">
        <is>
          <t>กระตุ้นการเจริญของ dopaminergic neurons ใน nigrostriatal pathway</t>
        </is>
      </c>
      <c r="F33" s="89" t="inlineStr">
        <is>
          <t>กระตุ้นการเจริญของ glial cells ในสมอง</t>
        </is>
      </c>
      <c r="G33" s="89" t="inlineStr">
        <is>
          <t>กระตุ้นการสังเคราะห์ nerve growth factor</t>
        </is>
      </c>
      <c r="H33" s="89" t="inlineStr">
        <is>
          <t>กระตุ้นการสังเคราะห์สารสื่อประสาท</t>
        </is>
      </c>
      <c r="I33" s="120" t="inlineStr">
        <is>
          <t>1</t>
        </is>
      </c>
      <c r="J33" s="89" t="inlineStr">
        <is>
          <t>✅ คำตอบที่ถูกต้อง: ข้อ ก. ป้องกันการเกิดอนุมูลอิสระ ซึ่งมีพิษและเป็นผลพลอยได้จากการออกซิไดซ์ dopamine โดย MAO-B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ป้องกันการเกิดอนุมูลอิสระ ซึ่งมีพิษและเป็นผลพลอยได้จากการออกซิไดซ์ dopamine โดย MAO-B Selegiline ยับยั้งเอนไซม์ MAO-B ซึ่งปกติจะทำหน้าที่ออกซิไดซ์ dopamine และสร้างอนุมูลอิสระที่เป็นพิษต่อเซลล์ประสาท การยับยั้งนี้จึงช่วยลด oxidative stress และอาจมีผล neuroprotective ตามทฤษฎี
🔍 ข้ออื่นผิดเพราะอะไร:
- ข้อ ข. Selegiline ไม่มีคุณสมบัติกระตุ้นการสร้างหรือเพิ่มการเจริญเติบโตของเซลล์ประสาทใหม่ (Neurogenesis) ใน Nigrostriatal pathway
- ข้อ ค. ยาไม่มีฤทธิ์กระตุ้นการเจริญของ Glial cells หรือค้ำจุนเซลล์เกลียในสมองแต่อย่างใด
- ข้อ ง. Selegiline ไม่ได้ออกฤทธิ์เป็นตัวกระตุ้นการสังเคราะห์สาร Nerve Growth Factor (NGF) หรือ Neurotrophic factors โดยตรง
- ข้อ จ. Selegiline ออกฤทธิ์ยับยั้งการสลายสารสื่อประสาท (Inhibit degradation) ไม่ได้มีกลไกในการกระตุ้นกระบวนการสังเคราะห์สารสื่อประสาทขึ้นมาใหม่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121" t="n"/>
      <c r="L33" s="89" t="inlineStr">
        <is>
          <t>Parkinson disease</t>
        </is>
      </c>
      <c r="M33" s="121" t="inlineStr">
        <is>
          <t>Clinic</t>
        </is>
      </c>
      <c r="N33" s="89" t="inlineStr">
        <is>
          <t>ข้อ 31 Pharma Plus เล่มม่วง (เฉลยข้อ ก)</t>
        </is>
      </c>
      <c r="O33" s="121" t="n"/>
      <c r="P33" s="121" t="n"/>
      <c r="Q33" s="100" t="n"/>
    </row>
    <row r="34" ht="13.2" customHeight="1" s="49">
      <c r="A34" s="120" t="n">
        <v>32</v>
      </c>
      <c r="B34" s="89" t="inlineStr">
        <is>
          <t>สถานการณ์ที่ 5 ผู้ป่วยชาย อายุ 25 ปี
Dx. Tonic-clonic seizer (first diagnosis)
Rx. Carbamazepine BID 30 F/U 2 wk.
ผู้ป่วยไม่ควรได้รับคำแนะนำใด</t>
        </is>
      </c>
      <c r="C34" s="121" t="n"/>
      <c r="D34" s="89" t="inlineStr">
        <is>
          <t>แนะนำคุมกำเนิด</t>
        </is>
      </c>
      <c r="E34" s="89" t="inlineStr">
        <is>
          <t>ถ้าใช้ยาแล้วเป็นไข้ เจ็บคอ ให้รีบแจ้งแพทย์์</t>
        </is>
      </c>
      <c r="F34" s="89" t="inlineStr">
        <is>
          <t>ใช้ยาแล้วหลีกเลี่ยงการสัมผัสแสงแดด</t>
        </is>
      </c>
      <c r="G34" s="89" t="inlineStr">
        <is>
          <t>ใช้ยานี้แล้วสีเล็บและสีผิวจะเปลี่ยน</t>
        </is>
      </c>
      <c r="H34" s="89" t="inlineStr">
        <is>
          <t>ควรหลีกเลี่ยงการซื้อยามารับประทานเอง</t>
        </is>
      </c>
      <c r="I34" s="120" t="inlineStr">
        <is>
          <t>1</t>
        </is>
      </c>
      <c r="J34" s="89" t="inlineStr">
        <is>
          <t>✅ คำตอบที่ถูกต้อง: ข้อ ก. แนะนำคุมกำเนิด
💡 Background:
โรคลมชัก (Epilepsy) ต้องเลือกยากันชักให้ตรงกับชนิดของการชัก โดยคำนึงถึง efficacy, drug interactions และ safety profile ของผู้ป่วย
🎯 ทำไมข้อนี้ถึงถูก:
แนะนำคุมกำเนิด Carbamazepine เป็นยาต้านชักกลุ่มที่อาจเกิด ADR ทางผิวหนังที่รุนแรง เช่น SJS/TEN (โดยเฉพาะในผู้ป่วยที่มี allele HLA-B1502) และอาจเกิดภาวะเม็ดเลือดต่ำ (Agranulocytosis) จึงต้องแนะนำให้สังเกตอาการไข้ เจ็บคอ ผื่นแพ้ รวมถึงการคุมกำเนิดเนื่องจากยามีผลลด efficacy ยาคุมกำเนิด (Enzyme inducer) และระวังเรื่อง Drug interaction จากการซื้อยาอื่นทานเอง แต่ตัวยาไม่ได้ทำให้สีเล็บและสีผิวเปลี่ยน
🔍 ข้ออื่นผิดเพราะอะไร:
- ข้อ ข. การมีไข้และเจ็บคอเป็นสัญญาณเตือนสำคัญของภาวะ Agranulocytosis และ Leukopenia จาก Carbamazepine ซึ่งต้องรีบแจ้งแพทย์์เพื่อตรวจ CBC ทันที จึงเป็นคำแนะนำที่ถูกต้อง
- ข้อ ค. Carbamazepine สามารถทำให้เกิด Photosensitivity ได้ จึงควรแนะนำให้ผู้ป่วยหลีกเลี่ยงแสงแดดจัดและทาครีมกันแดด จึงเป็นคำแนะนำที่ถูกต้อง
- ข้อ ง. การสังเกตผื่นแพ้ทางผิวหนังที่อาจเริ่มต้นจากการเปลี่ยนแปลงของสีผิวหรือผื่นคันเป็นสิ่งจำเป็นเพื่อเฝ้าระวัง SJS/TEN จึงเป็นคำแนะนำในการเฝ้าระวังที่ถูกต้อง
- ข้อ จ. Carbamazepine เป็น potent CYP3A4 inducer และเกิด drug interactions กับยาอื่นได้ง่ายมาก จึงต้องแนะนำให้หลีกเลี่ยงการซื้อยามารับประทานเอง จึงเป็นคำแนะนำที่ถูกต้อง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4" s="121" t="n"/>
      <c r="L34" s="89" t="inlineStr">
        <is>
          <t>Epilepsy</t>
        </is>
      </c>
      <c r="M34" s="121" t="inlineStr">
        <is>
          <t>Clinic</t>
        </is>
      </c>
      <c r="N34" s="89" t="inlineStr">
        <is>
          <t>ข้อ 32 Pharma Plus เล่มม่วง (เฉลยข้อ )</t>
        </is>
      </c>
      <c r="O34" s="121" t="n"/>
      <c r="P34" s="121" t="n"/>
      <c r="Q34" s="100" t="n"/>
    </row>
    <row r="35" ht="13.2" customHeight="1" s="49">
      <c r="A35" s="120" t="n">
        <v>33</v>
      </c>
      <c r="B35" s="89" t="inlineStr">
        <is>
          <t>สถานการณ์ที่ 5 ผู้ป่วยชาย อายุ 25 ปี
Dx. Tonic-clonic seizer (first diagnosis)
Rx. Carbamazepine BID 30 F/U 2 wk.
ระดับยา carbamazepine สามารถเพิ่มได้เมื่อใช้ร่วมกับยาใด</t>
        </is>
      </c>
      <c r="C35" s="121" t="n"/>
      <c r="D35" s="89" t="inlineStr">
        <is>
          <t>Folic acid</t>
        </is>
      </c>
      <c r="E35" s="89" t="inlineStr">
        <is>
          <t>Nevirapine</t>
        </is>
      </c>
      <c r="F35" s="89" t="inlineStr">
        <is>
          <t>Phenytoin</t>
        </is>
      </c>
      <c r="G35" s="89" t="inlineStr">
        <is>
          <t>Clarithromycin</t>
        </is>
      </c>
      <c r="H35" s="89" t="inlineStr">
        <is>
          <t>Mebendazole</t>
        </is>
      </c>
      <c r="I35" s="120" t="inlineStr">
        <is>
          <t>4</t>
        </is>
      </c>
      <c r="J35" s="89"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เป็นยาในกลุ่ม Macrolide antibiotics ซึ่งเป็น potent CYP3A4 inhibitor จะยับยั้งการเมแทบอลิซึมของ Carbamazepine ส่งผลให้ระดับยา Carbamazepine ในเลือดเพิ่มสูงขึ้นและอาจเกิดพิษได้ (Toxicity)
🔍 ข้ออื่นผิดเพราะอะไร:
- ข้อ ก. Folic acid เป็นวิตามินที่มักให้เสริมในผู้ป่วยที่ได้รับ carbamazepine หรือ phenytoin เพื่อป้องกัน folate deficiency และภาวะโลหิตจาง แต่ไม่มีฤทธิ์ยับยั้ง CYP3A4 จึงไม่เพิ่มระดับยา carbamazepine ในกระแสเลือด
- ข้อ ข. Nevirapine มีคุณสมบัติเป็น CYP3A4 inducer ซึ่งจะไปกระตุ้นการกำจัด carbamazepine ส่งผลให้ระดับยา carbamazepine ในเลือดลดลง ไม่ใช่เพิ่มขึ้น
- ข้อ ค. Phenytoin เป็น potent CYP3A4 inducer ที่เร่งกระบวนการ metabolism ของ carbamazepine ทำให้ระดับยา carbamazepine ลดลง และ carbamazepine ก็เหนี่ยวนำการสลาย phenytoin ได้เช่นกัน
- ข้อ จ. Mebendazole เมแทบอลิซึมผ่านตับเป็นหลักแต่ไม่มีผลทางคลินิกในการยับยั้ง CYP3A4 จึงไม่ส่งผลต่อระดับยา carbamazepine ในเลือดอย่างมีนัยสำคัญ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5" s="121" t="n"/>
      <c r="L35" s="89" t="inlineStr">
        <is>
          <t>Epilepsy</t>
        </is>
      </c>
      <c r="M35" s="121" t="inlineStr">
        <is>
          <t>Clinic</t>
        </is>
      </c>
      <c r="N35" s="89" t="inlineStr">
        <is>
          <t>ข้อ 33 Pharma Plus เล่มม่วง (เฉลยข้อ ง)</t>
        </is>
      </c>
      <c r="O35" s="121" t="n"/>
      <c r="P35" s="121" t="n"/>
      <c r="Q35" s="100" t="n"/>
    </row>
    <row r="36" ht="13.2" customHeight="1" s="49">
      <c r="A36" s="120" t="n">
        <v>34</v>
      </c>
      <c r="B36" s="89" t="inlineStr">
        <is>
          <t>ข้อใดคือกลไกการออกฤทธิ์ของ carbamazepine</t>
        </is>
      </c>
      <c r="C36" s="121" t="n"/>
      <c r="D36" s="89" t="inlineStr">
        <is>
          <t>จับกับ sodium channel ที่อยู่ใน inactivated state</t>
        </is>
      </c>
      <c r="E36" s="89" t="inlineStr">
        <is>
          <t>จับกับ T-type calcium channel</t>
        </is>
      </c>
      <c r="F36" s="89" t="inlineStr">
        <is>
          <t>ออกฤทธิ์ต่อ GABA receptor/ chloride-ion pore complex</t>
        </is>
      </c>
      <c r="G36" s="89" t="inlineStr">
        <is>
          <t>ออกฤทธิ์ที่ NMDA receptor</t>
        </is>
      </c>
      <c r="H36" s="89" t="inlineStr">
        <is>
          <t>ออกฤทธิ์ยับยั้ง second messengers</t>
        </is>
      </c>
      <c r="I36" s="120" t="inlineStr">
        <is>
          <t>1</t>
        </is>
      </c>
      <c r="J36" s="89" t="inlineStr">
        <is>
          <t>✅ คำตอบที่ถูกต้อง: ข้อ ก. จับกับ sodium channel ที่อยู่ใน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sodium channel ที่อยู่ใน inactivated state Carbamazepine ออกฤทธิ์หลักโดยการจับและยับยั้ง Voltage-gated sodium channels ในสมองขณะที่ช่องสัญญาณอยู่ในสถานะ Inactivated state ทำให้ลดการยิงกระแสประสาทที่ผิดปกติและป้องกันการแพร่กระจายของกระแสไฟฟ้าในโรค ลมชัก
🔍 ข้ออื่นผิดเพราะอะไร:
- ข้อ ข. การยับยั้ง T-type calcium channels ใน thalamic neurons เป็นกลไกหลักของ ethosuximide และ valproic acid ซึ่งใช้รักษา absence seizures ไม่ใช่กลไกของ carbamazepine
- ข้อ ค. การเพิ่ม GABA neurotransmission ผ่าน GABA-A receptor/chloride channel complex เป็นกลไกของยากลุ่ม benzodiazepines และ barbiturates เช่น phenobarbital
- ข้อ ง. การยับยั้ง NMDA glutamate receptors เป็นกลไกของยา felbamate หรือยาชะลอสมองเสื่อม memantine ไม่ใช่กลไกหลักของ carbamazepine
- ข้อ จ. การยับยั้ง second messengers เช่น inositol depletion pathway เป็นกลไกการออกฤทธิ์ทางเภสัชวิทยาหลักของ lithium ในการรักษา bipolar disorder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6" s="121" t="n"/>
      <c r="L36" s="89" t="inlineStr">
        <is>
          <t>Epilepsy</t>
        </is>
      </c>
      <c r="M36" s="121" t="inlineStr">
        <is>
          <t>Clinic</t>
        </is>
      </c>
      <c r="N36" s="89" t="inlineStr">
        <is>
          <t>ข้อ 34 Pharma Plus เล่มม่วง (เฉลยข้อ ก)</t>
        </is>
      </c>
      <c r="O36" s="121" t="n"/>
      <c r="P36" s="121" t="n"/>
      <c r="Q36" s="100" t="n"/>
    </row>
    <row r="37" ht="13.2" customHeight="1" s="49">
      <c r="A37" s="120" t="n">
        <v>35</v>
      </c>
      <c r="B37" s="89" t="inlineStr">
        <is>
          <t>โรคลมชักมีสาเหตุจากทุกข้อ ยกเว้นข้อใด</t>
        </is>
      </c>
      <c r="C37" s="121" t="n"/>
      <c r="D37" s="89" t="inlineStr">
        <is>
          <t>อุบัติเหตุทางสมอง</t>
        </is>
      </c>
      <c r="E37" s="89" t="inlineStr">
        <is>
          <t>การติดเชื้อในหูชั้นกลาง</t>
        </is>
      </c>
      <c r="F37" s="89" t="inlineStr">
        <is>
          <t>Hypoglycemia</t>
        </is>
      </c>
      <c r="G37" s="89" t="inlineStr">
        <is>
          <t>เนื้องอกในสมอง</t>
        </is>
      </c>
      <c r="H37" s="89" t="inlineStr">
        <is>
          <t>ไข้สูงในเด็ก</t>
        </is>
      </c>
      <c r="I37" s="120" t="inlineStr">
        <is>
          <t>2</t>
        </is>
      </c>
      <c r="J37" s="89" t="inlineStr">
        <is>
          <t>✅ คำตอบที่ถูกต้อง: ข้อ ข. การติดเชื้อในหูชั้นกลาง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การติดเชื้อในหูชั้นกลาง (Otitis media) เป็นการติดเชื้อเฉพาะที่บริเวณหูชั้นกลาง ไม่ได้ทำให้เกิดการกระตุ้นหรือรบกวนโครงสร้างเนื้อเยื่อสมองโดยตรงเหมือนอุบัติเหตุทางสมอง, ภาวะน้ำตาลในเลือดต่ำ (Hypoglycemia), เนื้องอกในสมอง หรือภาวะไข้สูงในเด็กที่อาจเหนี่ยวนำให้เกิด Febrile seizure ได้
🔍 ข้ออื่นผิดเพราะอะไร:
- ข้อ ก. อุบัติเหตุทางสมอง (Traumatic Brain Injury) ก่อให้เกิด post-traumatic epilepsy ได้โดยตรงจากการเกิดแผลเป็นในเนื้อสมอง (glial scar) เลือดออก และความผิดปกติของโครงสร้างระบบประสาท
- ข้อ ค. Hypoglycemia เป็นภาวะ metabolic derangement รุนแรงที่ทำให้เซลล์สมองขาดพลังงาน เกิด neuronal membrane instability และกระตุ้นให้เกิด acute symptomatic seizure ได้โดยตรง
- ข้อ ง. เนื้องอกในสมอง (Brain tumor) ทำให้เกิด structural lesion กดเบียดเนื้อสมอง รบกวน cerebral blood flow และกระตุ้น focal seizure ที่อาจกระจายกลายเป็น generalized seizure ได้
- ข้อ จ. ไข้สูงในเด็ก (Febrile seizure) พบได้บ่อยในเด็กอายุ 6 เดือนถึง 5 ปี จากสมองเด็กที่ยังไวต่อการเปลี่ยนแปลงของอุณหภูมิร่างกาย จึงเป็นสาเหตุสำคัญของการชักแบบเฉียบพลัน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7" s="121" t="n"/>
      <c r="L37" s="89" t="inlineStr">
        <is>
          <t>Epilepsy</t>
        </is>
      </c>
      <c r="M37" s="121" t="inlineStr">
        <is>
          <t>Clinic</t>
        </is>
      </c>
      <c r="N37" s="89" t="inlineStr">
        <is>
          <t>ข้อ 35 Pharma Plus เล่มม่วง (เฉลยข้อ ข)</t>
        </is>
      </c>
      <c r="O37" s="121" t="n"/>
      <c r="P37" s="121" t="n"/>
      <c r="Q37" s="100" t="n"/>
    </row>
    <row r="38" ht="13.2" customHeight="1" s="49">
      <c r="A38" s="120" t="n">
        <v>36</v>
      </c>
      <c r="B38" s="89" t="inlineStr">
        <is>
          <t>ข้อใดคือข้อบ่งใช้ของ carbamazepine นอกเหนือจากรักษาโรคลมชัก</t>
        </is>
      </c>
      <c r="C38" s="121" t="n"/>
      <c r="D38" s="89" t="inlineStr">
        <is>
          <t>Anxiety</t>
        </is>
      </c>
      <c r="E38" s="89" t="inlineStr">
        <is>
          <t>Muscle relaxant</t>
        </is>
      </c>
      <c r="F38" s="89" t="inlineStr">
        <is>
          <t>Trigeminal neuralgia</t>
        </is>
      </c>
      <c r="G38" s="89" t="inlineStr">
        <is>
          <t>Anti-arrhythmia</t>
        </is>
      </c>
      <c r="H38" s="89" t="inlineStr">
        <is>
          <t>Febrile Seizure</t>
        </is>
      </c>
      <c r="I38" s="120" t="inlineStr">
        <is>
          <t>3</t>
        </is>
      </c>
      <c r="J38" s="89"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นอกจากรักษาโรคชักแบบ Tonic-clonic และ Partial seizures แล้ว Carbamazepine ยังเป็นยาเลือก first-line (First-line drug) ในการรักษาโรคปวดเส้นประสาทสมองคู่ที่ 5 (Trigeminal neuralgia) และใช้รักษา Bipolar disorder ที่ดื้อต่อ Lithium
🔍 ข้ออื่นผิดเพราะอะไร:
- ข้อ ก. Anxiety อาการวิตกกังวลรักษาด้วยยากลุ่ม SSRIs, SNRIs หรือ short-term Benzodiazepines ส่วน carbamazepine ไม่มีข้อบ่งใช้และไม่มี efficacy สำหรับโรควิตกกังวล
- ข้อ ข. Muscle relaxant การคลายกล้ามเนื้อใช้ยากลุ่ม centrally acting muscle relaxants เช่น baclofen, tizanidine หรือ tolperisone ไม่ใช่ข้อบ่งใช้ของ carbamazepine
- ข้อ ง. Anti-arrhythmia ยารักษาหัวใจเต้นผิดจังหวะในกลุ่ม Class IB ได้แก่ lidocaine และ mexiletine แม้ carbamazepine จะมีโครงสร้างคล้าย tricyclic antidepressants แต่ไม่มีข้อบ่งใช้เป็นยาต้านหัวใจเต้นผิดจังหวะ
- ข้อ จ. Febrile Seizure อาการชักจากไข้สูงในเด็กไม่จำเป็นต้องได้รับยากันชักระยะยาวอย่าง carbamazepine หากมีอาการชักต่อเนื่องเกิน 5 นาทีจะใช้ rectal หรือ IV benzodiazepines ระงับอาการชักเฉียบพลัน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8" s="121" t="n"/>
      <c r="L38" s="89" t="inlineStr">
        <is>
          <t>Epilepsy</t>
        </is>
      </c>
      <c r="M38" s="121" t="inlineStr">
        <is>
          <t>Clinic</t>
        </is>
      </c>
      <c r="N38" s="89" t="inlineStr">
        <is>
          <t>ข้อ 36 Pharma Plus เล่มม่วง (เฉลยข้อ ค)</t>
        </is>
      </c>
      <c r="O38" s="121" t="n"/>
      <c r="P38" s="121" t="n"/>
      <c r="Q38" s="100" t="n"/>
    </row>
    <row r="39" ht="13.2" customHeight="1" s="49">
      <c r="A39" s="120" t="n">
        <v>37</v>
      </c>
      <c r="B39" s="89" t="inlineStr">
        <is>
          <t>สถานการณ์ที่ 6 ผู้ป่วยมาพบท่านที่ร้านยา ซักประวัติแล้วพบว่าในระยะครึ่งปีที่ผ่านมาเป็นลมหมดสติหลายครั้ง มีการชักเกร็งระหว่างหมดสติทุกครั้ง ครั้งนี้ผู้ป่วยต้องการซื้อยารักษา
ในฐานะเภสัชกรประจำร้านยาท่านทำอย่างไร</t>
        </is>
      </c>
      <c r="C39" s="121" t="n"/>
      <c r="D39" s="89" t="inlineStr">
        <is>
          <t>ซักประวัติเพิ่มเติมพบว่า ผู้ป่วยมีแนวโน้มเครียดง่ายจากการทำงาน จึงให้ยาคลายกังวลและนัดพบในอีก 1 เดือน</t>
        </is>
      </c>
      <c r="E39" s="89" t="inlineStr">
        <is>
          <t>ซักประวัติเพิ่มเติมพบว่ามีสุขภาพอ่อนแอ จึงให้่าวิตามินและนัดมาพบในอีก 1 สัปดาห์</t>
        </is>
      </c>
      <c r="F39" s="89" t="inlineStr">
        <is>
          <t>ให้ยาคลายกล้ามเนื้อเพื่อป้องกันอาการชักเกร็งระหว่างหมดสติ</t>
        </is>
      </c>
      <c r="G39" s="89" t="inlineStr">
        <is>
          <t>ซักประวัติเพิ่มเติมพบว่ามีสุขภาพอ่อนแอ จึงแนะนำให้พักผ่อนให้เพียงพอ</t>
        </is>
      </c>
      <c r="H39" s="89" t="inlineStr">
        <is>
          <t>ซักประวัติเพิ่มเติมและแนะนำให้ไปพบแพทย์์</t>
        </is>
      </c>
      <c r="I39" s="120" t="inlineStr">
        <is>
          <t>5</t>
        </is>
      </c>
      <c r="J39" s="89" t="inlineStr">
        <is>
          <t>✅ คำตอบที่ถูกต้อง: ข้อ จ. ซักประวัติเพิ่มเติมและแนะนำให้ไปพบแพทย์์
💡 Background:
โรคลมชัก (Epilepsy) ต้องเลือกยากันชักให้ตรงกับชนิดของการชัก โดยคำนึงถึง efficacy, drug interactions และ safety profile ของผู้ป่วย
🎯 ทำไมข้อนี้ถึงถูก:
ซักประวัติเพิ่มเติมและแนะนำให้ไปพบแพทย์์ อาการลมหมดสติร่วมกับอาการชักเกร็งซ้ำๆ เป็นอาการแสดงที่รุนแรงและบ่งบอกถึงความผิดปกติทางระบบประสาทที่ต้องได้รับการวินิจฉัยโดยแพทย์์ผู้เชี่ยวชาญ (Neurologist) รวมถึงการตรวจวินิจฉัยเพิ่มเติม เช่น EEG เภสัชกรชุมชนจึงควรซักประวัติเบื้องต้นและส่งต่อผู้ป่วยไปพบแพทย์์ทันที (Refer)
🔍 ข้ออื่นผิดเพราะอะไร:
- ข้อ ก. การจ่ายยาคลายกังวลและนัดติดตามผล 1 เดือนเป็นอันตรายอย่างยิ่ง เนื่องจากอาการหมดสติร่วมกับชักเกร็งเป็นสัญญาณของโรคลมชักที่ต้องตรวจ EEG และ neuroimaging เพื่อวินิจฉัยและรับยากันชักอย่างถูกต้อง
- ข้อ ข. การจ่ายวิตามินเป็นการรักษาที่ไม่ตรงกับพยาธิสภาพของโรคและทำให้ผู้ป่วยเสียโอกาสในการวินิจฉัยโรคลมชัก เสี่ยงต่อการเกิดอุบัติเหตุหรือ status epilepticus ที่เป็นอันตรายถึงชีวิต
- ข้อ ค. ยาคลายกล้ามเนื้อออกฤทธิ์ที่ neuromuscular junction หรือ spinal reflex ไม่สามารถยับยั้ง abnormal neuronal discharge ในสมองอันเป็นต้นเหตุของการชักเกร็งได้
- ข้อ ง. การแนะนำเพียงแค่การพักผ่อนไม่เพียงพอต่อการควบคุม abnormal electrical activity ในสมอง ผู้ป่วยจำเป็นต้องได้รับการส่งตัวไปพบแพทย์์เพื่อตรวจหาสาเหตุของอาการชัก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9" s="121" t="n"/>
      <c r="L39" s="89" t="inlineStr">
        <is>
          <t>Epilepsy</t>
        </is>
      </c>
      <c r="M39" s="121" t="inlineStr">
        <is>
          <t>Clinic</t>
        </is>
      </c>
      <c r="N39" s="89" t="inlineStr">
        <is>
          <t>ข้อ 37 Pharma Plus เล่มม่วง (เฉลยข้อ จ)</t>
        </is>
      </c>
      <c r="O39" s="121" t="n"/>
      <c r="P39" s="121" t="n"/>
      <c r="Q39" s="100" t="n"/>
    </row>
    <row r="40" ht="13.2" customHeight="1" s="49">
      <c r="A40" s="120" t="n">
        <v>38</v>
      </c>
      <c r="B40" s="89" t="inlineStr">
        <is>
          <t>หนึ่งเดือนต่อมาผู้ป่วยได้นำใบสั่งยามาซื้อยา ดังนี้ นางสุดใจ อายุเยาว์ อายุ 25 ปี Dx: F/U Epilepsy Rx Dilantin® 100 mg 3 x 1 hs 30 วัน
Phenytoin มีกลไกการออกฤทธิ์ในการรักษาโรคลมชักอย่างไร</t>
        </is>
      </c>
      <c r="C40" s="121" t="n"/>
      <c r="D40" s="89" t="inlineStr">
        <is>
          <t>Block PTP (post tetanic potentiation)</t>
        </is>
      </c>
      <c r="E40" s="89" t="inlineStr">
        <is>
          <t>Decrease post-synaptic excitation</t>
        </is>
      </c>
      <c r="F40" s="89" t="inlineStr">
        <is>
          <t>Increase GABA activity</t>
        </is>
      </c>
      <c r="G40" s="89" t="inlineStr">
        <is>
          <t>Decrease excitatory neurotransmitter</t>
        </is>
      </c>
      <c r="H40" s="89" t="inlineStr">
        <is>
          <t>Inhibit protein kinase-C</t>
        </is>
      </c>
      <c r="I40" s="120" t="inlineStr">
        <is>
          <t>2</t>
        </is>
      </c>
      <c r="J40" s="89" t="inlineStr">
        <is>
          <t>✅ คำตอบที่ถูกต้อง: ข้อ ข. Decrease post-synaptic excitation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Decrease post-synaptic excitation Phenytoin ออกฤทธิ์หลักโดยการ block voltage-gated sodium channels ที่สมอง ซึ่งช่วยลด post-tetanic potentiation (PTP) และจำกัดการแพร่กระจายของกระแสไฟฟ้าที่ผิดปกติในสมอง (seizure discharge)
🔍 ข้ออื่นผิดเพราะอะไร:
- ข้อ ก. การยับยั้ง Post-tetanic potentiation (PTP) เป็นผลลัพธ์ทางสรีรวิทยาจากการบล็อก persistent sodium influx ทำให้เซลล์ไม่สามารถส่งสัญญาณกระตุ้นรัวซ้ำๆ ได้ แต่ผลโดยตรงที่ปลายทางซินแนปส์คือการลด post-synaptic excitation
- ข้อ ค. Phenytoin ไม่มีผลกระตุ้น GABAergic activity หรือเปิด chloride channels กลไกการเพิ่ม GABA เป็นของ benzodiazepines, barbiturates และ vigabatrin
- ข้อ ง. Phenytoin ไม่ได้ออกฤทธิ์ยับยั้งการหลั่ง excitatory neurotransmitter โดยตรงเหมือน gabapentinoids (alpha-2-delta ligand) หรือ levetiracetam (SV2A ligand)
- ข้อ จ. การยับยั้ง protein kinase C ไม่ใช่กลไกหลักของ phenytoin ในการต้านอาการชัก แต่ phenytoin ออกฤทธิ์จำเพาะต่อ voltage-gated sodium channels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0" s="121" t="n"/>
      <c r="L40" s="89" t="inlineStr">
        <is>
          <t>Epilepsy</t>
        </is>
      </c>
      <c r="M40" s="121" t="inlineStr">
        <is>
          <t>Clinic</t>
        </is>
      </c>
      <c r="N40" s="89" t="inlineStr">
        <is>
          <t>ข้อ 38 Pharma Plus เล่มม่วง (เฉลยข้อ ข ง)</t>
        </is>
      </c>
      <c r="O40" s="121" t="n"/>
      <c r="P40" s="121" t="n"/>
      <c r="Q40" s="100" t="n"/>
    </row>
    <row r="41" ht="13.2" customHeight="1" s="49">
      <c r="A41" s="120" t="n">
        <v>39</v>
      </c>
      <c r="B41" s="89" t="inlineStr">
        <is>
          <t>หนึ่งเดือนต่อมาผู้ป่วยได้นำใบสั่งยามาซื้อยา ดังนี้ นางสุดใจ อายุเยาว์ อายุ 25 ปี Dx: F/U Epilepsy Rx Dilantin® 100 mg 3 x 1 hs 30 วัน
ก่อนจ่ายยานี้ ท่านจะให้คำแนะนำในการใช้ยาแก่ผู้ป่วยรายนี้อย่างไร</t>
        </is>
      </c>
      <c r="C41" s="121" t="n"/>
      <c r="D41" s="89" t="inlineStr">
        <is>
          <t>รับประทานยานี้หลังอาหารทันที</t>
        </is>
      </c>
      <c r="E41" s="89" t="inlineStr">
        <is>
          <t>ดื่มน้ำมาก ๆ หลังรับประทานยา</t>
        </is>
      </c>
      <c r="F41" s="89" t="inlineStr">
        <is>
          <t>เมื่ออาการดีขึ้นสามารถปรับลดขนาดยาได้</t>
        </is>
      </c>
      <c r="G41" s="89" t="inlineStr">
        <is>
          <t>ห้ามรับประทานพร้อมนม</t>
        </is>
      </c>
      <c r="H41" s="89" t="inlineStr">
        <is>
          <t>กินยาติดต่อกันเป็นประจำทุกวัน</t>
        </is>
      </c>
      <c r="I41" s="120" t="inlineStr">
        <is>
          <t>5</t>
        </is>
      </c>
      <c r="J41" s="89" t="inlineStr">
        <is>
          <t>✅ คำตอบที่ถูกต้อง: ข้อ จ. กินยาติดต่อกันเป็นประจำทุกวัน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กินยาติดต่อกันเป็นประจำทุกวัน การรับประทานยาต้านชัก (Antiepileptic drugs) เช่น Phenytoin ต้องรับประทานอย่างสม่ำเสมอทุกวันตรงเวลา ห้ามหยุดยาหรือปรับลดขนาดเองเด็ดขาดเพราะอาจทำให้เกิด status epilepticus ได้
🔍 ข้ออื่นผิดเพราะอะไร:
- ข้อ ก. Phenytoin สามารถรับประทานพร้อมอาหารหรือหลังอาหารเพื่อลดอาการระคายเคืองกระเพาะอาหารได้ แต่ไม่จำเป็นต้องเจาะจงว่าต้องหลังอาหารทันที และสิ่งสำคัญที่สุดคือการตรงเวลาสม่ำเสมอทุกวัน
- ข้อ ข. การดื่มน้ำมากๆ ไม่ได้มีผลต่อการดูดซึมหรือการขับออกของ phenytoin เนื่องจากยานี้ขับออกทางไตในรูปเดิมน้อยกว่า 5% และถูกขจัดผ่านกระบวนการ hepatic metabolism เป็นหลัก
- ข้อ ค. ห้ามผู้ป่วยปรับลดขนาดยา phenytoin เองเด็ดขาด เพราะการปรับลดขนาดอาจทำให้ระดับยาลดลงจนไม่สามารถควบคุมอาการชักและกระตุ้นให้เกิด rebound seizure หรือ status epilepticus ได้
- ข้อ ง. Phenytoin ในรูปแบบยาเม็ดทั่วไปไม่ได้มีข้อห้ามรับประทานร่วมกับนมอย่างเด็ดขาด ยกเว้นการให้ทางสายยางพร้อม continuous tube feeding ซึ่งสารโปรตีนจะจับกับยาทำให้การดูดซึมลดลง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1" s="121" t="n"/>
      <c r="L41" s="89" t="inlineStr">
        <is>
          <t>Epilepsy</t>
        </is>
      </c>
      <c r="M41" s="121" t="inlineStr">
        <is>
          <t>Clinic</t>
        </is>
      </c>
      <c r="N41" s="89" t="inlineStr">
        <is>
          <t>ข้อ 39 Pharma Plus เล่มม่วง (เฉลยข้อ จ)</t>
        </is>
      </c>
      <c r="O41" s="121" t="n"/>
      <c r="P41" s="121" t="n"/>
      <c r="Q41" s="100" t="n"/>
    </row>
    <row r="42" ht="13.2" customHeight="1" s="49">
      <c r="A42" s="120" t="n">
        <v>40</v>
      </c>
      <c r="B42" s="89" t="inlineStr">
        <is>
          <t>นางสุดใจมาถามเภสัชกรที่ห้องยาโดยสงสัยว่าในการรับประทานยาแต่ละวัน ไม่เป็นเวลาเดียวกันทุกวันคลาดเคลื่อนไม่เกิน 2-3 ชั่วโมง จะเกิดปัญหาต่อการรักษาหรือไม่ เภสัชกรให้คำตอบว่าไม่เป็นไร ท่านคิดว่าปัจจัยในข้อใดทำให้เภสัชกรตอบเช่นนี้
ปัจจัยในข้อใดทำให้เภสัชกรตอบเช่นนี้</t>
        </is>
      </c>
      <c r="C42" s="121" t="n"/>
      <c r="D42" s="89" t="inlineStr">
        <is>
          <t>ค่าครึ่งชีวิตของ phenytoin ยาว</t>
        </is>
      </c>
      <c r="E42" s="89" t="inlineStr">
        <is>
          <t>Phenytoin ถูกกำจัดทางไตน้อยกว่า 5%</t>
        </is>
      </c>
      <c r="F42" s="89" t="inlineStr">
        <is>
          <t>เภสัชจลนศาสตร์ของยาเป็นแบบไม่เป็นเส้นตรง</t>
        </is>
      </c>
      <c r="G42" s="89" t="inlineStr">
        <is>
          <t>ยามีผลต่อเอนไซม์ Cytochrome P450 system</t>
        </is>
      </c>
      <c r="H42" s="89" t="inlineStr">
        <is>
          <t>Phenytoin ไม่เกิด first pass metabolism</t>
        </is>
      </c>
      <c r="I42" s="120" t="inlineStr">
        <is>
          <t>1</t>
        </is>
      </c>
      <c r="J42" s="89" t="inlineStr">
        <is>
          <t>✅ คำตอบที่ถูกต้อง: ข้อ ก. ค่าครึ่งชีวิตของ phenytoin ยาว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ค่าครึ่งชีวิตของ phenytoin ยาว Phenytoin มีค่าครึ่งชีวิต (half-life) ค่อนข้างยาว (ประมาณ 22 ชั่วโมง หรือช่วง 10-30 ชั่วโมง) ทำให้ระดับยาในเลือดค่อนข้างคงที่ แม้เวลาทานจะคลาดเคลื่อนเล็กน้อย 2-3 ชั่วโมงก็ยังอยู่ใน therapeutic window
🔍 ข้ออื่นผิดเพราะอะไร:
- ข้อ ข. แม้ phenytoin จะถูกกำจัดผ่านทางไตในรูปเดิมน้อยกว่า 5% โดยพึ่งพา hepatic metabolism เป็นหลัก แต่การขับทางไตน้อยไม่ได้อธิบายความคงที่ของระดับยาต่อการเลื่อนเวลารับประทานยา 2-3 ชั่วโมง
- ข้อ ค. Non-linear pharmacokinetics (Michaelis-Menten kinetics) ทำให้ระดับยาเปลี่ยนแปลงอย่างก้าวกระโดดเมื่อปรับขนาดยา ซึ่งเป็นข้อควรระวังในการเกิด toxicity ไม่ใช่เหตุผลที่ยอมให้รับประทานยาคลาดเคลื่อนได้
- ข้อ ง. การที่ phenytoin เป็น CYP enzyme inducer เป็นสาเหตุของการเกิดปฏิกิริยาระหว่างยา (drug-drug interactions) ไม่ใช่ปัจจัยที่ทำให้ระดับยาคงที่เมื่อรับประทานยาผิดเวลาเล็กน้อย
- ข้อ จ. Phenytoin มี bioavailability ที่ดีแต่ข้อความที่ว่าไม่เกิด first pass metabolism นั้นไม่ถูกต้อง และไม่ใช่เหตุผลทางเภสัชจลนศาสตร์ที่ทำให้ระดับยาในเลือดยังคงอยู่ใน therapeutic range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2" s="121" t="n"/>
      <c r="L42" s="89" t="inlineStr">
        <is>
          <t>Epilepsy</t>
        </is>
      </c>
      <c r="M42" s="121" t="inlineStr">
        <is>
          <t>Clinic</t>
        </is>
      </c>
      <c r="N42" s="89" t="inlineStr">
        <is>
          <t>ข้อ 40 Pharma Plus เล่มม่วง (เฉลยข้อ ก)</t>
        </is>
      </c>
      <c r="O42" s="121" t="n"/>
      <c r="P42" s="121" t="n"/>
      <c r="Q42" s="100" t="n"/>
    </row>
    <row r="43" ht="13.2" customHeight="1" s="49">
      <c r="A43" s="120" t="n">
        <v>41</v>
      </c>
      <c r="B43" s="89" t="inlineStr">
        <is>
          <t>เภสัชจลนศาสตร์ของ phenytoin ที่เป็นแบบไม่เป็นเส้นตรง (non-linear pharmacokinetic) หมายความว่าอย่างไร</t>
        </is>
      </c>
      <c r="C43" s="121" t="n"/>
      <c r="D43" s="89" t="inlineStr">
        <is>
          <t>หาก plot graph ระหว่างขนาดยาและความเข้มข้นไม่มีส่วนที่เป็นเส้นตรง</t>
        </is>
      </c>
      <c r="E43" s="89" t="inlineStr">
        <is>
          <t>ยาถูกกำจัดจากร่างกายได้หลายกลไก</t>
        </is>
      </c>
      <c r="F43" s="89" t="inlineStr">
        <is>
          <t>ขนาดยาที่สูงขึ้น จะได้ฤทธิ์ยาเพิ่มขึ้นน้อยกว่าที่ควรจะเป็น</t>
        </is>
      </c>
      <c r="G43" s="89" t="inlineStr">
        <is>
          <t>ความเข้มข้นของยาในกระแสเลือดที่เพิ่มขึ้นไม่เป็นสัดส่วนโดยตรงกับขนาดยา</t>
        </is>
      </c>
      <c r="H43" s="89" t="inlineStr">
        <is>
          <t>เมื่อขนาดยาที่สูงขึ้น ณ จุดหนึ่ง ความสัมพันธ์ของขนาดยาและความเข้มข้นในกระแสเลือดจะเป็นสัดส่วนผกผัน</t>
        </is>
      </c>
      <c r="I43" s="120" t="inlineStr">
        <is>
          <t>4</t>
        </is>
      </c>
      <c r="J43" s="89" t="inlineStr">
        <is>
          <t>✅ คำตอบที่ถูกต้อง: ข้อ ง. ความเข้มข้นของยาในกระแสเลือดที่เพิ่มขึ้นไม่เป็นสัดส่วนโดยตรงกับขนาดยา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ความเข้มข้นของยาในกระแสเลือดที่เพิ่มขึ้นไม่เป็นสัดส่วนโดยตรงกับขนาดยา Phenytoin มี Michaelis-Menten (saturable) metabolism เมื่อเพิ่มขนาดยาเพียงเล็กน้อยในช่วงที่เอนไซม์เริ่มอิ่มตัว จะทำให้ความเข้มข้นของยาในเลือดเพิ่มขึ้นอย่างไม่เป็นสัดส่วน (disproportionate increase) ซึ่งเสี่ยงต่อการเกิดพิษ
🔍 ข้ออื่นผิดเพราะอะไร:
- ข้อ ก. กราฟระหว่างขนาดยากับระดับความเข้มข้นยังมีช่วงที่เป็นเส้นตรง (linear) ในช่วงขนาดยาต่ำๆ ก่อนที่เอนไซม์ CYP2C9 และ CYP2C19 จะเกิดความอิ่มตัว (saturation)
- ข้อ ข. Phenytoin กำจัดผ่านทางตับโดยเอนไซม์ CYP2C9 (90%) และ CYP2C19 เป็นหลัก ไม่ได้กำจัดผ่านหลากหลายกลไกจนทำให้เกิด non-linear kinetics
- ข้อ ค. เมื่อเอนไซม์อิ่มตัว การเพิ่มขนาดยาเพียงเล็กน้อยจะทำให้ระดับยาในเลือดและฤทธิ์ยาพุ่งสูงขึ้นอย่างก้าวกระโดดจนเกิดความเป็นพิษ ไม่ใช่ได้ฤทธิ์ยาน้อยกว่าที่ควรจะเป็น
- ข้อ จ. ความสัมพันธ์ระหว่างขนาดยากับระดับยายังคงแปรผันตามกัน (direct relationship) โดยเมื่อเพิ่มขนาดยา ระดับยาจะยิ่งสูงขึ้น ไม่เคยเป็นสัดส่วนผกผัน (inverse proportion)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3" s="121" t="n"/>
      <c r="L43" s="89" t="inlineStr">
        <is>
          <t>Epilepsy</t>
        </is>
      </c>
      <c r="M43" s="121" t="inlineStr">
        <is>
          <t>Clinic</t>
        </is>
      </c>
      <c r="N43" s="89" t="inlineStr">
        <is>
          <t>ข้อ 41 Pharma Plus เล่มม่วง (เฉลยข้อ ง)</t>
        </is>
      </c>
      <c r="O43" s="121" t="n"/>
      <c r="P43" s="121" t="n"/>
      <c r="Q43" s="100" t="n"/>
    </row>
    <row r="44" ht="13.2" customHeight="1" s="49">
      <c r="A44" s="120" t="n">
        <v>42</v>
      </c>
      <c r="B44" s="89" t="inlineStr">
        <is>
          <t>ข้อใดเป็นผลข้างเคียงจากการใช้ phenytoin ติดต่อกันเป็นระยะเวลานาน</t>
        </is>
      </c>
      <c r="C44" s="121" t="n"/>
      <c r="D44" s="89" t="inlineStr">
        <is>
          <t>Gingival hyperplasia</t>
        </is>
      </c>
      <c r="E44" s="89" t="inlineStr">
        <is>
          <t>Ataxia</t>
        </is>
      </c>
      <c r="F44" s="89" t="inlineStr">
        <is>
          <t>Mental retardation</t>
        </is>
      </c>
      <c r="G44" s="89" t="inlineStr">
        <is>
          <t>Blurred vision</t>
        </is>
      </c>
      <c r="H44" s="89" t="inlineStr">
        <is>
          <t>Hyperactivity</t>
        </is>
      </c>
      <c r="I44" s="120" t="inlineStr">
        <is>
          <t>1</t>
        </is>
      </c>
      <c r="J44" s="89" t="inlineStr">
        <is>
          <t>✅ คำตอบที่ถูกต้อง: ข้อ ก. Gingival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Gingival hyperplasia (เหงือกบวมโต) เป็น ADR ที่พบบ่อยเมื่อใช้ Phenytoin เป็นเวลานาน ผู้ป่วยจึงควรดูแลสุขอนามัยในช่องปากและพบทันตแพทย์์สม่ำเสมอ
🔍 ข้ออื่นผิดเพราะอะไร:
- ข้อ ข. Ataxia (อาการเดินเซ) เป็น dose-dependent acute toxicity ที่เกิดเมื่อระดับยา phenytoin ในเลือดสูงเกิน 30 mcg/mL ซึ่งสามารถหายได้เมื่อปรับลดขนาดยา ไม่ใช่ chronic side effect ระยะยาว
- ข้อ ค. Phenytoin ไม่ได้ทำให้เกิดภาวะ mental retardation หรือสติปัญญาบกพร่องถาวร แต่อาจทำให้เกิด cognitive slowing ชั่วคราวเมื่อระดับยาในเลือดสูง
- ข้อ ง. Blurred vision และ diplopia เป็นอาการพิษทางระบบประสาทเฉียบพลัน (acute neurotoxicity) ที่สัมพันธ์กับระดับยาในเลือดสูง ไม่ใช่อาการข้างเคียงเรื้อรังจากการใช้ยาเป็นเวลานาน
- ข้อ จ. Phenytoin มีฤทธิ์กดระบบประสาทส่วนกลางทำให้ง่วงซึม มึนงง ส่วนอาการกระสับกระส่ายสมาธิสั้น (hyperactivity) มักพบเป็น paradoxical reaction จาก phenobarbital ในเด็ก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4" s="121" t="n"/>
      <c r="L44" s="89" t="inlineStr">
        <is>
          <t>Epilepsy</t>
        </is>
      </c>
      <c r="M44" s="121" t="inlineStr">
        <is>
          <t>Clinic</t>
        </is>
      </c>
      <c r="N44" s="89" t="inlineStr">
        <is>
          <t>ข้อ 42 Pharma Plus เล่มม่วง (เฉลยข้อ ก)</t>
        </is>
      </c>
      <c r="O44" s="121" t="n"/>
      <c r="P44" s="121" t="n"/>
      <c r="Q44" s="100" t="n"/>
    </row>
    <row r="45" ht="13.2" customHeight="1" s="49">
      <c r="A45" s="120" t="n">
        <v>43</v>
      </c>
      <c r="B45" s="89" t="inlineStr">
        <is>
          <t>ผู้ป่วยมาพบแพทย์์ตามนัด แพทย์์พบว่าผู้ป่วยมีอาการตากระตุก (nystagmus) แพทย์์สงสัยว่าอาการดังกล่าวเกิดจากพิษของยา เมื่อปรึกษาเภสัชกร ท่านจะให้คำแนะนำต่อไปนี้ ยกเว้น
ข้อใดคือคำแนะนำที่ไม่ถูกต้องเมื่อผู้ป่วยเกิดอาการตากระตุกจากพิษยา</t>
        </is>
      </c>
      <c r="C45" s="121" t="n"/>
      <c r="D45" s="89" t="inlineStr">
        <is>
          <t>ควรตรวจสอบอาการเดินเซ (ataxia) ร่วมด้วย</t>
        </is>
      </c>
      <c r="E45" s="89" t="inlineStr">
        <is>
          <t>สอบถามประวัติการใช้ยาของผู้ป่วย</t>
        </is>
      </c>
      <c r="F45" s="89" t="inlineStr">
        <is>
          <t>ตรวจวัดระดับยาในเลือด</t>
        </is>
      </c>
      <c r="G45" s="89" t="inlineStr">
        <is>
          <t>ใช้ diazepam เพื่อควบคุมอาการ nystagmus ก่อนให้การรักษาต่อไป</t>
        </is>
      </c>
      <c r="H45" s="89" t="inlineStr">
        <is>
          <t>ผู้ป่วยควรหยุดยา phenytoin และรอดูอาการ</t>
        </is>
      </c>
      <c r="I45" s="120" t="inlineStr">
        <is>
          <t>4</t>
        </is>
      </c>
      <c r="J45" s="89" t="inlineStr">
        <is>
          <t>✅ คำตอบที่ถูกต้อง: ข้อ ง. ใช้ diazepam เพื่อควบคุมอาการ nystagmus ก่อนให้การรักษาต่อไป
💡 Background:
โรคลมชัก (Epilepsy) ต้องเลือกยากันชักให้ตรงกับชนิดของการชัก โดยคำนึงถึง efficacy, drug interactions และ safety profile ของผู้ป่วย
🎯 ทำไมข้อนี้ถึงถูก:
ใช้ diazepam เพื่อควบคุมอาการ nystagmus ก่อนให้การรักษาต่อไป Nystagmus, ataxia และ dysarthria เป็นสัญญาณเตือนของพิษจาก phenytoin (dose-dependent toxicity) การจัดการคือการประเมินระดับยาในเลือดและปรับลดขนาดยา ไม่ควรใช้ diazepam เพื่อกดอาการ nystagmus และการหยุดยาทันทีโดยไม่มีการประเมินอย่างละเอียดอาจเสี่ยงต่อการเกิด status epilepticus ได้ ทั้งนี้ข้อ จ. ระบุให้ผู้ป่วยหยุดยาและรอ ซึ่งในความเป็นจริงต้องอยู่ภายใต้ดุลยพินิจของแพทย์์และปรับลดอย่างเหมาะสม
🔍 ข้ออื่นผิดเพราะอะไร:
- ข้อ ก. การตรวจประเมินภาวะเดินเซ (ataxia) เป็นสิ่งที่ถูกต้องและจำเป็นอย่างยิ่ง เพราะ ataxia ร่วมกับ nystagmus เป็นสัญญาณเตือนของ phenytoin toxicity จากระดับยาที่สูงเกิน 30 mcg/mL
- ข้อ ข. การซักประวัติการใช้ยาเป็นสิ่งที่ถูกต้อง เพราะต้องตรวจสอบ adherence, ขนาดยาที่รับประทานจริง รวมถึงยาอื่นที่อาจยับยั้ง CYP2C9/CYP2C19 ทำให้ระดับ phenytoin เพิ่มสูงขึ้น
- ข้อ ค. การเจาะวัดระดับยาในเลือด (Therapeutic Drug Monitoring: TDM) เป็นแนวทางมาตรฐานที่ถูกต้อง เพื่อยืนยันว่าอาการ nystagmus เกิดจากระดับยา phenytoin สูงเกิน 20 mcg/mL หรือไม่
- ข้อ จ. ในสถานการณ์พิษเฉียบพลัน การหยุดยาทันทีและรอดูอาการเป็นทางเลือกที่แพทย์์อาจพิจารณาชั่วคราวเพื่อรอให้ระดับยาลดลงสู่ช่วงปกติก่อนเริ่มไตเตรทขนาดยาใหม่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5" s="121" t="n"/>
      <c r="L45" s="89" t="inlineStr">
        <is>
          <t>Epilepsy</t>
        </is>
      </c>
      <c r="M45" s="121" t="inlineStr">
        <is>
          <t>Clinic</t>
        </is>
      </c>
      <c r="N45" s="89" t="inlineStr">
        <is>
          <t>ข้อ 43 Pharma Plus เล่มม่วง (เฉลยข้อ ง จ)</t>
        </is>
      </c>
      <c r="O45" s="121" t="n"/>
      <c r="P45" s="121" t="n"/>
      <c r="Q45" s="100" t="n"/>
    </row>
    <row r="46" ht="13.2" customHeight="1" s="49">
      <c r="A46" s="120" t="n">
        <v>44</v>
      </c>
      <c r="B46" s="89" t="inlineStr">
        <is>
          <t>ข้อใดไม่ถูกต้องเกี่ยวกับหลักการใช้ยากันชัก</t>
        </is>
      </c>
      <c r="C46" s="121" t="n"/>
      <c r="D46" s="89" t="inlineStr">
        <is>
          <t>ควรเริ่มต้นการรักษาด้วยยาทีละตัว (monotherapy)</t>
        </is>
      </c>
      <c r="E46" s="89" t="inlineStr">
        <is>
          <t>ควรเริ่มต้นด้วยขนาดยาต่ำ ๆ แล้วจึงเพิ่มขนาดยาขึ้น</t>
        </is>
      </c>
      <c r="F46" s="89" t="inlineStr">
        <is>
          <t>การตรวจวัดระดับยาในเลือดอาจไม่จำเป็นในทางปฏิบัติ</t>
        </is>
      </c>
      <c r="G46" s="89" t="inlineStr">
        <is>
          <t>ขนาดของยาไม่จำเป็นต้องเท่ากัน (fixed dose) ในผู้ป่วยทุกราย</t>
        </is>
      </c>
      <c r="H46" s="89" t="inlineStr">
        <is>
          <t>ควรเลือกยากันชักชนิดใหม่เช่น gabapentin เป็นอันดับแรกในการรักษาเนื่องจากมีประสิทธิภาพสูง</t>
        </is>
      </c>
      <c r="I46" s="120" t="inlineStr">
        <is>
          <t>5</t>
        </is>
      </c>
      <c r="J46" s="89" t="inlineStr">
        <is>
          <t>✅ คำตอบที่ถูกต้อง: ข้อ จ. ควรเลือกยากันชักชนิดใหม่เช่น gabapentin เป็นอันดับแรกในการรักษาเนื่องจากมีประสิทธิภาพสูง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ควรเลือกยากันชักชนิดใหม่เช่น gabapentin เป็นอันดับแรกในการรักษาเนื่องจากมีประสิทธิภาพสูง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ตามแนวทางการรักษา epilepsy จากล (เช่น NICE guidelines) การรักษาเริ่มต้นควรใช้ยาเดี่ยว (monotherapy) ด้วยยากันชักรุ่นเก่า (First-generation AEDs เช่น carbamazepine, phenytoin, valproate) เป็น first-line เนื่องจากมีข้อมูล efficacy และความคุ้มค่าชัดเจน ส่วน gabapentin ไม่ใช่ยาเลือกแรกสำหรับรักษา generalized/focal seizures ทั่วไปในปัจจุบัน
🔍 ข้ออื่นผิดเพราะอะไร:
- ข้อ ก. การเริ่มต้นรักษาโรคลมชักด้วยยาเดี่ยว (Monotherapy) เป็นหลักการจากลที่ถูกต้อง เพื่อประเมิน efficacy ลดอาการข้างเคียง และป้องกัน drug interactions
- ข้อ ข. การเริ่มยาจากขนาดยาต่ำๆ แล้วค่อยๆ ปรับเพิ่มขึ้นช้าๆ (Start low and go slow) เป็นหลักการที่ถูกต้องเพื่อลด idiosyncratic drug reactions และ neurotoxic side effects
- ข้อ ค. การตรวจ TDM ไม่จำเป็นต้องเจาะทุกรายในทางปฏิบัติหากผู้ป่วยสามารถควบคุมอาการชักได้ดีและไม่มีอาการพิษ โดยแพทย์์จะประเมินการตอบสนองทางคลินิกเป็นหลัก
- ข้อ ง. ขนาดยากันชักไม่จำเป็นต้องเท่ากันในผู้ป่วยทุกราย (Individualized dosing) เนื่องจากแต่ละรายมีน้ำหนักตัว อัตราการเมแทบอลิซึม และโรคร่วมที่แตกต่างกัน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6" s="121" t="n"/>
      <c r="L46" s="89" t="inlineStr">
        <is>
          <t>Epilepsy</t>
        </is>
      </c>
      <c r="M46" s="121" t="inlineStr">
        <is>
          <t>Clinic</t>
        </is>
      </c>
      <c r="N46" s="89" t="inlineStr">
        <is>
          <t>ข้อ 44 Pharma Plus เล่มม่วง (เฉลยข้อ จ)</t>
        </is>
      </c>
      <c r="O46" s="121" t="n"/>
      <c r="P46" s="121" t="n"/>
      <c r="Q46" s="100" t="n"/>
    </row>
    <row r="47" ht="13.2" customHeight="1" s="49">
      <c r="A47" s="120" t="n">
        <v>45</v>
      </c>
      <c r="B47" s="89" t="inlineStr">
        <is>
          <t>ข้อใดต่อไปนี้คืออาการข้างเคียงที่จะเกิดจากการได้รับยา phenytoin</t>
        </is>
      </c>
      <c r="C47" s="121" t="n"/>
      <c r="D47" s="89" t="inlineStr">
        <is>
          <t>Gum hyperplasia</t>
        </is>
      </c>
      <c r="E47" s="89" t="inlineStr">
        <is>
          <t>Tachycardia</t>
        </is>
      </c>
      <c r="F47" s="89" t="inlineStr">
        <is>
          <t>Dry mouth</t>
        </is>
      </c>
      <c r="G47" s="89" t="inlineStr">
        <is>
          <t>Gastric irritation</t>
        </is>
      </c>
      <c r="H47" s="89" t="inlineStr">
        <is>
          <t>Hair loss</t>
        </is>
      </c>
      <c r="I47" s="120" t="inlineStr">
        <is>
          <t>1</t>
        </is>
      </c>
      <c r="J47" s="89" t="inlineStr">
        <is>
          <t>✅ คำตอบที่ถูกต้อง: ข้อ ก. Gum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Gum hyperplasia Gingival hyperplasia (เหงือกบวมโต) เป็น ADR ที่พบบ่อยในการใช้ยา phenytoin ระยะยาว นอกจากนี้ยังอาจพบ hirsutism (ขนดก) และ megaloblastic anemia ได้
🔍 ข้ออื่นผิดเพราะอะไร:
- ข้อ ข. Phenytoin มีผลต่อระบบหัวใจทำให้เกิด bradycardia และ hypotension เมื่อฉีด IV เร็วเกินไป แต่การรับประทานระยะยาวไม่ได้ทำให้เกิด tachycardia
- ข้อ ค. Dry mouth เป็นอาการข้างเคียงกลุ่ม anticholinergic effects ซึ่งพบบ่อยใน tricyclic antidepressants หรือ carbamazepine บางส่วน ไม่ใช่อาการข้างเคียงเด่นของ phenytoin
- ข้อ ง. Gastric irritation อาจพบได้เล็กน้อยหากรับประทานตอนท้องว่าง แต่ป้องกันได้ด้วยการรับประทานพร้อมอาหาร จึงไม่ใช่อาการข้างเคียงจำเพาะที่สำคัญของ phenytoin
- ข้อ จ. Phenytoin มักทำให้เกิดขนดกตามตัวและใบหน้า (Hirsutism/Hypertrichosis) ไม่ใช่ทำให้เกิดผมร่วง (Hair loss) ซึ่งผมร่วงเป็นอาการข้างเคียงที่พบบ่อยจาก Sodium valproate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7" s="121" t="n"/>
      <c r="L47" s="89" t="inlineStr">
        <is>
          <t>Epilepsy</t>
        </is>
      </c>
      <c r="M47" s="121" t="inlineStr">
        <is>
          <t>Clinic</t>
        </is>
      </c>
      <c r="N47" s="89" t="inlineStr">
        <is>
          <t>ข้อ 45 Pharma Plus เล่มม่วง (เฉลยข้อ ก)</t>
        </is>
      </c>
      <c r="O47" s="121" t="n"/>
      <c r="P47" s="121" t="n"/>
      <c r="Q47" s="100" t="n"/>
    </row>
    <row r="48" ht="13.2" customHeight="1" s="49">
      <c r="A48" s="120" t="n">
        <v>46</v>
      </c>
      <c r="B48" s="89" t="inlineStr">
        <is>
          <t>กลไกการออกฤทธิ์ของ phenobarbital คือข้อใด</t>
        </is>
      </c>
      <c r="C48" s="121" t="n"/>
      <c r="D48" s="89" t="inlineStr">
        <is>
          <t>กระตุ้น Glutamate neurotransmission</t>
        </is>
      </c>
      <c r="E48" s="89" t="inlineStr">
        <is>
          <t>กระตุ้น GABA neurotransmission</t>
        </is>
      </c>
      <c r="F48" s="89" t="inlineStr">
        <is>
          <t>กระตุ้น Serotonin neurotransmission</t>
        </is>
      </c>
      <c r="G48" s="89" t="inlineStr">
        <is>
          <t>ยับยั้ง Dopamine neurotransmission</t>
        </is>
      </c>
      <c r="H48" s="89" t="inlineStr">
        <is>
          <t>ยับยั้ง Norepinephrine neurotransmission</t>
        </is>
      </c>
      <c r="I48" s="120" t="inlineStr">
        <is>
          <t>2</t>
        </is>
      </c>
      <c r="J48" s="89" t="inlineStr">
        <is>
          <t>✅ คำตอบที่ถูกต้อง: ข้อ ข. กระตุ้น GABA neurotransmission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กระตุ้น GABA neurotransmission Phenobarbital เป็นยากลุ่ม barbiturates มีกลไกออกฤทธิ์โดยการจับกับ GABA_A receptor complex ทำให้ช่อง chloride เปิดนานขึ้น เพิ่มการไหลเข้าของ chloride ion ส่งผลให้เกิด hyperpolarization และยับยั้งการทำงานของระบบประสาทส่วนกลาง
🔍 ข้ออื่นผิดเพราะอะไร:
- ข้อ ก. Phenobarbital ยับยั้ง excitatory glutamate transmission เล็กน้อยที่ความเข้มข้นสูง แต่ไม่ได้มีฤทธิ์กระตุ้น glutamate neurotransmission ซึ่งจะยิ่งทำให้เกิดอาการชักรุนแรงขึ้น
- ข้อ ค. Phenobarbital ไม่ได้ออกฤทธิ์ผ่าน serotonin neurotransmission ยาที่ปรับระดับ serotonin มักใช้รักษาโรคซึมเศร้าและวิตกกังวล
- ข้อ ง. การยับยั้ง dopamine neurotransmission เป็นกลไกของยารักษาโรคจิตกลุ่ม antipsychotics ไม่ใช่กลไกการกันชักของ phenobarbital
- ข้อ จ. Phenobarbital ไม่มีกลไกหลักในการยับยั้ง norepinephrine neurotransmission แต่จะเสริมฤทธิ์การยับยั้งกระแสประสาทผ่าน GABA-A receptor เป็นหลัก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8" s="121" t="n"/>
      <c r="L48" s="89" t="inlineStr">
        <is>
          <t>Headache</t>
        </is>
      </c>
      <c r="M48" s="121" t="inlineStr">
        <is>
          <t>Clinic</t>
        </is>
      </c>
      <c r="N48" s="89" t="inlineStr">
        <is>
          <t>ข้อ 46 Pharma Plus เล่มม่วง (เฉลยข้อ ข)</t>
        </is>
      </c>
      <c r="O48" s="121" t="n"/>
      <c r="P48" s="121" t="n"/>
      <c r="Q48" s="100" t="n"/>
    </row>
    <row r="49" ht="13.2" customHeight="1" s="49">
      <c r="A49" s="120" t="n">
        <v>47</v>
      </c>
      <c r="B49" s="89" t="inlineStr">
        <is>
          <t>Phenobarbital ให้ผลการรักษา epilepsy ชนิดใดได้ดีที่สุด</t>
        </is>
      </c>
      <c r="C49" s="121" t="n"/>
      <c r="D49" s="89" t="inlineStr">
        <is>
          <t>Generalized tonic-clonic (Grand mal) seizure</t>
        </is>
      </c>
      <c r="E49" s="89" t="inlineStr">
        <is>
          <t>Absence (Petit mal) seizure</t>
        </is>
      </c>
      <c r="F49" s="89" t="inlineStr">
        <is>
          <t>Atonic seizure</t>
        </is>
      </c>
      <c r="G49" s="89" t="inlineStr">
        <is>
          <t>Clonic and myoclonic seizure</t>
        </is>
      </c>
      <c r="H49" s="89" t="inlineStr">
        <is>
          <t>Tonic seizure</t>
        </is>
      </c>
      <c r="I49" s="120" t="inlineStr">
        <is>
          <t>1</t>
        </is>
      </c>
      <c r="J49" s="89" t="inlineStr">
        <is>
          <t>✅ คำตอบที่ถูกต้อง: ข้อ ก. Generalized tonic-clonic (Grand mal) seizure
💡 Background:
โรคลมชัก (Epilepsy) ต้องเลือกยากันชักให้ตรงกับชนิดของการชัก โดยคำนึงถึง efficacy, drug interactions และ safety profile ของผู้ป่วย
🎯 ทำไมข้อนี้ถึงถูก:
Generalized tonic-clonic (Grand mal) seizure Phenobarbital มี efficacy ดีในการรักษา generalized tonic-clonic seizures และ focal seizures แต่ไม่ใช้ใน absence seizures เนื่องจากอาจทำให้อาการแย่ลง
🔍 ข้ออื่นผิดเพราะอะไร:
- ข้อ ข. Phenobarbital ไม่มีประสิทธิภาพในการรักษา Absence seizures และอาจทำให้ความถี่ของอาการชักแบบเหม่อนิ่งเพิ่มขึ้น จึงห้ามใช้ในภาวะนี้
- ข้อ ค. Atonic seizure (drop attacks) ตอบสนองได้ดีต่อ Valproic acid, Clobazam, Clonazepam หรือ Rufinamide มากกว่า Phenobarbital
- ข้อ ง. Myoclonic seizure มี Valproic acid, Levetiracetam หรือ Clonazepam เป็นยาหลัก ส่วน Phenobarbital มี efficacy ต่ำและอาจกระตุ้น myoclonus ให้แย่ลงได้ในบางกลุ่มอาการ
- ข้อ จ. Tonic seizure มักพบในกลุ่มอาการรุนแรง เช่น Lennox-Gastaut syndrome ซึ่งนิยมใช้ Valproate, Lamotrigine หรือ Topiramate มากกว่า Phenobarbital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9" s="121" t="n"/>
      <c r="L49" s="89" t="inlineStr">
        <is>
          <t>Epilepsy</t>
        </is>
      </c>
      <c r="M49" s="121" t="inlineStr">
        <is>
          <t>Clinic</t>
        </is>
      </c>
      <c r="N49" s="89" t="inlineStr">
        <is>
          <t>ข้อ 47 Pharma Plus เล่มม่วง (เฉลยข้อ ก)</t>
        </is>
      </c>
      <c r="O49" s="121" t="n"/>
      <c r="P49" s="121" t="n"/>
      <c r="Q49" s="100" t="n"/>
    </row>
    <row r="50" ht="13.2" customHeight="1" s="49">
      <c r="A50" s="120" t="n">
        <v>48</v>
      </c>
      <c r="B50" s="89" t="inlineStr">
        <is>
          <t>ผู้ป่วยหญิงอายุ 24 ปี วางแผนจะตั้งครรภ์และเป็นโรคลมชักชนิด Generalized tonic-clonic seizure ยาต้านอาการชักข้อใดต่อไปนี้ควร 'หลีกเลี่ยง' การใช้มากที่สุดเนื่องจากมีความเสี่ยงสูงที่สุดต่อการเกิดความพิการแต่กำเนิดของทารก (Major congenital malformations) และลดระดับเชาวน์ปัญญา (Cognitive impairment)</t>
        </is>
      </c>
      <c r="C50" s="121" t="n"/>
      <c r="D50" s="89" t="inlineStr">
        <is>
          <t>Sodium valproate (Valproic acid)</t>
        </is>
      </c>
      <c r="E50" s="89" t="inlineStr">
        <is>
          <t>Lamotrigine</t>
        </is>
      </c>
      <c r="F50" s="89" t="inlineStr">
        <is>
          <t>Levetiracetam</t>
        </is>
      </c>
      <c r="G50" s="89" t="inlineStr">
        <is>
          <t>Oxcarbazepine</t>
        </is>
      </c>
      <c r="H50" s="89" t="inlineStr">
        <is>
          <t>Gabapentin</t>
        </is>
      </c>
      <c r="I50" s="120" t="n">
        <v>1</v>
      </c>
      <c r="J50" s="89" t="inlineStr">
        <is>
          <t>✅ คำตอบที่ถูกต้อง: ข้อ ก. Sodium valproate (Valproic acid)
💡 Background:
Sodium valproate เป็นยาต้านชักชนิดออกฤทธิ์กว้าง (Broad-spectrum AED) แต่มีคุณสมบัติ Teratogenicity สูงที่สุดในบรรดายาต้านชักทั้งหมด
🎯 ทำไมข้อนี้ถึงถูก:
Valproate เพิ่มความเสี่ยงต่อการเกิดความพิการแต่กำเนิดรุนแรง โดยเฉพาะภาวะหลอดประสาทไม่ปิด (Neural tube defects เช่น Spina bifida สูงถึง 1-2%), ความผิดปกติของหัวใจ และ Craniofacial defects รวมถึงลดระดับ IQ และเพิ่มความเสี่ยงต่อ Autism spectrum disorders ของทารกในระยะยาว แนวทางเวชปฏิบัติจึงแนะนำให้หลีกเลี่ยงการใช้ Valproate ในสตรีวัยเจริญพันธุ์หากมีทางเลือกอื่น และเปลี่ยนเป็น Lamotrigine หรือ Levetiracetam ร่วมกับเสริม Folic acid 5 mg/day ล่วงหน้าก่อนตั้งครรภ์
🔍 ข้ออื่นผิดเพราะอะไร:
- ข้อ ข. (Lamotrigine) และ ข้อ ค. (Levetiracetam): เป็นยาต้านชักที่มีความปลอดภัยสูงสุดในสตรีมีครรภ์ (Lowest teratogenic risk) เป็นยาทางเลือกแรกในผู้หญิงวัยเจริญพันธุ์
- ข้อ ง. (Oxcarbazepine): มีความเสี่ยงต่ำกว่า Valproate มาก
- ข้อ จ. (Gabapentin): ไม่ใช่ยาหลักสำหรับ Generalized seizure แต่มีความเสี่ยงต่อทารกต่ำกว่า Valproate
📖 Guideline อ้างอิง:
AAN/AES Epilepsy Guidelines: Management of Women with Epilepsy, NICE Guidelines for Epilepsies (2022)
📌 จุดจำก่อนสอบ:
หญิงวัยเจริญพันธุ์/คนท้องมีโรคลมชัก: ห้ามใช้ Valproate เด็ดขาด (เสี่ยง Spina bifida + Low IQ) ให้เปลี่ยนเป็น Lamotrigine หรือ Levetiracetam + กิน Folic acid 5 mg/วัน</t>
        </is>
      </c>
      <c r="K50" s="121" t="n"/>
      <c r="L50" s="89" t="inlineStr">
        <is>
          <t>Headache</t>
        </is>
      </c>
      <c r="M50" s="121" t="inlineStr">
        <is>
          <t>Clinic</t>
        </is>
      </c>
      <c r="N50" s="89" t="inlineStr">
        <is>
          <t>ข้อ 48 Pharma Plus เล่มม่วง (เฉลยข้อ จ)</t>
        </is>
      </c>
      <c r="O50" s="121" t="n"/>
      <c r="P50" s="121" t="n"/>
      <c r="Q50" s="100" t="n"/>
    </row>
    <row r="51" ht="13.2" customHeight="1" s="49">
      <c r="A51" s="120" t="n">
        <v>49</v>
      </c>
      <c r="B51" s="89" t="inlineStr">
        <is>
          <t>ข้อความต่อไปนี้ เกี่ยวกับ lorazepam ผิด</t>
        </is>
      </c>
      <c r="C51" s="121" t="n"/>
      <c r="D51" s="89" t="inlineStr">
        <is>
          <t>ออกฤทธิ์โดยการกระตุ้น GABA neurotransmission</t>
        </is>
      </c>
      <c r="E51" s="89" t="inlineStr">
        <is>
          <t>Overdose ของ lorazepam สามารถใช้ flumazenil ซึ่งเป็น antidote รักษาได้</t>
        </is>
      </c>
      <c r="F51" s="89" t="inlineStr">
        <is>
          <t>ถ้าใช้เป็นระยะเวลานานแล้วหยุดยา จะก่อให้เกิด withdrawal symptoms ได้</t>
        </is>
      </c>
      <c r="G51" s="89" t="inlineStr">
        <is>
          <t>เป็น hepatic drug-metabolizing enzyme inducer</t>
        </is>
      </c>
      <c r="H51" s="89" t="inlineStr">
        <is>
          <t>ไม่ก่อให้เกิด hang over effect เหมือน diazepam</t>
        </is>
      </c>
      <c r="I51" s="120" t="inlineStr">
        <is>
          <t>4</t>
        </is>
      </c>
      <c r="J51" s="89" t="inlineStr">
        <is>
          <t>✅ คำตอบที่ถูกต้อง: ข้อ ง. เป็น hepatic drug-metabolizing enzyme inducer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hepatic drug-metabolizing enzyme inducer Lorazepam และ Benzodiazepines ส่วนใหญ่ไม่ได้มีฤทธิ์เหนี่ยวนำเอนไซม์ในตับ (hepatic enzyme inducer) แบบที่ยา phenytoin หรือ phenobarbital เป็น นอกจากนี้ lorazepam มีค่าครึ่งชีวิตปานกลางและไม่มี active metabolite ที่ออกฤทธิ์นานเหมือน diazepam จึงมักไม่ค่อยพบ hang over effect ที่รุนแรง และการใช้ติดต่อกันนานแล้วหยุดทันทีอาจเกิดอาการถอนยา (withdrawal symptoms) ได้ ส่วน flumazenil เป็น competitive antagonist ใช้แก้พิษ benzodiazepines
🔍 ข้ออื่นผิดเพราะอะไร:
- ข้อ ก. Lorazepam ออกฤทธิ์เป็น allosteric modulator จับกับ GABA-A receptor เพื่อเพิ่มความถี่ในการเปิดของ chloride channel ซึ่งเป็นการกระตุ้น inhibitory GABA neurotransmission อย่างถูกต้อง
- ข้อ ข. Flumazenil เป็น competitive antagonist ที่จับกับ benzodiazepine site บน GABA-A receptor จึงใช้เป็น antidote รักษาภาวะ overdose ของ lorazepam ได้อย่างถูกต้อง
- ข้อ ค. การใช้ lorazepam ต่อเนื่องเป็นเวลานานทำให้เกิด physical dependence หากหยุดยาทันทีจะกระตุ้นให้เกิด rebound anxiety, insomnia, tremors หรือ withdrawal seizures ได้
- ข้อ จ. Lorazepam เป็น intermediate-acting agent ที่ไม่มี active metabolites จึงเกิด hang over effect ในวันถัดไปน้อยกว่า diazepam ซึ่งมี half-life ยาวและมี active metabolite (nordiazepam)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121" t="n"/>
      <c r="L51" s="89" t="inlineStr">
        <is>
          <t>Headache</t>
        </is>
      </c>
      <c r="M51" s="121" t="inlineStr">
        <is>
          <t>Clinic</t>
        </is>
      </c>
      <c r="N51" s="89" t="inlineStr">
        <is>
          <t>ข้อ 49 Pharma Plus เล่มม่วง (เฉลยข้อ ง)</t>
        </is>
      </c>
      <c r="O51" s="121" t="n"/>
      <c r="P51" s="121" t="n"/>
      <c r="Q51" s="100" t="n"/>
    </row>
    <row r="52" ht="13.2" customHeight="1" s="49">
      <c r="A52" s="120" t="n">
        <v>50</v>
      </c>
      <c r="B52" s="89" t="inlineStr">
        <is>
          <t>Alzheimer's disease เป็นโรคของระบบประสาทส่วนกลางชนิดหนึ่งซึ่งทำให้เกิดอาการความจำเสื่อม (dementia) ก่อนวัยอันสมควร เซลล์ประสาทที่พบว่ามีสภาพเสื่อมอย่างเด่นชัดคือ</t>
        </is>
      </c>
      <c r="C52" s="121" t="n"/>
      <c r="D52" s="89" t="inlineStr">
        <is>
          <t>Noradrenergic neurons จาก locus ceruleus ไปยัง cerebral cortex</t>
        </is>
      </c>
      <c r="E52" s="89" t="inlineStr">
        <is>
          <t>Serotoninergic neurons จาก raphe nucleus ไปยัง cerebral cortex</t>
        </is>
      </c>
      <c r="F52" s="89" t="inlineStr">
        <is>
          <t>Cholinergic neurons จาก septum ไปยัง hippocampus</t>
        </is>
      </c>
      <c r="G52" s="89" t="inlineStr">
        <is>
          <t>Dopaminergic neurons จาก midbrain ไปยัง limbic system</t>
        </is>
      </c>
      <c r="H52" s="89" t="inlineStr">
        <is>
          <t>GABAergic neurons จาก striatum ไปยัง substantial nigra</t>
        </is>
      </c>
      <c r="I52" s="120" t="inlineStr">
        <is>
          <t>3</t>
        </is>
      </c>
      <c r="J52" s="89" t="inlineStr">
        <is>
          <t>✅ คำตอบที่ถูกต้อง: ข้อ ค. Cholinergic neurons จาก septum ไปยัง hippocampus
💡 Background: พยาธิสรีรวิทยาของโรคอัลไซเมอร์ (Alzheimer's disease) ซึ่งเป็นสาเหตุของภาวะสมองเสื่อมที่พบบ่อยที่สุด
🎯 ทำไมข้อนี้ถึงถูก:
ข้อ ค. (Cholinergic neurons จาก septum ไปยัง hippocampus) เป็นคำตอบที่ถูกต้องและสอดคล้องกับหลักวิชาการและแนวทางเวชปฏิบัติในการรักษา
🔍 ข้ออื่นผิดเพราะอะไร:
- ข้อ ข. การเพิ่มขึ้นของระดับ Dopamine: เป็นพยาธิสภาพของ Schizophrenia ส่วนโรคพาร์กินสันเกิดจากการขาด Dopamine
- ข้อ ค. การขาดสาร GABA ในไขสันหลัง: สัมพันธ์กับภาวะชักหรือ Spasticity ไม่ใช่กลไกหลักของโรคอัลไซเมอร์
- ข้อ ง. การเพิ่มขึ้นของ Serotonin ในสมองส่วนหน้า: ไม่ใช่พยาธิสภาพของโรคอัลไซเมอร์
- ข้อ จ. การสะสมของ Alpha-synuclein: เป็นลักษณะเด่นของ Parkinson's disease และ Lewy body dementia ไม่ใช่ Classical Alzheimer's
📖 Guideline อ้างอิง: แนวทางเวชปฏิบัติการวินิจฉัยและรักษาภาวะสมองเสื่อม พ.ศ. 2563 (สมาคมประสาทวิทยาแห่งประเทศไทย)
📌 จุดจำก่อนสอบ: Alzheimer's disease พยาธิสรีรวิทยาสำคัญคือ Cholinergic deficit (ขาด Acetylcholine) จึงใช้ยา Acetylcholinesterase inhibitors ในการรักษา</t>
        </is>
      </c>
      <c r="K52" s="121" t="n"/>
      <c r="L52" s="89" t="inlineStr">
        <is>
          <t>Dementia, Alzheimer's</t>
        </is>
      </c>
      <c r="M52" s="121" t="inlineStr">
        <is>
          <t>Clinic</t>
        </is>
      </c>
      <c r="N52" s="89" t="inlineStr">
        <is>
          <t>ข้อ 50 Pharma Plus เล่มม่วง (เฉลยข้อ ค)</t>
        </is>
      </c>
      <c r="O52" s="121" t="n"/>
      <c r="P52" s="121" t="n"/>
      <c r="Q52" s="100" t="n"/>
    </row>
    <row r="53" ht="13.2" customHeight="1" s="49">
      <c r="A53" s="120" t="n">
        <v>51</v>
      </c>
      <c r="B53" s="89" t="inlineStr">
        <is>
          <t>พยาธิสภาพที่พบในสมองของผู้ป่วย Alzheimer's disease นั้น ได้แก่ลักษณะดังต่อไปนี้</t>
        </is>
      </c>
      <c r="C53" s="121" t="n"/>
      <c r="D53" s="89" t="inlineStr">
        <is>
          <t>ปริมาณ choline ในสมองมากกว่าปกติ</t>
        </is>
      </c>
      <c r="E53" s="89" t="inlineStr">
        <is>
          <t>เนื้อสมองมี neurofibrillary tangles และ senile plaque มากกว่าปกติ</t>
        </is>
      </c>
      <c r="F53" s="89" t="inlineStr">
        <is>
          <t>มี enzyme choline acetyltransferase มากกว่าปกติ</t>
        </is>
      </c>
      <c r="G53" s="89" t="inlineStr">
        <is>
          <t>สมองมีขนาดใหญ่กว่าปกติ</t>
        </is>
      </c>
      <c r="H53" s="89" t="inlineStr">
        <is>
          <t>มีปริมาณ enzyme Monoamine oxidase ในสมองมากกว่าปกติ</t>
        </is>
      </c>
      <c r="I53" s="120" t="inlineStr">
        <is>
          <t>2</t>
        </is>
      </c>
      <c r="J53" s="89" t="inlineStr">
        <is>
          <t>✅ คำตอบที่ถูกต้อง: ข้อ ข. เนื้อสมองมี neurofibrillary tangles และ senile plaque มากกว่าปกติ
💡 Background: พยาธิสภาพทางจุลกายวิภาค (Neuropathological hallmarks) ของโรคอัลไซเมอร์
🎯 ทำไมข้อนี้ถึงถูก:
ข้อ ข. (เนื้อสมองมี neurofibrillary tangles และ senile plaque มากกว่าปกติ) เป็นคำตอบที่ถูกต้องและสอดคล้องกับหลักวิชาการและแนวทางเวชปฏิบัติในการรักษา
🔍 ข้ออื่นผิดเพราะอะไร:
- ข้อ ก. Lewy bodies: เป็นการสะสมของโปรตีน Alpha-synuclein พบในโรค Parkinson และ Dementia with Lewy Bodies
- ข้อ ข. Demyelination ของปลอกหุ้มประสาท: เป็นพยาธิสภาพของโรค Multiple Sclerosis (MS)
- ข้อ ง. Prion plaques: พบในโรค Creutzfeldt-Jakob disease (CJD)
- ข้อ จ. Neurovascular microaneurysm: เป็นพยาธิสภาพของโรคหลอดเลือดสมอง ไม่ใช่โรคอัลไซเมอร์
📖 Guideline อ้างอิง: National Institute on Aging-Alzheimer's Association (NIA-AA) Research Framework
📌 จุดจำก่อนสอบ: พยาธิสภาพของ Alzheimer: นอกเซลล์ = Amyloid-beta plaque, ในเซลล์ = Neurofibrillary tangles (Hyperphosphorylated Tau)</t>
        </is>
      </c>
      <c r="K53" s="121" t="n"/>
      <c r="L53" s="89" t="inlineStr">
        <is>
          <t>Dementia, Alzheimer's</t>
        </is>
      </c>
      <c r="M53" s="121" t="inlineStr">
        <is>
          <t>Clinic</t>
        </is>
      </c>
      <c r="N53" s="89" t="inlineStr">
        <is>
          <t>ข้อ 51 Pharma Plus เล่มม่วง (เฉลยข้อ ข)</t>
        </is>
      </c>
      <c r="O53" s="121" t="n"/>
      <c r="P53" s="121" t="n"/>
      <c r="Q53" s="100" t="n"/>
    </row>
    <row r="54" ht="13.2" customHeight="1" s="49">
      <c r="A54" s="120" t="n">
        <v>52</v>
      </c>
      <c r="B54" s="89" t="inlineStr">
        <is>
          <t>การรักษาผู้ป่วย Alzheimer's disease นั้นได้เพียงการประคับประคองให้ผู้ป่วยมีคุณภาพชีวิตในแต่ละวันดีขึ้น และเน้นการบรรเทาอาการความจำเสื่อมโดยอาจใช้ยาต่อไปนี้ ยกเว้น</t>
        </is>
      </c>
      <c r="C54" s="121" t="n"/>
      <c r="D54" s="89" t="inlineStr">
        <is>
          <t>Cholinergic antagonists</t>
        </is>
      </c>
      <c r="E54" s="89" t="inlineStr">
        <is>
          <t>Acetylcholine esterase inhibitors</t>
        </is>
      </c>
      <c r="F54" s="89" t="inlineStr">
        <is>
          <t>Estrogen hormone</t>
        </is>
      </c>
      <c r="G54" s="89" t="inlineStr">
        <is>
          <t>Acetylcholine precursors</t>
        </is>
      </c>
      <c r="H54" s="89" t="inlineStr">
        <is>
          <t>NSAID (Non-Steroidal Anti-inflammatory Drugs)</t>
        </is>
      </c>
      <c r="I54" s="120" t="inlineStr">
        <is>
          <t>1</t>
        </is>
      </c>
      <c r="J54" s="89" t="inlineStr">
        <is>
          <t>✅ คำตอบที่ถูกต้อง: ข้อ ก. Cholinergic antagonists
💡 Background: เป้าหมายหลักของการรักษาโรคอัลไซเมอร์ด้วยยาในปัจจุบัน
🎯 ทำไมข้อนี้ถึงถูก:
ข้อ ก. (Cholinergic antagonists)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ปัจจุบันยังไม่มียาใดที่รักษาโรคอัลไซเมอร์ให้หายขาดได้
- ข้อ ค. กระตุ้นการสร้างเซลล์สมองใหม่มาทดแทน: ยาที่มีไม่ได้กระตุ้น Neurogenesis ให้ทดแทนเซลล์เดิม
- ข้อ ง. รักษาเฉพาะอาการทางจิตประสาทเท่านั้น: ยาหลักมุ่งเน้นช่วยเรื่องความจำและการทำงานของสมอง (Cognitive function)
- ข้อ จ. ลดความดันในกะโหลกศีรษะ: โรคอัลไซเมอร์ไม่ได้มีพยาธิสภาพจากความดันในกะโหลกศีรษะสูง
📖 Guideline อ้างอิง: แนวทางเวชปฏิบัติการวินิจฉัยและรักษาภาวะสมองเสื่อม พ.ศ. 2563
📌 จุดจำก่อนสอบ: ยา AChEIs ใน Alzheimer ช่วยชะลออาการ (Delay cognitive decline) ไม่ได้ทำให้หายขาด (Not disease-modifying cure)</t>
        </is>
      </c>
      <c r="K54" s="121" t="n"/>
      <c r="L54" s="89" t="inlineStr">
        <is>
          <t>Dementia, Alzheimer's</t>
        </is>
      </c>
      <c r="M54" s="121" t="inlineStr">
        <is>
          <t>Clinic</t>
        </is>
      </c>
      <c r="N54" s="89" t="inlineStr">
        <is>
          <t>ข้อ 52 Pharma Plus เล่มม่วง (เฉลยข้อ ก)</t>
        </is>
      </c>
      <c r="O54" s="121" t="n"/>
      <c r="P54" s="121" t="n"/>
      <c r="Q54" s="100" t="n"/>
    </row>
    <row r="55" ht="13.2" customHeight="1" s="49">
      <c r="A55" s="120" t="n">
        <v>53</v>
      </c>
      <c r="B55" s="89" t="inlineStr">
        <is>
          <t>นายสุรชาติเป็นผู้ป่วย Alzheimer's disease จากการตรวจร่างกายพบว่า เอนไซม์ของตับ (aspartate aminotransferase และ alkaline phosphate) ในเซรั่มสูงกว่าปกติมาก ท่านคิดว่ายาบรรเทาอาการความจำเสื่อมตัวใดไม่ควรใช้
ยาบรรเทาอาการความจำเสื่อมตัวใดไม่ควรใช้ในผู้ป่วยรายนี้</t>
        </is>
      </c>
      <c r="C55" s="121" t="n"/>
      <c r="D55" s="89" t="inlineStr">
        <is>
          <t>Galantamine</t>
        </is>
      </c>
      <c r="E55" s="89" t="inlineStr">
        <is>
          <t>Tacrine</t>
        </is>
      </c>
      <c r="F55" s="89" t="inlineStr">
        <is>
          <t>Donepezil</t>
        </is>
      </c>
      <c r="G55" s="89" t="inlineStr">
        <is>
          <t>Rivastigmine</t>
        </is>
      </c>
      <c r="H55" s="89" t="inlineStr">
        <is>
          <t>ทุกตัวในข้อ ก ถึง ง</t>
        </is>
      </c>
      <c r="I55" s="120" t="inlineStr">
        <is>
          <t>2</t>
        </is>
      </c>
      <c r="J55" s="89" t="inlineStr">
        <is>
          <t>✅ คำตอบที่ถูกต้อง: ข้อ ข. Tacrine
💡 Background: การเลือกยาเริ่มต้นสำหรับผู้ป่วยโรคอัลไซเมอร์ระยะเริ่มต้นถึงปานกลาง (Mild to moderate Alzheimer's disease)
🎯 ทำไมข้อนี้ถึงถูก:
ข้อ ข. (Tacrine) เป็นคำตอบที่ถูกต้องและสอดคล้องกับหลักวิชาการและแนวทางเวชปฏิบัติในการรักษา
🔍 ข้ออื่นผิดเพราะอะไร:
- ข้อ ข. Memantine: เป็น NMDA receptor antagonist แนะนำให้ใช้เดี่ยวๆ ในระยะปานกลางถึงรุนแรง (Moderate to severe) หรือใช้ร่วมกับ AChEI
- ข้อ ค. Levodopa: ใช้รักษาโรคพาร์กินสัน ไม่มีข้อบ่งใช้ในโรคอัลไซเมอร์
- ข้อ ง. Haloperidol: เป็นยารักษาโรคจิต ใช้เฉพาะกรณีมีพฤติกรรมก้าวร้าวรุนแรงระยะสั้นเท่านั้น
- ข้อ จ. Diazepam: ยากลุ่ม Benzodiazepine ทำให้ผู้ป่วยสมองเสื่อมสับสน ง่วงซึม และเพิ่มความเสี่ยงต่อการหกล้มอย่างมาก
📖 Guideline อ้างอิง: แนวทางเวชปฏิบัติการวินิจฉัยและรักษาภาวะสมองเสื่อม พ.ศ. 2563
📌 จุดจำก่อนสอบ: First-line mild-moderate Alzheimer = Donepezil, Rivastigmine, Galantamine; Moderate-severe = เพิ่ม Memantine</t>
        </is>
      </c>
      <c r="K55" s="121" t="n"/>
      <c r="L55" s="89" t="inlineStr">
        <is>
          <t>Dementia, Alzheimer's</t>
        </is>
      </c>
      <c r="M55" s="121" t="inlineStr">
        <is>
          <t>Clinic</t>
        </is>
      </c>
      <c r="N55" s="89" t="inlineStr">
        <is>
          <t>ข้อ 53 Pharma Plus เล่มม่วง (เฉลยข้อ ข)</t>
        </is>
      </c>
      <c r="O55" s="121" t="n"/>
      <c r="P55" s="121" t="n"/>
      <c r="Q55" s="100" t="n"/>
    </row>
    <row r="56" ht="13.2" customHeight="1" s="49">
      <c r="A56" s="120" t="n">
        <v>54</v>
      </c>
      <c r="B56" s="89" t="inlineStr">
        <is>
          <t>ยาใดต่อไปนี้เป็นยารักษาโรคอัลไซเมอร์ ระดับ severe ได้</t>
        </is>
      </c>
      <c r="C56" s="121" t="n"/>
      <c r="D56" s="89" t="inlineStr">
        <is>
          <t>Donepezil</t>
        </is>
      </c>
      <c r="E56" s="89" t="inlineStr">
        <is>
          <t>Rivastigmine</t>
        </is>
      </c>
      <c r="F56" s="89" t="inlineStr">
        <is>
          <t>Galantamine</t>
        </is>
      </c>
      <c r="G56" s="89" t="inlineStr">
        <is>
          <t>Tacrine</t>
        </is>
      </c>
      <c r="H56" s="89" t="inlineStr">
        <is>
          <t>Memantine</t>
        </is>
      </c>
      <c r="I56" s="120" t="inlineStr">
        <is>
          <t>1</t>
        </is>
      </c>
      <c r="J56" s="89" t="inlineStr">
        <is>
          <t>✅ คำตอบที่ถูกต้อง: ข้อ ก. Donepezil
💡 Background: การรักษาโรคอัลไซเมอร์ในระยะปานกลางถึงรุนแรง (Moderate to severe Alzheimer's disease)
🎯 ทำไมข้อนี้ถึงถูก:
ข้อ ก. (Donepezil) เป็นคำตอบที่ถูกต้องและสอดคล้องกับหลักวิชาการและแนวทางเวชปฏิบัติในการรักษา
🔍 ข้ออื่นผิดเพราะอะไร:
- ข้อ ก. Ginkgo biloba: สารสกัดใบแปะก๊วยมีหลักฐานทางวิชาการจำกัด ไม่ใช่ยามาตรฐานหลักสำหรับระยะรุนแรง
- ข้อ ข. Vitamin E ขนาดสูง: ไม่แนะนำให้ใช้เป็นยาหลักเนื่องจากเพิ่มความเสี่ยงต่อการเสียชีวิตและโรคหัวใจ
- ข้อ ง. Piracetam: ไม่มีหลักฐานชัดเจนว่าชะลอการดำเนินโรคในอัลไซเมอร์ระยะรุนแรง
- ข้อ จ. Fluoxetine: เป็นยาต้านเศร้ากลุ่ม SSRI ใช้เมื่อมีโรคร่วมซึมเศร้า ไม่ใช่ยารักษาอัลไซเมอร์โดยตรง
📖 Guideline อ้างอิง: APA Guideline on the Treatment of Patients with Alzheimer's Disease and Other Dementias
📌 จุดจำก่อนสอบ: Memantine เป็น NMDA antagonist ได้ข้อบ่งใช้ใน Moderate-Severe Alzheimer's disease</t>
        </is>
      </c>
      <c r="K56" s="121" t="n"/>
      <c r="L56" s="89" t="inlineStr">
        <is>
          <t>Dementia, Alzheimer's</t>
        </is>
      </c>
      <c r="M56" s="121" t="inlineStr">
        <is>
          <t>Clinic</t>
        </is>
      </c>
      <c r="N56" s="89" t="inlineStr">
        <is>
          <t>ข้อ 54 Pharma Plus เล่มม่วง (เฉลยข้อ ก จ)</t>
        </is>
      </c>
      <c r="O56" s="121" t="n"/>
      <c r="P56" s="121" t="n"/>
      <c r="Q56" s="100" t="n"/>
    </row>
    <row r="57" ht="13.2" customHeight="1" s="49">
      <c r="A57" s="120" t="n">
        <v>55</v>
      </c>
      <c r="B57" s="89" t="inlineStr">
        <is>
          <t>“Plaques protein” ต้นเหตุของโรคอัลไซเมอร์เกิดจากทำลายโปรตีนใดผิดปกติไป</t>
        </is>
      </c>
      <c r="C57" s="121" t="n"/>
      <c r="D57" s="89" t="inlineStr">
        <is>
          <t>β - Amyloid protein</t>
        </is>
      </c>
      <c r="E57" s="89" t="inlineStr">
        <is>
          <t>Intracellular Neurofibrillary Tangles (NFTs)</t>
        </is>
      </c>
      <c r="F57" s="89" t="inlineStr">
        <is>
          <t>Tau protein</t>
        </is>
      </c>
      <c r="G57" s="89" t="inlineStr">
        <is>
          <t>Myelin</t>
        </is>
      </c>
      <c r="H57" s="89" t="inlineStr">
        <is>
          <t>N-acetylgalactosamine-4-sulfatase</t>
        </is>
      </c>
      <c r="I57" s="120" t="inlineStr">
        <is>
          <t>1</t>
        </is>
      </c>
      <c r="J57" s="89" t="inlineStr">
        <is>
          <t>✅ คำตอบที่ถูกต้อง: ข้อ ก. β - Amyloid protein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β - Amyloid protein Senile plaques หรือ Amyloid plaques เกิดจากการสะสมที่ผิดปกติของโปรตีน Beta-amyloid ซึ่งเป็นผลมาจากการตัดโปรตีน Amyloid precursor protein (APP) ด้วยเอนไซม์ Beta และ Gamma secretase ที่ผิดปกติ
🔍 ข้ออื่นผิดเพราะอะไร:
- ข้อ ข. Neurofibrillary Tangles (NFTs) เป็นพยาธิสภาพภายในเซลล์ประสาท (intracellular) ที่เกิดจากการรวมตัวของ hyperphosphorylated tau protein ไม่ใช่โครงสร้างของ Plaques
- ข้อ ค. Tau protein เป็นโปรตีนค้ำจุน microtubule เมื่อถูกเติมฟอสเฟตมากผิดปกติจะหลุดออกมารวมกันเป็น Neurofibrillary Tangles ไม่ใช่สารประกอบหลักของ Plaques
- ข้อ ง. Myelin sheath เป็นเยื่อหุ้มใยประสาทที่ถูกทำลายในโรคกลุ่ม demyelinating diseases เช่น Multiple Sclerosis ไม่ใช่ต้นเหตุของ amyloid plaques ในโรคอัลไซเมอร์
- ข้อ จ. N-acetylgalactosamine-4-sulfatase เป็นเอนไซม์ในไลโซโซมที่เกี่ยวข้องกับโรคทางพันธุกรรม Mucopolysaccharidosis VI (Maroteaux-Lamy syndrome) ไม่เกี่ยวข้องกับโรคอัลไซเมอร์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21" t="n"/>
      <c r="L57" s="89" t="inlineStr">
        <is>
          <t>Headache</t>
        </is>
      </c>
      <c r="M57" s="121" t="inlineStr">
        <is>
          <t>Clinic</t>
        </is>
      </c>
      <c r="N57" s="89" t="inlineStr">
        <is>
          <t>ข้อ 55 Pharma Plus เล่มม่วง (เฉลยข้อ ก)</t>
        </is>
      </c>
      <c r="O57" s="121" t="n"/>
      <c r="P57" s="121" t="n"/>
      <c r="Q57" s="100" t="n"/>
    </row>
    <row r="58" ht="13.2" customHeight="1" s="49">
      <c r="A58" s="120" t="n">
        <v>56</v>
      </c>
      <c r="B58" s="89" t="inlineStr">
        <is>
          <t>ข้อใดไม่ใช่กลไกการเกิดโรคอัลไซเมอร์</t>
        </is>
      </c>
      <c r="C58" s="121" t="n"/>
      <c r="D58" s="89" t="inlineStr">
        <is>
          <t>ขาด serotonin และ dopamine ทำให้ behavioral disturbances</t>
        </is>
      </c>
      <c r="E58" s="89" t="inlineStr">
        <is>
          <t>ขาด Acetylcholine ทำให้ memory loss</t>
        </is>
      </c>
      <c r="F58" s="89" t="inlineStr">
        <is>
          <t>Glutamate มีน้อยเกินไปโดยหลั่งจากการกระตุ้น receptor ด้วย แคลเซียม</t>
        </is>
      </c>
      <c r="G58" s="89" t="inlineStr">
        <is>
          <t>การทำงานของ monoamine oxidase type B เพิ่มขึ้น</t>
        </is>
      </c>
      <c r="H58" s="89" t="inlineStr">
        <is>
          <t>เกิดการสะสมของ plaques และ tangles protein</t>
        </is>
      </c>
      <c r="I58" s="120" t="inlineStr">
        <is>
          <t>1</t>
        </is>
      </c>
      <c r="J58" s="89" t="inlineStr">
        <is>
          <t>✅ คำตอบที่ถูกต้อง: ข้อ ก. ขาด serotonin และ dopamine ทำให้ behavioral disturbances
💡 Background: การแยกแยะกลไกการเกิดโรคระหว่างกลุ่มโรคความเสื่อมทางระบบประสาท (Neurodegenerative disorders)
🎯 ทำไมข้อนี้ถึงถูก:
ข้อ ก. (ขาด serotonin และ dopamine ทำให้ behavioral disturbances) เป็นคำตอบที่ถูกต้องและสอดคล้องกับหลักวิชาการและแนวทางเวชปฏิบัติในการรักษา
🔍 ข้ออื่นผิดเพราะอะไร:
- ข้อ ก. การตัดโปรตีน APP ที่ผิดปกติเกิดเป็น Amyloid-beta 42: เป็นกลไกหลักสำคัญของโรคอัลไซเมอร์
- ข้อ ข. การสร้าง Neurofibrillary tangles จาก Tau protein: เป็นพยาธิสภาพในเซลล์ของโรคอัลไซเมอร์
- ข้อ ค. ภาวะ Cholinergic deficiency จากเซลล์ Basal forebrain ตาย: เป็นพยาธิสภาพของโรคอัลไซเมอร์
- ข้อ ง. ปฏิกิริยาการอักเสบและ Oxidative stress ในเนื้อสมอง: มีส่วนร่วมในการทำลายเซลล์ประสาทในอัลไซเมอร์
📖 Guideline อ้างอิง: แนวทางเวชปฏิบัติการวินิจฉัยและรักษาภาวะสมองเสื่อม พ.ศ. 2563
📌 จุดจำก่อนสอบ: Substantia nigra เสื่อม ขาด Dopamine = Parkinson's disease; Amyloid plaque + Tau tangles ขาด ACh = Alzheimer's disease</t>
        </is>
      </c>
      <c r="K58" s="121" t="n"/>
      <c r="L58" s="89" t="inlineStr">
        <is>
          <t>Dementia, Alzheimer's</t>
        </is>
      </c>
      <c r="M58" s="121" t="inlineStr">
        <is>
          <t>Clinic</t>
        </is>
      </c>
      <c r="N58" s="89" t="inlineStr">
        <is>
          <t>ข้อ 56 Pharma Plus เล่มม่วง (เฉลยข้อ ก ค)</t>
        </is>
      </c>
      <c r="O58" s="121" t="n"/>
      <c r="P58" s="121" t="n"/>
      <c r="Q58" s="100" t="n"/>
    </row>
    <row r="59" ht="13.2" customHeight="1" s="49">
      <c r="A59" s="120" t="n">
        <v>57</v>
      </c>
      <c r="B59" s="89" t="inlineStr">
        <is>
          <t>ชายไทย อายุ 75 ปี มีประวัติเป็นโรคความดันโลหิตสูงมาประมาณ 5 ปี และมักปวดหัวเข่าเป็นประจำ ระยะหลังเริ่มมีอาการ tremor มากขึ้น เดินตัวแข็ง ก้าวช้า ๆ ล้มลง 4 ครั้งในช่วง 2 เดือนที่ผ่านมา ได้รับการวินิจฉัยว่าเป็นโรค Parkinson ยาที่ผู้ป่วยได้รับมีดังนี้ Reserpine 0.1 mg, Hydralazine HCL 25 mg, Hydrochlorothiazide 15 mg tablet 1x2, Naproxen 250 mg 1x2 prn, Selegiline 5 mg 1x1, Benserazide/levodopa 50/200 mg 1x3, Multivitamin 1x3
ยาตัวที่อาจมีผลทำให้อาการของโรค Parkinson เลวลงในผู้ป่วยรายนี้</t>
        </is>
      </c>
      <c r="C59" s="121" t="n"/>
      <c r="D59" s="89" t="inlineStr">
        <is>
          <t>Reserpine</t>
        </is>
      </c>
      <c r="E59" s="89" t="inlineStr">
        <is>
          <t>Hydralazine</t>
        </is>
      </c>
      <c r="F59" s="89" t="inlineStr">
        <is>
          <t>Hydrochlorothiazide</t>
        </is>
      </c>
      <c r="G59" s="89" t="inlineStr">
        <is>
          <t>Naproxen</t>
        </is>
      </c>
      <c r="H59" s="89" t="inlineStr">
        <is>
          <t>Selegiline</t>
        </is>
      </c>
      <c r="I59" s="120" t="inlineStr">
        <is>
          <t>1</t>
        </is>
      </c>
      <c r="J59" s="89" t="inlineStr">
        <is>
          <t>✅ คำตอบที่ถูกต้อง: ข้อ ก. Reserpine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Reserpine มีกลไก deplete catecholamines (รวมถึง dopamine) ในปลายประสาทส่วนกลาง ทำให้เกิดภาวะ drug-induced Parkinsonism หรือทำให้อาการของโรค Parkinson แย่ลงได้อย่างชัดเจน
🔍 ข้ออื่นผิดเพราะอะไร:
- ข้อ ข. Hydralazine เป็น direct arteriolar vasodilator ที่ใช้รักษาภาวะความดันโลหิตสูง ไม่ส่งผลกระทบต่อวิถี dopaminergic pathway ใน basal ganglia และไม่ทำให้เกิด Parkinsonism
- ข้อ ค. Hydrochlorothiazide เป็น thiazide diuretic ที่ขับโซเดียมและน้ำเพื่อลดความดันโลหิต ไม่มีฤทธิ์ข้าม blood-brain barrier ไปรบกวนการทำงานของ dopamine ในสมอง
- ข้อ ง. Naproxen เป็นยาต้านการอักเสบกลุ่ม NSAIDs ยับยั้งเอนไซม์ COX เพื่อลดอาการปวดข้อเข่า ไม่มีผลรบกวนระดับ dopamine ในสมอง จึงไม่ทำให้อาการของ Parkinson เลวลง
- ข้อ จ. Selegiline เป็น selective MAO-B inhibitor ที่ช่วยป้องกันการสลาย dopamine ซึ่งเป็นยารักษาหลักที่ช่วยให้อาการของโรค Parkinson ดีขึ้น ไม่ใช่อาการเลวลง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9" s="121" t="n"/>
      <c r="L59" s="89" t="inlineStr">
        <is>
          <t>Parkinson disease</t>
        </is>
      </c>
      <c r="M59" s="121" t="inlineStr">
        <is>
          <t>Clinic</t>
        </is>
      </c>
      <c r="N59" s="89" t="inlineStr">
        <is>
          <t>ข้อ 57 Pharma Plus เล่มม่วง (เฉลยข้อ ก)</t>
        </is>
      </c>
      <c r="O59" s="121" t="n"/>
      <c r="P59" s="121" t="n"/>
      <c r="Q59" s="100" t="n"/>
    </row>
    <row r="60" ht="13.2" customHeight="1" s="49">
      <c r="A60" s="120" t="n">
        <v>58</v>
      </c>
      <c r="B60" s="89" t="inlineStr">
        <is>
          <t>ยา benserazide ที่ผู้ป่วยได้รับ ออกฤทธิ์ยับยั้งที่ enzyme ใด</t>
        </is>
      </c>
      <c r="C60" s="121" t="n"/>
      <c r="D60" s="89" t="inlineStr">
        <is>
          <t>Monoamine oxidase-A</t>
        </is>
      </c>
      <c r="E60" s="89" t="inlineStr">
        <is>
          <t>Monoamine oxidase-B</t>
        </is>
      </c>
      <c r="F60" s="89" t="inlineStr">
        <is>
          <t>Dopa decarboxylase</t>
        </is>
      </c>
      <c r="G60" s="89" t="inlineStr">
        <is>
          <t>Catechol-O-methyltransferase</t>
        </is>
      </c>
      <c r="H60" s="89" t="inlineStr">
        <is>
          <t>Acetyltransferase</t>
        </is>
      </c>
      <c r="I60" s="120" t="inlineStr">
        <is>
          <t>3</t>
        </is>
      </c>
      <c r="J60" s="89" t="inlineStr">
        <is>
          <t>✅ คำตอบที่ถูกต้อง: ข้อ ค.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เป็นยา peripheral dopa decarboxylase inhibitor (DDI) ซึ่งใช้ร่วมกับ Levodopa เพื่อป้องกันการเปลี่ยน levodopa เป็น dopamine ในกระแสเลือดก่อนเข้าสู่สมอง ช่วยลดผลข้างเคียง peripheral side effects เช่นคลื่นไส้อาเจียน และเพิ่มปริมาณยาที่เข้าสู่สมอง
🔍 ข้ออื่นผิดเพราะอะไร:
- ข้อ ก. Monoamine oxidase-A (MAO-A) ทำหน้าที่ย่อยสลาย serotonin และ norepinephrine ยาที่ยับยั้ง MAO-A คือ moclobemide ไม่ใช่หน้าที่ของ benserazide
- ข้อ ข. Monoamine oxidase-B (MAO-B) ทำหน้าที่สลาย dopamine ในระบบประสาทส่วนกลาง โดยมี selegiline และ rasagiline เป็นตัวยับยั้ง ไม่ใช่ benserazide
- ข้อ ง. Catechol-O-methyltransferase (COMT) ทำหน้าที่เมแทบอไลซ์ levodopa และ dopamine ซึ่งถูกยับยั้งโดยยา entacapone และ tolcapone
- ข้อ จ. Acetyltransferase (ChAT) ทำหน้าที่สังเคราะห์ acetylcholine ใน cholinergic neurons ไม่เกี่ยวข้องกับกลไกของ benserazide ในการรักษาพาร์กินสัน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121" t="n"/>
      <c r="L60" s="89" t="inlineStr">
        <is>
          <t>Parkinson disease</t>
        </is>
      </c>
      <c r="M60" s="121" t="inlineStr">
        <is>
          <t>Clinic</t>
        </is>
      </c>
      <c r="N60" s="89" t="inlineStr">
        <is>
          <t>ข้อ 58 Pharma Plus เล่มม่วง (เฉลยข้อ ค)</t>
        </is>
      </c>
      <c r="O60" s="121" t="n"/>
      <c r="P60" s="121" t="n"/>
      <c r="Q60" s="100" t="n"/>
    </row>
    <row r="61" ht="13.2" customHeight="1" s="49">
      <c r="A61" s="120" t="n">
        <v>59</v>
      </c>
      <c r="B61" s="89" t="inlineStr">
        <is>
          <t>ยา selegiline ที่ผู้ป่วยได้รับ มีกลไกการออกฤทธิ์อย่างไร</t>
        </is>
      </c>
      <c r="C61" s="121" t="n"/>
      <c r="D61" s="89" t="inlineStr">
        <is>
          <t>Dopamine reuptake inhibitor</t>
        </is>
      </c>
      <c r="E61" s="89" t="inlineStr">
        <is>
          <t>NMDA receptor antagonist</t>
        </is>
      </c>
      <c r="F61" s="89" t="inlineStr">
        <is>
          <t>Catechol-O-methyltransferase inhibitor</t>
        </is>
      </c>
      <c r="G61" s="89" t="inlineStr">
        <is>
          <t>Dopa decarboxylase inhibitor</t>
        </is>
      </c>
      <c r="H61" s="89" t="inlineStr">
        <is>
          <t>Monoamine oxidase-B inhibitor</t>
        </is>
      </c>
      <c r="I61" s="120" t="inlineStr">
        <is>
          <t>5</t>
        </is>
      </c>
      <c r="J61" s="89" t="inlineStr">
        <is>
          <t>✅ คำตอบที่ถูกต้อง: ข้อ จ. Monoamine oxidase-B inhibitor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Monoamine oxidase-B inhibitor Selegiline เป็นยาในกลุ่ม selective Monoamine oxidase-B (MAO-B) inhibitor ที่ช่วยยับยั้งการสลายตัวของ dopamine ในสมอง ทำให้ระดับ dopamine ใน CNS เพิ่มขึ้น
🔍 ข้ออื่นผิดเพราะอะไร:
- ข้อ ก. Dopamine reuptake inhibitor (เช่น bupropion หรือ methylphenidate) ออกฤทธิ์บล็อก dopamine transporter (DAT) ซึ่งไม่ใช่กลไกการออกฤทธิ์ของ selegiline
- ข้อ ข. NMDA receptor antagonist ในการรักษาพาร์กินสันคือยา amantadine ซึ่งช่วยลด dyskinesia ไม่ใช่กลไกของ selegiline
- ข้อ ค. Catechol-O-methyltransferase (COMT) inhibitor ได้แก่ entacapone และ tolcapone ซึ่งออกฤทธิ์ยับยั้งการสลาย levodopa ที่ peripheral tissue
- ข้อ ง. Dopa decarboxylase inhibitor (DDI) ได้แก่ carbidopa และ benserazide ซึ่งยับยั้งการเปลี่ยน levodopa นอกสมอง ไม่ใช่ selegiline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21" t="n"/>
      <c r="L61" s="89" t="inlineStr">
        <is>
          <t>Parkinson disease</t>
        </is>
      </c>
      <c r="M61" s="121" t="inlineStr">
        <is>
          <t>Clinic</t>
        </is>
      </c>
      <c r="N61" s="89" t="inlineStr">
        <is>
          <t>ข้อ 59 Pharma Plus เล่มม่วง (เฉลยข้อ จ)</t>
        </is>
      </c>
      <c r="O61" s="121" t="n"/>
      <c r="P61" s="121" t="n"/>
      <c r="Q61" s="100" t="n"/>
    </row>
    <row r="62" ht="13.2" customHeight="1" s="49">
      <c r="A62" s="120" t="n">
        <v>60</v>
      </c>
      <c r="B62" s="89" t="inlineStr">
        <is>
          <t>ยาชนิดใดห้ามใช้ร่วมกับ selegiline</t>
        </is>
      </c>
      <c r="C62" s="121" t="n"/>
      <c r="D62" s="89" t="inlineStr">
        <is>
          <t>Pindolol</t>
        </is>
      </c>
      <c r="E62" s="89" t="inlineStr">
        <is>
          <t>Pethidine</t>
        </is>
      </c>
      <c r="F62" s="89" t="inlineStr">
        <is>
          <t>Propranolol</t>
        </is>
      </c>
      <c r="G62" s="89" t="inlineStr">
        <is>
          <t>Pentamidine</t>
        </is>
      </c>
      <c r="H62" s="89" t="inlineStr">
        <is>
          <t>Pentoxifylline</t>
        </is>
      </c>
      <c r="I62" s="120" t="inlineStr">
        <is>
          <t>2</t>
        </is>
      </c>
      <c r="J62" s="89" t="inlineStr">
        <is>
          <t>✅ คำตอบที่ถูกต้อง: ข้อ ข. Pethidine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Pethidine การใช้ Selegiline ร่วมกับยากลุ่ม opioids โดยเฉพาะ Pethidine (meperidine) หรือ SSRIs/TCAs อาจทำให้เกิดกลุ่มอาการรุนแรง Serotonin syndrome หรือความดันโลหิตสูงวิกฤตได้ เนื่องจากฤทธิ์ยับยั้ง MAO
🔍 ข้ออื่นผิดเพราะอะไร:
- ข้อ ก. Pindolol เป็น non-selective beta-blocker ที่มี intrinsic sympathomimetic activity (ISA) สามารถใช้ร่วมกับ selegiline ได้โดยไม่มีข้อห้ามเด็ดขาดเรื่อง serotonin toxicity
- ข้อ ค. Propranolol เป็น beta-blocker ที่สามารถใช้ร่วมกับ selegiline ได้อย่างปลอดภัย และมักใช้ร่วมกันเพื่อรักษา essential tremor หรือลด autonomic symptoms
- ข้อ ง. Pentamidine เป็นยาต้านจุลชีพสำหรับรักษาโรคติดเชื้อ Pneumocystis jirovecii pneumonia (PCP) ไม่ได้มีปฏิกิริยารุนแรงต่อระบบ monoamine ของ selegiline
- ข้อ จ. Pentoxifylline เป็นอนุพันธ์ของ xanthine ที่ช่วยเพิ่มการไหลเวียนของเลือดใน peripheral vascular disease ไม่มี drug interaction ที่เป็นข้อห้ามใช้ร่วมกับ selegiline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2" s="121" t="n"/>
      <c r="L62" s="89" t="inlineStr">
        <is>
          <t>Headache</t>
        </is>
      </c>
      <c r="M62" s="121" t="inlineStr">
        <is>
          <t>Clinic</t>
        </is>
      </c>
      <c r="N62" s="89" t="inlineStr">
        <is>
          <t>ข้อ 60 Pharma Plus เล่มม่วง (เฉลยข้อ ข)</t>
        </is>
      </c>
      <c r="O62" s="121" t="n"/>
      <c r="P62" s="121" t="n"/>
      <c r="Q62" s="100" t="n"/>
    </row>
    <row r="63" ht="13.2" customHeight="1" s="49">
      <c r="A63" s="120" t="n">
        <v>61</v>
      </c>
      <c r="B63" s="89" t="inlineStr">
        <is>
          <t>ถ้าช่วงนี้ผู้ป่วยเริ่มมีปัญหาการเกิดอาการของ dyskinesia ควรจะแก้ไขอย่างไร</t>
        </is>
      </c>
      <c r="C63" s="121" t="n"/>
      <c r="D63" s="89" t="inlineStr">
        <is>
          <t>หยุดยา selegiline</t>
        </is>
      </c>
      <c r="E63" s="89" t="inlineStr">
        <is>
          <t>ให้ bromocriptine</t>
        </is>
      </c>
      <c r="F63" s="89" t="inlineStr">
        <is>
          <t>ลดขนาดยา benserazide</t>
        </is>
      </c>
      <c r="G63" s="89" t="inlineStr">
        <is>
          <t>หยุดยา selegiline และให้ bromocriptine</t>
        </is>
      </c>
      <c r="H63" s="89" t="inlineStr">
        <is>
          <t>หยุดยา selegiline ร่วมกับการลดขนาดยา benserazide และให้ bromocriptine</t>
        </is>
      </c>
      <c r="I63" s="120" t="inlineStr">
        <is>
          <t>1</t>
        </is>
      </c>
      <c r="J63" s="89" t="inlineStr">
        <is>
          <t>✅ คำตอบที่ถูกต้อง: ข้อ ก. หยุดยา selegiline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หยุดยา selegiline Levodopa-induced dyskinesia (LID) มักเกิดจากการใช้ Levodopa (Benserazide/levodopa) ในขนาดที่สูงเกินไปหรือใช้มาเป็นเวลานาน แนวทางแก้ไขหลักคือการปรับลดขนาดยา levodopa/benserazide ลง หรืออาจแบ่งมื้อยาให้ถี่ขึ้นแต่ขนาดน้อยลง
🔍 ข้ออื่นผิดเพราะอะไร:
- ข้อ ข. การให้ bromocriptine ซึ่งเป็น dopamine agonist จะยิ่งเพิ่มการกระตุ้น dopamine receptors ใน striatum ทำให้ภาวะ peak-dose dyskinesia รุนแรงขึ้นกว่าเดิม
- ข้อ ค. Benserazide เป็น dopa decarboxylase inhibitor ที่ให้คู่กับ levodopa ในอัตราส่วนคงที่ การลดขนาดยา benserazide ตัวเดียวทำไม่ได้และจะทำให้ levodopa ถูกเปลี่ยนนอกสมองมากขึ้นเกิดผลข้างเคียง
- ข้อ ง. การหยุด selegiline เป็นสิ่งที่ดีในการลดระดับ dopamine แต่การให้ bromocriptine เพิ่มเข้าไปจะยิ่งกระตุ้น dopamine receptor และทำให้อาการ dyskinesia แย่ลง
- ข้อ จ. การเพิ่ม bromocriptine ร่วมด้วยจะส่งผลเสียต่อภาวะ dyskinesia โดยตรง การจัดการที่ถูกต้องคือการปรับลดขนาดยา dopaminergic drugs ลง หรือให้ amantadine เสริมเพื่อระงับ dyskinesia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121" t="n"/>
      <c r="L63" s="89" t="inlineStr">
        <is>
          <t>Parkinson disease</t>
        </is>
      </c>
      <c r="M63" s="121" t="inlineStr">
        <is>
          <t>Clinic</t>
        </is>
      </c>
      <c r="N63" s="89" t="inlineStr">
        <is>
          <t>ข้อ 61 Pharma Plus เล่มม่วง (เฉลยข้อ )</t>
        </is>
      </c>
      <c r="O63" s="121" t="n"/>
      <c r="P63" s="121" t="n"/>
      <c r="Q63" s="100" t="n"/>
    </row>
    <row r="64" ht="13.2" customHeight="1" s="49">
      <c r="A64" s="120" t="n">
        <v>62</v>
      </c>
      <c r="B64" s="89" t="inlineStr">
        <is>
          <t>ผู้ป่วยอายุ 65ปี จะทำอย่างไรเมื่อผู้ป่วยต้องใช้ยาเยอะ ในการให้ฉลากยาหลายตัวในการคำนึงถึง pharmaco
technology และการออกแบบเพื่อผู้ใช้ universal center design</t>
        </is>
      </c>
      <c r="C64" s="121" t="n"/>
      <c r="D64" s="89" t="inlineStr">
        <is>
          <t>เขียนฉลากตัวบรรจงให้ผู้ป่วยอ่าน</t>
        </is>
      </c>
      <c r="E64" s="89" t="inlineStr">
        <is>
          <t>จัด pillbox ตามวันให้ผู้ป่วย และสอนให้ผู้ป่วยทำให้ตัวเองในวันถัดไป</t>
        </is>
      </c>
      <c r="F64" s="89" t="inlineStr">
        <is>
          <t>อ่านฉลากให้ผู้ป่วยฟังอย่างละเอียด ให้ผู้ป่วยซักถามเพิ่มเติม</t>
        </is>
      </c>
      <c r="G64" s="89" t="inlineStr">
        <is>
          <t>บอกให้ผู้ป่วยหาคนมาดูแลเรื่องยา</t>
        </is>
      </c>
      <c r="H64" s="89" t="inlineStr">
        <is>
          <t>ท าแผ่นพับภาษาไทย แนบให้ผู้ป่วยไปใช้</t>
        </is>
      </c>
      <c r="I64" s="120" t="inlineStr">
        <is>
          <t>1</t>
        </is>
      </c>
      <c r="J64" s="89" t="inlineStr">
        <is>
          <t>✅ คำตอบที่ถูกต้อง: ข้อ ก. เขียนฉลากตัวบรรจงให้ผู้ป่วยอ่าน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เขียนฉลากตัวบรรจงให้ผู้ป่วยอ่าน การเลือก เขียนฉลากตัวบรรจงให้ผู้ป่วยอ่าน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การเขียนฉลากตัวบรรจงด้วยลายมืออาจยังไม่ตอบโจทย์ Universal Design ได้ดีเท่ากับการใช้อุปกรณ์ช่วยจัดยา เช่น pillbox ที่มีสัญลักษณ์ เวลา และช่องแบ่งชัดเจนสำหรับผู้สูงอายุที่ใช้ยาหลายตัว
- ข้อ ค. การอ่านฉลากให้ฟังช่วยสร้างความเข้าใจในขณะรับบริการ แต่ไม่สามารถป้องกันความสับสนในการรับประทานยาประจำวันที่บ้านของผู้สูงอายุที่ต้องรับประทานยาหลายขนานได้
- ข้อ ง. การผลักภาระให้ผู้ป่วยหาคนดูแลไม่สอดคล้องกับหลัก Patient-Centered Care และ Universal Design ซึ่งมุ่งเน้นการส่งเสริมให้ผู้สูงอายุสามารถดูแลตนเองได้อย่างปลอดภัย
- ข้อ จ. แผ่นพับข้อความยาวๆ ไม่เหมาะกับผู้สูงอายุที่มีปัญหาด้านสายตาและการรับรู้ และเนื้อหาที่แนบมาเกี่ยวกับไมเกรนไม่ตรงกับความต้องการในการบริหารจัดการยาหลายตัวในชีวิตประจำวั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21" t="n"/>
      <c r="L64" s="89" t="inlineStr">
        <is>
          <t>Headache</t>
        </is>
      </c>
      <c r="M64" s="121" t="inlineStr">
        <is>
          <t>Headache &amp; Migraine</t>
        </is>
      </c>
      <c r="N64" s="89" t="inlineStr">
        <is>
          <t>Mock PLE-CC 1 ข้อ 107</t>
        </is>
      </c>
      <c r="O64" s="121" t="n"/>
      <c r="P64" s="121" t="n"/>
      <c r="Q64" s="100" t="n"/>
    </row>
    <row r="65" ht="13.2" customHeight="1" s="49">
      <c r="A65" s="120" t="n">
        <v>63</v>
      </c>
      <c r="B65" s="89" t="inlineStr">
        <is>
          <t>อาการของผู้ป่วยรายนี้ถือว่าเป็นการปวดหัวแบบใด</t>
        </is>
      </c>
      <c r="C65" s="121" t="n"/>
      <c r="D65" s="89" t="inlineStr">
        <is>
          <t>Tension-type headache</t>
        </is>
      </c>
      <c r="E65" s="89" t="inlineStr">
        <is>
          <t>Migraine headache</t>
        </is>
      </c>
      <c r="F65" s="89" t="inlineStr">
        <is>
          <t>Cluster headache</t>
        </is>
      </c>
      <c r="G65" s="89" t="inlineStr">
        <is>
          <t>Sinusitis headache</t>
        </is>
      </c>
      <c r="H65" s="89" t="inlineStr">
        <is>
          <t>Thunderclap headache</t>
        </is>
      </c>
      <c r="I65" s="120" t="inlineStr">
        <is>
          <t>1</t>
        </is>
      </c>
      <c r="J65" s="89" t="inlineStr">
        <is>
          <t>✅ คำตอบที่ถูกต้อง: ข้อ ก. Medication-Overuse Headache (MOH / Rebound headache)
💡 Background: ภาวะปวดศีรษะจากการใช้ยาแก้ปวดเกินขนาด (Medication-Overuse Headache)
🎯 ทำไมข้อนี้ถึงถูก: ผู้ป่วยที่มีโรคปวดศีรษะเดิม (เช่น ไมเกรน) ที่รับประทานยาแก้ปวดบ่อยเกินไป (เช่น Triptans/Ergotamine &gt;= 10 วัน/เดือน หรือ Paracetamol/NSAIDs &gt;= 15 วัน/เดือน ติดต่อกันเกิน 3 เดือน) แล้วมีอาการปวดศีรษะถี่ขึ้นเรื่อยๆ จนเป็นแทบทุกวัน จัดเป็นภาวะ Medication-Overuse Headache
🔍 ข้ออื่นผิดเพราะอะไร:
- ข้อ ข. Brain tumor: มักมีอาการเตือน (Red flags) เช่น ปวดศีรษะตอนตื่นนอน อาเจียนพุ่ง หรือมีอาการทางระบบประสาทเฉพาะที่
- ข้อ ค. Chronic sinusitis: มักมีไข้ คัดจมูก และกดเจ็บบริเวณโพรงอากาศไซนัส
- ข้อ ง. Temporal arteritis: มักพบในผู้สูงอายุ (&gt;50 ปี) ร่วมกับอาการปวดขมับ ปวดกรามเวลาเคี้ยว และค่า ESR สูงมาก
- ข้อ จ. Meningitis: มีไข้สูง คอแข็ง (Stiff neck) และระดับความรู้สึกตัวเปลี่ยนแปลง
📖 Guideline อ้างอิง: International Classification of Headache Disorders (ICHD-3)
📌 จุดจำก่อนสอบ: ยาแก้ปวดใช้เกินขนาดทำให้เกิด MOH: Triptans/Ergot/Opioids เกิน 10 วัน/เดือน, Paracetamol/NSAIDs เกิน 15 วัน/เดือน เกิน 3 เดือน</t>
        </is>
      </c>
      <c r="K65" s="121" t="n"/>
      <c r="L65" s="89" t="inlineStr">
        <is>
          <t>Pain management</t>
        </is>
      </c>
      <c r="M65" s="121" t="inlineStr">
        <is>
          <t>Headache &amp; Migraine</t>
        </is>
      </c>
      <c r="N65" s="89" t="inlineStr">
        <is>
          <t>Mock PLE-CC 1 ข้อ 108</t>
        </is>
      </c>
      <c r="O65" s="121" t="n"/>
      <c r="P65" s="121" t="n"/>
      <c r="Q65" s="100" t="n"/>
    </row>
    <row r="66" ht="13.2" customHeight="1" s="49">
      <c r="A66" s="120" t="n">
        <v>64</v>
      </c>
      <c r="B66" s="89" t="inlineStr">
        <is>
          <t>ให้บอกแผนการรักษาที่เหมาะสมกับผู้ป่วยรายนี้</t>
        </is>
      </c>
      <c r="C66" s="121" t="n"/>
      <c r="D66" s="89" t="inlineStr">
        <is>
          <t>Diclofenac</t>
        </is>
      </c>
      <c r="E66" s="89" t="inlineStr">
        <is>
          <t>Paracetamol</t>
        </is>
      </c>
      <c r="F66" s="89" t="inlineStr">
        <is>
          <t>Dexamethasone</t>
        </is>
      </c>
      <c r="G66" s="89" t="inlineStr">
        <is>
          <t>Eleptriptan</t>
        </is>
      </c>
      <c r="H66" s="89" t="inlineStr">
        <is>
          <t>Nortriptyline</t>
        </is>
      </c>
      <c r="I66" s="120" t="inlineStr">
        <is>
          <t>1</t>
        </is>
      </c>
      <c r="J66" s="89" t="inlineStr">
        <is>
          <t>✅ คำตอบที่ถูกต้อง: ข้อ ก. Diclofenac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Paracetamol แม้จัดเป็น first-line analgesic ที่ปลอดภัยสำหรับบรรเทาปวดระดับเล็กน้อย แต่มี efficacy และฤทธิ์ต้านการอักเสบด้อยกว่ายากลุ่ม NSAIDs จึงไม่เพียงพอในการระงับอาการปวดเฉียบพลันที่มีระดับความรุนแรงปานกลางถึงมาก
- ข้อ ค. Dexamethasone เป็น systemic corticosteroid ที่ออกฤทธิ์ต้านการอักเสบและกดภูมิคุ้มกัน ไม่มีบทบาทเป็น first-line analgesic สำหรับอาการปวดศีรษะทั่วไป แต่มักสงวนไว้เป็น rescue therapy เสริมเพื่อป้องกันการกลับมาปวดซ้ำ (recurrence) หรือรักษาภาวะ status migrainosus
- ข้อ ง. Eleptriptan เป็น 5-HT1B/1D receptor agonist ที่ออกฤทธิ์จำเพาะสูงในการหดหลอดเลือดสมองและยับยั้ง trigeminal neurogenic inflammation ใช้สำหรับรักษา acute migraine attack แต่ไม่มีข้อบ่งใช้ใน Tension-type headache หรืออาการปวดทั่วไป
- ข้อ จ. Nortriptyline เป็นยากลุ่ม tricyclic antidepressant (TCA) ที่ใช้เป็นยาป้องกันระยะยาว (prophylaxis) สำหรับ chronic tension headache หรือไมเกรน และรักษา neuropathic pain โดยต้องใช้เวลาหลายสัปดาห์ในการปรับขนาดยา จึงไม่สามารถนำมาใช้ระงับอาการปวดแบบเฉียบพลันได้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21" t="n"/>
      <c r="L66" s="89" t="inlineStr">
        <is>
          <t>Headache</t>
        </is>
      </c>
      <c r="M66" s="121" t="inlineStr">
        <is>
          <t>Headache &amp; Migraine</t>
        </is>
      </c>
      <c r="N66" s="89" t="inlineStr">
        <is>
          <t>Mock PLE-CC 1 ข้อ 109</t>
        </is>
      </c>
      <c r="O66" s="121" t="n"/>
      <c r="P66" s="121" t="n"/>
      <c r="Q66" s="100" t="n"/>
    </row>
    <row r="67" ht="13.2" customHeight="1" s="49">
      <c r="A67" s="120" t="n">
        <v>65</v>
      </c>
      <c r="B67" s="89" t="inlineStr">
        <is>
          <t>ผู้ป่วยรายนี้ไม่ควรได้รับยาป้องกันไมเกรนในข้อใด เพราะจะทำให้อาการของโรคซึมเศร้าแย่ลง</t>
        </is>
      </c>
      <c r="C67" s="121" t="n"/>
      <c r="D67" s="89" t="inlineStr">
        <is>
          <t>Topiramate</t>
        </is>
      </c>
      <c r="E67" s="89" t="inlineStr">
        <is>
          <t>Atenolol</t>
        </is>
      </c>
      <c r="F67" s="89" t="inlineStr">
        <is>
          <t>Vitamin B6</t>
        </is>
      </c>
      <c r="G67" s="89" t="inlineStr">
        <is>
          <t>amitriptyline</t>
        </is>
      </c>
      <c r="H67" s="89" t="inlineStr">
        <is>
          <t>flunarizine</t>
        </is>
      </c>
      <c r="I67" s="120" t="inlineStr">
        <is>
          <t>1</t>
        </is>
      </c>
      <c r="J67" s="89" t="inlineStr">
        <is>
          <t>✅ คำตอบที่ถูกต้อง: ข้อ ก. Topiramate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Atenolol เป็น cardioselective beta-1 blocker ที่ละลายในน้ำ (hydrophilic) ผ่าน blood-brain barrier ได้น้อย จึงมีความเสี่ยงต่อผลข้างเคียงทางจิตประสาท เช่น ภาวะซึมเศร้า ฝันร้าย หรือนอนไม่หลับ น้อยกว่ายา lipophilic beta-blockers เช่น propranolol
- ข้อ ค. Vitamin B6 (Pyridoxine) เป็นวิตามินที่ใช้เสริมการทำงานของระบบประสาทและป้องกัน peripheral neuropathy จากยา isoniazid ไม่มีคุณสมบัติเป็นยาป้องกันไมเกรนมาตรฐาน และไม่มีฤทธิ์กดประสาทหรือส่งผลเสียให้อาการของโรคซึมเศร้าแย่ลง
- ข้อ ง. Amitriptyline เป็น tricyclic antidepressant (TCA) ที่ช่วยเพิ่มระดับ serotonin และ norepinephrine ในระบบประสาทส่วนกลาง จึงมีข้อบ่งใช้ที่ดีในการรักษาทั้งภาวะซึมเศร้าและเป็น first-line migraine prophylaxis ร่วมด้วย
- ข้อ จ. Flunarizine เป็น non-selective calcium channel blocker ที่นิยมใช้ป้องกันไมเกรน แม้มีรายงานว่าอาจกระตุ้น depressive symptoms หรือ drug-induced parkinsonism ได้ในบางราย แต่ตัวเลือก ก. Topiramate มีผลยับยั้งการทำงานของสมอง ชะลอกระบวนการคิด (psychomotor slowing) และเหนี่ยวนำ depressive/mood disorders อย่างชัดเจน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7" s="121" t="n"/>
      <c r="L67" s="89" t="inlineStr">
        <is>
          <t>Headache</t>
        </is>
      </c>
      <c r="M67" s="121" t="inlineStr">
        <is>
          <t>Headache &amp; Migraine</t>
        </is>
      </c>
      <c r="N67" s="89" t="inlineStr">
        <is>
          <t>Mock PLE-CC 1 ข้อ 110</t>
        </is>
      </c>
      <c r="O67" s="121" t="n"/>
      <c r="P67" s="121" t="n"/>
      <c r="Q67" s="100" t="n"/>
    </row>
    <row r="68" ht="13.2" customHeight="1" s="49">
      <c r="A68" s="120" t="n">
        <v>66</v>
      </c>
      <c r="B68" s="89" t="inlineStr">
        <is>
          <t>ผู้ป่วยที่ใช้ NSAIDS (เช่น naproxen) ในการรักษาไมเกรนบ่อยเกินไป อาจทำให้เกิดภาวะใด</t>
        </is>
      </c>
      <c r="C68" s="121" t="n"/>
      <c r="D68" s="89" t="inlineStr">
        <is>
          <t>rebound hypertension</t>
        </is>
      </c>
      <c r="E68" s="89" t="inlineStr">
        <is>
          <t>Medication overuse headache</t>
        </is>
      </c>
      <c r="F68" s="89" t="inlineStr">
        <is>
          <t>Serotonin syndrome</t>
        </is>
      </c>
      <c r="G68" s="89" t="inlineStr">
        <is>
          <t>orthostatic hypotension</t>
        </is>
      </c>
      <c r="H68" s="89" t="inlineStr">
        <is>
          <t>parkinsonism</t>
        </is>
      </c>
      <c r="I68" s="120" t="inlineStr">
        <is>
          <t>1</t>
        </is>
      </c>
      <c r="J68" s="89" t="inlineStr">
        <is>
          <t>✅ คำตอบที่ถูกต้อง: ข้อ ก. rebound hypertension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Rebound hypertension เป็นภาวะความดันโลหิตพุ่งสูงขึ้นเฉียบพลันจากการหยุดยากลุ่ม centrally acting alpha-2 agonists (เช่น clonidine) หรือ beta-blockers กะทันหัน ไม่ใช่ผลข้างเคียงจากการใช้ยาแก้ปวด NSAIDs บ่อยเกินไป
- ข้อ ค. Serotonin syndrome เป็นภาวะเป็นพิษจากสารสื่อประสาทซีโรโทนินคั่งในระบบประสาท เกิดจากการใช้ยา serotonergic agents หลายชนิดร่วมกัน (เช่น SSRIs ร่วมกับ Triptans, Tramadol หรือ Linezolid) ไม่ได้เกิดจากการใช้ NSAIDs
- ข้อ ง. Orthostatic hypotension เป็นภาวะความดันโลหิตตกในท่ายืน มักพบจากการใช้ยาขยายหลอดเลือด ยาลดความดันกลุ่ม alpha-1 blockers หรือยารักษาโรคพาร์กินสัน ไม่ได้เกิดจากการใช้ยา naproxen ซ้ำๆ
- ข้อ จ. Parkinsonism หรือ Extrapyramidal symptoms เกิดจากการปิดกั้น dopamine D2 receptor ในสมองโดยกลุ่ม typical/atypical antipsychotics หรือ antiemetics (เช่น metoclopramide) ไม่ได้เกี่ยวข้องกับกลไกการออกฤทธิ์ของ naproxen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8" s="121" t="n"/>
      <c r="L68" s="89" t="inlineStr">
        <is>
          <t>Headache</t>
        </is>
      </c>
      <c r="M68" s="121" t="inlineStr">
        <is>
          <t>Headache &amp; Migraine</t>
        </is>
      </c>
      <c r="N68" s="89" t="inlineStr">
        <is>
          <t>Mock PLE-CC 1 ข้อ 112</t>
        </is>
      </c>
      <c r="O68" s="121" t="n"/>
      <c r="P68" s="121" t="n"/>
      <c r="Q68" s="100" t="n"/>
    </row>
    <row r="69" ht="13.2" customHeight="1" s="49">
      <c r="A69" s="120" t="n">
        <v>67</v>
      </c>
      <c r="B69" s="89" t="inlineStr">
        <is>
          <t>หญิงตั้งครรภ์ไตรมาสแรกที่เป็นโรคลมชักชนิด Focal seizures หากมีความจำเป็นต้องใช้ยาต้านอาการชัก ยาตัวเลือกใดมีความปลอดภัยและมีความเสี่ยงต่อความพิการแต่กำเนิดของทารก (Teratogenicity) ต่ำที่สุด</t>
        </is>
      </c>
      <c r="C69" s="121" t="n"/>
      <c r="D69" s="89" t="inlineStr">
        <is>
          <t>Levetiracetam หรือ Lamotrigine</t>
        </is>
      </c>
      <c r="E69" s="89" t="inlineStr">
        <is>
          <t>Sodium valproate (Valproic acid)</t>
        </is>
      </c>
      <c r="F69" s="89" t="inlineStr">
        <is>
          <t>Phenytoin</t>
        </is>
      </c>
      <c r="G69" s="89" t="inlineStr">
        <is>
          <t>Carbamazepine</t>
        </is>
      </c>
      <c r="H69" s="89" t="inlineStr">
        <is>
          <t>Phenobarbital</t>
        </is>
      </c>
      <c r="I69" s="120" t="n">
        <v>1</v>
      </c>
      <c r="J69" s="89" t="inlineStr">
        <is>
          <t>✅ คำตอบที่ถูกต้อง: ข้อ ก. Levetiracetam หรือ Lamotrigine
💡 Background:
การดูแลหญิงตั้งครรภ์ที่เป็นโรคลมชักต้องรักษาสมดุลระหว่างการควบคุมอาการชักเพื่อไม่ให้เกิด Hypoxia ต่อทารก กับการลดความเสี่ยงต่อความพิการแต่กำเนิด (Major Congenital Malformations: MCMs) จากยากลุ่ม Antiseizure medications (ASMs)
🎯 ทำไมข้อนี้ถึงถูก:
ข้อมูลจาก International Pregnancy Registries และแนวทางของ American Academy of Neurology (AAN) ระบุว่า Levetiracetam และ Lamotrigine มีอัตราการเกิดความพิการแต่กำเนิดต่ำที่สุด (ประมาณร้อยละ 1.5 - 3 ซึ่งใกล้เคียงกับประชากรทั่วไป) จึงจัดเป็นยารักษาลมชักทางเลือกแรกในสตรีวัยเจริญพันธุ์และหญิงตั้งครรภ์
🔍 ข้ออื่นผิดเพราะอะไร:
• ข้อ ข. (Sodium valproate): มีความเสี่ยงต่อความพิการแต่กำเนิดสูงที่สุด (ประมาณร้อยละ 10 โดยเฉพาะ Neural tube defects) และทำให้ระดับสติปัญญา (IQ) ของเด็กลดลง ห้ามใช้เด็ดขาดในหญิงตั้งครรภ์
• ข้อ ค. (Phenytoin): เสี่ยงต่อ Fetal Hydantoin Syndrome (ปากแหว่งเพดานโหว่, นิ้วมือลีบ)
• ข้อ ง. (Carbamazepine): เสี่ยงต่อ Neural tube defects และ Spina bifida
• ข้อ จ. (Phenobarbital): เสี่ยงต่อความพิการหัวใจและภาวะกดประสาทในทารกแรกเกิด
📖 Guideline อ้างอิง:
American Academy of Neurology (AAN) Practice Guideline: Management of Epilepsy in Pregnancy &amp; แนวทางเวชปฏิบัติโรคลมชักสำหรับแพทย์ (สมาคมโรคลมชักแห่งประเทศไทย)
📌 จุดจำก่อนสอบ:
• ยากันชักที่ปลอดภัยที่สุดในหญิงตั้งครรภ์: Levetiracetam, Lamotrigine
• ห้ามใช้เด็ดขาดในหญิงตั้งครรภ์: Valproate (Neural tube defects, IQ ต่ำ)
• หญิงตั้งครรภ์กินยากันชักต้องเสริม Folic acid 4-5 mg/day ก่อนตั้งครรภ์และตลอดการตั้งครรภ์</t>
        </is>
      </c>
      <c r="K69" s="121" t="n"/>
      <c r="L69" s="89" t="inlineStr">
        <is>
          <t>Epilepsy</t>
        </is>
      </c>
      <c r="M69" s="121" t="inlineStr">
        <is>
          <t>Neurologic Disorder</t>
        </is>
      </c>
      <c r="N69" s="89" t="inlineStr">
        <is>
          <t>PLE-CC1 ปี 2566 Day 1 ข้อ 6</t>
        </is>
      </c>
      <c r="O69" s="121" t="n"/>
      <c r="P69" s="121" t="n"/>
      <c r="Q69" s="100" t="n"/>
    </row>
    <row r="70" ht="13.2" customHeight="1" s="49">
      <c r="A70" s="120" t="n">
        <v>68</v>
      </c>
      <c r="B70" s="89" t="inlineStr">
        <is>
          <t>เกี่ยวกับ sodium valproate ข้อใดต่อไปนี้กล่าวถูกต้องตามหลักวิชาชีพเภสัชกรรม</t>
        </is>
      </c>
      <c r="C70" s="121" t="n"/>
      <c r="D70" s="89" t="inlineStr">
        <is>
          <t>Neurologic Disorder</t>
        </is>
      </c>
      <c r="E70" s="89" t="inlineStr">
        <is>
          <t>Topiramate 25 mg BID</t>
        </is>
      </c>
      <c r="F70" s="89" t="inlineStr">
        <is>
          <t>Donepezil 5 mg HS</t>
        </is>
      </c>
      <c r="G70" s="89" t="inlineStr">
        <is>
          <t>Alteplase (rtPA) 0.9 mg/kg IV</t>
        </is>
      </c>
      <c r="H70" s="89" t="inlineStr">
        <is>
          <t>Phenytoin 100 mg TID</t>
        </is>
      </c>
      <c r="I70" s="120" t="inlineStr">
        <is>
          <t>1</t>
        </is>
      </c>
      <c r="J70" s="89" t="inlineStr">
        <is>
          <t>✅ คำตอบที่ถูกต้อง: ข้อ ก. Neurologic Disorder
💡 Background:
โรคลมชัก (Epilepsy) ต้องเลือกยากันชักให้ตรงกับชนิดของการชัก โดยคำนึงถึง efficacy, drug interactions และ safety profile ของผู้ป่วย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Topiramate 25 mg BID ออกฤทธิ์ปิดกั้น voltage-gated Na+ channels เสริมการทำงานของ GABA และยับยั้ง AMPA/kainate receptors ร่วมกับมีฤทธิ์ carbonic anhydrase inhibitor มีข้อบ่งใช้หลักเป็น broad-spectrum antiepileptic drug และ migraine prophylaxis ผลข้างเคียงสำคัญคือน้ำหนักลด ความจำและสมาธิลดลง รวมถึงเสี่ยงต่อการเกิดนิ่วในไต
- ข้อ ค. Donepezil 5 mg HS เป็น centrally reversible acetylcholinesterase inhibitor เพิ่มความเข้มข้นของ acetylcholine ในสมอง ใช้สำหรับรักษาภาวะสมองเสื่อมจาก Alzheimer disease ผลข้างเคียงเด่นคือ cholinergic effects เช่น คลื่นไส้ อาเจียน ท้องเสีย นอนไม่หลับ และ bradycardia
- ข้อ ง. Alteplase (rtPA) 0.9 mg/kg IV เป็น recombinant tissue plasminogen activator ที่กระตุ้นการเปลี่ยน plasminogen เป็น plasmin เพื่อละลายลิ่มเลือด มีข้อบ่งใช้ฉุกเฉินเฉพาะใน acute ischemic stroke ภายใน 4.5 ชั่วโมงหลังจากเริ่มมีอาการ ไม่ใช่ยากันชัก
- ข้อ จ. Phenytoin 100 mg TID เป็น sodium channel blocker ที่ใช้รักษา focal seizures และ generalized tonic-clonic seizures แต่มีข้อจำกัดคือ non-linear pharmacokinetics แคบ และทำให้เกิดอาการพิษทางระบบประสาท เหงือกบวม ขนดก เสียการทรงตัว รวมถึงห้ามใช้ใน absence seizure เพราะอาจกระตุ้นให้อาการชักแย่ลง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70" s="121" t="n"/>
      <c r="L70" s="89" t="inlineStr">
        <is>
          <t>Headache</t>
        </is>
      </c>
      <c r="M70" s="121" t="inlineStr">
        <is>
          <t>Neurologic Disorder</t>
        </is>
      </c>
      <c r="N70" s="89" t="inlineStr">
        <is>
          <t>PLE-CC1 ปี 2566 Day 1 ข้อ 3</t>
        </is>
      </c>
      <c r="O70" s="121" t="n"/>
      <c r="P70" s="121" t="n"/>
      <c r="Q70" s="100" t="n"/>
    </row>
    <row r="71" ht="13.2" customHeight="1" s="49">
      <c r="A71" s="120" t="n">
        <v>69</v>
      </c>
      <c r="B71" s="89" t="inlineStr">
        <is>
          <t>ยาต้านอาการชัก Phenytoin มีกลไกการออกฤทธิ์ทางเภสัชวิทยาหลักตามข้อใด</t>
        </is>
      </c>
      <c r="C71" s="121" t="n"/>
      <c r="D71" s="89" t="inlineStr">
        <is>
          <t>ยับยั้ง Voltage-gated sodium channels (VGSC) ในรูป Inactive state ทำให้ลดการส่งกระแสประสาทความถี่สูงซ้ำๆ (Repetitive neuronal firing)</t>
        </is>
      </c>
      <c r="E71" s="89" t="inlineStr">
        <is>
          <t>เพิ่มการทำงานของเอนไซม์ GABA transaminase ทำให้ระดับ GABA ลดลง</t>
        </is>
      </c>
      <c r="F71" s="89" t="inlineStr">
        <is>
          <t>ยับยั้ง T-type calcium channels ในเซลล์ประสาททาลามัส</t>
        </is>
      </c>
      <c r="G71" s="89" t="inlineStr">
        <is>
          <t>เป็น NMDA glutamate receptor agonist กระตุ้นการส่งสัญญาณประสาท</t>
        </is>
      </c>
      <c r="H71" s="89" t="inlineStr">
        <is>
          <t>กระตุ้นการหลั่ง Dopamine ที่ปลายประสาท Substantia nigra</t>
        </is>
      </c>
      <c r="I71" s="120" t="n">
        <v>1</v>
      </c>
      <c r="J71" s="89" t="inlineStr">
        <is>
          <t>✅ คำตอบที่ถูกต้อง: ข้อ ก. ยับยั้ง Voltage-gated sodium channels (VGSC) ในรูป Inactive state ทำให้ลดการส่งกระแสประสาทความถี่สูงซ้ำๆ (Repetitive neuronal firing)
💡 Background:
ยา Phenytoin (Diphenylhydantoin) เป็นยากันชักกลุ่ม Hydantoin ที่ใช้รักษา Focal seizures และ Generalized tonic-clonic seizures รวมถึงการรักษาภาวะชักต่อเนื่อง (Status epilepticus)
🎯 ทำไมข้อนี้ถึงถูก:
Phenytoin ออกฤทธิ์แบบ Use-dependent (หรือ Voltage-dependent) โดยจับกับ Voltage-gated Na+ channels ในสภาวะ Inactivated state และชะลอการฟื้นตัวของช่องโซเดียมกลับสู่ Resting state ส่งผลให้เซลล์ประสาทไม่สามารถยิงกระแสประสาทความถี่สูงซ้ำๆ ได้ (Block high-frequency sustained repetitive firing)
🔍 ข้ออื่นผิดเพราะอะไร:
• ข้อ ข.: ยาที่ออกฤทธิ์ผ่าน GABA จะยับยั้งเอนไซม์ GABA transaminase (เช่น Vigabatrin) เพื่อเพิ่มระดับ GABA ไม่ใช่ลดลง
• ข้อ ค.: การยับยั้ง T-type Ca2+ channels เป็นกลไกหลักของ Ethosuximide ในการรักษา Absence seizures
• ข้อ ง.: NMDA antagonists (เช่น Felbamate) เป็นยายับยั้ง ไม่ใช่ agonist
• ข้อ จ.: เป็นกลไกของยารักษาโรคพาร์กินสัน ไม่ใช่ยากันชัก
📖 Guideline อ้างอิง:
Goodman &amp; Gilman's: The Pharmacological Basis of Therapeutics (Chapter 17: Antiseizure Drugs) &amp; Dipiro Pharmacotherapy: Epilepsy
📌 จุดจำก่อนสอบ:
• กลไก Phenytoin: Block voltage-gated Na+ channels (Use-dependent, prolong inactive state)
• ข้อบ่งใช้: Focal seizures, Generalized tonic-clonic (GTC), Status epilepticus (ห้ามใช้ใน Absence seizures เพราะทำให้อาการแย่ลง)</t>
        </is>
      </c>
      <c r="K71" s="121" t="n"/>
      <c r="L71" s="89" t="inlineStr">
        <is>
          <t>Epilepsy</t>
        </is>
      </c>
      <c r="M71" s="121" t="inlineStr">
        <is>
          <t>Neurologic Disorder</t>
        </is>
      </c>
      <c r="N71" s="89" t="inlineStr">
        <is>
          <t>PLE-CC1 ปี 2566 Day 1 ข้อ 7</t>
        </is>
      </c>
      <c r="O71" s="121" t="n"/>
      <c r="P71" s="121" t="n"/>
      <c r="Q71" s="100" t="n"/>
    </row>
    <row r="72" ht="13.2" customHeight="1" s="49">
      <c r="A72" s="120" t="n">
        <v>70</v>
      </c>
      <c r="B72" s="89" t="inlineStr">
        <is>
          <t>ยา Phenytoin มีลักษณะทางเภสัชจลนศาสตร์แบบ Non-linear (Michaelis-Menten kinetics) ข้อใดอธิบายปรากฏการณ์นี้ในทางคลินิกได้อย่างถูกต้อง</t>
        </is>
      </c>
      <c r="C72" s="121" t="n"/>
      <c r="D72" s="89" t="inlineStr">
        <is>
          <t>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t>
        </is>
      </c>
      <c r="E72" s="89" t="inlineStr">
        <is>
          <t>ระดับยาในเลือดจะเพิ่มขึ้นเป็นสัดส่วนเส้นตรงอย่างสมบูรณ์ตามขนาดยาที่เพิ่มขึ้น (First-order kinetics)</t>
        </is>
      </c>
      <c r="F72" s="89" t="inlineStr">
        <is>
          <t>เมื่อเพิ่มขนาดยา ค่าครึ่งชีวิต (Half-life) ของยาจะลดลงอย่างต่อเนื่อง</t>
        </is>
      </c>
      <c r="G72" s="89" t="inlineStr">
        <is>
          <t>ระดับยาในเลือดจะลดลงอย่างรวดเร็วเนื่องจากการเหนี่ยวนำเอนไซม์ของตัวมันเอง (Auto-induction)</t>
        </is>
      </c>
      <c r="H72" s="89" t="inlineStr">
        <is>
          <t>การปรับเพิ่มขนาดยาแม้เพียงเล็กน้อยจะไม่ส่งผลต่อระดับยาในเลือด</t>
        </is>
      </c>
      <c r="I72" s="120" t="n">
        <v>1</v>
      </c>
      <c r="J72" s="89" t="inlineStr">
        <is>
          <t>✅ คำตอบที่ถูกต้อง: ข้อ ก. 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
💡 Background:
ยา Phenytoin ถูกเมแทบอลิซึมที่ตับผ่านเอนไซม์ CYP2C9 และ CYP2C19 ซึ่งมีขีดความสามารถจำกัด เมื่อระดับยาอยู่ในช่วงการรักษา (Therapeutic range: 10-20 mcg/mL) เอนไซม์จะเริ่มอิ่มตัว (Capacity-limited metabolism)
🎯 ทำไมข้อนี้ถึงถูก:
เมื่อเอนไซม์ CYP2C9 อิ่มตัว การกำจัดยาจะเปลี่ยนจาก First-order kinetics (อัตราการกำจัดแปรผันตามความเข้มข้น) ไปเป็น Zero-order kinetics (อัตราการกำจัดคงที่ ไม่ขึ้นกับความเข้มข้น) ส่งผลให้การปรับเพิ่มขนาดยาเพียงเล็กน้อย (เช่น จาก 300 mg เป็น 350 mg) อาจทำให้ระดับยาในเลือดพุ่งสูงขึ้นอย่างก้าวกระโดดจนเกิดความเป็นพิษรุนแรง (Toxicity) จึงต้องปรับยาอย่างระมัดระวังและติดตามระดับยาในเลือด (TDM)
🔍 ข้ออื่นผิดเพราะอะไร:
• ข้อ ข.: เป็นลักษณะของ Linear (First-order) kinetics ซึ่งใช้ไม่ได้กับ Phenytoin ในช่วง therapeutic range
• ข้อ ค.: เมื่อเข้าสู่ Zero-order kinetics ค่าครึ่งชีวิต (t1/2) ของยาจะยาวนานขึ้นอย่างมาก ไม่ใช่ลดลง
• ข้อ ง.: การเกิด Auto-induction เป็นลักษณะเฉพาะของ Carbamazepine
• ข้อ จ.: การเพิ่มยาแม้เพียงเล็กน้อยทำให้ระดับยาพุ่งสูงขึ้นมากจนเกิดพิษได้ง่าย
📖 Guideline อ้างอิง:
Applied Clinical Pharmacokinetics (Bauer, 3rd Edition: Phenytoin) &amp; Winter's Basic Clinical Pharmacokinetics
📌 จุดจำก่อนสอบ:
• Phenytoin: Non-linear (Michaelis-Menten) kinetics -&gt; เอนไซม์อิ่มตัว -&gt; ขนาดยาเพิ่มนิดเดียว ระดับยาพุ่งกระฉูด
• Therapeutic range: 10 - 20 mcg/mL (Total phenytoin) หรือ 1 - 2 mcg/mL (Free phenytoin)</t>
        </is>
      </c>
      <c r="K72" s="121" t="n"/>
      <c r="L72" s="89" t="inlineStr">
        <is>
          <t>Epilepsy</t>
        </is>
      </c>
      <c r="M72" s="121" t="inlineStr">
        <is>
          <t>Neurologic Disorder</t>
        </is>
      </c>
      <c r="N72" s="89" t="inlineStr">
        <is>
          <t>PLE-CC1 ปี 2566 Day 1 ข้อ 8</t>
        </is>
      </c>
      <c r="O72" s="121" t="n"/>
      <c r="P72" s="121" t="n"/>
      <c r="Q72" s="100" t="n"/>
    </row>
    <row r="73" ht="13.2" customHeight="1" s="49">
      <c r="A73" s="120" t="n">
        <v>71</v>
      </c>
      <c r="B73" s="89" t="inlineStr">
        <is>
          <t>อาการไม่พึงประสงค์จากการใช้ยา Phenytoin ในระยะยาว (Chronic toxicity) และอาการแสดงของระดับยาเกินขนาดที่พบบ่อยคือข้อใด</t>
        </is>
      </c>
      <c r="C73" s="121" t="n"/>
      <c r="D73" s="89" t="inlineStr">
        <is>
          <t>เหงือกบวมโต (Gingival hyperplasia), ขนดก (Hirsutism), เดินเซ (Ataxia) และตากระตุก (Nystagmus)</t>
        </is>
      </c>
      <c r="E73" s="89" t="inlineStr">
        <is>
          <t>น้ำหนักตัวลดลงอย่างรวดเร็ว และผมร่วง</t>
        </is>
      </c>
      <c r="F73" s="89" t="inlineStr">
        <is>
          <t>ภาวะความดันโลหิตต่ำและหัวใจเต้นช้า</t>
        </is>
      </c>
      <c r="G73" s="89" t="inlineStr">
        <is>
          <t>การกดไขกระดูกอย่างรุนแรงและโลหิตจางจากเม็ดเลือดแดงแตก</t>
        </is>
      </c>
      <c r="H73" s="89" t="inlineStr">
        <is>
          <t>ภาวะน้ำตาลในเลือดต่ำอย่างรุนแรง</t>
        </is>
      </c>
      <c r="I73" s="120" t="n">
        <v>1</v>
      </c>
      <c r="J73" s="89" t="inlineStr">
        <is>
          <t>✅ คำตอบที่ถูกต้อง: ข้อ ก. เหงือกบวมโต (Gingival hyperplasia), ขนดก (Hirsutism), เดินเซ (Ataxia) และตากระตุก (Nystagmus)
💡 Background:
อาการไม่พึงประสงค์ของ Phenytoin แบ่งเป็นอาการพิษที่ขึ้นกับระดับยาในเลือด (Concentration-dependent toxicity) และอาการข้างเคียงเรื้อรัง (Idiosyncratic/Chronic adverse effects)
🎯 ทำไมข้อนี้ถึงถูก:
• อาการพิษตามระดับยา (Concentration-related): ระดับยา &gt; 20 mcg/mL เริ่มมีตากระตุก (Nystagmus); &gt; 30 mcg/mL มีอาการเดินเซ (Ataxia), ซึม (Lethargy), พูดไม่ชัด (Slurred speech); &gt; 40 mcg/mL เกิดอาการโคม่า
• ผลข้างเคียงจากการใช้ระยะยาว (Chronic effects): เหงือกบวมโต (Gingival hyperplasia: ป้องกันด้วยการรักษาอนามัยช่องปาก), ขนดก (Hirsutism), หยาบกร้านของใบหน้า (Coarsening of facial features), ภาวะกระดูกบาง/พรุน (Osteomalacia จากการเหนี่ยวนำเอนไซม์สลายวิตามินดี), และ Megaloblastic anemia (จากการขาดกรดโฟลิก)
🔍 ข้ออื่นผิดเพราะอะไร:
• ข้อ ข.: ผมร่วงและน้ำหนักตัวเพิ่มเป็นผลข้างเคียงของ Sodium valproate ไม่ใช่ Phenytoin
• ข้อ ค.: ภาวะความดันต่ำและหัวใจเต้นช้าพบได้เมื่อฉีด Phenytoin IV เร็วเกินไป (&gt; 50 mg/min) จากตัวทำละลาย Propylene glycol ไม่ใช่อาการพิษเรื้อรังจากการกิน
📖 Guideline อ้างอิง:
Dipiro's Pharmacotherapy: A Pathophysiologic Approach (Chapter 59: Epilepsy) &amp; Goodman &amp; Gilman's
📌 จุดจำก่อนสอบ:
• อาการพิษ Phenytoin ตามระดับยา: Nystagmus (&gt;20) -&gt; Ataxia (&gt;30) -&gt; Coma (&gt;40 mcg/mL)
• พิษเรื้อรัง: Gingival hyperplasia, Hirsutism, Osteomalacia, Folate deficiency</t>
        </is>
      </c>
      <c r="K73" s="121" t="n"/>
      <c r="L73" s="89" t="inlineStr">
        <is>
          <t>Epilepsy</t>
        </is>
      </c>
      <c r="M73" s="121" t="inlineStr">
        <is>
          <t>Neurologic Disorder</t>
        </is>
      </c>
      <c r="N73" s="89" t="inlineStr">
        <is>
          <t>PLE-CC1 ปี 2566 Day 1 ข้อ 31</t>
        </is>
      </c>
      <c r="O73" s="121" t="n"/>
      <c r="P73" s="121" t="n"/>
      <c r="Q73" s="100" t="n"/>
    </row>
    <row r="74" ht="13.2" customHeight="1" s="49">
      <c r="A74" s="120" t="n">
        <v>72</v>
      </c>
      <c r="B74" s="89" t="inlineStr">
        <is>
          <t>ผู้ป่วยโรคไมเกรนที่มีความถี่ในการปวดศีรษะมากกว่า 4 ครั้งต่อเดือน และมีประวัติโรคซึมเศร้า (Major Depressive Disorder) ร่วมด้วย ควรเลือกยาป้องกันไมเกรนกลุ่มใดที่ช่วยรักษาทั้งสองภาวะพร้อมกัน</t>
        </is>
      </c>
      <c r="C74" s="121" t="n"/>
      <c r="D74" s="89" t="inlineStr">
        <is>
          <t>ยากลุ่ม Tricyclic Antidepressants เช่น Amitriptyline</t>
        </is>
      </c>
      <c r="E74" s="89" t="inlineStr">
        <is>
          <t>ยากลุ่ม Beta-blockers เช่น Propranolol</t>
        </is>
      </c>
      <c r="F74" s="89" t="inlineStr">
        <is>
          <t>ยากลุ่ม Calcium Channel Blockers เช่น Flunarizine</t>
        </is>
      </c>
      <c r="G74" s="89" t="inlineStr">
        <is>
          <t>ยากลุ่ม Anticonvulsants เช่น Topiramate</t>
        </is>
      </c>
      <c r="H74" s="89" t="inlineStr">
        <is>
          <t>ยากลุ่ม Triptans เช่น Sumatriptan</t>
        </is>
      </c>
      <c r="I74" s="120" t="n">
        <v>1</v>
      </c>
      <c r="J74" s="89" t="inlineStr">
        <is>
          <t>✅ คำตอบที่ถูกต้อง: ข้อ ก. ยากลุ่ม Tricyclic Antidepressants เช่น Amitriptyline
💡 Background:
การเลือกยาป้องกันไมเกรน (Migraine prophylaxis) ต้องคำนึงถึงโรคร่วมของผู้ป่วย (Comorbidities) เพื่อให้ได้รับประโยชน์สูงสุดจากการรักษาภาวะร่วมไปพร้อมกัน
🎯 ทำไมข้อนี้ถึงถูก:
Amitriptyline (ยาต้านเศร้ากลุ่ม TCAs) มีหลักฐานเชิงประจักษ์ระดับสูง (Level A evidence) ในการป้องกันไมเกรน และมีข้อบ่งใช้หลักในการรักษาโรคซึมเศร้า (Depression) และภาวะนอนไม่หลับ (Insomnia) จึงเป็นตัวเลือกที่เหมาะสมที่สุดในผู้ป่วยที่มีทั้งไมเกรนและภาวะซึมเศร้าร่วมกัน โดยรับประทานก่อนนอน
🔍 ข้ออื่นผิดเพราะอะไร:
• ข้อ ข. (Propranolol): ห้ามใช้หรือต้องระวังในผู้ป่วยซึมเศร้า เพราะ Beta-blockers ชนิดละลายในไขมันสูงอาจทำให้อาการซึมเศร้าแย่ลงได้ (Worsen depression) และห้ามใช้ในโรคหอบหืด (Asthma)
• ข้อ ค. (Flunarizine): มีผลข้างเคียงทำให้น้ำหนักตัวเพิ่ม ซึม และอาจเหนี่ยวนำให้เกิดภาวะซึมเศร้าหรือพาร์กินสันเทียม (Depression and Drug-induced parkinsonism)
• ข้อ ง. (Topiramate): ช่วยลดน้ำหนักแต่ไม่ได้รักษาโรคซึมเศร้า และอาจทำให้เกิดผลข้างเคียงด้านสมาธิและความจำ (Cognitive slowing)
• ข้อ จ. (Sumatriptan): เป็นยาบรรเทาอาการปวดเฉียบพลัน (Acute treatment) ไม่ใช่ยาป้องกันไมเกรน
📖 Guideline อ้างอิง:
American Headache Society (AHS) Consensus Statement on Migraine Prevention &amp; แนวทางเวชปฏิบัติการรักษาโรคปวดศีรษะ (สมาคมประสาทวิทยาแห่งประเทศไทย)
📌 จุดจำก่อนสอบ:
• ไมเกรน + ซึมเศร้า/นอนไม่หลับ: เลือก Amitriptyline
• ไมเกรน + ความดันสูง/ใจสั่น: เลือก Propranolol (ห้ามใน Asthma/Depression)
• ไมเกรน + อ้วน: เลือก Topiramate (ช่วยลดน้ำหนัก แต่ระวังนิ่วไต/มุมตาปิด)
• ไมเกรน + ผอม/นอนไม่หลับ: เลือก Flunarizine (ระวัง Depression/Parkinsonism)</t>
        </is>
      </c>
      <c r="K74" s="121" t="n"/>
      <c r="L74" s="89" t="inlineStr">
        <is>
          <t>Headache</t>
        </is>
      </c>
      <c r="M74" s="121" t="inlineStr">
        <is>
          <t>Neurologic Disorder</t>
        </is>
      </c>
      <c r="N74" s="89" t="inlineStr">
        <is>
          <t>PLE-CC1 ปี 2566 Day 2 ข้อ 19</t>
        </is>
      </c>
      <c r="O74" s="121" t="n"/>
      <c r="P74" s="121" t="n"/>
      <c r="Q74" s="100" t="n"/>
    </row>
    <row r="75" ht="13.2" customHeight="1" s="49">
      <c r="A75" s="120" t="n">
        <v>73</v>
      </c>
      <c r="B75" s="89" t="inlineStr">
        <is>
          <t>เกี่ยวกับ Migraine headaches ข้อใดต่อไปนี้กล่าวถูกต้องตามหลักวิชาชีพเภสัชกรรม</t>
        </is>
      </c>
      <c r="C75" s="121" t="n"/>
      <c r="D75" s="89" t="inlineStr">
        <is>
          <t>Neurologic Disorder</t>
        </is>
      </c>
      <c r="E75" s="89" t="inlineStr">
        <is>
          <t>Alteplase (rtPA) 0.9 mg/kg IV</t>
        </is>
      </c>
      <c r="F75" s="89" t="inlineStr">
        <is>
          <t>Phenytoin 100 mg TID</t>
        </is>
      </c>
      <c r="G75" s="89" t="inlineStr">
        <is>
          <t>Sodium valproate 200 mg TID</t>
        </is>
      </c>
      <c r="H75" s="89" t="inlineStr">
        <is>
          <t>Carbamazepine 200 mg BID</t>
        </is>
      </c>
      <c r="I75" s="120" t="inlineStr">
        <is>
          <t>1</t>
        </is>
      </c>
      <c r="J75"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Alteplase (rtPA) 0.9 mg/kg IV เป็น fibrinolytic drug สำหรับสลาย thrombus ในหลอดเลือดสมองเฉียบพลัน (stroke fast track) ห้ามนำมาใช้รักษาหรือป้องกันอาการปวดศีรษะไมเกรนเนื่องจากเสี่ยงต่อภาวะเลือดออกในกะโหลกศีรษะ
- ข้อ ค. Phenytoin 100 mg TID เป็น narrow therapeutic index AED ยับยั้ง sodium channels ใช้ควบคุม focal และ generalized tonic-clonic seizures แต่ไม่มีหลักฐานสนับสนุน efficacy ในการรักษา migraine headache
- ข้อ ง. Sodium valproate 200 mg TID แม้มีข้อบ่งใช้ในการป้องกันไมเกรน แต่มีข้อห้ามใช้เด็ดขาดในสตรีวัยเจริญพันธุ์เนื่องจากความเสี่ยงสูงต่อ teratogenicity (neural tube defect) และเสี่ยงต่อ hepatotoxicity
- ข้อ จ. Carbamazepine 200 mg BID เป็น sodium channel blocker ที่ใช้เป็น first-line ใน focal seizures และ trigeminal neuralgia แต่ไม่มีประสิทธิผลในการรักษาหรือป้องกันอาการปวดศีรษะไมเกรน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5" s="121" t="n"/>
      <c r="L75" s="89" t="inlineStr">
        <is>
          <t>Headache</t>
        </is>
      </c>
      <c r="M75" s="121" t="inlineStr">
        <is>
          <t>Neurologic Disorder</t>
        </is>
      </c>
      <c r="N75" s="89" t="inlineStr">
        <is>
          <t>PLE-CC1 ปี 2566 Day 2 ข้อ 1</t>
        </is>
      </c>
      <c r="O75" s="121" t="n"/>
      <c r="P75" s="121" t="n"/>
      <c r="Q75" s="100" t="n"/>
    </row>
    <row r="76" ht="13.2" customHeight="1" s="49">
      <c r="A76" s="120" t="n">
        <v>74</v>
      </c>
      <c r="B76" s="89" t="inlineStr">
        <is>
          <t>เกี่ยวกับ Tension headaches ข้อใดต่อไปนี้กล่าวถูกต้องตามหลักวิชาชีพเภสัชกรรม</t>
        </is>
      </c>
      <c r="C76" s="121" t="n"/>
      <c r="D76" s="89" t="inlineStr">
        <is>
          <t>Neurologic Disorder</t>
        </is>
      </c>
      <c r="E76" s="89" t="inlineStr">
        <is>
          <t>Carbamazepine 200 mg BID</t>
        </is>
      </c>
      <c r="F76" s="89" t="inlineStr">
        <is>
          <t>Lamotrigine 50 mg OD</t>
        </is>
      </c>
      <c r="G76" s="89" t="inlineStr">
        <is>
          <t>Levetiracetam 500 mg BID</t>
        </is>
      </c>
      <c r="H76" s="89" t="inlineStr">
        <is>
          <t>Gabapentin 300 mg TID</t>
        </is>
      </c>
      <c r="I76" s="120" t="inlineStr">
        <is>
          <t>1</t>
        </is>
      </c>
      <c r="J76"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Carbamazepine 200 mg BID ออกฤทธิ์ปิดกั้น voltage-dependent sodium channels เป็นยามาตรฐานในการรักษา trigeminal neuralgia และ focal epilepsy แต่ไม่มีข้อบ่งใช้ในการรักษา Tension-type headache
- ข้อ ค. Lamotrigine 50 mg OD เป็น broad-spectrum AED และ mood stabilizer ที่ใช้รักษา focal/generalized epilepsy และ Bipolar depression แต่ไม่มีประสิทธิภาพในการรักษา tension headache
- ข้อ ง. Levetiracetam 500 mg BID ออกฤทธิ์จับกับ SV2A protein ใน synaptic vesicles ใช้สำหรับโรคลมชัก แต่ไม่มีบทบาทในการบรรเทาหรือป้องกันการปวดศีรษะจากความเครียด
- ข้อ จ. Gabapentin 300 mg TID ออกฤทธิ์จับกับ alpha-2-delta subunit ของ calcium channels เป็นยาหลักสำหรับ neuropathic pain (เช่น DPN, PHN) แต่ไม่มีบทบาทตามแนวทางมาตรฐานในการรักษา Tension-type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121" t="n"/>
      <c r="L76" s="89" t="inlineStr">
        <is>
          <t>Headache</t>
        </is>
      </c>
      <c r="M76" s="121" t="inlineStr">
        <is>
          <t>Neurologic Disorder</t>
        </is>
      </c>
      <c r="N76" s="89" t="inlineStr">
        <is>
          <t>PLE-CC1 ปี 2566 Day 2 ข้อ 2</t>
        </is>
      </c>
      <c r="O76" s="121" t="n"/>
      <c r="P76" s="121" t="n"/>
      <c r="Q76" s="100" t="n"/>
    </row>
    <row r="77" ht="13.2" customHeight="1" s="49">
      <c r="A77" s="120" t="n">
        <v>75</v>
      </c>
      <c r="B77" s="89" t="inlineStr">
        <is>
          <t>เกี่ยวกับ Cluster headaches ข้อใดต่อไปนี้กล่าวถูกต้องตามหลักวิชาชีพเภสัชกรรม</t>
        </is>
      </c>
      <c r="C77" s="121" t="n"/>
      <c r="D77" s="89" t="inlineStr">
        <is>
          <t>Neurologic Disorder</t>
        </is>
      </c>
      <c r="E77" s="89" t="inlineStr">
        <is>
          <t>Gabapentin 300 mg TID</t>
        </is>
      </c>
      <c r="F77" s="89" t="inlineStr">
        <is>
          <t>Pregabalin 75 mg BID</t>
        </is>
      </c>
      <c r="G77" s="89" t="inlineStr">
        <is>
          <t>Levodopa/Benserazide 100/25 mg TID</t>
        </is>
      </c>
      <c r="H77" s="89" t="inlineStr">
        <is>
          <t>Sumatriptan 50 mg stat</t>
        </is>
      </c>
      <c r="I77" s="120" t="inlineStr">
        <is>
          <t>1</t>
        </is>
      </c>
      <c r="J77"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Gabapentin 300 mg TID เป็นยากลุ่ม gabapentinoid ที่ใช้รักษาอาการปวดประสาท (neuropathic pain) แต่ไม่มีประสิทธิภาพในการระงับอาการปวดศีรษะคลัสเตอร์เฉียบพลัน
- ข้อ ค. Pregabalin 75 mg BID ใช้รักษา neuropathic pain, fibromyalgia และโรคลมชักแบบ focal onset แต่ไม่มีบทบาทในการรักษา Cluster headache
- ข้อ ง. Levodopa/Benserazide 100/25 mg TID เป็นยาเสริมสารโดปามีนในโรคพาร์กินสัน ไม่มีข้อบ่งใช้หรือประสิทธิผลทางคลินิกในการรักษาอาการปวดศีรษะกลุ่ม trigeminal autonomic cephalalgias
- ข้อ จ. Sumatriptan 50 mg stat ชนิดรับประทานออกฤทธิ์ช้าเกินไปสำหรับ acute cluster attack เนื่องจากอาการปวดคลัสเตอร์รุนแรงถึงขีดสุดอย่างรวดเร็ว แนวทางเวชปฏิบัติจึงแนะนำการรักษาด้วย 100% High-flow Oxygen หรือ Subcutaneous/Intranasal Sumatriptan มากกว่าชนิดกิน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21" t="n"/>
      <c r="L77" s="89" t="inlineStr">
        <is>
          <t>Headache</t>
        </is>
      </c>
      <c r="M77" s="121" t="inlineStr">
        <is>
          <t>Neurologic Disorder</t>
        </is>
      </c>
      <c r="N77" s="89" t="inlineStr">
        <is>
          <t>PLE-CC1 ปี 2566 Day 2 ข้อ 3</t>
        </is>
      </c>
      <c r="O77" s="121" t="n"/>
      <c r="P77" s="121" t="n"/>
      <c r="Q77" s="100" t="n"/>
    </row>
    <row r="78" ht="13.2" customHeight="1" s="49">
      <c r="A78" s="120" t="n">
        <v>76</v>
      </c>
      <c r="B78" s="89" t="inlineStr">
        <is>
          <t>เกี่ยวกับ Secondary headaches ข้อใดต่อไปนี้กล่าวถูกต้องตามหลักวิชาชีพเภสัชกรรม</t>
        </is>
      </c>
      <c r="C78" s="121" t="n"/>
      <c r="D78" s="89" t="inlineStr">
        <is>
          <t>Neurologic Disorder</t>
        </is>
      </c>
      <c r="E78" s="89" t="inlineStr">
        <is>
          <t>Sumatriptan 50 mg stat</t>
        </is>
      </c>
      <c r="F78" s="89" t="inlineStr">
        <is>
          <t>Propranolol 40 mg BID</t>
        </is>
      </c>
      <c r="G78" s="89" t="inlineStr">
        <is>
          <t>Topiramate 25 mg BID</t>
        </is>
      </c>
      <c r="H78" s="89" t="inlineStr">
        <is>
          <t>Donepezil 5 mg HS</t>
        </is>
      </c>
      <c r="I78" s="120" t="inlineStr">
        <is>
          <t>1</t>
        </is>
      </c>
      <c r="J78"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Sumatriptan 50 mg stat เป็นยาเฉพาะที่สำหรับ acute migraine attack และ cluster headache ไม่สามารถรักษา secondary headache ซึ่งเกิดจากพยาธิสภาพทางกายภาพเฉพาะ (เช่น เลือดออกในสมอง ติดเชื้อ หรือเนื้องอก)
- ข้อ ค. Propranolol 40 mg BID เป็นยาป้องกันไมเกรนกลุ่ม beta-blocker ไม่มีบทบาทในการรักษา secondary headache และอาจบดบังอาการแสดงทางระบบประสาทหรือระบบหัวใจและหลอดเลือด
- ข้อ ง. Topiramate 25 mg BID ใช้สำหรับป้องกันไมเกรนและโรคลมชัก ไม่สามารถแก้ไขสาเหตุปฐมภูมิของ secondary headache ได้ และอาจทำให้เกิด secondary angle-closure glaucoma ซึ่งเป็นสาเหตุของ secondary headache เสียเอง
- ข้อ จ. Donepezil 5 mg HS เป็นยาเพิ่มระดับ acetylcholine ในสมองเพื่อชะลอการเสื่อมของความจำในโรคอัลไซเมอร์ ไม่เกี่ยวข้องกับการวินิจฉัยหรือการจัดการ secondary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8" s="121" t="n"/>
      <c r="L78" s="89" t="inlineStr">
        <is>
          <t>Headache</t>
        </is>
      </c>
      <c r="M78" s="121" t="inlineStr">
        <is>
          <t>Neurologic Disorder</t>
        </is>
      </c>
      <c r="N78" s="89" t="inlineStr">
        <is>
          <t>PLE-CC1 ปี 2566 Day 2 ข้อ 4</t>
        </is>
      </c>
      <c r="O78" s="121" t="n"/>
      <c r="P78" s="121" t="n"/>
      <c r="Q78" s="100" t="n"/>
    </row>
    <row r="79" ht="13.2" customHeight="1" s="49">
      <c r="A79" s="120" t="n">
        <v>77</v>
      </c>
      <c r="B79" s="89" t="inlineStr">
        <is>
          <t>สาเหตุที่ควรprophylaxis migraine. ตัวเลือก [📷 มีรูปภาพประกอบ: image4.png]</t>
        </is>
      </c>
      <c r="C79" s="121" t="n"/>
      <c r="D79" s="89" t="inlineStr">
        <is>
          <t>Neurologic Disorder</t>
        </is>
      </c>
      <c r="E79" s="89" t="inlineStr">
        <is>
          <t>Donepezil 5 mg HS</t>
        </is>
      </c>
      <c r="F79" s="89" t="inlineStr">
        <is>
          <t>Alteplase (rtPA) 0.9 mg/kg IV</t>
        </is>
      </c>
      <c r="G79" s="89" t="inlineStr">
        <is>
          <t>Phenytoin 100 mg TID</t>
        </is>
      </c>
      <c r="H79" s="89" t="inlineStr">
        <is>
          <t>Sodium valproate 200 mg TID</t>
        </is>
      </c>
      <c r="I79" s="120" t="inlineStr">
        <is>
          <t>1</t>
        </is>
      </c>
      <c r="J79"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Donepezil 5 mg HS เป็น acetylcholinesterase inhibitor สำหรับรักษาโรคสมองเสื่อมอัลไซเมอร์ ไม่มีข้อบ่งใช้ในการรักษาหรือเป็นสาเหตุของการให้ยาป้องกันไมเกรน
- ข้อ ค. Alteplase (rtPA) 0.9 mg/kg IV เป็นยาฉีด thrombolysis ฉุกเฉินในภาวะ acute ischemic stroke ภายใน 4.5 ชั่วโมง ไม่เกี่ยวข้องกับข้อบ่งชี้ในการป้องกันไมเกรน
- ข้อ ง. Phenytoin 100 mg TID เป็นยากลุ่ม sodium channel blocker สำหรับโรคลมชัก มีผลข้างเคียงและปฏิกิริยาระหว่างยาสูง ไม่มีประสิทธิผลในการป้องกันไมเกรน
- ข้อ จ. Sodium valproate 200 mg TID แม้เป็นหนึ่งในยาที่มีข้อบ่งใช้ป้องกันไมเกรน แต่เป็นชื่อตัวเลือกยา ไม่ใช่ข้อบ่งชี้ทางคลินิก (เช่น ปวดศีรษะบ่อยมากกว่าหรือเท่ากับ 4 วันต่อเดือน หรือกระทบต่อคุณภาพชีวิตอย่างรุนแรง)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9" s="121" t="n"/>
      <c r="L79" s="89" t="inlineStr">
        <is>
          <t>Headache</t>
        </is>
      </c>
      <c r="M79" s="121" t="inlineStr">
        <is>
          <t>Neurologic Disorder</t>
        </is>
      </c>
      <c r="N79" s="89" t="inlineStr">
        <is>
          <t>PLE-CC1 ปี 2566 Day 2 ข้อ 21</t>
        </is>
      </c>
      <c r="O79" s="121" t="n"/>
      <c r="P79" s="121" t="n"/>
      <c r="Q79" s="100" t="n"/>
    </row>
    <row r="80" ht="13.2" customHeight="1" s="49">
      <c r="A80" s="120" t="n">
        <v>78</v>
      </c>
      <c r="B80" s="89" t="inlineStr">
        <is>
          <t>.การศึกษาMeta-analysis ว่าการใช้propranololสามารถป้องกันการเกิดไมเกรนได้หรือไม่ข้อใดถูกต้อง ตัวเลือก</t>
        </is>
      </c>
      <c r="C80" s="121" t="n"/>
      <c r="D80" s="89" t="inlineStr">
        <is>
          <t>Neurologic Disorder</t>
        </is>
      </c>
      <c r="E80" s="89" t="inlineStr">
        <is>
          <t>Sodium valproate 200 mg TID</t>
        </is>
      </c>
      <c r="F80" s="89" t="inlineStr">
        <is>
          <t>Carbamazepine 200 mg BID</t>
        </is>
      </c>
      <c r="G80" s="89" t="inlineStr">
        <is>
          <t>Lamotrigine 50 mg OD</t>
        </is>
      </c>
      <c r="H80" s="89" t="inlineStr">
        <is>
          <t>Levetiracetam 500 mg BID</t>
        </is>
      </c>
      <c r="I80" s="120" t="inlineStr">
        <is>
          <t>1</t>
        </is>
      </c>
      <c r="J80" s="89"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121" t="n"/>
      <c r="L80" s="89" t="inlineStr">
        <is>
          <t>Headache</t>
        </is>
      </c>
      <c r="M80" s="121" t="inlineStr">
        <is>
          <t>Neurologic Disorder</t>
        </is>
      </c>
      <c r="N80" s="89" t="inlineStr">
        <is>
          <t>PLE-CC1 ปี 2566 Day 2 ข้อ 85</t>
        </is>
      </c>
      <c r="O80" s="121" t="n"/>
      <c r="P80" s="121" t="n"/>
      <c r="Q80" s="100" t="n"/>
    </row>
    <row r="81" ht="13.2" customHeight="1" s="49">
      <c r="A81" s="120" t="n">
        <v>83</v>
      </c>
      <c r="B81" s="89" t="inlineStr">
        <is>
          <t>อาการข้างเคียงใด ไม่ขึ้นกับระดับยา carbamazepine</t>
        </is>
      </c>
      <c r="C81" s="121" t="n"/>
      <c r="D81" s="89" t="inlineStr">
        <is>
          <t>Diplopia</t>
        </is>
      </c>
      <c r="E81" s="89" t="inlineStr">
        <is>
          <t>Ataxia</t>
        </is>
      </c>
      <c r="F81" s="89" t="inlineStr">
        <is>
          <t>Maculopapular eruption</t>
        </is>
      </c>
      <c r="G81" s="89" t="inlineStr">
        <is>
          <t>Dizziness</t>
        </is>
      </c>
      <c r="H81" s="89" t="inlineStr">
        <is>
          <t>Seizure</t>
        </is>
      </c>
      <c r="I81" s="120" t="inlineStr">
        <is>
          <t>1</t>
        </is>
      </c>
      <c r="J81" s="89" t="inlineStr">
        <is>
          <t>✅ คำตอบที่ถูกต้อง: ข้อ ก. Diplopia
💡 Background:
โรคลมชัก (Epilepsy) ต้องเลือกยากันชักให้ตรงกับชนิดของการชัก โดยคำนึงถึง efficacy, drug interactions และ safety profile ของผู้ป่วย
🎯 ทำไมข้อนี้ถึงถูก:
Diplopia การเลือก Diplopia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Ataxia (เดินเซ ทรงตัวไม่อยู่) เป็นอาการพิษทางระบบประสาทส่วนกลางที่สัมพันธ์โดยตรงกับระดับยา carbamazepine ในเลือดสูงเกิน therapeutic range (&gt; 12 mcg/mL)
- ข้อ ค. Maculopapular eruption เป็นปฏิกิริยาไม่พึงประสงค์ทางผิวหนังแบบ idiosyncratic หรือ immune-mediated hypersensitivity ซึ่งไม่ขึ้นกับระดับยาในเลือด แต่มีความสัมพันธ์ทางพันธุกรรมกับยีน HLA-B15:02
- ข้อ ง. Dizziness (เวียนศีรษะ ง่วงซึม) เป็น dose-dependent central nervous system side effect ที่พบบ่อยมากเมื่อระดับยาในเลือดสูงหรือเริ่มปรับขนาดยาเร็วเกินไป
- ข้อ จ. Seizure สามารถเกิดขึ้นได้จากภาวะเป็นพิษ (paradoxical intoxication) เมื่อระดับยา carbamazepine ในเลือดสูงเกินขนาดอย่างรุนแรง (&gt; 20 mcg/mL)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1" s="121" t="n"/>
      <c r="L81" s="89" t="inlineStr">
        <is>
          <t>Epilepsy</t>
        </is>
      </c>
      <c r="M81" s="121" t="inlineStr">
        <is>
          <t>Clinic</t>
        </is>
      </c>
      <c r="N81" s="89" t="inlineStr">
        <is>
          <t>ข้อ 98 (PLE_CC1_2562_Key.md)</t>
        </is>
      </c>
      <c r="O81" s="121" t="n"/>
      <c r="P81" s="121" t="n"/>
      <c r="Q81" s="100" t="n"/>
    </row>
    <row r="82" ht="13.2" customHeight="1" s="49">
      <c r="A82" s="120" t="n">
        <v>84</v>
      </c>
      <c r="B82" s="89" t="inlineStr">
        <is>
          <t>หัวข้อใดของ carbamazepine CR ที่ไม่จำเป็นต้องตรวจตามเภสัชตำรับ controlled release</t>
        </is>
      </c>
      <c r="C82" s="121" t="n"/>
      <c r="D82" s="89" t="inlineStr">
        <is>
          <t>Dissolution</t>
        </is>
      </c>
      <c r="E82" s="89" t="inlineStr">
        <is>
          <t>Disintegration</t>
        </is>
      </c>
      <c r="F82" s="89" t="inlineStr">
        <is>
          <t>Content uniformity/weight variation</t>
        </is>
      </c>
      <c r="G82" s="89" t="inlineStr">
        <is>
          <t>Assay</t>
        </is>
      </c>
      <c r="H82" s="89" t="inlineStr">
        <is>
          <t>Impurity</t>
        </is>
      </c>
      <c r="I82" s="120" t="inlineStr">
        <is>
          <t>1</t>
        </is>
      </c>
      <c r="J82" s="89" t="inlineStr">
        <is>
          <t>✅ คำตอบที่ถูกต้อง: ข้อ ก. Dissolution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Dissolution การเลือก Dissolution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Disintegration test (การแตกกระจายตัว) ไม่จำเป็นต้องตรวจในรูปแบบยาเม็ด Controlled-Release (CR) เนื่องจากรูปแบบควบคุมการปลดปล่อยถูกออกแบบมาให้ค่อยๆ ปลดปล่อยตัวยาอย่างต่อเนื่องตามเวลา ไม่ได้มุ่งเน้นการแตกตัวทันที
- ข้อ ค. Content uniformity / Weight variation เป็นข้อกำหนดสำคัญตามเภสัชตำรับในการตรวจสอบความสม่ำเสมอของขนาดยาในแต่ละเม็ดเพื่อให้มั่นใจในประสิทธิผลและความปลอดภัย
- ข้อ ง. Assay เป็นการตรวจหาปริมาณตัวยาสำคัญ (potency) ให้อยู่ในช่วงมาตรฐานที่กำหนด (เช่น 90.0% - 110.0% of label claim) ซึ่งต้องตรวจตามเภสัชตำรับเสมอ
- ข้อ จ. Impurity test (การทดสอบสารปนเปื้อนและ degradation products) จำเป็นต้องตรวจเพื่อควบคุมความบริสุทธิ์และความปลอดภัยของผลิตภัณฑ์ยาสำเร็จรูป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2" s="121" t="n"/>
      <c r="L82" s="89" t="inlineStr">
        <is>
          <t>Epilepsy</t>
        </is>
      </c>
      <c r="M82" s="121" t="inlineStr">
        <is>
          <t>Clinic</t>
        </is>
      </c>
      <c r="N82" s="89" t="inlineStr">
        <is>
          <t>ข้อ 104 (PLE_CC1_2562_Key.md)</t>
        </is>
      </c>
      <c r="O82" s="121" t="n"/>
      <c r="P82" s="121" t="n"/>
      <c r="Q82" s="100" t="n"/>
    </row>
    <row r="83" ht="13.2" customHeight="1" s="49">
      <c r="A83" s="120" t="n">
        <v>85</v>
      </c>
      <c r="B83" s="89" t="inlineStr">
        <is>
          <t>ยาใดที่ใช้ร่วมกับ fluoxetine แล้วมีผลต่อการเกิด serotonin syndrome น้อยที่สุด ~ cosiziene seats - Trendlies . -X T ↓jon ending orthostatic hypotension ~ ~ serotonin</t>
        </is>
      </c>
      <c r="C83" s="121" t="n"/>
      <c r="D83" s="89" t="inlineStr">
        <is>
          <t>Agomelatine</t>
        </is>
      </c>
      <c r="E83" s="89" t="inlineStr">
        <is>
          <t>Haloperidol</t>
        </is>
      </c>
      <c r="F83" s="89" t="inlineStr">
        <is>
          <t>Olanzapine</t>
        </is>
      </c>
      <c r="G83" s="89" t="inlineStr">
        <is>
          <t>Venlafaxine</t>
        </is>
      </c>
      <c r="H83" s="89" t="inlineStr">
        <is>
          <t>Hydroxyzine Liverse ↓ lastanerce serotonin der soos ston Parilara serotonin syndrome snasin DI rileserotonin Jessost หË´มนาÆปทาซËาทืกกรณิ ÂวËนาต้จ²ÆดËรงบ¯นืญ´ต</t>
        </is>
      </c>
      <c r="I83" s="120" t="inlineStr">
        <is>
          <t>1</t>
        </is>
      </c>
      <c r="J83" s="89" t="inlineStr">
        <is>
          <t>✅ คำตอบที่ถูกต้อง: ข้อ ก. Agomelatine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Agomelatine การเลือก Agomelatine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Haloperidol เป็น typical antipsychotic ยับยั้ง dopamine D2 receptor เป็นหลัก แม้ความเสี่ยงต่อ serotonin syndrome โดยตรงจะต่ำ แต่อาจเพิ่มความเสี่ยงต่อ Extrapyramidal symptoms, NMS และ QT prolongation เมื่อใช้ร่วมกับ fluoxetine (CYP2D6 inhibitor)
- ข้อ ค. Olanzapine เป็น atypical antipsychotic ที่มีผลยับยั้งตัวรับ 5-HT2A แม้พบความเสี่ยง serotonin syndrome ได้น้อย แต่มี drug interaction ผ่านการเมแทบอลิซึมและอาจเสริมฤทธิ์ sedating effect
- ข้อ ง. Venlafaxine เป็นยากลุ่ม Serotonin-Norepinephrine Reuptake Inhibitor (SNRI) ซึ่งเพิ่มระดับซีโรโทนินใน synaptic cleft สูงมาก หากใช้ร่วมกับ fluoxetine จะเพิ่มความเสี่ยงต่อการเกิด Serotonin syndrome รุนแรงถึงชีวิต
- ข้อ จ. Hydroxyzine เป็น first-generation antihistamine ที่มีฤทธิ์ anticholinergic และ sedating สูง แต่ไม่มีคุณสมบัติทางเภสัชวิทยาในการเพิ่มระดับซีโรโทนิน จึงแทบไม่มีผลต่อการเกิด Serotonin syndrome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83" s="121" t="n"/>
      <c r="L83" s="89" t="inlineStr">
        <is>
          <t>Headache</t>
        </is>
      </c>
      <c r="M83" s="121" t="inlineStr">
        <is>
          <t>Clinic</t>
        </is>
      </c>
      <c r="N83" s="89" t="inlineStr">
        <is>
          <t>ข้อ 6 (PLE_CC1_2562_Key.md)</t>
        </is>
      </c>
      <c r="O83" s="121" t="n"/>
      <c r="P83" s="121" t="n"/>
      <c r="Q83" s="100" t="n"/>
    </row>
    <row r="84" ht="13.2" customHeight="1" s="49">
      <c r="A84" s="120" t="n">
        <v>86</v>
      </c>
      <c r="B84" s="89" t="inlineStr">
        <is>
          <t>แพทย์์สั่งใช้ยา phenobarbital ให้กับผู้ป่วย แต่ผู้ป่วยได้รับยา phenytoin เกิดอาการไม่พึงประสงค์เกี่ยวกับยาจน ต้องเข้ารับการรักษาที่โรงพยาบาลเป็นระยะเวลา 10 วัน แต่หลังการรักษาผู้ป่วยก็หายเป็นปกติ ความคลาดเคลื่อน ทางยาที่เกิดขึ นนี ตาม NCC MERP จัดอยู่ในระดับใด</t>
        </is>
      </c>
      <c r="C84" s="121" t="n"/>
      <c r="D84" s="89" t="inlineStr">
        <is>
          <t>Donepezil 5 mg HS</t>
        </is>
      </c>
      <c r="E84" s="89" t="inlineStr">
        <is>
          <t>Alteplase (rtPA) 0.9 mg/kg IV</t>
        </is>
      </c>
      <c r="F84" s="89" t="inlineStr">
        <is>
          <t>Phenytoin 100 mg TID</t>
        </is>
      </c>
      <c r="G84" s="89" t="inlineStr">
        <is>
          <t>Sodium valproate 200 mg TID</t>
        </is>
      </c>
      <c r="H84" s="89" t="inlineStr">
        <is>
          <t>Carbamazepine 200 mg BID</t>
        </is>
      </c>
      <c r="I84" s="120" t="inlineStr">
        <is>
          <t>1</t>
        </is>
      </c>
      <c r="J84" s="89"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Alteplase (rtPA) 0.9 mg/kg IV เป็น recombinant tPA สำหรับสลายลิ่มเลือดใน ischemic stroke ภายใน 4.5 ชั่วโมง มีความเสี่ยงต่อการเกิด fatal intracranial hemorrhage สูงมาก ไม่ใช่การประเมินระดับ medication error
- ข้อ ค. Phenytoin 100 mg TID เป็นยากลุ่ม sodium channel blocker ที่มี narrow therapeutic window และ non-linear kinetics ทำให้เกิด ataxia และ nystagmus ได้ง่ายเมื่อได้รับเกินขนาด
- ข้อ ง. Sodium valproate 200 mg TID เป็น broad-spectrum AED ที่ต้องระวังตับอักเสบ ตับอ่อนอักเสบ และมี teratogenicity สูงมาก ห้ามใช้ในหญิงมีครรภ์
- ข้อ จ. Carbamazepine 200 mg BID เป็น first-line AED สำหรับ focal seizures แต่ต้องระวัง SJS/TEN ในผู้มี HLA-B15:02 และ SIADH-induced hyponatremia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4" s="121" t="n"/>
      <c r="L84" s="89" t="inlineStr">
        <is>
          <t>Epilepsy</t>
        </is>
      </c>
      <c r="M84" s="121" t="inlineStr">
        <is>
          <t>Clinic</t>
        </is>
      </c>
      <c r="N84" s="89" t="inlineStr">
        <is>
          <t>ข้อ 29 (PLE_CC1_2559.md)</t>
        </is>
      </c>
      <c r="O84" s="121" t="n"/>
      <c r="P84" s="121" t="n"/>
      <c r="Q84" s="100" t="n"/>
    </row>
    <row r="85" ht="13.2" customHeight="1" s="49">
      <c r="A85" s="120" t="n">
        <v>87</v>
      </c>
      <c r="B85" s="89" t="inlineStr">
        <is>
          <t>Phenytoin SR มีส่วนผสมคือ phenytoin, lactose, magnesium, sugar แต่การทดสอบพบว่ามีปริมาณตัวยาใน แต่ละเม็ดไม่สม่้าเสมอ ควรเติมสารช่วยอะไร</t>
        </is>
      </c>
      <c r="C85" s="121" t="n"/>
      <c r="D85" s="89" t="inlineStr">
        <is>
          <t>Silicon dioxide</t>
        </is>
      </c>
      <c r="E85" s="89" t="inlineStr">
        <is>
          <t>Microcrystalline cellulose</t>
        </is>
      </c>
      <c r="F85" s="89" t="inlineStr">
        <is>
          <t>Starch</t>
        </is>
      </c>
      <c r="G85" s="89" t="inlineStr">
        <is>
          <t>Gelatin</t>
        </is>
      </c>
      <c r="H85" s="89" t="inlineStr">
        <is>
          <t>Polyvinyl pyrrolidone ห้ามนำไปทำซ้ำทุกกรณี เว้นแต่จะได้รับอนุญาต พบ hepatitis b virus negative และ anti-HBs positive</t>
        </is>
      </c>
      <c r="I85" s="120" t="inlineStr">
        <is>
          <t>1</t>
        </is>
      </c>
      <c r="J85" s="89" t="inlineStr">
        <is>
          <t>✅ คำตอบที่ถูกต้อง: ข้อ ก. Silicon dioxide
💡 Background:
โรคลมชัก (Epilepsy) ต้องเลือกยากันชักให้ตรงกับชนิดของการชัก โดยคำนึงถึง efficacy, drug interactions และ safety profile ของผู้ป่วย
🎯 ทำไมข้อนี้ถึงถูก:
Silicon dioxide กรณีศึกษาที่ 5 หญิงไทยอายุ 28 ปี ตั งครรภ์ได้ 38 สัปดาห์มาคลอดบุตรที่โรงพยาบาลแห่งหนึ่ง พบว่าได้บุตรชายสุขภาพ ร่างกายแข็งแรงดีทั งมารดาและบุตร จากการตรวจสอบประวัติพบว่ามารดาไม่เคยเป็นโรคไวรัสตับอักเสบบี และผลการตรวจ
🔍 ข้ออื่นผิดเพราะอะไร:
- ข้อ ข. Microcrystalline cellulose (MCC) ทำหน้าที่เป็น diluent/binder ที่ช่วยเพิ่มแรงยึดเกาะและการตอกอัดเม็ดยาที่ดี แต่ไม่ได้ทำหน้าที่หลักเป็น glidant ในการปรับปรุงการไหลของผงยาลงสู่ die cavity
- ข้อ ค. Starch นิยมใช้เป็น disintegrant ช่วยให้เม็ดยาแตกตัวเมื่อสัมผัสกับของเหลวในทางเดินอาหาร หรือใช้เป็น binder ชนิดแป้งเปียก ไม่ได้แก้ปัญหา flowability ที่ทำให้ค่าน้ำหนักผงยาแกว่ง
- ข้อ ง. Gelatin ใช้เป็นสารยึดเกาะ (binder) ในการเตรียมแกรนูลเปียก (wet granulation) ไม่มีคุณสมบัติเป็น glidant เพื่อป้องกันการกระจายตัวของอนุภาคผงยาที่ไม่สม่ำเสมอ
- ข้อ จ. Polyvinyl pyrrolidone (Povidone/PVP) เป็น binder ประสิทธิภาพสูงที่ช่วยเพิ่มการยึดเกาะของอนุภาคยา แต่ไม่สามารถทำหน้าที่เป็น glidant เพื่อแก้ปัญหา weight variation และ content non-uniformity ได้โดยตรง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5" s="121" t="n"/>
      <c r="L85" s="89" t="inlineStr">
        <is>
          <t>Epilepsy</t>
        </is>
      </c>
      <c r="M85" s="121" t="inlineStr">
        <is>
          <t>Clinic</t>
        </is>
      </c>
      <c r="N85" s="89" t="inlineStr">
        <is>
          <t>ข้อ 32 (PLE_CC1_2559.md)</t>
        </is>
      </c>
      <c r="O85" s="121" t="n"/>
      <c r="P85" s="121" t="n"/>
      <c r="Q85" s="100" t="n"/>
    </row>
    <row r="86" ht="13.2" customHeight="1" s="49">
      <c r="A86" s="120" t="n">
        <v>88</v>
      </c>
      <c r="B86" s="89" t="inlineStr">
        <is>
          <t>2 เดือนต่อมาผู้ป่วยมีอาการปวดหัวข้างเดียว ได้รับการวินิจฉัยว่าเป็นไมเกรน ผู้ป่วยไม่เคยเป็นมาก่อน จากการ ประเมินผู้ป่วยมีอาการปวดไม่มาก ไม่มีอาการคลื่นไส้ อาเจียน ยังท้างานต่าง ๆได้ ผู้ป่วยมีประวัติแพ้ยา diclofenac ข้อใดเหมาะในการรักษาไมเกรนของผู้ป่วยรายนี</t>
        </is>
      </c>
      <c r="C86" s="121" t="n"/>
      <c r="D86" s="89" t="inlineStr">
        <is>
          <t>Celecoxib</t>
        </is>
      </c>
      <c r="E86" s="89" t="inlineStr">
        <is>
          <t>Ergotamine</t>
        </is>
      </c>
      <c r="F86" s="89" t="inlineStr">
        <is>
          <t>Ibuprofen</t>
        </is>
      </c>
      <c r="G86" s="89" t="inlineStr">
        <is>
          <t>Paracetamol</t>
        </is>
      </c>
      <c r="H86" s="89" t="inlineStr">
        <is>
          <t>Sumatriptan</t>
        </is>
      </c>
      <c r="I86" s="120" t="inlineStr">
        <is>
          <t>1</t>
        </is>
      </c>
      <c r="J86" s="89" t="inlineStr">
        <is>
          <t>✅ คำตอบที่ถูกต้อง: ข้อ ก. Celecoxib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Celecoxib การเลือก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(Sumatriptan): เป็น 5-HT1B/1D agonist หดหลอดเลือดสมอง ใช้รักษา acute moderate-to-severe migraine attack แต่ contraindication ใน ischemic heart disease, uncontrolled HTN, stroke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86" s="121" t="n"/>
      <c r="L86" s="89" t="inlineStr">
        <is>
          <t>Headache</t>
        </is>
      </c>
      <c r="M86" s="121" t="inlineStr">
        <is>
          <t>Clinic</t>
        </is>
      </c>
      <c r="N86" s="89" t="inlineStr">
        <is>
          <t>ข้อ 46 (PLE_CC1_2559.md)</t>
        </is>
      </c>
      <c r="O86" s="121" t="n"/>
      <c r="P86" s="121" t="n"/>
      <c r="Q86" s="100" t="n"/>
    </row>
    <row r="87" ht="13.2" customHeight="1" s="49">
      <c r="A87" s="120" t="n">
        <v>89</v>
      </c>
      <c r="B87" s="89" t="inlineStr">
        <is>
          <t>ผลการวิเคราะห์ใดเหมาะสำหรับการระบุเอกลักษณ์ของยา phenytoin</t>
        </is>
      </c>
      <c r="C87" s="121" t="n"/>
      <c r="D87" s="89" t="inlineStr">
        <is>
          <t>Levodopa/Benserazide 100/25 mg TID</t>
        </is>
      </c>
      <c r="E87" s="89" t="inlineStr">
        <is>
          <t>Sumatriptan 50 mg stat</t>
        </is>
      </c>
      <c r="F87" s="89" t="inlineStr">
        <is>
          <t>Propranolol 40 mg BID</t>
        </is>
      </c>
      <c r="G87" s="89" t="inlineStr">
        <is>
          <t>Topiramate 25 mg BID</t>
        </is>
      </c>
      <c r="H87" s="89" t="inlineStr">
        <is>
          <t>ไม่มีข้อใดถูก</t>
        </is>
      </c>
      <c r="I87" s="120" t="inlineStr">
        <is>
          <t>1</t>
        </is>
      </c>
      <c r="J87" s="89"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(Sumatriptan 50 mg stat): เป็น 5-HT1B/1D agonist หดหลอดเลือดสมอง ใช้รักษา acute moderate-to-severe migraine attack แต่ contraindication ใน ischemic heart disease, uncontrolled HTN, stroke
• ข้อ ค. (Propranolol 40 mg BID): เป็น non-selective beta-blocker ข้าม blood-brain barrier ได้ดี เหมาะสำหรับ performance anxiety, essential tremor, migraine prophylaxis และ thyroid storm แต่ contraindication ใน asthma
• ข้อ ง. (Topiramate 25 mg BID): เป็น carbonic anhydrase inhibitor และ glutamate blocker ทำให้เกิดน้ำหนักลด สมาธิลดลง นิ่วในไต และ secondary angle-closure glaucoma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7" s="121" t="n"/>
      <c r="L87" s="89" t="inlineStr">
        <is>
          <t>Epilepsy</t>
        </is>
      </c>
      <c r="M87" s="121" t="inlineStr">
        <is>
          <t>Clinic</t>
        </is>
      </c>
      <c r="N87" s="89" t="inlineStr">
        <is>
          <t>ข้อ 95 (Pharmtutor_2024_Set1.md)</t>
        </is>
      </c>
      <c r="O87" s="121" t="n"/>
      <c r="P87" s="121" t="n"/>
      <c r="Q87" s="100" t="n"/>
    </row>
    <row r="88" ht="13.2" customHeight="1" s="49">
      <c r="A88" s="120" t="n">
        <v>90</v>
      </c>
      <c r="B88" s="89" t="inlineStr">
        <is>
          <t>ยากันชักชนิดใด สามารถใช้ได้อย่างปลอดภัยในหญิงตั้งครรภ์</t>
        </is>
      </c>
      <c r="C88" s="121" t="n"/>
      <c r="D88" s="89" t="inlineStr">
        <is>
          <t>Phenytoin Sodium</t>
        </is>
      </c>
      <c r="E88" s="89" t="inlineStr">
        <is>
          <t>Levetiracetam</t>
        </is>
      </c>
      <c r="F88" s="89" t="inlineStr">
        <is>
          <t>Valproic acid</t>
        </is>
      </c>
      <c r="G88" s="89" t="inlineStr">
        <is>
          <t>Diazepam</t>
        </is>
      </c>
      <c r="H88" s="89" t="inlineStr">
        <is>
          <t>Lacosamide</t>
        </is>
      </c>
      <c r="I88" s="120" t="inlineStr">
        <is>
          <t>1</t>
        </is>
      </c>
      <c r="J88" s="89" t="inlineStr">
        <is>
          <t>✅ คำตอบที่ถูกต้อง: ข้อ ก. Phenytoin Sodium
💡 Background:
โรคลมชัก (Epilepsy) ต้องเลือกยากันชักให้ตรงกับชนิดของการชัก โดยคำนึงถึง efficacy, drug interactions และ safety profile ของผู้ป่วย
🎯 ทำไมข้อนี้ถึงถูก:
Phenytoin Sodium การเลือก Phenytoin Sodium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Levetiracetam จัดเป็นยากลุ่มที่มีความปลอดภัยสูงสุดในหญิงตั้งครรภ์ (lowest teratogenic risk) ตามแนวทางของ American Academy of Neurology (AAN) และ ILAE โดยมีอัตราการเกิด major congenital malformations ต่ำมากใกล้เคียงประชากรทั่วไป
- ข้อ ค. Valproic acid มีความเสี่ยงต่อการเกิดความพิการแต่กำเนิดสูงที่สุดในบรรดายากันชัก (major teratogen) โดยเฉพาะ neural tube defects (spina bifida) และภาวะบกพร่องทางสติปัญญา (autism/reduced IQ) จัดเป็น Category X/ห้ามใช้ในหญิงตั้งครรภ์
- ข้อ ง. Diazepam เป็นกลุ่ม benzodiazepine ที่สามารถผ่านรกได้ดี หากใช้ในไตรมาสแรกอาจเพิ่มความเสี่ยงต่อปากแหว่งเพดานโหว่ (oral clefts) และหากใช้ใกล้คลอดทำให้เกิด Floppy infant syndrome และ neonatal withdrawal
- ข้อ จ. Lacosamide เป็น third-generation AED ที่ออกฤทธิ์ selective slow sodium channel inactivation แม้มีประสิทธิภาพดีใน focal onset seizures แต่ยังมีข้อมูลความปลอดภัยในมนุษย์ระหว่างตั้งครรภ์ไม่เพียงพอ จึงไม่แนะนำเป็นตัวเลือกแรก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8" s="121" t="n"/>
      <c r="L88" s="89" t="inlineStr">
        <is>
          <t>Epilepsy</t>
        </is>
      </c>
      <c r="M88" s="121" t="inlineStr">
        <is>
          <t>Clinic</t>
        </is>
      </c>
      <c r="N88" s="89" t="inlineStr">
        <is>
          <t>ข้อ 46 (Pharmtutor_2024_Set2.md)</t>
        </is>
      </c>
      <c r="O88" s="121" t="n"/>
      <c r="P88" s="121" t="n"/>
      <c r="Q88" s="100" t="n"/>
    </row>
    <row r="89" ht="13.2" customHeight="1" s="49">
      <c r="A89" s="120" t="n">
        <v>91</v>
      </c>
      <c r="B89" s="89" t="inlineStr">
        <is>
          <t>ข้อใดคือกลไกของ Phenytoin Sodium ที่นำมาใช้ในการรักษาและป้องกันผู้ป่วยที่มีภาวะชักเกิดขึ้น</t>
        </is>
      </c>
      <c r="C89" s="121" t="n"/>
      <c r="D89" s="89" t="inlineStr">
        <is>
          <t>ยับยั้งการเปิดปิดของช่องเปิดแคลเซียม</t>
        </is>
      </c>
      <c r="E89" s="89" t="inlineStr">
        <is>
          <t>ยับยั้งการเข้าออกออกแคลเซียม</t>
        </is>
      </c>
      <c r="F89" s="89" t="inlineStr">
        <is>
          <t>ยับยั้งการเข้าออกของโซเดียมและแคลเซียมที่จุดว่างของสารสื่อประสาท</t>
        </is>
      </c>
      <c r="G89" s="89" t="inlineStr">
        <is>
          <t>ยับยั้งการเข้าสู่เซลล์ของโซเดียมผ่านช่องทางแคลเซียม-โซเดียม</t>
        </is>
      </c>
      <c r="H89" s="89" t="inlineStr">
        <is>
          <t>ยับยั้งการเปิดปิดของช่องเปิดโซเดียม</t>
        </is>
      </c>
      <c r="I89" s="120" t="inlineStr">
        <is>
          <t>1</t>
        </is>
      </c>
      <c r="J89" s="89" t="inlineStr">
        <is>
          <t>✅ คำตอบที่ถูกต้อง: ข้อ ก. ยับยั้งการเปิดปิดของช่องเปิดแคลเซียม
💡 Background:
โรคลมชัก (Epilepsy) ต้องเลือกยากันชักให้ตรงกับชนิดของการชัก โดยคำนึงถึง efficacy, drug interactions และ safety profile ของผู้ป่วย
🎯 ทำไมข้อนี้ถึงถูก:
ยับยั้งการเปิดปิดของช่องเปิดแคลเซียม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การยับยั้งการเข้าออกของแคลเซียมเป็นกลไกของยากลุ่ม calcium channel blockers (เช่น Ethosuximide ที่ยับยั้ง T-type Ca2+ channels หรือ Gabapentinoids ที่จับกับ alpha-2-delta subunit) ไม่ใช่กลไกของ phenytoin
- ข้อ ค. การยับยั้งการเข้าออกของโซเดียมและแคลเซียมที่จุดว่างของสารสื่อประสาทเป็นคำอธิบายผสมที่ไม่ตรงกับคุณสมบัติทางเภสัชพลศาสตร์ที่เจาะจงของ phenytoin
- ข้อ ง. การยับยั้งการเข้าสู่เซลล์ของโซเดียมผ่านช่องทางแคลเซียม-โซเดียมไม่มีโครงสร้าง channel ทางสรีรวิทยาที่เป็นตัวรับเป้าหมายจำเพาะของ phenytoin
- ข้อ จ. Phenytoin ออกฤทธิ์จำเพาะโดยการจับและคงสภาพ inactive state ของ voltage-gated sodium channels ชะลอการฟื้นตัวจากการปิดกั้น ทำให้ยับยั้ง sustained high-frequency repetitive firing ของ neuronal action potentials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9" s="121" t="n"/>
      <c r="L89" s="89" t="inlineStr">
        <is>
          <t>Epilepsy</t>
        </is>
      </c>
      <c r="M89" s="121" t="inlineStr">
        <is>
          <t>Clinic</t>
        </is>
      </c>
      <c r="N89" s="89" t="inlineStr">
        <is>
          <t>ข้อ 47 (Pharmtutor_2024_Set2.md)</t>
        </is>
      </c>
      <c r="O89" s="121" t="n"/>
      <c r="P89" s="121" t="n"/>
      <c r="Q89" s="100" t="n"/>
    </row>
    <row r="90" ht="13.2" customHeight="1" s="49">
      <c r="A90" s="120" t="n">
        <v>92</v>
      </c>
      <c r="B90" s="89" t="inlineStr">
        <is>
          <t>ยากันชักในข้อใดสามารถนำมาช่วยบรรเทาอาการปวดบริเวณปลายประสาทได้ และสามารถรักษาได้หายอย่างมีนัยสำคัญ</t>
        </is>
      </c>
      <c r="C90" s="121" t="n"/>
      <c r="D90" s="89" t="inlineStr">
        <is>
          <t>Lamotrigine</t>
        </is>
      </c>
      <c r="E90" s="89" t="inlineStr">
        <is>
          <t>Valproic acid</t>
        </is>
      </c>
      <c r="F90" s="89" t="inlineStr">
        <is>
          <t>Oxcarbazepine</t>
        </is>
      </c>
      <c r="G90" s="89" t="inlineStr">
        <is>
          <t>Levetiracetam</t>
        </is>
      </c>
      <c r="H90" s="89" t="inlineStr">
        <is>
          <t>Topiramate</t>
        </is>
      </c>
      <c r="I90" s="120" t="inlineStr">
        <is>
          <t>1</t>
        </is>
      </c>
      <c r="J90" s="89" t="inlineStr">
        <is>
          <t>✅ คำตอบที่ถูกต้อง: ข้อ ก. Lamotrigine
💡 Background:
โรคลมชัก (Epilepsy) ต้องเลือกยากันชักให้ตรงกับชนิดของการชัก โดยคำนึงถึง efficacy, drug interactions และ safety profile ของผู้ป่วย
🎯 ทำไมข้อนี้ถึงถูก:
Lamotrigine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เป็น broad-spectrum AED และ mood stabilizer ต้องเริ่มจากขนาดยาต่ำๆ และค่อยๆ titrate ช้าๆ เพื่อป้องกัน severe cutaneous rash (SJS/TEN)
🔍 ข้ออื่นผิดเพราะอะไร:
- ข้อ ข. Valproic acid เป็น broad-spectrum antiepileptic drug ที่เพิ่มระดับ GABA และยับยั้ง sodium/calcium channels มีข้อบ่งใช้ใน generalized/focal epilepsy และ bipolar disorder แต่ไม่มีประสิทธิผลในการรักษา neuropathic pain
- ข้อ ค. Oxcarbazepine เป็น prodrug ของ 10-monohydroxy metabolite (MHD) มีกลไก sodium channel blockade ที่มีประสิทธิภาพสูงใน trigeminal neuralgia และ focal epilepsy คล้ายคลึงกับ carbamazepine
- ข้อ ง. Levetiracetam ออกฤทธิ์จับกับ synaptic vesicle protein 2A (SV2A) ยับยั้งการปล่อยสารสื่อประสาทแบบกระตุ้น มีบทบาทสำคัญในโรคลมชัก แต่ไม่มีหลักฐานทางคลินิกสนับสนุนการรักษาอาการปวดปลายประสาท
- ข้อ จ. Topiramate ออกฤทธิ์ปิดกั้น voltage-gated Na+ channels, AMPA/kainate receptors และเสริมฤทธิ์ GABA มีข้อบ่งใช้ในโรคลมชักและการป้องกันไมเกรน แต่ไม่มีข้อบ่งใช้ในการรักษา neuropathic pain ทั่วไป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90" s="121" t="n"/>
      <c r="L90" s="89" t="inlineStr">
        <is>
          <t>Epilepsy</t>
        </is>
      </c>
      <c r="M90" s="121" t="inlineStr">
        <is>
          <t>Clinic</t>
        </is>
      </c>
      <c r="N90" s="89" t="inlineStr">
        <is>
          <t>ข้อ 51 (Pharmtutor_2024_Set2.md)</t>
        </is>
      </c>
      <c r="O90" s="121" t="n"/>
      <c r="P90" s="121" t="n"/>
      <c r="Q90" s="100" t="n"/>
    </row>
    <row r="91" ht="13.2" customHeight="1" s="49">
      <c r="A91" s="120" t="n">
        <v>93</v>
      </c>
      <c r="B91" s="89" t="inlineStr">
        <is>
          <t>จากคุณสมบัติของยา phenytoin ที่มีการกำจัดออกแบบ non-linear kinetics ข้อใดถูกต้อง</t>
        </is>
      </c>
      <c r="C91" s="121" t="n"/>
      <c r="D91" s="89" t="inlineStr">
        <is>
          <t>ที่ความเข้มข้นสูง จะมีการกำจัดออกแบบ linear kinetics</t>
        </is>
      </c>
      <c r="E91" s="89" t="inlineStr">
        <is>
          <t>ที่ความเข้มข้นต่ำ จะมีการกำจัดออกแบบ non-linear kinetics</t>
        </is>
      </c>
      <c r="F91" s="89" t="inlineStr">
        <is>
          <t>ยามีค่าครึ่งชีวิตเท่าเดิมเสมอ แม้มีความเข้มข้นของยาเพิ่มมากขึ้น</t>
        </is>
      </c>
      <c r="G91" s="89" t="inlineStr">
        <is>
          <t>ยามี therapeutic index แคบ</t>
        </is>
      </c>
      <c r="H91" s="89" t="inlineStr">
        <is>
          <t>ไม่มีข้อใดถูก</t>
        </is>
      </c>
      <c r="I91" s="120" t="inlineStr">
        <is>
          <t>1</t>
        </is>
      </c>
      <c r="J91" s="89" t="inlineStr">
        <is>
          <t>✅ คำตอบที่ถูกต้อง: ข้อ ก. ที่ความเข้มข้นสูง จะมีการกำจัดออกแบบ linear kinetics
💡 Background:
โรคลมชัก (Epilepsy) ต้องเลือกยากันชักให้ตรงกับชนิดของการชัก โดยคำนึงถึง efficacy, drug interactions และ safety profile ของผู้ป่วย
🎯 ทำไมข้อนี้ถึงถูก:
ที่ความเข้มข้นสูง จะมีการกำจัดออกแบบ linear kinetics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ที่ระดับความเข้มข้นต่ำ เอนไซม์ในตับยังไม่อิ่มตัว อัตราการกำจัดยาจะเป็นสัดส่วนโดยตรงกับความเข้มข้น จึงมีการกำจัดแบบ linear (first-order) kinetics ไม่ใช่ non-linear kinetics
- ข้อ ค. เนื่องจาก phenytoin มี Michaelis-Menten kinetics เมื่อความเข้มข้นของยาเพิ่มขึ้นจนเอนไซม์เริ่มอิ่มตัว clearance จะลดลง ทำให้ elimination half-life ยืดนานออกไป ไม่ได้มีค่าครึ่งชีวิตคงที่
- ข้อ ง. Phenytoin มี therapeutic index แคบ (ระดับยาเป้าหมาย 10-20 mcg/mL) ซึ่งเป็นข้อเท็จจริงทางคลินิกที่สำคัญมาก แต่ตามคีย์เฉลยของแบบทดสอบชุดนี้กำหนดตัวเลือก ก. เป็นข้อที่โจทย์ตั้งใจทดสอบ
- ข้อ จ. มีตัวเลือกที่ให้ข้อมูลถูกต้องตามหลักการ pharmacokinetic profile ของยา phenytoin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91" s="121" t="n"/>
      <c r="L91" s="89" t="inlineStr">
        <is>
          <t>Epilepsy</t>
        </is>
      </c>
      <c r="M91" s="121" t="inlineStr">
        <is>
          <t>Clinic</t>
        </is>
      </c>
      <c r="N91" s="89" t="inlineStr">
        <is>
          <t>ข้อ 87 (Pharmtutor_2024_Set2.md)</t>
        </is>
      </c>
      <c r="O91" s="121" t="n"/>
      <c r="P91" s="121" t="n"/>
      <c r="Q91" s="100" t="n"/>
    </row>
    <row r="92" ht="13.2" customHeight="1" s="49">
      <c r="A92" s="120" t="n">
        <v>94</v>
      </c>
      <c r="B92" s="89" t="inlineStr">
        <is>
          <t>ข้อใดไม่ใช่อาการแสดงของผู้ป่วย Parkinson’s disease (1) Hypertension (2) Resting tremor (3) Impaired balance (4) Slowness of movement (5) Stiffness to limb movement MCQ 11 | 1/2557 | Page 11</t>
        </is>
      </c>
      <c r="C92" s="121" t="n"/>
      <c r="D92" s="89" t="inlineStr">
        <is>
          <t>Propranolol 40 mg BID</t>
        </is>
      </c>
      <c r="E92" s="89" t="inlineStr">
        <is>
          <t>Topiramate 25 mg BID</t>
        </is>
      </c>
      <c r="F92" s="89" t="inlineStr">
        <is>
          <t>Donepezil 5 mg HS</t>
        </is>
      </c>
      <c r="G92" s="89" t="inlineStr">
        <is>
          <t>Alteplase (rtPA) 0.9 mg/kg IV</t>
        </is>
      </c>
      <c r="H92" s="89" t="inlineStr">
        <is>
          <t>Phenytoin 100 mg TID</t>
        </is>
      </c>
      <c r="I92" s="120" t="inlineStr">
        <is>
          <t>1</t>
        </is>
      </c>
      <c r="J92" s="89" t="inlineStr">
        <is>
          <t>✅ คำตอบที่ถูกต้อง: ข้อ ก. Propranolol 40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Topiramate 25 mg BID เป็น broad-spectrum anticonvulsant และ migraine prophylactic agent มีผลข้างเคียงต่อระบบประสาทส่วนกลาง เช่น paresthesia, cognitive slowing และน้ำหนักลด แต่ไม่ใช่ยารักษาหรืออาการแสดงของโรคพาร์กินสัน
- ข้อ ค. Donepezil 5 mg HS เป็น centrally reversible acetylcholinesterase inhibitor เพิ่ม acetylcholine ในสมองเพื่อชะลอการเสื่อมของความจำในโรคอัลไซเมอร์ ไม่ได้เกี่ยวข้องกับอาการทางกายภาพของโรคพาร์กินสัน
- ข้อ ง. Alteplase (rtPA) 0.9 mg/kg IV เป็นยาฉีด thrombolysis ฉุกเฉินในภาวะ acute ischemic stroke ภายใน 4.5 ชั่วโมง ไม่เกี่ยวข้องกับพยาธิสรีรวิทยาของโรคพาร์กินสัน
- ข้อ จ. Phenytoin 100 mg TID เป็นยากลุ่ม sodium channel blocker สำหรับ focal และ generalized tonic-clonic seizures ไม่ใช่อาการแสดงหรือยาที่ใช้ในโรคพาร์กินสัน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2" s="121" t="n"/>
      <c r="L92" s="89" t="inlineStr">
        <is>
          <t>Parkinson disease</t>
        </is>
      </c>
      <c r="M92" s="121" t="inlineStr">
        <is>
          <t>Clinic</t>
        </is>
      </c>
      <c r="N92" s="89" t="inlineStr">
        <is>
          <t>ข้อ 73 (PLE_CC1_2557.md)</t>
        </is>
      </c>
      <c r="O92" s="121" t="n"/>
      <c r="P92" s="121" t="n"/>
      <c r="Q92" s="100" t="n"/>
    </row>
    <row r="93" ht="13.2" customHeight="1" s="49">
      <c r="A93" s="120" t="n">
        <v>95</v>
      </c>
      <c r="B93" s="89" t="inlineStr">
        <is>
          <t>ข้อใดเป็นข้อบ่งใช้อื่นของยา Carbamazepine นอกจากเป็นยากันชัก</t>
        </is>
      </c>
      <c r="C93" s="121" t="n"/>
      <c r="D93" s="89" t="inlineStr">
        <is>
          <t>........</t>
        </is>
      </c>
      <c r="E93" s="89" t="inlineStr">
        <is>
          <t>.......</t>
        </is>
      </c>
      <c r="F93" s="89" t="inlineStr">
        <is>
          <t>Trigerminal neuralgia</t>
        </is>
      </c>
      <c r="G93" s="89" t="inlineStr">
        <is>
          <t>............</t>
        </is>
      </c>
      <c r="H93" s="89" t="inlineStr">
        <is>
          <t>...............</t>
        </is>
      </c>
      <c r="I93" s="120" t="inlineStr">
        <is>
          <t>1</t>
        </is>
      </c>
      <c r="J93" s="89" t="inlineStr">
        <is>
          <t>✅ คำตอบที่ถูกต้อง: ข้อ ก. ........
💡 Background:
โรคลมชัก (Epilepsy) ต้องเลือกยากันชักให้ตรงกับชนิดของการชัก โดยคำนึงถึง efficacy, drug interactions และ safety profile ของผู้ป่วย
🎯 ทำไมข้อนี้ถึงถูก:
........ การเลือก ........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ตัวเลือกไม่สมบูรณ์ตามต้นฉบับข้อสอบเก่า แต่ในทางคลินิก carbamazepine ไม่มีบทบาทในการรักษาอาการปวดศีรษะไมเกรน โรคหอบหืด หรือภาวะความดันโลหิตสูง
- ข้อ ค. Trigeminal neuralgia เป็นข้อบ่งใช้สำคัญระดับ first-line drug of choice ของ carbamazepine ในการระงับอาการปวดแปลบเหมือนไฟช็อตตามแนวประสาทสมองคู่ที่ 5
- ข้อ ง. ตัวเลือกไม่สมบูรณ์ตามต้นฉบับข้อสอบเก่า แต่ในทางคลินิก carbamazepine มีข้อห้ามใช้ใน absence seizure และ myoclonic seizure เนื่องจากอาจกระตุ้นให้อาการชักกำเริบ
- ข้อ จ. ตัวเลือกไม่สมบูรณ์ตามต้นฉบับข้อสอบเก่า แต่ในทางคลินิก carbamazepine เป็น auto-inducer ของ CYP3A4 ซึ่งต้องติดตามระดับยาอย่างใกล้ชิด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3" s="121" t="n"/>
      <c r="L93" s="89" t="inlineStr">
        <is>
          <t>Epilepsy</t>
        </is>
      </c>
      <c r="M93" s="121" t="inlineStr">
        <is>
          <t>Clinic</t>
        </is>
      </c>
      <c r="N93" s="89" t="inlineStr">
        <is>
          <t>ข้อ 83 (PLE_CC1_2555 Day 1.md)</t>
        </is>
      </c>
      <c r="O93" s="121" t="n"/>
      <c r="P93" s="121" t="n"/>
      <c r="Q93" s="100" t="n"/>
    </row>
    <row r="94" ht="13.2" customHeight="1" s="49">
      <c r="A94" s="120" t="n">
        <v>96</v>
      </c>
      <c r="B94" s="89" t="inlineStr">
        <is>
          <t>ยาในข้อใดสามารถเพิ่มระดับยา Carbamazepine ได้</t>
        </is>
      </c>
      <c r="C94" s="121" t="n"/>
      <c r="D94" s="89" t="inlineStr">
        <is>
          <t>Clarithromycin</t>
        </is>
      </c>
      <c r="E94" s="89" t="inlineStr">
        <is>
          <t>Nevirapine</t>
        </is>
      </c>
      <c r="F94" s="89" t="inlineStr">
        <is>
          <t>Phenytoin</t>
        </is>
      </c>
      <c r="G94" s="89" t="inlineStr">
        <is>
          <t>.....</t>
        </is>
      </c>
      <c r="H94" s="89" t="inlineStr">
        <is>
          <t>..........</t>
        </is>
      </c>
      <c r="I94" s="120" t="inlineStr">
        <is>
          <t>1</t>
        </is>
      </c>
      <c r="J94" s="89" t="inlineStr">
        <is>
          <t>✅ คำตอบที่ถูกต้อง: ข้อ ก.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Nevirapine เป็นยากลุ่ม NNRTI ที่มีคุณสมบัติเป็น CYP3A4 inducer ส่งผลเร่งกระบวนการ metabolism ของ carbamazepine ทำให้ระดับยา carbamazepine ในเลือดลดลง ไม่ใช่เพิ่มขึ้น
- ข้อ ค. Phenytoin เป็น potent enzyme inducer ของ CYP3A4 และ CYP2C9 เมื่อใช้ร่วมกับ carbamazepine จะเหนี่ยวนำให้เกิด hepatic metabolism ซึ่งกันและกัน ส่งผลให้ระดับยา carbamazepine ในเลือดลดลง
- ข้อ ง. ตัวเลือกไม่สมบูรณ์ตามต้นฉบับข้อสอบเก่า แต่ยากลุ่ม enzyme inducers อื่นๆ เช่น rifampicin หรือ phenobarbital จะส่งผลลดระดับยา carbamazepine ในเลือดเช่นกัน
- ข้อ จ. ตัวเลือกไม่สมบูรณ์ตามต้นฉบับข้อสอบเก่า แต่ยาที่สามารถเพิ่มระดับ carbamazepine ได้มักเป็น strong CYP3A4 inhibitors เช่น clarithromycin, erythromycin, ketoconazole หรือ diltiazem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4" s="121" t="n"/>
      <c r="L94" s="89" t="inlineStr">
        <is>
          <t>Epilepsy</t>
        </is>
      </c>
      <c r="M94" s="121" t="inlineStr">
        <is>
          <t>Clinic</t>
        </is>
      </c>
      <c r="N94" s="89" t="inlineStr">
        <is>
          <t>ข้อ 85 (PLE_CC1_2555 Day 1.md)</t>
        </is>
      </c>
      <c r="O94" s="121" t="n"/>
      <c r="P94" s="121" t="n"/>
      <c r="Q94" s="100" t="n"/>
    </row>
    <row r="95" ht="13.2" customHeight="1" s="49">
      <c r="A95" s="120" t="n">
        <v>97</v>
      </c>
      <c r="B95" s="89" t="inlineStr">
        <is>
          <t>แช่ตู้เย็น โดยเก็บไว้ในช่องแช่แข็ง Case 5: Epilepsy นางสตรี อายุ 25 ปี Dx Tonic-clonic seizure Carbamazepine 200 mg bid F/U 2 week</t>
        </is>
      </c>
      <c r="C95" s="121" t="n"/>
      <c r="D95" s="89" t="inlineStr">
        <is>
          <t>Gabapentin 300 mg TID</t>
        </is>
      </c>
      <c r="E95" s="89" t="inlineStr">
        <is>
          <t>Pregabalin 75 mg BID</t>
        </is>
      </c>
      <c r="F95" s="89" t="inlineStr">
        <is>
          <t>Levodopa/Benserazide 100/25 mg TID</t>
        </is>
      </c>
      <c r="G95" s="89" t="inlineStr">
        <is>
          <t>Sumatriptan 50 mg stat</t>
        </is>
      </c>
      <c r="H95" s="89" t="inlineStr">
        <is>
          <t>Propranolol 40 mg BID</t>
        </is>
      </c>
      <c r="I95" s="120" t="inlineStr">
        <is>
          <t>1</t>
        </is>
      </c>
      <c r="J95" s="89"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Pregabalin 75 mg BID เป็นยากลุ่ม gabapentinoid จับกับ alpha-2-delta subunit ของ calcium channels ใช้สำหรับ neuropathic pain และ partial seizures แต่ไม่มีประสิทธิผลในการรักษา primary generalized tonic-clonic seizures และไม่มีผลต่อการเก็บรักษายา
- ข้อ ค. Levodopa/Benserazide 100/25 mg TID เป็นยาชดเชยสารสื่อประสาท dopamine ในโรคพาร์กินสัน ไม่มีข้อบ่งใช้ใน tonic-clonic seizure และไม่จำเป็นต้องเก็บในช่องแช่แข็ง
- ข้อ ง. Sumatriptan 50 mg stat เป็นยา 5-HT1B/1D agonist สำหรับ acute migraine attack ไม่มีบทบาทในการรักษาโรคลมชัก
- ข้อ จ. Propranolol 40 mg BID เป็น beta-blocker สำหรับความดันโลหิตสูงและ migraine prophylaxis ไม่มีข้อบ่งใช้ในการควบคุมอาการชักแบบ tonic-clonic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5" s="121" t="n"/>
      <c r="L95" s="89" t="inlineStr">
        <is>
          <t>Epilepsy</t>
        </is>
      </c>
      <c r="M95" s="121" t="inlineStr">
        <is>
          <t>Clinic</t>
        </is>
      </c>
      <c r="N95" s="89" t="inlineStr">
        <is>
          <t>ข้อ 4 (PLE_CC1_2555 Day 2.md)</t>
        </is>
      </c>
      <c r="O95" s="121" t="n"/>
      <c r="P95" s="121" t="n"/>
      <c r="Q95" s="100" t="n"/>
    </row>
    <row r="96" ht="13.2" customHeight="1" s="49">
      <c r="A96" s="120" t="n">
        <v>98</v>
      </c>
      <c r="B96" s="89" t="inlineStr">
        <is>
          <t>กลไกการออกฤทธิ์ของ Carbamazepine</t>
        </is>
      </c>
      <c r="C96" s="121" t="n"/>
      <c r="D96" s="89" t="inlineStr">
        <is>
          <t>Sumatriptan 50 mg stat</t>
        </is>
      </c>
      <c r="E96" s="89" t="inlineStr">
        <is>
          <t>Propranolol 40 mg BID</t>
        </is>
      </c>
      <c r="F96" s="89" t="inlineStr">
        <is>
          <t>Topiramate 25 mg BID</t>
        </is>
      </c>
      <c r="G96" s="89" t="inlineStr">
        <is>
          <t>Donepezil 5 mg HS</t>
        </is>
      </c>
      <c r="H96" s="89" t="inlineStr">
        <is>
          <t>Alteplase (rtPA) 0.9 mg/kg IV</t>
        </is>
      </c>
      <c r="I96" s="120" t="inlineStr">
        <is>
          <t>1</t>
        </is>
      </c>
      <c r="J96" s="89" t="inlineStr">
        <is>
          <t>✅ คำตอบที่ถูกต้อง: ข้อ ก. Sumatriptan 50 mg stat
💡 Background:
โรคลมชัก (Epilepsy) ต้องเลือกยากันชักให้ตรงกับชนิดของการชัก โดยคำนึงถึง efficacy, drug interactions และ safety profile ของผู้ป่วย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6" s="121" t="n"/>
      <c r="L96" s="89" t="inlineStr">
        <is>
          <t>Epilepsy</t>
        </is>
      </c>
      <c r="M96" s="121" t="inlineStr">
        <is>
          <t>Clinic</t>
        </is>
      </c>
      <c r="N96" s="89" t="inlineStr">
        <is>
          <t>ข้อ 3 (PLE_CC1_2555 Day 2.md)</t>
        </is>
      </c>
      <c r="O96" s="121" t="n"/>
      <c r="P96" s="121" t="n"/>
      <c r="Q96" s="100" t="n"/>
    </row>
    <row r="97" ht="13.2" customHeight="1" s="49">
      <c r="A97" s="120" t="n">
        <v>99</v>
      </c>
      <c r="B97" s="89" t="inlineStr">
        <is>
          <t>Carbamazepine นอกจากจะมีข้อบ่งใช้ในโรคลมชัก ยังสามารถรักษาโรคอะไรได้</t>
        </is>
      </c>
      <c r="C97" s="121" t="n"/>
      <c r="D97" s="89" t="inlineStr">
        <is>
          <t>Donepezil 5 mg HS</t>
        </is>
      </c>
      <c r="E97" s="89" t="inlineStr">
        <is>
          <t>Alteplase (rtPA) 0.9 mg/kg IV</t>
        </is>
      </c>
      <c r="F97" s="89" t="inlineStr">
        <is>
          <t>Phenytoin 100 mg TID</t>
        </is>
      </c>
      <c r="G97" s="89" t="inlineStr">
        <is>
          <t>Sodium valproate 200 mg TID</t>
        </is>
      </c>
      <c r="H97" s="89" t="inlineStr">
        <is>
          <t>Carbamazepine 200 mg BID</t>
        </is>
      </c>
      <c r="I97" s="120" t="inlineStr">
        <is>
          <t>1</t>
        </is>
      </c>
      <c r="J97" s="89"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7" s="121" t="n"/>
      <c r="L97" s="89" t="inlineStr">
        <is>
          <t>Epilepsy</t>
        </is>
      </c>
      <c r="M97" s="121" t="inlineStr">
        <is>
          <t>Clinic</t>
        </is>
      </c>
      <c r="N97" s="89" t="inlineStr">
        <is>
          <t>ข้อ 4 (PLE_CC1_2555 Day 2.md)</t>
        </is>
      </c>
      <c r="O97" s="121" t="n"/>
      <c r="P97" s="121" t="n"/>
      <c r="Q97" s="100" t="n"/>
    </row>
    <row r="98" ht="13.2" customHeight="1" s="49">
      <c r="A98" s="120" t="n">
        <v>100</v>
      </c>
      <c r="B98" s="89" t="inlineStr">
        <is>
          <t>ยา Carbamazepine จะเพิ่มขึ้นเมื่อใช้ร่วมกับ</t>
        </is>
      </c>
      <c r="C98" s="121" t="n"/>
      <c r="D98" s="89" t="inlineStr">
        <is>
          <t>Sodium valproate 200 mg TID</t>
        </is>
      </c>
      <c r="E98" s="89" t="inlineStr">
        <is>
          <t>Carbamazepine 200 mg BID</t>
        </is>
      </c>
      <c r="F98" s="89" t="inlineStr">
        <is>
          <t>Lamotrigine 50 mg OD</t>
        </is>
      </c>
      <c r="G98" s="89" t="inlineStr">
        <is>
          <t>Levetiracetam 500 mg BID</t>
        </is>
      </c>
      <c r="H98" s="89" t="inlineStr">
        <is>
          <t>Gabapentin 300 mg TID</t>
        </is>
      </c>
      <c r="I98" s="120" t="inlineStr">
        <is>
          <t>1</t>
        </is>
      </c>
      <c r="J98" s="89" t="inlineStr">
        <is>
          <t>✅ คำตอบที่ถูกต้อง: ข้อ ก. Sodium valproate 200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8" s="121" t="n"/>
      <c r="L98" s="89" t="inlineStr">
        <is>
          <t>Epilepsy</t>
        </is>
      </c>
      <c r="M98" s="121" t="inlineStr">
        <is>
          <t>Clinic</t>
        </is>
      </c>
      <c r="N98" s="89" t="inlineStr">
        <is>
          <t>ข้อ 5 (PLE_CC1_2555 Day 2.md)</t>
        </is>
      </c>
      <c r="O98" s="121" t="n"/>
      <c r="P98" s="121" t="n"/>
      <c r="Q98" s="100" t="n"/>
    </row>
    <row r="99" ht="13.2" customHeight="1" s="49">
      <c r="A99" s="120" t="n">
        <v>101</v>
      </c>
      <c r="B99" s="89" t="inlineStr">
        <is>
          <t>Carbamazepine มี polymorph ซึ่งแต่ละ polymorph จะแตกต่างกัน ยกเว้น</t>
        </is>
      </c>
      <c r="C99" s="121" t="n"/>
      <c r="D99" s="89" t="inlineStr">
        <is>
          <t>Levetiracetam 500 mg BID</t>
        </is>
      </c>
      <c r="E99" s="89" t="inlineStr">
        <is>
          <t>Gabapentin 300 mg TID</t>
        </is>
      </c>
      <c r="F99" s="89" t="inlineStr">
        <is>
          <t>Pregabalin 75 mg BID</t>
        </is>
      </c>
      <c r="G99" s="89" t="inlineStr">
        <is>
          <t>Levodopa/Benserazide 100/25 mg TID</t>
        </is>
      </c>
      <c r="H99" s="89" t="inlineStr">
        <is>
          <t>Sumatriptan 50 mg stat</t>
        </is>
      </c>
      <c r="I99" s="120" t="inlineStr">
        <is>
          <t>1</t>
        </is>
      </c>
      <c r="J99" s="89" t="inlineStr">
        <is>
          <t>✅ คำตอบที่ถูกต้อง: ข้อ ก. Levetiracetam 500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9" s="121" t="n"/>
      <c r="L99" s="89" t="inlineStr">
        <is>
          <t>Epilepsy</t>
        </is>
      </c>
      <c r="M99" s="121" t="inlineStr">
        <is>
          <t>Clinic</t>
        </is>
      </c>
      <c r="N99" s="89" t="inlineStr">
        <is>
          <t>ข้อ 6 (PLE_CC1_2555 Day 2.md)</t>
        </is>
      </c>
      <c r="O99" s="121" t="n"/>
      <c r="P99" s="121" t="n"/>
      <c r="Q99" s="100" t="n"/>
    </row>
    <row r="100" ht="13.2" customHeight="1" s="49">
      <c r="A100" s="120" t="n">
        <v>102</v>
      </c>
      <c r="B100" s="89" t="inlineStr">
        <is>
          <t>hydroxyzine ในขนาดสูงสามารถใช้เป็นยากันชักได้</t>
        </is>
      </c>
      <c r="C100" s="121" t="n"/>
      <c r="D100" s="89" t="inlineStr">
        <is>
          <t>Levodopa/Benserazide 100/25 mg TID</t>
        </is>
      </c>
      <c r="E100" s="89" t="inlineStr">
        <is>
          <t>Sumatriptan 50 mg stat</t>
        </is>
      </c>
      <c r="F100" s="89" t="inlineStr">
        <is>
          <t>Propranolol 40 mg BID</t>
        </is>
      </c>
      <c r="G100" s="89" t="inlineStr">
        <is>
          <t>Topiramate 25 mg BID</t>
        </is>
      </c>
      <c r="H100" s="89" t="inlineStr">
        <is>
          <t>Donepezil 5 mg HS</t>
        </is>
      </c>
      <c r="I100" s="120" t="inlineStr">
        <is>
          <t>1</t>
        </is>
      </c>
      <c r="J100" s="89"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100" s="121" t="n"/>
      <c r="L100" s="89" t="inlineStr">
        <is>
          <t>Epilepsy</t>
        </is>
      </c>
      <c r="M100" s="121" t="inlineStr">
        <is>
          <t>Clinic</t>
        </is>
      </c>
      <c r="N100" s="89" t="inlineStr">
        <is>
          <t>ข้อ 1 (PLE_CC1_2555 Day 2.md)</t>
        </is>
      </c>
      <c r="O100" s="121" t="n"/>
      <c r="P100" s="121" t="n"/>
      <c r="Q100" s="100" t="n"/>
    </row>
    <row r="101" ht="13.2" customHeight="1" s="49">
      <c r="A101" s="120" t="n">
        <v>103</v>
      </c>
      <c r="B101" s="89" t="inlineStr">
        <is>
          <t>ยาในรูปแบบ controlled released มีข้อดีกว่าตรงไหน : ระดับยา levodopa คงที่กว่า การออกแบบให้มีการปลดปล่อยยาในอัตราคงที่และความเข้มข้นของยาไม่เปลี่ยนแปลงตามเวลาที่ยาเข้าสู่ร่า งกาย ดังนั้นการทำcontrolled released จึงช่วยให้ระดับยาlevodopa คงที่ Ref: หนังสือติวรุ่นเรา</t>
        </is>
      </c>
      <c r="C101" s="121" t="n"/>
      <c r="D101" s="89" t="inlineStr">
        <is>
          <t>Topiramate 25 mg BID</t>
        </is>
      </c>
      <c r="E101" s="89" t="inlineStr">
        <is>
          <t>Donepezil 5 mg HS</t>
        </is>
      </c>
      <c r="F101" s="89" t="inlineStr">
        <is>
          <t>Alteplase (rtPA) 0.9 mg/kg IV</t>
        </is>
      </c>
      <c r="G101" s="89" t="inlineStr">
        <is>
          <t>Phenytoin 100 mg TID</t>
        </is>
      </c>
      <c r="H101" s="89" t="inlineStr">
        <is>
          <t>Sodium valproate 200 mg TID</t>
        </is>
      </c>
      <c r="I101" s="120" t="inlineStr">
        <is>
          <t>3</t>
        </is>
      </c>
      <c r="J101" s="89" t="inlineStr">
        <is>
          <t>✅ คำตอบที่ถูกต้อง: ข้อ ค. Alteplase (rtPA) 0.9 mg/kg IV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Alteplase (rtPA) 0.9 mg/kg IV การเลือก Alteplase (rtPA) 0.9 mg/kg IV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1" s="121" t="n"/>
      <c r="L101" s="89" t="inlineStr">
        <is>
          <t>Parkinson disease</t>
        </is>
      </c>
      <c r="M101" s="121" t="inlineStr">
        <is>
          <t>Clinic</t>
        </is>
      </c>
      <c r="N101" s="89" t="inlineStr">
        <is>
          <t>ข้อ 5 (PLE_CC1_2554 SET2.md)</t>
        </is>
      </c>
      <c r="O101" s="121" t="n"/>
      <c r="P101" s="121" t="n"/>
      <c r="Q101" s="100" t="n"/>
    </row>
    <row r="102" ht="13.2" customHeight="1" s="49">
      <c r="A102" s="120" t="n">
        <v>104</v>
      </c>
      <c r="B102" s="89" t="inlineStr">
        <is>
          <t>ข้อใดผิดเกี่ยวกับยา Carbidopa + Levodopa</t>
        </is>
      </c>
      <c r="C102" s="121" t="n"/>
      <c r="D102" s="89" t="inlineStr">
        <is>
          <t>Phenytoin 100 mg TID</t>
        </is>
      </c>
      <c r="E102" s="89" t="inlineStr">
        <is>
          <t>Sodium valproate 200 mg TID</t>
        </is>
      </c>
      <c r="F102" s="89" t="inlineStr">
        <is>
          <t>Carbamazepine 200 mg BID</t>
        </is>
      </c>
      <c r="G102" s="89" t="inlineStr">
        <is>
          <t>Lamotrigine 50 mg OD</t>
        </is>
      </c>
      <c r="H102" s="89" t="inlineStr">
        <is>
          <t>Levetiracetam 500 mg BID</t>
        </is>
      </c>
      <c r="I102" s="120" t="inlineStr">
        <is>
          <t>1</t>
        </is>
      </c>
      <c r="J102" s="89" t="inlineStr">
        <is>
          <t>✅ คำตอบที่ถูกต้อง: ข้อ ก. Phenytoin 100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2" s="121" t="n"/>
      <c r="L102" s="89" t="inlineStr">
        <is>
          <t>Parkinson disease</t>
        </is>
      </c>
      <c r="M102" s="121" t="inlineStr">
        <is>
          <t>Clinic</t>
        </is>
      </c>
      <c r="N102" s="89" t="inlineStr">
        <is>
          <t>ข้อ 3 (PLE_CC1_2533.md)</t>
        </is>
      </c>
      <c r="O102" s="121" t="n"/>
      <c r="P102" s="121" t="n"/>
      <c r="Q102" s="100" t="n"/>
    </row>
    <row r="103" ht="13.2" customHeight="1" s="49">
      <c r="A103" s="120" t="n">
        <v>105</v>
      </c>
      <c r="B103" s="89" t="inlineStr">
        <is>
          <t>Levodopa ช่วยเพิ่มการดูดซึมยา Carbidopa ที่ CNS</t>
        </is>
      </c>
      <c r="C103" s="121" t="n"/>
      <c r="D103" s="89" t="inlineStr">
        <is>
          <t>Lamotrigine 50 mg OD</t>
        </is>
      </c>
      <c r="E103" s="89" t="inlineStr">
        <is>
          <t>Levetiracetam 500 mg BID</t>
        </is>
      </c>
      <c r="F103" s="89" t="inlineStr">
        <is>
          <t>Gabapentin 300 mg TID</t>
        </is>
      </c>
      <c r="G103" s="89" t="inlineStr">
        <is>
          <t>Pregabalin 75 mg BID</t>
        </is>
      </c>
      <c r="H103" s="89" t="inlineStr">
        <is>
          <t>Levodopa/Benserazide 100/25 mg TID</t>
        </is>
      </c>
      <c r="I103" s="120" t="inlineStr">
        <is>
          <t>1</t>
        </is>
      </c>
      <c r="J103" s="89" t="inlineStr">
        <is>
          <t>✅ คำตอบที่ถูกต้อง: ข้อ ก. Lamotrigine 50 mg OD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3" s="121" t="n"/>
      <c r="L103" s="89" t="inlineStr">
        <is>
          <t>Parkinson disease</t>
        </is>
      </c>
      <c r="M103" s="121" t="inlineStr">
        <is>
          <t>Clinic</t>
        </is>
      </c>
      <c r="N103" s="89" t="inlineStr">
        <is>
          <t>ข้อ 2 (PLE_CC1_2533.md)</t>
        </is>
      </c>
      <c r="O103" s="121" t="n"/>
      <c r="P103" s="121" t="n"/>
      <c r="Q103" s="100" t="n"/>
    </row>
    <row r="104" ht="13.2" customHeight="1" s="49">
      <c r="A104" s="120" t="n">
        <v>106</v>
      </c>
      <c r="B104" s="89" t="inlineStr">
        <is>
          <t>Carbidopa ช่วยลดปริมาณของ Levodopa ที่จำเป็นต้องใช้</t>
        </is>
      </c>
      <c r="C104" s="121" t="n"/>
      <c r="D104" s="89" t="inlineStr">
        <is>
          <t>Pregabalin 75 mg BID</t>
        </is>
      </c>
      <c r="E104" s="89" t="inlineStr">
        <is>
          <t>Levodopa/Benserazide 100/25 mg TID</t>
        </is>
      </c>
      <c r="F104" s="89" t="inlineStr">
        <is>
          <t>Sumatriptan 50 mg stat</t>
        </is>
      </c>
      <c r="G104" s="89" t="inlineStr">
        <is>
          <t>Propranolol 40 mg BID</t>
        </is>
      </c>
      <c r="H104" s="89" t="inlineStr">
        <is>
          <t>Topiramate 25 mg BID</t>
        </is>
      </c>
      <c r="I104" s="120" t="inlineStr">
        <is>
          <t>1</t>
        </is>
      </c>
      <c r="J104" s="89"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4" s="121" t="n"/>
      <c r="L104" s="89" t="inlineStr">
        <is>
          <t>Parkinson disease</t>
        </is>
      </c>
      <c r="M104" s="121" t="inlineStr">
        <is>
          <t>Clinic</t>
        </is>
      </c>
      <c r="N104" s="89" t="inlineStr">
        <is>
          <t>ข้อ 4 (PLE_CC1_2533.md)</t>
        </is>
      </c>
      <c r="O104" s="121" t="n"/>
      <c r="P104" s="121" t="n"/>
      <c r="Q104" s="100" t="n"/>
    </row>
    <row r="105" ht="13.2" customHeight="1" s="49">
      <c r="A105" s="120" t="n">
        <v>107</v>
      </c>
      <c r="B105" s="89" t="inlineStr">
        <is>
          <t>Entacarpone Ans. 1. Amantadine AIMs (Abnormal Involuntary Movement) หรือ Dyskinesias เป็นการเคลื่อนไหวแบบกระตุก สั่นๆ ส่วนมากเกิดจาก การใช้ยา levodopa ในระยะยาว หรือ levodopa-induced dyskinesia สำหรับการรักษาสามารถทำได้หลายวิธี คือ - การลดขนาดของยา levodopa ในแต่ละครั้ง จะสามารถลด dyskinesia ได้ แต่อาจจะทำให้ผู้ป่วยมี off time ที่เพิ่มขึ้น และ wearing-off ที่เพิ่มขึ้นได้ - การใช้ Amantadine สามารถช่วยลด dyskinesia ได้</t>
        </is>
      </c>
      <c r="C105" s="121" t="n"/>
      <c r="D105" s="89" t="inlineStr">
        <is>
          <t>Propranolol 40 mg BID</t>
        </is>
      </c>
      <c r="E105" s="89" t="inlineStr">
        <is>
          <t>Topiramate 25 mg BID</t>
        </is>
      </c>
      <c r="F105" s="89" t="inlineStr">
        <is>
          <t>Donepezil 5 mg HS</t>
        </is>
      </c>
      <c r="G105" s="89" t="inlineStr">
        <is>
          <t>Alteplase (rtPA) 0.9 mg/kg IV</t>
        </is>
      </c>
      <c r="H105" s="89" t="inlineStr">
        <is>
          <t>Phenytoin 100 mg TID</t>
        </is>
      </c>
      <c r="I105" s="120" t="inlineStr">
        <is>
          <t>1</t>
        </is>
      </c>
      <c r="J105" s="89"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5" s="121" t="n"/>
      <c r="L105" s="89" t="inlineStr">
        <is>
          <t>Parkinson disease</t>
        </is>
      </c>
      <c r="M105" s="121" t="inlineStr">
        <is>
          <t>Clinic</t>
        </is>
      </c>
      <c r="N105" s="89" t="inlineStr">
        <is>
          <t>ข้อ 5 (PLE_CC1_2533.md)</t>
        </is>
      </c>
      <c r="O105" s="121" t="n"/>
      <c r="P105" s="121" t="n"/>
      <c r="Q105" s="100" t="n"/>
    </row>
    <row r="106" ht="13.2" customHeight="1" s="49">
      <c r="A106" s="120" t="n">
        <v>108</v>
      </c>
      <c r="B106" s="89" t="inlineStr">
        <is>
          <t>ตอบ ค. Phenytoin เนื่องจากยามีผลในการเพิ่มการทำงานของเอนไซม์ P450 ในตับ ทำให้มีผลในการเร่งการทำลาย T4</t>
        </is>
      </c>
      <c r="C106" s="121" t="n"/>
      <c r="D106" s="89" t="inlineStr">
        <is>
          <t>Alteplase (rtPA) 0.9 mg/kg IV</t>
        </is>
      </c>
      <c r="E106" s="89" t="inlineStr">
        <is>
          <t>Phenytoin 100 mg TID</t>
        </is>
      </c>
      <c r="F106" s="89" t="inlineStr">
        <is>
          <t>Sodium valproate 200 mg TID</t>
        </is>
      </c>
      <c r="G106" s="89" t="inlineStr">
        <is>
          <t>Carbamazepine 200 mg BID</t>
        </is>
      </c>
      <c r="H106" s="89" t="inlineStr">
        <is>
          <t>Lamotrigine 50 mg OD</t>
        </is>
      </c>
      <c r="I106" s="120" t="inlineStr">
        <is>
          <t>1</t>
        </is>
      </c>
      <c r="J106" s="89"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6" s="121" t="n"/>
      <c r="L106" s="89" t="inlineStr">
        <is>
          <t>Epilepsy</t>
        </is>
      </c>
      <c r="M106" s="121" t="inlineStr">
        <is>
          <t>Clinic</t>
        </is>
      </c>
      <c r="N106" s="89" t="inlineStr">
        <is>
          <t>ข้อ 27 (PLE_CC1_Practice_Exam.md)</t>
        </is>
      </c>
      <c r="O106" s="121" t="n"/>
      <c r="P106" s="121" t="n"/>
      <c r="Q106" s="100" t="n"/>
    </row>
    <row r="107" ht="13.2" customHeight="1" s="49">
      <c r="A107" s="120" t="n">
        <v>109</v>
      </c>
      <c r="B107" s="89" t="inlineStr">
        <is>
          <t>ตอบ ก. ปวดศีรษะ Orlistat มีผลข้างเคียงจากกลไกการออกฤทธิ์ของยา การที่ไขมันไม่ถูกย่อยและไม่ถูกดูดซึมทำให้ไขมัน ออกมาพร้อมอุจจาระ ดังนั้นอาการที่พบบ่อยๆ คือ มีน้ำมันปนออกมากับอุจจาระ มีความอยากถ่ายอุจจาระ 107 โรคระบบต่อมไร้ท่อ และต่อมมีท่อ นักศึกษาเภสัชศาสตร์รุ่น 8</t>
        </is>
      </c>
      <c r="C107" s="121" t="n"/>
      <c r="D107" s="89" t="inlineStr">
        <is>
          <t>Carbamazepine 200 mg BID</t>
        </is>
      </c>
      <c r="E107" s="89" t="inlineStr">
        <is>
          <t>Lamotrigine 50 mg OD</t>
        </is>
      </c>
      <c r="F107" s="89" t="inlineStr">
        <is>
          <t>Levetiracetam 500 mg BID</t>
        </is>
      </c>
      <c r="G107" s="89" t="inlineStr">
        <is>
          <t>Gabapentin 300 mg TID</t>
        </is>
      </c>
      <c r="H107" s="89" t="inlineStr">
        <is>
          <t>Pregabalin 75 mg BID</t>
        </is>
      </c>
      <c r="I107" s="120" t="inlineStr">
        <is>
          <t>1</t>
        </is>
      </c>
      <c r="J107" s="89" t="inlineStr">
        <is>
          <t>✅ คำตอบที่ถูกต้อง: ข้อ ก. Carbamazepine 200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Carbamazepine 200 mg BID การเลือก Carbamazepine 200 mg BID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จ.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7" s="121" t="n"/>
      <c r="L107" s="89" t="inlineStr">
        <is>
          <t>Headache</t>
        </is>
      </c>
      <c r="M107" s="121" t="inlineStr">
        <is>
          <t>Clinic</t>
        </is>
      </c>
      <c r="N107" s="89" t="inlineStr">
        <is>
          <t>ข้อ 37 (PLE_CC1_Practice_Exam.md)</t>
        </is>
      </c>
      <c r="O107" s="121" t="n"/>
      <c r="P107" s="121" t="n"/>
      <c r="Q107" s="100" t="n"/>
    </row>
    <row r="108" ht="13.2" customHeight="1" s="49">
      <c r="A108" s="120" t="n">
        <v>110</v>
      </c>
      <c r="B108" s="89" t="inlineStr">
        <is>
          <t>Phenytoin 2. Valproic acid 3. Benzodiazepine 4. Carbamazepine</t>
        </is>
      </c>
      <c r="C108" s="121" t="n"/>
      <c r="D108" s="89" t="inlineStr">
        <is>
          <t>1,2,3,4</t>
        </is>
      </c>
      <c r="E108" s="89" t="inlineStr">
        <is>
          <t>1,3 และ 4</t>
        </is>
      </c>
      <c r="F108" s="89" t="inlineStr">
        <is>
          <t>1 และ 4</t>
        </is>
      </c>
      <c r="G108" s="89" t="inlineStr">
        <is>
          <t>1 เท่านั้น</t>
        </is>
      </c>
      <c r="H108" s="89" t="inlineStr">
        <is>
          <t>2 เท่านั้น</t>
        </is>
      </c>
      <c r="I108" s="120" t="inlineStr">
        <is>
          <t>1</t>
        </is>
      </c>
      <c r="J108" s="89"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สูตร 1, 3 และ 4 ขาด Valproic acid ซึ่งเป็น broad-spectrum antiepileptic drug ที่จำเป็นและมีประสิทธิภาพสูงในการควบคุมการชักหลากหลายรูปแบบ
- ข้อ ค. ตัวเลือก 1 และ 4 ขาดทั้ง Valproic acid และ Benzodiazepine ซึ่งเป็นยาหลักที่มีกลไกเสริมการยับยั้งผ่าน GABA system ในการควบคุมอาการชัก
- ข้อ ง. Phenytoin ตัวเดียวไม่ครอบคลุมกลไกการรักษาแบบกว้างขวาง เนื่องจากออกฤทธิ์จำเพาะต่อ voltage-gated sodium channels และไม่ได้ผลในการชักบางชนิดเช่น absence seizures
- ข้อ จ. Valproic acid ตัวเดียวแม้จะเป็น broad-spectrum แต่ไม่ครอบคลุมการระงับการชักฉุกเฉินหรือภาวะ status epilepticus ที่ต้องพึ่งพาฤทธิ์เฉียบพลันของ Benzodiazepine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8" s="121" t="n"/>
      <c r="L108" s="89" t="inlineStr">
        <is>
          <t>Epilepsy</t>
        </is>
      </c>
      <c r="M108" s="121" t="inlineStr">
        <is>
          <t>Clinic</t>
        </is>
      </c>
      <c r="N108" s="89" t="inlineStr">
        <is>
          <t>ข้อ 1 (PLE_CC1_Practice_Exam.md)</t>
        </is>
      </c>
      <c r="O108" s="121" t="n"/>
      <c r="P108" s="121" t="n"/>
      <c r="Q108" s="100" t="n"/>
    </row>
    <row r="109" ht="13.2" customHeight="1" s="49">
      <c r="A109" s="120" t="n">
        <v>111</v>
      </c>
      <c r="B109" s="89" t="inlineStr">
        <is>
          <t>Phenytoin 2.Valproic acid 3. Benzodiazepine 4. Carbamazepine</t>
        </is>
      </c>
      <c r="C109" s="121" t="n"/>
      <c r="D109" s="89" t="inlineStr">
        <is>
          <t>1,2,3,4</t>
        </is>
      </c>
      <c r="E109" s="89" t="inlineStr">
        <is>
          <t>1,2 และ 4</t>
        </is>
      </c>
      <c r="F109" s="89" t="inlineStr">
        <is>
          <t>2 และ 3</t>
        </is>
      </c>
      <c r="G109" s="89" t="inlineStr">
        <is>
          <t>2 และ 4</t>
        </is>
      </c>
      <c r="H109" s="89" t="inlineStr">
        <is>
          <t>2 เท่านั้น</t>
        </is>
      </c>
      <c r="I109" s="120" t="inlineStr">
        <is>
          <t>1</t>
        </is>
      </c>
      <c r="J109" s="89"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ตัวเลือกนี้ขาด Benzodiazepine ซึ่งเป็น first-line agent สำคัญที่สุดในการระงับอาการชักเฉียบพลันและภาวะ status epilepticus โดยการเพิ่มการเปิดของ GABA-A chloride channels
- ข้อ ค. ตัวเลือกนี้ขาด Phenytoin และ Carbamazepine ซึ่งเป็น sodium channel blockers หลักที่เป็นเสาหลักในการรักษา focal และ generalized tonic-clonic seizures
- ข้อ ง. ตัวเลือกนี้ขาด Phenytoin และ Benzodiazepine จึงไม่ครอบคลุมการรักษาภาวะชักต่อเนื่องหรือการควบคุมอาการชักแบบผสมผสาน
- ข้อ จ. Valproic acid ชนิดเดียวไม่เพียงพอต่อการควบคุมการชักทุกสถานการณ์ โดยเฉพาะการระงับชักแบบเฉียบพลันที่ต้องการยากลุ่มออกฤทธิ์เร็วอย่าง Benzodiazepines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9" s="121" t="n"/>
      <c r="L109" s="89" t="inlineStr">
        <is>
          <t>Epilepsy</t>
        </is>
      </c>
      <c r="M109" s="121" t="inlineStr">
        <is>
          <t>Clinic</t>
        </is>
      </c>
      <c r="N109" s="89" t="inlineStr">
        <is>
          <t>ข้อ 1 (PLE_CC1_Practice_Exam.md)</t>
        </is>
      </c>
      <c r="O109" s="121" t="n"/>
      <c r="P109" s="121" t="n"/>
      <c r="Q109" s="100" t="n"/>
    </row>
    <row r="110" ht="13.2" customHeight="1" s="49">
      <c r="A110" s="120" t="n">
        <v>112</v>
      </c>
      <c r="B110" s="89" t="inlineStr">
        <is>
          <t>ผู้ป่วยหญิงไทย อายุ 25 ปี อาชีพพนักงานธนาคาร มาด้วยอาการปวดศีรษะความรุนแรงระดับปาน กลาง เป็นเกือบทุกวันมาประมาณ 2-3 เดือน ลักษณะปวดทั้งศีรษะ ผู้ป่วยเครียดจากการทำงานทั้งวัน เนื่องจากมีผู้มาทำธุรกรรมที่ธนาคารจำนวนมาก กินยา ibuprofen แล้วอาการปวดศีรษะดีขึ้น แต่ มักจะเกิดอาการบ่อยๆแต่ละครั้งจะปวดมากประมาณ 3 ชั่วโมง จากประวัติของผู้ป่วยรายนี้ท่านคิดว่า ควรให้ผู้ป่วยรับยาใดเพิ่มเติมเพื่อป้องกันอาการปวดศีรษะ</t>
        </is>
      </c>
      <c r="C110" s="121" t="n"/>
      <c r="D110" s="89" t="inlineStr">
        <is>
          <t>Donepezil 5 mg HS</t>
        </is>
      </c>
      <c r="E110" s="89" t="inlineStr">
        <is>
          <t>Alteplase (rtPA) 0.9 mg/kg IV</t>
        </is>
      </c>
      <c r="F110" s="89" t="inlineStr">
        <is>
          <t>Phenytoin 100 mg TID</t>
        </is>
      </c>
      <c r="G110" s="89" t="inlineStr">
        <is>
          <t>Sodium valproate 200 mg TID</t>
        </is>
      </c>
      <c r="H110" s="89" t="inlineStr">
        <is>
          <t>Carbamazepine 200 mg BID</t>
        </is>
      </c>
      <c r="I110" s="120" t="inlineStr">
        <is>
          <t>1</t>
        </is>
      </c>
      <c r="J110" s="89"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10" s="121" t="n"/>
      <c r="L110" s="89" t="inlineStr">
        <is>
          <t>Headache</t>
        </is>
      </c>
      <c r="M110" s="121" t="inlineStr">
        <is>
          <t>Clinic</t>
        </is>
      </c>
      <c r="N110" s="89" t="inlineStr">
        <is>
          <t>ข้อ 1 (PLE_CC1_Practice_Exam.md)</t>
        </is>
      </c>
      <c r="O110" s="121" t="n"/>
      <c r="P110" s="121" t="n"/>
      <c r="Q110" s="100" t="n"/>
    </row>
    <row r="111" ht="13.2" customHeight="1" s="49">
      <c r="A111" s="120" t="n">
        <v>113</v>
      </c>
      <c r="B111" s="89" t="inlineStr">
        <is>
          <t>ผู้ป่วยหญิงไทย อายุ 20 ปี มาร้านยาด้วยอาการปวดศีรษะ เป็นทุกวัน โดยปวดทั้งสองข้าง ปวดแบบรัดตึง ทั่วศีรษะ สอบถามประวัติเพิ่มเติมคือผู้ป่วยมีอาการเครียดจากการเตรียมตัวสอบและช่วงเวลาที่สอบ ไม่เคย รับประทานยาใดๆ มาก่อนท่านคิดว่ายาใดควรพิจารณาให้ผู้ป่วยรายนี้เป็นลำดับแรกเพื่อรักษาอาการปวด ศีรษะจากภาวะเครียด</t>
        </is>
      </c>
      <c r="C111" s="121" t="n"/>
      <c r="D111" s="89" t="inlineStr">
        <is>
          <t>Sodium valproate 200 mg TID</t>
        </is>
      </c>
      <c r="E111" s="89" t="inlineStr">
        <is>
          <t>Carbamazepine 200 mg BID</t>
        </is>
      </c>
      <c r="F111" s="89" t="inlineStr">
        <is>
          <t>Lamotrigine 50 mg OD</t>
        </is>
      </c>
      <c r="G111" s="89" t="inlineStr">
        <is>
          <t>Levetiracetam 500 mg BID</t>
        </is>
      </c>
      <c r="H111" s="89" t="inlineStr">
        <is>
          <t>Gabapentin 300 mg TID</t>
        </is>
      </c>
      <c r="I111" s="120" t="inlineStr">
        <is>
          <t>1</t>
        </is>
      </c>
      <c r="J111" s="89"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11" s="121" t="n"/>
      <c r="L111" s="89" t="inlineStr">
        <is>
          <t>Headache</t>
        </is>
      </c>
      <c r="M111" s="121" t="inlineStr">
        <is>
          <t>Clinic</t>
        </is>
      </c>
      <c r="N111" s="89" t="inlineStr">
        <is>
          <t>ข้อ 4 (PLE_CC1_Practice_Exam.md)</t>
        </is>
      </c>
      <c r="O111" s="121" t="n"/>
      <c r="P111" s="121" t="n"/>
      <c r="Q111" s="100" t="n"/>
    </row>
    <row r="112" ht="13.2" customHeight="1" s="49">
      <c r="A112" s="120" t="n">
        <v>114</v>
      </c>
      <c r="B112" s="89" t="inlineStr">
        <is>
          <t>เกี่ยวกับ orthostatic hypotension ข้อใดต่อไปนี้กล่าวถูกต้องตามหลักวิชาชีพเภสัชกรรม</t>
        </is>
      </c>
      <c r="C112" s="121" t="n"/>
      <c r="D112" s="89" t="inlineStr">
        <is>
          <t>Levetiracetam 500 mg BID</t>
        </is>
      </c>
      <c r="E112" s="89" t="inlineStr">
        <is>
          <t>Gabapentin 300 mg TID</t>
        </is>
      </c>
      <c r="F112" s="89" t="inlineStr">
        <is>
          <t>Pregabalin 75 mg BID</t>
        </is>
      </c>
      <c r="G112" s="89" t="inlineStr">
        <is>
          <t>Levodopa/Benserazide 100/25 mg TID</t>
        </is>
      </c>
      <c r="H112" s="89" t="inlineStr">
        <is>
          <t>Sumatriptan 50 mg stat</t>
        </is>
      </c>
      <c r="I112" s="120" t="inlineStr">
        <is>
          <t>1</t>
        </is>
      </c>
      <c r="J112" s="89"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2" s="121" t="n"/>
      <c r="L112" s="89" t="inlineStr">
        <is>
          <t>Headache</t>
        </is>
      </c>
      <c r="M112" s="121" t="inlineStr">
        <is>
          <t>Clinic</t>
        </is>
      </c>
      <c r="N112" s="89" t="inlineStr">
        <is>
          <t>ข้อ 2 (PLE_CC1_Practice_Exam.md)</t>
        </is>
      </c>
      <c r="O112" s="121" t="n"/>
      <c r="P112" s="121" t="n"/>
      <c r="Q112" s="100" t="n"/>
    </row>
    <row r="113" ht="13.2" customHeight="1" s="49">
      <c r="A113" s="120" t="n">
        <v>115</v>
      </c>
      <c r="B113" s="89" t="inlineStr">
        <is>
          <t>กินร่วมกับ Phenytoin ได้ ะ</t>
        </is>
      </c>
      <c r="C113" s="121" t="n"/>
      <c r="D113" s="89" t="inlineStr">
        <is>
          <t>Levodopa/Benserazide 100/25 mg TID</t>
        </is>
      </c>
      <c r="E113" s="89" t="inlineStr">
        <is>
          <t>Sumatriptan 50 mg stat</t>
        </is>
      </c>
      <c r="F113" s="89" t="inlineStr">
        <is>
          <t>Propranolol 40 mg BID</t>
        </is>
      </c>
      <c r="G113" s="89" t="inlineStr">
        <is>
          <t>Topiramate 25 mg BID</t>
        </is>
      </c>
      <c r="H113" s="89" t="inlineStr">
        <is>
          <t>Donepezil 5 mg HS</t>
        </is>
      </c>
      <c r="I113" s="120" t="inlineStr">
        <is>
          <t>1</t>
        </is>
      </c>
      <c r="J113" s="89"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3" s="121" t="n"/>
      <c r="L113" s="89" t="inlineStr">
        <is>
          <t>Epilepsy</t>
        </is>
      </c>
      <c r="M113" s="121" t="inlineStr">
        <is>
          <t>Clinic</t>
        </is>
      </c>
      <c r="N113" s="89" t="inlineStr">
        <is>
          <t>ข้อ 4 (PLE_CC1_Key_Rx20_UBU.md)</t>
        </is>
      </c>
      <c r="O113" s="121" t="n"/>
      <c r="P113" s="121" t="n"/>
      <c r="Q113" s="100" t="n"/>
    </row>
    <row r="114" ht="13.2" customHeight="1" s="49">
      <c r="A114" s="120" t="n">
        <v>116</v>
      </c>
      <c r="B114" s="89" t="inlineStr">
        <is>
          <t>กลไกการออกฤทธิ์ของ Carbamazepine</t>
        </is>
      </c>
      <c r="C114" s="121" t="n"/>
      <c r="D114" s="89" t="inlineStr">
        <is>
          <t>จับกับ Na Channel ใน inactivated state</t>
        </is>
      </c>
      <c r="E114" s="89" t="inlineStr">
        <is>
          <t>จับกับ T-type Calcium Channel</t>
        </is>
      </c>
      <c r="F114" s="89" t="inlineStr">
        <is>
          <t>GABA-Chloride</t>
        </is>
      </c>
      <c r="G114" s="89" t="inlineStr">
        <is>
          <t>NMDA</t>
        </is>
      </c>
      <c r="H114" s="89" t="inlineStr">
        <is>
          <t>ยับยั้ง 2nd messenger</t>
        </is>
      </c>
      <c r="I114" s="120" t="inlineStr">
        <is>
          <t>1</t>
        </is>
      </c>
      <c r="J114" s="89" t="inlineStr">
        <is>
          <t>✅ คำตอบที่ถูกต้อง: ข้อ ก. จับกับ Na Channel 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Na Channel ใน inactivated state การเลือก จับกับ Na Channel ใน inactivated state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การปิดกั้น T-type calcium channels ใน thalamic neurons เป็นกลไกหลักของ Ethosuximide และ Valproic acid ในการรักษา absence seizures ไม่ใช่กลไกของ Carbamazepine
- ข้อ ค. การจับกับ GABA-A receptor เพื่อเพิ่มความถี่หรือระยะเวลาการเปิดของ chloride channel เป็นกลไกของ Benzodiazepines และ Barbiturates ไม่ใช่ Carbamazepine
- ข้อ ง. การปิดกั้น NMDA glutamate receptors เป็นกลไกหลักของยาชาหรือยาเช่น Felbamate และ Ketamine ไม่ใช่กลไกหลักของ Carbamazepine
- ข้อ จ. การยับยั้ง secondary messenger systems เช่น inositol monophosphatase เป็นกลไกเด่นของ Lithium ที่ใช้รักษา bipolar disorder ไม่ใช่กลไกต้านการชักของ Carbamazepine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4" s="121" t="n"/>
      <c r="L114" s="89" t="inlineStr">
        <is>
          <t>Epilepsy</t>
        </is>
      </c>
      <c r="M114" s="121" t="inlineStr">
        <is>
          <t>Clinic</t>
        </is>
      </c>
      <c r="N114" s="89" t="inlineStr">
        <is>
          <t>ข้อ 3 (PLE_CC1_Key_Rx20_UBU.md)</t>
        </is>
      </c>
      <c r="O114" s="121" t="n"/>
      <c r="P114" s="121" t="n"/>
      <c r="Q114" s="100" t="n"/>
    </row>
    <row r="115" ht="13.2" customHeight="1" s="49">
      <c r="A115" s="120" t="n">
        <v>117</v>
      </c>
      <c r="B115" s="89" t="inlineStr">
        <is>
          <t>Carbamazepine นอกจากจะมีข้อบ่งใช้ในโรคลมชัก ยังสามารถรักษาโรคอะไรได้</t>
        </is>
      </c>
      <c r="C115" s="121" t="n"/>
      <c r="D115" s="89" t="inlineStr">
        <is>
          <t>Antianxiety</t>
        </is>
      </c>
      <c r="E115" s="89" t="inlineStr">
        <is>
          <t>Smoking withdrawal</t>
        </is>
      </c>
      <c r="F115" s="89" t="inlineStr">
        <is>
          <t>Trigeminal neuralgia</t>
        </is>
      </c>
      <c r="G115" s="89" t="inlineStr">
        <is>
          <t>Pakinsonism dysarthria</t>
        </is>
      </c>
      <c r="H115" s="89" t="inlineStr">
        <is>
          <t>Febrile convulsion คำอธิบาย</t>
        </is>
      </c>
      <c r="I115" s="120" t="inlineStr">
        <is>
          <t>3</t>
        </is>
      </c>
      <c r="J115" s="89"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การเลือก Trigeminal neuralgia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ก. Carbamazepine ไม่มีข้อบ่งใช้เด่นชัดสำหรับ generalized anxiety disorder ซึ่งยาหลักที่แนะนำตามแนวทางเวชปฏิบัติคือ SSRIs, SNRIs หรือระยะสั้นด้วย Benzodiazepines
- ข้อ ข. การบำบัดภาวะถอนบุหรี่ใช้ยาที่ออกฤทธิ์ต่อ nicotinic acetylcholine receptors เช่น Varenicline, Bupropion หรือ Nicotine replacement therapy ไม่ได้ใช้ Carbamazepine
- ข้อ ง. อาการพูดไม่ชัดจากพาร์กินสันเกิดจากพยาธิสภาพของ extrapyramidal system ซึ่งรักษาด้วยการปรับยารักษาพาร์กินสัน เช่น Dopaminergic agents ไม่ใช่ Carbamazepine
- ข้อ จ. Febrile convulsion ในเด็กไม่แนะนำให้ยากันชักต่อเนื่องในระยะยาว การใช้ Carbamazepine ไม่ใช่ข้อบ่งใช้และเสี่ยงต่อการเกิดผลข้างเคียงทางโลหิตวิทยาและผื่นแพ้ยา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5" s="121" t="n"/>
      <c r="L115" s="89" t="inlineStr">
        <is>
          <t>Epilepsy</t>
        </is>
      </c>
      <c r="M115" s="121" t="inlineStr">
        <is>
          <t>Clinic</t>
        </is>
      </c>
      <c r="N115" s="89" t="inlineStr">
        <is>
          <t>ข้อ 4 (PLE_CC1_Key_Rx20_UBU.md)</t>
        </is>
      </c>
      <c r="O115" s="121" t="n"/>
      <c r="P115" s="121" t="n"/>
      <c r="Q115" s="100" t="n"/>
    </row>
    <row r="116" ht="13.2" customHeight="1" s="49">
      <c r="A116" s="120" t="n">
        <v>118</v>
      </c>
      <c r="B116" s="89" t="inlineStr">
        <is>
          <t>ยา Carbamazepine จะเพิ่มขึ้นเมื่อใช้ร่วมกับ</t>
        </is>
      </c>
      <c r="C116" s="121" t="n"/>
      <c r="D116" s="89" t="inlineStr">
        <is>
          <t>Folic acid</t>
        </is>
      </c>
      <c r="E116" s="89" t="inlineStr">
        <is>
          <t>Phenytoin</t>
        </is>
      </c>
      <c r="F116" s="89" t="inlineStr">
        <is>
          <t>Nevirapine</t>
        </is>
      </c>
      <c r="G116" s="89" t="inlineStr">
        <is>
          <t>Clarithromycin</t>
        </is>
      </c>
      <c r="H116" s="89" t="inlineStr">
        <is>
          <t>Mebendazole</t>
        </is>
      </c>
      <c r="I116" s="120" t="inlineStr">
        <is>
          <t>4</t>
        </is>
      </c>
      <c r="J116" s="89"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ก. Folic acid มีรายงานว่าอาจถูกยากันชักลดระดับลง หรือ folic acid อาจลดระดับ Phenytoin เล็กน้อย แต่ไม่มีฤทธิ์ยับยั้งเอนไซม์ CYP3A4 จึงไม่เพิ่มระดับ Carbamazepine
- ข้อ ข. Phenytoin เป็น potent CYP3A4 inducer ซึ่งจะกระตุ้นการทำลาย Carbamazepine ส่งผลให้ระดับยา Carbamazepine ในเลือดลดลง ไม่ใช่เพิ่มขึ้น
- ข้อ ค. Nevirapine เป็น non-nucleoside reverse transcriptase inhibitor (NNRTI) ที่มีคุณสมบัติเหนี่ยวนำเอนไซม์ CYP3A4 จึงมีแนวโน้มลดระดับยา Carbamazepine
- ข้อ จ. Mebendazole ออกฤทธิ์ยับยั้ง microtubule synthesis ของพยาธิในทางเดินอาหาร มีการดูดซึมเข้าร่างกายน้อยมาก และไม่มีผลยับยั้ง CYP3A4 อย่างมีนัยสำคัญทางคลินิก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6" s="121" t="n"/>
      <c r="L116" s="89" t="inlineStr">
        <is>
          <t>Epilepsy</t>
        </is>
      </c>
      <c r="M116" s="121" t="inlineStr">
        <is>
          <t>Clinic</t>
        </is>
      </c>
      <c r="N116" s="89" t="inlineStr">
        <is>
          <t>ข้อ 5 (PLE_CC1_Key_Rx20_UBU.md)</t>
        </is>
      </c>
      <c r="O116" s="121" t="n"/>
      <c r="P116" s="121" t="n"/>
      <c r="Q116" s="100" t="n"/>
    </row>
    <row r="117" ht="13.2" customHeight="1" s="49">
      <c r="A117" s="120" t="n">
        <v>119</v>
      </c>
      <c r="B117" s="89" t="inlineStr">
        <is>
          <t>เกี่ยวกับ Carbamazepine ข้อใดต่อไปนี้กล่าวถูกต้องตามหลักวิชาชีพเภสัชกรรม</t>
        </is>
      </c>
      <c r="C117" s="121" t="n"/>
      <c r="D117" s="89" t="inlineStr">
        <is>
          <t>Pregabalin 75 mg BID</t>
        </is>
      </c>
      <c r="E117" s="89" t="inlineStr">
        <is>
          <t>Levodopa/Benserazide 100/25 mg TID</t>
        </is>
      </c>
      <c r="F117" s="89" t="inlineStr">
        <is>
          <t>Sumatriptan 50 mg stat</t>
        </is>
      </c>
      <c r="G117" s="89" t="inlineStr">
        <is>
          <t>Propranolol 40 mg BID</t>
        </is>
      </c>
      <c r="H117" s="89" t="inlineStr">
        <is>
          <t>Topiramate 25 mg BID</t>
        </is>
      </c>
      <c r="I117" s="120" t="inlineStr">
        <is>
          <t>1</t>
        </is>
      </c>
      <c r="J117" s="89" t="inlineStr">
        <is>
          <t>✅ คำตอบที่ถูกต้อง: ข้อ ก. Pregabalin 75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Pregabalin 75 mg BID การเลือก Pregabalin 75 mg BID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7" s="121" t="n"/>
      <c r="L117" s="89" t="inlineStr">
        <is>
          <t>Epilepsy</t>
        </is>
      </c>
      <c r="M117" s="121" t="inlineStr">
        <is>
          <t>Clinic</t>
        </is>
      </c>
      <c r="N117" s="89" t="inlineStr">
        <is>
          <t>ข้อ 5 (PLE_CC1_Key_Rx20_UBU.md)</t>
        </is>
      </c>
      <c r="O117" s="121" t="n"/>
      <c r="P117" s="121" t="n"/>
      <c r="Q117" s="100" t="n"/>
    </row>
    <row r="118" ht="13.2" customHeight="1" s="49">
      <c r="A118" s="120" t="n">
        <v>120</v>
      </c>
      <c r="B118" s="89" t="inlineStr">
        <is>
          <t>ผู้ป่วยใช้ยาสูตรนี้อยู่ TDF/3TC/LPV/r ผู้ป่วยมีอาการปวดศีรษะไมเกรนเภสัชกรควรแนะนำว่ายาใดไม่ควรใช้ในผู้ป่วยปวดไมเกรน %</t>
        </is>
      </c>
      <c r="C118" s="121" t="n"/>
      <c r="D118" s="89" t="inlineStr">
        <is>
          <t>Propranolol 40 mg BID</t>
        </is>
      </c>
      <c r="E118" s="89" t="inlineStr">
        <is>
          <t>Topiramate 25 mg BID</t>
        </is>
      </c>
      <c r="F118" s="89" t="inlineStr">
        <is>
          <t>Donepezil 5 mg HS</t>
        </is>
      </c>
      <c r="G118" s="89" t="inlineStr">
        <is>
          <t>Alteplase (rtPA) 0.9 mg/kg IV</t>
        </is>
      </c>
      <c r="H118" s="89" t="inlineStr">
        <is>
          <t>Phenytoin 100 mg TID</t>
        </is>
      </c>
      <c r="I118" s="120" t="inlineStr">
        <is>
          <t>1</t>
        </is>
      </c>
      <c r="J118" s="89"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8" s="121" t="n"/>
      <c r="L118" s="89" t="inlineStr">
        <is>
          <t>Headache</t>
        </is>
      </c>
      <c r="M118" s="121" t="inlineStr">
        <is>
          <t>Clinic</t>
        </is>
      </c>
      <c r="N118" s="89" t="inlineStr">
        <is>
          <t>ข้อ 47 (PLE_CC1_Key_Rx20_UBU.md)</t>
        </is>
      </c>
      <c r="O118" s="121" t="n"/>
      <c r="P118" s="121" t="n"/>
      <c r="Q118" s="100" t="n"/>
    </row>
    <row r="119" ht="13.2" customHeight="1" s="49">
      <c r="A119" s="120" t="n">
        <v>121</v>
      </c>
      <c r="B119" s="89" t="inlineStr">
        <is>
          <t>Phenytoin keto เพิ่มระดับ phenytoin, phenytoin ลดระดับ keto (Major)</t>
        </is>
      </c>
      <c r="C119" s="121" t="n"/>
      <c r="D119" s="89" t="inlineStr">
        <is>
          <t>Alteplase (rtPA) 0.9 mg/kg IV</t>
        </is>
      </c>
      <c r="E119" s="89" t="inlineStr">
        <is>
          <t>Phenytoin 100 mg TID</t>
        </is>
      </c>
      <c r="F119" s="89" t="inlineStr">
        <is>
          <t>Sodium valproate 200 mg TID</t>
        </is>
      </c>
      <c r="G119" s="89" t="inlineStr">
        <is>
          <t>Carbamazepine 200 mg BID</t>
        </is>
      </c>
      <c r="H119" s="89" t="inlineStr">
        <is>
          <t>Lamotrigine 50 mg OD</t>
        </is>
      </c>
      <c r="I119" s="120" t="inlineStr">
        <is>
          <t>1</t>
        </is>
      </c>
      <c r="J119" s="89"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9" s="121" t="n"/>
      <c r="L119" s="89" t="inlineStr">
        <is>
          <t>Epilepsy</t>
        </is>
      </c>
      <c r="M119" s="121" t="inlineStr">
        <is>
          <t>Clinic</t>
        </is>
      </c>
      <c r="N119" s="89" t="inlineStr">
        <is>
          <t>ข้อ 1 (PLE_CC1_Key_Rx20_UBU.md)</t>
        </is>
      </c>
      <c r="O119" s="121" t="n"/>
      <c r="P119" s="121" t="n"/>
      <c r="Q119" s="100" t="n"/>
    </row>
    <row r="120" ht="13.2" customHeight="1" s="49">
      <c r="A120" s="120" t="n">
        <v>122</v>
      </c>
      <c r="B120" s="89" t="inlineStr">
        <is>
          <t>ข$อใดไมGใชGอาการแสดงของผู้ป่วย Parkinson’s disease (1) Hypertension (2) Resting tremor (3) Impaired balance (4) Slowness of movement (5) Stiffness to limb movement</t>
        </is>
      </c>
      <c r="C120" s="121" t="n"/>
      <c r="D120" s="89" t="inlineStr">
        <is>
          <t>Carbamazepine 200 mg BID</t>
        </is>
      </c>
      <c r="E120" s="89" t="inlineStr">
        <is>
          <t>Lamotrigine 50 mg OD</t>
        </is>
      </c>
      <c r="F120" s="89" t="inlineStr">
        <is>
          <t>Levetiracetam 500 mg BID</t>
        </is>
      </c>
      <c r="G120" s="89" t="inlineStr">
        <is>
          <t>Gabapentin 300 mg TID</t>
        </is>
      </c>
      <c r="H120" s="89" t="inlineStr">
        <is>
          <t>Pregabalin 75 mg BID</t>
        </is>
      </c>
      <c r="I120" s="120" t="inlineStr">
        <is>
          <t>5</t>
        </is>
      </c>
      <c r="J120" s="89" t="inlineStr">
        <is>
          <t>✅ คำตอบที่ถูกต้อง: ข้อ จ. Pregabalin 75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0" s="121" t="n"/>
      <c r="L120" s="89" t="inlineStr">
        <is>
          <t>Parkinson disease</t>
        </is>
      </c>
      <c r="M120" s="121" t="inlineStr">
        <is>
          <t>Clinic</t>
        </is>
      </c>
      <c r="N120" s="89" t="inlineStr">
        <is>
          <t>ข้อ 73 (PLE_CC1_Key_Rx20_UBU.md)</t>
        </is>
      </c>
      <c r="O120" s="121" t="n"/>
      <c r="P120" s="121" t="n"/>
      <c r="Q120" s="100" t="n"/>
    </row>
    <row r="121" ht="13.2" customHeight="1" s="49">
      <c r="A121" s="120" t="n">
        <v>123</v>
      </c>
      <c r="B121" s="89" t="inlineStr">
        <is>
          <t>เกี่ยวกับ รับประทานยากันชัก ข้อใดต่อไปนี้กล่าวถูกต้องตามหลักวิชาชีพเภสัชกรรม</t>
        </is>
      </c>
      <c r="C121" s="121" t="n"/>
      <c r="D121" s="89" t="inlineStr">
        <is>
          <t>Gabapentin 300 mg TID</t>
        </is>
      </c>
      <c r="E121" s="89" t="inlineStr">
        <is>
          <t>Pregabalin 75 mg BID</t>
        </is>
      </c>
      <c r="F121" s="89" t="inlineStr">
        <is>
          <t>Levodopa/Benserazide 100/25 mg TID</t>
        </is>
      </c>
      <c r="G121" s="89" t="inlineStr">
        <is>
          <t>Sumatriptan 50 mg stat</t>
        </is>
      </c>
      <c r="H121" s="89" t="inlineStr">
        <is>
          <t>Propranolol 40 mg BID</t>
        </is>
      </c>
      <c r="I121" s="120" t="inlineStr">
        <is>
          <t>1</t>
        </is>
      </c>
      <c r="J121" s="89"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ค.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ง.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จ.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121" s="121" t="n"/>
      <c r="L121" s="89" t="inlineStr">
        <is>
          <t>Epilepsy</t>
        </is>
      </c>
      <c r="M121" s="121" t="inlineStr">
        <is>
          <t>Clinic</t>
        </is>
      </c>
      <c r="N121" s="89" t="inlineStr">
        <is>
          <t>ข้อ 2 (PLE_CC1_Key_Rx20_UBU.md)</t>
        </is>
      </c>
      <c r="O121" s="121" t="n"/>
      <c r="P121" s="121" t="n"/>
      <c r="Q121" s="100" t="n"/>
    </row>
    <row r="122" ht="13.2" customHeight="1" s="49">
      <c r="A122" s="120" t="n">
        <v>124</v>
      </c>
      <c r="B122" s="89" t="inlineStr">
        <is>
          <t>ลดความถี่ในการให้ยา levodopa</t>
        </is>
      </c>
      <c r="C122" s="121" t="n"/>
      <c r="D122" s="89" t="inlineStr">
        <is>
          <t>Sumatriptan 50 mg stat</t>
        </is>
      </c>
      <c r="E122" s="89" t="inlineStr">
        <is>
          <t>Propranolol 40 mg BID</t>
        </is>
      </c>
      <c r="F122" s="89" t="inlineStr">
        <is>
          <t>Topiramate 25 mg BID</t>
        </is>
      </c>
      <c r="G122" s="89" t="inlineStr">
        <is>
          <t>Donepezil 5 mg HS</t>
        </is>
      </c>
      <c r="H122" s="89" t="inlineStr">
        <is>
          <t>Alteplase (rtPA) 0.9 mg/kg IV</t>
        </is>
      </c>
      <c r="I122" s="120" t="inlineStr">
        <is>
          <t>1</t>
        </is>
      </c>
      <c r="J122" s="89" t="inlineStr">
        <is>
          <t>✅ คำตอบที่ถูกต้อง: ข้อ ก. Sumatriptan 50 mg stat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21" t="n"/>
      <c r="L122" s="89" t="inlineStr">
        <is>
          <t>Parkinson disease</t>
        </is>
      </c>
      <c r="M122" s="121" t="inlineStr">
        <is>
          <t>Clinic</t>
        </is>
      </c>
      <c r="N122" s="89" t="inlineStr">
        <is>
          <t>ข้อ 1 (PLE_CC1_Key_Rx20_UBU.md)</t>
        </is>
      </c>
      <c r="O122" s="121" t="n"/>
      <c r="P122" s="121" t="n"/>
      <c r="Q122" s="100" t="n"/>
    </row>
    <row r="123" ht="13.2" customHeight="1" s="49">
      <c r="A123" s="120" t="n">
        <v>125</v>
      </c>
      <c r="B123" s="89" t="inlineStr">
        <is>
          <t>เกี่ยวกับ ลดการปรับขนาดยา levodopa ข้อใดต่อไปนี้กล่าวถูกต้องตามหลักวิชาชีพเภสัชกรรม</t>
        </is>
      </c>
      <c r="C123" s="121" t="n"/>
      <c r="D123" s="89" t="inlineStr">
        <is>
          <t>Donepezil 5 mg HS</t>
        </is>
      </c>
      <c r="E123" s="89" t="inlineStr">
        <is>
          <t>Alteplase (rtPA) 0.9 mg/kg IV</t>
        </is>
      </c>
      <c r="F123" s="89" t="inlineStr">
        <is>
          <t>Phenytoin 100 mg TID</t>
        </is>
      </c>
      <c r="G123" s="89" t="inlineStr">
        <is>
          <t>Sodium valproate 200 mg TID</t>
        </is>
      </c>
      <c r="H123" s="89" t="inlineStr">
        <is>
          <t>Carbamazepine 200 mg BID</t>
        </is>
      </c>
      <c r="I123" s="120" t="inlineStr">
        <is>
          <t>1</t>
        </is>
      </c>
      <c r="J123" s="89"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3" s="121" t="n"/>
      <c r="L123" s="89" t="inlineStr">
        <is>
          <t>Parkinson disease</t>
        </is>
      </c>
      <c r="M123" s="121" t="inlineStr">
        <is>
          <t>Clinic</t>
        </is>
      </c>
      <c r="N123" s="89" t="inlineStr">
        <is>
          <t>ข้อ 4 (PLE_CC1_Key_Rx20_UBU.md)</t>
        </is>
      </c>
      <c r="O123" s="121" t="n"/>
      <c r="P123" s="121" t="n"/>
      <c r="Q123" s="100" t="n"/>
    </row>
    <row r="124" ht="13.2" customHeight="1" s="49">
      <c r="A124" s="120" t="n">
        <v>126</v>
      </c>
      <c r="B124" s="89" t="inlineStr">
        <is>
          <t>จากโครงสร้าง levodopa เปลี่ยนเป็นสารในรูปออกฤทธิ์ผ่านกลไกใด</t>
        </is>
      </c>
      <c r="C124" s="121" t="n"/>
      <c r="D124" s="89" t="inlineStr">
        <is>
          <t>Sodium valproate 200 mg TID</t>
        </is>
      </c>
      <c r="E124" s="89" t="inlineStr">
        <is>
          <t>Carbamazepine 200 mg BID</t>
        </is>
      </c>
      <c r="F124" s="89" t="inlineStr">
        <is>
          <t>Lamotrigine 50 mg OD</t>
        </is>
      </c>
      <c r="G124" s="89" t="inlineStr">
        <is>
          <t>Levetiracetam 500 mg BID</t>
        </is>
      </c>
      <c r="H124" s="89" t="inlineStr">
        <is>
          <t>Gabapentin 300 mg TID</t>
        </is>
      </c>
      <c r="I124" s="120" t="inlineStr">
        <is>
          <t>1</t>
        </is>
      </c>
      <c r="J124" s="89"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24" s="121" t="n"/>
      <c r="L124" s="89" t="inlineStr">
        <is>
          <t>Parkinson disease</t>
        </is>
      </c>
      <c r="M124" s="121" t="inlineStr">
        <is>
          <t>Clinic</t>
        </is>
      </c>
      <c r="N124" s="89" t="inlineStr">
        <is>
          <t>ข้อ 2 (PLE_CC1_Key_Rx20_UBU.md)</t>
        </is>
      </c>
      <c r="O124" s="121" t="n"/>
      <c r="P124" s="121" t="n"/>
      <c r="Q124" s="100" t="n"/>
    </row>
    <row r="125" ht="13.2" customHeight="1" s="49">
      <c r="A125" s="120" t="n">
        <v>127</v>
      </c>
      <c r="B125" s="89" t="inlineStr">
        <is>
          <t>Levodopa ใช้ไม่ได้ผลอีกต่อไป</t>
        </is>
      </c>
      <c r="C125" s="121" t="n"/>
      <c r="D125" s="89" t="inlineStr">
        <is>
          <t>Levetiracetam 500 mg BID</t>
        </is>
      </c>
      <c r="E125" s="89" t="inlineStr">
        <is>
          <t>Gabapentin 300 mg TID</t>
        </is>
      </c>
      <c r="F125" s="89" t="inlineStr">
        <is>
          <t>Pregabalin 75 mg BID</t>
        </is>
      </c>
      <c r="G125" s="89" t="inlineStr">
        <is>
          <t>Levodopa/Benserazide 100/25 mg TID</t>
        </is>
      </c>
      <c r="H125" s="89" t="inlineStr">
        <is>
          <t>Sumatriptan 50 mg stat</t>
        </is>
      </c>
      <c r="I125" s="120" t="inlineStr">
        <is>
          <t>1</t>
        </is>
      </c>
      <c r="J125" s="89"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5" s="121" t="n"/>
      <c r="L125" s="89" t="inlineStr">
        <is>
          <t>Parkinson disease</t>
        </is>
      </c>
      <c r="M125" s="121" t="inlineStr">
        <is>
          <t>Clinic</t>
        </is>
      </c>
      <c r="N125" s="89" t="inlineStr">
        <is>
          <t>ข้อ 1 (PLE_CC1_Key_Rx20_UBU.md)</t>
        </is>
      </c>
      <c r="O125" s="121" t="n"/>
      <c r="P125" s="121" t="n"/>
      <c r="Q125" s="100" t="n"/>
    </row>
    <row r="126" ht="13.2" customHeight="1" s="49">
      <c r="A126" s="120" t="n">
        <v>128</v>
      </c>
      <c r="B126" s="89" t="inlineStr">
        <is>
          <t>ระยะเวลาในการออกฤทธิ์ของ Levodopa สั้นลง</t>
        </is>
      </c>
      <c r="C126" s="121" t="n"/>
      <c r="D126" s="89" t="inlineStr">
        <is>
          <t>Levodopa/Benserazide 100/25 mg TID</t>
        </is>
      </c>
      <c r="E126" s="89" t="inlineStr">
        <is>
          <t>Sumatriptan 50 mg stat</t>
        </is>
      </c>
      <c r="F126" s="89" t="inlineStr">
        <is>
          <t>Propranolol 40 mg BID</t>
        </is>
      </c>
      <c r="G126" s="89" t="inlineStr">
        <is>
          <t>Topiramate 25 mg BID</t>
        </is>
      </c>
      <c r="H126" s="89" t="inlineStr">
        <is>
          <t>Donepezil 5 mg HS</t>
        </is>
      </c>
      <c r="I126" s="120" t="inlineStr">
        <is>
          <t>1</t>
        </is>
      </c>
      <c r="J126" s="89" t="inlineStr">
        <is>
          <t>✅ คำตอบที่ถูกต้อง: ข้อ ก. Levodopa/Benserazide 100/25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6" s="121" t="n"/>
      <c r="L126" s="89" t="inlineStr">
        <is>
          <t>Parkinson disease</t>
        </is>
      </c>
      <c r="M126" s="121" t="inlineStr">
        <is>
          <t>Clinic</t>
        </is>
      </c>
      <c r="N126" s="89" t="inlineStr">
        <is>
          <t>ข้อ 2 (PLE_CC1_Key_Rx20_UBU.md)</t>
        </is>
      </c>
      <c r="O126" s="121" t="n"/>
      <c r="P126" s="121" t="n"/>
      <c r="Q126" s="100" t="n"/>
    </row>
    <row r="127" ht="13.2" customHeight="1" s="49">
      <c r="A127" s="120" t="n">
        <v>129</v>
      </c>
      <c r="B127" s="89" t="inlineStr">
        <is>
          <t>การเพิ่มความถี ของการให้ levodopa</t>
        </is>
      </c>
      <c r="C127" s="121" t="n"/>
      <c r="D127" s="89" t="inlineStr">
        <is>
          <t>Topiramate 25 mg BID</t>
        </is>
      </c>
      <c r="E127" s="89" t="inlineStr">
        <is>
          <t>Donepezil 5 mg HS</t>
        </is>
      </c>
      <c r="F127" s="89" t="inlineStr">
        <is>
          <t>Alteplase (rtPA) 0.9 mg/kg IV</t>
        </is>
      </c>
      <c r="G127" s="89" t="inlineStr">
        <is>
          <t>Phenytoin 100 mg TID</t>
        </is>
      </c>
      <c r="H127" s="89" t="inlineStr">
        <is>
          <t>Sodium valproate 200 mg TID</t>
        </is>
      </c>
      <c r="I127" s="120" t="inlineStr">
        <is>
          <t>1</t>
        </is>
      </c>
      <c r="J127" s="89" t="inlineStr">
        <is>
          <t>✅ คำตอบที่ถูกต้อง: ข้อ ก. Topiramate 25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Topiramate 25 mg BID การเลือก Topiramate 25 mg BID เป็นคำตอบที่ถูกต้องตามแนวทางการรักษามาตรฐาน เนื่องจาก เป็น carbonic anhydrase inhibitor และ glutamate blocker ทำให้เกิดน้ำหนักลด สมาธิลดลง นิ่วในไต และ secondary angle-closure glaucoma
🔍 ข้ออื่นผิดเพราะอะไร: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ค. เป็น recombinant tissue plasminogen activator (rtPA) สำหรับ thrombolytic therapy ใน acute ischemic stroke ภายใน 4.5 ชั่วโมง ไม่มีบทบาทเป็นยากันชักหรือยารักษาไมเกรน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7" s="121" t="n"/>
      <c r="L127" s="89" t="inlineStr">
        <is>
          <t>Parkinson disease</t>
        </is>
      </c>
      <c r="M127" s="121" t="inlineStr">
        <is>
          <t>Clinic</t>
        </is>
      </c>
      <c r="N127" s="89" t="inlineStr">
        <is>
          <t>ข้อ 1 (PLE_CC1_Key_Rx20_UBU.md)</t>
        </is>
      </c>
      <c r="O127" s="121" t="n"/>
      <c r="P127" s="121" t="n"/>
      <c r="Q127" s="100" t="n"/>
    </row>
    <row r="128" ht="13.2" customHeight="1" s="49">
      <c r="A128" s="120" t="n">
        <v>130</v>
      </c>
      <c r="B128" s="89" t="inlineStr">
        <is>
          <t>ใช้ร่วมกับยา carbamazepine</t>
        </is>
      </c>
      <c r="C128" s="121" t="n"/>
      <c r="D128" s="89" t="inlineStr">
        <is>
          <t>Phenytoin 100 mg TID</t>
        </is>
      </c>
      <c r="E128" s="89" t="inlineStr">
        <is>
          <t>Sodium valproate 200 mg TID</t>
        </is>
      </c>
      <c r="F128" s="89" t="inlineStr">
        <is>
          <t>Carbamazepine 200 mg BID</t>
        </is>
      </c>
      <c r="G128" s="89" t="inlineStr">
        <is>
          <t>Lamotrigine 50 mg OD</t>
        </is>
      </c>
      <c r="H128" s="89" t="inlineStr">
        <is>
          <t>Levetiracetam 500 mg BID</t>
        </is>
      </c>
      <c r="I128" s="120" t="inlineStr">
        <is>
          <t>1</t>
        </is>
      </c>
      <c r="J128" s="89" t="inlineStr">
        <is>
          <t>✅ คำตอบที่ถูกต้อง: ข้อ ก. Phenytoin 100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28" s="121" t="n"/>
      <c r="L128" s="89" t="inlineStr">
        <is>
          <t>Epilepsy</t>
        </is>
      </c>
      <c r="M128" s="121" t="inlineStr">
        <is>
          <t>Clinic</t>
        </is>
      </c>
      <c r="N128" s="89" t="inlineStr">
        <is>
          <t>ข้อ 3 (PLE_CC1_Key_Rx20_UBU.md)</t>
        </is>
      </c>
      <c r="O128" s="121" t="n"/>
      <c r="P128" s="121" t="n"/>
      <c r="Q128" s="100" t="n"/>
    </row>
    <row r="129" ht="13.2" customHeight="1" s="49">
      <c r="A129" s="120" t="n">
        <v>131</v>
      </c>
      <c r="B129" s="89" t="inlineStr">
        <is>
          <t>เกี่ยวกับ Portal hypertension ข้อใดต่อไปนี้กล่าวถูกต้องตามหลักวิชาชีพเภสัชกรรม</t>
        </is>
      </c>
      <c r="C129" s="121" t="n"/>
      <c r="D129" s="89" t="inlineStr">
        <is>
          <t>Lamotrigine 50 mg OD</t>
        </is>
      </c>
      <c r="E129" s="89" t="inlineStr">
        <is>
          <t>Levetiracetam 500 mg BID</t>
        </is>
      </c>
      <c r="F129" s="89" t="inlineStr">
        <is>
          <t>Gabapentin 300 mg TID</t>
        </is>
      </c>
      <c r="G129" s="89" t="inlineStr">
        <is>
          <t>Pregabalin 75 mg BID</t>
        </is>
      </c>
      <c r="H129" s="89" t="inlineStr">
        <is>
          <t>Levodopa/Benserazide 100/25 mg TID</t>
        </is>
      </c>
      <c r="I129" s="120" t="inlineStr">
        <is>
          <t>1</t>
        </is>
      </c>
      <c r="J129" s="89" t="inlineStr">
        <is>
          <t>✅ คำตอบที่ถูกต้อง: ข้อ ก. Lamotrigine 50 mg OD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9" s="121" t="n"/>
      <c r="L129" s="89" t="inlineStr">
        <is>
          <t>Headache</t>
        </is>
      </c>
      <c r="M129" s="121" t="inlineStr">
        <is>
          <t>Clinic</t>
        </is>
      </c>
      <c r="N129" s="89" t="inlineStr">
        <is>
          <t>ข้อ 1 (PLE_CC1_Key_Rx20_UBU.md)</t>
        </is>
      </c>
      <c r="O129" s="121" t="n"/>
      <c r="P129" s="121" t="n"/>
      <c r="Q129" s="100" t="n"/>
    </row>
    <row r="130" ht="13.2" customHeight="1" s="49">
      <c r="A130" s="120" t="n">
        <v>132</v>
      </c>
      <c r="B130" s="89" t="inlineStr">
        <is>
          <t>ยาที่ใชเพื่อปองกันไมเกรนที่เหมาะสมในผู้ป่วยรายนี้</t>
        </is>
      </c>
      <c r="C130" s="121" t="n"/>
      <c r="D130" s="89" t="inlineStr">
        <is>
          <t>Pregabalin 75 mg BID</t>
        </is>
      </c>
      <c r="E130" s="89" t="inlineStr">
        <is>
          <t>Levodopa/Benserazide 100/25 mg TID</t>
        </is>
      </c>
      <c r="F130" s="89" t="inlineStr">
        <is>
          <t>Sumatriptan 50 mg stat</t>
        </is>
      </c>
      <c r="G130" s="89" t="inlineStr">
        <is>
          <t>Propranolol 40 mg BID</t>
        </is>
      </c>
      <c r="H130" s="89" t="inlineStr">
        <is>
          <t>Topiramate 25 mg BID</t>
        </is>
      </c>
      <c r="I130" s="120" t="inlineStr">
        <is>
          <t>1</t>
        </is>
      </c>
      <c r="J130" s="89"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0" s="121" t="n"/>
      <c r="L130" s="89" t="inlineStr">
        <is>
          <t>Headache</t>
        </is>
      </c>
      <c r="M130" s="121" t="inlineStr">
        <is>
          <t>Clinic</t>
        </is>
      </c>
      <c r="N130" s="89" t="inlineStr">
        <is>
          <t>ข้อ 3 (PLE_CC1_Key_Rx20_UBU.md)</t>
        </is>
      </c>
      <c r="O130" s="121" t="n"/>
      <c r="P130" s="121" t="n"/>
      <c r="Q130" s="100" t="n"/>
    </row>
    <row r="131" ht="13.2" customHeight="1" s="49">
      <c r="A131" s="100" t="n">
        <v>134</v>
      </c>
      <c r="B131" s="88" t="inlineStr">
        <is>
          <t>ข้อใดไม่ใช่ข้อห้ามใช้ของ Ergotamine</t>
        </is>
      </c>
      <c r="C131" s="100" t="n"/>
      <c r="D131" s="88" t="inlineStr">
        <is>
          <t>Hypothyroidism</t>
        </is>
      </c>
      <c r="E131" s="88" t="inlineStr">
        <is>
          <t>Myocardial infarction</t>
        </is>
      </c>
      <c r="F131" s="88" t="inlineStr">
        <is>
          <t>Transient ischemic attack</t>
        </is>
      </c>
      <c r="G131" s="88" t="inlineStr">
        <is>
          <t>Pregnancy</t>
        </is>
      </c>
      <c r="H131" s="88" t="inlineStr">
        <is>
          <t>Poorly controlled hypertension</t>
        </is>
      </c>
      <c r="I131" s="100" t="inlineStr">
        <is>
          <t>1</t>
        </is>
      </c>
      <c r="J131" s="88" t="inlineStr">
        <is>
          <t>✅ คำตอบที่ถูกต้อง: ข้อ ก. Hypothyroidism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Hypothyroidism การเลือก Hypothyroidism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(Myocardial infarction): Myocardial infarction เป็นข้อห้ามใช้เด็ดขาด เนื่องจากยา Ergotamine มีฤทธิ์บีบหลอดเลือดหัวใจรุนแรง อาจทำให้อาการกล้ามเนื้อหัวใจตายแย่ลง
• ข้อ ค. (Transient ischemic attack): Transient ischemic attack เป็นประวัติโรคหลอดเลือดสมองขาดเลือดชั่วคราว การใช้ Ergotamine อาจทำให้หลอดเลือดสมองหดตัวและเกิดอัมพาตได้
• ข้อ ง. (Pregnancy): Pregnancy เป็นข้อห้ามใช้ เนื่องจากยาเพิ่มการบีบตัวของมดลูก ทำให้เสี่ยงต่อการแท้งบุตรและทารกขาดเลือด
• ข้อ จ. (Poorly controlled hypertension รวมโดย Phongsathorn Phlaisaithong Rx 9 UP 15 | P a g e): Poorly controlled hypertension เป็นข้อห้ามใช้ เพราะยาจะทำให้หลอดเลือดส่วนปลายหดตัวและทำให้ความดันโลหิตสูงวิกฤตได้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1" s="100" t="n"/>
      <c r="L131" s="88" t="inlineStr">
        <is>
          <t>Hypertension</t>
        </is>
      </c>
      <c r="M131" s="100" t="inlineStr">
        <is>
          <t>Clinic</t>
        </is>
      </c>
      <c r="N131" s="88" t="inlineStr">
        <is>
          <t>ข้อ 1 (PLE_CC1_2560 22 April Set 1.md)</t>
        </is>
      </c>
      <c r="O131" s="100" t="n"/>
      <c r="P131" s="100" t="n"/>
      <c r="Q131" s="100" t="n"/>
    </row>
    <row r="132" ht="13.2" customHeight="1" s="49">
      <c r="A132" s="100" t="n">
        <v>135</v>
      </c>
      <c r="B132" s="88" t="inlineStr">
        <is>
          <t>ข้อใดผิดเกี่ยวกับการรับประทาน Ergotamine</t>
        </is>
      </c>
      <c r="C132" s="100" t="n"/>
      <c r="D132" s="88" t="inlineStr">
        <is>
          <t>รับประทาน 2 เม็ด ทันทีที่มีอาการ</t>
        </is>
      </c>
      <c r="E132" s="88" t="inlineStr">
        <is>
          <t>รอ 1 ชั่วโมง ถ้ายังมีอาการให้ทานเพิ่ม</t>
        </is>
      </c>
      <c r="F132" s="88" t="inlineStr">
        <is>
          <t>รับประทานยาอีก 1 เม็ด หากอาการไม่ดีขึ น ทุก 30 นาที</t>
        </is>
      </c>
      <c r="G132" s="88" t="inlineStr">
        <is>
          <t>รับประทานได้ไม่เกิน 6 เม็ด ต่อการปวด 1 ครั ง</t>
        </is>
      </c>
      <c r="H132" s="88" t="inlineStr">
        <is>
          <t>รับประทานไม่เกิน 10 เม็ด ต่อสัปดาห์</t>
        </is>
      </c>
      <c r="I132" s="100" t="inlineStr">
        <is>
          <t>1</t>
        </is>
      </c>
      <c r="J132" s="88" t="inlineStr">
        <is>
          <t>✅ คำตอบที่ถูกต้อง: ข้อ ก. รับประทาน 2 เม็ด ทันทีที่มีอาการ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 2 เม็ด ทันทีที่มีอาการ การเลือก รับประทาน 2 เม็ด ทันทีที่มีอาการ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(รับประทาน 2 เม็ด ทันทีที่มีอาการ): การรับประทาน 2 เม็ด (หรือ 1-2 เม็ดขึ้นกับขนาดยา) ทันทีที่มีอาการเป็นวิธีมาตรฐานเพื่อระงับอาการปวดไมเกรนอย่างรวดเร็ว
• ข้อ ค. (รับประทานยาอีก 1 เม็ด หากอาการไม่ดีขึ น ทุก 30 นาที): การรับประทานยาอีก 1 เม็ดหากอาการไม่ดีขึ้นสามารถทำได้ทุก 30-60 นาที แต่ต้องไม่เกินขนาดสูงสุดต่อวัน
• ข้อ ง. (รับประทานได้ไม่เกิน 6 เม็ด ต่อการปวด 1 ครั ง): การรับประทานไม่เกิน 6 เม็ดต่อการปวด 1 ครั้ง (หรือต่อวัน) เป็นข้อแนะนำที่ถูกต้องเพื่อป้องกันผลข้างเคียงหลอดเลือดหดตัวรุนแรง (Ergotism)
• ข้อ จ. (รับประทานไม่เกิน 10 เม็ด ต่อสัปดาห์): การรับประทานไม่เกิน 10 เม็ดต่อสัปดาห์เป็นขนาดยาสูงสุดที่ยอมรับได้เพื่อป้องกันการได้รับยาเกินขนาดสะสม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2" s="100" t="n"/>
      <c r="L132" s="88" t="inlineStr">
        <is>
          <t>Hypertension</t>
        </is>
      </c>
      <c r="M132" s="100" t="inlineStr">
        <is>
          <t>Clinic</t>
        </is>
      </c>
      <c r="N132" s="88" t="inlineStr">
        <is>
          <t>ข้อ 2 (PLE_CC1_2560 22 April Set 1.md)</t>
        </is>
      </c>
      <c r="O132" s="100" t="n"/>
      <c r="P132" s="100" t="n"/>
      <c r="Q132" s="100" t="n"/>
    </row>
    <row r="133" ht="13.2" customHeight="1" s="49">
      <c r="A133" s="100" t="n">
        <v>136</v>
      </c>
      <c r="B133" s="88" t="inlineStr">
        <is>
          <t>โครงสร้างของ Ergotamine ข้อใดถูก</t>
        </is>
      </c>
      <c r="C133" s="100" t="n"/>
      <c r="D133" s="88" t="inlineStr">
        <is>
          <t>มี Chiral carbon 4 ต้าแหน่ง</t>
        </is>
      </c>
      <c r="E133" s="88" t="inlineStr">
        <is>
          <t>ละลายน ้าดี</t>
        </is>
      </c>
      <c r="F133" s="88" t="inlineStr">
        <is>
          <t>pKa = 4.0</t>
        </is>
      </c>
      <c r="G133" s="88" t="inlineStr">
        <is>
          <t>ดูดซึมได้ดี</t>
        </is>
      </c>
      <c r="H133" s="88" t="inlineStr">
        <is>
          <t>เป็น Indole alkaloid</t>
        </is>
      </c>
      <c r="I133" s="100" t="inlineStr">
        <is>
          <t>1</t>
        </is>
      </c>
      <c r="J133" s="88" t="inlineStr">
        <is>
          <t>✅ คำตอบที่ถูกต้อง: ข้อ ก. มี Chiral carbon 4 ต้าแหน่ง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มี Chiral carbon 4 ต้าแหน่ง การเลือก มี Chiral carbon 4 ต้าแหน่ง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(มี Chiral carbon 4 ต้าแหน่ง): โครงสร้างของ Ergotamine มี Chiral carbon หลายตำแหน่ง แต่ไม่ใช่ลักษณะเด่นหลักทางเภสัชเคมีที่ใช้ในการพิจารณาคุณสมบัติทางคลินิก
• ข้อ ข. (ละลายน ้าดี): Ergotamine ในรูป Base เป็นสารที่ไม่ละลายน้ำ ต้องทำเป็นเกลือ (เช่น Tartrate) จึงจะละลายน้ำได้ดีขึ้นเล็กน้อย
• ข้อ ค. (pKa = 4.0): Ergotamine เป็น Alkaloid ที่มีความเป็นด่าง ค่า pKa จึงอยู่ในช่วงด่างอ่อน ไม่ใช่ 4.0 ซึ่งเป็นค่าของสารที่มีความเป็นกรด
• ข้อ ง. (ดูดซึมได้ดี): การดูดซึมยา Ergotamine ทางระบบทางเดินอาหารต่ำและไม่แน่นอน จึงมักต้องผสมกับ Caffeine เพื่อเพิ่มอัตราและปริมาณการดูดซึม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3" s="100" t="n"/>
      <c r="L133" s="88" t="inlineStr">
        <is>
          <t>Hypertension</t>
        </is>
      </c>
      <c r="M133" s="100" t="inlineStr">
        <is>
          <t>Clinic</t>
        </is>
      </c>
      <c r="N133" s="88" t="inlineStr">
        <is>
          <t>ข้อ 3 (PLE_CC1_2560 22 April Set 1.md)</t>
        </is>
      </c>
      <c r="O133" s="100" t="n"/>
      <c r="P133" s="100" t="n"/>
      <c r="Q133" s="100" t="n"/>
    </row>
    <row r="134" ht="13.2" customHeight="1" s="49">
      <c r="A134" s="100" t="n">
        <v>139</v>
      </c>
      <c r="B134" s="88" t="inlineStr">
        <is>
          <t>ข้อใดคือกลไกของยา Rivastigmine</t>
        </is>
      </c>
      <c r="C134" s="100" t="n"/>
      <c r="D134" s="88" t="inlineStr">
        <is>
          <t>Decrease Ach activity</t>
        </is>
      </c>
      <c r="E134" s="88" t="inlineStr">
        <is>
          <t>Inhibit DA and NE activity</t>
        </is>
      </c>
      <c r="F134" s="88" t="inlineStr">
        <is>
          <t>Inhibit Acetylcholinesterase</t>
        </is>
      </c>
      <c r="G134" s="88" t="inlineStr">
        <is>
          <t>Stimulate activity of Da</t>
        </is>
      </c>
      <c r="H134" s="88" t="inlineStr">
        <is>
          <t>Stimulate activity of NE and Ach</t>
        </is>
      </c>
      <c r="I134" s="100" t="inlineStr">
        <is>
          <t>1</t>
        </is>
      </c>
      <c r="J134" s="88" t="inlineStr">
        <is>
          <t>✅ คำตอบที่ถูกต้อง: ข้อ ก. Decrease Ach activity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Decrease Ach activity การเลือก Decrease Ach activity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(Decrease Ach activity): Rivastigmine ยับยั้งเอนไซม์ Acetylcholinesterase ทำให้ระดับ Acetylcholine เพิ่มขึ้น ไม่ใช่ลดลง
• ข้อ ข. (Inhibit DA and NE activity): Inhibit DA and NE activity ไม่ใช่กลไกของกลุ่มยา Cholinesterase inhibitors ที่ใช้รักษา Alzheimer's disease
• ข้อ ง. (Stimulate activity of Da): Stimulate activity of DA เป็นกลไกของยาในกลุ่ม Dopamine agonist ที่ใช้รักษา Parkinson's disease
• ข้อ จ. (Stimulate activity of NE and Ach): Stimulate activity of NE and Ach การเพิ่ม NE เป็นลักษณะของยา SNRI หรือ TCA ไม่ใช่ Rivastigmine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4" s="100" t="n"/>
      <c r="L134" s="88" t="inlineStr">
        <is>
          <t>Hypertension</t>
        </is>
      </c>
      <c r="M134" s="100" t="inlineStr">
        <is>
          <t>Clinic</t>
        </is>
      </c>
      <c r="N134" s="88" t="inlineStr">
        <is>
          <t>ข้อ 52 (Pharmtutor_2024_Set2.md)</t>
        </is>
      </c>
      <c r="O134" s="100" t="n"/>
      <c r="P134" s="100" t="n"/>
      <c r="Q134" s="100" t="n"/>
    </row>
    <row r="135" ht="13.2" customHeight="1" s="49">
      <c r="A135" s="100" t="n">
        <v>140</v>
      </c>
      <c r="B135" s="88" t="inlineStr">
        <is>
          <t>เกี่ยวกับ amitiptyline ข้อใดต่อไปนี้กล่าวถูกต้องตามหลักวิชาชีพเภสัชกรรม</t>
        </is>
      </c>
      <c r="C135" s="100" t="n"/>
      <c r="D135" s="88" t="inlineStr">
        <is>
          <t>Fluoxetine สถานการณ์ที่ 3 : Gout</t>
        </is>
      </c>
      <c r="E135" s="88" t="inlineStr">
        <is>
          <t>ข้อใดไม่ใช้ risk factor</t>
        </is>
      </c>
      <c r="F135" s="88" t="inlineStr">
        <is>
          <t>อ้วน</t>
        </is>
      </c>
      <c r="G135" s="88" t="inlineStr">
        <is>
          <t>ความดันโลหิตสูง</t>
        </is>
      </c>
      <c r="H135" s="88" t="inlineStr">
        <is>
          <t>ดื่มเหล้า</t>
        </is>
      </c>
      <c r="I135" s="100" t="inlineStr">
        <is>
          <t>1</t>
        </is>
      </c>
      <c r="J135" s="88" t="inlineStr">
        <is>
          <t>✅ คำตอบที่ถูกต้อง: ข้อ ก. Fluoxetine สถานการณ์ที่ 3 : Gout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Fluoxetine สถานการณ์ที่ 3 : Gout ---------------------------------------------------------------------------------------------------------------------------------
 เป็น SSRI มี half-life ยาวที่สุดในกลุ่ม (ร่วมกับ active metabolite norfluoxetine) จึงมี discontinuation syndrome ต่ำ แต่ยับยั้ง CYP2D6 สูง
🔍 ข้ออื่นผิดเพราะอะไร:
• ข้อ ก. (Fluoxetine สถานการณ์ที่ 3 : Gout): Fluoxetine เป็นยากลุ่ม SSRI ที่ใช้รักษาโรคซึมเศร้า ไม่มีผลเป็น risk factor ที่ทำให้เกิด Gout
• ข้อ ข. (ข้อใดไม่ใช้ risk factor): ข้อนี้ไม่ใช่ risk factor จึงเป็นคำตอบที่โจทย์ถาม ส่วนข้ออื่นๆ เป็นปัจจัยเสี่ยงของการเกิด Gout
• ข้อ ค. (อ้วน): ความอ้วน (Obesity) มีความสัมพันธ์กับภาวะ Insulin resistance ที่ลดการขับกรดยูริกออกทางไต จึงเป็นปัจจัยเสี่ยง
• ข้อ ง. (ความดันโลหิตสูง): ความดันโลหิตสูง ทำให้เลือดไปเลี้ยงไตลดลง ส่งผลให้การขับกรดยูริกลดลง จึงเพิ่มความเสี่ยง Gout
• ข้อ จ. (ดื่มเหล้า): แอลกอฮอล์ มีพิวรีนสูงและกระบวนการสลายแอลกอฮอล์ในตับจะเพิ่มการสร้างกรดยูริกและลดการขับทางไต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35" s="100" t="n"/>
      <c r="L135" s="88" t="inlineStr">
        <is>
          <t>Hypertension</t>
        </is>
      </c>
      <c r="M135" s="100" t="inlineStr">
        <is>
          <t>Clinic</t>
        </is>
      </c>
      <c r="N135" s="88" t="inlineStr">
        <is>
          <t>ข้อ 1 (PLE_CC1_2556.md)</t>
        </is>
      </c>
      <c r="O135" s="100" t="n"/>
      <c r="P135" s="100" t="n"/>
      <c r="Q135" s="100" t="n"/>
    </row>
    <row r="136" ht="13.2" customHeight="1" s="49">
      <c r="A136" s="100" t="n">
        <v>141</v>
      </c>
      <c r="B136" s="88" t="inlineStr">
        <is>
          <t>กลไกการออกฤทธิ์ของAmitriptyline คือข้อใด</t>
        </is>
      </c>
      <c r="C136" s="100" t="n"/>
      <c r="D136" s="88" t="inlineStr">
        <is>
          <t>ยับยั้งการทำงานของDA transporter</t>
        </is>
      </c>
      <c r="E136" s="88" t="inlineStr">
        <is>
          <t>ยับยั้งการทำงานของNE transporter</t>
        </is>
      </c>
      <c r="F136" s="88" t="inlineStr">
        <is>
          <t>ยับยั้งการทำงานของMOA enzyme</t>
        </is>
      </c>
      <c r="G136" s="88" t="inlineStr">
        <is>
          <t>กระต้่น5-HT receptor</t>
        </is>
      </c>
      <c r="H136" s="88" t="inlineStr">
        <is>
          <t>กระต้่นα2-adrenergic receptor (ข)</t>
        </is>
      </c>
      <c r="I136" s="100" t="inlineStr">
        <is>
          <t>1</t>
        </is>
      </c>
      <c r="J136" s="88" t="inlineStr">
        <is>
          <t>✅ คำตอบที่ถูกต้อง: ข้อ ก. ยับยั้งการทำงานของDA transporter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ยับยั้งการทำงานของDA transporter ยับยั้งการทำงานของ DA transporter ยับยั้งการทำงานของ DA transporter ยับยั้งการทำงานของ DA transporter ยับยั้งการทำงานของ DA transporter การเลือก ยับยั้งการทำงานของ DA transporter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(ยับยั้งการทำงานของNE transporter): แม้ TCAs จะยับยั้ง NE transporter แต่ก็ยับยั้ง Serotonin transporter ด้วย การยับยั้งเพียง NE อย่างเดียวเป็นลักษณะของยากลุ่ม NRIs อย่าง Reboxetine
• ข้อ ค. (ยับยั้งการทำงานของMOA enzyme): ยาที่ยับยั้ง MAO enzyme คือกลุ่ม MAOIs เช่น Phenelzine ไม่ใช่ยา TCAs และมีข้อควรระวังเรื่องปฏิกิริยากับอาหารที่มี Tyramine
• ข้อ ง. (กระต้่น5-HT receptor): การกระตุ้น 5-HT receptors เป็นกลไกของยากลุ่ม Triptans ใช้รักษาไมเกรน ไม่ใช่กลไกการออกฤทธิ์ของ Amitriptyline หรือยาต้านซึมเศร้ากลุ่ม TCAs
• ข้อ จ. (กระต้่นα2-adrenergic receptor (ข)): การกระตุ้น Alpha-2 receptor เป็นกลไกของยา Clonidine หรือ Methyldopa เพื่อลดการหลั่ง Norepinephrine ไม่ใช่กลไกของ Amitriptyline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6" s="100" t="n"/>
      <c r="L136" s="88" t="inlineStr">
        <is>
          <t>Hypertension</t>
        </is>
      </c>
      <c r="M136" s="100" t="inlineStr">
        <is>
          <t>Clinic</t>
        </is>
      </c>
      <c r="N136" s="88" t="inlineStr">
        <is>
          <t>ข้อ 3 (PLE_CC1_2547.md)</t>
        </is>
      </c>
      <c r="O136" s="100" t="n"/>
      <c r="P136" s="100" t="n"/>
      <c r="Q136" s="100" t="n"/>
    </row>
    <row r="137" ht="13.2" customHeight="1" s="49">
      <c r="A137" s="100" t="n">
        <v>142</v>
      </c>
      <c r="B137" s="88" t="inlineStr">
        <is>
          <t>ตุอไปนี้เป็นSide effect ที่เกิดจาการใช้ยาAmitriptyline ยกเว้น</t>
        </is>
      </c>
      <c r="C137" s="100" t="n"/>
      <c r="D137" s="88" t="inlineStr">
        <is>
          <t>Sedation</t>
        </is>
      </c>
      <c r="E137" s="88" t="inlineStr">
        <is>
          <t>Dry mouth</t>
        </is>
      </c>
      <c r="F137" s="88" t="inlineStr">
        <is>
          <t>Orthostatic hypotension</t>
        </is>
      </c>
      <c r="G137" s="88" t="inlineStr">
        <is>
          <t>Urinary retention</t>
        </is>
      </c>
      <c r="H137" s="88" t="inlineStr">
        <is>
          <t>Hyperuriccemia (ง)</t>
        </is>
      </c>
      <c r="I137" s="100" t="inlineStr">
        <is>
          <t>1</t>
        </is>
      </c>
      <c r="J137" s="88" t="inlineStr">
        <is>
          <t>✅ คำตอบที่ถูกต้อง: ข้อ ก. Sedation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Sedation การเลือก Sedation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(Dry mouth): อาการเหล่านี้เกิดจากการที่ยาไปจับและปิดกั้น Muscarinic, Histamine H1 หรือ Alpha-1 receptors ตามลำดับ ถือเป็นผลข้างเคียงที่อธิบายได้จากตัวยา
• ข้อ ค. (Orthostatic hypotension): อาการเหล่านี้เกิดจากการที่ยาไปจับและปิดกั้น Muscarinic, Histamine H1 หรือ Alpha-1 receptors ตามลำดับ ถือเป็นผลข้างเคียงที่อธิบายได้จากตัวยา
• ข้อ ง. (Urinary retention): อาการเหล่านี้เกิดจากการที่ยาไปจับและปิดกั้น Muscarinic, Histamine H1 หรือ Alpha-1 receptors ตามลำดับ ถือเป็นผลข้างเคียงที่อธิบายได้จากตัวยา
• ข้อ จ. (Hyperuriccemia (ง)): Hyperuricemia มักเกิดจากยาขับปัสสาวะกลุ่ม Thiazide หรือ Loop diuretics เนื่องจากรบกวนการหลั่งกรดยูริกที่ท่อไต ไม่พบว่าเป็นผลข้างเคียงหลักของ TCAs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7" s="100" t="n"/>
      <c r="L137" s="88" t="inlineStr">
        <is>
          <t>Hypertension</t>
        </is>
      </c>
      <c r="M137" s="100" t="inlineStr">
        <is>
          <t>Clinic</t>
        </is>
      </c>
      <c r="N137" s="88" t="inlineStr">
        <is>
          <t>ข้อ 4 (PLE_CC1_2547.md)</t>
        </is>
      </c>
      <c r="O137" s="100" t="n"/>
      <c r="P137" s="100" t="n"/>
      <c r="Q137" s="100" t="n"/>
    </row>
    <row r="138" ht="13.2" customHeight="1" s="49">
      <c r="A138" s="100" t="n">
        <v>143</v>
      </c>
      <c r="B138" s="88" t="inlineStr">
        <is>
          <t>ยา ergotamine ไม่ละลายน้ำ จึงนำมาบรรจุลงใน capsule ซึ่งต้องเติมสารใดเพื่อช่วยในการไหล</t>
        </is>
      </c>
      <c r="C138" s="100" t="n"/>
      <c r="D138" s="88" t="inlineStr">
        <is>
          <t>Colloidal silica dioxide</t>
        </is>
      </c>
      <c r="E138" s="88" t="inlineStr">
        <is>
          <t>Crosscamellose</t>
        </is>
      </c>
      <c r="F138" s="88" t="inlineStr">
        <is>
          <t>PVP</t>
        </is>
      </c>
      <c r="G138" s="88" t="inlineStr">
        <is>
          <t>Sodium lauryl sulfate</t>
        </is>
      </c>
      <c r="H138" s="88" t="inlineStr">
        <is>
          <t>Sodium starch glycolate</t>
        </is>
      </c>
      <c r="I138" s="100" t="inlineStr">
        <is>
          <t>1</t>
        </is>
      </c>
      <c r="J138" s="88" t="inlineStr">
        <is>
          <t>✅ คำตอบที่ถูกต้อง: ข้อ ก. Colloidal silica dioxide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Colloidal silica dioxide การเลือก Colloidal silica dioxide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(Crosscamellose): Crosscamellose เป็น superdisintegrant ช่วยให้ยาแตกตัว ไม่ได้มีคุณสมบัติหลักในการเป็น glidant หรือช่วยการไหลของผงยา
• ข้อ ค. (PVP): PVP เป็น binder หรือสารยึดเกาะ ช่วยเพิ่มความแข็งแรงของแกรนูล ไม่ได้ช่วยเพิ่มการไหล
• ข้อ ง. (Sodium lauryl sulfate): Sodium lauryl sulfate เป็น surfactant ช่วยเพิ่มการละลายและการเปียกของยา ไม่ใช่ glidant
• ข้อ จ. (Sodium starch glycolate</t>
        </is>
      </c>
      <c r="K138" s="100" t="n"/>
      <c r="L138" s="88" t="inlineStr">
        <is>
          <t>Hypertension</t>
        </is>
      </c>
      <c r="M138" s="100" t="inlineStr">
        <is>
          <t>Clinic</t>
        </is>
      </c>
      <c r="N138" s="88" t="inlineStr">
        <is>
          <t>ข้อ 73 (PLE_CC1_Key_Rx20_UBU.md)</t>
        </is>
      </c>
      <c r="O138" s="100" t="n"/>
      <c r="P138" s="100" t="n"/>
      <c r="Q138" s="100" t="n"/>
    </row>
    <row r="139" ht="13.2" customHeight="1" s="49">
      <c r="A139" s="62" t="n">
        <v>144</v>
      </c>
      <c r="B139" s="78" t="inlineStr">
        <is>
          <t>[กรณีศึกษา 2]
ผู้ป่วยพาร์กินสันได้รับยา levodopa+benserazide และ trihexyphenidyl มา 3 ปี มีอาการตอนกลางคืนต้องลุกขึ้นมาสั่น นอนไม่ได้
คำถาม: ให้ benzeraside เพื่ออะไร</t>
        </is>
      </c>
      <c r="C139" s="62" t="inlineStr"/>
      <c r="D139" s="78" t="inlineStr">
        <is>
          <t>ลดอาการคลื่นไส้อาเจียน</t>
        </is>
      </c>
      <c r="E139" s="78" t="inlineStr">
        <is>
          <t>ลดการขับออกของ L-dopa ทางไต</t>
        </is>
      </c>
      <c r="F139" s="78" t="inlineStr">
        <is>
          <t>เพิ่มการขับออกของ L-dopa ทางไต</t>
        </is>
      </c>
      <c r="G139" s="78" t="inlineStr">
        <is>
          <t>ลดการทำลาย levodopa ในสมอง</t>
        </is>
      </c>
      <c r="H139" s="78" t="inlineStr">
        <is>
          <t>ทำให้ levodopa ผ่าน BBB น้อยลง</t>
        </is>
      </c>
      <c r="I139" s="62" t="inlineStr">
        <is>
          <t>1</t>
        </is>
      </c>
      <c r="J139" s="78" t="inlineStr">
        <is>
          <t xml:space="preserve">✅ คำตอบที่ถูกต้อง: ข้อ ก. ลดอาการคลื่นไส้อาเจียน
🎯 ทำไมข้อนี้ถึงถูก:
🔍 ข้ออื่นผิดเพราะอะไร:
</t>
        </is>
      </c>
      <c r="K139" s="62" t="inlineStr"/>
      <c r="L139" s="78" t="inlineStr">
        <is>
          <t>Parkinson Disease</t>
        </is>
      </c>
      <c r="M139" s="62" t="inlineStr">
        <is>
          <t>Clinic</t>
        </is>
      </c>
      <c r="N139" s="78" t="inlineStr">
        <is>
          <t>[SOURCE: Pharma Plus เล่มม่วง 2 - ข้อสอบย้อนหลังปี 2558 วันที่ 1 ข้อ 10]</t>
        </is>
      </c>
      <c r="O139" s="62" t="inlineStr">
        <is>
          <t>ข้อสอบเก่า</t>
        </is>
      </c>
      <c r="P139" s="62" t="inlineStr">
        <is>
          <t>2558</t>
        </is>
      </c>
    </row>
    <row r="140" ht="13.2" customHeight="1" s="49">
      <c r="A140" s="62" t="n">
        <v>145</v>
      </c>
      <c r="B140" s="78" t="inlineStr">
        <is>
          <t>[กรณีศึกษา 2]
ผู้ป่วยพาร์กินสันได้รับยา levodopa+benserazide และ trihexyphenidyl มา 3 ปี มีอาการตอนกลางคืนต้องลุกขึ้นมาสั่น นอนไม่ได้
คำถาม: ผู้ป่วยมาโรงพยาบาลวันนี้เนื่องจาก</t>
        </is>
      </c>
      <c r="C140" s="62" t="inlineStr"/>
      <c r="D140" s="78" t="inlineStr">
        <is>
          <t>เกิด DI ระหว่าง levodopa กับ benzeraside</t>
        </is>
      </c>
      <c r="E140" s="78" t="inlineStr">
        <is>
          <t>Levodopa ออกฤทธิ์สั้นลง</t>
        </is>
      </c>
      <c r="F140" s="78" t="inlineStr">
        <is>
          <t>ทนอาการข้างเคียงของ L-dopa ไม่ได้</t>
        </is>
      </c>
      <c r="G140" s="78" t="inlineStr">
        <is>
          <t>ยา levodopa ไม่ได้ผลในการรักษา</t>
        </is>
      </c>
      <c r="H140" s="78" t="inlineStr">
        <is>
          <t>ทนอาการข้างเคียงของ trihexyphenidyl ไม่ได้</t>
        </is>
      </c>
      <c r="I140" s="62" t="inlineStr">
        <is>
          <t>2</t>
        </is>
      </c>
      <c r="J140" s="78" t="inlineStr">
        <is>
          <t xml:space="preserve">✅ คำตอบที่ถูกต้อง: ข้อ ข. Levodopa ออกฤทธิ์สั้นลง
🎯 ทำไมข้อนี้ถึงถูก:
🔍 ข้ออื่นผิดเพราะอะไร:
</t>
        </is>
      </c>
      <c r="K140" s="62" t="inlineStr"/>
      <c r="L140" s="78" t="inlineStr">
        <is>
          <t>Parkinson Disease</t>
        </is>
      </c>
      <c r="M140" s="62" t="inlineStr">
        <is>
          <t>Clinic</t>
        </is>
      </c>
      <c r="N140" s="78" t="inlineStr">
        <is>
          <t>[SOURCE: Pharma Plus เล่มม่วง 2 - ข้อสอบย้อนหลังปี 2558 วันที่ 1 ข้อ 11]</t>
        </is>
      </c>
      <c r="O140" s="62" t="inlineStr">
        <is>
          <t>ข้อสอบเก่า</t>
        </is>
      </c>
      <c r="P140" s="62" t="inlineStr">
        <is>
          <t>2558</t>
        </is>
      </c>
    </row>
    <row r="141" ht="13.2" customHeight="1" s="49">
      <c r="A141" s="62" t="n">
        <v>146</v>
      </c>
      <c r="B141" s="78" t="inlineStr">
        <is>
          <t>[กรณีศึกษา 2]
ผู้ป่วยพาร์กินสันได้รับยา levodopa+benserazide และ trihexyphenidyl มา 3 ปี มีอาการตอนกลางคืนต้องลุกขึ้นมาสั่น นอนไม่ได้
คำถาม: ต้องปรับการรักษาอย่างไรในผู้ป่วยรายนี้</t>
        </is>
      </c>
      <c r="C141" s="62" t="inlineStr"/>
      <c r="D141" s="78" t="inlineStr">
        <is>
          <t>เพิ่มขนาดยา L-dopa</t>
        </is>
      </c>
      <c r="E141" s="78" t="inlineStr">
        <is>
          <t>เพิ่มขนาดยา trihexyphenidyl</t>
        </is>
      </c>
      <c r="F141" s="78" t="inlineStr">
        <is>
          <t>ลดขนาดยา L-dopa ลง</t>
        </is>
      </c>
      <c r="G141" s="78" t="inlineStr">
        <is>
          <t>เปลี่ยนเป็น L-dopa/benserazide dispersible tablet</t>
        </is>
      </c>
      <c r="H141" s="78" t="inlineStr">
        <is>
          <t>เปลี่ยนเป็น L-dopa/benserazide sustained releasing</t>
        </is>
      </c>
      <c r="I141" s="62" t="inlineStr">
        <is>
          <t>5</t>
        </is>
      </c>
      <c r="J141" s="78" t="inlineStr">
        <is>
          <t xml:space="preserve">✅ คำตอบที่ถูกต้อง: ข้อ จ. เปลี่ยนเป็น L-dopa/benserazide sustained releasing
🎯 ทำไมข้อนี้ถึงถูก:
🔍 ข้ออื่นผิดเพราะอะไร:
</t>
        </is>
      </c>
      <c r="K141" s="62" t="inlineStr"/>
      <c r="L141" s="78" t="inlineStr">
        <is>
          <t>Parkinson Disease</t>
        </is>
      </c>
      <c r="M141" s="62" t="inlineStr">
        <is>
          <t>Clinic</t>
        </is>
      </c>
      <c r="N141" s="78" t="inlineStr">
        <is>
          <t>[SOURCE: Pharma Plus เล่มม่วง 2 - ข้อสอบย้อนหลังปี 2558 วันที่ 1 ข้อ 12]</t>
        </is>
      </c>
      <c r="O141" s="62" t="inlineStr">
        <is>
          <t>ข้อสอบเก่า</t>
        </is>
      </c>
      <c r="P141" s="62" t="inlineStr">
        <is>
          <t>2558</t>
        </is>
      </c>
    </row>
    <row r="142" ht="13.2" customHeight="1" s="49">
      <c r="A142" s="62" t="n">
        <v>147</v>
      </c>
      <c r="B142" s="78" t="inlineStr">
        <is>
          <t>[กรณีศึกษา 2]
ผู้ป่วยพาร์กินสันได้รับยา levodopa+benserazide และ trihexyphenidyl
คำถาม: ข้อแนะนำการกินยา L-dopa</t>
        </is>
      </c>
      <c r="C142" s="62" t="inlineStr"/>
      <c r="D142" s="78" t="inlineStr">
        <is>
          <t>กินพร้อมอาหาร</t>
        </is>
      </c>
      <c r="E142" s="78" t="inlineStr">
        <is>
          <t>กินหลังอาหาร</t>
        </is>
      </c>
      <c r="F142" s="78" t="inlineStr">
        <is>
          <t>เลี่ยงการกินยาพร้อมอาหารจำพวกโปรตีนสูง</t>
        </is>
      </c>
      <c r="G142" s="78" t="inlineStr">
        <is>
          <t>กินก่อนนอน</t>
        </is>
      </c>
      <c r="H142" s="78" t="inlineStr">
        <is>
          <t>เลี่ยงการกินพร้อมอาหารไขมันสูง</t>
        </is>
      </c>
      <c r="I142" s="62" t="inlineStr">
        <is>
          <t>3</t>
        </is>
      </c>
      <c r="J142" s="78" t="inlineStr">
        <is>
          <t xml:space="preserve">✅ คำตอบที่ถูกต้อง: ข้อ ค. เลี่ยงการกินยาพร้อมอาหารจำพวกโปรตีนสูง
🎯 ทำไมข้อนี้ถึงถูก:
🔍 ข้ออื่นผิดเพราะอะไร:
</t>
        </is>
      </c>
      <c r="K142" s="62" t="inlineStr"/>
      <c r="L142" s="78" t="inlineStr">
        <is>
          <t>Parkinson Disease</t>
        </is>
      </c>
      <c r="M142" s="62" t="inlineStr">
        <is>
          <t>Clinic</t>
        </is>
      </c>
      <c r="N142" s="78" t="inlineStr">
        <is>
          <t>[SOURCE: Pharma Plus เล่มม่วง 2 - ข้อสอบย้อนหลังปี 2558 วันที่ 1 ข้อ 14]</t>
        </is>
      </c>
      <c r="O142" s="62" t="inlineStr">
        <is>
          <t>ข้อสอบเก่า</t>
        </is>
      </c>
      <c r="P142" s="62" t="inlineStr">
        <is>
          <t>2558</t>
        </is>
      </c>
    </row>
    <row r="143" ht="13.2" customHeight="1" s="49">
      <c r="A143" s="62" t="n">
        <v>148</v>
      </c>
      <c r="B143"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ผู้ป่วยเป็นโรคนอนไม่หลับแบบไหนมีอาการยังไง</t>
        </is>
      </c>
      <c r="C143" s="62" t="inlineStr"/>
      <c r="D143" s="78" t="inlineStr">
        <is>
          <t>Short term, difficulty falling asleep</t>
        </is>
      </c>
      <c r="E143" s="78" t="inlineStr">
        <is>
          <t>Short term, difficulty falling asleep, maintaining sleep</t>
        </is>
      </c>
      <c r="F143" s="78" t="inlineStr">
        <is>
          <t>Chronic, difficulty falling asleep</t>
        </is>
      </c>
      <c r="G143" s="78" t="inlineStr">
        <is>
          <t>Chronic, difficulty maintaining sleep</t>
        </is>
      </c>
      <c r="H143" s="78" t="inlineStr">
        <is>
          <t>Chronic, difficulty falling asleep, maintaining sleep</t>
        </is>
      </c>
      <c r="I143" s="62" t="inlineStr">
        <is>
          <t>3</t>
        </is>
      </c>
      <c r="J143" s="78" t="inlineStr">
        <is>
          <t xml:space="preserve">✅ คำตอบที่ถูกต้อง: ข้อ ค. Chronic, difficulty falling asleep
🎯 ทำไมข้อนี้ถึงถูก:
🔍 ข้ออื่นผิดเพราะอะไร:
</t>
        </is>
      </c>
      <c r="K143" s="62" t="inlineStr"/>
      <c r="L143" s="78" t="inlineStr">
        <is>
          <t>Insomnia</t>
        </is>
      </c>
      <c r="M143" s="62" t="inlineStr">
        <is>
          <t>Clinic</t>
        </is>
      </c>
      <c r="N143" s="78" t="inlineStr">
        <is>
          <t>[SOURCE: Pharma Plus เล่มม่วง 2 - ข้อสอบย้อนหลังปี 2558 วันที่ 2 ข้อ 1]</t>
        </is>
      </c>
      <c r="O143" s="62" t="inlineStr">
        <is>
          <t>ข้อสอบเก่า</t>
        </is>
      </c>
      <c r="P143" s="62" t="inlineStr">
        <is>
          <t>2558</t>
        </is>
      </c>
    </row>
    <row r="144" ht="24" customHeight="1" s="49">
      <c r="A144" s="62" t="n">
        <v>149</v>
      </c>
      <c r="B144"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ข้อใดเป็นสาเหตุหลักที่ทำให้นอนไม่หลับ</t>
        </is>
      </c>
      <c r="C144" s="62" t="inlineStr"/>
      <c r="D144" s="78" t="inlineStr">
        <is>
          <t>อ้วน</t>
        </is>
      </c>
      <c r="E144" s="78" t="inlineStr">
        <is>
          <t>เศร้าเรื่องพ่อตาย</t>
        </is>
      </c>
      <c r="F144" s="78" t="inlineStr">
        <is>
          <t>กังวลเรื่องแม่ป่วย</t>
        </is>
      </c>
      <c r="G144" s="78" t="inlineStr">
        <is>
          <t>เครียดจากหน้าที่การงาน</t>
        </is>
      </c>
      <c r="H144" s="78" t="inlineStr">
        <is>
          <t>อ้วน</t>
        </is>
      </c>
      <c r="I144" s="62" t="inlineStr">
        <is>
          <t>4</t>
        </is>
      </c>
      <c r="J144" s="78" t="inlineStr">
        <is>
          <t xml:space="preserve">✅ คำตอบที่ถูกต้อง: ข้อ ง. เครียดจากหน้าที่การงาน
🎯 ทำไมข้อนี้ถึงถูก:
🔍 ข้ออื่นผิดเพราะอะไร:
</t>
        </is>
      </c>
      <c r="K144" s="62" t="inlineStr"/>
      <c r="L144" s="78" t="inlineStr">
        <is>
          <t>Insomnia</t>
        </is>
      </c>
      <c r="M144" s="62" t="inlineStr">
        <is>
          <t>Clinic</t>
        </is>
      </c>
      <c r="N144" s="78" t="inlineStr">
        <is>
          <t>[SOURCE: Pharma Plus เล่มม่วง 2 - ข้อสอบย้อนหลังปี 2558 วันที่ 2 ข้อ 2]</t>
        </is>
      </c>
      <c r="O144" s="62" t="inlineStr">
        <is>
          <t>ข้อสอบเก่า</t>
        </is>
      </c>
      <c r="P144" s="62" t="inlineStr">
        <is>
          <t>2558</t>
        </is>
      </c>
    </row>
    <row r="145" ht="24" customHeight="1" s="49">
      <c r="A145" s="62" t="n">
        <v>150</v>
      </c>
      <c r="B145"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ข้อใดเป็นพฤติกรรมที่ดีของผู้ป่วยต่อการนอนหลับ (sleep hygiene) โดยไม่ใช้ยา</t>
        </is>
      </c>
      <c r="C145" s="62" t="inlineStr"/>
      <c r="D145" s="78" t="inlineStr">
        <is>
          <t>ดื่มชา</t>
        </is>
      </c>
      <c r="E145" s="78" t="inlineStr">
        <is>
          <t>งีบกลางวัน</t>
        </is>
      </c>
      <c r="F145" s="78" t="inlineStr">
        <is>
          <t>ออกกำลังกายก่อนนอน</t>
        </is>
      </c>
      <c r="G145" s="78" t="inlineStr">
        <is>
          <t>ไม่สูบบุหรี่</t>
        </is>
      </c>
      <c r="H145" s="78" t="inlineStr">
        <is>
          <t>ดื่มไวน์</t>
        </is>
      </c>
      <c r="I145" s="62" t="inlineStr">
        <is>
          <t>4</t>
        </is>
      </c>
      <c r="J145" s="78" t="inlineStr">
        <is>
          <t xml:space="preserve">✅ คำตอบที่ถูกต้อง: ข้อ ง. ไม่สูบบุหรี่
🎯 ทำไมข้อนี้ถึงถูก:
🔍 ข้ออื่นผิดเพราะอะไร:
</t>
        </is>
      </c>
      <c r="K145" s="62" t="inlineStr"/>
      <c r="L145" s="78" t="inlineStr">
        <is>
          <t>Insomnia</t>
        </is>
      </c>
      <c r="M145" s="62" t="inlineStr">
        <is>
          <t>Clinic</t>
        </is>
      </c>
      <c r="N145" s="78" t="inlineStr">
        <is>
          <t>[SOURCE: Pharma Plus เล่มม่วง 2 - ข้อสอบย้อนหลังปี 2558 วันที่ 2 ข้อ 3]</t>
        </is>
      </c>
      <c r="O145" s="62" t="inlineStr">
        <is>
          <t>ข้อสอบเก่า</t>
        </is>
      </c>
      <c r="P145" s="62" t="inlineStr">
        <is>
          <t>2558</t>
        </is>
      </c>
    </row>
    <row r="146" ht="24" customHeight="1" s="49">
      <c r="A146" s="62" t="n">
        <v>151</v>
      </c>
      <c r="B146"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ยาใดเหมาะสมสำหรับผู้ป่วยรายนี้</t>
        </is>
      </c>
      <c r="C146" s="62" t="inlineStr"/>
      <c r="D146" s="78" t="inlineStr">
        <is>
          <t>Melatonin</t>
        </is>
      </c>
      <c r="E146" s="78" t="inlineStr">
        <is>
          <t>Lorazepam</t>
        </is>
      </c>
      <c r="F146" s="78" t="inlineStr">
        <is>
          <t>CPM</t>
        </is>
      </c>
      <c r="G146" s="78" t="inlineStr">
        <is>
          <t>Diazepam</t>
        </is>
      </c>
      <c r="H146" s="78" t="inlineStr">
        <is>
          <t>Nortriptyline</t>
        </is>
      </c>
      <c r="I146" s="62" t="inlineStr">
        <is>
          <t>3</t>
        </is>
      </c>
      <c r="J146" s="78" t="inlineStr">
        <is>
          <t xml:space="preserve">✅ คำตอบที่ถูกต้อง: ข้อ ค. CPM
🎯 ทำไมข้อนี้ถึงถูก:
🔍 ข้ออื่นผิดเพราะอะไร:
</t>
        </is>
      </c>
      <c r="K146" s="62" t="inlineStr"/>
      <c r="L146" s="78" t="inlineStr">
        <is>
          <t>Insomnia</t>
        </is>
      </c>
      <c r="M146" s="62" t="inlineStr">
        <is>
          <t>Clinic</t>
        </is>
      </c>
      <c r="N146" s="78" t="inlineStr">
        <is>
          <t>[SOURCE: Pharma Plus เล่มม่วง 2 - ข้อสอบย้อนหลังปี 2558 วันที่ 2 ข้อ 4]</t>
        </is>
      </c>
      <c r="O146" s="62" t="inlineStr">
        <is>
          <t>ข้อสอบเก่า</t>
        </is>
      </c>
      <c r="P146" s="62" t="inlineStr">
        <is>
          <t>2558</t>
        </is>
      </c>
    </row>
    <row r="147" ht="24" customHeight="1" s="49">
      <c r="A147" s="62" t="n">
        <v>152</v>
      </c>
      <c r="B147" s="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ข้อใดไม่ใช่ผลข้างเคียงหรืออาการพิษที่เกิดจากยา Ergotamine</t>
        </is>
      </c>
      <c r="C147" s="62" t="inlineStr"/>
      <c r="D147" s="78" t="inlineStr">
        <is>
          <t>N/V</t>
        </is>
      </c>
      <c r="E147" s="78" t="inlineStr">
        <is>
          <t>Hypotension</t>
        </is>
      </c>
      <c r="F147" s="78" t="inlineStr">
        <is>
          <t>Leg weakness</t>
        </is>
      </c>
      <c r="G147" s="78" t="inlineStr">
        <is>
          <t>Neuropathy</t>
        </is>
      </c>
      <c r="H147" s="78" t="inlineStr">
        <is>
          <t>Headache</t>
        </is>
      </c>
      <c r="I147" s="62" t="inlineStr">
        <is>
          <t>2</t>
        </is>
      </c>
      <c r="J147" s="78" t="inlineStr">
        <is>
          <t xml:space="preserve">✅ คำตอบที่ถูกต้อง: ข้อ ข. Hypotension
🎯 ทำไมข้อนี้ถึงถูก:
🔍 ข้ออื่นผิดเพราะอะไร:
</t>
        </is>
      </c>
      <c r="K147" s="62" t="inlineStr"/>
      <c r="L147" s="78" t="inlineStr">
        <is>
          <t>Headache Disorders and Migraine Therapy</t>
        </is>
      </c>
      <c r="M147" s="62" t="inlineStr">
        <is>
          <t>Clinic</t>
        </is>
      </c>
      <c r="N147" s="78" t="inlineStr">
        <is>
          <t>[SOURCE: Pharma Plus เล่มม่วง 2 - ข้อสอบย้อนหลังปี 2558 วันที่ 2 ข้อ 71]</t>
        </is>
      </c>
      <c r="O147" s="62" t="inlineStr">
        <is>
          <t>ข้อสอบเก่า</t>
        </is>
      </c>
      <c r="P147" s="62" t="inlineStr">
        <is>
          <t>2558</t>
        </is>
      </c>
    </row>
    <row r="148" ht="24" customHeight="1" s="49">
      <c r="A148" s="62" t="n">
        <v>153</v>
      </c>
      <c r="B148" s="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ข้อใดถูกต้องเกี่ยวกับคำแนะนำการรับประทานยา Cafergot (Ergotamine tartrate 1 mg + Caffeine 100 mg)</t>
        </is>
      </c>
      <c r="C148" s="62" t="inlineStr"/>
      <c r="D148" s="78" t="inlineStr">
        <is>
          <t>กินหลังอาหารทันที</t>
        </is>
      </c>
      <c r="E148" s="78" t="inlineStr">
        <is>
          <t>กินไม่เกินวันละ 6 เม็ด</t>
        </is>
      </c>
      <c r="F148" s="78" t="inlineStr">
        <is>
          <t>1 เดือนไม่ควรกินเกิน 10 เม็ด</t>
        </is>
      </c>
      <c r="G148" s="78" t="inlineStr">
        <is>
          <t>กินร่วมกับนมเพื่อเพิ่มการดูดซึม</t>
        </is>
      </c>
      <c r="H148" s="78" t="inlineStr">
        <is>
          <t>1 สัปดาห์ไม่ควรกินเกิน 8 เม็ด</t>
        </is>
      </c>
      <c r="I148" s="62" t="inlineStr">
        <is>
          <t>2</t>
        </is>
      </c>
      <c r="J148" s="78" t="inlineStr">
        <is>
          <t xml:space="preserve">✅ คำตอบที่ถูกต้อง: ข้อ ข. กินไม่เกินวันละ 6 เม็ด
🎯 ทำไมข้อนี้ถึงถูก:
🔍 ข้ออื่นผิดเพราะอะไร:
</t>
        </is>
      </c>
      <c r="K148" s="62" t="inlineStr"/>
      <c r="L148" s="78" t="inlineStr">
        <is>
          <t>Headache Disorders and Migraine Therapy</t>
        </is>
      </c>
      <c r="M148" s="62" t="inlineStr">
        <is>
          <t>Clinic</t>
        </is>
      </c>
      <c r="N148" s="78" t="inlineStr">
        <is>
          <t>[SOURCE: Pharma Plus เล่มม่วง 2 - ข้อสอบย้อนหลังปี 2558 วันที่ 2 ข้อ 72]</t>
        </is>
      </c>
      <c r="O148" s="62" t="inlineStr">
        <is>
          <t>ข้อสอบเก่า</t>
        </is>
      </c>
      <c r="P148" s="62" t="inlineStr">
        <is>
          <t>2558</t>
        </is>
      </c>
    </row>
    <row r="149" ht="24" customHeight="1" s="49">
      <c r="A149" s="62" t="n">
        <v>154</v>
      </c>
      <c r="B149" s="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ยาใดมีความเหมาะสมที่สุดสำหรับการใช้ป้องกันไมเกรน (Migraine Prophylaxis) ในผู้ป่วยรายนี้</t>
        </is>
      </c>
      <c r="C149" s="62" t="inlineStr"/>
      <c r="D149" s="78" t="inlineStr">
        <is>
          <t>Flunarizine</t>
        </is>
      </c>
      <c r="E149" s="78" t="inlineStr">
        <is>
          <t>Amitriptyline</t>
        </is>
      </c>
      <c r="F149" s="78" t="inlineStr">
        <is>
          <t>Valproic acid</t>
        </is>
      </c>
      <c r="G149" s="78" t="inlineStr">
        <is>
          <t>Propranolol</t>
        </is>
      </c>
      <c r="H149" s="78" t="inlineStr">
        <is>
          <t>Diazepam</t>
        </is>
      </c>
      <c r="I149" s="62" t="inlineStr">
        <is>
          <t>4</t>
        </is>
      </c>
      <c r="J149" s="78" t="inlineStr">
        <is>
          <t xml:space="preserve">✅ คำตอบที่ถูกต้อง: ข้อ ง. Propranolol
🎯 ทำไมข้อนี้ถึงถูก:
🔍 ข้ออื่นผิดเพราะอะไร:
</t>
        </is>
      </c>
      <c r="K149" s="62" t="inlineStr"/>
      <c r="L149" s="78" t="inlineStr">
        <is>
          <t>Headache Disorders and Migraine Therapy</t>
        </is>
      </c>
      <c r="M149" s="62" t="inlineStr">
        <is>
          <t>Clinic</t>
        </is>
      </c>
      <c r="N149" s="78" t="inlineStr">
        <is>
          <t>[SOURCE: Pharma Plus เล่มม่วง 2 - ข้อสอบย้อนหลังปี 2558 วันที่ 2 ข้อ 73]</t>
        </is>
      </c>
      <c r="O149" s="62" t="inlineStr">
        <is>
          <t>ข้อสอบเก่า</t>
        </is>
      </c>
      <c r="P149" s="62" t="inlineStr">
        <is>
          <t>2558</t>
        </is>
      </c>
    </row>
    <row r="150" ht="24" customHeight="1" s="49">
      <c r="A150" s="62" t="n">
        <v>155</v>
      </c>
      <c r="B150" s="78" t="inlineStr">
        <is>
          <t>ยาใดไม่ใช้ป้องกันหรือรักษา post herpetic neuralgia</t>
        </is>
      </c>
      <c r="C150" s="62" t="inlineStr"/>
      <c r="D150" s="78" t="inlineStr">
        <is>
          <t>Pregabalin</t>
        </is>
      </c>
      <c r="E150" s="78" t="inlineStr">
        <is>
          <t>Flunarizine</t>
        </is>
      </c>
      <c r="F150" s="78" t="inlineStr">
        <is>
          <t>Gabapentin</t>
        </is>
      </c>
      <c r="G150" s="78" t="inlineStr">
        <is>
          <t>Nortriptyline</t>
        </is>
      </c>
      <c r="H150" s="78" t="inlineStr">
        <is>
          <t>Tramadol HCl</t>
        </is>
      </c>
      <c r="I150" s="62" t="inlineStr">
        <is>
          <t>2</t>
        </is>
      </c>
      <c r="J150" s="78" t="inlineStr">
        <is>
          <t>✅ คำตอบที่ถูกต้อง: ข้อ ข. Flunarizine
🎯 ทำไมข้อนี้ถึงถูก:
Flunarizine เป็น calcium channel blocker ที่มีข้อบ่งใช้หลักในการป้องกัน migraine prophylaxis และรักษา vestibular vertigo ไม่มีข้อบ่งใช้หรือประสิทธิภาพในการรักษาอาการปวดประสาท post-herpetic neuralgia
🔍 ข้ออื่นผิดเพราะอะไร:
• • ข้อ ก.: Pregabalin เป็น first-line medication สำหรับ neuropathic pain รวมถึง post-herpetic neuralgia โดยจับกับ alpha-2-delta subunit ของ calcium channel
• ข้อ ค.: Gabapentin เป็น first-line medication ที่มีหลักฐานทางคลินิกรองรับอย่างชัดเจนในการบรรเทา post-herpetic neuralgia
• ข้อ ง.: Nortriptyline เป็น tricyclic antidepressant (TCA) ซึ่งเป็น first-line option ในการยับยั้งการส่งสัญญาณความเจ็บปวดจากระบบประสาท
• ข้อ จ.: Tramadol HCl เป็น weak opioid และ SNRI ที่ใช้เป็น second/third-line option สำหรับบรรเทาอาการปวดประสาทปานกลางถึงรุนแรง</t>
        </is>
      </c>
      <c r="K150" s="62" t="inlineStr"/>
      <c r="L150" s="78" t="inlineStr">
        <is>
          <t>Neuropathic Pain</t>
        </is>
      </c>
      <c r="M150" s="62" t="inlineStr">
        <is>
          <t>Clinic</t>
        </is>
      </c>
      <c r="N150" s="78" t="inlineStr">
        <is>
          <t>[SOURCE: Pharma Plus เล่มม่วง 2 - ข้อสอบย้อนหลัง PLE-CC1 ปี 2564 วันที่ 1 ข้อ 20]</t>
        </is>
      </c>
      <c r="O150" s="62" t="inlineStr">
        <is>
          <t>ข้อสอบเก่า</t>
        </is>
      </c>
      <c r="P150" s="62" t="inlineStr">
        <is>
          <t>2564</t>
        </is>
      </c>
    </row>
    <row r="151" ht="24" customHeight="1" s="49">
      <c r="A151" s="62" t="n">
        <v>156</v>
      </c>
      <c r="B151" s="78" t="inlineStr">
        <is>
          <t>[เภสัชวิทยาของยา Diazepam]
กลไกการออกฤทธิ์ระดับเซลล์ประสาทของยากลุ่ม Benzodiazepines
คำถาม: Diazepam มีผลต่อสารสื่อประสาทใดมากที่สุด</t>
        </is>
      </c>
      <c r="C151" s="62" t="inlineStr"/>
      <c r="D151" s="78" t="inlineStr">
        <is>
          <t>Glutamate</t>
        </is>
      </c>
      <c r="E151" s="78" t="inlineStr">
        <is>
          <t>Serotonin</t>
        </is>
      </c>
      <c r="F151" s="78" t="inlineStr">
        <is>
          <t>Dopamine</t>
        </is>
      </c>
      <c r="G151" s="78" t="inlineStr">
        <is>
          <t>Norepinephrine</t>
        </is>
      </c>
      <c r="H151" s="78" t="inlineStr">
        <is>
          <t>Gamma aminobutyric acid</t>
        </is>
      </c>
      <c r="I151" s="62" t="inlineStr">
        <is>
          <t>5</t>
        </is>
      </c>
      <c r="J151" s="78" t="inlineStr">
        <is>
          <t>✅ คำตอบที่ถูกต้อง: ข้อ จ. Gamma aminobutyric acid
🎯 ทำไมข้อนี้ถึงถูก:
Diazepam ออกฤทธิ์จับกับ allosteric benzodiazepine binding site บน GABAA receptor complex ส่งผลเพิ่มความถี่ในการเปิดของ chloride ion channels (increases frequency of channel opening) เพื่อเสริมฤทธิ์ของ Gamma-aminobutyric acid (GABA) ซึ่งเป็น inhibitory neurotransmitter หลักในระบบประสาทส่วนกลาง ทำให้เกิด hyperpolarization และยับยั้งการส่งกระแสประสาท
🔍 ข้ออื่นผิดเพราะอะไร:
• ข้อ ก. Glutamate: เป็น excitatory neurotransmitter หลัก ไม่ใช่เป้าหมายที่ diazepam เข้าจับออกฤทธิ์โดยตรง
• ข้อ ข. Serotonin: ควบคุมอารมณ์และการนอนหลับ สัมพันธ์กับยากลุ่ม SSRIs ไม่ใช่ตัวรับหลักของ diazepam
• ข้อ ค. Dopamine: สัมพันธ์กับระบบการเคลื่อนไหวและจิตเภท ซึ่งเป็นเป้าหมายของ antipsychotics
• ข้อ ง. Norepinephrine: สัมพันธ์กับระบบ sympathetic และความตื่นตัว ไม่ใช่ตัวรับเป้าหมายหลักของ benzodiazepines</t>
        </is>
      </c>
      <c r="K151" s="62" t="inlineStr"/>
      <c r="L151" s="78" t="inlineStr">
        <is>
          <t>Neurology &amp; Sedatives</t>
        </is>
      </c>
      <c r="M151" s="62" t="inlineStr">
        <is>
          <t>Clinic</t>
        </is>
      </c>
      <c r="N151" s="78" t="inlineStr">
        <is>
          <t>[SOURCE: Pharma Plus เล่มม่วง 2 - ข้อสอบย้อนหลัง PLE-CC1 ปี 2564 วันที่ 2 ข้อ 36]</t>
        </is>
      </c>
      <c r="O151" s="62" t="inlineStr">
        <is>
          <t>ข้อสอบเก่า</t>
        </is>
      </c>
      <c r="P151" s="62" t="inlineStr">
        <is>
          <t>2564</t>
        </is>
      </c>
    </row>
    <row r="152" ht="24" customHeight="1" s="49">
      <c r="A152" s="62" t="n">
        <v>157</v>
      </c>
      <c r="B152" s="78" t="inlineStr">
        <is>
          <t>[กรณีศึกษา หญิงตั้งครรภ์ ปวดศีรษะข้างเดียว ไมเกรน]
คนไข้เพศหญิง อายุ 23-26 ปี ท้อง ปวดศีรษะข้างเดียว มีคลื่นไส้ อาเจียน ไม่เคยเป็นมาก่อน มาขอซื้อยาที่ร้าน
คำถาม: ห้ามใช้ยาใดในคนท้อง 6 เดือน</t>
        </is>
      </c>
      <c r="C152" s="62" t="inlineStr"/>
      <c r="D152" s="78" t="inlineStr">
        <is>
          <t>Ibuprofen</t>
        </is>
      </c>
      <c r="E152" s="78" t="inlineStr">
        <is>
          <t>Paracetamol</t>
        </is>
      </c>
      <c r="F152" s="78" t="inlineStr">
        <is>
          <t>Ergotamine</t>
        </is>
      </c>
      <c r="G152" s="78" t="inlineStr">
        <is>
          <t>Sumatriptan</t>
        </is>
      </c>
      <c r="H152" s="78" t="inlineStr">
        <is>
          <t>Naproxen</t>
        </is>
      </c>
      <c r="I152" s="62" t="inlineStr">
        <is>
          <t>3</t>
        </is>
      </c>
      <c r="J152" s="78" t="inlineStr">
        <is>
          <t>✅ คำตอบที่ถูกต้อง: ข้อ ค. Ergotamine
🎯 ทำไมข้อนี้ถึงถูก:
Ergotamine จัดเป็น Pregnancy Category X มีข้อห้ามใช้อย่างเด็ดขาดในสตรีมีครรภ์ทุกไตรมาส เนื่องจากมีฤทธิ์กระตุ้นการหดรัดตัวของกล้ามเนื้อมดลูกอย่างรุนแรง (potent oxytocic effect) และทำให้หลอดเลือดของรกหดเกร็ง ส่งผลให้ทารกขาดออกซิเจน แท้งบุตร หรือคลอดก่อนกำหนดได้
🔍 ข้ออื่นผิดเพราะอะไร:
• ข้อ ก. Ibuprofen: เป็น NSAID ที่มีข้อห้ามใช้ในไตรมาสที่สาม (ตั้งแต่ 20-30 สัปดาห์ขึ้นไป) เนื่องจากเสี่ยงต่อ premature closure of ductus arteriosus และ oligohydramnios แต่ Ergotamine เป็น Category X ที่ห้ามใช้เด็ดขาดที่สุดในคนท้อง
• ข้อ ข. Paracetamol: เป็นยาแก้ปวดตัวเลือกแรกที่มีความปลอดภัยสูงที่สุดตลอดการตั้งครรภ์
• ข้อ ง. Sumatriptan: เป็น Pregnancy Category C อาจพิจารณาใช้ได้หากจำเป็นภายใต้การดูแลของแพทย์
• ข้อ จ. Naproxen: เป็น NSAID เช่นเดียวกับ ibuprofen แต่ Ergotamine เป็น absolute contraindication Category X</t>
        </is>
      </c>
      <c r="K152" s="62" t="inlineStr"/>
      <c r="L152" s="78" t="inlineStr">
        <is>
          <t>Headache &amp; Migraine</t>
        </is>
      </c>
      <c r="M152" s="62" t="inlineStr">
        <is>
          <t>Clinic</t>
        </is>
      </c>
      <c r="N152" s="78" t="inlineStr">
        <is>
          <t>[SOURCE: Pharma Plus เล่มม่วง 2 - ข้อสอบย้อนหลัง PLE-CC1 ปี 2564 วันที่ 2 ข้อ 44]</t>
        </is>
      </c>
      <c r="O152" s="62" t="inlineStr">
        <is>
          <t>ข้อสอบเก่า</t>
        </is>
      </c>
      <c r="P152" s="62" t="inlineStr">
        <is>
          <t>2564</t>
        </is>
      </c>
    </row>
    <row r="153" ht="24" customHeight="1" s="49">
      <c r="A153" s="62" t="n">
        <v>158</v>
      </c>
      <c r="B153" s="78" t="inlineStr">
        <is>
          <t>[ปฏิกิริยาระหว่างยาของ Ergotamine (Drug Interactions)]
การคัดกรองอันตรกิริยาระหว่างยาที่มีอันตรายร้ายแรงต่อชีวิต (Life-threatening drug interaction)
คำถาม: ยาใดที่ห้ามกินกับ ergotamine</t>
        </is>
      </c>
      <c r="C153" s="62" t="inlineStr"/>
      <c r="D153" s="78" t="inlineStr">
        <is>
          <t>Naproxen</t>
        </is>
      </c>
      <c r="E153" s="78" t="inlineStr">
        <is>
          <t>Theophylline</t>
        </is>
      </c>
      <c r="F153" s="78" t="inlineStr">
        <is>
          <t>Ketoconazole</t>
        </is>
      </c>
      <c r="G153" s="78" t="inlineStr">
        <is>
          <t>Warfarin</t>
        </is>
      </c>
      <c r="H153" s="78" t="inlineStr">
        <is>
          <t>Ceftriaxone</t>
        </is>
      </c>
      <c r="I153" s="62" t="inlineStr">
        <is>
          <t>3</t>
        </is>
      </c>
      <c r="J153" s="78" t="inlineStr">
        <is>
          <t>✅ คำตอบที่ถูกต้อง: ข้อ ค. Ketoconazole
🎯 ทำไมข้อนี้ถึงถูก:
Ketoconazole เป็น potent CYP3A4 inhibitor ที่มีข้อห้ามใช้ร่วมกับ Ergotamine โดยเด็ดขาด เนื่องจากการยับยั้ง CYP3A4 จะทำให้ระดับยา ergotamine ในเลือดเพิ่มสูงขึ้นหลายเท่า ก่อให้เกิดภาวะหลอดเลือดส่วนปลายหดเกร็งอย่างรุนแรง (severe vasospasm / ergotism) นำไปสู่การขาดเลือดของแขนขา (peripheral ischemia) จนอาจต้องตัดแขนขา หรือเกิด myocardial infarction และ stroke
🔍 ข้ออื่นผิดเพราะอะไร:
• ข้อ ก. Naproxen: เป็น NSAID ที่สามารถใช้ร่วมกับยาแก้ปวดไมเกรนได้ตามดุลยพินิจ ไม่ใช่ข้อห้ามเด็ดขาด
• ข้อ ข. Theophylline: ยาขยายหลอดลม ไม่ได้เป็น strong CYP3A4 inhibitor
• ข้อ ง. Warfarin: เป็นยาต้านการแข็งตัวของเลือด แม้ต้องระวัง DDI แต่ไม่ได้มี contraindication เด็ดขาดเรื่อง vasospasm เท่ากลุ่ม strong CYP3A4 inhibitors
• ข้อ จ. Ceftriaxone: เป็น cephalosporin ขับออกทางไตและทางน้ำดี ไม่มีผลยับยั้งเอนไซม์ CYP3A4</t>
        </is>
      </c>
      <c r="K153" s="62" t="inlineStr"/>
      <c r="L153" s="78" t="inlineStr">
        <is>
          <t>Headache &amp; Migraine</t>
        </is>
      </c>
      <c r="M153" s="62" t="inlineStr">
        <is>
          <t>Clinic</t>
        </is>
      </c>
      <c r="N153" s="78" t="inlineStr">
        <is>
          <t>[SOURCE: Pharma Plus เล่มม่วง 2 - ข้อสอบย้อนหลัง PLE-CC1 ปี 2564 วันที่ 2 ข้อ 46]</t>
        </is>
      </c>
      <c r="O153" s="62" t="inlineStr">
        <is>
          <t>ข้อสอบเก่า</t>
        </is>
      </c>
      <c r="P153" s="62" t="inlineStr">
        <is>
          <t>2564</t>
        </is>
      </c>
    </row>
    <row r="154" ht="24" customHeight="1" s="49">
      <c r="A154" s="62" t="n">
        <v>159</v>
      </c>
      <c r="B154" s="78" t="inlineStr">
        <is>
          <t>[การใช้ยา Ergotamine อย่างปลอดภัยและถูกต้อง]
คำแนะนำและขนาดยามาตรฐานในการรับประทานยาเม็ด Ergotamine / Caffeine สำหรับรักษาอาการปวดศีรษะไมเกรนเฉียบพลัน
คำถาม: ข้อใดถูกเกี่ยวกับวิธีการรับประทานยา ergotamine</t>
        </is>
      </c>
      <c r="C154" s="62" t="inlineStr"/>
      <c r="D154" s="78" t="inlineStr">
        <is>
          <t>รับประทานไม่เกินวันละ 5 mg/day หรือ 8 mg/week</t>
        </is>
      </c>
      <c r="E154" s="78" t="inlineStr">
        <is>
          <t>รับประทานไม่เกินวันละ 6 mg/day หรือ 10 mg/week</t>
        </is>
      </c>
      <c r="F154" s="78" t="inlineStr">
        <is>
          <t>รับประทาน 1-2 เม็ดเมื่อมีอาการ รับประทานซ้ำได้ภายหลัง 60 นาที ไม่เกิน 6 เม็ดต่อวัน และไม่เกิน 10 เม็ดต่อสัปดาห์</t>
        </is>
      </c>
      <c r="G154" s="78" t="inlineStr">
        <is>
          <t>ใช้ในหญิงตั้งครรภ์ได้</t>
        </is>
      </c>
      <c r="H154" s="78" t="inlineStr">
        <is>
          <t>รับประทานร่วมกับ clarithromycin ได้</t>
        </is>
      </c>
      <c r="I154" s="62" t="inlineStr">
        <is>
          <t>3</t>
        </is>
      </c>
      <c r="J154" s="78" t="inlineStr">
        <is>
          <t>✅ คำตอบที่ถูกต้อง: ข้อ ค. รับประทาน 1-2 เม็ดเมื่อมีอาการ รับประทานซ้ำได้ภายหลัง 60 นาที ไม่เกิน 6 เม็ดต่อวัน และไม่เกิน 10 เม็ดต่อสัปดาห์
🎯 ทำไมข้อนี้ถึงถูก:
วิธีการรับประทานยาแก้ปวดไมเกรนสูตรผสม Ergotamine tartrate 1 mg บวก Caffeine 100 mg ที่ถูกต้องตามมาตรฐานคือ รับประทาน 1-2 เม็ดทันทีเมื่อเริ่มมีอาการปวดศีรษะ หากอาการไม่ดีขึ้นสามารถรับประทานซ้ำได้ 1 เม็ดทุก 30-60 นาที โดยกำหนดขนาดยาสูงสุดไม่เกิน 6 เม็ดต่อวัน (6 mg/day) และไม่เกิน 10 เม็ดต่อสัปดาห์ (10 mg/week) เพื่อป้องกันภาวะ ergotism และ medication overuse headache
🔍 ข้ออื่นผิดเพราะอะไร:
• ข้อ ก. รับประทานไม่เกินวันละ 5 mg/day หรือ 8 mg/week: ผิด เพราะเกณฑ์มาตรฐานระดับสากลคือ 6 mg/day และ 10 mg/week
• ข้อ ข. รับประทานไม่เกินวันละ 6 mg/day หรือ 10 mg/week: แม้ตัวเลขขนาดมิลลิกรัมถูกต้อง แต่ข้อความในข้อ ค อธิบายทั้งวิธีเริ่มยา การรับประทานซ้ำ และเพดานขนาดยาสูงสุดต่อวัน/สัปดาห์ได้อย่างสมบูรณ์และตรงตามข้อสอบสภาฯ ที่สุด
• ข้อ ง. ใช้ในหญิงตั้งครรภ์ได้: ห้ามใช้เด็ดขาดในสตรีมีครรภ์ (Pregnancy Category X)
• ข้อ จ. รับประทานร่วมกับ clarithromycin ได้: ห้ามใช้ร่วมกันเด็ดขาดเนื่องจาก clarithromycin เป็น potent CYP3A4 inhibitor</t>
        </is>
      </c>
      <c r="K154" s="62" t="inlineStr"/>
      <c r="L154" s="78" t="inlineStr">
        <is>
          <t>Headache &amp; Migraine</t>
        </is>
      </c>
      <c r="M154" s="62" t="inlineStr">
        <is>
          <t>Clinic</t>
        </is>
      </c>
      <c r="N154" s="78" t="inlineStr">
        <is>
          <t>[SOURCE: Pharma Plus เล่มม่วง 2 - ข้อสอบย้อนหลัง PLE-CC1 ปี 2564 วันที่ 2 ข้อ 47]</t>
        </is>
      </c>
      <c r="O154" s="62" t="inlineStr">
        <is>
          <t>ข้อสอบเก่า</t>
        </is>
      </c>
      <c r="P154" s="62" t="inlineStr">
        <is>
          <t>2564</t>
        </is>
      </c>
    </row>
    <row r="155" ht="28" customHeight="1" s="49">
      <c r="A155" s="62" t="n">
        <v>160</v>
      </c>
      <c r="B155" s="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ยาใดเป็นยาแก้ปวดที่เหมาะสมในผู้ป่วยรายนี้</t>
        </is>
      </c>
      <c r="C155" s="78" t="inlineStr"/>
      <c r="D155" s="78" t="inlineStr">
        <is>
          <t>Gabapentin</t>
        </is>
      </c>
      <c r="E155" s="78" t="inlineStr">
        <is>
          <t>Amitriptyline</t>
        </is>
      </c>
      <c r="F155" s="78" t="inlineStr">
        <is>
          <t>Acetaminophen</t>
        </is>
      </c>
      <c r="G155" s="78" t="inlineStr">
        <is>
          <t>Naproxen</t>
        </is>
      </c>
      <c r="H155" s="78" t="inlineStr">
        <is>
          <t>Tolperisone</t>
        </is>
      </c>
      <c r="I155" s="62" t="inlineStr">
        <is>
          <t>1</t>
        </is>
      </c>
      <c r="J155" s="78" t="inlineStr">
        <is>
          <t>✅ คำตอบที่ถูกต้อง: ข้อ ก. Gabapentin
🎯 ทำไมข้อนี้ถึงถูก:
อาการปวดจากงูสวัดเป็น neuropathic pain เกิดจากการอักเสบของปมประสาท sensory nerve ยาในกลุ่ม gabapentinoids (gabapentin หรือ pregabalin) เป็น first-line medication ที่มีประสิทธิภาพสูงและปลอดภัยในผู้สูงอายุเมื่อเทียบกับ TCAs
🔍 ข้ออื่นผิดเพราะอะไร:
• • ข้อ ข.: Amitriptyline เป็น TCA มี anticholinergic side effects สูง (sedation, urinary retention, orthostatic hypotension, cardiac arrhythmia) จึงควรเลี่ยงในผู้สูงอายุ 70 ปีตาม Beers criteria
• ข้อ ค.: Acetaminophen ออกฤทธิ์ต่อ nociceptive pain ระดับเล็กน้อย ไม่เพียงพอต่อการควบคุม acute zoster neuropathic pain
• ข้อ ง.: Naproxen เป็น NSAID มีประสิทธิภาพจำกัดต่อ neuropathic pain และเสี่ยงต่อ gastrointestinal bleeding, acute renal impairment ในผู้สูงอายุ 70 ปี
• ข้อ จ.: Tolperisone เป็น centrally acting muscle relaxant ใช้ลดการเกร็งของกล้ามเนื้อ ไม่มีข้อบ่งชี้สำหรับ neuropathic pain</t>
        </is>
      </c>
      <c r="K155" s="78" t="inlineStr">
        <is>
          <t>Neuropathic pain</t>
        </is>
      </c>
      <c r="L155" s="78" t="inlineStr">
        <is>
          <t>Analgesic selection for herpes zoster acute and neuropathic pain</t>
        </is>
      </c>
      <c r="M155" s="62" t="inlineStr">
        <is>
          <t>ปานกลาง</t>
        </is>
      </c>
      <c r="N155" s="62" t="inlineStr">
        <is>
          <t>ข้อสอบเก่า</t>
        </is>
      </c>
      <c r="O155" s="78" t="inlineStr">
        <is>
          <t>[SOURCE: Pharma Plus เล่มม่วง 2 - ข้อสอบย้อนหลัง PLE-CC1 ปี 2565 ข้อ 8]</t>
        </is>
      </c>
      <c r="P155" s="62" t="n">
        <v>2565</v>
      </c>
    </row>
    <row r="156" ht="28" customHeight="1" s="49">
      <c r="A156" s="62" t="n">
        <v>161</v>
      </c>
      <c r="B156" s="78" t="inlineStr">
        <is>
          <t>[สถานการณ์]
ผู้หญิงอายุ 28 ปี มีอาการปวดศีรษะ คะแนนปวด 4/10 เคยใช้ paracetamol 500 mg มาก่อน นอนพักอาการดีขึ้น ต่อมามีอาการปวดอีก ใช้ paracetamol บรรเทาอาการก็ไม่หายแล้ว มีประวัติแพ้ยา cotrimoxazole มีประวัติเป็นโรคกล้ามเนื้อหัวใจตาย
คำถาม: ยาใดเหมาะสมสำหรับการรักษา</t>
        </is>
      </c>
      <c r="C156" s="78" t="inlineStr"/>
      <c r="D156" s="78" t="inlineStr">
        <is>
          <t>Ibuprofen 400 mg 2 tab PO stat</t>
        </is>
      </c>
      <c r="E156" s="78" t="inlineStr">
        <is>
          <t>Tramadol 500 mg 1 tab PO stat</t>
        </is>
      </c>
      <c r="F156" s="78" t="inlineStr">
        <is>
          <t>Paracetamol 500 mg 2 tab PO q 4 hr</t>
        </is>
      </c>
      <c r="G156" s="78" t="inlineStr">
        <is>
          <t>Ergotamine 2 tab stat than 2 tab q 2 hr</t>
        </is>
      </c>
      <c r="H156" s="78" t="inlineStr">
        <is>
          <t>Ibuprofen 400 mg 1 tab + sumatriptan 1 tab</t>
        </is>
      </c>
      <c r="I156" s="62" t="inlineStr">
        <is>
          <t>1</t>
        </is>
      </c>
      <c r="J156" s="78" t="inlineStr">
        <is>
          <t>✅ คำตอบที่ถูกต้อง: ข้อ ก. Ibuprofen 400 mg 2 tab PO stat
🎯 ทำไมข้อนี้ถึงถูก:
ผู้ป่วยปวดศีรษะระดับปานกลางที่ไม่ตอบสนองต่อ paracetamol ยาขั้นถัดไปคือ NSAIDs เช่น Ibuprofen 400-800 mg (2 เม็ด stat) ทั้งนี้ผู้ป่วยมีประวัติโรคกล้ามเนื้อหัวใจตาย จึงมีข้อห้ามใช้เด็ดขาดสำหรับ Ergotamine และ Triptans เนื่องจากทำให้หลอดเลือดหัวใจหดเกร็งอย่างรุนแรง
🔍 ข้ออื่นผิดเพราะอะไร:
• ข้อ ข.: ขนาดยา tramadol 500 mg เป็นขนาดที่เกินขนาดสูงสุดอย่างรุนแรง (toxic dose) ขนาดยาปกติคือ 50 mg และไม่ใช่อันดับแรก
• ข้อ ค.: การรับประทาน paracetamol 500 mg 2 เม็ดทุก 4 ชั่วโมง เสี่ยงต่อพิษต่อตับ และผู้ป่วยระบุชัดเจนว่าใช้ paracetamol แล้วอาการไม่ดีขึ้น
• ข้อ ง.: Ergotamine มีข้อห้ามใช้เด็ดขาดในผู้ป่วยที่มีประวัติโรคหลอดเลือดหัวใจหรือ myocardial infarction
• ข้อ จ.: Sumatriptan มีข้อห้ามใช้เด็ดขาดในผู้ป่วยที่มีประวัติ myocardial infarction เช่นเดียวกับ ergotamine</t>
        </is>
      </c>
      <c r="K156" s="78" t="inlineStr">
        <is>
          <t>Headache and Migraine</t>
        </is>
      </c>
      <c r="L156" s="78" t="inlineStr">
        <is>
          <t>Acute Migraine Therapy in Ischemic Heart Disease Contraindication</t>
        </is>
      </c>
      <c r="M156" s="62" t="inlineStr">
        <is>
          <t>ปานกลาง</t>
        </is>
      </c>
      <c r="N156" s="62" t="inlineStr">
        <is>
          <t>ข้อสอบเก่า</t>
        </is>
      </c>
      <c r="O156" s="78" t="inlineStr">
        <is>
          <t>[SOURCE: Pharma Plus เล่มม่วง 2 - ข้อสอบย้อนหลัง PLE-CC1 ปี 2565 ข้อ 62]</t>
        </is>
      </c>
      <c r="P156" s="62" t="n">
        <v>2565</v>
      </c>
    </row>
  </sheetData>
  <mergeCells count="1">
    <mergeCell ref="A1:F1"/>
  </mergeCells>
  <pageMargins left="0.75" right="0.75" top="1" bottom="1" header="0.5" footer="0.5"/>
  <pageSetup orientation="portrait" paperSize="9"/>
</worksheet>
</file>

<file path=xl/worksheets/sheet14.xml><?xml version="1.0" encoding="utf-8"?>
<worksheet xmlns="http://schemas.openxmlformats.org/spreadsheetml/2006/main">
  <sheetPr>
    <outlinePr summaryBelow="0" summaryRight="0"/>
    <pageSetUpPr/>
  </sheetPr>
  <dimension ref="A1:Q11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51" t="n"/>
      <c r="H1" s="51" t="n"/>
      <c r="I1" s="51" t="n"/>
      <c r="J1" s="51" t="n"/>
      <c r="K1" s="51" t="n"/>
      <c r="L1" s="51" t="n"/>
      <c r="M1" s="51" t="n"/>
      <c r="N1" s="51" t="n"/>
      <c r="O1" s="51" t="n"/>
      <c r="P1" s="51" t="n"/>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1</t>
        </is>
      </c>
      <c r="B3" s="8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ข้อใดต่อไปนี้ถูกต้องในการรักษาผู้ป่วยโรคซึมเศร้า</t>
        </is>
      </c>
      <c r="C3" s="100" t="n"/>
      <c r="D3" s="88" t="inlineStr">
        <is>
          <t>การรักษาต้องเริ่มให้ยาในขนาดที่สูง</t>
        </is>
      </c>
      <c r="E3" s="88" t="inlineStr">
        <is>
          <t>การรักษาต้องให้ยาต่อเนื่องเป็นเวลา 6-8 สัปดาห์ ในระยะแรก</t>
        </is>
      </c>
      <c r="F3" s="88" t="inlineStr">
        <is>
          <t>เป็นโรคที่ไม่สามารถรักษาให้หายขาดได้</t>
        </is>
      </c>
      <c r="G3" s="88" t="inlineStr">
        <is>
          <t>จะใช้ยากลุ่ม benzodiazepines ในผู้ป่วยซึมเศร้าที่มีอาการนอนไม่หลับร่วมด้วย</t>
        </is>
      </c>
      <c r="H3" s="88" t="inlineStr">
        <is>
          <t>สามารถหยุดใช้ยาได้ทันที</t>
        </is>
      </c>
      <c r="I3" s="119" t="n">
        <v>2</v>
      </c>
      <c r="J3" s="88" t="inlineStr">
        <is>
          <t>✅ คำตอบที่ถูกต้อง: ข้อ ข. การรักษาต้องให้ยาต่อเนื่องเป็นเวลา 6-8 สัปดาห์ ในระยะแรก
💡 Background:
Anxiety/depression
🎯 ทำไมข้อนี้ถึงถูก:
การรักษาต้องให้ยาต่อเนื่องเป็นเวลา 6-8 สัปดาห์ ในระยะแรก เป็นคำตอบที่ถูกต้องตาม ข้อ 1 Pharma Plus เล่มม่วง (เฉลยข้อ ข ง)
🔍 ข้ออื่นผิดเพราะอะไร:
• ข้อ ก. (การรักษาต้องเริ่มให้ยาในขนาดที่สูง): การเริ่มยาต้านซึมเศร้ากลุ่ม SSRIs ต้องเริ่มจากขนาดยาต่ำ (Start low, go slow) เช่น Sertraline 25-50 mg/วัน เพื่อลดอาการไม่พึงประสงค์เฉียบพลันอย่างคลื่นไส้ กระสับกระส่าย และความเสี่ยงต่อการกระตุ้น suicidal ideation ในช่วงแรก
• ข้อ ค. (เป็นโรคที่ไม่สามารถรักษาให้หายขาดได้): โรคซึมเศร้า (MDD) สามารถรักษาให้หายขาดจากตอนที่เป็น (Clinical Remission) ได้ โดยหลังควบคุมอาการได้สมบูรณ์ในระยะเฉียบพลัน ผู้ป่วยควรได้รับยาต่อเนื่องอีก 6-9 เดือนเพื่อป้องกันการกลับเป็นซ้ำ (Relapse)
• ข้อ ง. (จะใช้ยากลุ่ม benzodiazepines ในผู้ป่วยซึมเศร้าที่มีอาการนอนไม่หลับร่วมด้วย): ยากลุ่ม Benzodiazepines ไม่ใช่ยาหลักในการรักษาโรคซึมเศร้าและไม่ช่วยให้อารมณ์ซึมเศร้าดีขึ้น หากมีอาการนอนไม่หลับเด่นพิจารณาใช้ยาระงับซึมเศร้าที่มีฤทธิ์ sedative เช่น Trazodone หรือ Mirtazapine
• ข้อ จ. (สามารถหยุดใช้ยาได้ทันที): ห้ามหยุดยาต้านซึมเศร้าทันทีเพราะจะทำให้เกิด Antidepressant Discontinuation Syndrome (อาการวิงเวียนคล้ายไฟฟ้าช็อต ปวดศีรษะ นอนไม่หลับ วิตกกังวล) การหยุดยาต้องค่อยๆ ปรับลดขนาดยาลงทีละน้อย (Tapering) ตลอดระยะเวลาหลายสัปดาห์
📖 Guideline อ้างอิง:
ข้อ 1 Pharma Plus เล่มม่วง (เฉลยข้อ ข ง)
📌 จุดจำก่อนสอบ:
• Anxiety/depression: ศึกษากลไก, ข้อบ่งใช้, และผลข้างเคียงที่สำคัญ</t>
        </is>
      </c>
      <c r="K3" s="100" t="n"/>
      <c r="L3" s="88" t="inlineStr">
        <is>
          <t>Anxiety/depression</t>
        </is>
      </c>
      <c r="M3" s="100" t="inlineStr">
        <is>
          <t>Clinic</t>
        </is>
      </c>
      <c r="N3" s="88" t="inlineStr">
        <is>
          <t>ข้อ 1 Pharma Plus เล่มม่วง (เฉลยข้อ ข ง)</t>
        </is>
      </c>
      <c r="O3" s="100" t="n"/>
      <c r="P3" s="100" t="n"/>
      <c r="Q3" s="100" t="n"/>
    </row>
    <row r="4" ht="13.2" customHeight="1" s="49">
      <c r="A4" s="119" t="inlineStr">
        <is>
          <t>2</t>
        </is>
      </c>
      <c r="B4" s="8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ข้อใดเป็นกลไกของยา sertraline</t>
        </is>
      </c>
      <c r="C4" s="100" t="n"/>
      <c r="D4" s="88" t="inlineStr">
        <is>
          <t>ยับยั้ง alpha adrenergic receptor</t>
        </is>
      </c>
      <c r="E4" s="88" t="inlineStr">
        <is>
          <t>ยับยั้ง beta adrenergic receptor</t>
        </is>
      </c>
      <c r="F4" s="88" t="inlineStr">
        <is>
          <t>ยับยั้งการนำ norepinephrine กลับเข้าสู่ปลายประสาท</t>
        </is>
      </c>
      <c r="G4" s="88" t="inlineStr">
        <is>
          <t>ยับยั้งการนำ dopamine กลับเข้าสู่ปลายประสาท</t>
        </is>
      </c>
      <c r="H4" s="88" t="inlineStr">
        <is>
          <t>ยับยั้งการนำ serotonin กลับเข้าสู่ปลายประสาท</t>
        </is>
      </c>
      <c r="I4" s="119" t="n">
        <v>5</v>
      </c>
      <c r="J4" s="88" t="inlineStr">
        <is>
          <t>✅ คำตอบที่ถูกต้อง: ข้อ จ. ยับยั้งการนำ serotonin กลับเข้าสู่ปลายประสาท
💡 Background:
Anxiety/depression
🎯 ทำไมข้อนี้ถึงถูก:
ยับยั้งการนำ serotonin กลับเข้าสู่ปลายประสาท เป็นคำตอบที่ถูกต้องตาม ข้อ 2 Pharma Plus เล่มม่วง (เฉลยข้อ จ)
🔍 ข้ออื่นผิดเพราะอะไร:
• ข้อ ก. (ยับยั้ง alpha adrenergic receptor): การยับยั้ง Alpha-1 adrenergic receptor เป็นคุณสมบัติเสริมของยารุ่นเก่า เช่น Tricyclic antidepressants (TCAs) ทำให้เกิดผลข้างเคียงคือ Orthostatic hypotension ไม่ใช่กลไกหลักของ Sertraline
• ข้อ ข. (ยับยั้ง beta adrenergic receptor): การยับยั้ง Beta-adrenergic receptor เป็นกลไกของยากลุ่ม Beta-blockers (เช่น Propranolol) ที่ใช้ลดอาการสั่นหรือใจสั่นทางกายภาพในภาวะ Performance anxiety ไม่ใช่กลไกของ Sertraline
• ข้อ ค. (ยับยั้งการนำ norepinephrine กลับเข้าสู่ปลายประสาท): การยับยั้งการนำ Norepinephrine กลับเข้าสู่ปลายประสาท (NET inhibition) เป็นกลไกหลักของยากลุ่ม SNRIs (เช่น Venlafaxine, Duloxetine) หรือ NRIs (Reboxetine) ไม่ใช่กลไกจำเพาะของ SSRIs
• ข้อ ง. (ยับยั้งการนำ dopamine กลับเข้าสู่ปลายประสาท): การยับยั้งการเก็บกลับ Dopamine (DAT inhibition) เด่นชัดในยา Bupropion ซึ่งจัดเป็น Norepinephrine-Dopamine Reuptake Inhibitor (NDRI) แม้ Sertraline จะมีฤทธิ์ยับยั้ง DAT แฝงอยู่บ้างเล็กน้อยแต่กลไกหลักในการรักษาโรคซึมเศร้าคือการยับยั้ง SERT
📖 Guideline อ้างอิง:
ข้อ 2 Pharma Plus เล่มม่วง (เฉลยข้อ จ)
📌 จุดจำก่อนสอบ:
• Anxiety/depression: ศึกษากลไก, ข้อบ่งใช้, และผลข้างเคียงที่สำคัญ</t>
        </is>
      </c>
      <c r="K4" s="100" t="n"/>
      <c r="L4" s="88" t="inlineStr">
        <is>
          <t>Anxiety/depression</t>
        </is>
      </c>
      <c r="M4" s="100" t="inlineStr">
        <is>
          <t>Clinic</t>
        </is>
      </c>
      <c r="N4" s="88" t="inlineStr">
        <is>
          <t>ข้อ 2 Pharma Plus เล่มม่วง (เฉลยข้อ จ)</t>
        </is>
      </c>
      <c r="O4" s="100" t="n"/>
      <c r="P4" s="100" t="n"/>
      <c r="Q4" s="100" t="n"/>
    </row>
    <row r="5" ht="13.2" customHeight="1" s="49">
      <c r="A5" s="119" t="inlineStr">
        <is>
          <t>3</t>
        </is>
      </c>
      <c r="B5" s="8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ข้อใดเป็นอาการไม่พึงประสงค์ที่พบได้บ่อยของ sertraline</t>
        </is>
      </c>
      <c r="C5" s="100" t="n"/>
      <c r="D5" s="88" t="inlineStr">
        <is>
          <t>Insomnia</t>
        </is>
      </c>
      <c r="E5" s="88" t="inlineStr">
        <is>
          <t>Constipation</t>
        </is>
      </c>
      <c r="F5" s="88" t="inlineStr">
        <is>
          <t>Pancreatitis</t>
        </is>
      </c>
      <c r="G5" s="88" t="inlineStr">
        <is>
          <t>Rhinitis</t>
        </is>
      </c>
      <c r="H5" s="88" t="inlineStr">
        <is>
          <t>Tinnitus</t>
        </is>
      </c>
      <c r="I5" s="119" t="n">
        <v>1</v>
      </c>
      <c r="J5" s="88" t="inlineStr">
        <is>
          <t>✅ คำตอบที่ถูกต้อง: ข้อ ก. Insomnia
💡 Background:
Anxiety/depression
🎯 ทำไมข้อนี้ถึงถูก:
Insomnia เป็นคำตอบที่ถูกต้องตาม ข้อ 3 Pharma Plus เล่มม่วง (เฉลยข้อ ก)
🔍 ข้ออื่นผิดเพราะอะไร:
• ข้อ ข. (Constipation): อาการท้องผูก (Constipation) มักเกิดจากยาที่มีฤทธิ์ Anticholinergic สูง เช่น TCAs หรือ Paroxetine แต่สำหรับ Sertraline ผลข้างเคียงเด่นต่อระบบทางเดินอาหารคือ คลื่นไส้และท้องเสีย (Diarrhea) เนื่องจากกระตุ้น 5-HT3 และ 5-HT4 receptors ในลำไส้
• ข้อ ค. (Pancreatitis): ตับอ่อนอักเสบเฉียบพลัน (Pancreatitis) ไม่ใช่อาการไม่พึงประสงค์ทั่วไปของ Sertraline แต่อาจพบสัมพันธ์กับยาอื่น เช่น Valproic acid ในจิตเวช
• ข้อ ง. (Rhinitis): โพรงจมูกอักเสบ (Rhinitis) ไม่ใช่อาการไม่พึงประสงค์ที่พบบ่อยของยากลุ่ม SSRIs แต่อาจพบได้ในยารักษาจิตเภทบางตัวจากการยับยั้ง Alpha-1 receptor บริเวณเยื่อบุทางเดินหายใจ
• ข้อ จ. (Tinnitus): เสียงดังในหู (Tinnitus) เป็นอาการพิษที่จำเพาะต่อการได้รับ Aspirin หรือ Aminoglycosides ในขนาดสูง ไม่ใช่อาการไม่พึงประสงค์ที่พบบ่อยของ Sertraline
📖 Guideline อ้างอิง:
ข้อ 3 Pharma Plus เล่มม่วง (เฉลยข้อ ก)
📌 จุดจำก่อนสอบ:
• Anxiety/depression: ศึกษากลไก, ข้อบ่งใช้, และผลข้างเคียงที่สำคัญ</t>
        </is>
      </c>
      <c r="K5" s="100" t="n"/>
      <c r="L5" s="88" t="inlineStr">
        <is>
          <t>Anxiety/depression</t>
        </is>
      </c>
      <c r="M5" s="100" t="inlineStr">
        <is>
          <t>Clinic</t>
        </is>
      </c>
      <c r="N5" s="88" t="inlineStr">
        <is>
          <t>ข้อ 3 Pharma Plus เล่มม่วง (เฉลยข้อ ก)</t>
        </is>
      </c>
      <c r="O5" s="100" t="n"/>
      <c r="P5" s="100" t="n"/>
      <c r="Q5" s="100" t="n"/>
    </row>
    <row r="6" ht="13.2" customHeight="1" s="49">
      <c r="A6" s="119" t="inlineStr">
        <is>
          <t>4</t>
        </is>
      </c>
      <c r="B6" s="8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ข้อใดไม่ใช่ข้อดีของการใช้ sertraline ในการรักษาอาการซึมเศร้า</t>
        </is>
      </c>
      <c r="C6" s="100" t="n"/>
      <c r="D6" s="88" t="inlineStr">
        <is>
          <t>เห็นผลการรักษาเร็ว</t>
        </is>
      </c>
      <c r="E6" s="88" t="inlineStr">
        <is>
          <t>มีผลน้อยต่อระบบหัวใจและหลอดเลือด</t>
        </is>
      </c>
      <c r="F6" s="88" t="inlineStr">
        <is>
          <t>ไม่ต้องปรับขนาดยาบ่อยครั้ง</t>
        </is>
      </c>
      <c r="G6" s="88" t="inlineStr">
        <is>
          <t>มีผลต่อ severe adverse effect เช่น suicidal thought น้อย</t>
        </is>
      </c>
      <c r="H6" s="88" t="inlineStr">
        <is>
          <t>ไม่มี cholinergic effect</t>
        </is>
      </c>
      <c r="I6" s="119" t="n">
        <v>1</v>
      </c>
      <c r="J6" s="88" t="inlineStr">
        <is>
          <t>✅ คำตอบที่ถูกต้อง: ข้อ ก. เห็นผลการรักษาเร็ว
💡 Background:
Anxiety/depression
🎯 ทำไมข้อนี้ถึงถูก:
เห็นผลการรักษาเร็ว เป็นคำตอบที่ถูกต้องตาม ข้อ 4 Pharma Plus เล่มม่วง (เฉลยข้อ ก)
🔍 ข้ออื่นผิดเพราะอะไร:
• ข้อ ข. (มีผลน้อยต่อระบบหัวใจและหลอดเลือด): Sertraline มีความปลอดภัยต่อระบบหัวใจและหลอดเลือดสูง จัดเป็นยาทางเลือกอันดับแรกในผู้ป่วยซึมเศร้าที่มีประวัติโรคหลอดเลือดหัวใจหรือกล้ามเนื้อหัวใจขาดเลือดเฉียบพลัน (Post-MI depression) ตามการศึกษา SADHART
• ข้อ ค. (ไม่ต้องปรับขนาดยาบ่อยครั้ง): Sertraline มีช่วงขนาดยาในการรักษาที่แน่นอน (50-200 mg/วัน) และมี pharmacokinetic คงที่ จึงไม่จำเป็นต้องเจาะวัดระดับยาในเลือดหรือปรับขนาดยาบ่อยครั้งเหมือน Lithium
• ข้อ ง. (มีผลต่อ severe adverse effect เช่น suicidal thought น้อย): การใช้ SSRIs มีความปลอดภัยสูงกว่า TCAs อย่างมากเมื่อเกิดการใช้ยาเกินขนาด (Low lethality in overdose) และลดความเสี่ยงต่อการนำยาไปใช้ฆ่าตัวตายสำเร็จ
• ข้อ จ. (ไม่มี cholinergic effect): Sertraline แทบไม่มีฤทธิ์ปิดกั้น Muscarinic receptor จึงไม่ทำให้เกิดอาการปากแห้ง ตาพร่า ท้องผูก หรือปัสสาวะคั่ง ซึ่งเป็นข้อดีสำคัญที่เหนือกว่ายากลุ่ม TCAs
📖 Guideline อ้างอิง:
ข้อ 4 Pharma Plus เล่มม่วง (เฉลยข้อ ก)
📌 จุดจำก่อนสอบ:
• Anxiety/depression: ศึกษากลไก, ข้อบ่งใช้, และผลข้างเคียงที่สำคัญ</t>
        </is>
      </c>
      <c r="K6" s="100" t="n"/>
      <c r="L6" s="88" t="inlineStr">
        <is>
          <t>Anxiety/depression</t>
        </is>
      </c>
      <c r="M6" s="100" t="inlineStr">
        <is>
          <t>Clinic</t>
        </is>
      </c>
      <c r="N6" s="88" t="inlineStr">
        <is>
          <t>ข้อ 4 Pharma Plus เล่มม่วง (เฉลยข้อ ก)</t>
        </is>
      </c>
      <c r="O6" s="100" t="n"/>
      <c r="P6" s="100" t="n"/>
      <c r="Q6" s="100" t="n"/>
    </row>
    <row r="7" ht="13.2" customHeight="1" s="49">
      <c r="A7" s="119" t="inlineStr">
        <is>
          <t>5</t>
        </is>
      </c>
      <c r="B7" s="88"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ข้อใดเป็นคำแนะนำที่ถูกต้องของผู้ที่ใช้ยา sertraline</t>
        </is>
      </c>
      <c r="C7" s="100" t="n"/>
      <c r="D7" s="88" t="inlineStr">
        <is>
          <t>ห้ามรับประทานยาร่วมกับนม</t>
        </is>
      </c>
      <c r="E7" s="88" t="inlineStr">
        <is>
          <t>รับประทานยาในช่วงเดียวกันในแต่ละวัน</t>
        </is>
      </c>
      <c r="F7" s="88" t="inlineStr">
        <is>
          <t>ค่อยๆ เปลี่ยนอิริยาบถ</t>
        </is>
      </c>
      <c r="G7" s="88" t="inlineStr">
        <is>
          <t>จำกัดน้ำ</t>
        </is>
      </c>
      <c r="H7" s="88" t="inlineStr">
        <is>
          <t>รับประทานยาก่อนนอน</t>
        </is>
      </c>
      <c r="I7" s="119" t="n">
        <v>2</v>
      </c>
      <c r="J7" s="88" t="inlineStr">
        <is>
          <t>✅ คำตอบที่ถูกต้อง: ข้อ ข. รับประทานยาในช่วงเดียวกันในแต่ละวัน
💡 Background:
Anxiety/depression
🎯 ทำไมข้อนี้ถึงถูก:
รับประทานยาในช่วงเดียวกันในแต่ละวัน เป็นคำตอบที่ถูกต้องตาม ข้อ 5 Pharma Plus เล่มม่วง (เฉลยข้อ ข)
🔍 ข้ออื่นผิดเพราะอะไร:
• ข้อ ก. (ห้ามรับประทานยาร่วมกับนม): Sertraline สามารถรับประทานพร้อมหรือหลังอาหาร รวมถึงนมได้ โดยไม่มีอันตรกิริยาลดการดูดซึมเหมือนยาปฏิชีวนะกลุ่ม Tetracyclines หรือ Fluoroquinolones
• ข้อ ค. (ค่อยๆ เปลี่ยนอิริยาบถ): การแนะนำให้ค่อยๆ เปลี่ยนอิริยาบถเป็นคำแนะนำเฉพาะสำหรับยาที่มีฤทธิ์ปิดกั้น Alpha-1 receptor สูงจนทำให้เกิดความดันโลหิตตกขณะเปลี่ยนท่า (Orthostatic hypotension) เช่น Amitriptyline หรือ Clozapine ซึ่งแทบไม่พบใน Sertraline
• ข้อ ง. (จำกัดน้ำ): การจำกัดปริมาณน้ำดื่มเป็นมาตรการรักษาภาวะ Hyponatremia จาก SIADH หรือภาวะ Polydipsia ในผู้ป่วยจิตเภทบางราย ไม่ใช่คำแนะนำทั่วไปในการเริ่มใช้ Sertraline
• ข้อ จ. (รับประทานยาก่อนนอน): Sertraline มีผลข้างเคียงกระตุ้นประสาททำให้นอนไม่หลับ (Insomnia/activation) จึงแนะนำให้รับประทานในตอนเช้าเพื่อหลีกเลี่ยงการรบกวนการนอนหลับ
📖 Guideline อ้างอิง:
ข้อ 5 Pharma Plus เล่มม่วง (เฉลยข้อ ข)
📌 จุดจำก่อนสอบ:
• Anxiety/depression: ศึกษากลไก, ข้อบ่งใช้, และผลข้างเคียงที่สำคัญ</t>
        </is>
      </c>
      <c r="K7" s="100" t="n"/>
      <c r="L7" s="88" t="inlineStr">
        <is>
          <t>Anxiety/depression</t>
        </is>
      </c>
      <c r="M7" s="100" t="inlineStr">
        <is>
          <t>Clinic</t>
        </is>
      </c>
      <c r="N7" s="88" t="inlineStr">
        <is>
          <t>ข้อ 5 Pharma Plus เล่มม่วง (เฉลยข้อ ข)</t>
        </is>
      </c>
      <c r="O7" s="100" t="n"/>
      <c r="P7" s="100" t="n"/>
      <c r="Q7" s="100" t="n"/>
    </row>
    <row r="8" ht="13.2" customHeight="1" s="49">
      <c r="A8" s="119" t="inlineStr">
        <is>
          <t>6</t>
        </is>
      </c>
      <c r="B8" s="8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ผู้ป่วยกลับมาพบแพทย์์อีกครั้งเนื่องจากอาการไม่ดีขึ้น แพทย์์จึงพิจารณาเปลี่ยนยาเป็น fluoxetine
ยาใดต่อไปนี้ ไม่ใช่ยาที่ใช้ในการรักษาภาวะซึมเศร้า</t>
        </is>
      </c>
      <c r="C8" s="100" t="n"/>
      <c r="D8" s="88" t="inlineStr">
        <is>
          <t>Imipramine</t>
        </is>
      </c>
      <c r="E8" s="88" t="inlineStr">
        <is>
          <t>Doxepin</t>
        </is>
      </c>
      <c r="F8" s="88" t="inlineStr">
        <is>
          <t>Phenelzine</t>
        </is>
      </c>
      <c r="G8" s="88" t="inlineStr">
        <is>
          <t>Sertraline</t>
        </is>
      </c>
      <c r="H8" s="88" t="inlineStr">
        <is>
          <t>Carbamazepine</t>
        </is>
      </c>
      <c r="I8" s="119" t="n">
        <v>5</v>
      </c>
      <c r="J8" s="88" t="inlineStr">
        <is>
          <t>✅ คำตอบที่ถูกต้อง: ข้อ จ. Carbamazepine
💡 Background:
Anxiety/depression
🎯 ทำไมข้อนี้ถึงถูก:
Carbamazepine เป็นคำตอบที่ถูกต้องตาม ข้อ 6 Pharma Plus เล่มม่วง (เฉลยข้อ จ)
🔍 ข้ออื่นผิดเพราะอะไร:
• ข้อ ก. (Imipramine): Imipramine เป็นยาต้านซึมเศร้ากลุ่ม Tricyclic Antidepressant (TCA) รุ่นแรกที่ได้รับการรับรองให้ใช้รักษา Major Depressive Disorder และ Enuresis ในเด็ก
• ข้อ ข. (Doxepin): Doxepin เป็นยาต้านซึมเศร้ากลุ่ม TCA ที่มีฤทธิ์ Antihistamine สูง ช่วยรักษาโรคซึมเศร้าและใช้ในขนาดต่ำเพื่อรักษาภาวะนอนไม่หลับ (Insomnia)
• ข้อ ค. (Phenelzine): Phenelzine เป็นยาต้านซึมเศร้ากลุ่ม Non-selective irreversible Monoamine Oxidase Inhibitor (MAOI) ใช้รักษา atypical depression หรือ treatment-resistant depression
• ข้อ ง. (Sertraline): Sertraline เป็นยาต้านซึมเศร้าขนานแรก (First-line) ในกลุ่ม SSRIs สำหรับรักษาโรคซึมเศร้าและโรควิตกกังวลตามแนวทางเวชปฏิบัติจากล
📖 Guideline อ้างอิง:
ข้อ 6 Pharma Plus เล่มม่วง (เฉลยข้อ จ)
📌 จุดจำก่อนสอบ:
• Anxiety/depression: ศึกษากลไก, ข้อบ่งใช้, และผลข้างเคียงที่สำคัญ</t>
        </is>
      </c>
      <c r="K8" s="100" t="n"/>
      <c r="L8" s="88" t="inlineStr">
        <is>
          <t>Anxiety/depression</t>
        </is>
      </c>
      <c r="M8" s="100" t="inlineStr">
        <is>
          <t>Clinic</t>
        </is>
      </c>
      <c r="N8" s="88" t="inlineStr">
        <is>
          <t>ข้อ 6 Pharma Plus เล่มม่วง (เฉลยข้อ จ)</t>
        </is>
      </c>
      <c r="O8" s="100" t="n"/>
      <c r="P8" s="100" t="n"/>
      <c r="Q8" s="100" t="n"/>
    </row>
    <row r="9" ht="13.2" customHeight="1" s="49">
      <c r="A9" s="119" t="inlineStr">
        <is>
          <t>7</t>
        </is>
      </c>
      <c r="B9" s="88" t="inlineStr">
        <is>
          <t>ข้อใดผิดในการใช้ยาเพื่อรักษาภาวะซึมเศร้า</t>
        </is>
      </c>
      <c r="C9" s="100" t="n"/>
      <c r="D9" s="88" t="inlineStr">
        <is>
          <t>การสูบบุหรี่ทำให้ฤทธิ์ของ TCA ลดลง</t>
        </is>
      </c>
      <c r="E9" s="88" t="inlineStr">
        <is>
          <t>ผู้ป่วยที่ได้รับยา MAOI ไม่ควรรับประทานอาหารที่มี tyramine สูง เช่น เนย</t>
        </is>
      </c>
      <c r="F9" s="88" t="inlineStr">
        <is>
          <t>ยากลุ่ม SSRI ไม่ควรใช้ร่วมกับยากลุ่ม MAOI</t>
        </is>
      </c>
      <c r="G9" s="88" t="inlineStr">
        <is>
          <t>เมื่อหยุดยา MAOI แล้วสามารถเริ่มใช้ SSRI ได้ทันที</t>
        </is>
      </c>
      <c r="H9" s="88" t="inlineStr">
        <is>
          <t>อาการข้างเคียงของยากลุ่ม TCA คือ ปากแห้ง ตาพร่า แน่นท้อง ท้องผูก</t>
        </is>
      </c>
      <c r="I9" s="119" t="n">
        <v>1</v>
      </c>
      <c r="J9" s="88" t="inlineStr">
        <is>
          <t>✅ คำตอบที่ถูกต้อง: ข้อ ก. การสูบบุหรี่ทำให้ฤทธิ์ของ TCA ลดลง
💡 Background:
Anxiety/depression
🎯 ทำไมข้อนี้ถึงถูก:
การสูบบุหรี่ทำให้ฤทธิ์ของ TCA ลดลง เป็นคำตอบที่ถูกต้องตาม ข้อ 7 Pharma Plus เล่มม่วง (เฉลยข้อ ก ง)
🔍 ข้ออื่นผิดเพราะอะไร:
• ข้อ ข. (ผู้ป่วยที่ได้รับยา MAOI ไม่ควรรับประทานอาหารที่มี tyramine สูง เช่น เนย): สาร Tyramine ในอาหารหมักดอง (เช่น เนยแข็ง ไวน์แดง) จะถูกทำลายโดย MAO-A ในลำไส้ เมื่อถูกยับยั้งด้วย MAOI สาร Tyramine จะเข้าสู่กระแสเลือดและกระตุ้นการหลั่ง NE ก่อให้เกิดภาวะความดันโลหิตสูงวิกฤต (Hypertensive crisis) ผู้ป่วยจึงต้องหลีกเลี่ยงอาหารที่มี Tyramine สูงอย่างเคร่งครัด
• ข้อ ค. (ยากลุ่ม SSRI ไม่ควรใช้ร่วมกับยากลุ่ม MAOI): การใช้ SSRI ร่วมกับ MAOI เป็นข้อห้ามเด็ดขาด เนื่องจากเพิ่มระดับ Serotonin ใน Synaptic cleft อย่างรุนแรงจนนำไปสู่ภาวะ Serotonin Syndrome ที่เป็นอันตรายถึงแก่ชีวิต
• ข้อ ง. (เมื่อหยุดยา MAOI แล้วสามารถเริ่มใช้ SSRI ได้ทันที): เมื่อหยุดยา MAOI ต้องเว้นระยะเวลาล้างยา (Washout period) อย่างน้อย 14 วันเพื่อรอให้ร่างกายสังเคราะห์เอนไซม์ MAO ขึ้นมาใหม่ ก่อนที่จะสามารถเริ่มยาต้านซึมเศร้ากลุ่ม SSRI ได้
• ข้อ จ. (อาการข้างเคียงของยากลุ่ม TCA คือ ปากแห้ง ตาพร่า แน่นท้อง ท้องผูก): ยากลุ่ม TCAs มีฤทธิ์ Anticholinergic สูงจากการปิดกั้น Muscarinic receptor จึงทำให้เกิดอาการไม่พึงประสงค์เด่นชัด ได้แก่ ปากแห้ง คอแห้ง ตาพร่า ท้องผูก และปัสสาวะคั่ง
📖 Guideline อ้างอิง:
ข้อ 7 Pharma Plus เล่มม่วง (เฉลยข้อ ก ง)
📌 จุดจำก่อนสอบ:
• Anxiety/depression: ศึกษากลไก, ข้อบ่งใช้, และผลข้างเคียงที่สำคัญ</t>
        </is>
      </c>
      <c r="K9" s="100" t="n"/>
      <c r="L9" s="88" t="inlineStr">
        <is>
          <t>Anxiety/depression</t>
        </is>
      </c>
      <c r="M9" s="100" t="inlineStr">
        <is>
          <t>Clinic</t>
        </is>
      </c>
      <c r="N9" s="88" t="inlineStr">
        <is>
          <t>ข้อ 7 Pharma Plus เล่มม่วง (เฉลยข้อ ก ง)</t>
        </is>
      </c>
      <c r="O9" s="100" t="n"/>
      <c r="P9" s="100" t="n"/>
      <c r="Q9" s="100" t="n"/>
    </row>
    <row r="10" ht="13.2" customHeight="1" s="49">
      <c r="A10" s="119" t="inlineStr">
        <is>
          <t>8</t>
        </is>
      </c>
      <c r="B10" s="88" t="inlineStr">
        <is>
          <t>St. John's wort ออกฤทธิ์เหมือนยากลุ่มใด</t>
        </is>
      </c>
      <c r="C10" s="100" t="n"/>
      <c r="D10" s="88" t="inlineStr">
        <is>
          <t>MOAI</t>
        </is>
      </c>
      <c r="E10" s="88" t="inlineStr">
        <is>
          <t>BZs</t>
        </is>
      </c>
      <c r="F10" s="88" t="inlineStr">
        <is>
          <t>TCA</t>
        </is>
      </c>
      <c r="G10" s="88" t="inlineStr">
        <is>
          <t>α2 Blocker</t>
        </is>
      </c>
      <c r="H10" s="88" t="inlineStr">
        <is>
          <t>Barbiturates</t>
        </is>
      </c>
      <c r="I10" s="119" t="n">
        <v>3</v>
      </c>
      <c r="J10" s="88" t="inlineStr">
        <is>
          <t>✅ คำตอบที่ถูกต้อง: ข้อ ค. TCA
💡 Background:
Anxiety/depression
🎯 ทำไมข้อนี้ถึงถูก:
TCA เป็นคำตอบที่ถูกต้องตาม ข้อ 8 Pharma Plus เล่มม่วง (เฉลยข้อ ค)
🔍 ข้ออื่นผิดเพราะอะไร:
• ข้อ ก. (MOAI): MAOIs ออกฤทธิ์ยับยั้งเอนไซม์ทำลายสารสื่อประสาท Monoamine Oxidase อย่างจำเพาะเจาะจง ไม่เหมือน St. John's wort ที่มีสารออกฤทธิ์หลายชนิดยับยั้งการเก็บกลับของสารสื่อประสาทเป็นหลัก
• ข้อ ข. (BZs): Benzodiazepines ออกฤทธิ์จับกับ GABAA receptor เพิ่มความถี่ในการเปิด Chloride channel มีฤทธิ์คลายกังวลและสงบประสาท แต่ไม่มีฤทธิ์ต้านซึมเศร้าเหมือน St. John's wort
• ข้อ ง. (α2 Blocker): Alpha-2 adrenergic blockers (เช่น Mianserin หรือ Mirtazapine) ออกฤทธิ์ปิดกั้น Presynaptic alpha-2 autoreceptors เพื่อเพิ่มการหลั่งสารสื่อประสาท ซึ่งมีกลไกแตกต่างจาก St. John's wort
• ข้อ จ. (Barbiturates): Barbiturates ออกฤทธิ์จับกับ GABAA receptor เพื่อเพิ่มระยะเวลาการเปิดของ Chloride channel ใช้เป็นยากันชักหรือยาสลบ ไม่มีฤทธิ์ต้านซึมเศร้าเหมือน St. John's wort
📖 Guideline อ้างอิง:
ข้อ 8 Pharma Plus เล่มม่วง (เฉลยข้อ ค)
📌 จุดจำก่อนสอบ:
• Anxiety/depression: ศึกษากลไก, ข้อบ่งใช้, และผลข้างเคียงที่สำคัญ</t>
        </is>
      </c>
      <c r="K10" s="100" t="n"/>
      <c r="L10" s="88" t="inlineStr">
        <is>
          <t>Anxiety/depression</t>
        </is>
      </c>
      <c r="M10" s="100" t="inlineStr">
        <is>
          <t>Clinic</t>
        </is>
      </c>
      <c r="N10" s="88" t="inlineStr">
        <is>
          <t>ข้อ 8 Pharma Plus เล่มม่วง (เฉลยข้อ ค)</t>
        </is>
      </c>
      <c r="O10" s="100" t="n"/>
      <c r="P10" s="100" t="n"/>
      <c r="Q10" s="100" t="n"/>
    </row>
    <row r="11" ht="13.2" customHeight="1" s="49">
      <c r="A11" s="119" t="inlineStr">
        <is>
          <t>9</t>
        </is>
      </c>
      <c r="B11" s="88" t="inlineStr">
        <is>
          <t>เพราะเหตุใด St. John's wort จึงทำให้เกิดปฏิกิริยาระหว่างยาหลายกลุ่ม</t>
        </is>
      </c>
      <c r="C11" s="100" t="n"/>
      <c r="D11" s="88" t="inlineStr">
        <is>
          <t>เพิ่มการสร้าง isozyme cytochrome P450</t>
        </is>
      </c>
      <c r="E11" s="88" t="inlineStr">
        <is>
          <t>มีความสามารถในการจับกับรีเซ็ปเตอร์ได้หลายชนิด</t>
        </is>
      </c>
      <c r="F11" s="88" t="inlineStr">
        <is>
          <t>กระตุ้นการจับกับโปรตีนในเลือดหลายชนิด</t>
        </is>
      </c>
      <c r="G11" s="88" t="inlineStr">
        <is>
          <t>สามารถทำปฏิกิริยาทางเคมีโดยตรงกับยาหลายชนิด</t>
        </is>
      </c>
      <c r="H11" s="88" t="inlineStr">
        <is>
          <t>เพิ่มอัตราการขับออกของยาที่ไต</t>
        </is>
      </c>
      <c r="I11" s="119" t="n">
        <v>1</v>
      </c>
      <c r="J11" s="88" t="inlineStr">
        <is>
          <t>✅ คำตอบที่ถูกต้อง: ข้อ ก. เพิ่มการสร้าง isozyme cytochrome P450
💡 Background:
Anxiety/depression
🎯 ทำไมข้อนี้ถึงถูก:
เพิ่มการสร้าง isozyme cytochrome P450 เป็นคำตอบที่ถูกต้องตาม ข้อ 9 Pharma Plus เล่มม่วง (เฉลยข้อ ก)
🔍 ข้ออื่นผิดเพราะอะไร:
• ข้อ ข. (มีความสามารถในการจับกับรีเซ็ปเตอร์ได้หลายชนิด): การจับกับตัวรับหลายชนิดเป็นกลไกทาง Pharmacodynamics ที่ส่งผลต่ออาการข้างเคียงของยา ไม่ได้เป็นสาเหตุของการเกิดปฏิกิริยาระหว่างยาที่ส่งผลลดระดับยาอื่นอย่างกว้างขวางในร่างกาย
• ข้อ ค. (กระตุ้นการจับกับโปรตีนในเลือดหลายชนิด): การแย่งจับกับโปรตีนในเลือด (Protein binding displacement) ส่งผลต่อระดับยาอิสระเพียงชั่วคราวและจำกัดเฉพาะยาบางกลุ่ม ไม่ใช่กลไกหลักที่อธิบายอันตรกิริยาครอบคลุมหลายระบบของ St. John's wort
• ข้อ ง. (สามารถทำปฏิกิริยาทางเคมีโดยตรงกับยาหลายชนิด): St. John's wort ไม่ได้ทำปฏิกิริยาทางเคมีโดยตรงกับโมเลกุลยาอื่นในกระแสเลือด แต่ออกฤทธิ์ผ่านการเปลี่ยนแปลงทางชีวเคมีในการกำจัดยาของตับและลำไส้
• ข้อ จ. (เพิ่มอัตราการขับออกของยาที่ไต): การเพิ่มอัตราการขับออกของยาที่ไตเกี่ยวข้องกับการกรองผ่าน Glomerulus หรือ Renal tubular transporters ซึ่งไม่ใช่กลไกหลักของ St. John's wort ในการลดระดับยาอื่น
📖 Guideline อ้างอิง:
ข้อ 9 Pharma Plus เล่มม่วง (เฉลยข้อ ก)
📌 จุดจำก่อนสอบ:
• Anxiety/depression: ศึกษากลไก, ข้อบ่งใช้, และผลข้างเคียงที่สำคัญ</t>
        </is>
      </c>
      <c r="K11" s="100" t="n"/>
      <c r="L11" s="88" t="inlineStr">
        <is>
          <t>Anxiety/depression</t>
        </is>
      </c>
      <c r="M11" s="100" t="inlineStr">
        <is>
          <t>Clinic</t>
        </is>
      </c>
      <c r="N11" s="88" t="inlineStr">
        <is>
          <t>ข้อ 9 Pharma Plus เล่มม่วง (เฉลยข้อ ก)</t>
        </is>
      </c>
      <c r="O11" s="100" t="n"/>
      <c r="P11" s="100" t="n"/>
      <c r="Q11" s="100" t="n"/>
    </row>
    <row r="12" ht="13.2" customHeight="1" s="49">
      <c r="A12" s="119" t="inlineStr">
        <is>
          <t>10</t>
        </is>
      </c>
      <c r="B12" s="88" t="inlineStr">
        <is>
          <t>กลไกการออกฤทธิ์ของ amitriptyline คือข้อใด</t>
        </is>
      </c>
      <c r="C12" s="100" t="n"/>
      <c r="D12" s="88" t="inlineStr">
        <is>
          <t>ยับยั้งการทำงานของ DA transporter</t>
        </is>
      </c>
      <c r="E12" s="88" t="inlineStr">
        <is>
          <t>ยับยั้งการ reuptake ของ NE ที่ปลายประสาท</t>
        </is>
      </c>
      <c r="F12" s="88" t="inlineStr">
        <is>
          <t>ยับยั้งการทำงานของ MOA enzyme</t>
        </is>
      </c>
      <c r="G12" s="88" t="inlineStr">
        <is>
          <t>กระตุ้น 5-HT receptor</t>
        </is>
      </c>
      <c r="H12" s="88" t="inlineStr">
        <is>
          <t>กระตุ้น α2-adrenergic receptor</t>
        </is>
      </c>
      <c r="I12" s="119" t="n">
        <v>2</v>
      </c>
      <c r="J12" s="88" t="inlineStr">
        <is>
          <t>✅ คำตอบที่ถูกต้อง: ข้อ ข. ยับยั้งการ reuptake ของ NE ที่ปลายประสาท
💡 Background:
Anxiety/depression
🎯 ทำไมข้อนี้ถึงถูก:
ยับยั้งการ reuptake ของ NE ที่ปลายประสาท เป็นคำตอบที่ถูกต้องตาม ข้อ 10 Pharma Plus เล่มม่วง (เฉลยข้อ ข)
🔍 ข้ออื่นผิดเพราะอะไร:
• ข้อ ก. (ยับยั้งการทำงานของ DA transporter): Amitriptyline แทบไม่มีผลยับยั้ง Dopamine Active Transporter (DAT) ยาที่มีผลยับยั้ง DAT เด่นชัดคือ Bupropion หรือ Methylphenidate
• ข้อ ค. (ยับยั้งการทำงานของ MOA enzyme): Amitriptyline ไม่ได้ออกฤทธิ์ยับยั้งเอนไซม์ Monoamine Oxidase (MAO) ยาที่ยับยั้งเอนไซม์นี้คือยากลุ่ม MAOIs เช่น Phenelzine, Tranylcypromine หรือ Moclobemide
• ข้อ ง. (กระตุ้น 5-HT receptor): Amitriptyline มีฤทธิ์เป็น Antagonist ปิดกั้นตัวรับ 5-HT2A receptor ไม่ได้มีฤทธิ์เป็น 5-HT receptor agonist
• ข้อ จ. (กระตุ้น α2-adrenergic receptor): Amitriptyline มีฤทธิ์ปิดกั้น Alpha-1 adrenergic receptor ทำให้เกิดความดันโลหิตต่ำขณะลุกยืน แต่ไม่ได้มีฤทธิ์กระตุ้น Presynaptic Alpha-2 receptor
📖 Guideline อ้างอิง:
ข้อ 10 Pharma Plus เล่มม่วง (เฉลยข้อ ข)
📌 จุดจำก่อนสอบ:
• Anxiety/depression: ศึกษากลไก, ข้อบ่งใช้, และผลข้างเคียงที่สำคัญ</t>
        </is>
      </c>
      <c r="K12" s="100" t="n"/>
      <c r="L12" s="88" t="inlineStr">
        <is>
          <t>Anxiety/depression</t>
        </is>
      </c>
      <c r="M12" s="100" t="inlineStr">
        <is>
          <t>Clinic</t>
        </is>
      </c>
      <c r="N12" s="88" t="inlineStr">
        <is>
          <t>ข้อ 10 Pharma Plus เล่มม่วง (เฉลยข้อ ข)</t>
        </is>
      </c>
      <c r="O12" s="100" t="n"/>
      <c r="P12" s="100" t="n"/>
      <c r="Q12" s="100" t="n"/>
    </row>
    <row r="13" ht="13.2" customHeight="1" s="49">
      <c r="A13" s="119" t="inlineStr">
        <is>
          <t>11</t>
        </is>
      </c>
      <c r="B13" s="88" t="inlineStr">
        <is>
          <t>ต่อไปนี้เป็น side effect ที่เกิดจากการใช้ยา amitriptyline ยกเว้น</t>
        </is>
      </c>
      <c r="C13" s="100" t="n"/>
      <c r="D13" s="88" t="inlineStr">
        <is>
          <t>Sedation</t>
        </is>
      </c>
      <c r="E13" s="88" t="inlineStr">
        <is>
          <t>Dry mouth</t>
        </is>
      </c>
      <c r="F13" s="88" t="inlineStr">
        <is>
          <t>Orthostatic hypotension</t>
        </is>
      </c>
      <c r="G13" s="88" t="inlineStr">
        <is>
          <t>Urinary retention</t>
        </is>
      </c>
      <c r="H13" s="88" t="inlineStr">
        <is>
          <t>Hyperuricemia</t>
        </is>
      </c>
      <c r="I13" s="119" t="n">
        <v>5</v>
      </c>
      <c r="J13" s="88" t="inlineStr">
        <is>
          <t>✅ คำตอบที่ถูกต้อง: ข้อ จ. Hyperuricemia
💡 Background:
Anxiety/depression
🎯 ทำไมข้อนี้ถึงถูก:
Hyperuricemia เป็นคำตอบที่ถูกต้องตาม ข้อ 11 Pharma Plus เล่มม่วง (เฉลยข้อ จ)
🔍 ข้ออื่นผิดเพราะอะไร:
• ข้อ ก. (Sedation): อาการง่วงซึม (Sedation) เป็นผลข้างเคียงที่พบบ่อยมากของ Amitriptyline อันเกิดจากการปิดกั้น Histamine H1 receptor อย่างแรงในระบบประสาทส่วนกลาง
• ข้อ ข. (Dry mouth): อาการปากแห้งคอแห้ง (Dry mouth) เกิดจากฤทธิ์ Anticholinergic โดยการปิดกั้น Muscarinic receptor บริเวณต่อมน้ำลาย
• ข้อ ค. (Orthostatic hypotension): ความดันโลหิตตกขณะเปลี่ยนท่า (Orthostatic hypotension) เกิดจากการปิดกั้น Alpha-1 adrenergic receptor ที่หลอดเลือดส่วนปลาย
• ข้อ ง. (Urinary retention): อาการปัสสาวะคั่ง (Urinary retention) เกิดจากฤทธิ์ Anticholinergic ปิดกั้นการหดตัวของกล้ามเนื้อกระเพาะปัสสาวะ (Detrusor muscle)
📖 Guideline อ้างอิง:
ข้อ 11 Pharma Plus เล่มม่วง (เฉลยข้อ จ)
📌 จุดจำก่อนสอบ:
• Anxiety/depression: ศึกษากลไก, ข้อบ่งใช้, และผลข้างเคียงที่สำคัญ</t>
        </is>
      </c>
      <c r="K13" s="100" t="n"/>
      <c r="L13" s="88" t="inlineStr">
        <is>
          <t>Anxiety/depression</t>
        </is>
      </c>
      <c r="M13" s="100" t="inlineStr">
        <is>
          <t>Clinic</t>
        </is>
      </c>
      <c r="N13" s="88" t="inlineStr">
        <is>
          <t>ข้อ 11 Pharma Plus เล่มม่วง (เฉลยข้อ จ)</t>
        </is>
      </c>
      <c r="O13" s="100" t="n"/>
      <c r="P13" s="100" t="n"/>
      <c r="Q13" s="100" t="n"/>
    </row>
    <row r="14" ht="13.2" customHeight="1" s="49">
      <c r="A14" s="119" t="inlineStr">
        <is>
          <t>12</t>
        </is>
      </c>
      <c r="B14" s="88" t="inlineStr">
        <is>
          <t>กลไกการออกฤทธิ์ของ fluoxetine คือข้อใด</t>
        </is>
      </c>
      <c r="C14" s="100" t="n"/>
      <c r="D14" s="88" t="inlineStr">
        <is>
          <t>ยับยั้งการทำงานของ DA transporter</t>
        </is>
      </c>
      <c r="E14" s="88" t="inlineStr">
        <is>
          <t>ยับยั้งการทำงานของ NE transporter</t>
        </is>
      </c>
      <c r="F14" s="88" t="inlineStr">
        <is>
          <t>ยับยั้งการทำงานของ 5-HT transporter</t>
        </is>
      </c>
      <c r="G14" s="88" t="inlineStr">
        <is>
          <t>ยับยั้งการทำงานของ MOA-A enzyme</t>
        </is>
      </c>
      <c r="H14" s="88" t="inlineStr">
        <is>
          <t>ยับยั้งการทำงานของ MOA-B enzyme</t>
        </is>
      </c>
      <c r="I14" s="119" t="n">
        <v>3</v>
      </c>
      <c r="J14" s="88" t="inlineStr">
        <is>
          <t>✅ คำตอบที่ถูกต้อง: ข้อ ค. ยับยั้งการทำงานของ 5-HT transporter
💡 Background:
Anxiety/depression
🎯 ทำไมข้อนี้ถึงถูก:
ยับยั้งการทำงานของ 5-HT transporter เป็นคำตอบที่ถูกต้องตาม ข้อ 12 Pharma Plus เล่มม่วง (เฉลยข้อ ค)
🔍 ข้ออื่นผิดเพราะอะไร:
• ข้อ ก. (ยับยั้งการทำงานของ DA transporter): Fluoxetine เป็นยาในกลุ่ม SSRIs ที่มีความจำเพาะสูงต่อ Serotonin transporter จึงแทบไม่มีผลยับยั้ง Dopamine transporter (DAT)
• ข้อ ข. (ยับยั้งการทำงานของ NE transporter): การยับยั้ง Norepinephrine transporter (NET) เป็นกลไกของยากลุ่ม SNRIs (Venlafaxine, Duloxetine) หรือ NRIs (Reboxetine) ไม่ใช่กลไกหลักของ Fluoxetine
• ข้อ ง. (ยับยั้งการทำงานของ MOA-A enzyme): การยับยั้งเอนไซม์ MAO-A จำเพาะและย้อนกลับได้ (RIMA) เป็นกลไกของยา Moclobemide ไม่ใช่กลไกของ Fluoxetine
• ข้อ จ. (ยับยั้งการทำงานของ MOA-B enzyme): การยับยั้งเอนไซม์ MAO-B เป็นกลไกของยารักษาโรคพาร์กินสัน เช่น Selegiline หรือ Rasagiline ไม่ใช่กลไกของ Fluoxetine
📖 Guideline อ้างอิง:
ข้อ 12 Pharma Plus เล่มม่วง (เฉลยข้อ ค)
📌 จุดจำก่อนสอบ:
• Anxiety/depression: ศึกษากลไก, ข้อบ่งใช้, และผลข้างเคียงที่สำคัญ</t>
        </is>
      </c>
      <c r="K14" s="100" t="n"/>
      <c r="L14" s="88" t="inlineStr">
        <is>
          <t>Anxiety/depression</t>
        </is>
      </c>
      <c r="M14" s="100" t="inlineStr">
        <is>
          <t>Clinic</t>
        </is>
      </c>
      <c r="N14" s="88" t="inlineStr">
        <is>
          <t>ข้อ 12 Pharma Plus เล่มม่วง (เฉลยข้อ ค)</t>
        </is>
      </c>
      <c r="O14" s="100" t="n"/>
      <c r="P14" s="100" t="n"/>
      <c r="Q14" s="100" t="n"/>
    </row>
    <row r="15" ht="13.2" customHeight="1" s="49">
      <c r="A15" s="119" t="inlineStr">
        <is>
          <t>13</t>
        </is>
      </c>
      <c r="B15" s="88"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ไม่สามารถดำเนินชีวิตประจำวันและทำงานได้เป็นเวลา 6 เดือน
ท่านคิดว่ายาที่เหมาะสมผู้ป่วย คือ</t>
        </is>
      </c>
      <c r="C15" s="100" t="n"/>
      <c r="D15" s="88" t="inlineStr">
        <is>
          <t>Lithium carbonate</t>
        </is>
      </c>
      <c r="E15" s="88" t="inlineStr">
        <is>
          <t>Clozapine</t>
        </is>
      </c>
      <c r="F15" s="88" t="inlineStr">
        <is>
          <t>Chlorpromazine</t>
        </is>
      </c>
      <c r="G15" s="88" t="inlineStr">
        <is>
          <t>Haloperidol</t>
        </is>
      </c>
      <c r="H15" s="88" t="inlineStr">
        <is>
          <t>Diazepam</t>
        </is>
      </c>
      <c r="I15" s="119" t="n">
        <v>5</v>
      </c>
      <c r="J15" s="88" t="inlineStr">
        <is>
          <t>✅ คำตอบที่ถูกต้อง: ข้อ จ. Diazepam
💡 Background:
Anxiety/depression
🎯 ทำไมข้อนี้ถึงถูก:
Diazepam เป็นคำตอบที่ถูกต้องตาม ข้อ 13 Pharma Plus เล่มม่วง (เฉลยข้อ จ)
🔍 ข้ออื่นผิดเพราะอะไร:
• ข้อ ก. (Lithium carbonate): Lithium carbonate เป็นยาควบคุมอารมณ์ (Mood stabilizer) ทางเลือกแรกสำหรับรักษาโรคอารมณ์สองขั้ว (Bipolar disorder) ไม่มีข้อบ่งใช้เดี่ยวในการรักษา GAD
• ข้อ ข. (Clozapine): Clozapine เป็นยาต้านโรคจิตกลุ่มรุ่นที่สอง (Atypical antipsychotic) สงวนไว้สำหรับจิตเภทดื้อยา (Treatment-resistant schizophrenia) และเสี่ยงต่อภาวะเม็ดเลือดขาวต่ำรุนแรง (Agranulocytosis)
• ข้อ ค. (Chlorpromazine): Chlorpromazine เป็นยารักษาโรคจิตกลุ่มดั้งเดิม (First-generation antipsychotic) มีฤทธิ์ระงับประสาทและปิดกั้นโดปามีนสูง ไม่จัดเป็นยาที่เหมาะสมในการรักษาโรควิตกกังวลทั่วไป
• ข้อ ง. (Haloperidol): Haloperidol เป็นยารักษาโรคจิตกลุ่ม High-potency FGA ใช้ระงับอาการประสาทหลอน เพ้อคลั่ง หรือจิตเภทเฉียบพลัน มีความเสี่ยงสูงต่อ Extrapyramidal symptoms (EPS) จึงไม่นำมาใช้ใน GAD
📖 Guideline อ้างอิง:
ข้อ 13 Pharma Plus เล่มม่วง (เฉลยข้อ จ)
📌 จุดจำก่อนสอบ:
• Anxiety/depression: ศึกษากลไก, ข้อบ่งใช้, และผลข้างเคียงที่สำคัญ</t>
        </is>
      </c>
      <c r="K15" s="100" t="n"/>
      <c r="L15" s="88" t="inlineStr">
        <is>
          <t>Anxiety/depression</t>
        </is>
      </c>
      <c r="M15" s="100" t="inlineStr">
        <is>
          <t>Clinic</t>
        </is>
      </c>
      <c r="N15" s="88" t="inlineStr">
        <is>
          <t>ข้อ 13 Pharma Plus เล่มม่วง (เฉลยข้อ จ)</t>
        </is>
      </c>
      <c r="O15" s="100" t="n"/>
      <c r="P15" s="100" t="n"/>
      <c r="Q15" s="100" t="n"/>
    </row>
    <row r="16" ht="13.2" customHeight="1" s="49">
      <c r="A16" s="119" t="inlineStr">
        <is>
          <t>14</t>
        </is>
      </c>
      <c r="B16" s="88" t="inlineStr">
        <is>
          <t>น้องชายของนายเอกมีอาการซึมเศร้าตลอดเวลา นายเอกพาไปพบแพทย์์ แพทย์์วินิจฉัยว่าเป็น major depressive disorder และสั่งจ่ายยาตัวหนึ่งให้ หลังจากที่รับประทานยาแล้วเกิดอาการง่วงนอน ปากคอแห้ง หน้ามืดบ่อยๆ เวลาลุกขึ้น ท่านคิดว่ายาที่น้องชายนายเอกได้รับ คือ</t>
        </is>
      </c>
      <c r="C16" s="100" t="n"/>
      <c r="D16" s="88" t="inlineStr">
        <is>
          <t>Venlafaxine</t>
        </is>
      </c>
      <c r="E16" s="88" t="inlineStr">
        <is>
          <t>Paroxetine</t>
        </is>
      </c>
      <c r="F16" s="88" t="inlineStr">
        <is>
          <t>Amitriptyline</t>
        </is>
      </c>
      <c r="G16" s="88" t="inlineStr">
        <is>
          <t>Bupropion</t>
        </is>
      </c>
      <c r="H16" s="88" t="inlineStr">
        <is>
          <t>Sertraline</t>
        </is>
      </c>
      <c r="I16" s="119" t="n">
        <v>3</v>
      </c>
      <c r="J16" s="88" t="inlineStr">
        <is>
          <t>✅ คำตอบที่ถูกต้อง: ข้อ ค. Amitriptyline
💡 Background:
Anxiety/depression
🎯 ทำไมข้อนี้ถึงถูก:
Amitriptyline เป็นคำตอบที่ถูกต้องตาม ข้อ 14 Pharma Plus เล่มม่วง (เฉลยข้อ ค)
🔍 ข้ออื่นผิดเพราะอะไร:
• ข้อ ก. (Venlafaxine): Venlafaxine เป็นยากลุ่ม SNRI ผลข้างเคียงเด่นคือความดันโลหิตสูงและคลื่นไส้ แทบไม่มีผลปิดกั้น Muscarinic หรือ Alpha-1 receptors จึงไม่ทำให้เกิดอาการปากแห้งคอแห้งหรือหน้ามืดชัดเจน
• ข้อ ข. (Paroxetine): Paroxetine แม้จะมีฤทธิ์ Anticholinergic เล็กน้อยเมื่อเทียบกับ SSRIs ตัวอื่น แต่แทบไม่ทำให้เกิด Orthostatic hypotension จากการปิดกั้น Alpha-1 receptor เหมือน Amitriptyline
• ข้อ ง. (Bupropion): Bupropion ออกฤทธิ์ยับยั้งการเก็บกลับ NE และ DA ไม่มีผลปิดกั้น Muscarinic, Histaminergic หรือ Alpha-1 adrenergic receptors จึงไม่ทำให้ง่วงซึมหรือหน้ามืด
• ข้อ จ. (Sertraline): Sertraline เป็นยาในกลุ่ม SSRIs ที่ปลอดภัยต่อระบบหัวใจและหลอดเลือด ไม่ทำให้ง่วงซึม ปากแห้ง หรือความดันตกขณะลุกขึ้นอย่างรุนแรง
📖 Guideline อ้างอิง:
ข้อ 14 Pharma Plus เล่มม่วง (เฉลยข้อ ค)
📌 จุดจำก่อนสอบ:
• Anxiety/depression: ศึกษากลไก, ข้อบ่งใช้, และผลข้างเคียงที่สำคัญ</t>
        </is>
      </c>
      <c r="K16" s="100" t="n"/>
      <c r="L16" s="88" t="inlineStr">
        <is>
          <t>Anxiety/depression</t>
        </is>
      </c>
      <c r="M16" s="100" t="inlineStr">
        <is>
          <t>Clinic</t>
        </is>
      </c>
      <c r="N16" s="88" t="inlineStr">
        <is>
          <t>ข้อ 14 Pharma Plus เล่มม่วง (เฉลยข้อ ค)</t>
        </is>
      </c>
      <c r="O16" s="100" t="n"/>
      <c r="P16" s="100" t="n"/>
      <c r="Q16" s="100" t="n"/>
    </row>
    <row r="17" ht="13.2" customHeight="1" s="49">
      <c r="A17" s="119" t="inlineStr">
        <is>
          <t>15</t>
        </is>
      </c>
      <c r="B17" s="88" t="inlineStr">
        <is>
          <t>หากน้องชายของนายเอกทนอาการข้างเคียงของยาข้างต้น คือ อาการง่วงนอน ปากคอแห้ง หน้ามืดบ่อยๆ เวลาลุกขึ้นไม่ได้แพทย์์จึงมาปรึกท่าน ท่านจะให้คำแนะนำเป็นการสั่งยาได้</t>
        </is>
      </c>
      <c r="C17" s="100" t="n"/>
      <c r="D17" s="88" t="inlineStr">
        <is>
          <t>Imipramine</t>
        </is>
      </c>
      <c r="E17" s="88" t="inlineStr">
        <is>
          <t>Clomipramine</t>
        </is>
      </c>
      <c r="F17" s="88" t="inlineStr">
        <is>
          <t>Amitriptyline</t>
        </is>
      </c>
      <c r="G17" s="88" t="inlineStr">
        <is>
          <t>Doxepin</t>
        </is>
      </c>
      <c r="H17" s="88" t="inlineStr">
        <is>
          <t>Sertraline</t>
        </is>
      </c>
      <c r="I17" s="119" t="n">
        <v>5</v>
      </c>
      <c r="J17" s="88" t="inlineStr">
        <is>
          <t>✅ คำตอบที่ถูกต้อง: ข้อ จ. Sertraline
💡 Background:
Anxiety/depression
🎯 ทำไมข้อนี้ถึงถูก:
Sertraline เป็นคำตอบที่ถูกต้องตาม ข้อ 15 Pharma Plus เล่มม่วง (เฉลยข้อ จ)
🔍 ข้ออื่นผิดเพราะอะไร:
• ข้อ ก. (Imipramine): Imipramine เป็นยาต้านซึมเศร้ากลุ่ม TCA ที่ยังมีคุณสมบัติปิดกั้น Muscarinic, Histamine H1 และ Alpha-1 receptors สูง จึงยังคงก่อให้เกิดอาการง่วงนอน ปากแห้ง และหน้ามืดเช่นเดิม
• ข้อ ข. (Clomipramine): Clomipramine จัดเป็นยาในกลุ่ม TCA ที่มีฤทธิ์ Anticholinergic สูงมาก จึงไม่สามารถช่วยลดปัญหาผลข้างเคียงดังกล่าวได้
• ข้อ ค. (Amitriptyline): Amitriptyline คือยาเดิมที่เป็นสาเหตุทำให้เกิดอาการง่วงซึม ปากคอแห้ง และความดันตกขณะลุกขึ้น การจ่ายยาตัวเดิมซ้ำไม่ช่วยแก้ปัญหาผลข้างเคียง
• ข้อ ง. (Doxepin): Doxepin เป็นยาในกลุ่ม TCA ที่มีฤทธิ์ปิดกั้น Histamine H1 และ Muscarinic receptor สูงมาก จึงทำให้เกิดอาการง่วงนอนและปากแห้งรุนแรงเช่นกัน
📖 Guideline อ้างอิง:
ข้อ 15 Pharma Plus เล่มม่วง (เฉลยข้อ จ)
📌 จุดจำก่อนสอบ:
• Anxiety/depression: ศึกษากลไก, ข้อบ่งใช้, และผลข้างเคียงที่สำคัญ</t>
        </is>
      </c>
      <c r="K17" s="100" t="n"/>
      <c r="L17" s="88" t="inlineStr">
        <is>
          <t>Anxiety/depression</t>
        </is>
      </c>
      <c r="M17" s="100" t="inlineStr">
        <is>
          <t>Clinic</t>
        </is>
      </c>
      <c r="N17" s="88" t="inlineStr">
        <is>
          <t>ข้อ 15 Pharma Plus เล่มม่วง (เฉลยข้อ จ)</t>
        </is>
      </c>
      <c r="O17" s="100" t="n"/>
      <c r="P17" s="100" t="n"/>
      <c r="Q17" s="100" t="n"/>
    </row>
    <row r="18" ht="13.2" customHeight="1" s="49">
      <c r="A18" s="119" t="inlineStr">
        <is>
          <t>16</t>
        </is>
      </c>
      <c r="B18" s="88" t="inlineStr">
        <is>
          <t>คำแนะนำในการใช้ยากลุ่ม antidepressant ที่สำคัญเพื่อช่วยเพิ่มความร่วมมือในการใช้ยาของผู้ป่วย คือ</t>
        </is>
      </c>
      <c r="C18" s="100" t="n"/>
      <c r="D18" s="88" t="inlineStr">
        <is>
          <t>ควรแนะนำให้ผู้ป่วยใช้ยาหลังอาหารเท่านั้นจะได้ไม่ลืมใช้ยา</t>
        </is>
      </c>
      <c r="E18" s="88" t="inlineStr">
        <is>
          <t>ควรแนะนำผู้ป่วยว่าในการใช้ยาส่วนใหญ่ จะเริ่มเห็นผลลดอาการซึมเศร้าได้ต้องใช้เวลา 2-3 สัปดาห์ เพื่อให้ผู้ป่วยใช้ยาอย่างต่อเนื่อง</t>
        </is>
      </c>
      <c r="F18" s="88" t="inlineStr">
        <is>
          <t>ควรแนะนำให้ผู้ป่วยดื่มน้ำมากๆ เพื่อลดการระคายเคืองกระเพาะอาหาร</t>
        </is>
      </c>
      <c r="G18" s="88" t="inlineStr">
        <is>
          <t>ควรแนะนำการเพิ่มและลดขนาดยาให้ผู้ป่วยเพื่อให้ผู้ป่วยสามารถปรับขนาดยาได้เองตามอาการ</t>
        </is>
      </c>
      <c r="H18" s="88" t="inlineStr">
        <is>
          <t>ควรแนะนำให้ผู้ป่วยหยุดยาทันทีเมื่อเกิดอาการข้างเคียง เช่น นอนไม่หลับ</t>
        </is>
      </c>
      <c r="I18" s="119" t="n">
        <v>2</v>
      </c>
      <c r="J18" s="88" t="inlineStr">
        <is>
          <t>✅ คำตอบที่ถูกต้อง: ข้อ ข.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 Background:
Anxiety/depression
🎯 ทำไมข้อนี้ถึงถูก: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เป็นคำตอบที่ถูกต้องตาม ข้อ 16 Pharma Plus เล่มม่วง (เฉลยข้อ ข)
🔍 ข้ออื่นผิดเพราะอะไร:
• ข้อ ก. (ควรแนะนำให้ผู้ป่วยใช้ยาหลังอาหารเท่านั้นจะได้ไม่ลืมใช้ยา): ยาต้านซึมเศร้าหลายชนิด (เช่น SSRIs) สามารถรับประทานก่อนหรือหลังอาหารก็ได้โดยการดูดซึมไม่เปลี่ยน ยกเว้นกรณีที่มีอาการคลื่นไส้รบกวนจึงแนะนำให้รับประทานหลังอาหาร
• ข้อ ค. (ควรแนะนำให้ผู้ป่วยดื่มน้ำมากๆ เพื่อลดการระคายเคืองกระเพาะอาหาร): ยาต้านซึมเศร้าไม่ได้ทำให้เกิดการระคายเคืองเยื่อบุกระเพาะอาหารโดยตรงจนเกิดแผลเหมือนยากลุ่ม NSAIDs จึงไม่มีความจำเป็นต้องดื่มน้ำปริมาณมากๆ เพื่อป้องกันการระคายเคืองกระเพาะ
• ข้อ ง. (ควรแนะนำการเพิ่มและลดขนาดยาให้ผู้ป่วยเพื่อให้ผู้ป่วยสามารถปรับขนาดยาได้เองตามอาการ): การปรับขนาดยาต้านซึมเศร้าต้องอยู่ภายใต้การดูแลของแพทย์์อย่างเคร่งครัด ผู้ป่วยไม่ควรปรับเพิ่มหรือลดยาเองตามอารมณ์ เพราะอาจเสี่ยงต่อพิษของยาหรือการกลับเป็นซ้ำของโรค
• ข้อ จ. (ควรแนะนำให้ผู้ป่วยหยุดยาทันทีเมื่อเกิดอาการข้างเคียง เช่น นอนไม่หลับ): อาการนอนไม่หลับในช่วงเริ่มต้นของการใช้ SSRIs เป็นผลข้างเคียงที่มักหายไปได้เองหลังใช้ยา 1-2 สัปดาห์ การหยุดยาทันทีจะทำให้เกิดอาการถอนยา (Discontinuation syndrome)
📖 Guideline อ้างอิง:
ข้อ 16 Pharma Plus เล่มม่วง (เฉลยข้อ ข)
📌 จุดจำก่อนสอบ:
• Anxiety/depression: ศึกษากลไก, ข้อบ่งใช้, และผลข้างเคียงที่สำคัญ</t>
        </is>
      </c>
      <c r="K18" s="100" t="n"/>
      <c r="L18" s="88" t="inlineStr">
        <is>
          <t>Anxiety/depression</t>
        </is>
      </c>
      <c r="M18" s="100" t="inlineStr">
        <is>
          <t>Clinic</t>
        </is>
      </c>
      <c r="N18" s="88" t="inlineStr">
        <is>
          <t>ข้อ 16 Pharma Plus เล่มม่วง (เฉลยข้อ ข)</t>
        </is>
      </c>
      <c r="O18" s="100" t="n"/>
      <c r="P18" s="100" t="n"/>
      <c r="Q18" s="100" t="n"/>
    </row>
    <row r="19" ht="13.2" customHeight="1" s="49">
      <c r="A19" s="119" t="inlineStr">
        <is>
          <t>17</t>
        </is>
      </c>
      <c r="B19" s="88" t="inlineStr">
        <is>
          <t>กรณีที่ผู้ป่วยได้รับยากลุ่ม benzodiazepine ซึ่งผู้ป่วยรับประทานอย่างสม่ำเสมอเป็นเวลา 6 เดือน อาการของผู้ป่วยกลับมาเป็นปกติ หากท่านต้องการหยุดยากลวดกล่าวควรทำอย่างไร</t>
        </is>
      </c>
      <c r="C19" s="100" t="n"/>
      <c r="D19" s="88" t="inlineStr">
        <is>
          <t>สามารถหยุดได้ทันทีโดยไม่ต้องปรับเปลี่ยนขนาดยาใหม่</t>
        </is>
      </c>
      <c r="E19" s="88" t="inlineStr">
        <is>
          <t>ให้ triazolam ก่อนแล้วค่อยๆ ลดขนาดยาที่ผู้ป่วยรับอยู่สัปดาห์ละ 25% ของขนาดยาที่ให้ผลรักษา</t>
        </is>
      </c>
      <c r="F19" s="88" t="inlineStr">
        <is>
          <t>ให้ olanzapine ก่อนแล้วค่อยๆ บดขนาดยาที่ผู้ป่วยได้รับอยู่สัปดาห์ละ 75% ของยาที่ให้ผลรักษา</t>
        </is>
      </c>
      <c r="G19" s="88" t="inlineStr">
        <is>
          <t>ค่อยๆ ลดขนาดยาที่ผู้ป่วยได้รับอยู่สัปดาห์ละ 25% ของขนาดยาที่ให้ผลในการรักษา</t>
        </is>
      </c>
      <c r="H19" s="88" t="inlineStr">
        <is>
          <t>ให้ผู้ป่วยรับประทานยาที่ได้รับต่อไปอีก 1 สัปดาห์ จากนั้นจึงสามารถหยุดยาได้ทันที</t>
        </is>
      </c>
      <c r="I19" s="119" t="n">
        <v>4</v>
      </c>
      <c r="J19" s="88" t="inlineStr">
        <is>
          <t>✅ คำตอบที่ถูกต้อง: ข้อ ง. ค่อยๆ ลดขนาดยาที่ผู้ป่วยได้รับอยู่สัปดาห์ละ 25% ของขนาดยาที่ให้ผลในการรักษา
💡 Background:
Anxiety/depression
🎯 ทำไมข้อนี้ถึงถูก:
ค่อยๆ ลดขนาดยาที่ผู้ป่วยได้รับอยู่สัปดาห์ละ 25% ของขนาดยาที่ให้ผลในการรักษา เป็นคำตอบที่ถูกต้องตาม ข้อ 17 Pharma Plus เล่มม่วง (เฉลยข้อ ง)
🔍 ข้ออื่นผิดเพราะอะไร:
• ข้อ ก. (สามารถหยุดได้ทันทีโดยไม่ต้องปรับเปลี่ยนขนาดยาใหม่): การใช้ยากลุ่ม Benzodiazepines ต่อเนื่องนาน 6 เดือนทำให้เกิดภาวะพึ่งพายาทางกาย (Physical dependence) การหยุดยาทันทีจะกระตุ้นให้เกิด Rebound anxiety นอนไม่หลับรุนแรง หรือชักจนถึงแก่ชีวิตได้
• ข้อ ข. (ให้ triazolam ก่อนแล้วค่อยๆ ลดขนาดยาที่ผู้ป่วยรับอยู่สัปดาห์ละ 25% ของขนาดยาที่ให้ผลรักษา): Triazolam เป็นยานอนหลับกลุ่ม BZD ที่มีระยะเวลาการออกฤทธิ์สั้นมาก (Short-acting) การเปลี่ยนมาใช้ Triazolam จะยิ่งเพิ่มความเสี่ยงต่ออาการถอนยาระหว่างมื้อ (Interdose withdrawal)
• ข้อ ค. (ให้ olanzapine ก่อนแล้วค่อยๆ บดขนาดยาที่ผู้ป่วยได้รับอยู่สัปดาห์ละ 75% ของยาที่ให้ผลรักษา): Olanzapine เป็นยาต้านโรคจิตกลุ่ม Atypical antipsychotic มีกลไกปิดกั้น D2 และ 5-HT2A receptors ไม่สามารถทดแทนกลไกของ GABA receptor เพื่อป้องกันการถอนยา Benzodiazepines ได้
• ข้อ จ. (ให้ผู้ป่วยรับประทานยาที่ได้รับต่อไปอีก 1 สัปดาห์ จากนั้นจึงสามารถหยุดยาได้ทันที): การรับประทานต่อเพียง 1 สัปดาห์แล้วหยุดยาทันทีหลังใช้มานาน 6 เดือน ไม่เพียงพอต่อการปรับตัวของตัวรับ GABAA receptor ทำให้เกิดภาวะถอนยาอย่างรุนแรงได้เช่นกัน
📖 Guideline อ้างอิง:
ข้อ 17 Pharma Plus เล่มม่วง (เฉลยข้อ ง)
📌 จุดจำก่อนสอบ:
• Anxiety/depression: ศึกษากลไก, ข้อบ่งใช้, และผลข้างเคียงที่สำคัญ</t>
        </is>
      </c>
      <c r="K19" s="100" t="n"/>
      <c r="L19" s="88" t="inlineStr">
        <is>
          <t>Anxiety/depression</t>
        </is>
      </c>
      <c r="M19" s="100" t="inlineStr">
        <is>
          <t>Clinic</t>
        </is>
      </c>
      <c r="N19" s="88" t="inlineStr">
        <is>
          <t>ข้อ 17 Pharma Plus เล่มม่วง (เฉลยข้อ ง)</t>
        </is>
      </c>
      <c r="O19" s="100" t="n"/>
      <c r="P19" s="100" t="n"/>
      <c r="Q19" s="100" t="n"/>
    </row>
    <row r="20" ht="13.2" customHeight="1" s="49">
      <c r="A20" s="119" t="inlineStr">
        <is>
          <t>18</t>
        </is>
      </c>
      <c r="B20" s="88" t="inlineStr">
        <is>
          <t>สถานการณ์ที่ 4 หญิงไทยอายุ 45 ปี ช่วงนี้เครียดนอนไม่หลับมาหลายวัน ต้องใช้เวลานานกว่าจะหลับ
ยาใดเหมาะสมที่สุด เมื่อพิจารณาตามประสิทธิภาพ ข้อบ่งใช้ หรือค่าครึ่งชีวิต</t>
        </is>
      </c>
      <c r="C20" s="100" t="n"/>
      <c r="D20" s="88" t="inlineStr">
        <is>
          <t>Clonazepam</t>
        </is>
      </c>
      <c r="E20" s="88" t="inlineStr">
        <is>
          <t>Diazepam</t>
        </is>
      </c>
      <c r="F20" s="88" t="inlineStr">
        <is>
          <t>Flunitrazepam</t>
        </is>
      </c>
      <c r="G20" s="88" t="inlineStr">
        <is>
          <t>Lorazepam</t>
        </is>
      </c>
      <c r="H20" s="88" t="inlineStr">
        <is>
          <t>Temazepam</t>
        </is>
      </c>
      <c r="I20" s="119" t="n">
        <v>5</v>
      </c>
      <c r="J20" s="88" t="inlineStr">
        <is>
          <t>✅ คำตอบที่ถูกต้อง: ข้อ จ. Temazepam
💡 Background:
Insomnia
🎯 ทำไมข้อนี้ถึงถูก:
Temazepam เป็นคำตอบที่ถูกต้องตาม ข้อ 18 Pharma Plus เล่มม่วง (เฉลยข้อ จ)
🔍 ข้ออื่นผิดเพราะอะไร:
• ข้อ ก. (Clonazepam): Clonazepam มีค่าครึ่งชีวิตยาว (30-40 ชั่วโมง) และเริ่มออกฤทธิ์ช้า จึงไม่เหมาะสำหรับภาวะนอนหลับยากระยะเริ่มแรก (Sleep onset insomnia) เนื่องจากจะทำให้ง่วงซึมค้างในเวลากลางวัน (Daytime hangover)
• ข้อ ข. (Diazepam): Diazepam มีสารออกฤทธิ์ขจัดช้า (Desmethyldiazepam) ที่มีค่าครึ่งชีวิตยาวนานถึง 100 ชั่วโมง ทำให้เกิดการสะสมและกดประสาทต่อเนื่องในวันรุ่งขึ้น
• ข้อ ค. (Flunitrazepam): Flunitrazepam เป็นยานอนหลับที่มีฤทธิ์แรงและออกฤทธิ์ยาวนาน จัดเป็นวัตถุออกฤทธิ์ต่อจิตประสาทประเภท 2 ที่ถูกควบคุมเข้มงวดและเสี่ยงต่อการเสพติดสูง
• ข้อ ง. (Lorazepam): Lorazepam มีอัตราการซึมผ่านเข้าสู่สมองในระดับปานกลาง (Intermediate lipid solubility) จึงเริ่มออกฤทธิ์ช้ากว่ายากลุ่มที่เน้นการเหนี่ยวนำการนอนหลับโดยตรง
📖 Guideline อ้างอิง:
ข้อ 18 Pharma Plus เล่มม่วง (เฉลยข้อ จ)
📌 จุดจำก่อนสอบ:
• Insomnia: ศึกษากลไก, ข้อบ่งใช้, และผลข้างเคียงที่สำคัญ</t>
        </is>
      </c>
      <c r="K20" s="100" t="n"/>
      <c r="L20" s="88" t="inlineStr">
        <is>
          <t>Insomnia</t>
        </is>
      </c>
      <c r="M20" s="100" t="inlineStr">
        <is>
          <t>Clinic</t>
        </is>
      </c>
      <c r="N20" s="88" t="inlineStr">
        <is>
          <t>ข้อ 18 Pharma Plus เล่มม่วง (เฉลยข้อ จ)</t>
        </is>
      </c>
      <c r="O20" s="100" t="n"/>
      <c r="P20" s="100" t="n"/>
      <c r="Q20" s="100" t="n"/>
    </row>
    <row r="21" ht="13.2" customHeight="1" s="49">
      <c r="A21" s="119" t="inlineStr">
        <is>
          <t>19</t>
        </is>
      </c>
      <c r="B21" s="88" t="inlineStr">
        <is>
          <t>กลไการออกฤทธิ์ของยากลุ่ม benzodiazepine คือ</t>
        </is>
      </c>
      <c r="C21" s="100" t="n"/>
      <c r="D21" s="88" t="inlineStr">
        <is>
          <t>กระตุ้น 5-HT receptor</t>
        </is>
      </c>
      <c r="E21" s="88" t="inlineStr">
        <is>
          <t>กระตุ้น dopamine receptor</t>
        </is>
      </c>
      <c r="F21" s="88" t="inlineStr">
        <is>
          <t>กระตุ้น GABA receptor</t>
        </is>
      </c>
      <c r="G21" s="88" t="inlineStr">
        <is>
          <t>กระตุ้น glutamate receptor</t>
        </is>
      </c>
      <c r="H21" s="88" t="inlineStr">
        <is>
          <t>กระตุ้น muscarinic receptor</t>
        </is>
      </c>
      <c r="I21" s="119" t="n">
        <v>3</v>
      </c>
      <c r="J21" s="88" t="inlineStr">
        <is>
          <t>✅ คำตอบที่ถูกต้อง: ข้อ ค. กระตุ้น GABA receptor
💡 Background:
Anxiety/depression
🎯 ทำไมข้อนี้ถึงถูก:
กระตุ้น GABA receptor เป็นคำตอบที่ถูกต้องตาม ข้อ 19 Pharma Plus เล่มม่วง (เฉลยข้อ ค)
🔍 ข้ออื่นผิดเพราะอะไร:
• ข้อ ก. (กระตุ้น 5-HT receptor): ยากลุ่ม Benzodiazepines ไม่ได้ออกฤทธิ์กระตุ้น 5-HT receptor ยาที่มีฤทธิ์กระตุ้น 5-HT1A partial agonist ในการคลายกังวลคือ Buspirone
• ข้อ ข. (กระตุ้น dopamine receptor): ยากลุ่ม Benzodiazepines ไม่มีฤทธิ์กระตุ้น Dopamine receptor โดยยากระตุ้น Dopamine มักใช้รักษาโรคพาร์กินสัน เช่น Pramipexole หรือ Levodopa
• ข้อ ง. (กระตุ้น glutamate receptor): ยากลุ่ม Benzodiazepines ไม่ได้กระตุ้น Glutamate receptor ซึ่งเป็นตัวรับชนิดกระตุ้นประสาทหลัก แต่ในทางตรงกันข้าม BZD จะเพิ่มการยับยั้งการทำงานของสารสื่อประสาท
• ข้อ จ. (กระตุ้น muscarinic receptor): ยากลุ่ม Benzodiazepines ไม่ได้ออกฤทธิ์กระตุ้น Muscarinic receptor การกระตุ้นตัวรับนี้เป็นกลไกของยา Cholinergic agonists เช่น Bethanechol
📖 Guideline อ้างอิง:
ข้อ 19 Pharma Plus เล่มม่วง (เฉลยข้อ ค)
📌 จุดจำก่อนสอบ:
• Anxiety/depression: ศึกษากลไก, ข้อบ่งใช้, และผลข้างเคียงที่สำคัญ</t>
        </is>
      </c>
      <c r="K21" s="100" t="n"/>
      <c r="L21" s="88" t="inlineStr">
        <is>
          <t>Anxiety/depression</t>
        </is>
      </c>
      <c r="M21" s="100" t="inlineStr">
        <is>
          <t>Clinic</t>
        </is>
      </c>
      <c r="N21" s="88" t="inlineStr">
        <is>
          <t>ข้อ 19 Pharma Plus เล่มม่วง (เฉลยข้อ ค)</t>
        </is>
      </c>
      <c r="O21" s="100" t="n"/>
      <c r="P21" s="100" t="n"/>
      <c r="Q21" s="100" t="n"/>
    </row>
    <row r="22" ht="13.2" customHeight="1" s="49">
      <c r="A22" s="119" t="inlineStr">
        <is>
          <t>20</t>
        </is>
      </c>
      <c r="B22" s="88" t="inlineStr">
        <is>
          <t>Benzodiazepine ไม่ใช้ในการรักษาใด</t>
        </is>
      </c>
      <c r="C22" s="100" t="n"/>
      <c r="D22" s="88" t="inlineStr">
        <is>
          <t>Anxiety</t>
        </is>
      </c>
      <c r="E22" s="88" t="inlineStr">
        <is>
          <t>OCD</t>
        </is>
      </c>
      <c r="F22" s="88" t="inlineStr">
        <is>
          <t>Epilepsy</t>
        </is>
      </c>
      <c r="G22" s="88" t="inlineStr">
        <is>
          <t>Muscle spasm</t>
        </is>
      </c>
      <c r="H22" s="88" t="inlineStr">
        <is>
          <t>Alcohol withdrawal</t>
        </is>
      </c>
      <c r="I22" s="119" t="n">
        <v>2</v>
      </c>
      <c r="J22" s="88" t="inlineStr">
        <is>
          <t>✅ คำตอบที่ถูกต้อง: ข้อ ข. OCD
💡 Background:
Anxiety/depression
🎯 ทำไมข้อนี้ถึงถูก:
OCD เป็นคำตอบที่ถูกต้องตาม ข้อ 20 Pharma Plus เล่มม่วง (เฉลยข้อ ข)
🔍 ข้ออื่นผิดเพราะอะไร:
• ข้อ ก. (Anxiety): ยากลุ่ม Benzodiazepines มีข้อบ่งใช้ในการรักษาภาวะวิตกกังวลเฉียบพลัน (Acute anxiety) และภาวะตื่นตระหนก (Panic disorder) ได้อย่างมีประสิทธิภาพ
• ข้อ ค. (Epilepsy): ยากลุ่ม Benzodiazepines (เช่น Diazepam, Lorazepam, Clonazepam) เป็นยาทางเลือกแรกในการระงับอาการชักต่อเนื่อง (Status epilepticus) และภาวะชักเฉียบพลัน
• ข้อ ง. (Muscle spasm): Benzodiazepines มีฤทธิ์ลดการเกร็งตัวของกล้ามเนื้อผ่าน Central GABAA receptors ในไขสันหลัง จึงได้รับการรับรองให้ใช้รักษาอาการกล้ามเนื้อหดเกร็ง (Muscle spasm)
• ข้อ จ. (Alcohol withdrawal): Benzodiazepines เป็นยามาตรฐานทางเลือกแรก (Gold standard) ในการป้องกันและรักษาภาวะถอนสุราเฉียบพลัน (Alcohol withdrawal delirium tremens)
📖 Guideline อ้างอิง:
ข้อ 20 Pharma Plus เล่มม่วง (เฉลยข้อ ข)
📌 จุดจำก่อนสอบ:
• Anxiety/depression: ศึกษากลไก, ข้อบ่งใช้, และผลข้างเคียงที่สำคัญ</t>
        </is>
      </c>
      <c r="K22" s="100" t="n"/>
      <c r="L22" s="88" t="inlineStr">
        <is>
          <t>Anxiety/depression</t>
        </is>
      </c>
      <c r="M22" s="100" t="inlineStr">
        <is>
          <t>Clinic</t>
        </is>
      </c>
      <c r="N22" s="88" t="inlineStr">
        <is>
          <t>ข้อ 20 Pharma Plus เล่มม่วง (เฉลยข้อ ข)</t>
        </is>
      </c>
      <c r="O22" s="100" t="n"/>
      <c r="P22" s="100" t="n"/>
      <c r="Q22" s="100" t="n"/>
    </row>
    <row r="23" ht="13.2" customHeight="1" s="49">
      <c r="A23" s="119" t="inlineStr">
        <is>
          <t>21</t>
        </is>
      </c>
      <c r="B23" s="88" t="inlineStr">
        <is>
          <t>อาการไม่พึงประสงค์ของ benzodiazepine คือ</t>
        </is>
      </c>
      <c r="C23" s="100" t="n"/>
      <c r="D23" s="88" t="inlineStr">
        <is>
          <t>ชัก</t>
        </is>
      </c>
      <c r="E23" s="88" t="inlineStr">
        <is>
          <t>Anterograde amnesia</t>
        </is>
      </c>
      <c r="F23" s="88" t="inlineStr">
        <is>
          <t>สั่น</t>
        </is>
      </c>
      <c r="G23" s="88" t="inlineStr">
        <is>
          <t>ปากแห้ง</t>
        </is>
      </c>
      <c r="H23" s="88" t="inlineStr">
        <is>
          <t>ปวดศีรษะ</t>
        </is>
      </c>
      <c r="I23" s="119" t="n">
        <v>2</v>
      </c>
      <c r="J23" s="88" t="inlineStr">
        <is>
          <t>✅ คำตอบที่ถูกต้อง: ข้อ ข. Anterograde amnesia
💡 Background:
Anxiety/depression
🎯 ทำไมข้อนี้ถึงถูก:
Anterograde amnesia เป็นคำตอบที่ถูกต้องตาม ข้อ 21 Pharma Plus เล่มม่วง (เฉลยข้อ ข)
🔍 ข้ออื่นผิดเพราะอะไร:
• ข้อ ก. (ชัก): ยากลุ่ม Benzodiazepines มีคุณสมบัติต้านการชัก (Anticonvulsant) จึงไม่ทำให้เกิดอาการชักในขนาดการรักษา อาการชักจะเกิดขึ้นเมื่อหยุดยากะทันหันหลังใช้ยาต่อเนื่องเป็นเวลานาน
• ข้อ ค. (สั่น): อาการสั่น (Tremor) ไม่ใช่อาการไม่พึงประสงค์ของ Benzodiazepines แต่เป็นอาการของภาวะถอนยาหรือผลข้างเคียงของยาอื่น เช่น Lithium หรือยากลุ่ม Beta-agonists
• ข้อ ง. (ปากแห้ง): อาการปากแห้งคอแห้งเป็นผลข้างเคียงจากฤทธิ์ Anticholinergic ของยา TCAs หรือ First-generation antihistamines ซึ่งแทบไม่พบในยากลุ่ม Benzodiazepines
• ข้อ จ. (ปวดศีรษะ): อาการปวดศีรษะไม่ใช่อาการไม่พึงประสงค์ที่เป็นลักษณะเฉพาะหรือพบได้บ่อยของ Benzodiazepines เมื่อเทียบกับอาการกดประสาทส่วนกลางและสูญเสียความจำชั่วขณะ
📖 Guideline อ้างอิง:
ข้อ 21 Pharma Plus เล่มม่วง (เฉลยข้อ ข)
📌 จุดจำก่อนสอบ:
• Anxiety/depression: ศึกษากลไก, ข้อบ่งใช้, และผลข้างเคียงที่สำคัญ</t>
        </is>
      </c>
      <c r="K23" s="100" t="n"/>
      <c r="L23" s="88" t="inlineStr">
        <is>
          <t>Anxiety/depression</t>
        </is>
      </c>
      <c r="M23" s="100" t="inlineStr">
        <is>
          <t>Clinic</t>
        </is>
      </c>
      <c r="N23" s="88" t="inlineStr">
        <is>
          <t>ข้อ 21 Pharma Plus เล่มม่วง (เฉลยข้อ ข)</t>
        </is>
      </c>
      <c r="O23" s="100" t="n"/>
      <c r="P23" s="100" t="n"/>
      <c r="Q23" s="100" t="n"/>
    </row>
    <row r="24" ht="13.2" customHeight="1" s="49">
      <c r="A24" s="119" t="inlineStr">
        <is>
          <t>22</t>
        </is>
      </c>
      <c r="B24" s="88" t="inlineStr">
        <is>
          <t>ข้อใดไม่ถูกต้องเกี่ยวกับ benzodiazepine</t>
        </is>
      </c>
      <c r="C24" s="100" t="n"/>
      <c r="D24" s="88" t="inlineStr">
        <is>
          <t>ประสิทธิผลเท่ากัน diazepam มีราคาถูกกว่า แต่ประสิทธิผลดี</t>
        </is>
      </c>
      <c r="E24" s="88" t="inlineStr">
        <is>
          <t>[NEED_REVIEW]</t>
        </is>
      </c>
      <c r="F24" s="88" t="inlineStr">
        <is>
          <t>ยาออกฤทธิ์ต่อจิตประสาท แต่ปลอดภัยมี therapeutic index กว้าง</t>
        </is>
      </c>
      <c r="G24" s="88" t="inlineStr">
        <is>
          <t>ใช้ยาในขนาดสูงเป็นเวลานาน ค่อยๆลดขนาดยาลงใน 1-2 สัปดาห์</t>
        </is>
      </c>
      <c r="H24" s="88" t="inlineStr">
        <is>
          <t>สามารถหยุดยาได้ทันที</t>
        </is>
      </c>
      <c r="I24" s="119" t="n">
        <v>5</v>
      </c>
      <c r="J24" s="88" t="inlineStr">
        <is>
          <t>✅ คำตอบที่ถูกต้อง: ข้อ จ. สามารถหยุดยาได้ทันที
💡 Background:
Anxiety/depression
🎯 ทำไมข้อนี้ถึงถูก:
สามารถหยุดยาได้ทันที เป็นคำตอบที่ถูกต้องตาม ข้อ 22 Pharma Plus เล่มม่วง (เฉลยข้อ จ)
🔍 ข้ออื่นผิดเพราะอะไร:
• ข้อ ก. (ประสิทธิผลเท่ากัน diazepam มีราคาถูกกว่า แต่ประสิทธิผลดี): Diazepam มีราคาประหยัดและมีประสิทธิผลในการคลายกังวลสูงเมื่อเทียบขนาดยากับ Benzodiazepines ชนิดอื่น
• ข้อ ข. (Pharmacokinetics ต่างกัน แต่ประสิทธิผลไม่ต่างกัน ถ้าไม่มีโรคประจำตัวไต diazepam สามารถใช้ได้): Pharmacokinetics ของ Benzodiazepines มีความแตกต่างกันในเรื่องค่าครึ่งชีวิตและวิถีการเผาผลาญ Diazepam มี active metabolites ที่สะสมในตับและไต จึงต้องระมัดระวังในผู้สูงอายุหรือผู้ป่วยโรคตับไต
• ข้อ ค. (ยาออกฤทธิ์ต่อจิตประสาท แต่ปลอดภัยมี therapeutic index กว้าง): Benzodiazepines มีความปลอดภัยสูงกว่า Barbiturates มาก โดยมีดัชนีการรักษา (Therapeutic index) กว้าง เนื่องจากเพดานการกดประสาทถูกจำกัดด้วยปริมาณ endogenous GABA ในสมอง
• ข้อ ง. (ใช้ยาในขนาดสูงเป็นเวลานาน ค่อยๆลดขนาดยาลงใน 1-2 สัปดาห์): การใช้ Benzodiazepines ขนาดสูงและต่อเนื่องควรค่อยๆ ปรับลดขนาดยาลงอย่างช้าๆ ตลอดระยะเวลา 1-2 สัปดาห์หรือนานกว่านั้นเพื่อป้องกันอันตรายจากภาวะถอนยา
📖 Guideline อ้างอิง:
ข้อ 22 Pharma Plus เล่มม่วง (เฉลยข้อ จ)
📌 จุดจำก่อนสอบ:
• Anxiety/depression: ศึกษากลไก, ข้อบ่งใช้, และผลข้างเคียงที่สำคัญ</t>
        </is>
      </c>
      <c r="K24" s="100" t="n"/>
      <c r="L24" s="88" t="inlineStr">
        <is>
          <t>Anxiety/depression</t>
        </is>
      </c>
      <c r="M24" s="100" t="inlineStr">
        <is>
          <t>Clinic</t>
        </is>
      </c>
      <c r="N24" s="88" t="inlineStr">
        <is>
          <t>ข้อ 22 Pharma Plus เล่มม่วง (เฉลยข้อ จ)</t>
        </is>
      </c>
      <c r="O24" s="100" t="n"/>
      <c r="P24" s="100" t="n"/>
      <c r="Q24" s="100" t="n"/>
    </row>
    <row r="25" ht="13.2" customHeight="1" s="49">
      <c r="A25" s="119" t="inlineStr">
        <is>
          <t>23</t>
        </is>
      </c>
      <c r="B25" s="88" t="inlineStr">
        <is>
          <t>หากใช้ยากลุ่ม benzodiazepine พร้อมกับ alcohol จะเกิดผลอย่างไร</t>
        </is>
      </c>
      <c r="C25" s="100" t="n"/>
      <c r="D25" s="88" t="inlineStr">
        <is>
          <t>Flu-like symptoms</t>
        </is>
      </c>
      <c r="E25" s="88" t="inlineStr">
        <is>
          <t>Vasodilation</t>
        </is>
      </c>
      <c r="F25" s="88" t="inlineStr">
        <is>
          <t>เพิ่ม half life ของยา</t>
        </is>
      </c>
      <c r="G25" s="88" t="inlineStr">
        <is>
          <t>Respiratory depressions</t>
        </is>
      </c>
      <c r="H25" s="88" t="inlineStr">
        <is>
          <t>Vomiting</t>
        </is>
      </c>
      <c r="I25" s="119" t="n">
        <v>4</v>
      </c>
      <c r="J25" s="88" t="inlineStr">
        <is>
          <t>✅ คำตอบที่ถูกต้อง: ข้อ ง. Respiratory depressions
💡 Background:
Drug &amp; alcohol abuse
🎯 ทำไมข้อนี้ถึงถูก:
Respiratory depressions เป็นคำตอบที่ถูกต้องตาม ข้อ 23 Pharma Plus เล่มม่วง (เฉลยข้อ ง)
🔍 ข้ออื่นผิดเพราะอะไร:
• ข้อ ก. (Flu-like symptoms): Flu-like symptoms เป็นลักษณะอาการที่พบในภาวะถอนสารกลุ่ม Opioids หรือการแพ้ยา ไม่ใช่ผลเฉียบพลันของการใช้ยานอนหลับร่วมกับสุรา
• ข้อ ข. (Vasodilation): แม้แอลกอฮอล์จะมีฤทธิ์ขยายหลอดเลือดส่วนปลายได้บ้าง แต่อันตรายวิกฤตที่ทำให้ผู้ป่วยเสียชีวิตจากการใช้ร่วมกับ BZD คือการกดศูนย์ควบคุมการหายใจในสมอง
• ข้อ ค. (เพิ่ม half life ของยา): การดื่มสุราไม่ได้เพิ่มค่าครึ่งชีวิตของยาอย่างมีนัยสำคัญ แต่เกิดปฏิกิริยาเสริมฤทธิ์ทาง Pharmacodynamics ในการกดการทำงานของระบบประสาทส่วนกลาง
• ข้อ จ. (Vomiting): อาการอาเจียนอาจพบได้จากการระคายเคืองกระเพาะอาหารของสุรา แต่อันตรายถึงชีวิตหลักของการเสริมฤทธิ์กันคือภาวะกดการหายใจและโคม่า
📖 Guideline อ้างอิง:
ข้อ 23 Pharma Plus เล่มม่วง (เฉลยข้อ ง)
📌 จุดจำก่อนสอบ:
• Drug &amp; alcohol abuse: ศึกษากลไก, ข้อบ่งใช้, และผลข้างเคียงที่สำคัญ</t>
        </is>
      </c>
      <c r="K25" s="100" t="n"/>
      <c r="L25" s="88" t="inlineStr">
        <is>
          <t>Drug &amp; alcohol abuse</t>
        </is>
      </c>
      <c r="M25" s="100" t="inlineStr">
        <is>
          <t>Clinic</t>
        </is>
      </c>
      <c r="N25" s="88" t="inlineStr">
        <is>
          <t>ข้อ 23 Pharma Plus เล่มม่วง (เฉลยข้อ ง)</t>
        </is>
      </c>
      <c r="O25" s="100" t="n"/>
      <c r="P25" s="100" t="n"/>
      <c r="Q25" s="100" t="n"/>
    </row>
    <row r="26" ht="13.2" customHeight="1" s="49">
      <c r="A26" s="119" t="inlineStr">
        <is>
          <t>24</t>
        </is>
      </c>
      <c r="B26" s="88" t="inlineStr">
        <is>
          <t>ข้อใดถูกต้องเกี่ยวกับการใช้ยาในกลุ่ม benzodiazepine เป็นเวลานาน</t>
        </is>
      </c>
      <c r="C26" s="100" t="n"/>
      <c r="D26" s="88" t="inlineStr">
        <is>
          <t>สามารถหยุดยาได้ทันที</t>
        </is>
      </c>
      <c r="E26" s="88" t="inlineStr">
        <is>
          <t>หากจะหยุดยา ให้รับประทานต่อในขนาดเดิมอีก 10 วัน แล้วจึงหยุดยา</t>
        </is>
      </c>
      <c r="F26" s="88" t="inlineStr">
        <is>
          <t>หากจะหยุดยา ให้รับประทานต่อในขนาดลดลงครึ่งหนึ่งอีก 10 วัน แล้วจึงหยุดยา</t>
        </is>
      </c>
      <c r="G26" s="88" t="inlineStr">
        <is>
          <t>หากจะหยุดยา ให้ลดขนาดยาลง 25% ทุกๆ 3-7 วัน</t>
        </is>
      </c>
      <c r="H26" s="88" t="inlineStr">
        <is>
          <t>ทำให้ติดยาทางใจ</t>
        </is>
      </c>
      <c r="I26" s="119" t="n">
        <v>4</v>
      </c>
      <c r="J26" s="88" t="inlineStr">
        <is>
          <t>✅ คำตอบที่ถูกต้อง: ข้อ ง. หากจะหยุดยา ให้ลดขนาดยาลง 25% ทุกๆ 3-7 วัน
💡 Background:
Anxiety/depression
🎯 ทำไมข้อนี้ถึงถูก:
หากจะหยุดยา ให้ลดขนาดยาลง 25% ทุกๆ 3-7 วัน เป็นคำตอบที่ถูกต้องตาม ข้อ 24 Pharma Plus เล่มม่วง (เฉลยข้อ ง)
🔍 ข้ออื่นผิดเพราะอะไร:
• ข้อ ก. (สามารถหยุดยาได้ทันที): การหยุดยากลุ่ม Benzodiazepines ทันทีหลังใช้มาเป็นเวลานานจะกระตุ้นให้เกิด Rebound insomnia, อาการวิตกกังวลรุนแรง และภาวะชักถอนยา (Withdrawal seizures) ซึ่งเป็นอันตรายถึงชีวิต
• ข้อ ข. (หากจะหยุดยา ให้รับประทานต่อในขนาดเดิมอีก 10 วัน แล้วจึงหยุดยา): การรับประทานต่อในขนาดเดิมอีก 10 วันแล้วหยุดยาทันที ไม่ได้ช่วยลดระดับความพึ่งพิงของ GABAA receptors ในสมอง จึงยังคงเกิดอาการถอนยารุนแรงเมื่อหยุดยา
• ข้อ ค. (หากจะหยุดยา ให้รับประทานต่อในขนาดลดลงครึ่งหนึ่งอีก 10 วัน แล้วจึงหยุดยา): การลดขนาดยาลงรวดเร็วถึง 50% ในเวลาสั้นเกินไปจะทำให้ระดับยาในเลือดลดฮวบลงอย่างรวดเร็ว ส่งผลให้เกิดอาการถอนยาและล้มเหลวในการหยุดยา
• ข้อ จ. (ทำให้ติดยาทางใจ): การใช้ BZD เป็นเวลานานก่อให้เกิดการติดยาทั้งทางกายภาพ (Physical dependence) และทางจิตใจ (Psychological dependence) ไม่ใช่เพียงทางใจอย่างเดียว
📖 Guideline อ้างอิง:
ข้อ 24 Pharma Plus เล่มม่วง (เฉลยข้อ ง)
📌 จุดจำก่อนสอบ:
• Anxiety/depression: ศึกษากลไก, ข้อบ่งใช้, และผลข้างเคียงที่สำคัญ</t>
        </is>
      </c>
      <c r="K26" s="100" t="n"/>
      <c r="L26" s="88" t="inlineStr">
        <is>
          <t>Anxiety/depression</t>
        </is>
      </c>
      <c r="M26" s="100" t="inlineStr">
        <is>
          <t>Clinic</t>
        </is>
      </c>
      <c r="N26" s="88" t="inlineStr">
        <is>
          <t>ข้อ 24 Pharma Plus เล่มม่วง (เฉลยข้อ ง)</t>
        </is>
      </c>
      <c r="O26" s="100" t="n"/>
      <c r="P26" s="100" t="n"/>
      <c r="Q26" s="100" t="n"/>
    </row>
    <row r="27" ht="13.2" customHeight="1" s="49">
      <c r="A27" s="119" t="inlineStr">
        <is>
          <t>25</t>
        </is>
      </c>
      <c r="B27" s="88"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ข้อใดผิด</t>
        </is>
      </c>
      <c r="C27" s="100" t="n"/>
      <c r="D27" s="88" t="inlineStr">
        <is>
          <t>มีอาการทาง negative symptoms</t>
        </is>
      </c>
      <c r="E27" s="88" t="inlineStr">
        <is>
          <t>เกิดจากความผิดปกติของสารสื่อประสาท เช่น dopamine ซึ่งเชื่อว่าอาจเกี่ยวข้องกับพันธุกรรมด้วย</t>
        </is>
      </c>
      <c r="F27" s="88" t="inlineStr">
        <is>
          <t>จำเป็นต้องรักษาสภาพจิตใจร่วมด้วย</t>
        </is>
      </c>
      <c r="G27" s="88" t="inlineStr">
        <is>
          <t>เกิดจากความผิดปกติที่ nigrostriatal tract/extrapyramidal pathway</t>
        </is>
      </c>
      <c r="H27" s="88" t="inlineStr">
        <is>
          <t>มีจำนวนของ D-receptor เพิ่มมากขึ้น</t>
        </is>
      </c>
      <c r="I27" s="119" t="n">
        <v>4</v>
      </c>
      <c r="J27" s="88" t="inlineStr">
        <is>
          <t>✅ คำตอบที่ถูกต้อง: ข้อ ง. เกิดจากความผิดปกติที่ nigrostriatal tract/extrapyramidal pathway
💡 Background:
Anxiety/depression
🎯 ทำไมข้อนี้ถึงถูก:
เกิดจากความผิดปกติที่ nigrostriatal tract/extrapyramidal pathway เป็นคำตอบที่ถูกต้องตาม ข้อ 25 Pharma Plus เล่มม่วง (เฉลยข้อ ง)
🔍 ข้ออื่นผิดเพราะอะไร:
• ข้อ ก. (มีอาการทาง negative symptoms): อาการ Blunted affect, Emotional withdrawal และ Social isolation จัดเป็น Negative symptoms ของโรคจิตเภทที่แท้จริงตามเกณฑ์การวินิจฉัย
• ข้อ ข. (เกิดจากความผิดปกติของสารสื่อประสาท เช่น dopamine ซึ่งเชื่อว่าอาจเกี่ยวข้องกับพันธุกรรมด้วย): พยาธิสรีรวิทยาของโรคจิตเภทมีความสัมพันธ์กับความผิดปกติของสารสื่อประสาทหลายชนิดโดยเฉพาะ Dopamine (Dopamine hypothesis) และมีหลักฐานความเสี่ยงทางพันธุกรรมถ่ายทอดในครอบครัว
• ข้อ ค. (จำเป็นต้องรักษาสภาพจิตใจร่วมด้วย): การบำบัดรักษาทางจิตใจและสังคม (Psychosocial interventions) มีความจำเป็นควบคู่กับการใช้ยาเสมอเพื่อฟื้นฟูทักษะการดำเนินชีวิตและลดอัตราการกำเริบซ้ำ
• ข้อ จ. (มีจำนวนของ D-receptor เพิ่มมากขึ้น): ในผู้ป่วยโรคจิตเภทตรวจพบการเพิ่มขึ้นของจำนวนและความไวของ Dopamine D2 receptors บริเวณ Mesolimbic pathway
📖 Guideline อ้างอิง:
ข้อ 25 Pharma Plus เล่มม่วง (เฉลยข้อ ง)
📌 จุดจำก่อนสอบ:
• Anxiety/depression: ศึกษากลไก, ข้อบ่งใช้, และผลข้างเคียงที่สำคัญ</t>
        </is>
      </c>
      <c r="K27" s="100" t="n"/>
      <c r="L27" s="88" t="inlineStr">
        <is>
          <t>Anxiety/depression</t>
        </is>
      </c>
      <c r="M27" s="100" t="inlineStr">
        <is>
          <t>Clinic</t>
        </is>
      </c>
      <c r="N27" s="88" t="inlineStr">
        <is>
          <t>ข้อ 25 Pharma Plus เล่มม่วง (เฉลยข้อ ง)</t>
        </is>
      </c>
      <c r="O27" s="100" t="n"/>
      <c r="P27" s="100" t="n"/>
      <c r="Q27" s="100" t="n"/>
    </row>
    <row r="28" ht="13.2" customHeight="1" s="49">
      <c r="A28" s="119" t="inlineStr">
        <is>
          <t>26</t>
        </is>
      </c>
      <c r="B28" s="88"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ยาที่เหมาะสมกับผู้ป่วยรายนี้ คือ</t>
        </is>
      </c>
      <c r="C28" s="100" t="n"/>
      <c r="D28" s="88" t="inlineStr">
        <is>
          <t>Haloperidol, Clozapine</t>
        </is>
      </c>
      <c r="E28" s="88" t="inlineStr">
        <is>
          <t>Chlorpromazine, Clozapine</t>
        </is>
      </c>
      <c r="F28" s="88" t="inlineStr">
        <is>
          <t>Risperidone, Quetiapine</t>
        </is>
      </c>
      <c r="G28" s="88" t="inlineStr">
        <is>
          <t>Thioridazine, Fluphenazine</t>
        </is>
      </c>
      <c r="H28" s="88" t="inlineStr">
        <is>
          <t>Perphenazine, Olanzapine</t>
        </is>
      </c>
      <c r="I28" s="119" t="n">
        <v>1</v>
      </c>
      <c r="J28" s="88" t="inlineStr">
        <is>
          <t>✅ คำตอบที่ถูกต้อง: ข้อ ก. Haloperidol, Clozapine
💡 Background:
Anxiety/depression
🎯 ทำไมข้อนี้ถึงถูก:
Haloperidol, Clozapine เป็นคำตอบที่ถูกต้องตาม ข้อ 26 Pharma Plus เล่มม่วง (เฉลยข้อ )
🔍 ข้ออื่นผิดเพราะอะไร:
• ข้อ ข. (Chlorpromazine, Clozapine): Chlorpromazine เป็นยารักษาโรคจิตกลุ่มดั้งเดิมที่มีฤทธิ์สงบระงับและฤทธิ์ Anticholinergic สูงมาก ไม่เหมาะสมสำหรับผู้ป่วยที่มีอาการทางลบเด่นหรือมีปัญหาด้านความจำเสื่อมถอย
• ข้อ ค. (Risperidone, Quetiapine): Risperidone และ Quetiapine เป็นยากลุ่ม Atypical antipsychotics ที่ดี แต่สำหรับโจทย์ข้อสอบเฉพาะชุดนี้ของสถาบัน เฉลยเน้นคู่ยา Haloperidol และ Clozapine ตามบริบทของชุดข้อสอบดั้งเดิม
• ข้อ ง. (Thioridazine, Fluphenazine): Thioridazine มีความเสี่ยงสูงมากต่อการทำให้เกิดคลื่นไฟฟ้าหัวใจผิดปกติ ชนิด QTc prolongation และ Torsades de pointes รวมถึงภาวะ Retinal pigmentation จึงถูกถอนจากการใช้ทั่วไป
• ข้อ จ. (Perphenazine, Olanzapine): Perphenazine เป็นยารักษาโรคจิตรุ่นแรกที่มีความเสี่ยงต่อการเกิด Extrapyramidal symptoms ในระดับปานกลางถึงสูง ไม่ใช่คู่ยาที่ระบุในแนวเฉลยข้อสอบชุดนี้
📖 Guideline อ้างอิง:
ข้อ 26 Pharma Plus เล่มม่วง (เฉลยข้อ )
📌 จุดจำก่อนสอบ:
• Anxiety/depression: ศึกษากลไก, ข้อบ่งใช้, และผลข้างเคียงที่สำคัญ</t>
        </is>
      </c>
      <c r="K28" s="100" t="n"/>
      <c r="L28" s="88" t="inlineStr">
        <is>
          <t>Anxiety/depression</t>
        </is>
      </c>
      <c r="M28" s="100" t="inlineStr">
        <is>
          <t>Clinic</t>
        </is>
      </c>
      <c r="N28" s="88" t="inlineStr">
        <is>
          <t>ข้อ 26 Pharma Plus เล่มม่วง (เฉลยข้อ )</t>
        </is>
      </c>
      <c r="O28" s="100" t="n"/>
      <c r="P28" s="100" t="n"/>
      <c r="Q28" s="100" t="n"/>
    </row>
    <row r="29" ht="13.2" customHeight="1" s="49">
      <c r="A29" s="119" t="inlineStr">
        <is>
          <t>27</t>
        </is>
      </c>
      <c r="B29" s="88"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ข้อใดไม่ใช่ผลอันไม่พึงประสงค์ของยา clozapine</t>
        </is>
      </c>
      <c r="C29" s="100" t="n"/>
      <c r="D29" s="88" t="inlineStr">
        <is>
          <t>Agranulocytosis</t>
        </is>
      </c>
      <c r="E29" s="88" t="inlineStr">
        <is>
          <t>Weight loss</t>
        </is>
      </c>
      <c r="F29" s="88" t="inlineStr">
        <is>
          <t>Orthostatic hypotension</t>
        </is>
      </c>
      <c r="G29" s="88" t="inlineStr">
        <is>
          <t>Sedative</t>
        </is>
      </c>
      <c r="H29" s="88" t="inlineStr">
        <is>
          <t>Potential QT-prolongation</t>
        </is>
      </c>
      <c r="I29" s="119" t="n">
        <v>2</v>
      </c>
      <c r="J29" s="88" t="inlineStr">
        <is>
          <t>✅ คำตอบที่ถูกต้อง: ข้อ ข. Weight loss
💡 Background:
Anxiety/depression
🎯 ทำไมข้อนี้ถึงถูก:
Weight loss เป็นคำตอบที่ถูกต้องตาม ข้อ 27 Pharma Plus เล่มม่วง (เฉลยข้อ ข)
🔍 ข้ออื่นผิดเพราะอะไร:
• ข้อ ก. (Agranulocytosis): Agranulocytosis (เม็ดเลือดขาวชนิด Granulocyte ต่ำรุนแรง) เป็นอาการไม่พึงประสงค์ที่เป็นอันตรายถึงชีวิตของ Clozapine จึงมีข้อบังคับต้องตรวจติดตาม Absolute Neutrophil Count (ANC) อย่างสม่ำเสมอ
• ข้อ ค. (Orthostatic hypotension): ความดันโลหิตตกขณะเปลี่ยนท่า (Orthostatic hypotension) พบบ่อยมากจากการปิดกั้น Alpha-1 adrenergic receptor อย่างรุนแรง จำเป็นต้องเริ่มยาจากขนาดต่ำมากและไตเตรทช้าๆ
• ข้อ ง. (Sedative): อาการง่วงซึมสงบประสาท (Sedation) พบบ่อยมากเนื่องจาก Clozapine มีฤทธิ์ปิดกั้น Histamine H1 receptor ในระบบประสาทส่วนกลางสูงมาก
• ข้อ จ. (Potential QT-prolongation): Clozapine มีความเสี่ยงต่อการเกิดคลื่นไฟฟ้าหัวใจผิดปกติและหัวใจเต้นเร็ว (Tachycardia) รวมถึงกล้ามเนื้อหัวใจอักเสบ (Myocarditis) และ Prolonged QTc interval
📖 Guideline อ้างอิง:
ข้อ 27 Pharma Plus เล่มม่วง (เฉลยข้อ ข)
📌 จุดจำก่อนสอบ:
• Anxiety/depression: ศึกษากลไก, ข้อบ่งใช้, และผลข้างเคียงที่สำคัญ</t>
        </is>
      </c>
      <c r="K29" s="100" t="n"/>
      <c r="L29" s="88" t="inlineStr">
        <is>
          <t>Anxiety/depression</t>
        </is>
      </c>
      <c r="M29" s="100" t="inlineStr">
        <is>
          <t>Clinic</t>
        </is>
      </c>
      <c r="N29" s="88" t="inlineStr">
        <is>
          <t>ข้อ 27 Pharma Plus เล่มม่วง (เฉลยข้อ ข)</t>
        </is>
      </c>
      <c r="O29" s="100" t="n"/>
      <c r="P29" s="100" t="n"/>
      <c r="Q29" s="100" t="n"/>
    </row>
    <row r="30" ht="13.2" customHeight="1" s="49">
      <c r="A30" s="119" t="inlineStr">
        <is>
          <t>28</t>
        </is>
      </c>
      <c r="B30" s="88" t="inlineStr">
        <is>
          <t>ข้อมูลเพิ่มเติม: เดิมผู้ป่วยรักษาด้วยยา haloperidol มานานจนกระทั่งตรวจพบว่าเกิดภาวะ pseudo-parkinsonism ขึ้น
ข้อใดผิด</t>
        </is>
      </c>
      <c r="C30" s="100" t="n"/>
      <c r="D30" s="88" t="inlineStr">
        <is>
          <t>เกิดจากการใช้ยากลุ่ม conventional antipsychotic</t>
        </is>
      </c>
      <c r="E30" s="88" t="inlineStr">
        <is>
          <t>สามารถรักษาได้ด้วยการใช้ trihexyphenidyl</t>
        </is>
      </c>
      <c r="F30" s="88" t="inlineStr">
        <is>
          <t>ผู้ป่วยอาจมีอาการ tremor, akathisia, tardive dyskinesia ร่วมด้วยได้</t>
        </is>
      </c>
      <c r="G30" s="88" t="inlineStr">
        <is>
          <t>มักเกิดในช่วง 5-90 วัน หลังจากเริ่มใช้ยา</t>
        </is>
      </c>
      <c r="H30" s="88" t="inlineStr">
        <is>
          <t>เกี่ยวข้องกับ dopamine และ NE</t>
        </is>
      </c>
      <c r="I30" s="119" t="n">
        <v>5</v>
      </c>
      <c r="J30" s="88" t="inlineStr">
        <is>
          <t>✅ คำตอบที่ถูกต้อง: ข้อ จ. เกี่ยวข้องกับ dopamine และ NE
💡 Background:
Anxiety/depression
🎯 ทำไมข้อนี้ถึงถูก:
เกี่ยวข้องกับ dopamine และ NE เป็นคำตอบที่ถูกต้องตาม ข้อ 28 Pharma Plus เล่มม่วง (เฉลยข้อ จ)
🔍 ข้ออื่นผิดเพราะอะไร:
• ข้อ ก. (เกิดจากการใช้ยากลุ่ม conventional antipsychotic): ยากลุ่ม Conventional (First-generation) antipsychotics เช่น Haloperidol มีแรงจับกับ Dopamine D2 receptor สูงมาก จึงเป็นสาเหตุหลักของการเกิด Pseudoparkinsonism
• ข้อ ข. (สามารถรักษาได้ด้วยการใช้ trihexyphenidyl): Anticholinergic drugs เช่น Trihexyphenidyl หรือ Benztropine เป็นยามาตรฐานที่ใช้รักษาภาวะ Pseudoparkinsonism เพื่อปรับสมดุลระหว่าง Dopamine และ Acetylcholine ใน Basal ganglia
• ข้อ ค. (ผู้ป่วยอาจมีอาการ tremor, akathisia, tardive dyskinesia ร่วมด้วยได้): ผู้ป่วยที่ได้รับ FGA สามารถเกิดกลุ่มอาการ EPS รูปแบบอื่นร่วมด้วยได้ เช่น Akathisia (กระสับกระส่าย), Dystonia (กล้ามเนื้อบิดเกร็ง) หรือ Tardive dyskinesia จากการใช้ยาระยะยาว
• ข้อ ง. (มักเกิดในช่วง 5-90 วัน หลังจากเริ่มใช้ยา): Pseudoparkinsonism มักเริ่มปรากฏอาการในช่วง 5 ถึง 90 วันหลังจากเริ่มยาหรือปรับขนาดยา FGA เพิ่มขึ้น
📖 Guideline อ้างอิง:
ข้อ 28 Pharma Plus เล่มม่วง (เฉลยข้อ จ)
📌 จุดจำก่อนสอบ:
• Anxiety/depression: ศึกษากลไก, ข้อบ่งใช้, และผลข้างเคียงที่สำคัญ</t>
        </is>
      </c>
      <c r="K30" s="100" t="n"/>
      <c r="L30" s="88" t="inlineStr">
        <is>
          <t>Anxiety/depression</t>
        </is>
      </c>
      <c r="M30" s="100" t="inlineStr">
        <is>
          <t>Clinic</t>
        </is>
      </c>
      <c r="N30" s="88" t="inlineStr">
        <is>
          <t>ข้อ 28 Pharma Plus เล่มม่วง (เฉลยข้อ จ)</t>
        </is>
      </c>
      <c r="O30" s="100" t="n"/>
      <c r="P30" s="100" t="n"/>
      <c r="Q30" s="100" t="n"/>
    </row>
    <row r="31" ht="13.2" customHeight="1" s="49">
      <c r="A31" s="119" t="inlineStr">
        <is>
          <t>29</t>
        </is>
      </c>
      <c r="B31" s="88" t="inlineStr">
        <is>
          <t>Lorazepam มีฤทธิ์ต่างๆ ต่อไปนี้นยกเว้น</t>
        </is>
      </c>
      <c r="C31" s="100" t="n"/>
      <c r="D31" s="88" t="inlineStr">
        <is>
          <t>Hypnotic effect</t>
        </is>
      </c>
      <c r="E31" s="88" t="inlineStr">
        <is>
          <t>Muscle relaxant effect</t>
        </is>
      </c>
      <c r="F31" s="88" t="inlineStr">
        <is>
          <t>Anticonvulsant effect</t>
        </is>
      </c>
      <c r="G31" s="88" t="inlineStr">
        <is>
          <t>Antianxiety effect</t>
        </is>
      </c>
      <c r="H31" s="88" t="inlineStr">
        <is>
          <t>Antidepressant effect</t>
        </is>
      </c>
      <c r="I31" s="119" t="n">
        <v>5</v>
      </c>
      <c r="J31" s="88" t="inlineStr">
        <is>
          <t>✅ คำตอบที่ถูกต้อง: ข้อ จ. Antidepressant effect
💡 Background:
Insomnia
🎯 ทำไมข้อนี้ถึงถูก:
Antidepressant effect เป็นคำตอบที่ถูกต้องตาม ข้อ 29 Pharma Plus เล่มม่วง (เฉลยข้อ จ)
🔍 ข้ออื่นผิดเพราะอะไร:
• ข้อ ก. (Hypnotic effect): Lorazepam มีฤทธิ์เหนี่ยวนำให้เกิดการนอนหลับ (Hypnotic effect) นิยมใช้รักษาภาวะนอนไม่หลับเฉียบพลัน
• ข้อ ข. (Muscle relaxant effect): Lorazepam ออกฤทธิ์คลายกล้ามเนื้อ (Muscle relaxant) ผ่านการกระตุ้น GABAA receptor บริเวณไขสันหลัง
• ข้อ ค. (Anticonvulsant effect): Lorazepam เป็นยาทางเลือกอันดับแรกในการฉีดระงับอาการชักเฉียบพลันและภาวะ Status epilepticus เนื่องจากมีฤทธิ์ Anticonvulsant ที่รวดเร็วและคงอยู่ในสมองนาน
• ข้อ ง. (Antianxiety effect): Lorazepam มีฤทธิ์คลายกังวล (Antianxiety effect) ที่มีประสิทธิภาพสูงโดยออกฤทธิ์ต่อ Limbic system
📖 Guideline อ้างอิง:
ข้อ 29 Pharma Plus เล่มม่วง (เฉลยข้อ จ)
📌 จุดจำก่อนสอบ:
• Insomnia: ศึกษากลไก, ข้อบ่งใช้, และผลข้างเคียงที่สำคัญ</t>
        </is>
      </c>
      <c r="K31" s="100" t="n"/>
      <c r="L31" s="88" t="inlineStr">
        <is>
          <t>Insomnia</t>
        </is>
      </c>
      <c r="M31" s="100" t="inlineStr">
        <is>
          <t>Clinic</t>
        </is>
      </c>
      <c r="N31" s="88" t="inlineStr">
        <is>
          <t>ข้อ 29 Pharma Plus เล่มม่วง (เฉลยข้อ จ)</t>
        </is>
      </c>
      <c r="O31" s="100" t="n"/>
      <c r="P31" s="100" t="n"/>
      <c r="Q31" s="100" t="n"/>
    </row>
    <row r="32" ht="13.2" customHeight="1" s="49">
      <c r="A32" s="119" t="inlineStr">
        <is>
          <t>30</t>
        </is>
      </c>
      <c r="B32" s="88" t="inlineStr">
        <is>
          <t>ข้อใดต่อไปเกี่ยวกับ lorazepam ผิด</t>
        </is>
      </c>
      <c r="C32" s="100" t="n"/>
      <c r="D32" s="88" t="inlineStr">
        <is>
          <t>ออกฤทธิ์โดยกระตุ้น GABA receptor</t>
        </is>
      </c>
      <c r="E32" s="88" t="inlineStr">
        <is>
          <t>Overdose ของ lorazepam สามารถใช้ flumazenil ซึ่งเป็น antidote รักษาได้</t>
        </is>
      </c>
      <c r="F32" s="88" t="inlineStr">
        <is>
          <t>ถ้าใช้เป็นระยะเวลานานแล้วหยุดยา จะก่อให้เกิดให้อาการถอนยาได้</t>
        </is>
      </c>
      <c r="G32" s="88" t="inlineStr">
        <is>
          <t>เป็น Hepatic drug metabolizing enzyme inducer</t>
        </is>
      </c>
      <c r="H32" s="88" t="inlineStr">
        <is>
          <t>ไม่ก่อให้เกิด "hangover effect" ได้มากเหมือน diazepam</t>
        </is>
      </c>
      <c r="I32" s="119" t="n">
        <v>4</v>
      </c>
      <c r="J32" s="88" t="inlineStr">
        <is>
          <t>✅ คำตอบที่ถูกต้อง: ข้อ ง. เป็น Hepatic drug metabolizing enzyme inducer
💡 Background:
Insomnia
🎯 ทำไมข้อนี้ถึงถูก:
เป็น Hepatic drug metabolizing enzyme inducer เป็นคำตอบที่ถูกต้องตาม ข้อ 30 Pharma Plus เล่มม่วง (เฉลยข้อ ง)
🔍 ข้ออื่นผิดเพราะอะไร:
• ข้อ ก. (ออกฤทธิ์โดยกระตุ้น GABA receptor): Lorazepam ออกฤทธิ์จับกับ Benzodiazepine binding site บน GABAA receptor ทำให้ Chloride ion ไหลเข้าสู่เซลล์ประสาทมากขึ้นและลดการส่งสัญญาณประสาท
• ข้อ ข. (Overdose ของ lorazepam สามารถใช้ flumazenil ซึ่งเป็น antidote รักษาได้): Flumazenil เป็น Competitive antagonist จำเพาะที่ Benzodiazepine receptor ใช้เป็นยาแก้พิษ (Antidote) ในกรณีเกิดพิษจากการใช้ Benzodiazepine เกินขนาด
• ข้อ ค. (ถ้าใช้เป็นระยะเวลานานแล้วหยุดยา จะก่อให้เกิดให้อาการถอนยาได้): การใช้ Lorazepam ต่อเนื่องเป็นระยะเวลานานจะทำให้เซลล์ประสาทเกิดการปรับตัวลดลง (Down-regulation) ของตัวรับ GABA หากหยุดยาทันทีจะเกิดภาวะถอนยา
• ข้อ จ. (ไม่ก่อให้เกิด "hangover effect" ได้มากเหมือน diazepam): Lorazepam ถูกกำจัดผ่านกระบวนการ Direct Glucuronidation โดยตรง ไม่ผ่านกระบวนการสร้าง Active metabolite จึงมีฤทธิ์ตกค้างในวันรุ่งขึ้น (Hangover effect) น้อยกว่า Diazepam
📖 Guideline อ้างอิง:
ข้อ 30 Pharma Plus เล่มม่วง (เฉลยข้อ ง)
📌 จุดจำก่อนสอบ:
• Insomnia: ศึกษากลไก, ข้อบ่งใช้, และผลข้างเคียงที่สำคัญ</t>
        </is>
      </c>
      <c r="K32" s="100" t="n"/>
      <c r="L32" s="88" t="inlineStr">
        <is>
          <t>Insomnia</t>
        </is>
      </c>
      <c r="M32" s="100" t="inlineStr">
        <is>
          <t>Clinic</t>
        </is>
      </c>
      <c r="N32" s="88" t="inlineStr">
        <is>
          <t>ข้อ 30 Pharma Plus เล่มม่วง (เฉลยข้อ ง)</t>
        </is>
      </c>
      <c r="O32" s="100" t="n"/>
      <c r="P32" s="100" t="n"/>
      <c r="Q32" s="100" t="n"/>
    </row>
    <row r="33" ht="13.2" customHeight="1" s="49">
      <c r="A33" s="119" t="inlineStr">
        <is>
          <t>31</t>
        </is>
      </c>
      <c r="B33" s="88" t="inlineStr">
        <is>
          <t>ชายไทยคู่ อายุ 65 ปี ได้รับการวินิจฉัยจากแพทย์์ว่ามีภาวะ insomnia
ยาในข้อใดต่อไปนี้ไม่ใช่ยาที่ใช้ในการรักษาภาวะ insomnia</t>
        </is>
      </c>
      <c r="C33" s="100" t="n"/>
      <c r="D33" s="88" t="inlineStr">
        <is>
          <t>CPM</t>
        </is>
      </c>
      <c r="E33" s="88" t="inlineStr">
        <is>
          <t>Phenobarbital</t>
        </is>
      </c>
      <c r="F33" s="88" t="inlineStr">
        <is>
          <t>Chloral hydrate</t>
        </is>
      </c>
      <c r="G33" s="88" t="inlineStr">
        <is>
          <t>Clonazepam</t>
        </is>
      </c>
      <c r="H33" s="88" t="inlineStr">
        <is>
          <t>Haloperidol</t>
        </is>
      </c>
      <c r="I33" s="119" t="n">
        <v>5</v>
      </c>
      <c r="J33" s="88" t="inlineStr">
        <is>
          <t>✅ คำตอบที่ถูกต้อง: ข้อ จ. Haloperidol
💡 Background:
Insomnia
🎯 ทำไมข้อนี้ถึงถูก:
Haloperidol เป็นคำตอบที่ถูกต้องตาม ข้อ 31 Pharma Plus เล่มม่วง (เฉลยข้อ จ)
🔍 ข้ออื่นผิดเพราะอะไร:
• ข้อ ก. (CPM): CPM (Chlorpheniramine) เป็น First-generation antihistamine ที่ผ่าน Blood-Brain Barrier เข้าไปปิดกั้น H1 receptor ในสมอง ทำให้ง่วงซึม จึงถูกนำมาใช้บรรเทาอาการนอนไม่หลับในระยะสั้น
• ข้อ ข. (Phenobarbital): Phenobarbital เป็นยากลุ่ม Barbiturate ที่กดระบบประสาทส่วนกลางอย่างแรง ในอดีตได้รับการรับรองให้ใช้เป็นยานอนหลับและยากล่อมประสาท แม้ปัจจุบันจะสงวนไว้เป็นยากันชักเป็นหลัก
• ข้อ ค. (Chloral hydrate): Chloral hydrate เป็นยานอนหลับรุ่นเก่ากลุ่ม Non-barbiturate sedative-hypnotic ที่ออกฤทธิ์ผ่าน Active metabolite (Trichloroethanol) ในการเหนี่ยวนำการนอนหลับ
• ข้อ ง. (Clonazepam): Clonazepam เป็นยากลุ่ม Benzodiazepine ที่มีฤทธิ์สงบประสาทและคลายกังวล ใช้บรรเทาอาการนอนไม่หลับที่มีภาวะวิตกกังวลหรือภาวะกระตุกขณะหลับร่วมด้วย
📖 Guideline อ้างอิง:
ข้อ 31 Pharma Plus เล่มม่วง (เฉลยข้อ จ)
📌 จุดจำก่อนสอบ:
• Insomnia: ศึกษากลไก, ข้อบ่งใช้, และผลข้างเคียงที่สำคัญ</t>
        </is>
      </c>
      <c r="K33" s="100" t="n"/>
      <c r="L33" s="88" t="inlineStr">
        <is>
          <t>Insomnia</t>
        </is>
      </c>
      <c r="M33" s="100" t="inlineStr">
        <is>
          <t>Clinic</t>
        </is>
      </c>
      <c r="N33" s="88" t="inlineStr">
        <is>
          <t>ข้อ 31 Pharma Plus เล่มม่วง (เฉลยข้อ จ)</t>
        </is>
      </c>
      <c r="O33" s="100" t="n"/>
      <c r="P33" s="100" t="n"/>
      <c r="Q33" s="100" t="n"/>
    </row>
    <row r="34" ht="13.2" customHeight="1" s="49">
      <c r="A34" s="119" t="inlineStr">
        <is>
          <t>32</t>
        </is>
      </c>
      <c r="B34" s="88" t="inlineStr">
        <is>
          <t>ในกรณีที่ผู้ป่วยมีปัญหานอนหลับยาก (ต้องใช้เวลานานกว่าจะหลับ) ควรเลือกใช้ยาในข้อใดต่อไปนี้</t>
        </is>
      </c>
      <c r="C34" s="100" t="n"/>
      <c r="D34" s="88" t="inlineStr">
        <is>
          <t>Midazolam</t>
        </is>
      </c>
      <c r="E34" s="88" t="inlineStr">
        <is>
          <t>Temazepam</t>
        </is>
      </c>
      <c r="F34" s="88" t="inlineStr">
        <is>
          <t>Lorazepam</t>
        </is>
      </c>
      <c r="G34" s="88" t="inlineStr">
        <is>
          <t>Diazepam</t>
        </is>
      </c>
      <c r="H34" s="88" t="inlineStr">
        <is>
          <t>Flurazepam</t>
        </is>
      </c>
      <c r="I34" s="119" t="n">
        <v>1</v>
      </c>
      <c r="J34" s="88" t="inlineStr">
        <is>
          <t>✅ คำตอบที่ถูกต้อง: ข้อ ก. Midazolam
💡 Background:
Insomnia
🎯 ทำไมข้อนี้ถึงถูก:
Midazolam เป็นคำตอบที่ถูกต้องตาม ข้อ 32 Pharma Plus เล่มม่วง (เฉลยข้อ ก ข)
🔍 ข้ออื่นผิดเพราะอะไร:
• ข้อ ข. (Temazepam): Temazepam มีอัตราการดูดซึมช้า (Tmax 2-3 ชั่วโมง) จึงเหมาะสำหรับการรักษาอาการหลับไม่ทนหรือตื่นกลางดึก (Sleep maintenance insomnia) มากกว่าการช่วยให้หลับเร็ว
• ข้อ ค. (Lorazepam): Lorazepam มีการกระจายตัวเข้าสู่เนื้อเยื่อสมองช้ากว่าเนื่องจากมีความสามารถในการละลายในไขมันปานกลาง จึงออกฤทธิ์ช้ากว่า Midazolam ในการนำเข้าสู่การนอนหลับ
• ข้อ ง. (Diazepam): Diazepam แม้จะเริ่มออกฤทธิ์เร็ว แต่มี Active metabolite ที่ออกฤทธิ์ยาวนานสะสมในร่างกาย ทำให้เกิดอาการง่วงซึมค้างในเวลากลางวันรุนแรง จึงไม่เหมาะสำหรับรักษาอาการนอนหลับยากระยะสั้น
• ข้อ จ. (Flurazepam): Flurazepam เป็น BZD ที่มีระยะเวลาการออกฤทธิ์ยาวมาก (Half-life ของสารออกฤทธิ์ยาวถึง 40-100 ชั่วโมง) เสี่ยงต่ออาการง่วงซึมสับสนในวันรุ่งขึ้นอย่างมาก โดยเฉพาะในผู้สูงอายุ
📖 Guideline อ้างอิง:
ข้อ 32 Pharma Plus เล่มม่วง (เฉลยข้อ ก ข)
📌 จุดจำก่อนสอบ:
• Insomnia: ศึกษากลไก, ข้อบ่งใช้, และผลข้างเคียงที่สำคัญ</t>
        </is>
      </c>
      <c r="K34" s="100" t="n"/>
      <c r="L34" s="88" t="inlineStr">
        <is>
          <t>Insomnia</t>
        </is>
      </c>
      <c r="M34" s="100" t="inlineStr">
        <is>
          <t>Clinic</t>
        </is>
      </c>
      <c r="N34" s="88" t="inlineStr">
        <is>
          <t>ข้อ 32 Pharma Plus เล่มม่วง (เฉลยข้อ ก ข)</t>
        </is>
      </c>
      <c r="O34" s="100" t="n"/>
      <c r="P34" s="100" t="n"/>
      <c r="Q34" s="100" t="n"/>
    </row>
    <row r="35" ht="13.2" customHeight="1" s="49">
      <c r="A35" s="119" t="inlineStr">
        <is>
          <t>33</t>
        </is>
      </c>
      <c r="B35" s="88" t="inlineStr">
        <is>
          <t>ข้อใดต่อไปนี้ไม่ใช่ประโยชน์ของการใช้ยากลุ่ม BZD ในทางคลินิก</t>
        </is>
      </c>
      <c r="C35" s="100" t="n"/>
      <c r="D35" s="88" t="inlineStr">
        <is>
          <t>ใช้เป็นยานอนหลับ</t>
        </is>
      </c>
      <c r="E35" s="88" t="inlineStr">
        <is>
          <t>ใช้เป็นยาคลายกังวล</t>
        </is>
      </c>
      <c r="F35" s="88" t="inlineStr">
        <is>
          <t>ใช้เป็นยาคลายกล้ามเนื้อ</t>
        </is>
      </c>
      <c r="G35" s="88" t="inlineStr">
        <is>
          <t>ใช้เป็นยากันชัก</t>
        </is>
      </c>
      <c r="H35" s="88" t="inlineStr">
        <is>
          <t>ใช้เป็นยาสลบ</t>
        </is>
      </c>
      <c r="I35" s="119" t="n">
        <v>5</v>
      </c>
      <c r="J35" s="88" t="inlineStr">
        <is>
          <t>✅ คำตอบที่ถูกต้อง: ข้อ จ. ใช้เป็นยาสลบ
💡 Background:
Insomnia
🎯 ทำไมข้อนี้ถึงถูก:
ใช้เป็นยาสลบ เป็นคำตอบที่ถูกต้องตาม ข้อ 33 Pharma Plus เล่มม่วง (เฉลยข้อ จ)
🔍 ข้ออื่นผิดเพราะอะไร:
• ข้อ ก. (ใช้เป็นยานอนหลับ): ยากลุ่ม Benzodiazepines (เช่น Midazolam, Triazolam) ได้รับการรับรองให้ใช้เป็นยานอนหลับเพื่อรักษาภาวะนอนไม่หลับระยะสั้น
• ข้อ ข. (ใช้เป็นยาคลายกังวล): ยากลุ่ม Benzodiazepines (เช่น Alprazolam, Diazepam, Lorazepam) เป็นยามาตรฐานในการลดอาการวิตกกังวลเฉียบพลัน
• ข้อ ค. (ใช้เป็นยาคลายกล้ามเนื้อ): ยากลุ่ม Benzodiazepines (เช่น Diazepam) มีฤทธิ์คลายกล้ามเนื้อลายที่มีอาการหดเกร็งจากความผิดปกติของระบบประสาทหรือกล้ามเนื้อ
• ข้อ ง. (ใช้เป็นยากันชัก): ยากลุ่ม Benzodiazepines (เช่น Lorazepam, Diazepam, Clonazepam) เป็นยาสำคัญในการระงับอาการชักเฉียบพลันและป้องกันการชักซ้ำ
📖 Guideline อ้างอิง:
ข้อ 33 Pharma Plus เล่มม่วง (เฉลยข้อ จ)
📌 จุดจำก่อนสอบ:
• Insomnia: ศึกษากลไก, ข้อบ่งใช้, และผลข้างเคียงที่สำคัญ</t>
        </is>
      </c>
      <c r="K35" s="100" t="n"/>
      <c r="L35" s="88" t="inlineStr">
        <is>
          <t>Insomnia</t>
        </is>
      </c>
      <c r="M35" s="100" t="inlineStr">
        <is>
          <t>Clinic</t>
        </is>
      </c>
      <c r="N35" s="88" t="inlineStr">
        <is>
          <t>ข้อ 33 Pharma Plus เล่มม่วง (เฉลยข้อ จ)</t>
        </is>
      </c>
      <c r="O35" s="100" t="n"/>
      <c r="P35" s="100" t="n"/>
      <c r="Q35" s="100" t="n"/>
    </row>
    <row r="36" ht="13.2" customHeight="1" s="49">
      <c r="A36" s="119" t="inlineStr">
        <is>
          <t>35</t>
        </is>
      </c>
      <c r="B36" s="88" t="inlineStr">
        <is>
          <t>ข้อใดไม่ใช่เกณฑ์ในการวินิจฉัยภาวะนอนไม่หลับตาม DSM5 (ไม่แน่ใจ)</t>
        </is>
      </c>
      <c r="C36" s="100" t="n"/>
      <c r="D36" s="88" t="inlineStr">
        <is>
          <t>ต้องกินกาแฟเพิ่ม 3-4 แก้ว</t>
        </is>
      </c>
      <c r="E36" s="88" t="inlineStr">
        <is>
          <t>ถ้าหลับได้จะหลับสนิท</t>
        </is>
      </c>
      <c r="F36" s="88" t="inlineStr">
        <is>
          <t>ต้องกินเหล้า 1 ขวดให้หลับ</t>
        </is>
      </c>
      <c r="G36" s="88" t="inlineStr">
        <is>
          <t>ง่วงตอนกลางวัน</t>
        </is>
      </c>
      <c r="H36" s="88" t="inlineStr">
        <is>
          <t>หลับตอนประชุม/ติดไฟแดง</t>
        </is>
      </c>
      <c r="I36" s="119" t="n">
        <v>1</v>
      </c>
      <c r="J36" s="88" t="inlineStr">
        <is>
          <t>✅ คำตอบที่ถูกต้อง: ข้อ ก. ต้องกินกาแฟเพิ่ม 3-4 แก้ว
💡 Background:
Insomnia
🎯 ทำไมข้อนี้ถึงถูก:
ต้องกินกาแฟเพิ่ม 3-4 แก้ว เป็นคำตอบที่ถูกต้องตาม PLE_CC1_2567_Key ข้อ 19
🔍 ข้ออื่นผิดเพราะอะไร:
• ข้อ ข. (ถ้าหลับได้จะหลับสนิท): การที่ผู้ป่วยรายงานว่า 'ถ้าหลับได้จะหลับสนิท' ขัดแย้งกับลักษณะอาการทั่วไปของ Insomnia Disorder ซึ่งมักพบปัญหาการตื่นกลางดึกบ่อยครั้ง (Sleep maintenance) หรือหลับไม่ลึกร่วมด้วย
• ข้อ ค. (ต้องกินเหล้า 1 ขวดให้หลับ): การต้องดื่มสุรา 1 ขวดเพื่อให้หลับเป็นพฤติกรรมปรับตัวที่ผิด (Maladaptive coping) ซึ่งสุราจะรบกวนโครงสร้างการนอนหลับ (Sleep architecture) โดยลดระยะ REM sleep
• ข้อ ง. (ง่วงตอนกลางวัน): อาการง่วงนอนหรืออ่อนเพลียในตอนกลางวัน (Daytime fatigue/sleepiness) เป็นผลกระทบต่อหน้าที่การทำงานในเวลากลางวัน (Daytime impairment) ที่ระบุในเกณฑ์วินิจฉัยของ DSM-5
• ข้อ จ. (หลับตอนประชุม/ติดไฟแดง): การผล็อยหลับระหว่างประชุมหรือขณะติดไฟแดงเป็นตัวบ่งชี้ของภาวะง่วงนอนมากผิดปกติในตอนกลางวัน (Excessive daytime sleepiness) ซึ่งเป็นผลสืบเนื่องจากภาวะนอนไม่หลับเรื้อรัง
📖 Guideline อ้างอิง:
PLE_CC1_2567_Key ข้อ 19
📌 จุดจำก่อนสอบ:
• Insomnia: ศึกษากลไก, ข้อบ่งใช้, และผลข้างเคียงที่สำคัญ</t>
        </is>
      </c>
      <c r="K36" s="100" t="n"/>
      <c r="L36" s="88" t="inlineStr">
        <is>
          <t>Insomnia</t>
        </is>
      </c>
      <c r="M36" s="100" t="inlineStr">
        <is>
          <t>Psychiatric &amp; Addiction</t>
        </is>
      </c>
      <c r="N36" s="88" t="inlineStr">
        <is>
          <t>PLE_CC1_2567_Key ข้อ 19</t>
        </is>
      </c>
      <c r="O36" s="100" t="n"/>
      <c r="P36" s="100" t="n"/>
      <c r="Q36" s="100" t="n"/>
    </row>
    <row r="37" ht="13.2" customHeight="1" s="49">
      <c r="A37" s="119" t="inlineStr">
        <is>
          <t>36</t>
        </is>
      </c>
      <c r="B37" s="88" t="inlineStr">
        <is>
          <t>ข้อใดเป็นสารเพิ่มความยืดหยุ่นใน nicotine gum</t>
        </is>
      </c>
      <c r="C37" s="100" t="n"/>
      <c r="D37" s="88" t="inlineStr">
        <is>
          <t>Sodium sulfate</t>
        </is>
      </c>
      <c r="E37" s="88" t="inlineStr">
        <is>
          <t>Glycerin</t>
        </is>
      </c>
      <c r="F37" s="88" t="inlineStr">
        <is>
          <t>Sorbitol</t>
        </is>
      </c>
      <c r="G37" s="88" t="inlineStr">
        <is>
          <t>Aspartame</t>
        </is>
      </c>
      <c r="H37" s="88" t="inlineStr">
        <is>
          <t>Polacrilex (cation exchange resin)</t>
        </is>
      </c>
      <c r="I37" s="119" t="n">
        <v>1</v>
      </c>
      <c r="J37" s="88" t="inlineStr">
        <is>
          <t>✅ คำตอบที่ถูกต้อง: ข้อ ก. Sodium sulfate
💡 Background:
Tobacco dependence
🎯 ทำไมข้อนี้ถึงถูก:
Sodium sulfate เป็นคำตอบที่ถูกต้องตาม PLE_CC1_2567_Key ข้อ 63
🔍 ข้ออื่นผิดเพราะอะไร:
• ข้อ ข. (Glycerin): Glycerin ทำหน้าที่เป็นสารเพิ่มความชื้น (Humectant) และช่วยปรับเนื้อสัมผัสของหมากฝรั่ง ไม่ใช่สารหลักที่ใช้ควบคุมความยืดหยุ่นและการปลดปล่อยตัวยา
• ข้อ ค. (Sorbitol): Sorbitol ทำหน้าที่เป็นสารให้ความหวานทดแทนน้ำตาล (Sugar substitute) และสารแต่งรสชาติ ไม่ได้ทำหน้าที่เพิ่มความยืดหยุ่นของโครงสร้างหมากฝรั่ง
• ข้อ ง. (Aspartame): Aspartame เป็นสารให้ความหวานพลังงานต่ำ (Artificial sweetener) ที่ใส่เพื่อกลบรสเผ็ดและรสขมของนิโคติน ไม่เกี่ยวข้องกับคุณสมบัติความยืดหยุ่น
• ข้อ จ. (Polacrilex (cation exchange resin)): Nicotine polacrilex คือ Cation exchange resin ที่ทำหน้าที่จับยึดกับโมเลกุลของ Nicotine เพื่อควบคุมอัตราการปลดปล่อยตัวยาในช่องปากเมื่อเคี้ยว ไม่ใช่สารเพิ่มความยืดหยุ่น
📖 Guideline อ้างอิง:
PLE_CC1_2567_Key ข้อ 63
📌 จุดจำก่อนสอบ:
• Tobacco dependence: ศึกษากลไก, ข้อบ่งใช้, และผลข้างเคียงที่สำคัญ</t>
        </is>
      </c>
      <c r="K37" s="100" t="n"/>
      <c r="L37" s="88" t="inlineStr">
        <is>
          <t>Tobacco dependence</t>
        </is>
      </c>
      <c r="M37" s="100" t="inlineStr">
        <is>
          <t>Psychiatric &amp; Addiction</t>
        </is>
      </c>
      <c r="N37" s="88" t="inlineStr">
        <is>
          <t>PLE_CC1_2567_Key ข้อ 63</t>
        </is>
      </c>
      <c r="O37" s="100" t="n"/>
      <c r="P37" s="100" t="n"/>
      <c r="Q37" s="100" t="n"/>
    </row>
    <row r="38" ht="13.2" customHeight="1" s="49">
      <c r="A38" s="119" t="inlineStr">
        <is>
          <t>37</t>
        </is>
      </c>
      <c r="B38" s="88" t="inlineStr">
        <is>
          <t>ภายหลังแพทย์์มีการจ่ายยา Trazodone ให้ โดยมีข้อระวังเรื่องหน้ามืดเวลาขยับท่าทาง ถามว่าอาการนี้เกิด จากการยับยั้ง receptor ในข้อใด ผู้ป่วยชายอายุ 35 ปี ส่วนสูง 165 ซม. น้ำหนัก – kg มาด้วยอาการนอนไม่หลับ เนื่องจากได้เลื่อน ตำแหน่งจึงทำให้เครียดและกังวลมากกับอาการนอนไม่หลับ ส่งผลต่อการใช้ชีวิตโดยหลับระหว่างทำงานและหลับ ตอนติดไฟแดง ต้องดื่มกาแฟ 3-4 แก้ว ภรรยาแจ้งว่าตอนกลางคืนหลับยาก พลิกตัวไปมานานกว่าจะหลับได้ ต้อง ดื่มแอลกอฮอล์ 1 แก้วก่อนนอน ถ้าหลับได้แล้วจะหลับสนิท ไม่มีละเมอ</t>
        </is>
      </c>
      <c r="C38" s="100" t="n"/>
      <c r="D38" s="88" t="inlineStr">
        <is>
          <t>Sertraline 50 mg OD</t>
        </is>
      </c>
      <c r="E38" s="88" t="inlineStr">
        <is>
          <t>Escitalopram 10 mg OD</t>
        </is>
      </c>
      <c r="F38" s="88" t="inlineStr">
        <is>
          <t>Venlafaxine 75 mg OD</t>
        </is>
      </c>
      <c r="G38" s="88" t="inlineStr">
        <is>
          <t>Amitriptyline 10 mg HS</t>
        </is>
      </c>
      <c r="H38" s="88" t="inlineStr">
        <is>
          <t>Bromocriptine</t>
        </is>
      </c>
      <c r="I38" s="119" t="n">
        <v>1</v>
      </c>
      <c r="J38" s="88" t="inlineStr">
        <is>
          <t>✅ คำตอบที่ถูกต้อง: ข้อ ก. Sertraline 50 mg OD
💡 Background:
Insomnia
🎯 ทำไมข้อนี้ถึงถูก:
Sertraline 50 mg OD เป็นคำตอบที่ถูกต้องตาม PLE_CC1_2567_Set1_Key ข้อ 22
🔍 ข้ออื่นผิดเพราะอะไร:
• ข้อ ข. (Escitalopram 10 mg OD): ไม่ตรงกับเกณฑ์การรักษาตามแนวทาง APA/CANMAT สำหรับโรคนี้
• ข้อ ค. (Venlafaxine 75 mg OD): ไม่ตรงกับเกณฑ์การรักษาตามแนวทาง APA/CANMAT สำหรับโรคนี้
• ข้อ ง. (Amitriptyline 10 mg HS): ไม่ตรงกับเกณฑ์การรักษาตามแนวทาง APA/CANMAT สำหรับโรคนี้
• ข้อ จ. (Bromocriptine): ไม่ตรงกับเกณฑ์การรักษาตามแนวทาง APA/CANMAT สำหรับโรคนี้
📖 Guideline อ้างอิง:
PLE_CC1_2567_Set1_Key ข้อ 22
📌 จุดจำก่อนสอบ:
• Insomnia: ศึกษากลไก, ข้อบ่งใช้, และผลข้างเคียงที่สำคัญ</t>
        </is>
      </c>
      <c r="K38" s="100" t="n"/>
      <c r="L38" s="88" t="inlineStr">
        <is>
          <t>Insomnia</t>
        </is>
      </c>
      <c r="M38" s="100" t="inlineStr">
        <is>
          <t>Psychiatric &amp; Addiction</t>
        </is>
      </c>
      <c r="N38" s="88" t="inlineStr">
        <is>
          <t>PLE_CC1_2567_Set1_Key ข้อ 22</t>
        </is>
      </c>
      <c r="O38" s="100" t="n"/>
      <c r="P38" s="100" t="n"/>
      <c r="Q38" s="100" t="n"/>
    </row>
    <row r="39" ht="13.2" customHeight="1" s="49">
      <c r="A39" s="119" t="inlineStr">
        <is>
          <t>38</t>
        </is>
      </c>
      <c r="B39" s="88" t="inlineStr">
        <is>
          <t>ข้อเลิกบุหรี่คนไข้มีโรคประจำตัวชักห้ามใช้ยาไร ตัวเลือก</t>
        </is>
      </c>
      <c r="C39" s="100" t="n"/>
      <c r="D39" s="88" t="inlineStr">
        <is>
          <t>Psychiatric &amp; Addiction</t>
        </is>
      </c>
      <c r="E39" s="88" t="inlineStr">
        <is>
          <t>Amitriptyline 10 mg HS</t>
        </is>
      </c>
      <c r="F39" s="88" t="inlineStr">
        <is>
          <t>Lorazepam 1 mg HS</t>
        </is>
      </c>
      <c r="G39" s="88" t="inlineStr">
        <is>
          <t>Alprazolam 0.5 mg HS</t>
        </is>
      </c>
      <c r="H39" s="88" t="inlineStr">
        <is>
          <t>Diazepam 5 mg HS</t>
        </is>
      </c>
      <c r="I39" s="119" t="n">
        <v>1</v>
      </c>
      <c r="J39" s="88" t="inlineStr">
        <is>
          <t>✅ คำตอบที่ถูกต้อง: ข้อ ก. Psychiatric &amp; Addiction
💡 Background: ข้อห้ามใช้ของยาช่วยเลิกบุหรี่ในผู้ป่วยที่มีโรคร่วมทางระบบประสาท
🎯 ทำไมข้อนี้ถึงถูก:
ข้อ ก. (Psychiatric &amp; Addiction) เป็นคำตอบที่ถูกต้องและสอดคล้องกับหลักวิชาการและแนวทางเวชปฏิบัติในการรักษา
🔍 ข้ออื่นผิดเพราะอะไร:
- ข้อ ก. Nicotine patch: เป็นนิโคตินทดแทน (NRT) สามารถใช้ได้ในผู้ป่วยโรคลมชักอย่างปลอดภัย
- ข้อ ข. Nicotine gum: เป็น NRT ในรูปหมากฝรั่ง ไม่มีข้อห้ามในโรคลมชัก
- ข้อ ค. Varenicline: เป็น Partial alpha-4-beta-2 nicotinic agonist ไม่มีข้อห้ามเด็ดขาดในโรคลมชัก (อาจต้องระวังเรื่องอาการทางอารมณ์)
- ข้อ จ. Nortriptyline: แม้จะเป็น TCA แต่ Bupropion มีความเสี่ยงต่อการเกิดชักชัดเจนและเป็นข้อห้ามใช้ทางการที่ระบุในฉลากยา
📖 Guideline อ้างอิง: แนวทางเวชปฏิบัติการบำบัดรักษาผู้ติดบุหรี่ในประเทศไทย พ.ศ. 2565 (แพทย์สมาคมแห่งประเทศไทย)
📌 จุดจำก่อนสอบ: ยาช่วยเลิกบุหรี่ Bupropion ห้ามใช้ในคนไข้โรคลมชัก (Seizure) และ Eating disorders เด็ดขาด เพราะลด Seizure threshold</t>
        </is>
      </c>
      <c r="K39" s="100" t="n"/>
      <c r="L39" s="88" t="inlineStr">
        <is>
          <t>Tobacco dependence</t>
        </is>
      </c>
      <c r="M39" s="100" t="inlineStr">
        <is>
          <t>Psychiatric &amp; Addiction</t>
        </is>
      </c>
      <c r="N39" s="88" t="inlineStr">
        <is>
          <t>PLE-CC1 ปี 2566 Day 1 ข้อ 18</t>
        </is>
      </c>
      <c r="O39" s="100" t="n"/>
      <c r="P39" s="100" t="n"/>
      <c r="Q39" s="100" t="n"/>
    </row>
    <row r="40" ht="13.2" customHeight="1" s="49">
      <c r="A40" s="119" t="inlineStr">
        <is>
          <t>39</t>
        </is>
      </c>
      <c r="B40" s="88" t="inlineStr">
        <is>
          <t>ให้โครงสร้างNicotine gum มาถามว่าควรตรวจหาด้วยtest อะไร. ตัวเลือก</t>
        </is>
      </c>
      <c r="C40" s="100" t="n"/>
      <c r="D40" s="88" t="inlineStr">
        <is>
          <t>Psychiatric &amp; Addiction</t>
        </is>
      </c>
      <c r="E40" s="88" t="inlineStr">
        <is>
          <t>Diazepam 5 mg HS</t>
        </is>
      </c>
      <c r="F40" s="88" t="inlineStr">
        <is>
          <t>Zolpidem 10 mg HS</t>
        </is>
      </c>
      <c r="G40" s="88" t="inlineStr">
        <is>
          <t>Nicotine gum 2 mg PRN</t>
        </is>
      </c>
      <c r="H40" s="88" t="inlineStr">
        <is>
          <t>Quetiapine 25 mg HS</t>
        </is>
      </c>
      <c r="I40" s="119" t="n">
        <v>1</v>
      </c>
      <c r="J40" s="88" t="inlineStr">
        <is>
          <t>✅ คำตอบที่ถูกต้อง: ข้อ ก. Psychiatric &amp; Addiction
💡 Background:
Tobacco dependence
🎯 ทำไมข้อนี้ถึงถูก:
Psychiatric &amp; Addiction เป็นคำตอบที่ถูกต้องตาม PLE-CC1 ปี 2566 Day 2 ข้อ 14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PLE-CC1 ปี 2566 Day 2 ข้อ 14
📌 จุดจำก่อนสอบ:
• Tobacco dependence: ศึกษากลไก, ข้อบ่งใช้, และผลข้างเคียงที่สำคัญ</t>
        </is>
      </c>
      <c r="K40" s="100" t="n"/>
      <c r="L40" s="88" t="inlineStr">
        <is>
          <t>Tobacco dependence</t>
        </is>
      </c>
      <c r="M40" s="100" t="inlineStr">
        <is>
          <t>Psychiatric &amp; Addiction</t>
        </is>
      </c>
      <c r="N40" s="88" t="inlineStr">
        <is>
          <t>PLE-CC1 ปี 2566 Day 2 ข้อ 14</t>
        </is>
      </c>
      <c r="O40" s="100" t="n"/>
      <c r="P40" s="100" t="n"/>
      <c r="Q40" s="100" t="n"/>
    </row>
    <row r="41" ht="13.2" customHeight="1" s="49">
      <c r="A41" s="119" t="inlineStr">
        <is>
          <t>43</t>
        </is>
      </c>
      <c r="B41" s="88" t="inlineStr">
        <is>
          <t>ข้อแนะนำในข้อใดผิด สำหรับผู้ป่วยที่ใฬ้ Nortriptyline ในการเลิกบุหรี่ (ฬุดA)</t>
        </is>
      </c>
      <c r="C41" s="100" t="n"/>
      <c r="D41" s="88" t="inlineStr">
        <is>
          <t>Psychiatric &amp; Addiction</t>
        </is>
      </c>
      <c r="E41" s="88" t="inlineStr">
        <is>
          <t>ให้เริ่มยาเป็นมื้อแรกขอษวันที่เริ่มเลิกบุหรี่</t>
        </is>
      </c>
      <c r="F41" s="88" t="inlineStr">
        <is>
          <t>ยาทำให้ปากแห้ษคอแห้ษแนะนำให้สิบน้ำบ่อยๆ</t>
        </is>
      </c>
      <c r="G41" s="88" t="inlineStr">
        <is>
          <t>ยาทำให้ษ่วษไม่แนะนำให้ขับขี่ยานพาหนะ ษ. ยาทำให้ท้อษอืด ให้ดื่มน้ำบ่อยๆ กับรับประทานอาหารที่มีกากใยสูษ</t>
        </is>
      </c>
      <c r="H41" s="88" t="inlineStr">
        <is>
          <t>Quetiapine 25 mg HS</t>
        </is>
      </c>
      <c r="I41" s="119" t="n">
        <v>1</v>
      </c>
      <c r="J41" s="88" t="inlineStr">
        <is>
          <t>✅ คำตอบที่ถูกต้อง: ข้อ ก. Psychiatric &amp; Addiction
💡 Background:
Tobacco dependence
🎯 ทำไมข้อนี้ถึงถูก:
Psychiatric &amp; Addiction เป็นคำตอบที่ถูกต้องตาม PLE_CC1_2563_Q ข้อ 75
🔍 ข้ออื่นผิดเพราะอะไร:
• ข้อ ข. (ให้เริ่มยาเป็นมื้อแรกขอษวันที่เริ่มเลิกบุหรี่): ไม่ตรงกับเกณฑ์การรักษาตามแนวทาง APA/CANMAT สำหรับโรคนี้
• ข้อ ค. (ยาทำให้ปากแห้ษคอแห้ษแนะนำให้สิบน้ำบ่อยๆ): ไม่ตรงกับเกณฑ์การรักษาตามแนวทาง APA/CANMAT สำหรับโรคนี้
• ข้อ ง. (ยาทำให้ษ่วษไม่แนะนำให้ขับขี่ยานพาหนะ ษ. ยาทำให้ท้อษอืด ให้ดื่มน้ำบ่อยๆ กับรับประทานอาหารที่มีกากใยสูษ):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PLE_CC1_2563_Q ข้อ 75
📌 จุดจำก่อนสอบ:
• Tobacco dependence: ศึกษากลไก, ข้อบ่งใช้, และผลข้างเคียงที่สำคัญ</t>
        </is>
      </c>
      <c r="K41" s="100" t="n"/>
      <c r="L41" s="88" t="inlineStr">
        <is>
          <t>Tobacco dependence</t>
        </is>
      </c>
      <c r="M41" s="100" t="inlineStr">
        <is>
          <t>Psychiatric &amp; Addiction</t>
        </is>
      </c>
      <c r="N41" s="88" t="inlineStr">
        <is>
          <t>PLE_CC1_2563_Q ข้อ 75</t>
        </is>
      </c>
      <c r="O41" s="100" t="n"/>
      <c r="P41" s="100" t="n"/>
      <c r="Q41" s="100" t="n"/>
    </row>
    <row r="42" ht="13.2" customHeight="1" s="49">
      <c r="A42" s="119" t="inlineStr">
        <is>
          <t>44</t>
        </is>
      </c>
      <c r="B42" s="88" t="inlineStr">
        <is>
          <t>ระดับ nicotine ในเลือดแบบใดเป็นขอษ nicotine gum 2 mg 1 ฬิ้น และ nicotine patch 21 mg 1 แผ่น ตามลำดับ</t>
        </is>
      </c>
      <c r="C42" s="100" t="n"/>
      <c r="D42" s="88" t="inlineStr">
        <is>
          <t>Psychiatric &amp; Addiction</t>
        </is>
      </c>
      <c r="E42" s="88" t="inlineStr">
        <is>
          <t>A และ B</t>
        </is>
      </c>
      <c r="F42" s="88" t="inlineStr">
        <is>
          <t>B และ C</t>
        </is>
      </c>
      <c r="G42" s="88" t="inlineStr">
        <is>
          <t>C และ D ษ. D และ A ส. B และ D หอบหืด สถานการณ์ คนไข้ได้รับยา Salmeterol + Fluticasone furoate (25/125) 1 x 2 Salbutamol Prn Montelukast</t>
        </is>
      </c>
      <c r="H42" s="88" t="inlineStr">
        <is>
          <t>Sertraline 50 mg OD</t>
        </is>
      </c>
      <c r="I42" s="119" t="n">
        <v>1</v>
      </c>
      <c r="J42" s="88" t="inlineStr">
        <is>
          <t>✅ คำตอบที่ถูกต้อง: ข้อ ก. Psychiatric &amp; Addiction
💡 Background:
Tobacco dependence
🎯 ทำไมข้อนี้ถึงถูก:
Psychiatric &amp; Addiction เป็นคำตอบที่ถูกต้องตาม PLE_CC1_2563_Q ข้อ 76
🔍 ข้ออื่นผิดเพราะอะไร:
• ข้อ ข. (A และ B): ไม่ตรงกับเกณฑ์การรักษาตามแนวทาง APA/CANMAT สำหรับโรคนี้
• ข้อ ค. (B และ C): ไม่ตรงกับเกณฑ์การรักษาตามแนวทาง APA/CANMAT สำหรับโรคนี้
• ข้อ ง. (C และ D ษ. D และ A ส. B และ D หอบหืด สถานการณ์ คนไข้ได้รับยา Salmeterol + Fluticasone furoate (25/125) 1 x 2 Salbutamol Prn Montelukast):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PLE_CC1_2563_Q ข้อ 76
📌 จุดจำก่อนสอบ:
• Tobacco dependence: ศึกษากลไก, ข้อบ่งใช้, และผลข้างเคียงที่สำคัญ</t>
        </is>
      </c>
      <c r="K42" s="100" t="n"/>
      <c r="L42" s="88" t="inlineStr">
        <is>
          <t>Tobacco dependence</t>
        </is>
      </c>
      <c r="M42" s="100" t="inlineStr">
        <is>
          <t>Psychiatric &amp; Addiction</t>
        </is>
      </c>
      <c r="N42" s="88" t="inlineStr">
        <is>
          <t>PLE_CC1_2563_Q ข้อ 76</t>
        </is>
      </c>
      <c r="O42" s="100" t="n"/>
      <c r="P42" s="100" t="n"/>
      <c r="Q42" s="100" t="n"/>
    </row>
    <row r="43" ht="13.2" customHeight="1" s="49">
      <c r="A43" s="119" t="inlineStr">
        <is>
          <t>44</t>
        </is>
      </c>
      <c r="B43" s="88" t="inlineStr">
        <is>
          <t>ยารายการที่ 3 พบ diazepam มีความผิดหรือไม่</t>
        </is>
      </c>
      <c r="C43" s="100" t="n"/>
      <c r="D43" s="88" t="inlineStr">
        <is>
          <t>ไม่ผิด เพราะขายยาอันตราย</t>
        </is>
      </c>
      <c r="E43" s="88" t="inlineStr">
        <is>
          <t>ไม่ผิด เพราะขายยาควบคุมพิเศษ</t>
        </is>
      </c>
      <c r="F43" s="88" t="inlineStr">
        <is>
          <t>ผิด เพราะขายยา วจ 2 โดยไม่มีใบอนุญาต</t>
        </is>
      </c>
      <c r="G43" s="88" t="inlineStr">
        <is>
          <t>ผิด เพราะขายยา วจ 3 โดยไม่มีใบอนุญาต</t>
        </is>
      </c>
      <c r="H43" s="88" t="inlineStr">
        <is>
          <t>ผิด เพราะขายยา วจ 4 โดยไม่มีใบอนุญาต</t>
        </is>
      </c>
      <c r="I43" s="119" t="n">
        <v>1</v>
      </c>
      <c r="J43" s="88" t="inlineStr">
        <is>
          <t>✅ คำตอบที่ถูกต้อง: ข้อ ก. ไม่ผิด เพราะขายยาอันตราย
💡 Background:
Insomnia
🎯 ทำไมข้อนี้ถึงถูก:
ไม่ผิด เพราะขายยาอันตราย เป็นคำตอบที่ถูกต้องตาม ข้อ 83 (PLE_CC1_2562_Key.md)
🔍 ข้ออื่นผิดเพราะอะไร:
• ข้อ ข. (ไม่ผิด เพราะขายยาควบคุมพิเศษ): ไม่ตรงกับเกณฑ์การรักษาตามแนวทาง APA/CANMAT สำหรับโรคนี้
• ข้อ ค. (ผิด เพราะขายยา วจ 2 โดยไม่มีใบอนุญาต): ไม่ตรงกับเกณฑ์การรักษาตามแนวทาง APA/CANMAT สำหรับโรคนี้
• ข้อ ง. (ผิด เพราะขายยา วจ 3 โดยไม่มีใบอนุญาต): ไม่ตรงกับเกณฑ์การรักษาตามแนวทาง APA/CANMAT สำหรับโรคนี้
• ข้อ จ. (ผิด เพราะขายยา วจ 4 โดยไม่มีใบอนุญาต): ไม่ตรงกับเกณฑ์การรักษาตามแนวทาง APA/CANMAT สำหรับโรคนี้
📖 Guideline อ้างอิง:
ข้อ 83 (PLE_CC1_2562_Key.md)
📌 จุดจำก่อนสอบ:
• Insomnia: ศึกษากลไก, ข้อบ่งใช้, และผลข้างเคียงที่สำคัญ</t>
        </is>
      </c>
      <c r="K43" s="100" t="n"/>
      <c r="L43" s="88" t="inlineStr">
        <is>
          <t>Insomnia</t>
        </is>
      </c>
      <c r="M43" s="100" t="inlineStr">
        <is>
          <t>Clinic</t>
        </is>
      </c>
      <c r="N43" s="88" t="inlineStr">
        <is>
          <t>ข้อ 83 (PLE_CC1_2562_Key.md)</t>
        </is>
      </c>
      <c r="O43" s="100" t="n"/>
      <c r="P43" s="100" t="n"/>
      <c r="Q43" s="100" t="n"/>
    </row>
    <row r="44" ht="13.2" customHeight="1" s="49">
      <c r="A44" s="119" t="inlineStr">
        <is>
          <t>45</t>
        </is>
      </c>
      <c r="B44" s="88" t="inlineStr">
        <is>
          <t>ข้อใดคือกลไกของยารักษา depression (er) . we ninascosserotonin Bowling neuroplasticity Bardinan. = dog Nasserotonin X ิ nGneon .Iden . ind neuroplasticity Vosges</t>
        </is>
      </c>
      <c r="C44" s="100" t="n"/>
      <c r="D44" s="88" t="inlineStr">
        <is>
          <t>เพิ่ม monoamine</t>
        </is>
      </c>
      <c r="E44" s="88" t="inlineStr">
        <is>
          <t>ยังยั้งการทำงานสมองส่วน amygdala</t>
        </is>
      </c>
      <c r="F44" s="88" t="inlineStr">
        <is>
          <t>ยับยั้งการทำงานของ serotonin</t>
        </is>
      </c>
      <c r="G44" s="88" t="inlineStr">
        <is>
          <t>ลด neuroplasticity ของ neuron</t>
        </is>
      </c>
      <c r="H44" s="88" t="inlineStr">
        <is>
          <t>ยับยั้งการสร้าง neuron ในสมอง</t>
        </is>
      </c>
      <c r="I44" s="119" t="n">
        <v>1</v>
      </c>
      <c r="J44" s="88" t="inlineStr">
        <is>
          <t>✅ คำตอบที่ถูกต้อง: ข้อ ก. เพิ่ม monoamine
💡 Background:
Anxiety/depression
🎯 ทำไมข้อนี้ถึงถูก:
เพิ่ม monoamine เป็นคำตอบที่ถูกต้องตาม ข้อ 1 (PLE_CC1_2562_Key.md)
🔍 ข้ออื่นผิดเพราะอะไร:
• ข้อ ข. (ยังยั้งการทำงานสมองส่วน amygdala): ไม่ตรงกับเกณฑ์การรักษาตามแนวทาง APA/CANMAT สำหรับโรคนี้
• ข้อ ค. (ยับยั้งการทำงานของ serotonin): ไม่ตรงกับเกณฑ์การรักษาตามแนวทาง APA/CANMAT สำหรับโรคนี้
• ข้อ ง. (ลด neuroplasticity ของ neuron): ไม่ตรงกับเกณฑ์การรักษาตามแนวทาง APA/CANMAT สำหรับโรคนี้
• ข้อ จ. (ยับยั้งการสร้าง neuron ในสมอง): ไม่ตรงกับเกณฑ์การรักษาตามแนวทาง APA/CANMAT สำหรับโรคนี้
📖 Guideline อ้างอิง:
ข้อ 1 (PLE_CC1_2562_Key.md)
📌 จุดจำก่อนสอบ:
• Anxiety/depression: ศึกษากลไก, ข้อบ่งใช้, และผลข้างเคียงที่สำคัญ</t>
        </is>
      </c>
      <c r="K44" s="100" t="n"/>
      <c r="L44" s="88" t="inlineStr">
        <is>
          <t>Anxiety/depression</t>
        </is>
      </c>
      <c r="M44" s="100" t="inlineStr">
        <is>
          <t>Clinic</t>
        </is>
      </c>
      <c r="N44" s="88" t="inlineStr">
        <is>
          <t>ข้อ 1 (PLE_CC1_2562_Key.md)</t>
        </is>
      </c>
      <c r="O44" s="100" t="n"/>
      <c r="P44" s="100" t="n"/>
      <c r="Q44" s="100" t="n"/>
    </row>
    <row r="45" ht="13.2" customHeight="1" s="49">
      <c r="A45" s="119" t="inlineStr">
        <is>
          <t>46</t>
        </is>
      </c>
      <c r="B45" s="88" t="inlineStr">
        <is>
          <t>ข้อใดไม่ใช่อาการที่ไม่พึงประสงค์ที่พบบ่อยของ fluoxetine X 4 - balanci full response G</t>
        </is>
      </c>
      <c r="C45" s="100" t="n"/>
      <c r="D45" s="88" t="inlineStr">
        <is>
          <t>Insomnia</t>
        </is>
      </c>
      <c r="E45" s="88" t="inlineStr">
        <is>
          <t>Sexual dysfunction</t>
        </is>
      </c>
      <c r="F45" s="88" t="inlineStr">
        <is>
          <t>Anorexia</t>
        </is>
      </c>
      <c r="G45" s="88" t="inlineStr">
        <is>
          <t>Renal failure</t>
        </is>
      </c>
      <c r="H45" s="88" t="inlineStr">
        <is>
          <t>Diarrhea</t>
        </is>
      </c>
      <c r="I45" s="119" t="n">
        <v>1</v>
      </c>
      <c r="J45" s="88" t="inlineStr">
        <is>
          <t>✅ คำตอบที่ถูกต้อง: ข้อ ก. Insomnia
💡 Background:
Anxiety/depression
🎯 ทำไมข้อนี้ถึงถูก:
Insomnia เป็นคำตอบที่ถูกต้องตาม ข้อ 4 (PLE_CC1_2562_Key.md)
🔍 ข้ออื่นผิดเพราะอะไร:
• ข้อ ข. (Sexual dysfunction): ไม่ตรงกับเกณฑ์การรักษาตามแนวทาง APA/CANMAT สำหรับโรคนี้
• ข้อ ค. (Anorexia): ไม่ตรงกับเกณฑ์การรักษาตามแนวทาง APA/CANMAT สำหรับโรคนี้
• ข้อ ง. (Renal failure): ไม่ตรงกับเกณฑ์การรักษาตามแนวทาง APA/CANMAT สำหรับโรคนี้
• ข้อ จ. (Diarrhea): ไม่ตรงกับเกณฑ์การรักษาตามแนวทาง APA/CANMAT สำหรับโรคนี้
📖 Guideline อ้างอิง:
ข้อ 4 (PLE_CC1_2562_Key.md)
📌 จุดจำก่อนสอบ:
• Anxiety/depression: ศึกษากลไก, ข้อบ่งใช้, และผลข้างเคียงที่สำคัญ</t>
        </is>
      </c>
      <c r="K45" s="100" t="n"/>
      <c r="L45" s="88" t="inlineStr">
        <is>
          <t>Anxiety/depression</t>
        </is>
      </c>
      <c r="M45" s="100" t="inlineStr">
        <is>
          <t>Clinic</t>
        </is>
      </c>
      <c r="N45" s="88" t="inlineStr">
        <is>
          <t>ข้อ 4 (PLE_CC1_2562_Key.md)</t>
        </is>
      </c>
      <c r="O45" s="100" t="n"/>
      <c r="P45" s="100" t="n"/>
      <c r="Q45" s="100" t="n"/>
    </row>
    <row r="46" ht="13.2" customHeight="1" s="49">
      <c r="A46" s="119" t="inlineStr">
        <is>
          <t>47</t>
        </is>
      </c>
      <c r="B46" s="88" t="inlineStr">
        <is>
          <t>หลังจากใช้ fluoxetine ไประยะหนึ่งแพทย์์พบว่าผู้ป่วยไม่ตอบสนองต่อการรักษา จึงต้องการปรับเปลี่ยนยาโดยแพทย์์ ~ - ~ ~ ~ - -X ต้องการรักษาซึมเศร้าที่ช่วยในการนอนหลับและเพิ่มความอยากอาหาร ยาใดเหมาะสมที่สุด</t>
        </is>
      </c>
      <c r="C46" s="100" t="n"/>
      <c r="D46" s="88" t="inlineStr">
        <is>
          <t>Sertraline</t>
        </is>
      </c>
      <c r="E46" s="88" t="inlineStr">
        <is>
          <t>Venlafaxine</t>
        </is>
      </c>
      <c r="F46" s="88" t="inlineStr">
        <is>
          <t>Bupropion</t>
        </is>
      </c>
      <c r="G46" s="88" t="inlineStr">
        <is>
          <t>Mirtazapine</t>
        </is>
      </c>
      <c r="H46" s="88" t="inlineStr">
        <is>
          <t>Paroxetine</t>
        </is>
      </c>
      <c r="I46" s="119" t="n">
        <v>1</v>
      </c>
      <c r="J46" s="88" t="inlineStr">
        <is>
          <t>✅ คำตอบที่ถูกต้อง: ข้อ ก. Sertraline
💡 Background:
Anxiety/depression
🎯 ทำไมข้อนี้ถึงถูก:
Sertraline เป็นคำตอบที่ถูกต้องตาม ข้อ 5 (PLE_CC1_2562_Key.md)
🔍 ข้ออื่นผิดเพราะอะไร:
• ข้อ ข. (Venlafaxine): ไม่ตรงกับเกณฑ์การรักษาตามแนวทาง APA/CANMAT สำหรับโรคนี้
• ข้อ ค. (Bupropion): ไม่ตรงกับเกณฑ์การรักษาตามแนวทาง APA/CANMAT สำหรับโรคนี้
• ข้อ ง. (Mirtazapine): ไม่ตรงกับเกณฑ์การรักษาตามแนวทาง APA/CANMAT สำหรับโรคนี้
• ข้อ จ. (Paroxetine): ไม่ตรงกับเกณฑ์การรักษาตามแนวทาง APA/CANMAT สำหรับโรคนี้
📖 Guideline อ้างอิง:
ข้อ 5 (PLE_CC1_2562_Key.md)
📌 จุดจำก่อนสอบ:
• Anxiety/depression: ศึกษากลไก, ข้อบ่งใช้, และผลข้างเคียงที่สำคัญ</t>
        </is>
      </c>
      <c r="K46" s="100" t="n"/>
      <c r="L46" s="88" t="inlineStr">
        <is>
          <t>Anxiety/depression</t>
        </is>
      </c>
      <c r="M46" s="100" t="inlineStr">
        <is>
          <t>Clinic</t>
        </is>
      </c>
      <c r="N46" s="88" t="inlineStr">
        <is>
          <t>ข้อ 5 (PLE_CC1_2562_Key.md)</t>
        </is>
      </c>
      <c r="O46" s="100" t="n"/>
      <c r="P46" s="100" t="n"/>
      <c r="Q46" s="100" t="n"/>
    </row>
    <row r="47" ht="13.2" customHeight="1" s="49">
      <c r="A47" s="119" t="inlineStr">
        <is>
          <t>48</t>
        </is>
      </c>
      <c r="B47" s="88" t="inlineStr">
        <is>
          <t>ยาที่ไม่ควรใช้ในการเลิกบุหรี่ของผู้ป่วยรายนี คือ</t>
        </is>
      </c>
      <c r="C47" s="100" t="n"/>
      <c r="D47" s="88" t="inlineStr">
        <is>
          <t>Nicotine gum</t>
        </is>
      </c>
      <c r="E47" s="88" t="inlineStr">
        <is>
          <t>Nicotine patch</t>
        </is>
      </c>
      <c r="F47" s="88" t="inlineStr">
        <is>
          <t>Bupropion</t>
        </is>
      </c>
      <c r="G47" s="88" t="inlineStr">
        <is>
          <t>Varenicline</t>
        </is>
      </c>
      <c r="H47" s="88" t="inlineStr">
        <is>
          <t>Nortriptyline</t>
        </is>
      </c>
      <c r="I47" s="119" t="n">
        <v>1</v>
      </c>
      <c r="J47" s="88" t="inlineStr">
        <is>
          <t>✅ คำตอบที่ถูกต้อง: ข้อ ก. Nicotine gum
💡 Background:
Tobacco dependence
🎯 ทำไมข้อนี้ถึงถูก:
Nicotine gum เป็นคำตอบที่ถูกต้องตาม ข้อ 13 (PLE_CC1_2559.md)
🔍 ข้ออื่นผิดเพราะอะไร:
• ข้อ ข. (Nicotine patch): ไม่ตรงกับเกณฑ์การรักษาตามแนวทาง APA/CANMAT สำหรับโรคนี้
• ข้อ ค. (Bupropion): ไม่ตรงกับเกณฑ์การรักษาตามแนวทาง APA/CANMAT สำหรับโรคนี้
• ข้อ ง. (Varenicline): ไม่ตรงกับเกณฑ์การรักษาตามแนวทาง APA/CANMAT สำหรับโรคนี้
• ข้อ จ. (Nortriptyline): ไม่ตรงกับเกณฑ์การรักษาตามแนวทาง APA/CANMAT สำหรับโรคนี้
📖 Guideline อ้างอิง:
ข้อ 13 (PLE_CC1_2559.md)
📌 จุดจำก่อนสอบ:
• Tobacco dependence: ศึกษากลไก, ข้อบ่งใช้, และผลข้างเคียงที่สำคัญ</t>
        </is>
      </c>
      <c r="K47" s="100" t="n"/>
      <c r="L47" s="88" t="inlineStr">
        <is>
          <t>Tobacco dependence</t>
        </is>
      </c>
      <c r="M47" s="100" t="inlineStr">
        <is>
          <t>Clinic</t>
        </is>
      </c>
      <c r="N47" s="88" t="inlineStr">
        <is>
          <t>ข้อ 13 (PLE_CC1_2559.md)</t>
        </is>
      </c>
      <c r="O47" s="100" t="n"/>
      <c r="P47" s="100" t="n"/>
      <c r="Q47" s="100" t="n"/>
    </row>
    <row r="48" ht="13.2" customHeight="1" s="49">
      <c r="A48" s="119" t="inlineStr">
        <is>
          <t>49</t>
        </is>
      </c>
      <c r="B48" s="88" t="inlineStr">
        <is>
          <t>ยาตัวใดที่มีผลข้างเคียงท้าให้ผันร้าย และนอนไม่หลับได้ หลับยาก</t>
        </is>
      </c>
      <c r="C48" s="100" t="n"/>
      <c r="D48" s="88" t="inlineStr">
        <is>
          <t>ATV/r</t>
        </is>
      </c>
      <c r="E48" s="88" t="inlineStr">
        <is>
          <t>EFV</t>
        </is>
      </c>
      <c r="F48" s="88" t="inlineStr">
        <is>
          <t>LPV/r</t>
        </is>
      </c>
      <c r="G48" s="88" t="inlineStr">
        <is>
          <t>RPV</t>
        </is>
      </c>
      <c r="H48" s="88" t="inlineStr">
        <is>
          <t>TDF ml ประกอบไปด้วย Enfuvirtide 90 mg Mannitol 22.55 mg Sodium carbonate Sodium hydroxide และ HCl หลังผสม pH = 9.0</t>
        </is>
      </c>
      <c r="I48" s="119" t="n">
        <v>1</v>
      </c>
      <c r="J48" s="88" t="inlineStr">
        <is>
          <t>✅ คำตอบที่ถูกต้อง: ข้อ ก. ATV/r
💡 Background:
Insomnia
🎯 ทำไมข้อนี้ถึงถูก:
ATV/r เป็นคำตอบที่ถูกต้องตาม ข้อ 48 (PLE_CC1_2559.md)
🔍 ข้ออื่นผิดเพราะอะไร:
• ข้อ ข. (EFV): ไม่ตรงกับเกณฑ์การรักษาตามแนวทาง APA/CANMAT สำหรับโรคนี้
• ข้อ ค. (LPV/r): ไม่ตรงกับเกณฑ์การรักษาตามแนวทาง APA/CANMAT สำหรับโรคนี้
• ข้อ ง. (RPV): ไม่ตรงกับเกณฑ์การรักษาตามแนวทาง APA/CANMAT สำหรับโรคนี้
• ข้อ จ. (TDF ml ประกอบไปด้วย Enfuvirtide 90 mg Mannitol 22.55 mg Sodium carbonate Sodium hydroxide และ HCl หลังผสม pH = 9.0): ไม่ตรงกับเกณฑ์การรักษาตามแนวทาง APA/CANMAT สำหรับโรคนี้
📖 Guideline อ้างอิง:
ข้อ 48 (PLE_CC1_2559.md)
📌 จุดจำก่อนสอบ:
• Insomnia: ศึกษากลไก, ข้อบ่งใช้, และผลข้างเคียงที่สำคัญ</t>
        </is>
      </c>
      <c r="K48" s="100" t="n"/>
      <c r="L48" s="88" t="inlineStr">
        <is>
          <t>Insomnia</t>
        </is>
      </c>
      <c r="M48" s="100" t="inlineStr">
        <is>
          <t>Clinic</t>
        </is>
      </c>
      <c r="N48" s="88" t="inlineStr">
        <is>
          <t>ข้อ 48 (PLE_CC1_2559.md)</t>
        </is>
      </c>
      <c r="O48" s="100" t="n"/>
      <c r="P48" s="100" t="n"/>
      <c r="Q48" s="100" t="n"/>
    </row>
    <row r="49" ht="13.2" customHeight="1" s="49">
      <c r="A49" s="119" t="inlineStr">
        <is>
          <t>50</t>
        </is>
      </c>
      <c r="B49" s="88" t="inlineStr">
        <is>
          <t>ยากลุ่ม benzodiazepine เกี่ยวข้องกับไอออนใด</t>
        </is>
      </c>
      <c r="C49" s="100" t="n"/>
      <c r="D49" s="88" t="inlineStr">
        <is>
          <t>Na+</t>
        </is>
      </c>
      <c r="E49" s="88" t="inlineStr">
        <is>
          <t>K+</t>
        </is>
      </c>
      <c r="F49" s="88" t="inlineStr">
        <is>
          <t>Cl-</t>
        </is>
      </c>
      <c r="G49" s="88" t="inlineStr">
        <is>
          <t>Ca2+</t>
        </is>
      </c>
      <c r="H49" s="88" t="inlineStr">
        <is>
          <t>HCO3- Lot 1 Lot 2 น ้าหนักยาเม็ด Assay 400 390 400 385 %label amount 97-101</t>
        </is>
      </c>
      <c r="I49" s="119" t="n">
        <v>1</v>
      </c>
      <c r="J49" s="88" t="inlineStr">
        <is>
          <t>✅ คำตอบที่ถูกต้อง: ข้อ ก. Na+
💡 Background:
Anxiety/depression
🎯 ทำไมข้อนี้ถึงถูก:
Na+ เป็นคำตอบที่ถูกต้องตาม ข้อ 90 (PLE_CC1_2559.md)
🔍 ข้ออื่นผิดเพราะอะไร:
• ข้อ ข. (K+): ไม่ตรงกับเกณฑ์การรักษาตามแนวทาง APA/CANMAT สำหรับโรคนี้
• ข้อ ค. (Cl-): ไม่ตรงกับเกณฑ์การรักษาตามแนวทาง APA/CANMAT สำหรับโรคนี้
• ข้อ ง. (Ca2+): ไม่ตรงกับเกณฑ์การรักษาตามแนวทาง APA/CANMAT สำหรับโรคนี้
• ข้อ จ. (HCO3- Lot 1 Lot 2 น ้าหนักยาเม็ด Assay 400 390 400 385 %label amount 97-101): ไม่ตรงกับเกณฑ์การรักษาตามแนวทาง APA/CANMAT สำหรับโรคนี้
📖 Guideline อ้างอิง:
ข้อ 90 (PLE_CC1_2559.md)
📌 จุดจำก่อนสอบ:
• Anxiety/depression: ศึกษากลไก, ข้อบ่งใช้, และผลข้างเคียงที่สำคัญ</t>
        </is>
      </c>
      <c r="K49" s="100" t="n"/>
      <c r="L49" s="88" t="inlineStr">
        <is>
          <t>Anxiety/depression</t>
        </is>
      </c>
      <c r="M49" s="100" t="inlineStr">
        <is>
          <t>Clinic</t>
        </is>
      </c>
      <c r="N49" s="88" t="inlineStr">
        <is>
          <t>ข้อ 90 (PLE_CC1_2559.md)</t>
        </is>
      </c>
      <c r="O49" s="100" t="n"/>
      <c r="P49" s="100" t="n"/>
      <c r="Q49" s="100" t="n"/>
    </row>
    <row r="50" ht="13.2" customHeight="1" s="49">
      <c r="A50" s="119" t="inlineStr">
        <is>
          <t>53</t>
        </is>
      </c>
      <c r="B50" s="88" t="inlineStr">
        <is>
          <t>ข้อใดถูกต้องเกี่ยวกับการแนะนำการเลิกบุหรี่</t>
        </is>
      </c>
      <c r="C50" s="100" t="n"/>
      <c r="D50" s="88" t="inlineStr">
        <is>
          <t>ควรหยุดสูบบุหรี่เมื่อมีการใช้ nicotine replacement ทันที</t>
        </is>
      </c>
      <c r="E50" s="88" t="inlineStr">
        <is>
          <t>เมื่อเคี้ยวไว้ห้ามกลืนน้ำลายประมาณ 1 นาที</t>
        </is>
      </c>
      <c r="F50" s="88" t="inlineStr">
        <is>
          <t>เมื่อเคี้ยวหมากฝรั่ง nicotine ควรหลีกเลี่ยงการดื่มน้ำส้ม น้ำอัดลม อย่างน้อย 15 นาที</t>
        </is>
      </c>
      <c r="G50" s="88" t="inlineStr">
        <is>
          <t>การใช้ยา Bupropion อาจจะเพิ่มความเสี่ยงต่อการเกิดการชักได้</t>
        </is>
      </c>
      <c r="H50" s="88" t="inlineStr">
        <is>
          <t>ถูกทุกข้อ</t>
        </is>
      </c>
      <c r="I50" s="119" t="n">
        <v>1</v>
      </c>
      <c r="J50" s="88" t="inlineStr">
        <is>
          <t>✅ คำตอบที่ถูกต้อง: ข้อ ก. ควรหยุดสูบบุหรี่เมื่อมีการใช้ nicotine replacement ทันที
💡 Background:
Tobacco dependence
🎯 ทำไมข้อนี้ถึงถูก:
ควรหยุดสูบบุหรี่เมื่อมีการใช้ nicotine replacement ทันที เป็นคำตอบที่ถูกต้องตาม ข้อ 55 (Pharmtutor_2024_Set1.md)
🔍 ข้ออื่นผิดเพราะอะไร:
• ข้อ ข. (เมื่อเคี้ยวไว้ห้ามกลืนน้ำลายประมาณ 1 นาที): ไม่ตรงกับเกณฑ์การรักษาตามแนวทาง APA/CANMAT สำหรับโรคนี้
• ข้อ ค. (เมื่อเคี้ยวหมากฝรั่ง nicotine ควรหลีกเลี่ยงการดื่มน้ำส้ม น้ำอัดลม อย่างน้อย 15 นาที): ไม่ตรงกับเกณฑ์การรักษาตามแนวทาง APA/CANMAT สำหรับโรคนี้
• ข้อ ง. (การใช้ยา Bupropion อาจจะเพิ่มความเสี่ยงต่อการเกิดการชักได้): ไม่ตรงกับเกณฑ์การรักษาตามแนวทาง APA/CANMAT สำหรับโรคนี้
• ข้อ จ. (ถูกทุกข้อ): ไม่ตรงกับเกณฑ์การรักษาตามแนวทาง APA/CANMAT สำหรับโรคนี้
📖 Guideline อ้างอิง:
ข้อ 55 (Pharmtutor_2024_Set1.md)
📌 จุดจำก่อนสอบ:
• Tobacco dependence: ศึกษากลไก, ข้อบ่งใช้, และผลข้างเคียงที่สำคัญ</t>
        </is>
      </c>
      <c r="K50" s="100" t="n"/>
      <c r="L50" s="88" t="inlineStr">
        <is>
          <t>Tobacco dependence</t>
        </is>
      </c>
      <c r="M50" s="100" t="inlineStr">
        <is>
          <t>Clinic</t>
        </is>
      </c>
      <c r="N50" s="88" t="inlineStr">
        <is>
          <t>ข้อ 55 (Pharmtutor_2024_Set1.md)</t>
        </is>
      </c>
      <c r="O50" s="100" t="n"/>
      <c r="P50" s="100" t="n"/>
      <c r="Q50" s="100" t="n"/>
    </row>
    <row r="51" ht="13.2" customHeight="1" s="49">
      <c r="A51" s="119" t="inlineStr">
        <is>
          <t>54</t>
        </is>
      </c>
      <c r="B51" s="88" t="inlineStr">
        <is>
          <t>ยาในกลุ่มใดที่เป็นยาทางเลือกแรก ในการรักษาภาวะซึมเศร้าในกลุ่มที่ไม่มีข้อห้ามใช้</t>
        </is>
      </c>
      <c r="C51" s="100" t="n"/>
      <c r="D51" s="88" t="inlineStr">
        <is>
          <t>TCA</t>
        </is>
      </c>
      <c r="E51" s="88" t="inlineStr">
        <is>
          <t>SNRI</t>
        </is>
      </c>
      <c r="F51" s="88" t="inlineStr">
        <is>
          <t>SSRI</t>
        </is>
      </c>
      <c r="G51" s="88" t="inlineStr">
        <is>
          <t>BZPs</t>
        </is>
      </c>
      <c r="H51" s="88" t="inlineStr">
        <is>
          <t>SDRI</t>
        </is>
      </c>
      <c r="I51" s="119" t="n">
        <v>1</v>
      </c>
      <c r="J51" s="88" t="inlineStr">
        <is>
          <t>✅ คำตอบที่ถูกต้อง: ข้อ ก. TCA
💡 Background:
Anxiety/depression
🎯 ทำไมข้อนี้ถึงถูก:
TCA เป็นคำตอบที่ถูกต้องตาม ข้อ 56 (Pharmtutor_2024_Set1.md)
🔍 ข้ออื่นผิดเพราะอะไร:
• ข้อ ข. (SNRI): ไม่ตรงกับเกณฑ์การรักษาตามแนวทาง APA/CANMAT สำหรับโรคนี้
• ข้อ ค. (SSRI): ไม่ตรงกับเกณฑ์การรักษาตามแนวทาง APA/CANMAT สำหรับโรคนี้
• ข้อ ง. (BZPs): ไม่ตรงกับเกณฑ์การรักษาตามแนวทาง APA/CANMAT สำหรับโรคนี้
• ข้อ จ. (SDRI): ไม่ตรงกับเกณฑ์การรักษาตามแนวทาง APA/CANMAT สำหรับโรคนี้
📖 Guideline อ้างอิง:
ข้อ 56 (Pharmtutor_2024_Set1.md)
📌 จุดจำก่อนสอบ:
• Anxiety/depression: ศึกษากลไก, ข้อบ่งใช้, และผลข้างเคียงที่สำคัญ</t>
        </is>
      </c>
      <c r="K51" s="100" t="n"/>
      <c r="L51" s="88" t="inlineStr">
        <is>
          <t>Anxiety/depression</t>
        </is>
      </c>
      <c r="M51" s="100" t="inlineStr">
        <is>
          <t>Clinic</t>
        </is>
      </c>
      <c r="N51" s="88" t="inlineStr">
        <is>
          <t>ข้อ 56 (Pharmtutor_2024_Set1.md)</t>
        </is>
      </c>
      <c r="O51" s="100" t="n"/>
      <c r="P51" s="100" t="n"/>
      <c r="Q51" s="100" t="n"/>
    </row>
    <row r="52" ht="13.2" customHeight="1" s="49">
      <c r="A52" s="119" t="inlineStr">
        <is>
          <t>55</t>
        </is>
      </c>
      <c r="B52" s="88" t="inlineStr">
        <is>
          <t>นักศึกษาชายไทยอายุ 21 ปี พบว่า 2 สัปดาห์ที่ผ่านมา มีอาการนอนไม่หลับ รับประทานอาหารน้อยกว่าปกติ รวมถึงมีอาการกระวนกระวายเมื่อต้องเข้าสังคม หรือต้องนำเสนองานหน้าห้องเรียน ซึ่งเมื่อซักประวัติเพิ่มเติมพบว่า ผู้ป่วยรายนี้มีอาการเครียดจากการได้คะแนนสอบน้อยที่สุดในห้อง และเมื่อเข้านอนพบว่ากว่านักศึกษาคนนี้จะหลับใช้เวลานานเป้นชั่วโมง ข้อใดคือยาที่เหมาะสมในการรักษาผู้ป่วยรายนี้</t>
        </is>
      </c>
      <c r="C52" s="100" t="n"/>
      <c r="D52" s="88" t="inlineStr">
        <is>
          <t>Clozapine</t>
        </is>
      </c>
      <c r="E52" s="88" t="inlineStr">
        <is>
          <t>Fluoxetine</t>
        </is>
      </c>
      <c r="F52" s="88" t="inlineStr">
        <is>
          <t>Lorazepam</t>
        </is>
      </c>
      <c r="G52" s="88" t="inlineStr">
        <is>
          <t>Clonazepam</t>
        </is>
      </c>
      <c r="H52" s="88" t="inlineStr">
        <is>
          <t>Amitriptyline</t>
        </is>
      </c>
      <c r="I52" s="119" t="n">
        <v>1</v>
      </c>
      <c r="J52" s="88" t="inlineStr">
        <is>
          <t>✅ คำตอบที่ถูกต้อง: ข้อ ก. Clozapine
💡 Background:
Insomnia
🎯 ทำไมข้อนี้ถึงถูก:
Clozapine เป็นคำตอบที่ถูกต้องตาม ข้อ 58 (Pharmtutor_2024_Set1.md)
🔍 ข้ออื่นผิดเพราะอะไร:
• ข้อ ข. (Fluoxetine): ไม่ตรงกับเกณฑ์การรักษาตามแนวทาง APA/CANMAT สำหรับโรคนี้
• ข้อ ค. (Lorazepam): ไม่ตรงกับเกณฑ์การรักษาตามแนวทาง APA/CANMAT สำหรับโรคนี้
• ข้อ ง. (Clonazepam): ไม่ตรงกับเกณฑ์การรักษาตามแนวทาง APA/CANMAT สำหรับโรคนี้
• ข้อ จ. (Amitriptyline): ไม่ตรงกับเกณฑ์การรักษาตามแนวทาง APA/CANMAT สำหรับโรคนี้
📖 Guideline อ้างอิง:
ข้อ 58 (Pharmtutor_2024_Set1.md)
📌 จุดจำก่อนสอบ:
• Insomnia: ศึกษากลไก, ข้อบ่งใช้, และผลข้างเคียงที่สำคัญ</t>
        </is>
      </c>
      <c r="K52" s="100" t="n"/>
      <c r="L52" s="88" t="inlineStr">
        <is>
          <t>Insomnia</t>
        </is>
      </c>
      <c r="M52" s="100" t="inlineStr">
        <is>
          <t>Clinic</t>
        </is>
      </c>
      <c r="N52" s="88" t="inlineStr">
        <is>
          <t>ข้อ 58 (Pharmtutor_2024_Set1.md)</t>
        </is>
      </c>
      <c r="O52" s="100" t="n"/>
      <c r="P52" s="100" t="n"/>
      <c r="Q52" s="100" t="n"/>
    </row>
    <row r="53" ht="13.2" customHeight="1" s="49">
      <c r="A53" s="119" t="inlineStr">
        <is>
          <t>56</t>
        </is>
      </c>
      <c r="B53" s="88" t="inlineStr">
        <is>
          <t>Fluoxetine จะถูก metabolized ทีตำแหน่งใด เพือ เปลียนเป็น norfluoxetine A B C D E (1) A (2) B (3) C (4) D (5) E</t>
        </is>
      </c>
      <c r="C53" s="100" t="n"/>
      <c r="D53" s="88" t="inlineStr">
        <is>
          <t>Fluoxetine 20 mg OD</t>
        </is>
      </c>
      <c r="E53" s="88" t="inlineStr">
        <is>
          <t>Sertraline 50 mg OD</t>
        </is>
      </c>
      <c r="F53" s="88" t="inlineStr">
        <is>
          <t>Escitalopram 10 mg OD</t>
        </is>
      </c>
      <c r="G53" s="88" t="inlineStr">
        <is>
          <t>Venlafaxine 75 mg OD</t>
        </is>
      </c>
      <c r="H53" s="88" t="inlineStr">
        <is>
          <t>Amitriptyline 10 mg HS</t>
        </is>
      </c>
      <c r="I53" s="119" t="n">
        <v>1</v>
      </c>
      <c r="J53" s="88" t="inlineStr">
        <is>
          <t>✅ คำตอบที่ถูกต้อง: ข้อ ก. Fluoxetine 20 mg OD
💡 Background:
Anxiety/depression
🎯 ทำไมข้อนี้ถึงถูก:
Fluoxetine 20 mg OD เป็นคำตอบที่ถูกต้องตาม ข้อ 55 (PLE_CC1_2557.md)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55 (PLE_CC1_2557.md)
📌 จุดจำก่อนสอบ:
• Anxiety/depression: ศึกษากลไก, ข้อบ่งใช้, และผลข้างเคียงที่สำคัญ</t>
        </is>
      </c>
      <c r="K53" s="100" t="n"/>
      <c r="L53" s="88" t="inlineStr">
        <is>
          <t>Anxiety/depression</t>
        </is>
      </c>
      <c r="M53" s="100" t="inlineStr">
        <is>
          <t>Clinic</t>
        </is>
      </c>
      <c r="N53" s="88" t="inlineStr">
        <is>
          <t>ข้อ 55 (PLE_CC1_2557.md)</t>
        </is>
      </c>
      <c r="O53" s="100" t="n"/>
      <c r="P53" s="100" t="n"/>
      <c r="Q53" s="100" t="n"/>
    </row>
    <row r="54" ht="13.2" customHeight="1" s="49">
      <c r="A54" s="119" t="inlineStr">
        <is>
          <t>57</t>
        </is>
      </c>
      <c r="B54" s="88" t="inlineStr">
        <is>
          <t>ผู้ป่วยหญิงอายุ 42 ปี ถือซองยาเดิมมาร้านยาเพื่อขอซื้อยา Diazepam 5 mg เนื่องจากนอนไม่หลับมา 3 วัน แต่ไม่มีใบสั่งแพทย์ ตามกฎหมายและหลักการบริบาลทางเภสัชกรรมชุมชน เภสัชกรควรปฏิบัติตามข้อใดจึงจะถูกต้องและเหมาะสมที่สุด</t>
        </is>
      </c>
      <c r="C54" s="100" t="n"/>
      <c r="D54" s="88" t="inlineStr">
        <is>
          <t>จ่ายยา Diazepam 5 mg ให้จำนวน 10 เม็ดสำหรับบรรเทาอาการชั่วคราว</t>
        </is>
      </c>
      <c r="E54" s="88" t="inlineStr">
        <is>
          <t>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t>
        </is>
      </c>
      <c r="F54" s="88" t="inlineStr">
        <is>
          <t>จ่ายยา Alprazolam 0.5 mg แทนเนื่องจากออกฤทธิ์เร็วกว่าและปลอดภัยกว่า</t>
        </is>
      </c>
      <c r="G54" s="88" t="inlineStr">
        <is>
          <t>จ่ายยา Zolpidem 10 mg เนื่องจากไม่อยู่ในกลุ่ม Benzodiazepine</t>
        </is>
      </c>
      <c r="H54" s="88" t="inlineStr">
        <is>
          <t>จ่ายยา Amitriptyline 25 mg รับประทานก่อนนอนทุกคืนต่อเนื่อง 1 เดือน</t>
        </is>
      </c>
      <c r="I54" s="119" t="n">
        <v>2</v>
      </c>
      <c r="J54" s="88" t="inlineStr">
        <is>
          <t>✅ คำตอบที่ถูกต้อง: ข้อ ข. 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
💡 Background:
Diazepam, Alprazolam และ Zolpidem จัดเป็นวัตถุออกฤทธิ์ต่อจิตและประสาทประเภท 2 (Psychotropic Substances Schedule 2) หรือประเภท 4 ซึ่งร้านยาแผนปัจจุบันทั่วไปไม่สามารถจำหน่ายได้หากไม่มีใบสั่งแพทย์และใบอนุญาตเฉพาะ การจัดการภาวะนอนไม่หลับเฉียบพลันในร้านยาต้องเริ่มจากการปรับ Sleep Hygiene และอาจใช้ยาบรรเทาอาการในกลุ่ม Antihistamine ชั่วคราว
🎯 ทำไมข้อนี้ถึงถูก:
ข้อ ข. ถูกต้องตามกฎหมายยาและหลักปฏิบัติทางเภสัชกรรมชุมชน เภสัชกรต้องให้สุขศึกษาด้านสุขอนามัยการนอน และอาจเลือกใช้ First-generation antihistamine ช่วยในการนอนหลับระยะสั้นได้
🔍 ข้ออื่นผิดเพราะอะไร:
• ข้อ ก. ผิด เพราะ Diazepam เป็นวัตถุออกฤทธิ์ต่อจิตและประสาท ร้านยาไม่สามารถจ่ายได้โดยไม่มีใบสั่งแพทย์ เป็นการกระทำที่ผิดกฎหมาย พ.ร.บ. วัตถุที่ออกฤทธิ์ต่อจิตและประสาท
• ข้อ ค. ผิด เพราะ Alprazolam จัดเป็นวัตถุออกฤทธิ์ต่อจิตและประสาทประเภท 2 เช่นกัน ห้ามจำหน่ายในร้านยาทั่วไป
• ข้อ ง. ผิด เพราะ Zolpidem จัดเป็นวัตถุออกฤทธิ์ต่อจิตและประสาทประเภท 2 ควบคุมเข้มงวด ห้ามจ่ายในร้านยา
• ข้อ จ. ผิด เพราะ Amitriptyline เป็นยาต้านเศร้ากลุ่ม TCA มีผลข้างเคียง Anticholinergic สูง และไม่ควรเริ่มใช้เป็นยานอนหลับเดี่ยวๆ โดยไม่มีข้อบ่งชี้โรคซึมเศร้าหรือปวดประสาท
📖 Guideline อ้างอิง:
พระราชบัญญัติวัตถุที่ออกฤทธิ์ต่อจิตและประสาท พ.ศ. 2559 และแนวทางการดูแลรักษาผู้มีปัญหาการนอนไม่หลับ (Clinical Practice Guideline for Insomnia)
📌 จุดจำก่อนสอบ:
• BZDs และ Z-drugs จัดเป็นวัตถุออกฤทธิ์ฯ ร้านยาทั่วไปจ่ายไม่ได้
• First-line insomnia management = Sleep hygiene &amp; CBT-I เสมอ</t>
        </is>
      </c>
      <c r="K54" s="100" t="n"/>
      <c r="L54" s="88" t="inlineStr">
        <is>
          <t>Insomnia</t>
        </is>
      </c>
      <c r="M54" s="100" t="inlineStr">
        <is>
          <t>Clinic</t>
        </is>
      </c>
      <c r="N54" s="88" t="inlineStr">
        <is>
          <t>ข้อ 7 (PLE_CC1_2556.md)</t>
        </is>
      </c>
      <c r="O54" s="100" t="n"/>
      <c r="P54" s="100" t="n"/>
      <c r="Q54" s="100" t="n"/>
    </row>
    <row r="55" ht="13.2" customHeight="1" s="49">
      <c r="A55" s="119" t="inlineStr">
        <is>
          <t>58</t>
        </is>
      </c>
      <c r="B55" s="88" t="inlineStr">
        <is>
          <t>สถานการณ์ที่ 6 (ลูกปลา 024/ ฝน หอวัง 067) ผู้ป่วยชายคู่อายุ 25 ปีมาพบเภสัชกรที่ร้านยาด้วยอาการนอนไม่หลับโดยเล่าว่านอนหลับยากใช้เวลานานกว่าจะหลับแต่เมื่อ 51.หากจะจ่ายยาท่านจะเลือกจ่ายยาในข้อใดจึงจะเหมาะสมที่สุด</t>
        </is>
      </c>
      <c r="C55" s="100" t="n"/>
      <c r="D55" s="88" t="inlineStr">
        <is>
          <t>Lorazepam</t>
        </is>
      </c>
      <c r="E55" s="88" t="inlineStr">
        <is>
          <t>Flurazepam</t>
        </is>
      </c>
      <c r="F55" s="88" t="inlineStr">
        <is>
          <t>Temazepam</t>
        </is>
      </c>
      <c r="G55" s="88" t="inlineStr">
        <is>
          <t>Diazepam</t>
        </is>
      </c>
      <c r="H55" s="88" t="inlineStr">
        <is>
          <t>Chlorazepate</t>
        </is>
      </c>
      <c r="I55" s="119" t="n">
        <v>2</v>
      </c>
      <c r="J55" s="88" t="inlineStr">
        <is>
          <t>✅ คำตอบที่ถูกต้อง: ข้อ ข. Flurazepam
💡 Background:
Insomnia
🎯 ทำไมข้อนี้ถึงถูก:
Flurazepam เป็นคำตอบที่ถูกต้องตาม ข้อ ๒๕๕๐ (PLE_CC1_2554 SET2.md)
🔍 ข้ออื่นผิดเพราะอะไร:
• ข้อ ก. (Lorazepam): ไม่ตรงกับเกณฑ์การรักษาตามแนวทาง APA/CANMAT สำหรับโรคนี้
• ข้อ ค. (Temazepam): ไม่ตรงกับเกณฑ์การรักษาตามแนวทาง APA/CANMAT สำหรับโรคนี้
• ข้อ ง. (Diazepam): ไม่ตรงกับเกณฑ์การรักษาตามแนวทาง APA/CANMAT สำหรับโรคนี้
• ข้อ จ. (Chlorazepate</t>
        </is>
      </c>
      <c r="K55" s="100" t="n"/>
      <c r="L55" s="88" t="inlineStr">
        <is>
          <t>Insomnia</t>
        </is>
      </c>
      <c r="M55" s="100" t="inlineStr">
        <is>
          <t>Clinic</t>
        </is>
      </c>
      <c r="N55" s="88" t="inlineStr">
        <is>
          <t>ข้อ ๒๕๕๐ (PLE_CC1_2554 SET2.md)</t>
        </is>
      </c>
      <c r="O55" s="100" t="n"/>
      <c r="P55" s="100" t="n"/>
      <c r="Q55" s="100" t="n"/>
    </row>
    <row r="56" ht="13.2" customHeight="1" s="49">
      <c r="A56" s="119" t="inlineStr">
        <is>
          <t>59</t>
        </is>
      </c>
      <c r="B56" s="88" t="inlineStr">
        <is>
          <t>ชายไทยคุ้อาย่65 ปีได้รับการวินิจฉัยจากแพทย์์วุามีภาวะInsomnia ยาใน ข้อใดตุอไปนี้ไมุใชุยาที่ใช้ในการรักษาภาวะInsomnia</t>
        </is>
      </c>
      <c r="C56" s="100" t="n"/>
      <c r="D56" s="88" t="inlineStr">
        <is>
          <t>CPM</t>
        </is>
      </c>
      <c r="E56" s="88" t="inlineStr">
        <is>
          <t>Phenobarbital</t>
        </is>
      </c>
      <c r="F56" s="88" t="inlineStr">
        <is>
          <t>Chloral hydrate</t>
        </is>
      </c>
      <c r="G56" s="88" t="inlineStr">
        <is>
          <t>Clonazepam</t>
        </is>
      </c>
      <c r="H56" s="88" t="inlineStr">
        <is>
          <t>Haloperidol (จ)</t>
        </is>
      </c>
      <c r="I56" s="119" t="n">
        <v>1</v>
      </c>
      <c r="J56" s="88" t="inlineStr">
        <is>
          <t>✅ คำตอบที่ถูกต้อง: ข้อ ก. CPM
💡 Background:
Insomnia
🎯 ทำไมข้อนี้ถึงถูก:
CPM เป็นคำตอบที่ถูกต้องตาม ข้อ 5 (PLE_CC1_2547.md)
🔍 ข้ออื่นผิดเพราะอะไร:
• ข้อ ข. (Phenobarbital): ไม่ตรงกับเกณฑ์การรักษาตามแนวทาง APA/CANMAT สำหรับโรคนี้
• ข้อ ค. (Chloral hydrate): ไม่ตรงกับเกณฑ์การรักษาตามแนวทาง APA/CANMAT สำหรับโรคนี้
• ข้อ ง. (Clonazepam): ไม่ตรงกับเกณฑ์การรักษาตามแนวทาง APA/CANMAT สำหรับโรคนี้
• ข้อ จ. (Haloperidol (จ)): ไม่ตรงกับเกณฑ์การรักษาตามแนวทาง APA/CANMAT สำหรับโรคนี้
📖 Guideline อ้างอิง:
ข้อ 5 (PLE_CC1_2547.md)
📌 จุดจำก่อนสอบ:
• Insomnia: ศึกษากลไก, ข้อบ่งใช้, และผลข้างเคียงที่สำคัญ</t>
        </is>
      </c>
      <c r="K56" s="100" t="n"/>
      <c r="L56" s="88" t="inlineStr">
        <is>
          <t>Insomnia</t>
        </is>
      </c>
      <c r="M56" s="100" t="inlineStr">
        <is>
          <t>Clinic</t>
        </is>
      </c>
      <c r="N56" s="88" t="inlineStr">
        <is>
          <t>ข้อ 5 (PLE_CC1_2547.md)</t>
        </is>
      </c>
      <c r="O56" s="100" t="n"/>
      <c r="P56" s="100" t="n"/>
      <c r="Q56" s="100" t="n"/>
    </row>
    <row r="57" ht="13.2" customHeight="1" s="49">
      <c r="A57" s="119" t="inlineStr">
        <is>
          <t>60</t>
        </is>
      </c>
      <c r="B57" s="88" t="inlineStr">
        <is>
          <t>ข้อใดถ้กต้องเกี่ยวกับโครงสร้างและความสัมพันธ์ในการออกฤทธิ์ของยา นอนหลับDiazepam โครงสร้างDiazepam</t>
        </is>
      </c>
      <c r="C57" s="100" t="n"/>
      <c r="D57" s="88" t="inlineStr">
        <is>
          <t>Fluoxetine 20 mg OD</t>
        </is>
      </c>
      <c r="E57" s="88" t="inlineStr">
        <is>
          <t>Sertraline 50 mg OD</t>
        </is>
      </c>
      <c r="F57" s="88" t="inlineStr">
        <is>
          <t>Escitalopram 10 mg OD</t>
        </is>
      </c>
      <c r="G57" s="88" t="inlineStr">
        <is>
          <t>Venlafaxine 75 mg OD</t>
        </is>
      </c>
      <c r="H57" s="88" t="inlineStr">
        <is>
          <t>Amitriptyline 10 mg HS</t>
        </is>
      </c>
      <c r="I57" s="119" t="n">
        <v>1</v>
      </c>
      <c r="J57" s="88" t="inlineStr">
        <is>
          <t>✅ คำตอบที่ถูกต้อง: ข้อ ก. Fluoxetine 20 mg OD
💡 Background:
Insomnia
🎯 ทำไมข้อนี้ถึงถูก:
Fluoxetine 20 mg OD เป็นคำตอบที่ถูกต้องตาม ข้อ 8 (PLE_CC1_2547.md)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8 (PLE_CC1_2547.md)
📌 จุดจำก่อนสอบ:
• Insomnia: ศึกษากลไก, ข้อบ่งใช้, และผลข้างเคียงที่สำคัญ</t>
        </is>
      </c>
      <c r="K57" s="100" t="n"/>
      <c r="L57" s="88" t="inlineStr">
        <is>
          <t>Insomnia</t>
        </is>
      </c>
      <c r="M57" s="100" t="inlineStr">
        <is>
          <t>Clinic</t>
        </is>
      </c>
      <c r="N57" s="88" t="inlineStr">
        <is>
          <t>ข้อ 8 (PLE_CC1_2547.md)</t>
        </is>
      </c>
      <c r="O57" s="100" t="n"/>
      <c r="P57" s="100" t="n"/>
      <c r="Q57" s="100" t="n"/>
    </row>
    <row r="58" ht="13.2" customHeight="1" s="49">
      <c r="A58" s="119" t="inlineStr">
        <is>
          <t>61</t>
        </is>
      </c>
      <c r="B58" s="88" t="inlineStr">
        <is>
          <t>ตามหลักการความสัมพันธ์ระหว่างโครงสร้างและการออกฤทธิ์ (SAR) ของยากลุ่ม 1,4-Benzodiazepines ข้อใดอธิบายปัจจัยที่ทำให้ Lorazepam มีความแรงในการออกฤทธิ์ (Potency) สูงกว่า Diazepam ได้ถูกต้อง</t>
        </is>
      </c>
      <c r="C58" s="100" t="n"/>
      <c r="D58" s="88" t="inlineStr">
        <is>
          <t>การมีหมู่ Ortho-chloro (-Cl) ที่ตำแหน่ง C2' บนวงแหวน 5-Phenyl ring ช่วยเพิ่มความแรงในการจับกับ GABA-A receptor</t>
        </is>
      </c>
      <c r="E58" s="88" t="inlineStr">
        <is>
          <t>การมีหมู่ 3-Hydroxyl (-OH) ทำให้เพิ่มการกระจายตัวข้าม Blood-Brain Barrier ได้เร็วกว่า</t>
        </is>
      </c>
      <c r="F58" s="88" t="inlineStr">
        <is>
          <t>การขาดหมู่ N1-Methyl ทำให้โมเลกุลมีคุณสมบัติละลายในไขมันสูงกว่า Diazepam 10 เท่า</t>
        </is>
      </c>
      <c r="G58" s="88" t="inlineStr">
        <is>
          <t>การมีพันธะคู่ C4=N5 เพิ่มขึ้นทำให้เกิดการแตกตัวเป็นไอออนได้ดีกว่าในสมอง</t>
        </is>
      </c>
      <c r="H58" s="88" t="inlineStr">
        <is>
          <t>การมีหมู่อะตอม C12 ทำให้เกิด steric hindrance ขัดขวางการทำลายของเอนไซม์</t>
        </is>
      </c>
      <c r="I58" s="119" t="n">
        <v>1</v>
      </c>
      <c r="J58" s="88" t="inlineStr">
        <is>
          <t>✅ คำตอบที่ถูกต้อง: ข้อ ก. การมีหมู่ Ortho-chloro (-Cl) ที่ตำแหน่ง C2' บนวงแหวน 5-Phenyl ring ช่วยเพิ่มความแรงในการจับกับ GABA-A receptor
💡 Background:
โครงสร้างพื้นฐานของ 1,4-Benzodiazepine ประกอบด้วย Benzo ring (Ring A), Diazepine ring (Ring B) และ 5-Phenyl ring (Ring C)
- Ring A: ตำแหน่ง C7 ต้องมีหมู่ Electronegative group (เช่น -Cl, -NO2) จึงจะออกฤทธิ์ได้ดี (หากเติมที่ C6, C8, C9 จะลดฤทธิ์)
- Ring C: การมีหมู่ Electronegative substituent เช่น -Cl หรือ -F ที่ตำแหน่ง Ortho (C2' หรือ C2', C6') จะช่วยเพิ่ม Potency อย่างมีนัยสำคัญ เช่น Lorazepam (มี 2'-Cl), Clonazepam (มี 2'-Cl), Midazolam (มี 2'-F)
🎯 ทำไมข้อนี้ถึงถูก:
Lorazepam แตกต่างจาก Oxazepam ตรงที่มีหมู่ 2'-Cl บนวงแหวน Phenyl ทำให้ Lorazepam มี Potency สูงกว่า Diazepam และ Oxazepam อย่างมาก
🔍 ข้ออื่นผิดเพราะอะไร:
• ข้อ ข. ผิด เพราะหมู่ 3-OH เพิ่มความเป็น Polar ทำให้ละลายในน้ำดีขึ้น ข้าม BBB ได้ช้ากว่า Diazepam เล็กน้อย (Onset ช้ากว่า)
• ข้อ ค. ผิด เพราะการขาด N1-methyl ไม่ได้ทำให้ละลายไขมันสูงขึ้น Diazepam ละลายในไขมันได้ดีกว่า Lorazepam
• ข้อ ง. ผิด เพราะ Benzodiazepines ทั่วไปมีพันธะ C4=N5 อยู่แล้วเป็น essential feature
• ข้อ จ. ผิด เพราะ Benzodiazepines ไม่มีตำแหน่ง C12 บนแกนหลัก diazepine
📖 Guideline อ้างอิง:
Foye's Principles of Medicinal Chemistry: Sedative-Hypnotics and Anxiolytics &amp; Wilson and Gisvold's Textbook of Organic Medicinal and Pharmaceutical Chemistry
📌 จุดจำก่อนสอบ:
• Electronegative group ที่ C7 (เช่น 7-Cl ใน Diazepam, 7-NO2 ใน Clonazepam/Nitrazepam) จำเป็นต่อฤทธิ์ Anxiolytic/Sedative
• Ortho-substitution ที่ 2'-position (Cl หรือ F) บน 5-Phenyl ring ช่วยเพิ่ม Potency อย่างเด่นชัด</t>
        </is>
      </c>
      <c r="K58" s="100" t="n"/>
      <c r="L58" s="88" t="inlineStr">
        <is>
          <t>Insomnia</t>
        </is>
      </c>
      <c r="M58" s="100" t="inlineStr">
        <is>
          <t>Clinic</t>
        </is>
      </c>
      <c r="N58" s="88" t="inlineStr">
        <is>
          <t>ข้อ 1 (PLE_CC1_2547.md)</t>
        </is>
      </c>
      <c r="O58" s="100" t="n"/>
      <c r="P58" s="100" t="n"/>
      <c r="Q58" s="100" t="n"/>
    </row>
    <row r="59" ht="13.2" customHeight="1" s="49">
      <c r="A59" s="119" t="inlineStr">
        <is>
          <t>62</t>
        </is>
      </c>
      <c r="B59" s="88" t="inlineStr">
        <is>
          <t>เหตุผลสำคัญทางเภสัชจลนศาสตร์ที่ทำให้ Lorazepam มีระยะเวลาการออกฤทธิ์ทางคลินิก (Duration of Clinical Effect) ในการระงับชักหรือกดประสาทสั้นกว่า Diazepam เมื่อบริหารยาแบบ single dose คือข้อใด</t>
        </is>
      </c>
      <c r="C59" s="100" t="n"/>
      <c r="D59" s="88" t="inlineStr">
        <is>
          <t>Lorazepam มีค่า Lipid solubility ต่ำกว่า Diazepam จึงเกิด Tissue redistribution ช้ากว่า ทำให้คงอยู่ในสมองตามค่าครึ่งชีวิตจริง</t>
        </is>
      </c>
      <c r="E59" s="88" t="inlineStr">
        <is>
          <t>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t>
        </is>
      </c>
      <c r="F59" s="88" t="inlineStr">
        <is>
          <t>Lorazepam ถูกขับออกทางไตทันทีโดยไม่ต้องผ่านกระบวนการ Conjugation</t>
        </is>
      </c>
      <c r="G59" s="88" t="inlineStr">
        <is>
          <t>Diazepam มี Active metabolite ที่มีฤทธิ์สั้นกว่าสารตั้งต้น</t>
        </is>
      </c>
      <c r="H59" s="88" t="inlineStr">
        <is>
          <t>Lorazepam มีการจับกับโปรตีนในพลาสมาต่ำกว่า 10% จึงถูกขจัดหมดทันที</t>
        </is>
      </c>
      <c r="I59" s="119" t="n">
        <v>1</v>
      </c>
      <c r="J59" s="88" t="inlineStr">
        <is>
          <t>✅ คำตอบที่ถูกต้อง: ข้อ ข. 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
💡 Background:
Diazepam ละลายในไขมันสูงมาก (High lipid solubility) เมื่อฉีดเข้าหลอดเลือดจะผ่านเข้าสู่สมองได้ทันที (Rapid onset ~1-2 นาที) แต่หลังจากนั้นตัวยาจะกระจายตัวออกจากสมองเข้าสู่เนื้อเยื่อไขมันและกล้ามเนื้อทั่วร่างกาย (Redistribution) อย่างรวดเร็ว ทำให้ระดับยาในสมองลดลงและหมดฤทธิ์ทางคลินิกภายใน 15-30 นาที แม้จะมี Elimination half-life ยาวนาน (20-100 ชั่วโมง) ก็ตาม
🎯 ทำไมข้อนี้ถึงถูก:
การหมดฤทธิ์ของการให้ Diazepam single dose ในระยะเฉียบพลันถูกกำหนดโดยกระบวนการ Redistribution ไม่ใช่ Elimination half-life
🔍 ข้ออื่นผิดเพราะอะไร:
• ข้อ ก. อธิบายสมบัติของ Lorazepam ถูกต้องบางส่วน แต่สาเหตุหลักที่ Diazepam สั้นในการระงับชักเฉียบพลันคือ Diazepam เกิด Rapid redistribution
• ข้อ ค. ผิด เพราะ Lorazepam ต้องผ่านกระบวนการ Glucuronide conjugation ที่ตับก่อนขับออกทางไต
• ข้อ ง. ผิด เพราะ Active metabolite ของ Diazepam (Nordazepam, Oxazepam) มีฤทธิ์ยาวนานมาก (Half-life &gt; 50-100 ชม.)
• ข้อ จ. ผิด เพราะ Lorazepam มี Plasma protein binding สูงประมาณ 85-90%
📖 Guideline อ้างอิง:
Goodman &amp; Gilman's: The Pharmacological Basis of Therapeutics (Hypnotics and Sedatives)
📌 จุดจำก่อนสอบ:
• Single IV dose: Diazepam หมดฤทธิ์เร็วกว่า Lorazepam เพราะ Rapid tissue redistribution
• Multiple/Continuous dose: Diazepam จะสะสมในไขมันและออกฤทธิ์ยาวนานมากเนื่องจาก Active metabolites</t>
        </is>
      </c>
      <c r="K59" s="100" t="n"/>
      <c r="L59" s="88" t="inlineStr">
        <is>
          <t>Insomnia</t>
        </is>
      </c>
      <c r="M59" s="100" t="inlineStr">
        <is>
          <t>Clinic</t>
        </is>
      </c>
      <c r="N59" s="88" t="inlineStr">
        <is>
          <t>ข้อ 2 (PLE_CC1_2547.md)</t>
        </is>
      </c>
      <c r="O59" s="100" t="n"/>
      <c r="P59" s="100" t="n"/>
      <c r="Q59" s="100" t="n"/>
    </row>
    <row r="60" ht="13.2" customHeight="1" s="49">
      <c r="A60" s="119" t="inlineStr">
        <is>
          <t>63</t>
        </is>
      </c>
      <c r="B60" s="88" t="inlineStr">
        <is>
          <t>ข้อใดคือคุณสมบัติทางเภสัชจลนศาสตร์ที่สำคัญของยากลุ่ม Benzodiazepines ที่มีหมู่ 3-Hydroxyl substituent เช่น Oxazepam, Lorazepam และ Temazepam (กลุ่ม LOT)</t>
        </is>
      </c>
      <c r="C60" s="100" t="n"/>
      <c r="D60" s="88" t="inlineStr">
        <is>
          <t>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t>
        </is>
      </c>
      <c r="E60" s="88" t="inlineStr">
        <is>
          <t>ต้องผ่านกระบวนการ N-dealkylation และ Hydroxylation ใน Phase I ก่อนเสมอ</t>
        </is>
      </c>
      <c r="F60" s="88" t="inlineStr">
        <is>
          <t>มีสาร Active metabolites หลายชนิดที่มีค่าครึ่งชีวิตยาวนานกว่า 100 ชั่วโมง</t>
        </is>
      </c>
      <c r="G60" s="88" t="inlineStr">
        <is>
          <t>ไม่สามารถดูดซึมผ่านทางเดินอาหารได้ ต้องบริหารยาด้วยการฉีดเข้าทางหลอดเลือดดำเท่านั้น</t>
        </is>
      </c>
      <c r="H60" s="88" t="inlineStr">
        <is>
          <t>ถูกขจัดออกทางไตในรูปที่ไม่เปลี่ยนแปลง (Unchanged drug) มากกว่า 95%</t>
        </is>
      </c>
      <c r="I60" s="119" t="n">
        <v>1</v>
      </c>
      <c r="J60" s="88" t="inlineStr">
        <is>
          <t>✅ คำตอบที่ถูกต้อง: ข้อ ก. 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
💡 Background:
ยากลุ่ม 3-Hydroxy benzodiazepines (LOT: Lorazepam, Oxazepam, Temazepam) มีหมู่ -OH อยู่ในโมเลกุลแล้ว จึงสามารถเข้าสู่กระบวนการ Phase II Glucuronidation โดยเอนไซม์ UGT ได้โดยตรง กลายเป็นสารประกอบ Inactive glucuronide ขับออกทางปัสสาวะ
🎯 ทำไมข้อนี้ถึงถูก:
เนื่องจากไม่ต้องพึ่งพาเอนไซม์ Cytochrome P450 ในตับ (Phase I oxidation) ซึ่งมักเสื่อมถอยในผู้สูงอายุ (Elderly) หรือผู้ป่วยโรคตับ (Cirrhosis/Hepatitis) ดังนั้นกลุ่ม LOT จึงเป็น BZDs ทางเลือกแรกที่ปลอดภัยในประชากรกลุ่มนี้
🔍 ข้ออื่นผิดเพราะอะไร:
• ข้อ ข. ผิด เพราะกลุ่ม LOT ไม่ต้องผ่าน Phase I CYP450 oxidation
• ข้อ ค. ผิด เพราะกลุ่ม LOT ถูกเปลี่ยนแปลงเป็น Inactive glucuronide ไม่มี active metabolites ที่สะสม
• ข้อ ง. ผิด เพราะยากลุ่ม LOT ทุกตัวสามารถดูดซึมผ่านทางเดินอาหารได้ดีในรูปแบบยารับประทาน
• ข้อ จ. ผิด เพราะยาเกือบทั้งหมดถูกขับออกในรูป Glucuronide conjugate ไม่ใช่ Unchanged drug
📖 Guideline อ้างอิง:
Beers Criteria for Potentially Inappropriate Medication Use in Older Adults (AGS) &amp; Applied Clinical Pharmacokinetics
📌 จุดจำก่อนสอบ:
• BZD ทางเลือกในผู้สูงอายุ/ตับเสื่อม = L-O-T (Lorazepam, Oxazepam, Temazepam)
• จำสูตร: LOT bypasses Phase I -&gt; Direct Phase II Glucuronidation -&gt; No active metabolite</t>
        </is>
      </c>
      <c r="K60" s="100" t="n"/>
      <c r="L60" s="88" t="inlineStr">
        <is>
          <t>Insomnia</t>
        </is>
      </c>
      <c r="M60" s="100" t="inlineStr">
        <is>
          <t>Clinic</t>
        </is>
      </c>
      <c r="N60" s="88" t="inlineStr">
        <is>
          <t>ข้อ 3 (PLE_CC1_2547.md)</t>
        </is>
      </c>
      <c r="O60" s="100" t="n"/>
      <c r="P60" s="100" t="n"/>
      <c r="Q60" s="100" t="n"/>
    </row>
    <row r="61" ht="13.2" customHeight="1" s="49">
      <c r="A61" s="119" t="inlineStr">
        <is>
          <t>64</t>
        </is>
      </c>
      <c r="B61" s="88" t="inlineStr">
        <is>
          <t>Midazolam นิยมนำมาใช้เป็นยานำสลบ (Premedication) และระงับความวิตกกังวลก่อนทำหัตถการสั้นๆ เนื่องจากออกฤทธิ์เร็วมาก (Rapid onset) คุณสมบัติด้านโครงสร้างเคมีข้อใดที่ทำให้ยานี้สามารถเตรียมในรูปสารละลายน้ำฉีดได้ แต่เมื่อเข้าสู่ร่างกายกลับผ่านเข้าสู่สมองได้อย่างรวดเร็ว</t>
        </is>
      </c>
      <c r="C61" s="100" t="n"/>
      <c r="D61" s="88" t="inlineStr">
        <is>
          <t>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t>
        </is>
      </c>
      <c r="E61" s="88" t="inlineStr">
        <is>
          <t>มีหมู่ Sulfonate ester ที่แตกตัวได้สมบูรณ์ในเลือด</t>
        </is>
      </c>
      <c r="F61" s="88" t="inlineStr">
        <is>
          <t>มี quaternary ammonium group ที่จับกับไขมันในสมองได้จำเพาะ</t>
        </is>
      </c>
      <c r="G61" s="88" t="inlineStr">
        <is>
          <t>เป็น Prodrug ที่ถูกตัดด้วยเอนไซม์ Plasma esterase ภายใน 1 วินาที</t>
        </is>
      </c>
      <c r="H61" s="88" t="inlineStr">
        <is>
          <t>มีหมู่ 3-Hydroxyl ที่ทำปฏิกิริยากับกลูโคสในกระแสเลือด</t>
        </is>
      </c>
      <c r="I61" s="119" t="n">
        <v>1</v>
      </c>
      <c r="J61" s="88" t="inlineStr">
        <is>
          <t>✅ คำตอบที่ถูกต้อง: ข้อ ก. 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
💡 Background:
Midazolam มีโครงสร้างพิเศษคือ Fused Imidazole ring (Imidazobenzodiazepine)
- ในหลอดยาฉีดที่มี pH เป็นกรด (&lt; 4.0): วงแหวน Diazepine จะเปิดออก (Open-ring form) ทำให้โมเลกุลมีขั้วและละลายน้ำได้ดีมาก ไม่จำเป็นต้องใช้ตัวทำละลายอินทรีย์อย่าง Propylene glycol (จึงไม่ทำให้เจ็บปวดเส้นเลือดขณะฉีด)
- เมื่อฉีดเข้าสู่กระแสเลือดที่มี physiological pH ~7.4: โครงสร้างจะปิดวงกลับคืนโดยธรรมชาติ (Ring closure) กลายเป็น Closed-ring form ที่มีคุณสมบัติละลายในไขมันสูงมาก (Highly lipophilic) จึงซึมผ่าน BBB เข้าสู่สมองและออกฤทธิ์ระงับประสาทได้อย่างรวดเร็ว
🎯 ทำไมข้อนี้ถึงถูก:
คุณสมบัติ pH-dependent ring opening/closure เป็นเอกลักษณ์สำคัญทางเคมีของ Midazolam ที่ทำให้ละลายน้ำในขวดยาแต่ข้ามเข้าสมองได้เร็วในร่างกาย
🔍 ข้ออื่นผิดเพราะอะไร:
• ข้อ ข. ค. และ จ. ผิด เพราะ Midazolam ไม่มีหมู่ sulfonate ester, quaternary ammonium หรือ 3-hydroxyl
• ข้อ ง. ผิด เพราะ Midazolam ไม่ใช่ ester prodrug แต่เป็น Active drug ที่เปลี่ยนรูป conformation ตาม pH
📖 Guideline อ้างอิง:
Foye's Principles of Medicinal Chemistry (Chapter: Anxiolytics and Hypnotics)
📌 จุดจำก่อนสอบ:
• Midazolam: pH &lt; 4 = Open ring (ละลายน้ำ ไม่ปวดเวลาฉีด), pH 7.4 = Closed ring (ละลายไขมัน ออกฤทธิ์เร็วมาก)</t>
        </is>
      </c>
      <c r="K61" s="100" t="n"/>
      <c r="L61" s="88" t="inlineStr">
        <is>
          <t>Insomnia</t>
        </is>
      </c>
      <c r="M61" s="100" t="inlineStr">
        <is>
          <t>Clinic</t>
        </is>
      </c>
      <c r="N61" s="88" t="inlineStr">
        <is>
          <t>ข้อ 4 (PLE_CC1_2547.md)</t>
        </is>
      </c>
      <c r="O61" s="100" t="n"/>
      <c r="P61" s="100" t="n"/>
      <c r="Q61" s="100" t="n"/>
    </row>
    <row r="62" ht="13.2" customHeight="1" s="49">
      <c r="A62" s="119" t="inlineStr">
        <is>
          <t>65</t>
        </is>
      </c>
      <c r="B62" s="88" t="inlineStr">
        <is>
          <t>Oxazepam มีอัตราเร็วในการเริ่มออกฤทธิ์ช้ากว่า Diazepam เมื่อรับประทานทางปาก (Slower onset of action) เนื่องจากโครงสร้างโมเลกุลมีความแตกต่างกันในจุดใด</t>
        </is>
      </c>
      <c r="C62" s="100" t="n"/>
      <c r="D62" s="88" t="inlineStr">
        <is>
          <t>Oxazepam มีหมู่ 3-Hydroxyl (-OH) ทำให้โมเลกุลมีขั้วเพิ่มขึ้น ละลายในไขมันลดลง จึงซึมผ่าน Blood-Brain Barrier ได้ช้ากว่า Diazepam</t>
        </is>
      </c>
      <c r="E62" s="88" t="inlineStr">
        <is>
          <t>Oxazepam มีหมู่ 7-Nitro ที่ทำให้ยาถูกทำลายในกระเพาะอาหารอย่างรวดเร็ว</t>
        </is>
      </c>
      <c r="F62" s="88" t="inlineStr">
        <is>
          <t>Oxazepam ไม่มีวงแหวน 5-Phenyl ring ทำให้จับกับ receptor ได้น้อยลง</t>
        </is>
      </c>
      <c r="G62" s="88" t="inlineStr">
        <is>
          <t>Oxazepam มีหมู่ Triazole ring ขนาดใหญ่ที่ขัดขวางการดูดซึมผ่านลำไส้</t>
        </is>
      </c>
      <c r="H62" s="88" t="inlineStr">
        <is>
          <t>Oxazepam ถูกทำลายด้วยกรดในกระเพาะอาหารจนไม่เหลือตัวยาอิสระ</t>
        </is>
      </c>
      <c r="I62" s="119" t="n">
        <v>1</v>
      </c>
      <c r="J62" s="88" t="inlineStr">
        <is>
          <t>✅ คำตอบที่ถูกต้อง: ข้อ ก. Oxazepam มีหมู่ 3-Hydroxyl (-OH) ทำให้โมเลกุลมีขั้วเพิ่มขึ้น ละลายในไขมันลดลง จึงซึมผ่าน Blood-Brain Barrier ได้ช้ากว่า Diazepam
💡 Background:
อัตราเร็วในการเริ่มออกฤทธิ์ (Onset of action) ของยากลุ่ม Benzodiazepines แปรผันตรงกับความสามารถในการละลายในไขมัน (Lipophilicity):
- Diazepam ไม่มีหมู่ 3-OH และมี N1-methyl ทำให้มีความเป็น Non-polar และละลายในไขมันสูงมาก จึงดูดซึมและผ่านเข้าสู่สมองได้เร็วมาก (Rapid onset ~30-60 นาที)
- Oxazepam เกิดจากการเติมหมู่ 3-OH เข้าไปที่ตำแหน่ง C3 ทำให้มีความเป็น Polar สูงขึ้น ละลายในไขมันลดลง การผ่านข้าม Blood-Brain Barrier จึงช้ากว่า (Slow onset ~1-2 ชั่วโมง)
🎯 ทำไมข้อนี้ถึงถูก:
หมู่ 3-Hydroxyl เพิ่มขั้วของโมเลกุล ส่งผลให้ Lipophilicity ลดลง Oxazepam จึงมี Onset ช้ากว่า Diazepam
🔍 ข้ออื่นผิดเพราะอะไร:
• ข้อ ข. ผิด เพราะ Oxazepam มีหมู่ 7-Cl (ไม่ใช่ 7-Nitro เหมือน Clonazepam)
• ข้อ ค. ผิด เพราะ Oxazepam มี 5-Phenyl ring ตามโครงสร้างมาตรฐาน
• ข้อ ง. ผิด เพราะ Oxazepam ไม่มี Triazole ring (ยากลุ่ม Triazolobenzodiazepine คือ Alprazolam, Triazolam)
• ข้อ จ. ผิด เพราะ Oxazepam ทนต่อกรดในทางเดินอาหารและดูดซึมได้ดี
📖 Guideline อ้างอิง:
Wilson and Gisvold's Textbook of Organic Medicinal and Pharmaceutical Chemistry &amp; Goodman &amp; Gilman's Pharmacological Basis of Therapeutics
📌 จุดจำก่อนสอบ:
• High Lipophilicity (Diazepam, Flurazepam) = Fast onset
• Intermediate/Low Lipophilicity (Lorazepam, Oxazepam) = Slower onset</t>
        </is>
      </c>
      <c r="K62" s="100" t="n"/>
      <c r="L62" s="88" t="inlineStr">
        <is>
          <t>Insomnia</t>
        </is>
      </c>
      <c r="M62" s="100" t="inlineStr">
        <is>
          <t>Clinic</t>
        </is>
      </c>
      <c r="N62" s="88" t="inlineStr">
        <is>
          <t>ข้อ 5 (PLE_CC1_2547.md)</t>
        </is>
      </c>
      <c r="O62" s="100" t="n"/>
      <c r="P62" s="100" t="n"/>
      <c r="Q62" s="100" t="n"/>
    </row>
    <row r="63" ht="13.2" customHeight="1" s="49">
      <c r="A63" s="119" t="inlineStr">
        <is>
          <t>66</t>
        </is>
      </c>
      <c r="B63" s="88" t="inlineStr">
        <is>
          <t>ยาใดถูกถอนจากตลาดเนื่องจากทำให้เกิด serious psychiatric disorders (anxiety, depression, suicidal thinking) และยาใดสามารถจ่ายในร้านยาได้ตามลำดับ</t>
        </is>
      </c>
      <c r="C63" s="100" t="n"/>
      <c r="D63" s="88" t="inlineStr">
        <is>
          <t>Sibutramine, Lorcaserin</t>
        </is>
      </c>
      <c r="E63" s="88" t="inlineStr">
        <is>
          <t>Rimonabant, Orlistat</t>
        </is>
      </c>
      <c r="F63" s="88" t="inlineStr">
        <is>
          <t>Phentermine, Orlistat</t>
        </is>
      </c>
      <c r="G63" s="88" t="inlineStr">
        <is>
          <t>Rimonabant, Lorcaserin</t>
        </is>
      </c>
      <c r="H63" s="88" t="inlineStr">
        <is>
          <t>Sibutramine, Orlistat 98 โรคระบบต่อมไร้ท่อ และต่อมมีท่อ นักศึกษาเภสัชศาสตร์รุ่น 8</t>
        </is>
      </c>
      <c r="I63" s="119" t="n">
        <v>1</v>
      </c>
      <c r="J63" s="88" t="inlineStr">
        <is>
          <t>✅ คำตอบที่ถูกต้อง: ข้อ ก. Sibutramine, Lorcaserin
💡 Background:
Anxiety/depression
🎯 ทำไมข้อนี้ถึงถูก:
Sibutramine, Lorcaserin เป็นคำตอบที่ถูกต้องตาม ข้อ 39 (PLE_CC1_Practice_Exam.md)
🔍 ข้ออื่นผิดเพราะอะไร:
• ข้อ ข. (Rimonabant, Orlistat): ไม่ตรงกับเกณฑ์การรักษาตามแนวทาง APA/CANMAT สำหรับโรคนี้
• ข้อ ค. (Phentermine, Orlistat): ไม่ตรงกับเกณฑ์การรักษาตามแนวทาง APA/CANMAT สำหรับโรคนี้
• ข้อ ง. (Rimonabant, Lorcaserin): ไม่ตรงกับเกณฑ์การรักษาตามแนวทาง APA/CANMAT สำหรับโรคนี้
• ข้อ จ. (Sibutramine, Orlistat 98 โรคระบบต่อมไร้ท่อ และต่อมมีท่อ นักศึกษาเภสัชศาสตร์รุ่น 8</t>
        </is>
      </c>
      <c r="K63" s="100" t="n"/>
      <c r="L63" s="88" t="inlineStr">
        <is>
          <t>Anxiety/depression</t>
        </is>
      </c>
      <c r="M63" s="100" t="inlineStr">
        <is>
          <t>Clinic</t>
        </is>
      </c>
      <c r="N63" s="88" t="inlineStr">
        <is>
          <t>ข้อ 39 (PLE_CC1_Practice_Exam.md)</t>
        </is>
      </c>
      <c r="O63" s="100" t="n"/>
      <c r="P63" s="100" t="n"/>
      <c r="Q63" s="100" t="n"/>
    </row>
    <row r="64" ht="13.2" customHeight="1" s="49">
      <c r="A64" s="119" t="inlineStr">
        <is>
          <t>67</t>
        </is>
      </c>
      <c r="B64" s="88" t="inlineStr">
        <is>
          <t>ตอบ ข. Rimonabant, Orlistat เนื่องจาก Rimonabant เป็นยาที่ทำให้เกิดผลข้างเคียงทางระบบประสาทที่รุนแรง คือ seizures, depression, anxiety, aggressiveness, and suicidal thoughts ซึ่งได้ถูกถอนออกจากทะเบียนยา ในปี ค.ศ.2007 และยา Orlistat เป็นยาที่สามารถจ่ายในร้านยาได้</t>
        </is>
      </c>
      <c r="C64" s="100" t="n"/>
      <c r="D64" s="88" t="inlineStr">
        <is>
          <t>Nicotine gum 2 mg PRN</t>
        </is>
      </c>
      <c r="E64" s="88" t="inlineStr">
        <is>
          <t>Quetiapine 25 mg HS</t>
        </is>
      </c>
      <c r="F64" s="88" t="inlineStr">
        <is>
          <t>Risperidone 2 mg OD</t>
        </is>
      </c>
      <c r="G64" s="88" t="inlineStr">
        <is>
          <t>Fluoxetine 20 mg OD</t>
        </is>
      </c>
      <c r="H64" s="88" t="inlineStr">
        <is>
          <t>Sertraline 50 mg OD</t>
        </is>
      </c>
      <c r="I64" s="119" t="n">
        <v>1</v>
      </c>
      <c r="J64" s="88" t="inlineStr">
        <is>
          <t>✅ คำตอบที่ถูกต้อง: ข้อ ก. Nicotine gum 2 mg PRN
💡 Background:
Anxiety/depression
🎯 ทำไมข้อนี้ถึงถูก:
Nicotine gum 2 mg PRN เป็นคำตอบที่ถูกต้องตาม ข้อ 39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39 (PLE_CC1_Practice_Exam.md)
📌 จุดจำก่อนสอบ:
• Anxiety/depression: ศึกษากลไก, ข้อบ่งใช้, และผลข้างเคียงที่สำคัญ</t>
        </is>
      </c>
      <c r="K64" s="100" t="n"/>
      <c r="L64" s="88" t="inlineStr">
        <is>
          <t>Anxiety/depression</t>
        </is>
      </c>
      <c r="M64" s="100" t="inlineStr">
        <is>
          <t>Clinic</t>
        </is>
      </c>
      <c r="N64" s="88" t="inlineStr">
        <is>
          <t>ข้อ 39 (PLE_CC1_Practice_Exam.md)</t>
        </is>
      </c>
      <c r="O64" s="100" t="n"/>
      <c r="P64" s="100" t="n"/>
      <c r="Q64" s="100" t="n"/>
    </row>
    <row r="65" ht="13.2" customHeight="1" s="49">
      <c r="A65" s="119" t="inlineStr">
        <is>
          <t>68</t>
        </is>
      </c>
      <c r="B65" s="88" t="inlineStr">
        <is>
          <t>เภสัชกรให้คำแนะนำในการรับประทานยา Fluoxetine 20 mg วันละ 1 ครั้ง แก่ผู้ป่วยโรคซึมเศร้า (Major Depressive Disorder) ข้อใดเป็นคำแนะนำในการบริหารยาและข้อควรระวังที่ถูกต้องตามหลักวิชาการ</t>
        </is>
      </c>
      <c r="C65" s="100" t="n"/>
      <c r="D65" s="88" t="inlineStr">
        <is>
          <t>แนะนำรับประทานยาในตอนเช้าหลังอาหาร เพื่อลดอาการคลื่นไส้และป้องกันผลข้างเคียงเรื่องอาการนอนไม่หลับ (Insomnia / Activating effect)</t>
        </is>
      </c>
      <c r="E65" s="88" t="inlineStr">
        <is>
          <t>แนะนำรับประทานยาก่อนนอนทุกคืนเนื่องจากยามีฤทธิ์กดประสาทและทำให้ง่วงนอนอย่างรุนแรง</t>
        </is>
      </c>
      <c r="F65" s="88" t="inlineStr">
        <is>
          <t>หากรับประทานไปแล้ว 3 วันอาการไม่ดีขึ้น สามารถปรับเพิ่มขนาดยาเป็น 2 เท่าได้ทันที</t>
        </is>
      </c>
      <c r="G65" s="88" t="inlineStr">
        <is>
          <t>สามารถหยุดรับประทานยาได้ทันทีเมื่อรู้สึกว่าอารมณ์กลับมาเป็นปกติแล้ว</t>
        </is>
      </c>
      <c r="H65" s="88" t="inlineStr">
        <is>
          <t>ยานี้เริ่มออกฤทธิ์รักษาอาการซึมเศร้าได้เต็มที่ภายใน 1-2 ชั่วโมงหลังรับประทานเม็ดแรก</t>
        </is>
      </c>
      <c r="I65" s="119" t="n">
        <v>1</v>
      </c>
      <c r="J65" s="88" t="inlineStr">
        <is>
          <t>✅ คำตอบที่ถูกต้อง: ข้อ ก. แนะนำรับประทานยาในตอนเช้าหลังอาหาร เพื่อลดอาการคลื่นไส้และป้องกันผลข้างเคียงเรื่องอาการนอนไม่หลับ (Insomnia / Activating effect)
💡 Background:
Fluoxetine เป็นยาต้านซึมเศร้ากลุ่ม Selective Serotonin Reuptake Inhibitors (SSRIs) ที่มีคุณสมบัติกระตุ้นระบบประสาทส่วนกลาง (Activating / Stimulating effect) อาจทำให้เกิดภาวะกระสับกระส่าย วิตกกังวล และนอนไม่หลับได้บ่อยในช่วงแรก
🎯 ทำไมข้อนี้ถึงถูก:
การรับประทานยา Fluoxetine ในช่วงเช้าช่วยป้องกันปัญหาการนอนไม่หลับ (Insomnia) ในช่วงกลางคืน และการรับประทานหลังอาหารช่วยลดผลข้างเคียงระคายเคืองทางเดินอาหาร (คลื่นไส้ อาเจียน)
🔍 ข้ออื่นผิดเพราะอะไร:
• ข้อ ข. ผิด เพราะ Fluoxetine มีฤทธิ์กระตุ้น ไม่ได้ทำให้ง่วงซึม การกินก่อนนอนจะรบกวนการนอนหลับ
• ข้อ ค. ผิด เพราะยาต้านเศร้าต้องใช้เวลาอย่างน้อย 2-4 สัปดาห์จึงจะเริ่มเห็นผลการรักษา ไม่ควรปรับยาเองหลัง 3 วัน
• ข้อ ง. ผิด เพราะการหยุดยากะทันหันอาจเสี่ยงต่อโรคกลับเป็นซ้ำ (Relapse) และ Discontinuation syndrome ต้องรับประทานต่อเนื่อง 6-9 เดือน
• ข้อ จ. ผิด เพราะกลไกการปรับสมดุล receptor (Down-regulation of 5-HT1A autoreceptors) ต้องใช้เวลาหลายสัปดาห์
📖 Guideline อ้างอิง:
APA Practice Guideline for the Treatment of Patients with Major Depressive Disorder &amp; แนวทางการรักษาโรคซึมเศร้า กรมสุขภาพจิต กระทรวงสาธารณสุข
📌 จุดจำก่อนสอบ:
• Fluoxetine = Activating SSRI -&gt; ทานตอนเช้า
• Fluvoxamine / Paroxetine / Mirtazapine = Sedating -&gt; ทานก่อนนอน
• Onset ของ Antidepressant = 2-4 สัปดาห์เสมอ</t>
        </is>
      </c>
      <c r="K65" s="100" t="n"/>
      <c r="L65" s="88" t="inlineStr">
        <is>
          <t>Anxiety/depression</t>
        </is>
      </c>
      <c r="M65" s="100" t="inlineStr">
        <is>
          <t>Clinic</t>
        </is>
      </c>
      <c r="N65" s="88" t="inlineStr">
        <is>
          <t>ข้อ 5 (PLE_CC1_Practice_Exam.md)</t>
        </is>
      </c>
      <c r="O65" s="100" t="n"/>
      <c r="P65" s="100" t="n"/>
      <c r="Q65" s="100" t="n"/>
    </row>
    <row r="66" ht="13.2" customHeight="1" s="49">
      <c r="A66" s="119" t="inlineStr">
        <is>
          <t>69</t>
        </is>
      </c>
      <c r="B66" s="88" t="inlineStr">
        <is>
          <t>ยาในข้อใดใช้เพื่อรักษา Benzodiazepine overdose</t>
        </is>
      </c>
      <c r="C66" s="100" t="n"/>
      <c r="D66" s="88" t="inlineStr">
        <is>
          <t>Venlafaxine 75 mg OD</t>
        </is>
      </c>
      <c r="E66" s="88" t="inlineStr">
        <is>
          <t>Amitriptyline 10 mg HS</t>
        </is>
      </c>
      <c r="F66" s="88" t="inlineStr">
        <is>
          <t>Lorazepam 1 mg HS</t>
        </is>
      </c>
      <c r="G66" s="88" t="inlineStr">
        <is>
          <t>Alprazolam 0.5 mg HS</t>
        </is>
      </c>
      <c r="H66" s="88" t="inlineStr">
        <is>
          <t>Diazepam 5 mg HS</t>
        </is>
      </c>
      <c r="I66" s="119" t="n">
        <v>1</v>
      </c>
      <c r="J66" s="88" t="inlineStr">
        <is>
          <t>✅ คำตอบที่ถูกต้อง: ข้อ ก. Venlafaxine 75 mg OD
💡 Background:
ภาวะ acute poisoning ต้องได้รับการประเมิน supportive care ควบคู่กับการให้ specific antidote อย่างทันท่วงที
🎯 ทำไมข้อนี้ถึงถูก:
Venlafaxine 75 mg OD การเลือก Venlafaxine 75 mg OD เป็นคำตอบที่ถูกต้องและสอดคล้องกับ evidence-based guidelines ของภาวะ Anxiety/depression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แนวทางการดูแลรักษาโรคซึมเศร้า (Major Depressive Disorder) พ.ศ. 2563 กรมสุขภาพจิต กระทรวงสาธารณสุข &amp; APA Practice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6" s="100" t="n"/>
      <c r="L66" s="88" t="inlineStr">
        <is>
          <t>Anxiety/depression</t>
        </is>
      </c>
      <c r="M66" s="100" t="inlineStr">
        <is>
          <t>Clinic</t>
        </is>
      </c>
      <c r="N66" s="88" t="inlineStr">
        <is>
          <t>ข้อ 16 (PLE_CC1_Practice_Exam.md)</t>
        </is>
      </c>
      <c r="O66" s="100" t="n"/>
      <c r="P66" s="100" t="n"/>
      <c r="Q66" s="100" t="n"/>
    </row>
    <row r="67" ht="13.2" customHeight="1" s="49">
      <c r="A67" s="119" t="inlineStr">
        <is>
          <t>70</t>
        </is>
      </c>
      <c r="B67" s="88" t="inlineStr">
        <is>
          <t>การใช้ Nicotine patch ในผู้ป่วยที่สูบบุหรี่ 15 มวนต่อวัน ข้อใดเหมาะสมที่สุด</t>
        </is>
      </c>
      <c r="C67" s="100" t="n"/>
      <c r="D67" s="88" t="inlineStr">
        <is>
          <t>Alprazolam 0.5 mg HS</t>
        </is>
      </c>
      <c r="E67" s="88" t="inlineStr">
        <is>
          <t>Diazepam 5 mg HS</t>
        </is>
      </c>
      <c r="F67" s="88" t="inlineStr">
        <is>
          <t>Zolpidem 10 mg HS</t>
        </is>
      </c>
      <c r="G67" s="88" t="inlineStr">
        <is>
          <t>Nicotine gum 2 mg PRN</t>
        </is>
      </c>
      <c r="H67" s="88" t="inlineStr">
        <is>
          <t>Quetiapine 25 mg HS</t>
        </is>
      </c>
      <c r="I67" s="119" t="n">
        <v>1</v>
      </c>
      <c r="J67" s="88" t="inlineStr">
        <is>
          <t>✅ คำตอบที่ถูกต้อง: ข้อ ก. Alprazolam 0.5 mg HS
💡 Background:
Tobacco dependence
🎯 ทำไมข้อนี้ถึงถูก:
Alprazolam 0.5 mg HS เป็นคำตอบที่ถูกต้องตาม ข้อ 18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18 (PLE_CC1_Practice_Exam.md)
📌 จุดจำก่อนสอบ:
• Tobacco dependence: ศึกษากลไก, ข้อบ่งใช้, และผลข้างเคียงที่สำคัญ</t>
        </is>
      </c>
      <c r="K67" s="100" t="n"/>
      <c r="L67" s="88" t="inlineStr">
        <is>
          <t>Tobacco dependence</t>
        </is>
      </c>
      <c r="M67" s="100" t="inlineStr">
        <is>
          <t>Clinic</t>
        </is>
      </c>
      <c r="N67" s="88" t="inlineStr">
        <is>
          <t>ข้อ 18 (PLE_CC1_Practice_Exam.md)</t>
        </is>
      </c>
      <c r="O67" s="100" t="n"/>
      <c r="P67" s="100" t="n"/>
      <c r="Q67" s="100" t="n"/>
    </row>
    <row r="68" ht="13.2" customHeight="1" s="49">
      <c r="A68" s="119" t="inlineStr">
        <is>
          <t>71</t>
        </is>
      </c>
      <c r="B68" s="88" t="inlineStr">
        <is>
          <t>ข้อใดไม่ใช่ยาที่แนะนำให้ใช้ในผู้ป่วยที่ต้องการเลิกบุหรี่</t>
        </is>
      </c>
      <c r="C68" s="100" t="n"/>
      <c r="D68" s="88" t="inlineStr">
        <is>
          <t>Nicotine gum 2 mg PRN</t>
        </is>
      </c>
      <c r="E68" s="88" t="inlineStr">
        <is>
          <t>Quetiapine 25 mg HS</t>
        </is>
      </c>
      <c r="F68" s="88" t="inlineStr">
        <is>
          <t>Risperidone 2 mg OD</t>
        </is>
      </c>
      <c r="G68" s="88" t="inlineStr">
        <is>
          <t>Fluoxetine 20 mg OD</t>
        </is>
      </c>
      <c r="H68" s="88" t="inlineStr">
        <is>
          <t>Sertraline 50 mg OD</t>
        </is>
      </c>
      <c r="I68" s="119" t="n">
        <v>1</v>
      </c>
      <c r="J68" s="88" t="inlineStr">
        <is>
          <t>✅ คำตอบที่ถูกต้อง: ข้อ ก. Nicotine gum 2 mg PRN
💡 Background:
Tobacco dependence
🎯 ทำไมข้อนี้ถึงถูก:
Nicotine gum 2 mg PRN เป็นคำตอบที่ถูกต้องตาม ข้อ 20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20 (PLE_CC1_Practice_Exam.md)
📌 จุดจำก่อนสอบ:
• Tobacco dependence: ศึกษากลไก, ข้อบ่งใช้, และผลข้างเคียงที่สำคัญ</t>
        </is>
      </c>
      <c r="K68" s="100" t="n"/>
      <c r="L68" s="88" t="inlineStr">
        <is>
          <t>Tobacco dependence</t>
        </is>
      </c>
      <c r="M68" s="100" t="inlineStr">
        <is>
          <t>Clinic</t>
        </is>
      </c>
      <c r="N68" s="88" t="inlineStr">
        <is>
          <t>ข้อ 20 (PLE_CC1_Practice_Exam.md)</t>
        </is>
      </c>
      <c r="O68" s="100" t="n"/>
      <c r="P68" s="100" t="n"/>
      <c r="Q68" s="100" t="n"/>
    </row>
    <row r="69" ht="13.2" customHeight="1" s="49">
      <c r="A69" s="119" t="inlineStr">
        <is>
          <t>72</t>
        </is>
      </c>
      <c r="B69" s="88" t="inlineStr">
        <is>
          <t>ในผู้ป่วยที่ต้องการเลิกบุหรี่ โดยปกติแล้วสูบบุหรี่วันละ 3 ซอง เคยมีประวัติการเลิกบุหรี่ด้วยการปรับ พฤติกรรมแต่ไม่สำเร็จ และมีโรคร่วมคือโรคซึมเศร้า การรักษาในข้อใดเหมาะสมที่สุดในการเลิกบุหรี่</t>
        </is>
      </c>
      <c r="C69" s="100" t="n"/>
      <c r="D69" s="88" t="inlineStr">
        <is>
          <t>Fluoxetine 20 mg OD</t>
        </is>
      </c>
      <c r="E69" s="88" t="inlineStr">
        <is>
          <t>Sertraline 50 mg OD</t>
        </is>
      </c>
      <c r="F69" s="88" t="inlineStr">
        <is>
          <t>Escitalopram 10 mg OD</t>
        </is>
      </c>
      <c r="G69" s="88" t="inlineStr">
        <is>
          <t>Venlafaxine 75 mg OD</t>
        </is>
      </c>
      <c r="H69" s="88" t="inlineStr">
        <is>
          <t>Amitriptyline 10 mg HS</t>
        </is>
      </c>
      <c r="I69" s="119" t="n">
        <v>1</v>
      </c>
      <c r="J69" s="88" t="inlineStr">
        <is>
          <t>✅ คำตอบที่ถูกต้อง: ข้อ ก. Fluoxetine 20 mg OD
💡 Background:
Anxiety/depression
🎯 ทำไมข้อนี้ถึงถูก:
Fluoxetine 20 mg OD เป็นคำตอบที่ถูกต้องตาม ข้อ 21 (PLE_CC1_Practice_Exam.md)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21 (PLE_CC1_Practice_Exam.md)
📌 จุดจำก่อนสอบ:
• Anxiety/depression: ศึกษากลไก, ข้อบ่งใช้, และผลข้างเคียงที่สำคัญ</t>
        </is>
      </c>
      <c r="K69" s="100" t="n"/>
      <c r="L69" s="88" t="inlineStr">
        <is>
          <t>Anxiety/depression</t>
        </is>
      </c>
      <c r="M69" s="100" t="inlineStr">
        <is>
          <t>Clinic</t>
        </is>
      </c>
      <c r="N69" s="88" t="inlineStr">
        <is>
          <t>ข้อ 21 (PLE_CC1_Practice_Exam.md)</t>
        </is>
      </c>
      <c r="O69" s="100" t="n"/>
      <c r="P69" s="100" t="n"/>
      <c r="Q69" s="100" t="n"/>
    </row>
    <row r="70" ht="13.2" customHeight="1" s="49">
      <c r="A70" s="119" t="inlineStr">
        <is>
          <t>73</t>
        </is>
      </c>
      <c r="B70" s="88" t="inlineStr">
        <is>
          <t>ผู้ป่วยชายไทยคู่อายุ 45 ปี สูบบุหรี่มาเป็นระยะเวลา 15 ปี ต้องการเลิกบุหรี่ มีโรคประจำตัวคือโรคลมชัก ไม่มีประวัติแพ้ยา ยาใดที่ไม่ควรให้แก่ผู้ป่วยรายนี้เพื่อเลิกบุหรี่</t>
        </is>
      </c>
      <c r="C70" s="100" t="n"/>
      <c r="D70" s="88" t="inlineStr">
        <is>
          <t>Venlafaxine 75 mg OD</t>
        </is>
      </c>
      <c r="E70" s="88" t="inlineStr">
        <is>
          <t>Amitriptyline 10 mg HS</t>
        </is>
      </c>
      <c r="F70" s="88" t="inlineStr">
        <is>
          <t>Lorazepam 1 mg HS</t>
        </is>
      </c>
      <c r="G70" s="88" t="inlineStr">
        <is>
          <t>Alprazolam 0.5 mg HS</t>
        </is>
      </c>
      <c r="H70" s="88" t="inlineStr">
        <is>
          <t>Diazepam 5 mg HS</t>
        </is>
      </c>
      <c r="I70" s="119" t="n">
        <v>1</v>
      </c>
      <c r="J70" s="88" t="inlineStr">
        <is>
          <t>✅ คำตอบที่ถูกต้อง: ข้อ ก. Venlafaxine 75 mg OD
💡 Background:
โรคลมชัก (Epilepsy) ต้องเลือกยากันชักให้ตรงกับชนิดของการชัก โดยคำนึงถึง efficacy, drug interactions และ safety profile ของผู้ป่วย
🎯 ทำไมข้อนี้ถึงถูก:
Venlafaxine 75 mg OD การเลือก Venlafaxine 75 mg OD เป็นคำตอบที่ถูกต้องและสอดคล้องกับ evidence-based guidelines ของภาวะ Tobacco dependence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0" s="100" t="n"/>
      <c r="L70" s="88" t="inlineStr">
        <is>
          <t>Tobacco dependence</t>
        </is>
      </c>
      <c r="M70" s="100" t="inlineStr">
        <is>
          <t>Clinic</t>
        </is>
      </c>
      <c r="N70" s="88" t="inlineStr">
        <is>
          <t>ข้อ 22 (PLE_CC1_Practice_Exam.md)</t>
        </is>
      </c>
      <c r="O70" s="100" t="n"/>
      <c r="P70" s="100" t="n"/>
      <c r="Q70" s="100" t="n"/>
    </row>
    <row r="71" ht="13.2" customHeight="1" s="49">
      <c r="A71" s="119" t="inlineStr">
        <is>
          <t>74</t>
        </is>
      </c>
      <c r="B71" s="88" t="inlineStr">
        <is>
          <t>ผู้ป่วยที่ไม่ควรได้รับ Varenicline ในการช่วยเลิกบุหรี่ คือข้อใด</t>
        </is>
      </c>
      <c r="C71" s="100" t="n"/>
      <c r="D71" s="88" t="inlineStr">
        <is>
          <t>Alprazolam 0.5 mg HS</t>
        </is>
      </c>
      <c r="E71" s="88" t="inlineStr">
        <is>
          <t>Diazepam 5 mg HS</t>
        </is>
      </c>
      <c r="F71" s="88" t="inlineStr">
        <is>
          <t>Zolpidem 10 mg HS</t>
        </is>
      </c>
      <c r="G71" s="88" t="inlineStr">
        <is>
          <t>Nicotine gum 2 mg PRN</t>
        </is>
      </c>
      <c r="H71" s="88" t="inlineStr">
        <is>
          <t>Quetiapine 25 mg HS</t>
        </is>
      </c>
      <c r="I71" s="119" t="n">
        <v>1</v>
      </c>
      <c r="J71" s="88" t="inlineStr">
        <is>
          <t>✅ คำตอบที่ถูกต้อง: ข้อ ก. Alprazolam 0.5 mg HS
💡 Background:
Tobacco dependence
🎯 ทำไมข้อนี้ถึงถูก:
Alprazolam 0.5 mg HS เป็นคำตอบที่ถูกต้องตาม ข้อ 23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23 (PLE_CC1_Practice_Exam.md)
📌 จุดจำก่อนสอบ:
• Tobacco dependence: ศึกษากลไก, ข้อบ่งใช้, และผลข้างเคียงที่สำคัญ</t>
        </is>
      </c>
      <c r="K71" s="100" t="n"/>
      <c r="L71" s="88" t="inlineStr">
        <is>
          <t>Tobacco dependence</t>
        </is>
      </c>
      <c r="M71" s="100" t="inlineStr">
        <is>
          <t>Clinic</t>
        </is>
      </c>
      <c r="N71" s="88" t="inlineStr">
        <is>
          <t>ข้อ 23 (PLE_CC1_Practice_Exam.md)</t>
        </is>
      </c>
      <c r="O71" s="100" t="n"/>
      <c r="P71" s="100" t="n"/>
      <c r="Q71" s="100" t="n"/>
    </row>
    <row r="72" ht="13.2" customHeight="1" s="49">
      <c r="A72" s="119" t="inlineStr">
        <is>
          <t>75</t>
        </is>
      </c>
      <c r="B72" s="88" t="inlineStr">
        <is>
          <t>ผู้ป่วยหญิงอายุ 28 ปี ได้รับการวินิจฉัยว่าเป็นโรคซึมเศร้า (Major Depressive Disorder) ร่วมกับมีอาการวิตกกังวลและนอนไม่หลับ แพทย์ต้องการเริ่มยาต้านอาการซึมเศร้าชนิดรับประทาน ข้อใดคือยากลุ่มแรก (First-line pharmacotherapy) ที่แนะนำตามแนวทางเวชปฏิบัติสากล</t>
        </is>
      </c>
      <c r="C72" s="100" t="n"/>
      <c r="D72" s="88" t="inlineStr">
        <is>
          <t>ยากลุ่ม Selective Serotonin Reuptake Inhibitors (SSRIs) เช่น Sertraline หรือ Escitalopram</t>
        </is>
      </c>
      <c r="E72" s="88" t="inlineStr">
        <is>
          <t>ยากลุ่ม Tricyclic Antidepressants (TCAs) เช่น Amitriptyline 50 mg</t>
        </is>
      </c>
      <c r="F72" s="88" t="inlineStr">
        <is>
          <t>ยากลุ่ม Monoamine Oxidase Inhibitors (MAOIs) เช่น Phenelzine</t>
        </is>
      </c>
      <c r="G72" s="88" t="inlineStr">
        <is>
          <t>ยากลุ่ม Typical Antipsychotics เช่น Haloperidol 5 mg</t>
        </is>
      </c>
      <c r="H72" s="88" t="inlineStr">
        <is>
          <t>ยากลุ่ม Benzodiazepines เช่น Diazepam 10 mg รับประทานเดี่ยวๆ ระยะยาว</t>
        </is>
      </c>
      <c r="I72" s="119" t="n">
        <v>1</v>
      </c>
      <c r="J72" s="88" t="inlineStr">
        <is>
          <t>✅ คำตอบที่ถูกต้อง: ข้อ ก. ยากลุ่ม Selective Serotonin Reuptake Inhibitors (SSRIs) เช่น Sertraline หรือ Escitalopram
💡 Background:
ตามแนวทางเวชปฏิบัติการรักษาโรคซึมเศร้า (APA / CANMAT Guidelines):
- First-line treatment ได้แก่ SSRIs, SNRIs, Vortioxetine และ Mirtazapine เนื่องจากมีประสิทธิภาพเทียบเท่ากับยากลุ่มเดิม แต่มีความปลอดภัยสูงกว่า อาการข้างเคียงต่ำ และปลอดภัยเมื่อเกิดภาวะกินยาเกินขนาด (Overdose safety)
🎯 ทำไมข้อนี้ถึงถูก:
Sertraline และ Escitalopram เป็น SSRIs ที่มีหลักฐานเชิงประจักษ์ชัดเจน จัดเป็น First-line recommendation สำหรับ MDD
🔍 ข้ออื่นผิดเพราะอะไร:
• ข้อ ข. ผิด เพราะ TCAs มีผลข้างเคียง Anticholinergic, Orthostatic hypotension และเสี่ยงต่อ Cardiotoxicity รุนแรงเมื่อ Overdose จึงจัดเป็น Second-line
• ข้อ ค. ผิด เพราะ MAOIs มีปฏิกิริยารุนแรงกับอาหารที่มี Tyramine (Hypertensive crisis) และปฏิกิริยาระหว่างยามากมาย จัดเป็นทางเลือกสุดท้าย
• ข้อ ง. ผิด เพราะ Haloperidol เป็นยารักษาโรคจิต (Antipsychotic) ไม่ใช่ยารักษาโรคซึมเศร้า
• ข้อ จ. ผิด เพราะ Benzodiazepines ไม่มีฤทธิ์ต้านอาการซึมเศร้า และเสี่ยงต่อการติดยา (Tolerance/Dependence)
📖 Guideline อ้างอิง:
CANMAT 2023 Clinical Guidelines for the Management of Major Depressive Disorder in Adults &amp; APA Practice Guidelines
📌 จุดจำก่อนสอบ:
• First-line MDD = SSRIs (Sertraline, Escitalopram, Fluoxetine)
• Sertraline ปลอดภัยสูงสุดในผู้ป่วยโรคหัวใจ (Post-MI)</t>
        </is>
      </c>
      <c r="K72" s="100" t="n"/>
      <c r="L72" s="88" t="inlineStr">
        <is>
          <t>Anxiety/depression</t>
        </is>
      </c>
      <c r="M72" s="100" t="inlineStr">
        <is>
          <t>Clinic</t>
        </is>
      </c>
      <c r="N72" s="88" t="inlineStr">
        <is>
          <t>ข้อ 1 (PLE_CC1_Practice_Exam.md)</t>
        </is>
      </c>
      <c r="O72" s="100" t="n"/>
      <c r="P72" s="100" t="n"/>
      <c r="Q72" s="100" t="n"/>
    </row>
    <row r="73" ht="13.2" customHeight="1" s="49">
      <c r="A73" s="119" t="inlineStr">
        <is>
          <t>76</t>
        </is>
      </c>
      <c r="B73" s="88" t="inlineStr">
        <is>
          <t>หญิงอายุ 45 ปี มีภาวะเครียดและนอนไม่หลับมา 1 สัปดาห์ อาการหลักคือ นอนหลับยาก ต้องใช้เวลานานกว่า 1-2 ชั่วโมงกว่าจะหลับ แต่เมื่อหลับแล้วสามารถหลับได้ยาวตลอดคืนจนถึงเช้า (Sleep-onset insomnia) ยาในข้อใดมีความเหมาะสมในการรักษาอาการของผู้ป่วยรายนี้มากที่สุด</t>
        </is>
      </c>
      <c r="C73" s="100" t="n"/>
      <c r="D73" s="88" t="inlineStr">
        <is>
          <t>Diazepam 10 mg รับประทานก่อนนอน</t>
        </is>
      </c>
      <c r="E73" s="88" t="inlineStr">
        <is>
          <t>Amitriptyline 25 mg รับประทานก่อนนอน</t>
        </is>
      </c>
      <c r="F73" s="88" t="inlineStr">
        <is>
          <t>Zolpidem 5-10 mg รับประทานก่อนนอนทันทีก่อนจะเข้านอน</t>
        </is>
      </c>
      <c r="G73" s="88" t="inlineStr">
        <is>
          <t>Fluoxetine 20 mg รับประทานก่อนนอน</t>
        </is>
      </c>
      <c r="H73" s="88" t="inlineStr">
        <is>
          <t>Phenobarbital 60 mg รับประทานก่อนนอน</t>
        </is>
      </c>
      <c r="I73" s="119" t="n">
        <v>3</v>
      </c>
      <c r="J73" s="88" t="inlineStr">
        <is>
          <t>✅ คำตอบที่ถูกต้อง: ข้อ ค. Zolpidem 5-10 mg รับประทานก่อนนอนทันทีก่อนจะเข้านอน
💡 Background:
ภาวะนอนไม่หลับแบ่งออกเป็น:
1. Sleep-onset insomnia (หลับยาก): เหมาะกับยาที่ออกฤทธิ์เร็วและค่าครึ่งชีวิตสั้น (Short-acting hypnotic) เช่น Zolpidem, Zaleplon, Ramelteon
2. Sleep-maintenance insomnia (หลับไม่ทน/ตื่นกลางดึก): เหมาะกับยาที่มีฤทธิ์ปานกลาง เช่น Eszopiclone, Temazepam, Suvorexant, Low-dose Doxepin
🎯 ทำไมข้อนี้ถึงถูก:
Zolpidem เป็น Non-benzodiazepine BZD1 receptor agonist (จับจำเพาะกับ alpha-1 subunit บน GABA-A) มี Rapid onset (15-30 นาที) และ Short elimination half-life (~2-3 ชั่วโมง) จึงช่วยให้นอนหลับได้เร็วโดยไม่ทำให้เกิดอาการง่วงซึมค้างในเช้าวันรุ่งขึ้น (No hangover effect) เหมาะที่สุดสำหรับ Sleep-onset insomnia
🔍 ข้ออื่นผิดเพราะอะไร:
• ข้อ ก. ผิด เพราะ Diazepam มี Half-life ยาวมาก (20-100 ชม.) ทำให้เกิด Daytime sedation / Hangover effect
• ข้อ ข. ผิด เพราะ Amitriptyline มีฤทธิ์ Anticholinergic สูง และทำให้ง่วงซึมค้างตลอดวัน ไม่เหมาะกับ insomnia ระยะสั้น
• ข้อ ง. ผิด เพราะ Fluoxetine เป็นยาต้านเศร้าที่มีฤทธิ์กระตุ้นประสาท หากทานก่อนนอนจะยิ่งทำให้นอนไม่หลับ
• ข้อ จ. ผิด เพราะ Phenobarbital เป็น Barbiturate มี Narrow therapeutic index เสี่ยงต่อการติดยา กดการหายใจ และรบกวน REM sleep มาก
📖 Guideline อ้างอิง:
American Academy of Sleep Medicine (AASM) Clinical Practice Guideline for the Pharmacologic Treatment of Chronic Insomnia
📌 จุดจำก่อนสอบ:
• Sleep-onset insomnia = Zolpidem, Zaleplon (Short t1/2, rapid onset)
• Zolpidem ออกฤทธิ์จำเพาะที่ alpha-1 subunit ของ GABA-A receptor (Sedative effect เด่น ไม่มีฤทธิ์คลายกล้ามเนื้อ/กันชัก)</t>
        </is>
      </c>
      <c r="K73" s="100" t="n"/>
      <c r="L73" s="88" t="inlineStr">
        <is>
          <t>Insomnia</t>
        </is>
      </c>
      <c r="M73" s="100" t="inlineStr">
        <is>
          <t>Clinic</t>
        </is>
      </c>
      <c r="N73" s="88" t="inlineStr">
        <is>
          <t>ข้อ 5 (PLE_CC1_Practice_Exam.md)</t>
        </is>
      </c>
      <c r="O73" s="100" t="n"/>
      <c r="P73" s="100" t="n"/>
      <c r="Q73" s="100" t="n"/>
    </row>
    <row r="74" ht="13.2" customHeight="1" s="49">
      <c r="A74" s="119" t="inlineStr">
        <is>
          <t>77</t>
        </is>
      </c>
      <c r="B74" s="88" t="inlineStr">
        <is>
          <t>กลไกการออกฤทธิ์ของยากลุ่ม Benzodiazepines คือข้อใด</t>
        </is>
      </c>
      <c r="C74" s="100" t="n"/>
      <c r="D74" s="88" t="inlineStr">
        <is>
          <t>. กระตุ้น 5-HT receptor</t>
        </is>
      </c>
      <c r="E74" s="88" t="inlineStr">
        <is>
          <t>. กระตุ้น Dopamine receptor</t>
        </is>
      </c>
      <c r="F74" s="88" t="inlineStr">
        <is>
          <t>. กระตุ้น GABA receptor 184 โรคทางระบบประสาทและจิตประสาท นักศึกษาเภสัชศาสตร์ชั้นปีที่ 4 รุ่นที่ 9</t>
        </is>
      </c>
      <c r="G74" s="88" t="inlineStr">
        <is>
          <t>. กระตุ้น Glutamate receptor</t>
        </is>
      </c>
      <c r="H74" s="88" t="inlineStr">
        <is>
          <t>Diazepam 5 mg HS</t>
        </is>
      </c>
      <c r="I74" s="119" t="n">
        <v>1</v>
      </c>
      <c r="J74" s="88" t="inlineStr">
        <is>
          <t>✅ คำตอบที่ถูกต้อง: ข้อ ก. . กระตุ้น 5-HT receptor
💡 Background:
Anxiety/depression
🎯 ทำไมข้อนี้ถึงถูก:
. กระตุ้น 5-HT receptor เป็นคำตอบที่ถูกต้องตาม ข้อ 26 (PLE_CC1_Practice_Exam.md)
🔍 ข้ออื่นผิดเพราะอะไร:
• ข้อ ข. (. กระตุ้น Dopamine receptor): ไม่ตรงกับเกณฑ์การรักษาตามแนวทาง APA/CANMAT สำหรับโรคนี้
• ข้อ ค. (. กระตุ้น GABA receptor 184 โรคทางระบบประสาทและจิตประสาท นักศึกษาเภสัชศาสตร์ชั้นปีที่ 4 รุ่นที่ 9</t>
        </is>
      </c>
      <c r="K74" s="100" t="n"/>
      <c r="L74" s="88" t="inlineStr">
        <is>
          <t>Anxiety/depression</t>
        </is>
      </c>
      <c r="M74" s="100" t="inlineStr">
        <is>
          <t>Clinic</t>
        </is>
      </c>
      <c r="N74" s="88" t="inlineStr">
        <is>
          <t>ข้อ 26 (PLE_CC1_Practice_Exam.md)</t>
        </is>
      </c>
      <c r="O74" s="100" t="n"/>
      <c r="P74" s="100" t="n"/>
      <c r="Q74" s="100" t="n"/>
    </row>
    <row r="75" ht="13.2" customHeight="1" s="49">
      <c r="A75" s="119" t="inlineStr">
        <is>
          <t>78</t>
        </is>
      </c>
      <c r="B75" s="88" t="inlineStr">
        <is>
          <t>ผู้ป่วยจิตเภท (Schizophrenia) ได้รับยา Haloperidol 5 mg วันละ 2 ครั้ง หลังจากรับประทานยาไปได้ 3 วัน ผู้ป่วยเกิดอาการกล้ามเนื้อคอบิดเกร็ง ตาเหลือกขึ้นด้านบน (Oculogyric crisis) และพูดไม่ชัด อาการไม่พึงประสงค์นี้เรียกว่าอะไร และควรแก้ไขด้วยยาในข้อใด</t>
        </is>
      </c>
      <c r="C75" s="100" t="n"/>
      <c r="D75" s="88" t="inlineStr">
        <is>
          <t>Acute Dystonia รักษาโดยการฉีด Diphenhydramine หรือ Benztropine ทางหลอดเลือดดำ/กล้ามเนื้อ</t>
        </is>
      </c>
      <c r="E75" s="88" t="inlineStr">
        <is>
          <t>Tardive Dyskinesia รักษาโดยการเพิ่มขนาดยา Haloperidol ให้สูงขึ้น</t>
        </is>
      </c>
      <c r="F75" s="88" t="inlineStr">
        <is>
          <t>Akathisia รักษาโดยการให้ยา Naloxone ฉีดเข้าหลอดเลือดดำ</t>
        </is>
      </c>
      <c r="G75" s="88" t="inlineStr">
        <is>
          <t>Neuroleptic Malignant Syndrome รักษาโดยการให้ยา Flumazenil</t>
        </is>
      </c>
      <c r="H75" s="88" t="inlineStr">
        <is>
          <t>Parkinsonism รักษาโดยการให้ยา Levodopa/Carbidopa ทันที</t>
        </is>
      </c>
      <c r="I75" s="119" t="n">
        <v>1</v>
      </c>
      <c r="J75" s="88" t="inlineStr">
        <is>
          <t>✅ คำตอบที่ถูกต้อง: ข้อ ก. Acute Dystonia รักษาโดยการฉีด Diphenhydramine หรือ Benztropine ทางหลอดเลือดดำ/กล้ามเนื้อ
💡 Background:
อาการข้างเคียงทางระบบการเคลื่อนไหว (Extrapyramidal Symptoms: EPS) จาก High-potency First-generation antipsychotics (เช่น Haloperidol) เรียงตามระยะเวลาที่เกิด:
1. Acute Dystonia (ชั่วโมง-วันแรก): กล้ามเนื้อเกร็งกระตุก คอบิด (Torticollis), ลิ้นคับปาก, ตาเหลือก (Oculogyric crisis)
2. Akathisia (วัน-สัปดาห์): กระวนกระวาย อยู่ไม่สุข ผุดลุกผุดนั่ง -&gt; รักษาด้วย Propranolol หรือ Benzodiazepines
3. Pseudoparkinsonism (สัปดาห์-เดือน): สั่น เคลื่อนไหวช้า หน้าไร้อารมณ์ -&gt; รักษาด้วย Anticholinergics (Trihexyphenidyl)
4. Tardive Dyskinesia (เดือน-ปี): เคี้ยวปาก ลิ้นแลบ เคลื่อนไหวผิดปกติเรื้อรัง -&gt; รักษาด้วย VMAT2 inhibitors (Valbenazine)
🎯 ทำไมข้อนี้ถึงถูก:
อาการกล้ามเนื้อคอบิดและตาเหลือกใน 3 วันแรกคือ Acute Dystonia เกิดจาก Dopamine D2 blockade อย่างรุนแรง ทำให้ Cholinergic tone เด่นขึ้น รักษาอย่างเร่งด่วนด้วย Anticholinergic agent (เช่น IV/IM Diphenhydramine หรือ Benztropine)
🔍 ข้ออื่นผิดเพราะอะไร:
• ข้อ ข. ผิด เพราะ Tardive dyskinesia เกิดหลังใช้ยานานหลายเดือนถึงปี และการเพิ่มยา Haloperidol จะยิ่งทำให้อาการแย่ลง
• ข้อ ค. ผิด เพราะ Akathisia คืออาการกระสับกระส่ายทางกาย และ Naloxone เป็น Opioid antagonist ไม่เกี่ยวข้อง
• ข้อ ง. ผิด เพราะ NMS จะมีไข้สูง กล้ามเนื้อแข็งเกร็งแบบ Lead-pipe และ Flumazenil เป็น BZD antagonist
• ข้อ จ. ผิด เพราะการให้ Levodopa ในผู้ป่วยจิตเภทจะกระตุ้นให้อาการโรคจิตกำเริบรุนแรง
📖 Guideline อ้างอิง:
Maudsley Prescribing Guidelines in Psychiatry: Antipsychotic-Induced Extrapyramidal Side Effects
📌 จุดจำก่อนสอบ:
• Acute Dystonia (เร็วสุด) -&gt; รักษาด้วย Anticholinergic (Diphenhydramine, Benztropine, Trihexyphenidyl)
• Akathisia -&gt; รักษาด้วย Propranolol (Beta-blocker)
• Tardive Dyskinesia (ช้าสุด) -&gt; Valbenazine, Deutetrabenazine</t>
        </is>
      </c>
      <c r="K75" s="100" t="n"/>
      <c r="L75" s="88" t="inlineStr">
        <is>
          <t>Anxiety/depression</t>
        </is>
      </c>
      <c r="M75" s="100" t="inlineStr">
        <is>
          <t>Clinic</t>
        </is>
      </c>
      <c r="N75" s="88" t="inlineStr">
        <is>
          <t>ข้อ 5 (PLE_CC1_Practice_Exam.md)</t>
        </is>
      </c>
      <c r="O75" s="100" t="n"/>
      <c r="P75" s="100" t="n"/>
      <c r="Q75" s="100" t="n"/>
    </row>
    <row r="76" ht="13.2" customHeight="1" s="49">
      <c r="A76" s="119" t="inlineStr">
        <is>
          <t>79</t>
        </is>
      </c>
      <c r="B76" s="88" t="inlineStr">
        <is>
          <t>ผู้ป่วยสูงอายุ 72 ปี ญาติพามาพบแพทย์ด้วยอาการหลงลืม ความจำแย่ลงอย่างรวดเร็ว ทำกิจวัตรประจำวันไม่ได้ ร่วมกับมีอาการเบื่ออาหาร ซึม ไม่พูดจา นอนไม่หลับ แพทย์ตรวจพบว่าเป็นภาวะสมองเสื่อมเทียมจากโรคซึมเศร้า (Pseudodementia / Depressive Cognitive Impairment) ข้อใดเป็นลักษณะสำคัญที่ช่วยแยกภาวะนี้ออกจากโรคสมองเสื่อมแท้ (True Dementia เช่น Alzheimer's disease)</t>
        </is>
      </c>
      <c r="C76" s="100" t="n"/>
      <c r="D76" s="88" t="inlineStr">
        <is>
          <t>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t>
        </is>
      </c>
      <c r="E76" s="88" t="inlineStr">
        <is>
          <t>ผู้ป่วย Pseudodementia มักพยายามตอบคำถามอย่างเต็มที่และพยายามปกปิดความบกพร่องของตนเอง</t>
        </is>
      </c>
      <c r="F76" s="88" t="inlineStr">
        <is>
          <t>ผู้ป่วย Pseudodementia จะมีการดำเนินโรคแบบค่อยเป็นค่อยไปทีละน้อยตลอดระยะเวลาหลายปี</t>
        </is>
      </c>
      <c r="G76" s="88" t="inlineStr">
        <is>
          <t>ผู้ป่วย Pseudodementia จะไม่ตอบสนองต่อยาต้านอาการซึมเศร้าในทุกกรณี</t>
        </is>
      </c>
      <c r="H76" s="88" t="inlineStr">
        <is>
          <t>ผู้ป่วย Pseudodementia มีการตรวจคลื่นสมองพบความผิดปกติที่กลีบขมับรุนแรงกว่า Dementia</t>
        </is>
      </c>
      <c r="I76" s="119" t="n">
        <v>1</v>
      </c>
      <c r="J76" s="88" t="inlineStr">
        <is>
          <t>✅ คำตอบที่ถูกต้อง: ข้อ ก. 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
💡 Background:
Pseudodementia (Depression-related cognitive dysfunction) คือภาวะบกพร่องด้านการรู้คิดและความจำที่มีสาเหตุเบื้องหลังมาจากโรคซึมเศร้าในผู้สูงอายุ:
- Pseudodementia: เกิดขึ้นค่อนข้างเร็ว (Acute/Subacute onset), ผู้ป่วยตระหนักและบ่นถึงความจำที่แย่ลง มักตอบว่า "ไม่รู้/ทำไม่ได้" (Give up easily), มีอาการทางอารมณ์เด่น และฟังก์ชันความจำจะฟื้นคืนเป็นปกติเมื่อรักษาโรคซึมเศร้าได้สำเร็จ
- True Dementia (เช่น Alzheimer's disease): เริ่มเป็นช้าๆ (Insidious onset), ผู้ป่วยมักไม่ยอมรับว่าตนเองจำไม่ได้ พยายามแต่งเรื่องหรือตอบผิดๆ (Near miss / Confabulation), ปกปิดความบกพร่อง และอาการจะถดถอยลงอย่างถาวร
🎯 ทำไมข้อนี้ถึงถูก:
ลักษณะ 'Don't know' response, ผู้ป่วยตระหนักในความบกพร่อง และความจำดีขึ้นหลังรักษาโรคซึมเศร้า เป็น Key difference สำคัญของ Pseudodementia
🔍 ข้ออื่นผิดเพราะอะไร:
• ข้อ ข. และ ค. เป็นลักษณะเฉพาะของ True Dementia (Alzheimer's) ที่ดำเนินโรคช้าๆ และผู้ป่วยพยายามตอบหรือปกปิด
• ข้อ ง. ผิด เพราะ Pseudodementia ตอบสนองดีมากต่อยาต้านเศร้า (เช่น SSRIs)
• ข้อ จ. ผิด เพราะ Pseudodementia ไม่ได้มีรอยโรคโครงสร้างสมองฝ่อรุนแรงเหมือน True Dementia
📖 Guideline อ้างอิง:
Diagnostic and Statistical Manual of Mental Disorders (DSM-5) &amp; APA Practice Guideline for the Treatment of Patients with Alzheimer's Disease and Other Dementias
📌 จุดจำก่อนสอบ:
• Pseudodementia = ตอบ "ไม่รู้", เริ่มเร็ว, กังวลเรื่องความจำตัวเอง, หายได้ด้วย SSRIs
• True Dementia = ตอบมั่ว/แถ, เริ่มช้า, ไม่รู้ตัวว่าหลงลืม, ถดถอยถาวร</t>
        </is>
      </c>
      <c r="K76" s="100" t="n"/>
      <c r="L76" s="88" t="inlineStr">
        <is>
          <t>Anxiety/depression</t>
        </is>
      </c>
      <c r="M76" s="100" t="inlineStr">
        <is>
          <t>Clinic</t>
        </is>
      </c>
      <c r="N76" s="88" t="inlineStr">
        <is>
          <t>ข้อ 5 (PLE_CC1_Practice_Exam.md)</t>
        </is>
      </c>
      <c r="O76" s="100" t="n"/>
      <c r="P76" s="100" t="n"/>
      <c r="Q76" s="100" t="n"/>
    </row>
    <row r="77" ht="13.2" customHeight="1" s="49">
      <c r="A77" s="119" t="inlineStr">
        <is>
          <t>80</t>
        </is>
      </c>
      <c r="B77" s="88" t="inlineStr">
        <is>
          <t>ผู้ป่วยชายไทยคู่ อายุ 32 ปี มีอาการซึมเศร้า นอนไม่หลับ ไม่อยากอาหาร ได้รับการวินิจฉัยเป็น Major depressive disorder ผู้ป่วยควรได้รับยาใดจึงจะเหมาะสมกับอาการดังกล่าวที่ผู้ป่วยเป็น</t>
        </is>
      </c>
      <c r="C77" s="100" t="n"/>
      <c r="D77" s="88" t="inlineStr">
        <is>
          <t>Fluoxetine 20 mg OD</t>
        </is>
      </c>
      <c r="E77" s="88" t="inlineStr">
        <is>
          <t>Sertraline 50 mg OD</t>
        </is>
      </c>
      <c r="F77" s="88" t="inlineStr">
        <is>
          <t>Escitalopram 10 mg OD</t>
        </is>
      </c>
      <c r="G77" s="88" t="inlineStr">
        <is>
          <t>Venlafaxine 75 mg OD</t>
        </is>
      </c>
      <c r="H77" s="88" t="inlineStr">
        <is>
          <t>Amitriptyline 10 mg HS</t>
        </is>
      </c>
      <c r="I77" s="119" t="n">
        <v>1</v>
      </c>
      <c r="J77" s="88" t="inlineStr">
        <is>
          <t>✅ คำตอบที่ถูกต้อง: ข้อ ก. Fluoxetine 20 mg OD
💡 Background:
Anxiety/depression
🎯 ทำไมข้อนี้ถึงถูก:
Fluoxetine 20 mg OD เป็นคำตอบที่ถูกต้องตาม ข้อ 33 (PLE_CC1_Practice_Exam.md)
🔍 ข้ออื่นผิดเพราะอะไร:
• ข้อ ข. (Sertraline 50 mg OD): Sertraline ออกฤทธิ์ยับยั้ง serotonin reuptake เด่นชัด เหมาะกับ depression ในผู้ป่วยโรคหัวใจ แต่มีอุบัติการณ์เกิด gastrointestinal side effects เช่น ท้องเสียและคลื่นไส้สูงกว่า SSRIs ตัวอื่น
• ข้อ ค. (Escitalopram 10 mg OD): Escitalopram เป็น S-enantiomer ของ citalopram ที่มีความจำเพาะต่อ SERT สูงมาก แต่อาจเกิด dose-dependent QTc prolongation จึงมีข้อจำกัดเรื่องการปรับขนาดยาไม่เกิน 20 mg ต่อวัน
• ข้อ ง. (Venlafaxine 75 mg OD): Venlafaxine เป็นยากลุ่ม SNRI ที่ยับยั้งทั้ง serotonin และ norepinephrine reuptake ซึ่งในขนาดที่สูงขึ้นอาจส่งผลกระตุ้นระบบประสาทซิมพาเทติกทำให้ความดันโลหิตและชีพจรเพิ่มขึ้น
• ข้อ จ. (Amitriptyline 10 mg HS): Amitriptyline เป็น tricyclic antidepressant ที่มีฤทธิ์ปิดกั้น muscarinic, alpha-1 adrenergic และ H1 receptors ก่อให้เกิด anticholinergic side effects รุนแรง ง่วงซึม และเสี่ยงต่อ cardiac toxicity
📖 Guideline อ้างอิง:
ข้อ 33 (PLE_CC1_Practice_Exam.md)
📌 จุดจำก่อนสอบ:
• Anxiety/depression: ศึกษากลไก, ข้อบ่งใช้, และผลข้างเคียงที่สำคัญ</t>
        </is>
      </c>
      <c r="K77" s="100" t="n"/>
      <c r="L77" s="88" t="inlineStr">
        <is>
          <t>Anxiety/depression</t>
        </is>
      </c>
      <c r="M77" s="100" t="inlineStr">
        <is>
          <t>Clinic</t>
        </is>
      </c>
      <c r="N77" s="88" t="inlineStr">
        <is>
          <t>ข้อ 33 (PLE_CC1_Practice_Exam.md)</t>
        </is>
      </c>
      <c r="O77" s="100" t="n"/>
      <c r="P77" s="100" t="n"/>
      <c r="Q77" s="100" t="n"/>
    </row>
    <row r="78" ht="13.2" customHeight="1" s="49">
      <c r="A78" s="119" t="inlineStr">
        <is>
          <t>81</t>
        </is>
      </c>
      <c r="B78" s="88" t="inlineStr">
        <is>
          <t>ยาต้านอาการซึมเศร้ากลุ่ม SSRIs ในข้อใดที่มีค่าครึ่งชีวิตของตัวยาและ Active metabolite ยาวนานที่สุด (ประมาณ 1-2 สัปดาห์) ซึ่งจำเป็นต้องเว้นระยะเวลาหยุดยา (Washout period) นานอย่างน้อย 5 สัปดาห์ ก่อนที่จะเริ่มเปลี่ยนไปใช้ยากลุ่ม MAOIs เพื่อป้องกันการเกิด Serotonin Syndrome</t>
        </is>
      </c>
      <c r="C78" s="100" t="n"/>
      <c r="D78" s="88" t="inlineStr">
        <is>
          <t>Fluoxetine (เปลี่ยนรูปเป็น Norfluoxetine)</t>
        </is>
      </c>
      <c r="E78" s="88" t="inlineStr">
        <is>
          <t>Sertraline (เปลี่ยนรูปเป็น Desmethylsertraline)</t>
        </is>
      </c>
      <c r="F78" s="88" t="inlineStr">
        <is>
          <t>Paroxetine</t>
        </is>
      </c>
      <c r="G78" s="88" t="inlineStr">
        <is>
          <t>Escitalopram</t>
        </is>
      </c>
      <c r="H78" s="88" t="inlineStr">
        <is>
          <t>Fluvoxamine</t>
        </is>
      </c>
      <c r="I78" s="119" t="n">
        <v>1</v>
      </c>
      <c r="J78" s="88" t="inlineStr">
        <is>
          <t>✅ คำตอบที่ถูกต้อง: ข้อ ก. Fluoxetine (เปลี่ยนรูปเป็น Norfluoxetine)
💡 Background:
Fluoxetine มีค่า Elimination half-life ของตัวแม่ประมาณ 1-4 วัน และถูกเปลี่ยนเป็น Active metabolite คือ Norfluoxetine ซึ่งมีฤทธิ์ยับยั้ง Serotonin reuptake สูงและมี Half-life ยาวนานถึง 7-15 วัน
🎯 ทำไมข้อนี้ถึงถูก:
เนื่องจาก Half-life ที่ยาวนานมากของ Norfluoxetine ทำให้ต้องใช้เวลาล้างยาออกจากร่างกายนานที่สุด:
- การเปลี่ยนจาก SSRIs ทั่วไป (Sertraline, Paroxetine, Citalopram) ไปเป็น MAOIs: ต้องเว้น Washout period อย่างน้อย 2 สัปดาห์
- การเปลี่ยนจาก Fluoxetine ไปเป็น MAOIs: ต้องเว้น Washout period นานอย่างน้อย 5 สัปดาห์ เพื่อป้องกันอันตรายถึงชีวิตจาก Serotonin Syndrome
🔍 ข้ออื่นผิดเพราะอะไร:
• ข้อ ข. Sertraline มี Half-life ~26 ชั่วโมง (Washout period 2 สัปดาห์)
• ข้อ ค. Paroxetine มี Half-life ~21 ชั่วโมง และไม่มี active metabolite ที่มีฤทธิ์เด่น (Washout 2 สัปดาห์)
• ข้อ ง. Escitalopram มี Half-life ~27-32 ชั่วโมง (Washout 2 สัปดาห์)
• ข้อ จ. Fluvoxamine มี Half-life สั้นประมาณ 15 ชั่วโมง (Washout 2 สัปดาห์)
📖 Guideline อ้างอิง:
Maudsley Prescribing Guidelines in Psychiatry: Switching and Stopping Antidepressants
📌 จุดจำก่อนสอบ:
• Washout period ก่อนเริ่ม MAOI:
  - SSRIs ทั่วไป / SNRIs / TCAs = 2 สัปดาห์ (14 วัน)
  - Fluoxetine = 5 สัปดาห์ (35 วัน) เนื่องจาก Norfluoxetine half-life ยาวนานมาก</t>
        </is>
      </c>
      <c r="K78" s="100" t="n"/>
      <c r="L78" s="88" t="inlineStr">
        <is>
          <t>Anxiety/depression</t>
        </is>
      </c>
      <c r="M78" s="100" t="inlineStr">
        <is>
          <t>Clinic</t>
        </is>
      </c>
      <c r="N78" s="88" t="inlineStr">
        <is>
          <t>ข้อ 38 (PLE_CC1_Practice_Exam.md)</t>
        </is>
      </c>
      <c r="O78" s="100" t="n"/>
      <c r="P78" s="100" t="n"/>
      <c r="Q78" s="100" t="n"/>
    </row>
    <row r="79" ht="13.2" customHeight="1" s="49">
      <c r="A79" s="119" t="inlineStr">
        <is>
          <t>82</t>
        </is>
      </c>
      <c r="B79" s="88" t="inlineStr">
        <is>
          <t>ผู้ป่วยอายุ 22 ปี ส่วนสูง 174 cm มีอารมณ์เศร้า ไม่ค่อยอยากทำอะไร รับประทานอาหารได้น้อยลง น้ำหนักลดลงจาก 56 kg เหลือ 48 kg ไม่มีสมาธิในการเรียน นอนไม่หลับ ซึ่งผู้ป่วยมีอาการดังกล่าวมา 1 เดือน แล้ว ผู้ป่วยควรได้รับยาใดจึงเหมาะสมที่สุด 187 โรคทางระบบประสาทและจิตประสาท นักศึกษาเภสัชศาสตร์ชั้นปีที่ 4 รุ่นที่ 9</t>
        </is>
      </c>
      <c r="C79" s="100" t="n"/>
      <c r="D79" s="88" t="inlineStr">
        <is>
          <t>Alprazolam 0.5 mg HS</t>
        </is>
      </c>
      <c r="E79" s="88" t="inlineStr">
        <is>
          <t>Diazepam 5 mg HS</t>
        </is>
      </c>
      <c r="F79" s="88" t="inlineStr">
        <is>
          <t>Zolpidem 10 mg HS</t>
        </is>
      </c>
      <c r="G79" s="88" t="inlineStr">
        <is>
          <t>Nicotine gum 2 mg PRN</t>
        </is>
      </c>
      <c r="H79" s="88" t="inlineStr">
        <is>
          <t>Quetiapine 25 mg HS</t>
        </is>
      </c>
      <c r="I79" s="119" t="n">
        <v>1</v>
      </c>
      <c r="J79" s="88" t="inlineStr">
        <is>
          <t>✅ คำตอบที่ถูกต้อง: ข้อ ก. Alprazolam 0.5 mg HS
💡 Background:
Insomnia
🎯 ทำไมข้อนี้ถึงถูก:
Alprazolam 0.5 mg HS เป็นคำตอบที่ถูกต้องตาม ข้อ 39 (PLE_CC1_Practice_Exam.md)
🔍 ข้ออื่นผิดเพราะอะไร:
• ข้อ ข. (Diazepam 5 mg HS): Diazepam เป็น long-acting BZD ที่แปรสภาพผ่านตับเป็น desmethyldiazepam ซึ่งมี half-life ยาวนาน อาจทำให้เกิด daytime grogginess และไม่สามารถรักษาพยาธิสภาพหลักของ MDD ได้
• ข้อ ค. (Zolpidem 10 mg HS): Zolpidem เป็น GABA-A receptor positive allosteric modulator ที่จำเพาะต่อ alpha-1 subunit ช่วยให้ออกซิเดชันและนอนหลับเร็วขึ้น แต่ไม่มีผลต้านซึมเศร้าหรือกระตุ้นความอยากอาหาร
• ข้อ ง. (Nicotine gum 2 mg PRN): Nicotine gum เป็นยาทดแทนนิโคตินสำหรับเลิกสูบบุหรี่โดยกระตุ้น nAChRs ไม่มีข้อบ่งใช้หรือบทบาทในการรักษาอาการขาดความกระตือรือร้นและน้ำหนักลดในผู้ป่วยซึมเศร้า
• ข้อ จ. (Quetiapine 25 mg HS): Quetiapine แม้จะมีฤทธิ์ช่วยให้นอนหลับและเพิ่มความอยากอาหารจาก H1 และ 5-HT2C antagonism แต่ตามแนวทาง CANMAT/APA ยังไม่ใช่ first-line monotherapy สำหรับ unipolar depression ที่เริ่มเป็น
📖 Guideline อ้างอิง:
ข้อ 39 (PLE_CC1_Practice_Exam.md)
📌 จุดจำก่อนสอบ:
• Insomnia: ศึกษากลไก, ข้อบ่งใช้, และผลข้างเคียงที่สำคัญ</t>
        </is>
      </c>
      <c r="K79" s="100" t="n"/>
      <c r="L79" s="88" t="inlineStr">
        <is>
          <t>Insomnia</t>
        </is>
      </c>
      <c r="M79" s="100" t="inlineStr">
        <is>
          <t>Clinic</t>
        </is>
      </c>
      <c r="N79" s="88" t="inlineStr">
        <is>
          <t>ข้อ 39 (PLE_CC1_Practice_Exam.md)</t>
        </is>
      </c>
      <c r="O79" s="100" t="n"/>
      <c r="P79" s="100" t="n"/>
      <c r="Q79" s="100" t="n"/>
    </row>
    <row r="80" ht="13.2" customHeight="1" s="49">
      <c r="A80" s="119" t="inlineStr">
        <is>
          <t>83</t>
        </is>
      </c>
      <c r="B80" s="88" t="inlineStr">
        <is>
          <t>เภสัชกรให้คำแนะนำในการใช้หมากฝรั่งนิโคติน (Nicotine Chewing Gum 2 mg) แก่ผู้ป่วยที่ต้องการเลิกบุหรี่ ข้อใดเป็นคำแนะนำวิธีการเคี้ยวและการใช้ยาที่ถูกต้องตามหลัก 'Chew and Park Technique'</t>
        </is>
      </c>
      <c r="C80" s="100" t="n"/>
      <c r="D80" s="88" t="inlineStr">
        <is>
          <t>เคี้ยวเร็วๆ ติดต่อกันอย่างต่อเนื่องเป็นเวลา 30 นาทีจนหมดรสซ่าแล้วกลืนน้ำลายมากๆ</t>
        </is>
      </c>
      <c r="E80" s="88" t="inlineStr">
        <is>
          <t>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t>
        </is>
      </c>
      <c r="F80" s="88" t="inlineStr">
        <is>
          <t>เคี้ยวให้ละเอียดแล้วกลืนกากหมากฝรั่งลงกระเพาะทันทีเพื่อให้ดูดซึมในลำไส้</t>
        </is>
      </c>
      <c r="G80" s="88" t="inlineStr">
        <is>
          <t>อมหมากฝรั่งไว้ใต้ลิ้นเฉยๆ โดยห้ามเคี้ยวเด็ดขาดตลอด 1 ชั่วโมง</t>
        </is>
      </c>
      <c r="H80" s="88" t="inlineStr">
        <is>
          <t>เคี้ยวหมากฝรั่งร่วมกับการดื่มกาแฟหรือน้ำส้มทันทีเพื่อช่วยเร่งการดูดซึม</t>
        </is>
      </c>
      <c r="I80" s="119" t="n">
        <v>2</v>
      </c>
      <c r="J80" s="88" t="inlineStr">
        <is>
          <t>✅ คำตอบที่ถูกต้อง: ข้อ ข. 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
💡 Background:
หมากฝรั่งนิโคติน (Nicotine Gum) ถูกออกแบบมาเพื่อให้ดูดซึมผ่านเยื่อบุช่องปาก (Buccal mucosa) เข้าสู่กระแสเลือดโดยตรง การเคี้ยวเร็วเกินไปจะทำให้นิโคตินถูกปลดปล่อยออกมามากและถูกกลืนลงกระเพาะอาหาร ซึ่งจะถูกทำลายโดย First-pass metabolism ที่ตับ และทำให้เกิดอาการสะอึก แสบร้อนยอดอก คลื่นไส้ ระคายเคืองกระเพาะ
🎯 ทำไมข้อนี้ถึงถูก:
เทคนิค 'Chew and Park' ที่ถูกต้อง:
1. เคี้ยวช้าๆ ประมาณ 10-15 ครั้ง จนเริ่มมีรสเผ็ดซ่าหรือรู้สึกซ่าในปาก
2. พักหมากฝรั่งไว้ระหว่างกระพุ้งแก้มกับเหงือก (Park) เพื่อให้นิโคตินดูดซึมผ่านเยื่อบุ
3. เมื่อรสซ่าจางลง ให้นำกลับมาเคี้ยวใหม่ช้าๆ แล้วพักไว้ที่กระพุ้งแก้มอีกข้าง สลับกันไปนานประมาณ 30 นาที จึงทิ้ง
🔍 ข้ออื่นผิดเพราะอะไร:
• ข้อ ก. ผิด เพราะการเคี้ยวเร็วทำให้กลืนนิโคตินลงกระเพาะ ทำให้เกิดอาการสะอึก ระคายเคืองกระเพาะ และลดการดูดซึม
• ข้อ ค. ผิด เพราะห้ามกลืนกากหมากฝรั่ง
• ข้อ ง. ผิด เพราะหากไม่ออกแรงเคี้ยว นิโคตินจะไม่ถูกปลดปล่อยออกจาก Gum matrix
• ข้อ จ. ผิด เพราะเครื่องดื่มที่เป็นกรด (กาแฟ น้ำส้ม น้ำอัดลม) จะลด pH ในช่องปาก ทำให้ยับยั้งการดูดซึมของนิโคติน
📖 Guideline อ้างอิง:
คู่มือแนวทางเวชปฏิบัติสำหรับการบำบัดรักษาผู้ติดบุหรี่ในประเทศไทย (แพทยสมาคมแห่งประเทศไทยฯ) &amp; US Clinical Practice Guideline: Treating Tobacco Use and Dependence
📌 จุดจำก่อนสอบ:
• Nicotine Gum technique = 'Chew and Park' (เคี้ยวจนซ่า -&gt; อมกระพุ้งแก้ม -&gt; ซ้ำ 30 นาที)
• ห้ามดื่มเครื่องดื่มที่เป็นกรด (กาแฟ, น้ำอัดลม, ชา, น้ำผลไม้) ก่อนหรือขณะใช้ยา 15 นาที</t>
        </is>
      </c>
      <c r="K80" s="100" t="n"/>
      <c r="L80" s="88" t="inlineStr">
        <is>
          <t>Anxiety/depression</t>
        </is>
      </c>
      <c r="M80" s="100" t="inlineStr">
        <is>
          <t>Clinic</t>
        </is>
      </c>
      <c r="N80" s="88" t="inlineStr">
        <is>
          <t>ข้อ 2 (PLE_CC1_Practice_Exam.md)</t>
        </is>
      </c>
      <c r="O80" s="100" t="n"/>
      <c r="P80" s="100" t="n"/>
      <c r="Q80" s="100" t="n"/>
    </row>
    <row r="81" ht="13.2" customHeight="1" s="49">
      <c r="A81" s="119" t="inlineStr">
        <is>
          <t>84</t>
        </is>
      </c>
      <c r="B81" s="88" t="inlineStr">
        <is>
          <t>ผู้ป่วยที่ใช้หมากฝรั่งนิโคติน (Nicotine Gum) ควรได้รับคำแนะนำให้งดการรับประทานอาหารและเครื่องดื่มชนิดใดก่อนและระหว่างการเคี้ยวหมากฝรั่งอย่างน้อย 15 นาที ด้วยเหตุผลทางเภสัชกรรมข้อใด</t>
        </is>
      </c>
      <c r="C81" s="100" t="n"/>
      <c r="D81" s="88" t="inlineStr">
        <is>
          <t>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t>
        </is>
      </c>
      <c r="E81" s="88" t="inlineStr">
        <is>
          <t>งดดื่มน้ำเปล่าบริสุทธิ์เพราะน้ำจะไปละลายตัวยาทำให้หมดฤทธิ์ทันที</t>
        </is>
      </c>
      <c r="F81" s="88" t="inlineStr">
        <is>
          <t>งดอาหารไขมันสูงเพราะจะเร่งการดูดซึมนิโคตินเข้าสู่สมองเร็วเกินไปจนหัวใจวาย</t>
        </is>
      </c>
      <c r="G81" s="88" t="inlineStr">
        <is>
          <t>งดเครื่องดื่มแอลกอฮอล์เพราะจะทำปฏิกิริยาตกตะกอนเกิดสารพิษ Cyanide ในปาก</t>
        </is>
      </c>
      <c r="H81" s="88" t="inlineStr">
        <is>
          <t>งดผลิตภัณฑ์จากนมเพราะแคลเซียมจะจับกับนิโคตินเป็นสารประกอบเชิงซ้อนที่ไม่ละลายน้ำ</t>
        </is>
      </c>
      <c r="I81" s="119" t="n">
        <v>1</v>
      </c>
      <c r="J81" s="88" t="inlineStr">
        <is>
          <t>✅ คำตอบที่ถูกต้อง: ข้อ ก. 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
💡 Background:
Nicotine เป็นเบสอ่อน (Weak base, pKa1 ~3.1, pKa2 ~8.0) ตามหลัก Henderson-Hasselbalch:
- ในสภาวะเบสหรือ pH ในช่องปากปกติ (~6.5-7.0): นิโคตินจะอยู่ในรูป Non-ionized (Uncharged form) ซึ่งละลายในไขมันได้ดีและดูดซึมผ่านเยื่อบุช่องปาก (Buccal mucosa) เข้าสู่กระแสเลือดได้รวดเร็ว
- เมื่อดื่มเครื่องดื่มที่เป็นกรด เช่น กาแฟ ชา น้ำอัดลม หรือน้ำผลไม้ จะทำให้ pH ในช่องปากลดลงกลายเป็นกรด ส่งผลให้นิโคตินเปลี่ยนเป็นรูป Ionized (Protonated form) ซึ่งไม่สามารถซึมผ่านเยื่อบุช่องปากได้ ทำให้ประสิทธิภาพในการลดความอยากบุหรี่ล้มเหลว
🎯 ทำไมข้อนี้ถึงถูก:
ความเป็นกรดลดการดูดซึมของ Nicotine ทาง Buccal mucosa จึงต้องงดอาหารและเครื่องดื่มทุกชนิด (ยกเว้นน้ำเปล่า) ก่อนและขณะใช้ยานาน 15 นาที
🔍 ข้ออื่นผิดเพราะอะไร:
• ข้อ ข. ผิด เพราะน้ำเปล่าสามารถดื่มได้ตามปกติก่อนเคี้ยวหมากฝรั่ง
• ข้อ ค. ผิด เพราะอาหารไขมันไม่ได้ทำให้หัวใจวายจากการเคี้ยวหมากฝรั่งนิโคติน
• ข้อ ง. และ จ. ผิด เพราะไม่มีปฏิกิริยาการเกิดไซยาไนด์หรือสารเชิงซ้อนกับแคลเซียมในลักษณะดังกล่าว
📖 Guideline อ้างอิง:
Applied Biopharmaceutics &amp; Pharmacokinetics (Leon Shargel) &amp; US FDA Nicotine Gum Labeling and Counseling Instructions
📌 จุดจำก่อนสอบ:
• Nicotine = Weak base -&gt; ดูดซึมดีใน Basic pH
• กรดในช่องปาก (กาแฟ/น้ำส้ม/โคล่า) = ยับยั้งการดูดซึม Nicotine
• กฎเหล็ก: ห้ามดื่มเครื่องดื่มที่เป็นกรดก่อน/ขณะเคี้ยวหมากฝรั่งนิโคติน 15 นาที</t>
        </is>
      </c>
      <c r="K81" s="100" t="n"/>
      <c r="L81" s="88" t="inlineStr">
        <is>
          <t>Tobacco dependence</t>
        </is>
      </c>
      <c r="M81" s="100" t="inlineStr">
        <is>
          <t>Clinic</t>
        </is>
      </c>
      <c r="N81" s="88" t="inlineStr">
        <is>
          <t>ข้อ 4 (PLE_CC1_Practice_Exam.md)</t>
        </is>
      </c>
      <c r="O81" s="100" t="n"/>
      <c r="P81" s="100" t="n"/>
      <c r="Q81" s="100" t="n"/>
    </row>
    <row r="82" ht="13.2" customHeight="1" s="49">
      <c r="A82" s="119" t="inlineStr">
        <is>
          <t>85</t>
        </is>
      </c>
      <c r="B82" s="88" t="inlineStr">
        <is>
          <t>ผู้ป่วยหญิงอายุ 50 ปี ได้รับ Tamoxifen เพื่อรักษา Breast cancer และมีอาการซึมเศร้าร่วมด้วย แพทย์์ต้องการสั่งยาต้านซึมเศร้า ยาใดต่อไปนี้ที่ไม่ควรใช้ร่วมกับ Tamoxifen เนื่องจากยับยั้ง CYP2D6 ทำให้ประสิทธิภาพของ Tamoxifen ลดลง</t>
        </is>
      </c>
      <c r="C82" s="100" t="n"/>
      <c r="D82" s="88" t="inlineStr">
        <is>
          <t>Fluoxetine</t>
        </is>
      </c>
      <c r="E82" s="88" t="inlineStr">
        <is>
          <t>Sertraline</t>
        </is>
      </c>
      <c r="F82" s="88" t="inlineStr">
        <is>
          <t>Citalopram</t>
        </is>
      </c>
      <c r="G82" s="88" t="inlineStr">
        <is>
          <t>Venlafaxine</t>
        </is>
      </c>
      <c r="H82" s="88" t="inlineStr">
        <is>
          <t>Mirtazapine</t>
        </is>
      </c>
      <c r="I82" s="119" t="n">
        <v>1</v>
      </c>
      <c r="J82" s="88" t="inlineStr">
        <is>
          <t>✅ คำตอบที่ถูกต้อง: ข้อ ก. Venlafaxine หรือ Escitalopram (หลีกเลี่ยง Fluoxetine และ Paroxetine)
💡 Background: อันตรกิริยาระหว่างยา (Drug-Drug Interaction) ระหว่างยาต้านซึมเศร้าและยา Tamoxifen ในผู้ป่วยมะเร็งเต้านม
🎯 ทำไมข้อนี้ถึงถูก: Tamoxifen เป็น Prodrug ที่ต้องเปลี่ยนสภาพผ่านเอนไซม์ CYP2D6 เพื่อให้กลายเป็นสารออกฤทธิ์ Endoxifen ยาต้านซึมเศร้าที่ยับยั้ง CYP2D6 อย่างแรง (Strong CYP2D6 inhibitors) เช่น Fluoxetine และ Paroxetine จะลดระดับ Endoxifen ทำให้เสี่ยงต่อการกลับเป็นซ้ำของมะเร็ง ดังนั้นจึงควรเลือกยาที่มีผลยับยั้ง CYP2D6 ต่ำ เช่น Venlafaxine หรือ Escitalopram
🔍 ข้ออื่นผิดเพราะอะไร:
- ข้อ ข. Fluoxetine: เป็น Strong CYP2D6 inhibitor ห้ามใช้ร่วมกับ Tamoxifen
- ข้อ ค. Paroxetine: เป็น Strong CYP2D6 inhibitor ที่มีฤทธิ์ยับยั้งรุนแรงที่สุด ห้ามใช้ร่วมกับ Tamoxifen เด็ดขาด
- ข้อ ง. Bupropion: เป็น Strong CYP2D6 inhibitor เช่นกัน ควรหลีกเลี่ยง
- ข้อ จ. Duloxetine: เป็น Moderate CYP2D6 inhibitor ไม่แนะนำให้ใช้หากมีทางเลือกอื่นที่ดีกว่า
📖 Guideline อ้างอิง: ASCO Clinical Practice Guideline on the Management of Depression and Hot Flashes in Breast Cancer
📌 จุดจำก่อนสอบ: Tamoxifen ต้องใช้ CYP2D6 สร้าง Endoxifen: ห้ามใช้ร่วมกับ Paroxetine, Fluoxetine (Strong inhibitors) แนะนำใช้ Venlafaxine แทน</t>
        </is>
      </c>
      <c r="K82" s="100" t="n"/>
      <c r="L82" s="88" t="inlineStr">
        <is>
          <t>Anxiety/depression</t>
        </is>
      </c>
      <c r="M82" s="100" t="inlineStr">
        <is>
          <t>Clinic</t>
        </is>
      </c>
      <c r="N82" s="88" t="inlineStr">
        <is>
          <t>ข้อ 1 (PLE_CC1_Practice_Exam.md)</t>
        </is>
      </c>
      <c r="O82" s="100" t="n"/>
      <c r="P82" s="100" t="n"/>
      <c r="Q82" s="100" t="n"/>
    </row>
    <row r="83" ht="13.2" customHeight="1" s="49">
      <c r="A83" s="119" t="inlineStr">
        <is>
          <t>86</t>
        </is>
      </c>
      <c r="B83" s="88" t="inlineStr">
        <is>
          <t>มารดาพาบุตรชายอายุ 7 ปี มาพบเภสัชกรที่ร้านยาด้วยอาการจาม น้ำมูกใส และคัดจมูกรุนแรงมา 5 วัน อาศัยอยู่ใกล้สถานที่ก่อสร้าง อาการดังกล่าวรบกวนการนอนหลับและการเรียน เภสัชกรควรพิจารณาเลือกใช้ยาในข้อใดเพื่อบรรเทาอาการของโรคภูมิแพ้ทางเดินหายใจได้อย่างมีประสิทธิภาพและปลอดภัย</t>
        </is>
      </c>
      <c r="C83" s="100" t="n"/>
      <c r="D83" s="88" t="inlineStr">
        <is>
          <t>Cetirizine syrup หรือ Loratadine syrup รับประทานวันละ 1 ครั้ง ร่วมกับการล้างจมูกด้วยน้ำเกลือปราศจากเชื้อ (Normal Saline)</t>
        </is>
      </c>
      <c r="E83" s="88" t="inlineStr">
        <is>
          <t>Chlorpheniramine (CPM) syrup รับประทานทุก 4 ชั่วโมงต่อเนื่อง 1 เดือน</t>
        </is>
      </c>
      <c r="F83" s="88" t="inlineStr">
        <is>
          <t>Pseudoephedrine tablet 60 mg รับประทานวันละ 3 ครั้ง</t>
        </is>
      </c>
      <c r="G83" s="88" t="inlineStr">
        <is>
          <t>Hydroxyzine 25 mg รับประทานวันละ 3 ครั้ง</t>
        </is>
      </c>
      <c r="H83" s="88" t="inlineStr">
        <is>
          <t>Dexamethasone tablet 0.5 mg รับประทานวันละ 3 ครั้งหลังอาหาร</t>
        </is>
      </c>
      <c r="I83" s="119" t="n">
        <v>1</v>
      </c>
      <c r="J83" s="88" t="inlineStr">
        <is>
          <t>✅ คำตอบที่ถูกต้อง: ข้อ ก. Cetirizine syrup หรือ Loratadine syrup รับประทานวันละ 1 ครั้ง ร่วมกับการล้างจมูกด้วยน้ำเกลือปราศจากเชื้อ (Normal Saline)
💡 Background:
โรคโพรงจมูกอักเสบจากภูมิแพ้ (Allergic Rhinitis) ในเด็ก:
- ยาทางเลือกแรก (First-line): Second-generation H1-antihistamines (เช่น Cetirizine, Loratadine, Fexofenadine) เนื่องจากมีประสิทธิภาพดี ออกฤทธิ์นาน 24 ชั่วโมง และมีผลข้างเคียงด้าน Sedation / Impaired cognitive function ต่ำกว่ายากลุ่มดั้งเดิมมาก จึงไม่รบกวนการเรียนและการตื่นตัวในเวลากลางวันของเด็ก
- การล้างจมูกด้วย 0.9% NSS ช่วยกำจัดฝุ่นละออง สารก่อภูมิแพ้ และเมือกเหนียวข้นในโพรงจมูกได้อย่างปลอดภัย
🎯 ทำไมข้อนี้ถึงถูก:
การใช้ 2nd Gen Antihistamine วันละครั้ง ร่วมกับการล้างจมูกด้วย NSS เป็นการรักษาที่ได้มาตรฐาน ปลอดภัย และไม่ทำให้เด็กง่วงซึมจนเสียสมาธิในการเรียน
🔍 ข้ออื่นผิดเพราะอะไร:
• ข้อ ข. ผิด เพราะ CPM เป็น First-gen antihistamine ทำให้เกิดอาการง่วงซึม สมาธิสั้น และรบกวนการเรียนรู้ในเด็ก
• ข้อ ค. ผิด เพราะ Pseudoephedrine มีความเสี่ยงต่ออาการหัวใจเต้นเร็ว ความดันโลหิตสูง และเป็นยาควบคุมพิเศษในร้านยา
• ข้อ ง. ผิด เพราะ Hydroxyzine ทำให้ง่วงซึมรุนแรงและมีผล Anticholinergic สูง
• ข้อ จ. ผิด เพราะ Dexamethasone เป็น Systemic corticosteroid ชนิดแรง ไม่ควรใช้รักษา Allergic rhinitis ทั่วไปเพราะเสี่ยงต่อ Growth suppression และ Adrenal insufficiency
📖 Guideline อ้างอิง:
Allergic Rhinitis and its Impact on Asthma (ARIA) Guidelines &amp; แนวทางการวินิจฉัยและรักษาโรคจมูกอักเสบภูมิแพ้ในคนไทย (ราชวิทยาลัยแพทย์หู คอ จมูก แห่งประเทศไทย)
📌 จุดจำก่อนสอบ:
• เด็กวัยเรียนเป็น Allergic Rhinitis -&gt; เลือก 2nd Generation Antihistamines (Cetirizine, Loratadine) เพื่อหลีกเลี่ยงผลกระทบต่อ Cognitive performance</t>
        </is>
      </c>
      <c r="K83" s="100" t="n"/>
      <c r="L83" s="88" t="inlineStr">
        <is>
          <t>Insomnia</t>
        </is>
      </c>
      <c r="M83" s="100" t="inlineStr">
        <is>
          <t>Clinic</t>
        </is>
      </c>
      <c r="N83" s="88" t="inlineStr">
        <is>
          <t>ข้อ 29 (PLE_CC1_Practice_Exam.md)</t>
        </is>
      </c>
      <c r="O83" s="100" t="n"/>
      <c r="P83" s="100" t="n"/>
      <c r="Q83" s="100" t="n"/>
    </row>
    <row r="84" ht="13.2" customHeight="1" s="49">
      <c r="A84" s="119" t="inlineStr">
        <is>
          <t>87</t>
        </is>
      </c>
      <c r="B84" s="88" t="inlineStr">
        <is>
          <t>ในการให้คำปรึกษาแก่ผู้ป่วยที่เริ่มรับประทานยาต้านอาการซึมเศร้า (Antidepressants) ครั้งแรก ข้อใดเป็นหลักการทั่วไปที่ถูกต้องตามแนวทางเวชปฏิบัติและหลักวิชาชีพเภสัชกรรม</t>
        </is>
      </c>
      <c r="C84" s="100" t="n"/>
      <c r="D84" s="88" t="inlineStr">
        <is>
          <t>ยาต้านอาการซึมเศร้าต้องใช้เวลาอย่างน้อย 2-4 สัปดาห์จึงจะเริ่มเห็นผลการรักษาที่ชัดเจน และหลังจากอาการหายเป็นปกติแล้ว ต้องรับประทานยาต่อเนื่องในขนาดเดิมต่อไปอีกอย่างน้อย 6-9 เดือน (Continuation phase) เพื่อป้องกันการกลับเป็นซ้ำ</t>
        </is>
      </c>
      <c r="E84" s="88" t="inlineStr">
        <is>
          <t>หากรับประทานยาไปแล้ว 5 วันแล้วยังไม่ดีขึ้น ให้หยุดยาและเปลี่ยนกลุ่มยาทันที</t>
        </is>
      </c>
      <c r="F84" s="88" t="inlineStr">
        <is>
          <t>ผู้ป่วยสามารถหยุดยาได้ทันทีเมื่อรู้สึกว่าอารมณ์ดีขึ้นเป็นปกติโดยไม่ต้องปรึกษาแพทย์</t>
        </is>
      </c>
      <c r="G84" s="88" t="inlineStr">
        <is>
          <t>ยาต้านอาการซึมเศร้าทุกตัวทำให้เกิดการเสพติด (Addiction) เหมือนยานอนหลับและสารเสพติด</t>
        </is>
      </c>
      <c r="H84" s="88" t="inlineStr">
        <is>
          <t>ควรรับประทานยาเฉพาะในวันที่รู้สึกเศร้าหรือมีเรื่องเครียดเท่านั้น (PRN)</t>
        </is>
      </c>
      <c r="I84" s="119" t="n">
        <v>1</v>
      </c>
      <c r="J84" s="88" t="inlineStr">
        <is>
          <t>✅ คำตอบที่ถูกต้อง: ข้อ ก. ยาต้านอาการซึมเศร้าต้องใช้เวลาอย่างน้อย 2-4 สัปดาห์จึงจะเริ่มเห็นผลการรักษาที่ชัดเจน และหลังจากอาการหายเป็นปกติแล้ว ต้องรับประทานยาต่อเนื่องในขนาดเดิมต่อไปอีกอย่างน้อย 6-9 เดือน (Continuation phase) เพื่อป้องกันการกลับเป็นซ้ำ
💡 Background:
ระยะการรักษาโรคซึมเศร้า (Phases of Treatment for Depression):
1. Acute Phase (6-12 สัปดาห์): มุ่งเป้าหมายสู่ภาวะสงบของโรค (Remission) ตัวยาต้องใช้เวลาออกฤทธิ์ 2-4 สัปดาห์ (Delayed onset)
2. Continuation Phase (6-9 เดือน): หลังจากอาการเข้าสู่ภาวะสงบแล้ว ต้องรับประทานยาต่อเนื่องในขนาดเดิมเพื่อป้องกันการกลับเป็นซ้ำของตอนเดิม (Relapse prevention)
3. Maintenance Phase (1-3 ปี หรือตลอดชีวิต): พิจารณาในผู้ที่มีประวัติเป็นซ้ำบ่อย (&gt; 3 episodes) หรือมีความเสี่ยงสูง เพื่อป้องกันการเกิดตอนใหม่ (Recurrence)
🎯 ทำไมข้อนี้ถึงถูก:
การอธิบายเรื่อง Delayed onset (2-4 สัปดาห์) และความสำคัญของการกินยาต่อเนื่อง 6-9 เดือน เป็นหัวใจสำคัญของการสร้าง Adherence ในผู้ป่วยโรคซึมเศร้า
🔍 ข้ออื่นผิดเพราะอะไร:
• ข้อ ข. ผิด เพราะระยะเวลา 5 วันยังเร็วเกินไปที่จะประเมินผลการรักษา (ต้องประเมินที่ 4-8 สัปดาห์)
• ข้อ ค. ผิด เพราะการหยุดยาทันทีเสี่ยงต่อ Relapse และ Antidepressant Discontinuation Syndrome
• ข้อ ง. ผิด เพราะยาต้านเศร้าไม่มีฤทธิ์เสพติด (Non-addictive) ไม่เหมือนยากลุ่ม BZDs
• ข้อ จ. ผิด เพราะยาต้านเศร้าต้องรับประทานสม่ำเสมอทุกวัน ไม่สามารถกินแบบ PRN ได้
📖 Guideline อ้างอิง:
APA Practice Guideline for the Treatment of Patients with Major Depressive Disorder &amp; CANMAT Clinical Guidelines for MDD
📌 จุดจำก่อนสอบ:
• Antidepressant Onset = 2-4 สัปดาห์
• Continuation Phase = รับประทานยาต่อเนื่อง 6-9 เดือนหลัง Remission เสมอ</t>
        </is>
      </c>
      <c r="K84" s="100" t="n"/>
      <c r="L84" s="88" t="inlineStr">
        <is>
          <t>Anxiety/depression</t>
        </is>
      </c>
      <c r="M84" s="100" t="inlineStr">
        <is>
          <t>Clinic</t>
        </is>
      </c>
      <c r="N84" s="88" t="inlineStr">
        <is>
          <t>ข้อ 36 (PLE_CC1_Key_Rx20_UBU.md)</t>
        </is>
      </c>
      <c r="O84" s="100" t="n"/>
      <c r="P84" s="100" t="n"/>
      <c r="Q84" s="100" t="n"/>
    </row>
    <row r="85" ht="13.2" customHeight="1" s="49">
      <c r="A85" s="119" t="inlineStr">
        <is>
          <t>88</t>
        </is>
      </c>
      <c r="B85" s="88" t="inlineStr">
        <is>
          <t>ผู้ป่วยได้รับการวินิจฉัยว่าเป็นโรคซึมเศร้า (Major Depressive Disorder) ร่วมกับมีอาการนอนไม่หลับอย่างรุนแรง ข้อใดกล่าวถึงบทบาทและการใช้ยากลุ่ม Benzodiazepines ในผู้ป่วยรายนี้ได้ถูกต้องตามหลักเวชปฏิบัติ</t>
        </is>
      </c>
      <c r="C85" s="100" t="n"/>
      <c r="D85" s="88" t="inlineStr">
        <is>
          <t>Benzodiazepines สามารถใช้ร่วมกับยาต้านเศร้า (SSRIs) ในช่วง 1-2 สัปดาห์แรกเพื่อช่วยบรรเทาอาการนอนไม่หลับและความวิตกกังวลเฉียบพลัน จากนั้นต้องค่อยๆ ปรับลดยาลง (Taper off) ไม่แนะนำให้ใช้ BZD เดี่ยวๆ หรือใช้ต่อเนื่องระยะยาว</t>
        </is>
      </c>
      <c r="E85" s="88" t="inlineStr">
        <is>
          <t>Benzodiazepines เป็นยาหลักตัวแรก (First-line monotherapy) ในการรักษาโรคซึมเศร้าให้หายขาด</t>
        </is>
      </c>
      <c r="F85" s="88" t="inlineStr">
        <is>
          <t>สามารถให้ Benzodiazepines ขนาดสูงต่อเนื่อง 1 ปีเพื่อรักษาโรคซึมเศร้าได้อย่างปลอดภัย</t>
        </is>
      </c>
      <c r="G85" s="88" t="inlineStr">
        <is>
          <t>ห้ามใช้ Benzodiazepines ร่วมกับยาต้านเศร้ากลุ่ม SSRIs โดยเด็ดขาดเพราะเกิดปฏิกิริยาต้านฤทธิ์กัน</t>
        </is>
      </c>
      <c r="H85" s="88" t="inlineStr">
        <is>
          <t>Benzodiazepines มีฤทธิ์เพิ่มระดับ Serotonin ในสมองเทียบเท่ากับยา Fluoxetine</t>
        </is>
      </c>
      <c r="I85" s="119" t="n">
        <v>1</v>
      </c>
      <c r="J85" s="88" t="inlineStr">
        <is>
          <t>✅ คำตอบที่ถูกต้อง: ข้อ ก. Benzodiazepines สามารถใช้ร่วมกับยาต้านเศร้า (SSRIs) ในช่วง 1-2 สัปดาห์แรกเพื่อช่วยบรรเทาอาการนอนไม่หลับและความวิตกกังวลเฉียบพลัน จากนั้นต้องค่อยๆ ปรับลดยาลง (Taper off) ไม่แนะนำให้ใช้ BZD เดี่ยวๆ หรือใช้ต่อเนื่องระยะยาว
💡 Background:
ยากลุ่ม Benzodiazepines ออกฤทธิ์เพิ่มการทำงานของ GABA ทำให้เกิดฤทธิ์สงบประสาท คลายกังวล และช่วยให้นอนหลับ แต่ไม่มีคุณสมบัติในการรักษาพยาธิสภาพของโรคซึมเศร้า (No antidepressant efficacy) และมีความเสี่ยงต่อการเกิด Tolerance, Physical dependence และ Addiction หากใช้ต่อเนื่องเกิน 2-4 สัปดาห์
🎯 ทำไมข้อนี้ถึงถูก:
การใช้ BZD เป็นเพียง 'Bridge therapy' ระยะสั้น (1-2 สัปดาห์) ในช่วงที่รอให้ยา SSRI เริ่มออกฤทธิ์เต็มที่ เพื่อควบคุมอาการวิตกกังวลและนอนไม่หลับรุนแรง จากนั้นต้องทยอยหยุด BZD
🔍 ข้ออื่นผิดเพราะอะไร:
• ข้อ ข. ผิด เพราะ BZD ไม่มีฤทธิ์ต้านอาการซึมเศร้า ไม่สามารถใช้เป็น Monotherapy ใน MDD ได้
• ข้อ ค. ผิด เพราะการใช้ BZD ต่อเนื่อง 1 ปีจะทำให้เกิดการติดยา (Dependence) และ Cognitive decline
• ข้อ ง. ผิด เพราะสามารถใช้ร่วมกันได้ในระยะสั้นเพื่อเป็น Bridge therapy
• ข้อ จ. ผิด เพราะ BZD ออกฤทธิ์ผ่าน GABA-A receptor ไม่ได้เพิ่มระดับ Serotonin เหมือน SSRIs
📖 Guideline อ้างอิง:
NICE Guidelines: Depression in adults - recognition and management &amp; Maudsley Prescribing Guidelines
📌 จุดจำก่อนสอบ:
• BZD ใน Depression = ใช้เสริมระยะสั้น 1-2 สัปดาห์แรกเท่านั้น (Bridge therapy)
• ห้ามใช้ BZD เดี่ยวๆ รักษาโรคซึมเศร้าเด็ดขาด</t>
        </is>
      </c>
      <c r="K85" s="100" t="n"/>
      <c r="L85" s="88" t="inlineStr">
        <is>
          <t>Anxiety/depression</t>
        </is>
      </c>
      <c r="M85" s="100" t="inlineStr">
        <is>
          <t>Clinic</t>
        </is>
      </c>
      <c r="N85" s="88" t="inlineStr">
        <is>
          <t>ข้อ 1 (PLE_CC1_Key_Rx20_UBU.md)</t>
        </is>
      </c>
      <c r="O85" s="100" t="n"/>
      <c r="P85" s="100" t="n"/>
      <c r="Q85" s="100" t="n"/>
    </row>
    <row r="86" ht="13.2" customHeight="1" s="49">
      <c r="A86" s="119" t="inlineStr">
        <is>
          <t>89</t>
        </is>
      </c>
      <c r="B86" s="88" t="inlineStr">
        <is>
          <t>ตารางประเมินโรคซึมเศร้าที่มีคำถาม 9 ข้อ โดยคะแนนรวมข้อ 1-8 ใช้ประเมินภาวะซึมเศร้า และคะแนนรวมข้อ 9 ประเมินความเสี่ยงในการฆ่าตัวตาย ตารางนี้คือ Scale แบบใด</t>
        </is>
      </c>
      <c r="C86" s="100" t="n"/>
      <c r="D86" s="88" t="inlineStr">
        <is>
          <t>PHQ-9 (Patient Health Questionnaire-9)</t>
        </is>
      </c>
      <c r="E86" s="88" t="inlineStr">
        <is>
          <t>HAM-D (Hamilton Depression Rating Scale)</t>
        </is>
      </c>
      <c r="F86" s="88" t="inlineStr">
        <is>
          <t>MADRS (Montgomery-Asberg Depression Rating Scale)</t>
        </is>
      </c>
      <c r="G86" s="88" t="inlineStr">
        <is>
          <t>BDI (Beck Depression Inventory)</t>
        </is>
      </c>
      <c r="H86" s="88" t="inlineStr">
        <is>
          <t>DASS-21 (Depression Anxiety Stress Scale-21)</t>
        </is>
      </c>
      <c r="I86" s="119" t="n">
        <v>1</v>
      </c>
      <c r="J86" s="88" t="inlineStr">
        <is>
          <t>✅ คำตอบที่ถูกต้อง: ข้อ ก. PHQ-9 (Patient Health Questionnaire-9)
💡 Background:
เครื่องมือประเมินโรคซึมเศร้ามีหลายชนิด แตกต่างกันที่ผู้ประเมินและวัตถุประสงค์
🎯 ทำไมข้อนี้ถึงถูก:
PHQ-9 เป็นแบบประเมินตนเอง (Self-report) 9 ข้อ ตาม DSM-IV criteria ใช้ในชุมชน/คลินิก คะแนน 5-9=Mild, 10-14=Moderate, 15-19=Moderately severe, 20+=Severe depression
🔍 ข้ออื่นผิดเพราะอะไร:
• ข้อ ข. (HAM-D): แบบประเมินโดยแพทย์์/นักจิตวิทยา (Clinician-rated) มี 17-21 ข้อ เหมาะสำหรับประเมิน severity ใน clinical trial
• ข้อ ค. (MADRS): แบบประเมินโดย Clinician 10 ข้อ เน้น mood symptoms ของ MDD มักใช้ใน RCTs
• ข้อ ง. (BDI): Beck Depression Inventory มี 21 ข้อ self-report แต่ไม่ตรงกับ description
• ข้อ จ. (DASS-21): ประเมิน Depression, Anxiety, Stress แบบ 3 subscales ไม่ใช่แบบที่มี 9 ข้อหลักประเมิน depression
📖 Guideline อ้างอิง:
แนวทางการดูแลรักษาโรคซึมเศร้า (Major Depressive Disorder) พ.ศ. 2563 กรมสุขภาพจิต
📌 จุดจำก่อนสอบ:
• PHQ-9 ใช้ประเมินทุก 2 สัปดาห์ในระยะเริ่มต้น ลดคะแนน ≥50% = Partial response
• PHQ-2 (2 ข้อแรก) ใช้ screen ก่อน ถ้า ≥3 จะ PHQ-9 ต่อ</t>
        </is>
      </c>
      <c r="K86" s="100" t="n"/>
      <c r="L86" s="88" t="inlineStr">
        <is>
          <t>Anxiety/depression</t>
        </is>
      </c>
      <c r="M86" s="100" t="inlineStr">
        <is>
          <t>Clinic</t>
        </is>
      </c>
      <c r="N86" s="88" t="inlineStr">
        <is>
          <t>ข้อ 41 (PLE_CC1_Key_Rx20_UBU.md)</t>
        </is>
      </c>
      <c r="O86" s="100" t="n"/>
      <c r="P86" s="100" t="n"/>
      <c r="Q86" s="100" t="n"/>
    </row>
    <row r="87" ht="13.2" customHeight="1" s="49">
      <c r="A87" s="119" t="inlineStr">
        <is>
          <t>90</t>
        </is>
      </c>
      <c r="B87" s="88" t="inlineStr">
        <is>
          <t>ผู้ป่วยชายอายุ 30 ปี ถือใบสั่งยาเก่ามาร้านยา ขอซื้อยา Diazepam 2 mg จำนวน 30 เม็ด เพื่อรับประทานคลายเครียดก่อนสอบ เภสัชกรประจำร้านยาสามารถจ่ายยา Diazepam ให้แก่ผู้ป่วยรายนี้ได้หรือไม่ ตามข้อกำหนดของกฎหมายยาและวัตถุออกฤทธิ์ต่อจิตและประสาทของประเทศไทย</t>
        </is>
      </c>
      <c r="C87" s="100" t="n"/>
      <c r="D87" s="88" t="inlineStr">
        <is>
          <t>ไม่สามารถจ่ายได้ เนื่องจาก Diazepam เป็นวัตถุออกฤทธิ์ต่อจิตและประสาทประเภท 4 (หรือประเภท 2 ตามประกาศควบคุม) ซึ่งห้ามจำหน่ายในร้านยาแผนปัจจุบันทั่วไป ต้องสั่งจ่ายและรับยาจากสถานพยาบาลหรือโรงพยาบาลที่มีใบอนุญาตเท่านั้น</t>
        </is>
      </c>
      <c r="E87" s="88" t="inlineStr">
        <is>
          <t>สามารถจ่ายได้ หากผู้ป่วยมีใบสั่งยาเดิมที่มีอายุไม่เกิน 1 ปี</t>
        </is>
      </c>
      <c r="F87" s="88" t="inlineStr">
        <is>
          <t>สามารถจ่ายได้ไม่เกินครั้งละ 10 เม็ดตามดุลยพินิจของเภสัชกรชั้นหนึ่ง</t>
        </is>
      </c>
      <c r="G87" s="88" t="inlineStr">
        <is>
          <t>สามารถจ่ายได้เฉพาะกรณีที่ผู้ป่วยมีบัตรประจำตัวประชาชนมาแสดง</t>
        </is>
      </c>
      <c r="H87" s="88" t="inlineStr">
        <is>
          <t>สามารถจ่ายได้โดยให้ผู้ป่วยลงชื่อในสมุดบันทึกยาอันตราย ขย.9</t>
        </is>
      </c>
      <c r="I87" s="119" t="n">
        <v>1</v>
      </c>
      <c r="J87" s="88" t="inlineStr">
        <is>
          <t>✅ คำตอบที่ถูกต้อง: ข้อ ก. ไม่สามารถจ่ายได้ เนื่องจาก Diazepam เป็นวัตถุออกฤทธิ์ต่อจิตและประสาทประเภท 4 (หรือประเภท 2 ตามประกาศควบคุม) ซึ่งห้ามจำหน่ายในร้านยาแผนปัจจุบันทั่วไป ต้องสั่งจ่ายและรับยาจากสถานพยาบาลหรือโรงพยาบาลที่มีใบอนุญาตเท่านั้น
💡 Background:
ตามพระราชบัญญัติวัตถุที่ออกฤทธิ์ต่อจิตและประสาท พ.ศ. 2559 ของประเทศไทย:
- ยากลุ่ม Benzodiazepines (เช่น Diazepam, Lorazepam, Clonazepam, Alprazolam) ถูกควบคุมเป็นวัตถุออกฤทธิ์ต่อจิตและประสาท (Psychotropic Substances)
- ร้านขายยาแผนปัจจุบันทั่วไป (ข.ย.1) ไม่ได้รับอนุญาตให้มีไว้ในครอบครองหรือจำหน่ายวัตถุออกฤทธิ์กลุ่มนี้ให้แก่ประชาชน
- ผู้ป่วยต้องได้รับการตรวจวินิจฉัยและรับยาจากแพทย์ในสถานพยาบาล (โรงพยาบาลหรือคลินิกที่ได้รับใบอนุญาต) เท่านั้น
🎯 ทำไมข้อนี้ถึงถูก:
เภสัชกรชุมชนในร้านยาไม่สามารถจำหน่าย Diazepam ได้ในทุกกรณี การจ่ายยาถือเป็นความผิดทางอาญาตามกฎหมายวัตถุออกฤทธิ์ฯ
🔍 ข้ออื่นผิดเพราะอะไร:
• ข้อ ข. ค. ง. และ จ. ผิด เพราะไม่มีข้อยกเว้นทางกฎหมายให้ร้านยาทั่วไปจ่ายวัตถุออกฤทธิ์กลุ่มนี้ได้ แม้จะมีใบสั่งยาเดิม หรือจำกัดจำนวนเม็ด หรือลงบันทึกใดๆ ก็ตาม
📖 Guideline อ้างอิง:
พระราชบัญญัติวัตถุที่ออกฤทธิ์ต่อจิตและประสาท พ.ศ. 2559 และประกาศกระทรวงสาธารณสุข เรื่อง ระบุชื่อวัตถุออกฤทธิ์ในประเภท 2 และประเภท 4
📌 จุดจำก่อนสอบ:
• BZDs (Diazepam, Lorazepam, Alprazolam) = วัตถุออกฤทธิ์ต่อจิตประสาท -&gt; ห้ามขายในร้านยาทั่วไปเด็ดขาด
• การจ่ายยาต้องทำในโรงพยาบาลหรือคลินิกที่มีใบอนุญาตเท่านั้น</t>
        </is>
      </c>
      <c r="K87" s="100" t="n"/>
      <c r="L87" s="88" t="inlineStr">
        <is>
          <t>Insomnia</t>
        </is>
      </c>
      <c r="M87" s="100" t="inlineStr">
        <is>
          <t>Clinic</t>
        </is>
      </c>
      <c r="N87" s="88" t="inlineStr">
        <is>
          <t>ข้อ 2 (PLE_CC1_Key_Rx20_UBU.md)</t>
        </is>
      </c>
      <c r="O87" s="100" t="n"/>
      <c r="P87" s="100" t="n"/>
      <c r="Q87" s="100" t="n"/>
    </row>
    <row r="88" ht="13.2" customHeight="1" s="49">
      <c r="A88" s="119" t="inlineStr">
        <is>
          <t>91</t>
        </is>
      </c>
      <c r="B88" s="88" t="inlineStr">
        <is>
          <t>ยา Diazepam มีข้อบ่งใช้ที่ได้รับการรับรองทางการแพทย์หลากหลายด้าน ข้อใดต่อไปนี้ 'ไม่ใช่' ข้อบ่งใช้ที่ถูกต้องของยา Diazepam</t>
        </is>
      </c>
      <c r="C88" s="100" t="n"/>
      <c r="D88" s="88" t="inlineStr">
        <is>
          <t>รักษาโรคซึมเศร้าเรื้อรังแบบเดี่ยวๆ (Major Depressive Disorder monotherapy)</t>
        </is>
      </c>
      <c r="E88" s="88" t="inlineStr">
        <is>
          <t>ระงับอาการชักเฉียบพลันและภาวะชักต่อเนื่อง (Status Epilepticus)</t>
        </is>
      </c>
      <c r="F88" s="88" t="inlineStr">
        <is>
          <t>บรรเทาอาการถอนพิษสุราเฉียบพลัน (Acute Alcohol Withdrawal Syndrome / Delirium Tremens)</t>
        </is>
      </c>
      <c r="G88" s="88" t="inlineStr">
        <is>
          <t>บรรเทาอาการกล้ามเนื้อหดเกร็งรุนแรง (Skeletal muscle spasm)</t>
        </is>
      </c>
      <c r="H88" s="88" t="inlineStr">
        <is>
          <t>ระงับความวิตกกังวลเฉียบพลันและใช้เป็นยานำสลบก่อนทำหัตถการ (Preoperative sedation)</t>
        </is>
      </c>
      <c r="I88" s="119" t="n">
        <v>1</v>
      </c>
      <c r="J88" s="88" t="inlineStr">
        <is>
          <t>✅ คำตอบที่ถูกต้อง: ข้อ ก. รักษาโรคซึมเศร้าเรื้อรังแบบเดี่ยวๆ (Major Depressive Disorder monotherapy)
💡 Background:
Diazepam ออกฤทธิ์จับกับ Benzodiazepine binding site บน GABAA receptor เพิ่มความถี่ในการเปิดของ Chloride channel ทำให้เกิด Hyperpolarization มีฤทธิ์ทางคลินิก 5 ประการ:
1. Anxiolytic (คลายกังวล)
2. Sedative/Hypnotic (สงบประสาท/นำหลับ)
3. Anticonvulsant (ต้านชัก)
4. Muscle relaxant (คลายกล้ามเนื้อลาย)
5. Anterograde amnesia (ทำให้ลืมเหตุการณ์ชั่วคราว)
🎯 ทำไมข้อนี้ถึงถูก:
Diazepam ไม่มีฤทธิ์ต้านอาการซึมเศร้า (No antidepressant effect) และการใช้ BZDs เดี่ยวๆ ในผู้ป่วยซึมเศร้าอาจทำให้อาการซึมเศร้ารุนแรงขึ้นและเพิ่มความเสี่ยงต่อการฆ่าตัวตาย
🔍 ข้ออื่นผิดเพราะอะไร:
• ข้อ ข. เป็น First-line IV/rectal drug สำหรับ Acute seizure / Status epilepticus
• ข้อ ค. เป็น First-line treatment สำหรับป้องกันและรักษาภาวะถอนเหล้า (Alcohol withdrawal)
• ข้อ ง. ใช้รักษา Muscle spasm จาก spasticity หรือ trauma
• ข้อ จ. ใช้เป็น Premedication คลายกังวลก่อนผ่าตัด
📖 Guideline อ้างอิง:
Goodman &amp; Gilman's: The Pharmacological Basis of Therapeutics (Hypnotics and Sedatives) &amp; Lexicomp Drug Information: Diazepam
📌 จุดจำก่อนสอบ:
• BZDs ฤทธิ์ 5 ด้าน: Anxiolytic, Sedative, Anticonvulsant, Muscle relaxant, Amnestic
• ห้ามใช้ BZD รักษาโรคซึมเศร้าเดี่ยวๆ</t>
        </is>
      </c>
      <c r="K88" s="100" t="n"/>
      <c r="L88" s="88" t="inlineStr">
        <is>
          <t>Insomnia</t>
        </is>
      </c>
      <c r="M88" s="100" t="inlineStr">
        <is>
          <t>Clinic</t>
        </is>
      </c>
      <c r="N88" s="88" t="inlineStr">
        <is>
          <t>ข้อ 6 (PLE_CC1_Key_Rx20_UBU.md)</t>
        </is>
      </c>
      <c r="O88" s="100" t="n"/>
      <c r="P88" s="100" t="n"/>
      <c r="Q88" s="100" t="n"/>
    </row>
    <row r="89" ht="13.2" customHeight="1" s="49">
      <c r="A89" s="119" t="inlineStr">
        <is>
          <t>92</t>
        </is>
      </c>
      <c r="B89" s="88" t="inlineStr">
        <is>
          <t>นักศึกษาเภสัชศาสตร์มีอาการใจสั่น มือสั่น เหงื่อแตก และวิตกกังวลอย่างมากเฉพาะเวลาที่ต้องขึ้นพูดนำเสนอรายงานหน้าห้องเรียนหรือสอบสัมภาษณ์ (Performance Anxiety / Social Anxiety Disorder, performance type) ยาในข้อใดมีความเหมาะสมในการใช้รับประทานก่อนขึ้นพูด 30-60 นาที เพื่อลดอาการประหม่าทางกายได้ดีที่สุด</t>
        </is>
      </c>
      <c r="C89" s="100" t="n"/>
      <c r="D89" s="88" t="inlineStr">
        <is>
          <t>Propranolol 10-20 mg รับประทานก่อนทำกิจกรรม 30-60 นาที</t>
        </is>
      </c>
      <c r="E89" s="88" t="inlineStr">
        <is>
          <t>Diazepam 10 mg รับประทานก่อนทำกิจกรรม</t>
        </is>
      </c>
      <c r="F89" s="88" t="inlineStr">
        <is>
          <t>Haloperidol 5 mg รับประทานก่อนทำกิจกรรม</t>
        </is>
      </c>
      <c r="G89" s="88" t="inlineStr">
        <is>
          <t>Fluoxetine 20 mg รับประทานก่อนทำกิจกรรม</t>
        </is>
      </c>
      <c r="H89" s="88" t="inlineStr">
        <is>
          <t>Amitriptyline 50 mg รับประทานก่อนทำกิจกรรม</t>
        </is>
      </c>
      <c r="I89" s="119" t="n">
        <v>1</v>
      </c>
      <c r="J89" s="88" t="inlineStr">
        <is>
          <t>✅ คำตอบที่ถูกต้อง: ข้อ ก. Propranolol 10-20 mg รับประทานก่อนทำกิจกรรม 30-60 นาที
💡 Background:
อาการประหม่าตื่นเต้นเฉพาะสถานการณ์ (Performance Anxiety / Stage fright):
- เกิดจากการกระตุ้นของระบบประสาท Sympathetic มากเกินไป ทำให้หลั่ง Epinephrine/Norepinephrine ส่งผลให้เกิดอาการทางกาย เช่น หัวใจเต้นเร็ว (Tachycardia), ใจสั่น (Palpitations), มือสั่น (Tremor), เหงื่อออก และเสียงสั่น
- Beta-blockers ที่ละลายในไขมันได้ดีและออกฤทธิ์ยับยั้งทั้ง Beta-1 และ Beta-2 (Non-selective beta-blocker) เช่น Propranolol สามารถลดอาการทางกายภาพเหล่านี้ได้อย่างมีประสิทธิภาพโดยไม่ทำให้เกิดอาการง่วงซึมหรืองงงวย
🎯 ทำไมข้อนี้ถึงถูก:
Propranolol ขนาดต่ำ (10-20 mg) รับประทานก่อนเผชิญสถานการณ์ 30-60 นาที เป็นยาทางเลือกมาตรฐานในการระงับอาการ Autonomic hyperactivity จาก Performance anxiety โดยไม่รบกวนสมาธิและสติปัญญา
🔍 ข้ออื่นผิดเพราะอะไร:
• ข้อ ข. ผิด เพราะ Diazepam ทำให้ง่วงซึม ความจำระยะสั้นถดถอย และเสียสมาธิในการนำเสนอ
• ข้อ ค. ผิด เพราะ Haloperidol เป็น Antipsychotic มีผลข้างเคียง EPS รุนแรง
• ข้อ ง. ผิด เพราะ Fluoxetine ต้องใช้เวลาออกฤทธิ์ 2-4 สัปดาห์ การกินเม็ดเดียว PRN ไม่ช่วยบรรเทาอาการเฉียบพลัน
• ข้อ จ. ผิด เพราะ Amitriptyline มีผลข้างเคียง Sedation และ Anticholinergic สูง (ปากแห้ง ตาพร่า)
📖 Guideline อ้างอิง:
APA Practice Guideline for Social Anxiety Disorder &amp; Maudsley Prescribing Guidelines
📌 จุดจำก่อนสอบ:
• Performance Anxiety (ใจสั่น มือสั่น กลัวเวที) = Propranolol 10-20 mg PRN ก่อนขึ้นเวที 1 ชม.
• ข้อควรระวัง: ห้ามใช้ Propranolol ในผู้ป่วยที่เป็นโรคหืดรุนแรง (Severe Asthma / COPD)</t>
        </is>
      </c>
      <c r="K89" s="100" t="n"/>
      <c r="L89" s="88" t="inlineStr">
        <is>
          <t>Anxiety/depression</t>
        </is>
      </c>
      <c r="M89" s="100" t="inlineStr">
        <is>
          <t>Clinic</t>
        </is>
      </c>
      <c r="N89" s="88" t="inlineStr">
        <is>
          <t>ข้อ 5 (PLE_CC1_Key_Rx20_UBU.md)</t>
        </is>
      </c>
      <c r="O89" s="100" t="n"/>
      <c r="P89" s="100" t="n"/>
      <c r="Q89" s="100" t="n"/>
    </row>
    <row r="90" ht="13.2" customHeight="1" s="49">
      <c r="A90" s="119" t="inlineStr">
        <is>
          <t>93</t>
        </is>
      </c>
      <c r="B90" s="88" t="inlineStr">
        <is>
          <t>ยา Diazepam ไม่ถูกนำมาใช้ในกรณีใด</t>
        </is>
      </c>
      <c r="C90" s="100" t="n"/>
      <c r="D90" s="88" t="inlineStr">
        <is>
          <t>โรคซึมเศร้า (Major Depressive Disorder) เป็นโรคหลัก</t>
        </is>
      </c>
      <c r="E90" s="88" t="inlineStr">
        <is>
          <t>Alcohol withdrawal delirium tremens</t>
        </is>
      </c>
      <c r="F90" s="88" t="inlineStr">
        <is>
          <t>Status epilepticus ฉุกเฉิน</t>
        </is>
      </c>
      <c r="G90" s="88" t="inlineStr">
        <is>
          <t>Muscle spasm และ Spasticity</t>
        </is>
      </c>
      <c r="H90" s="88" t="inlineStr">
        <is>
          <t>Procedural sedation ก่อนทำหัตถการ</t>
        </is>
      </c>
      <c r="I90" s="119" t="n">
        <v>1</v>
      </c>
      <c r="J90" s="88" t="inlineStr">
        <is>
          <t>✅ คำตอบที่ถูกต้อง: ข้อ ก. โรคซึมเศร้า (Major Depressive Disorder) เป็นโรคหลัก
💡 Background:
Diazepam เป็น Long-acting Benzodiazepine (t1/2 20-100 ชั่วโมง) มีข้อบ่งใช้หลายอย่างแต่ไม่รักษา MDD เป็นหลัก
🎯 ทำไมข้อนี้ถึงถูก:
Diazepam ไม่มีข้อบ่งชี้สำหรับการรักษา MDD เป็นโรคหลัก เนื่องจากไม่มีฤทธิ์ antidepressant อาจทำให้เกิด dependence และ paradoxical disinhibition และยังสามารถกดอารมณ์ซึมเศร้าได้มากขึ้น
🔍 ข้ออื่นผิดเพราะอะไร:
• ข้อ ข. (Alcohol withdrawal delirium): Diazepam เป็นยาหลักสำหรับ Alcohol Withdrawal Syndrome ลดชัก และ Delirium tremens
• ข้อ ค. (Status epilepticus): IV Diazepam เป็นยาอันดับต้นสำหรับ Acute status epilepticus ฉุกเฉิน
• ข้อ ง. (Muscle spasm): Diazepam มีฤทธิ์คลายกล้ามเนื้อ (Muscle relaxant) ผ่าน GABA-A ที่ไขสันหลัง
• ข้อ จ. (Procedural sedation): Diazepam ใช้เป็น Pre-procedural sedative แม้ปัจจุบัน Midazolam เป็นที่นิยมมากกว่า
📖 Guideline อ้างอิง:
แนวทางการดูแลรักษาโรคซึมเศร้า (MDD) พ.ศ. 2563 กรมสุขภาพจิต &amp; APA Practice Guidelines
📌 จุดจำก่อนสอบ:
• BZD ใช้ supplement ชั่วคราวในผู้ป่วย MDD ที่มี anxiety/insomnia แต่ไม่ใช่ยาหลักรักษา MDD
• BZD contraindicated: Myasthenia gravis, Sleep apnea, Respiratory depression</t>
        </is>
      </c>
      <c r="K90" s="100" t="n"/>
      <c r="L90" s="88" t="inlineStr">
        <is>
          <t>Insomnia</t>
        </is>
      </c>
      <c r="M90" s="100" t="inlineStr">
        <is>
          <t>Clinic</t>
        </is>
      </c>
      <c r="N90" s="88" t="inlineStr">
        <is>
          <t>ข้อ 7 (PLE_CC1_Key_Rx20_UBU.md)</t>
        </is>
      </c>
      <c r="O90" s="100" t="n"/>
      <c r="P90" s="100" t="n"/>
      <c r="Q90" s="100" t="n"/>
    </row>
    <row r="91" ht="13.2" customHeight="1" s="49">
      <c r="A91" s="119" t="inlineStr">
        <is>
          <t>94</t>
        </is>
      </c>
      <c r="B91" s="88" t="inlineStr">
        <is>
          <t>เกี่ยวกับ ภาวะซึมเศร้า ข้อใดต่อไปนี้กล่าวถูกต้องตามหลักวิชาชีพเภสัชกรรม</t>
        </is>
      </c>
      <c r="C91" s="100" t="n"/>
      <c r="D91" s="88" t="inlineStr">
        <is>
          <t>Alprazolam 0.5 mg HS</t>
        </is>
      </c>
      <c r="E91" s="88" t="inlineStr">
        <is>
          <t>Diazepam 5 mg HS</t>
        </is>
      </c>
      <c r="F91" s="88" t="inlineStr">
        <is>
          <t>Zolpidem 10 mg HS</t>
        </is>
      </c>
      <c r="G91" s="88" t="inlineStr">
        <is>
          <t>Nicotine gum 2 mg PRN</t>
        </is>
      </c>
      <c r="H91" s="88" t="inlineStr">
        <is>
          <t>Quetiapine 25 mg HS</t>
        </is>
      </c>
      <c r="I91" s="119" t="n">
        <v>1</v>
      </c>
      <c r="J91" s="88" t="inlineStr">
        <is>
          <t>✅ คำตอบที่ถูกต้อง: ข้อ ก. Alprazolam 0.5 mg HS
💡 Background:
Anxiety/depression
🎯 ทำไมข้อนี้ถึงถูก:
Alprazolam 0.5 mg HS เป็นคำตอบที่ถูกต้องตาม ข้อ 5 (PLE_CC1_Key_Rx20_UBU.md)
🔍 ข้ออื่นผิดเพราะอะไร:
• ข้อ ข. (Diazepam 5 mg HS): Diazepam บรรเทาอาการกังวลได้เร็วแต่ไม่มีคุณสมบัติต้านอาการซึมเศร้า การใช้ต่อเนื่องนานอาจทำให้เกิดภาวะพึ่งพายาและกดระบบประสาทส่วนกลางในระยะยาว
• ข้อ ค. (Zolpidem 10 mg HS): Zolpidem ออกฤทธิ์จำเพาะต่อ BZ1 subunit เพื่อช่วยให้นอนหลับเท่านั้น ไม่สามารถปรับสมดุลของ monoamine neurotransmitters เพื่อรักษาโรคซึมเศร้าได้
• ข้อ ง. (Nicotine gum 2 mg PRN): Nicotine gum ใช้สำหรับบรรเทาความอยากบุหรี่ในการบำบัดเลิกบุหรี่ ไม่มีผลต่อการรักษาภาวะอารมณ์ซึมเศร้าหรือความผิดปกติทางอารมณ์
• ข้อ จ. (Quetiapine 25 mg HS): Quetiapine แม้จะได้รับการรับรองเป็น adjunct ใน depression แต่การใช้ monotherapy มีความเสี่ยงต่อ metabolic disturbances และ extrapyramidal adverse effects
📖 Guideline อ้างอิง:
ข้อ 5 (PLE_CC1_Key_Rx20_UBU.md)
📌 จุดจำก่อนสอบ:
• Anxiety/depression: ศึกษากลไก, ข้อบ่งใช้, และผลข้างเคียงที่สำคัญ</t>
        </is>
      </c>
      <c r="K91" s="100" t="n"/>
      <c r="L91" s="88" t="inlineStr">
        <is>
          <t>Anxiety/depression</t>
        </is>
      </c>
      <c r="M91" s="100" t="inlineStr">
        <is>
          <t>Clinic</t>
        </is>
      </c>
      <c r="N91" s="88" t="inlineStr">
        <is>
          <t>ข้อ 5 (PLE_CC1_Key_Rx20_UBU.md)</t>
        </is>
      </c>
      <c r="O91" s="100" t="n"/>
      <c r="P91" s="100" t="n"/>
      <c r="Q91" s="100" t="n"/>
    </row>
    <row r="92" ht="13.2" customHeight="1" s="49">
      <c r="A92" s="119" t="inlineStr">
        <is>
          <t>95</t>
        </is>
      </c>
      <c r="B92" s="88" t="inlineStr">
        <is>
          <t>Antidote ของยา Benzodiazepine เมื่อได้รับยาเกินขนาด คืออะไร</t>
        </is>
      </c>
      <c r="C92" s="100" t="n"/>
      <c r="D92" s="88" t="inlineStr">
        <is>
          <t>Nicotine gum 2 mg PRN</t>
        </is>
      </c>
      <c r="E92" s="88" t="inlineStr">
        <is>
          <t>Quetiapine 25 mg HS</t>
        </is>
      </c>
      <c r="F92" s="88" t="inlineStr">
        <is>
          <t>Risperidone 2 mg OD</t>
        </is>
      </c>
      <c r="G92" s="88" t="inlineStr">
        <is>
          <t>Fluoxetine 20 mg OD</t>
        </is>
      </c>
      <c r="H92" s="88" t="inlineStr">
        <is>
          <t>Sertraline 50 mg OD</t>
        </is>
      </c>
      <c r="I92" s="119" t="n">
        <v>1</v>
      </c>
      <c r="J92" s="88" t="inlineStr">
        <is>
          <t>✅ คำตอบที่ถูกต้อง: ข้อ ก. Nicotine gum 2 mg PRN
💡 Background:
Anxiety/depression
🎯 ทำไมข้อนี้ถึงถูก:
Nicotine gum 2 mg PRN เป็นคำตอบที่ถูกต้องตาม ข้อ 9 (PLE_CC1_Key_Rx20_UBU.md)
🔍 ข้ออื่นผิดเพราะอะไร:
• ข้อ ข. (Quetiapine 25 mg HS): Quetiapine มีฤทธิ์กดประสาทส่วนกลางผ่าน H1 receptor blockade หากให้ในผู้ป่วยที่ได้รับ BZD เกินขนาดจะยิ่งเพิ่มความเสี่ยงต่อการหมดสติและกดการหายใจ
• ข้อ ค. (Risperidone 2 mg OD): Risperidone เป็น antidopaminergic agent ไม่มีคุณสมบัติเป็น GABA-A receptor antagonist จึงไม่สามารถถอนพิษหรือต้านฤทธิ์ของ Benzodiazepines ได้
• ข้อ ง. (Fluoxetine 20 mg OD): Fluoxetine เป็นยาต้านซึมเศร้าที่ยับยั้ง SERT ไม่มีผลยับยั้งการจับของ BZD ที่ตัวรับ จึงไม่สามารถแก้ไขภาวะเป็นพิษเฉียบพลันจาก BZD ได้
• ข้อ จ. (Sertraline 50 mg OD): Sertraline เป็น SSRI ที่ออกฤทธิ์ทางเภสัชวิทยาช้า และไม่มีกลไกในการแก่งแย่งการจับกับ benzodiazepine binding site บน GABA-A complex
📖 Guideline อ้างอิง:
ข้อ 9 (PLE_CC1_Key_Rx20_UBU.md)
📌 จุดจำก่อนสอบ:
• Anxiety/depression: ศึกษากลไก, ข้อบ่งใช้, และผลข้างเคียงที่สำคัญ</t>
        </is>
      </c>
      <c r="K92" s="100" t="n"/>
      <c r="L92" s="88" t="inlineStr">
        <is>
          <t>Anxiety/depression</t>
        </is>
      </c>
      <c r="M92" s="100" t="inlineStr">
        <is>
          <t>Clinic</t>
        </is>
      </c>
      <c r="N92" s="88" t="inlineStr">
        <is>
          <t>ข้อ 9 (PLE_CC1_Key_Rx20_UBU.md)</t>
        </is>
      </c>
      <c r="O92" s="100" t="n"/>
      <c r="P92" s="100" t="n"/>
      <c r="Q92" s="100" t="n"/>
    </row>
    <row r="93" ht="13.2" customHeight="1" s="49">
      <c r="A93" s="119" t="inlineStr">
        <is>
          <t>96</t>
        </is>
      </c>
      <c r="B93" s="88" t="inlineStr">
        <is>
          <t>Flumazenil ออกฤทธิ์ต้านพิษจากการได้รับยาในกลุ่ม Benzodiazepines เกินขนาด (Benzodiazepine Overdose) ด้วยกลไกทางเภสัชวิทยาข้อใด และข้อควรระวังสำคัญที่สุดในการบริหารยานี้คืออะไร</t>
        </is>
      </c>
      <c r="C93" s="100" t="n"/>
      <c r="D93" s="88" t="inlineStr">
        <is>
          <t>ออกฤทธิ์เป็น Competitive Antagonist ที่แย่งจับกับ Benzodiazepine binding site บน GABAA receptor; ระวังการชักเฉียบพลัน (Seizure precipitation) ในผู้ป่วยที่ติด BZD เรื้อรังหรือกินยาร่วมกับ TCAs</t>
        </is>
      </c>
      <c r="E93" s="88" t="inlineStr">
        <is>
          <t>ออกฤทธิ์เป็น Non-competitive Antagonist ที่ Chloride channel; ระวังภาวะความดันโลหิตต่ำรุนแรง</t>
        </is>
      </c>
      <c r="F93" s="88" t="inlineStr">
        <is>
          <t>ออกฤทธิ์กระตุ้นเอนไซม์ Hepatic CYP3A4 เพื่อเร่งทำลาย Benzodiazepine; ระวังตับวาย</t>
        </is>
      </c>
      <c r="G93" s="88" t="inlineStr">
        <is>
          <t>ออกฤทธิ์จับกับโมเลกุล Benzodiazepine ในกระแสเลือดเป็น Chelation complex ขับออกทางไต</t>
        </is>
      </c>
      <c r="H93" s="88" t="inlineStr">
        <is>
          <t>ออกฤทธิ์เป็น GABA agonist เลียนแบบธรรมชาติ; ระวังภาวะโคม่าลึก</t>
        </is>
      </c>
      <c r="I93" s="119" t="n">
        <v>1</v>
      </c>
      <c r="J93" s="88" t="inlineStr">
        <is>
          <t>✅ คำตอบที่ถูกต้อง: ข้อ ก. ออกฤทธิ์เป็น Competitive Antagonist ที่แย่งจับกับ Benzodiazepine binding site บน GABAA receptor; ระวังการชักเฉียบพลัน (Seizure precipitation) ในผู้ป่วยที่ติด BZD เรื้อรังหรือกินยาร่วมกับ TCAs
💡 Background:
Flumazenil เป็นสารจำพวก Imidazobenzodiazepine derivative ที่ทำหน้าที่เป็น Competitive antagonist จำเพาะต่อ Benzodiazepine binding site บน GABAA receptor สามารถยับยั้งและถอนฤทธิ์สงบประสาท การกดการหายใจ และฤทธิ์หมดสติของ BZDs ได้อย่างรวดเร็ว (ภายใน 1-2 นาทีทาง IV)
🎯 ทำไมข้อนี้ถึงถูก:
กลไกคือ Competitive antagonism ที่ GABA-A receptor และข้อควรระวังสำคัญที่สุดคือ:
- ห้ามใช้ในผู้ป่วยที่มีภาวะพึ่งพายากลุ่ม BZDs เรื้อรัง (Chronic BZD dependence) เพราะจะกระตุ้นให้เกิดภาวะถอนยาอย่างรุนแรงจนเกิดอาการชักต่อเนื่อง (Withdrawal Seizures)
- ห้ามใช้ในกรณี Mixed overdose ที่มียากลุ่มทำให้ชัก เช่น Tricyclic Antidepressants (TCAs) เพราะ BZD ช่วยคุมอาการชักอยู่ เมื่อถูกแก้ฤทธิ์ผู้ป่วยจะชักและเสียชีวิตได้
🔍 ข้ออื่นผิดเพราะอะไร:
• ข้อ ข. ค. ด. และ จ. ผิด เพราะ Flumazenil ไม่ได้เป็น Non-competitive channel blocker, Enzyme inducer, Chelating agent หรือ GABA agonist
📖 Guideline อ้างอิง:
Goldfrank's Toxicologic Emergencies: Benzodiazepines and Flumazenil
📌 จุดจำก่อนสอบ:
• BZD Specific Antidote = Flumazenil (Competitive GABA-A Antagonist)
• ข้อควรระวังสูงสุด = เสี่ยงชัก (Precipitate seizures) ในผู้ใช้ BZD เรื้อรัง หรือ Mixed TCA overdose</t>
        </is>
      </c>
      <c r="K93" s="100" t="n"/>
      <c r="L93" s="88" t="inlineStr">
        <is>
          <t>Anxiety/depression</t>
        </is>
      </c>
      <c r="M93" s="100" t="inlineStr">
        <is>
          <t>Clinic</t>
        </is>
      </c>
      <c r="N93" s="88" t="inlineStr">
        <is>
          <t>ข้อ 5 (PLE_CC1_Key_Rx20_UBU.md)</t>
        </is>
      </c>
      <c r="O93" s="100" t="n"/>
      <c r="P93" s="100" t="n"/>
      <c r="Q93" s="100" t="n"/>
    </row>
    <row r="94" ht="13.2" customHeight="1" s="49">
      <c r="A94" s="119" t="inlineStr">
        <is>
          <t>97</t>
        </is>
      </c>
      <c r="B94" s="88" t="inlineStr">
        <is>
          <t>ผู้ป่วยหญิงอายุ 55 ปี รับประทานยา Diazepam 10 mg ก่อนนอนทุกคืนต่อเนื่องมาเป็นเวลานานกว่า 5 ปี วันนี้ยาหมดและไม่ได้ไปพบแพทย์ จึงหยุดรับประทานยาทันที (Abrupt withdrawal) หลังจากหยุดยาได้ 2-3 วัน ผู้ป่วยมีความเสี่ยงสูงสุดที่จะเกิดภาวะแทรกซ้อนที่อันตรายถึงชีวิตในข้อใด</t>
        </is>
      </c>
      <c r="C94" s="100" t="n"/>
      <c r="D94" s="88" t="inlineStr">
        <is>
          <t>อาการชักจากการถอนยา (Withdrawal Seizures) และภาวะเพ้อสับสนเฉียบพลัน (Delirium)</t>
        </is>
      </c>
      <c r="E94" s="88" t="inlineStr">
        <is>
          <t>ภาวะน้ำตาลในเลือดต่ำขั้นวิกฤต (Severe Hypoglycemia)</t>
        </is>
      </c>
      <c r="F94" s="88" t="inlineStr">
        <is>
          <t>ภาวะหัวใจเต้นช้าผิดปกติและหัวใจหยุดเต้น (Severe Bradycardia / Asystole)</t>
        </is>
      </c>
      <c r="G94" s="88" t="inlineStr">
        <is>
          <t>ภาวะอัมพาตกล้ามเนื้อลายแบบเฉียบพลัน (Flaccid paralysis)</t>
        </is>
      </c>
      <c r="H94" s="88" t="inlineStr">
        <is>
          <t>ภาวะเม็ดเลือดขาวต่ำชนิดรุนแรง (Agranulocytosis)</t>
        </is>
      </c>
      <c r="I94" s="119" t="n">
        <v>1</v>
      </c>
      <c r="J94" s="88" t="inlineStr">
        <is>
          <t>✅ คำตอบที่ถูกต้อง: ข้อ ก. อาการชักจากการถอนยา (Withdrawal Seizures) และภาวะเพ้อสับสนเฉียบพลัน (Delirium)
💡 Background:
การใช้ยากลุ่ม Benzodiazepines ขนาดสูงหรือติดต่อกันเป็นเวลานาน (&gt; 4-6 สัปดาห์) จะทำให้เกิด Physical dependence และ Down-regulation / Desensitization ของ GABAA receptors:
- หากหยุดยากะทันหัน (Abrupt discontinuation) จะทำให้ระบบประสาทส่วนกลางขาดสมดุลการยับยั้ง (Loss of GABAergic inhibition) เกิดภาวะ Rebound hyperexcitability
- อาการถอนยา (Withdrawal symptoms): วิตกกังวลรุนแรง นอนไม่หลับ มือสั่น หัวใจเต้นเร็ว เหงื่อแตก ประสาทหลอน และที่อันตรายที่สุดคือ อาการชักเกร็งกระตุกทั้งตัว (Grand mal seizures / Status epilepticus) และ Delirium
🎯 ทำไมข้อนี้ถึงถูก:
Withdrawal seizures และ Delirium เป็นภาวะแทรกซ้อนฉุกเฉินที่เป็นอันตรายถึงแก่ชีวิตจากการหยุด BZD กะทันหัน การหยุด BZD เรื้อรังต้องค่อยๆ ปรับลดยาช้าๆ (Tapering off over weeks to months) เสมอ
🔍 ข้ออื่นผิดเพราะอะไร:
• ข้อ ข. ค. ง. และ จ. ไม่ใช่อาการไม่พึงประสงค์หลักจากการถอนยากลุ่ม Benzodiazepines (ภาวะถอน BZD จะทำให้ Sympathetic ทำงานเกิน ส่งผลให้ Tachycardia และ Hypertension ไม่ใช่ Bradycardia)
📖 Guideline อ้างอิง:
Maudsley Prescribing Guidelines in Psychiatry: Benzodiazepine Dependence and Discontinuation
📌 จุดจำก่อนสอบ:
• หยุด BZD กะทันหัน -&gt; เสี่ยง Withdrawal Seizure &amp; Rebound Insomnia
• แนวทางแก้ไข = ค่อยๆ ปรับลดยาลงทีละ 10-25% ทุก 1-2 สัปดาห์ (Tapering)</t>
        </is>
      </c>
      <c r="K94" s="100" t="n"/>
      <c r="L94" s="88" t="inlineStr">
        <is>
          <t>Insomnia</t>
        </is>
      </c>
      <c r="M94" s="100" t="inlineStr">
        <is>
          <t>Clinic</t>
        </is>
      </c>
      <c r="N94" s="88" t="inlineStr">
        <is>
          <t>ข้อ 10 (PLE_CC1_Key_Rx20_UBU.md)</t>
        </is>
      </c>
      <c r="O94" s="100" t="n"/>
      <c r="P94" s="100" t="n"/>
      <c r="Q94" s="100" t="n"/>
    </row>
    <row r="95" ht="13.2" customHeight="1" s="49">
      <c r="A95" s="119" t="inlineStr">
        <is>
          <t>98</t>
        </is>
      </c>
      <c r="B95" s="88" t="inlineStr">
        <is>
          <t>ผู้ป่วยชายอายุ 62 ปี มีโรคประจำตัวเป็นโรคหัวใจล้มเหลว (Heart Failure, NYHA Class II) และโรคหลอดเลือดหัวใจ สูบบุหรี่วันละ 1 ซองมา 30 ปี ต้องการเลิกบุหรี่ ข้อใดเป็นหลักการเลือกใช้ยาช่วยเลิกบุหรี่ (Pharmacotherapy for Smoking Cessation) ที่ปลอดภัยและเหมาะสมสำหรับผู้ป่วยรายนี้</t>
        </is>
      </c>
      <c r="C95" s="100" t="n"/>
      <c r="D95" s="88" t="inlineStr">
        <is>
          <t>สามารถใช้ Nicotine Replacement Therapy (NRT เช่น Nicotine patch หรือ Nicotine gum) ได้อย่างปลอดภัยในภาวะโรคหัวใจที่คงที่ (Stable cardiovascular disease) โดยมีประสิทธิภาพช่วยเพิ่มอัตราการเลิกบุหรี่ได้ชัดเจน</t>
        </is>
      </c>
      <c r="E95" s="88" t="inlineStr">
        <is>
          <t>ห้ามใช้ยากลุ่ม Nicotine Replacement Therapy (NRT) ในผู้ป่วยโรคหัวใจทุกกรณีอย่างเด็ดขาดเพราะทำให้หัวใจวายทันที</t>
        </is>
      </c>
      <c r="F95" s="88" t="inlineStr">
        <is>
          <t>แนะนำให้ใช้ Nicotine ขนาดสูงเป็นสองเท่าของคนปกติเพื่อเร่งให้เลิกได้ภายใน 3 วัน</t>
        </is>
      </c>
      <c r="G95" s="88" t="inlineStr">
        <is>
          <t>ห้ามให้คำแนะนำด้านพฤติกรรมบำบัดเพราะจะทำให้ผู้ป่วยเครียดจนหัวใจล้มเหลวกำเริบ</t>
        </is>
      </c>
      <c r="H95" s="88" t="inlineStr">
        <is>
          <t>ควรจ่ายยา Bupropion SR ขนาด 600 mg ต่อวันเป็นทางเลือกแรกในผู้ป่วยโรคหัวใจ</t>
        </is>
      </c>
      <c r="I95" s="119" t="n">
        <v>1</v>
      </c>
      <c r="J95" s="88" t="inlineStr">
        <is>
          <t>✅ คำตอบที่ถูกต้อง: ข้อ ก. สามารถใช้ Nicotine Replacement Therapy (NRT เช่น Nicotine patch หรือ Nicotine gum) ได้อย่างปลอดภัยในภาวะโรคหัวใจที่คงที่ (Stable cardiovascular disease) โดยมีประสิทธิภาพช่วยเพิ่มอัตราการเลิกบุหรี่ได้ชัดเจน
💡 Background:
ความปลอดภัยของยาช่วยเลิกบุหรี่ในผู้ป่วยโรคหัวใจและหลอดเลือด (Cardiovascular Disease):
- NRT ปลอดภัยในผู้ป่วยที่มี Stable CVD (รวมถึง Stable Heart Failure, Stable Angina หรือ Post-MI เกิน 2-4 สัปดาห์) เพราะระดับนิโคตินที่ได้รับจาก NRT ต่ำกว่า ค่อยเป็นค่อยไป และไม่มีก๊าซคาร์บอนมอนอกไซด์หรือสารก่อมะเร็งเหมือนการสูบบุหรี่จริง
- ข้อควรระวังพิเศษสำหรับ NRT: ผู้ป่วย Acute coronary syndrome ในระยะ 2 สัปดาห์แรก, Severe unstable angina หรือ Serious refractory arrhythmias
🎯 ทำไมข้อนี้ถึงถูก:
ผู้ป่วยโรคหัวใจที่คงที่ (Stable) สามารถใช้ NRT (Patch, Gum, Lozenge) หรือ Varenicline / Bupropion ได้อย่างปลอดภัยภายใต้การดูแลของแพทย์และเภสัชกร
🔍 ข้ออื่นผิดเพราะอะไร:
• ข้อ ข. ผิด เพราะ NRT ไม่ได้เป็นข้อห้ามเด็ดขาดใน Stable CVD (อันตรายจากการสูบบุหรี่จริงสูงกว่า NRT มาก)
• ข้อ ค. ผิด เพราะต้องคำนวณขนาดยาตามจำนวนมวนบุหรี่เดิม ไม่ใช่ให้ขนาดสูง 2 เท่า
• ข้อ ง. ผิด เพราะพฤติกรรมบำบัด (Behavioral counseling) เป็นหัวใจสำคัญที่ต้องทำควบคู่กับยาทุกราย
• ข้อ จ. ผิด เพราะขนาดสูงสุดของ Bupropion SR คือ 300 mg/day (หากให้ 600 mg จะเกินขนาดและเสี่ยงชักอย่างรุนแรง)
📖 Guideline อ้างอิง:
ACC Expert Consensus Decision Pathway on Tobacco Cessation in Adults with Cardiovascular Disease &amp; US PHS Clinical Practice Guideline
📌 จุดจำก่อนสอบ:
• Stable Heart Disease = ใช้ NRT ได้อย่างปลอดภัย
• ข้อห้ามชั่วคราวของ NRT = Recent MI (&lt; 2 สัปดาห์), Serious Arrhythmias, Unstable Angina</t>
        </is>
      </c>
      <c r="K95" s="100" t="n"/>
      <c r="L95" s="88" t="inlineStr">
        <is>
          <t>Tobacco dependence</t>
        </is>
      </c>
      <c r="M95" s="100" t="inlineStr">
        <is>
          <t>Clinic</t>
        </is>
      </c>
      <c r="N95" s="88" t="inlineStr">
        <is>
          <t>ข้อ 5 (PLE_CC1_Key_Rx20_UBU.md)</t>
        </is>
      </c>
      <c r="O95" s="100" t="n"/>
      <c r="P95" s="100" t="n"/>
      <c r="Q95" s="100" t="n"/>
    </row>
    <row r="96" ht="13.2" customHeight="1" s="49">
      <c r="A96" s="119" t="inlineStr">
        <is>
          <t>99</t>
        </is>
      </c>
      <c r="B96" s="88" t="inlineStr">
        <is>
          <t>ตามแนวทางการให้คำปรึกษาเพื่อช่วยเลิกบุหรี่ตามหลักสากล 5 A's Model (Ask, Advise, Assess, Assist, Arrange) ในขั้นตอน 'Advise' เภสัชกรควรสื่อสารกับผู้ป่วยด้วยลักษณะใดจึงจะมีประสิทธิภาพสูงสุด</t>
        </is>
      </c>
      <c r="C96" s="100" t="n"/>
      <c r="D96" s="88" t="inlineStr">
        <is>
          <t>ให้คำแนะนำให้เลิกบุหรี่อย่างชัดเจน หนักแน่น ตรงไปตรงมา และเชื่อมโยงเฉพาะบุคคล (Clear, Strong, Personalized advice)</t>
        </is>
      </c>
      <c r="E96" s="88" t="inlineStr">
        <is>
          <t>บังคับข่มขู่ให้ผู้ป่วยกลัวว่าจะเสียชีวิตในเร็ววันหากไม่ยอมเลิก</t>
        </is>
      </c>
      <c r="F96" s="88" t="inlineStr">
        <is>
          <t>แนะนำให้ลดปริมาณการสูบลงทีละมวนเรื่อยๆ โดยไม่ต้องตั้งเป้าหมายวันเลิกสูบ (Quit date)</t>
        </is>
      </c>
      <c r="G96" s="88" t="inlineStr">
        <is>
          <t>จ่ายยาช่วยเลิกบุหรี่ให้ทันทีโดยไม่ต้องถามความพร้อมและความสมัครใจของผู้ป่วย</t>
        </is>
      </c>
      <c r="H96" s="88" t="inlineStr">
        <is>
          <t>แนะนำให้เปลี่ยนไปสูบบุหรี่ไฟฟ้าแทนบุหรี่มวนเนื่องจากไม่มีสารเคมีอันตรายใดๆ</t>
        </is>
      </c>
      <c r="I96" s="119" t="n">
        <v>1</v>
      </c>
      <c r="J96" s="88" t="inlineStr">
        <is>
          <t>✅ คำตอบที่ถูกต้อง: ข้อ ก. ให้คำแนะนำให้เลิกบุหรี่อย่างชัดเจน หนักแน่น ตรงไปตรงมา และเชื่อมโยงเฉพาะบุคคล (Clear, Strong, Personalized advice)
💡 Background:
หลักการ 5 A's Model สำหรับผู้สูบบุหรี่ที่พร้อมจะเลิก:
1. Ask: ซักถามประวัติการสูบบุหรี่ทุกครั้งที่มารับบริการ
2. Advise: แนะนำให้เลิกสูบบุหรี่ด้วยท่าทีที่ ชัดเจน (Clear), หนักแน่น (Strong) และ เชื่อมโยงกับสุขภาพ/โรคประจำตัวของผู้ป่วยโดยเฉพาะ (Personalized)
3. Assess: ประเมินความพร้อมและระดับความตั้งใจในการเลิกบุหรี่ (Willingness to make a quit attempt)
4. Assist: ช่วยเหลือวางแผน กำหนดวันเลิกบุหรี่ (Quit date), แนะนำยา และให้คำปรึกษาปรับเปลี่ยนพฤติกรรม
5. Arrange: นัดหมายติดตามผลอย่างต่อเนื่อง (Follow-up) ภายใน 1 สัปดาห์แรกหลังวันเลิกสูบ
🎯 ทำไมข้อนี้ถึงถูก:
ขั้นตอน Advise ต้องสื่อสารอย่างชัดเจน ตรงประเด็น และเชื่อมโยงกับปัญหาสุขภาพของผู้ป่วยแต่ละรายเพื่อสร้างแรงจูงใจ
🔍 ข้ออื่นผิดเพราะอะไร:
• ข้อ ข. ผิด เพราะการข่มขู่จะสร้างแรงต้าน (Resistance) และทำให้ผู้ป่วยปฏิเสธการรักษา
• ข้อ ค. ผิด เพราะการตั้งวันเลิกสูบ (Quit date) เป็นหัวใจสำคัญในขั้น Assist
• ข้อ ง. ผิด เพราะการจ่ายยาเป็นส่วนหนึ่งของ Assist ซึ่งต้องประเมินใน Assess ก่อน
• ข้อ จ. ผิด เพราะบุหรี่ไฟฟ้ามีนิโคตินและสารก่อมะเร็ง/ละอองลอยพิษ Guideline ไม่แนะนำให้ใช้บุหรี่ไฟฟ้าเป็นยาช่วยเลิกบุหรี่
📖 Guideline อ้างอิง:
แนวทางเวชปฏิบัติสำหรับการบำบัดรักษาผู้ติดบุหรี่ในประเทศไทย &amp; WHO Tobacco Cessation Guidelines
📌 จุดจำก่อนสอบ:
• 5 A's = Ask -&gt; Advise (Clear, Strong, Personalized) -&gt; Assess -&gt; Assist -&gt; Arrange</t>
        </is>
      </c>
      <c r="K96" s="100" t="n"/>
      <c r="L96" s="88" t="inlineStr">
        <is>
          <t>Tobacco dependence</t>
        </is>
      </c>
      <c r="M96" s="100" t="inlineStr">
        <is>
          <t>Clinic</t>
        </is>
      </c>
      <c r="N96" s="88" t="inlineStr">
        <is>
          <t>ข้อ 1 (PLE_CC1_Key_Rx20_UBU.md)</t>
        </is>
      </c>
      <c r="O96" s="100" t="n"/>
      <c r="P96" s="100" t="n"/>
      <c r="Q96" s="100" t="n"/>
    </row>
    <row r="97" ht="13.2" customHeight="1" s="49">
      <c r="A97" s="119" t="inlineStr">
        <is>
          <t>100</t>
        </is>
      </c>
      <c r="B97" s="88" t="inlineStr">
        <is>
          <t>ยาในข้อใดต่อไปนี้จัดเป็น First-line Pharmacotherapy ที่ได้รับการรับรองจาก US FDA และแนวทางเวชปฏิบัติสากลสำหรับใช้เป็นยาช่วยเลิกบุหรี่ (Smoking Cessation)</t>
        </is>
      </c>
      <c r="C97" s="100" t="n"/>
      <c r="D97" s="88" t="inlineStr">
        <is>
          <t>Nicotine Replacement Therapy (NRT), Varenicline, และ Bupropion SR</t>
        </is>
      </c>
      <c r="E97" s="88" t="inlineStr">
        <is>
          <t>Nortriptyline, Clonidine, และ Diazepam</t>
        </is>
      </c>
      <c r="F97" s="88" t="inlineStr">
        <is>
          <t>Fluoxetine, Sertraline, และ Alprazolam</t>
        </is>
      </c>
      <c r="G97" s="88" t="inlineStr">
        <is>
          <t>Methadone, Buprenorphine, และ Naloxone</t>
        </is>
      </c>
      <c r="H97" s="88" t="inlineStr">
        <is>
          <t>Disulfiram, Acamprosate, และ Naltrexone</t>
        </is>
      </c>
      <c r="I97" s="119" t="n">
        <v>1</v>
      </c>
      <c r="J97" s="88" t="inlineStr">
        <is>
          <t>✅ คำตอบที่ถูกต้อง: ข้อ ก. Nicotine Replacement Therapy (NRT), Varenicline, และ Bupropion SR
💡 Background:
ยาช่วยเลิกบุหรี่ตาม US FDA และ CPG สากลแบ่งเป็น:
- First-line Agents (มีหลักฐานประสิทธิภาพและความปลอดภัยสูงสุด):
  1. Nicotine Replacement Therapy (NRT): Transdermal patch, Gum, Lozenge, Inhaler, Nasal spray
  2. Varenicline (Chantix): Nicotinic receptor partial agonist (alpha-4 beta-2)
  3. Bupropion Sustained-Release (Zyban / Wellbutrin SR): Norepinephrine-Dopamine Reuptake Inhibitor (NDRI)
- Second-line Agents: Nortriptyline, Clonidine
🎯 ทำไมข้อนี้ถึงถูก:
NRT, Varenicline และ Bupropion SR คือ 3 กลุ่มยา First-line มาตรฐานสากลในการช่วยเลิกบุหรี่
🔍 ข้ออื่นผิดเพราะอะไร:
• ข้อ ข. Nortriptyline และ Clonidine เป็น Second-line agents และ Diazepam ไม่ใช่ยาเลิกบุหรี่
• ข้อ ค. SSRIs (Fluoxetine, Sertraline) และ BZDs ไม่มีข้อบ่งชี้ในการช่วยเลิกบุหรี่
• ข้อ ง. Methadone, Buprenorphine เป็นยารักษา Opioid dependence
• ข้อ จ. Disulfiram, Acamprosate, Naltrexone เป็นยารักษา Alcohol dependence
📖 Guideline อ้างอิง:
US Clinical Practice Guideline: Treating Tobacco Use and Dependence &amp; WHO Guidelines for Smoking Cessation
📌 จุดจำก่อนสอบ:
• First-line Smoking Cessation = NRT, Varenicline (Champix), Bupropion SR (Zyban)
• Second-line = Nortriptyline, Clonidine</t>
        </is>
      </c>
      <c r="K97" s="100" t="n"/>
      <c r="L97" s="88" t="inlineStr">
        <is>
          <t>Tobacco dependence</t>
        </is>
      </c>
      <c r="M97" s="100" t="inlineStr">
        <is>
          <t>Clinic</t>
        </is>
      </c>
      <c r="N97" s="88" t="inlineStr">
        <is>
          <t>ข้อ 2 (PLE_CC1_Key_Rx20_UBU.md)</t>
        </is>
      </c>
      <c r="O97" s="100" t="n"/>
      <c r="P97" s="100" t="n"/>
      <c r="Q97" s="100" t="n"/>
    </row>
    <row r="98" ht="13.2" customHeight="1" s="49">
      <c r="A98" s="119" t="inlineStr">
        <is>
          <t>101</t>
        </is>
      </c>
      <c r="B98" s="88" t="inlineStr">
        <is>
          <t>คำนวณปริมาณ Nicotine ที่คงเหลือในแผ่นแปะหลังจากผู้ป่วยใช้ไป 24 ชั่วโมง โดยแผ่นแปะ Nicotine มีข้อมูลดังนี้: อัตราการปลดปล่อย Nicotine = 7 mg/24 hr, ปริมาณ Nicotine ทั้งหมดในแผ่นแปะ = 17.5 mg ปริมาณ Nicotine ที่คงเหลือหลังใช้ 24 ชั่วโมง เท่ากับเท่าใด</t>
        </is>
      </c>
      <c r="C98" s="100" t="n"/>
      <c r="D98" s="88" t="inlineStr">
        <is>
          <t>10.5 mg</t>
        </is>
      </c>
      <c r="E98" s="88" t="inlineStr">
        <is>
          <t>7 mg</t>
        </is>
      </c>
      <c r="F98" s="88" t="inlineStr">
        <is>
          <t>17.5 mg</t>
        </is>
      </c>
      <c r="G98" s="88" t="inlineStr">
        <is>
          <t>24.5 mg</t>
        </is>
      </c>
      <c r="H98" s="88" t="inlineStr">
        <is>
          <t>3.5 mg</t>
        </is>
      </c>
      <c r="I98" s="119" t="n">
        <v>1</v>
      </c>
      <c r="J98" s="88" t="inlineStr">
        <is>
          <t>✅ คำตอบที่ถูกต้อง: ข้อ ก. 10.5 mg
💡 Background: การคำนวณการปลดปล่อยยาจากแผ่นแปะผิวหนัง (Transdermal Therapeutic System: TTS)
🎯 ทำไมข้อนี้ถึงถูก:
ข้อ ก. (10.5 mg) เป็นคำตอบที่ถูกต้องและสอดคล้องกับหลักวิชาการและแนวทางเวชปฏิบัติในการรักษา
🔍 ข้ออื่นผิดเพราะอะไร:
- ข้อ ก. แผ่นแปะปลดปล่อยยาจนหมด 100%: เป็นความเข้าใจผิด แผ่นแปะจะมีตัวยาเหลือค้างอยู่เสมอ (Residual drug 30-70%)
- ข้อ ค. นำปริมาณที่เหลือมาคูณด้วยสอง: ไม่สอดคล้องกับหลักการสมดุลมวลสาร (Mass balance)
- ข้อ ง. ยาที่ดูดซึมเท่ากับปริมาณที่ระบุบนกล่องเสมอ: ตัวเลขบนกล่องคือขนาดยาที่คาดว่าจะถูกดูดซึมใน 24 ชม. ไม่ใช่ปริมาณตัวยาทั้งหมดในแผ่น
- ข้อ จ. คำนวณจากน้ำหนักที่ลดลงของแผ่นแปะ: น้ำหนักที่ลดลงส่วนใหญ่เกิดจากการระเหยของน้ำหรือสารทำละลาย ไม่ใช่เฉพาะตัวยานิโคติน
📖 Guideline อ้างอิง: USP General Chapter &lt;3&gt; Topically and Transdermally Applied Products
📌 จุดจำก่อนสอบ: Transdermal Patch ต้องมี Drug overload; หลังลอกแผ่นแปะออกจะยังมี Residual drug เหลืออยู่ จึงต้องพับประกบด้านเหนียวทิ้งให้มิดชิด</t>
        </is>
      </c>
      <c r="K98" s="100" t="n"/>
      <c r="L98" s="88" t="inlineStr">
        <is>
          <t>Anxiety/depression</t>
        </is>
      </c>
      <c r="M98" s="100" t="inlineStr">
        <is>
          <t>Clinic</t>
        </is>
      </c>
      <c r="N98" s="88" t="inlineStr">
        <is>
          <t>ข้อ 66 (PLE_CC1_Key_Rx20_UBU.md)</t>
        </is>
      </c>
      <c r="O98" s="100" t="n"/>
      <c r="P98" s="100" t="n"/>
      <c r="Q98" s="100" t="n"/>
    </row>
    <row r="99" ht="13.2" customHeight="1" s="49">
      <c r="A99" s="119" t="inlineStr">
        <is>
          <t>102</t>
        </is>
      </c>
      <c r="B99" s="88" t="inlineStr">
        <is>
          <t>แผ่นแปะนิโคติน (Nicotine Transdermal Patch) ที่มีโครงสร้างแบบเมทริกซ์ (Matrix-type TDDS) มีข้อได้เปรียบสำคัญทางเภสัชกรรมเหนือกว่าแผ่นแปะแบบมีเยื่อควบคุมการปลดปล่อย (Membrane-controlled / Reservoir-type TDDS) ในเรื่องใด</t>
        </is>
      </c>
      <c r="C99" s="100" t="n"/>
      <c r="D99" s="88" t="inlineStr">
        <is>
          <t>ไม่มีความเสี่ยงต่อการเกิดปรากฏการณ์ยาไหลทะลักอย่างรวดเร็ว (Dose dumping) หากแผ่นแปะเกิดการฉีกขาดหรือถูกตัดแบ่ง</t>
        </is>
      </c>
      <c r="E99" s="88" t="inlineStr">
        <is>
          <t>สามารถปลดปล่อยตัวยาได้ในอัตราเร็วคงที่ระดับ Zero-order kinetic ได้สมบูรณ์แบบมากกว่า Reservoir type</t>
        </is>
      </c>
      <c r="F99" s="88" t="inlineStr">
        <is>
          <t>ไม่จำเป็นต้องมีสารกระตุ้นการซึมผ่านผิวหนัง (Penetration enhancer) ในตำรับ</t>
        </is>
      </c>
      <c r="G99" s="88" t="inlineStr">
        <is>
          <t>สามารถนำกลับมาแปะซ้ำได้หลายครั้งโดยไม่ต้องเปลี่ยนแผ่นใหม่</t>
        </is>
      </c>
      <c r="H99" s="88" t="inlineStr">
        <is>
          <t>ตัวยาในแผ่นแปะจะไม่ซึมเข้าสู่กระแสเลือด แต่จะออกฤทธิ์เฉพาะที่ผิวหนังชั้นบนสุดเท่านั้น</t>
        </is>
      </c>
      <c r="I99" s="119" t="n">
        <v>1</v>
      </c>
      <c r="J99" s="88" t="inlineStr">
        <is>
          <t>✅ คำตอบที่ถูกต้อง: ข้อ ก. ไม่มีความเสี่ยงต่อการเกิดปรากฏการณ์ยาไหลทะลักอย่างรวดเร็ว (Dose dumping) หากแผ่นแปะเกิดการฉีกขาดหรือถูกตัดแบ่ง
💡 Background:
รูปแบบระบบส่งยาผ่านผิวหนัง (Transdermal Drug Delivery Systems: TDDS):
1. Membrane-controlled (Reservoir type): ตัวยาละลาย/แขวนตะกอนอยู่ใน Liquid/Gel reservoir โดยมี Rate-controlling membrane เป็นตัวควบคุมการปลดปล่อยยา หากแผ่นแปะแตก รั่ว หรือถูกตัดแบ่ง จะทำให้ตัวยาไหลทะลักออกมาทั้งหมดทันที (Dose Dumping) เกิดพิษรุนแรง
2. Monolithic / Matrix-type: ตัวยากระจายตัวหรือละลายเป็นเนื้อเดียวอยู่ใน Polymer matrix หรือ Adhesive layer หากแผ่นแปะฉีกขาด ตัวยาจะไม่ทะลักออกมาทั้งหมด จึงปลอดภัยจาก Dose dumping
🎯 ทำไมข้อนี้ถึงถูก:
Matrix system ป้องกันความเสี่ยงของ Dose dumping ทำให้ปลอดภัยกว่าหากแผ่นแปะชำรุดเสียหาย
🔍 ข้ออื่นผิดเพราะอะไร:
• ข้อ ข. ผิด เพราะ Reservoir system มีความสามารถในการควบคุมอัตราการปลดปล่อยแบบ Zero-order ได้คงที่กว่า Matrix system
• ข้อ ค. ผิด เพราะ Matrix TDDS ยังคงต้องใช้ Penetration enhancers เพื่อช่วยนำส่งยาผ่าน Stratum corneum
• ข้อ ง. ผิด เพราะแผ่นแปะ TDDS เป็น single-use ต้องเปลี่ยนตามรอบเวลา (เช่น ทุก 24 ชั่วโมง)
• ข้อ จ. ผิด เพราะ TDDS มีวัตถุประสงค์เพื่อส่งยาเข้าสู่ Systemic circulation
📖 Guideline อ้างอิง:
Ansel's Pharmaceutical Dosage Forms and Drug Delivery Systems &amp; Remington: The Science and Practice of Pharmacy
📌 จุดจำก่อนสอบ:
• Reservoir TDDS = เสี่ยง Dose dumping ห้ามตัดแบ่งเด็ดขาด
• Matrix TDDS = ตัวยากระจายในเนื้อพอลิเมอร์ ไม่เสี่ยง Dose dumping</t>
        </is>
      </c>
      <c r="K99" s="100" t="n"/>
      <c r="L99" s="88" t="inlineStr">
        <is>
          <t>Tobacco dependence</t>
        </is>
      </c>
      <c r="M99" s="100" t="inlineStr">
        <is>
          <t>Clinic</t>
        </is>
      </c>
      <c r="N99" s="88" t="inlineStr">
        <is>
          <t>ข้อ 68 (PLE_CC1_Key_Rx20_UBU.md)</t>
        </is>
      </c>
      <c r="O99" s="100" t="n"/>
      <c r="P99" s="100" t="n"/>
      <c r="Q99" s="100" t="n"/>
    </row>
    <row r="100" ht="13.2" customHeight="1" s="49">
      <c r="A100" s="119" t="inlineStr">
        <is>
          <t>103</t>
        </is>
      </c>
      <c r="B100" s="88" t="inlineStr">
        <is>
          <t>เภสัชกรจ่ายยา Fluoxetine 20 mg วันละ 1 ครั้ง ข้อใดเป็นข้อมูลคำแนะนำการใช้ยาที่ถูกต้องและครอบคลุมที่สุดที่ควรสื่อสารกับผู้ป่วย</t>
        </is>
      </c>
      <c r="C100" s="100" t="n"/>
      <c r="D100" s="88" t="inlineStr">
        <is>
          <t>รับประทานยาวันละ 1 ครั้งในตอนเช้าหลังอาหาร ยาจะเริ่มเห็นผลการรักษาอาการซึมเศร้าชัดเจนใน 2-4 สัปดาห์ ห้ามหยุดยาเองแม้จะรู้สึกดีขึ้น และหากมีอาการกระวนกระวายหรือความคิดทำร้ายตนเองเพิ่มขึ้นในช่วงแรกให้รีบกลับมาพบแพทย์ทันที</t>
        </is>
      </c>
      <c r="E100" s="88" t="inlineStr">
        <is>
          <t>รับประทานยาวันละ 1 ครั้งก่อนนอน ยาจะออกฤทธิ์ทันทีหลังรับประทาน และสามารถหยุดยาได้เมื่อหายเศร้า</t>
        </is>
      </c>
      <c r="F100" s="88" t="inlineStr">
        <is>
          <t>เคี้ยวเม็ดยาให้ละเอียดก่อนกลืน และงดรับประทานอาหารประเภทโปรตีนทุกชนิดตลอดการใช้ยา</t>
        </is>
      </c>
      <c r="G100" s="88" t="inlineStr">
        <is>
          <t>รับประทานเฉพาะเวลาที่มีอารมณ์เศร้าหรือเครียดวันละไม่เกิน 3 ครั้ง</t>
        </is>
      </c>
      <c r="H100" s="88" t="inlineStr">
        <is>
          <t>ยานี้ใช้สำหรับรักษาอาการนอนไม่หลับเฉียบพลันเป็นหลัก โดยจะช่วยให้นอนหลับได้ภายใน 30 นาที</t>
        </is>
      </c>
      <c r="I100" s="119" t="n">
        <v>1</v>
      </c>
      <c r="J100" s="88" t="inlineStr">
        <is>
          <t>✅ คำตอบที่ถูกต้อง: ข้อ ก. รับประทานยาวันละ 1 ครั้งในตอนเช้าหลังอาหาร ยาจะเริ่มเห็นผลการรักษาอาการซึมเศร้าชัดเจนใน 2-4 สัปดาห์ ห้ามหยุดยาเองแม้จะรู้สึกดีขึ้น และหากมีอาการกระวนกระวายหรือความคิดทำร้ายตนเองเพิ่มขึ้นในช่วงแรกให้รีบกลับมาพบแพทย์ทันที
💡 Background:
คำแนะนำสำคัญในการใช้ยา Fluoxetine (SSRI):
1. Administration: ทานตอนเช้าหลังอาหาร (Activating effect ป้องกันนอนไม่หลับ และลดคลื่นไส้)
2. Onset of Action: ใช้เวลา 2-4 สัปดาห์จึงจะเห็นผลเต็มที่
3. Adherence: ต้องรับประทานต่อเนื่องทุกวัน ห้ามหยุดยาเองเพื่อป้องกัน Relapse
4. Black Box Warning (US FDA): ระวัง Suicidal ideation / Agitation ที่อาจเพิ่มขึ้นได้ในช่วง 1-2 สัปดาห์แรกในเด็ก วัยรุ่น และคนหนุ่มสาว (อายุ &lt; 24 ปี)
🎯 ทำไมข้อนี้ถึงถูก:
ข้อ ก. ครอบคลุมทั้งเวลาการทาน, Onset, ความสม่ำเสมอ และคำเตือนเรื่องความคิดทำร้ายตนเองในช่วงแรกของการเริ่มยา
🔍 ข้ออื่นผิดเพราะอะไร:
• ข้อ ข. ผิด เพราะไม่ควรทานก่อนนอน และยาไม่ได้ออกฤทธิ์ทันที
• ข้อ ค. ผิด เพราะไม่ต้องงดโปรตีน (ข้อจำกัดเรื่องอาหาร Tyramine เป็นของยากลุ่ม MAOIs ไม่ใช่ SSRIs)
• ข้อ ง. ผิด เพราะยาต้านเศร้าต้องทานทุกวัน ห้ามกิน PRN
• ข้อ จ. ผิด เพราะ Fluoxetine ไม่ใช่ยานอนหลับและมี activating effect
📖 Guideline อ้างอิง:
US FDA Drug Safety Communication on Antidepressants and Suicidality &amp; Lexicomp Drug Information: Fluoxetine
📌 จุดจำก่อนสอบ:
• Fluoxetine: ทานตอนเช้า, Onset 2-4 สัปดาห์, Black box warning เรื่อง Suicidal ideation ในคนอายุน้อยช่วงเริ่มยา</t>
        </is>
      </c>
      <c r="K100" s="100" t="n"/>
      <c r="L100" s="88" t="inlineStr">
        <is>
          <t>Anxiety/depression</t>
        </is>
      </c>
      <c r="M100" s="100" t="inlineStr">
        <is>
          <t>Clinic</t>
        </is>
      </c>
      <c r="N100" s="88" t="inlineStr">
        <is>
          <t>ข้อ 1 (PLE_CC1_Key_Rx20_UBU.md)</t>
        </is>
      </c>
      <c r="O100" s="100" t="n"/>
      <c r="P100" s="100" t="n"/>
      <c r="Q100" s="100" t="n"/>
    </row>
    <row r="101" ht="13.2" customHeight="1" s="49">
      <c r="A101" s="119" t="inlineStr">
        <is>
          <t>104</t>
        </is>
      </c>
      <c r="B101" s="88" t="inlineStr">
        <is>
          <t>ยา Fluoxetine ถูกกำจัดออกจากร่างกายผ่านกระบวนการเมแทบอลิซึมที่ตับ (Hepatic Metabolism) ใน Phase I oxidation โดยเอนไซม์ CYP450 ด้วยปฏิกิริยาเคมีข้อใด เพื่อเปลี่ยนเป็นสารออกฤทธิ์ Norfluoxetine</t>
        </is>
      </c>
      <c r="C101" s="100" t="n"/>
      <c r="D101" s="88" t="inlineStr">
        <is>
          <t>Aromatic Hydroxylation</t>
        </is>
      </c>
      <c r="E101" s="88" t="inlineStr">
        <is>
          <t>O-Dealkylation</t>
        </is>
      </c>
      <c r="F101" s="88" t="inlineStr">
        <is>
          <t>N-Demethylation</t>
        </is>
      </c>
      <c r="G101" s="88" t="inlineStr">
        <is>
          <t>Oxidative Deamination</t>
        </is>
      </c>
      <c r="H101" s="88" t="inlineStr">
        <is>
          <t>Sulfoxidation</t>
        </is>
      </c>
      <c r="I101" s="119" t="n">
        <v>3</v>
      </c>
      <c r="J101" s="88" t="inlineStr">
        <is>
          <t>✅ คำตอบที่ถูกต้อง: ข้อ ค. N-Demethylation
💡 Background:
โครงสร้างเคมีของ Fluoxetine เป็น Secondary amine มีหมู่ Methyl (-CH3) จับอยู่ที่ Nitrogen atom:
- กระบวนการเมแทบอลิซึมหลักในตับผ่านเอนไซม์ CYP2D6, CYP2C9 และ CYP3A4 คือปฏิกิริยา N-Demethylation (ขจัดหมู่เมทิลออกจากอะตอมไนโตรเจน)
- ผลผลิตที่ได้คือ Norfluoxetine ซึ่งเป็น Primary amine และเป็น Active metabolite ที่มีฤทธิ์ยับยั้ง Serotonin reuptake สูงเทียบเท่าสารแม่ และมีค่า Elimination half-life ยาวนานถึง 7-15 วัน
🎯 ทำไมข้อนี้ถึงถูก:
Fluoxetine ถูกเปลี่ยนเป็น Norfluoxetine ผ่านปฏิกิริยา N-demethylation (N-dealkylation)
🔍 ข้ออื่นผิดเพราะอะไร:
• ข้อ ก. Aromatic Hydroxylation เป็น pathway ย่อย ไม่ใช่ pathway หลักในการสร้าง Norfluoxetine
• ข้อ ข. O-Dealkylation เป็นปฏิกิริยาของสารที่มี Ether linkage เช่น Codeine -&gt; Morphine หรือ Dextromethorphan
• ข้อ ง. Oxidative Deamination เป็นปฏิกิริยาของ Monoamine oxidase ต่อสารสื่อประสาท
• ข้อ จ. Sulfoxidation เป็นปฏิกิริยาของสารที่มี Sulfur atom เช่น Phenothiazines
📖 Guideline อ้างอิง:
Foye's Principles of Medicinal Chemistry &amp; Goodman &amp; Gilman's Pharmacological Basis of Therapeutics
📌 จุดจำก่อนสอบ:
• Fluoxetine -&gt; Norfluoxetine ผ่านปฏิกิริยา N-Demethylation
• Norfluoxetine เป็น Active metabolite ที่มี Half-life ยาวนานมาก (7-15 วัน)</t>
        </is>
      </c>
      <c r="K101" s="100" t="n"/>
      <c r="L101" s="88" t="inlineStr">
        <is>
          <t>Anxiety/depression</t>
        </is>
      </c>
      <c r="M101" s="100" t="inlineStr">
        <is>
          <t>Clinic</t>
        </is>
      </c>
      <c r="N101" s="88" t="inlineStr">
        <is>
          <t>ข้อ 79 (PLE_CC1_Key_Rx20_UBU.md)</t>
        </is>
      </c>
      <c r="O101" s="100" t="n"/>
      <c r="P101" s="100" t="n"/>
      <c r="Q101" s="100" t="n"/>
    </row>
    <row r="102" ht="13.2" customHeight="1" s="49">
      <c r="A102" s="119" t="inlineStr">
        <is>
          <t>105</t>
        </is>
      </c>
      <c r="B102" s="88" t="inlineStr">
        <is>
          <t>ผู้ป่วยหญิงอายุ 52 ปี ได้รับ Tamoxifen เพื่อรักษา Breast cancer มีอาการซึมเศร้าร่วมด้วย แพทย์์ต้องการสั่ง Fluoxetine เนื่องจากทั้งสองยา Metabolize ผ่าน CYP2D6 ข้อใดคือผลที่จะเกิดขึ้นจากการใช้ยาร่วมกัน</t>
        </is>
      </c>
      <c r="C102" s="100" t="n"/>
      <c r="D102" s="88" t="inlineStr">
        <is>
          <t>Fluoxetine ยับยั้ง CYP2D6 ลดการเปลี่ยน Tamoxifen เป็น Endoxifen ทำให้ประสิทธิภาพในการรักษามะเร็งลดลง</t>
        </is>
      </c>
      <c r="E102" s="88" t="inlineStr">
        <is>
          <t>Fluoxetine เพิ่มระดับ Tamoxifen ในเลือด ทำให้ฤทธิ์รักษามะเร็งดีขึ้น</t>
        </is>
      </c>
      <c r="F102" s="88" t="inlineStr">
        <is>
          <t>ทั้งสองยาแข่งขัน CYP2D6 ทำให้ยาทั้งคู่ออกฤทธิ์นานขึ้น</t>
        </is>
      </c>
      <c r="G102" s="88" t="inlineStr">
        <is>
          <t>ไม่มีปฏิกิริยาระหว่างยา เพราะทั้งคู่ใช้ enzyme เดียวกัน</t>
        </is>
      </c>
      <c r="H102" s="88" t="inlineStr">
        <is>
          <t>Tamoxifen ยับยั้ง CYP2D6 ทำให้ระดับ Fluoxetine ในเลือดสูงขึ้นและเสี่ยง serotonin syndrome</t>
        </is>
      </c>
      <c r="I102" s="119" t="n">
        <v>1</v>
      </c>
      <c r="J102" s="88" t="inlineStr">
        <is>
          <t>✅ คำตอบที่ถูกต้อง: ข้อ ก. Fluoxetine ยับยั้ง CYP2D6 ลดการเปลี่ยน Tamoxifen เป็น Endoxifen ทำให้ประสิทธิภาพในการรักษามะเร็งลดลง
💡 Background: กลไกทางเภสัชพันธุศาสตร์และเภสัชจลนศาสตร์ของ Tamoxifen
🎯 ทำไมข้อนี้ถึงถูก:
ข้อ ก. (Fluoxetine ยับยั้ง CYP2D6 ลดการเปลี่ยน Tamoxifen เป็น Endoxifen ทำให้ประสิทธิภาพในการรักษามะเร็งลดลง) เป็นคำตอบที่ถูกต้องและสอดคล้องกับหลักวิชาการและแนวทางเวชปฏิบัติในการรักษา
🔍 ข้ออื่นผิดเพราะอะไร:
- ข้อ ก. เร่งการกำจัดยา Tamoxifen ออกทางไต: Tamoxifen ถูกกำจัดผ่านทางตับและถุงน้ำดี ไม่ได้ขึ้นกับไตเป็นหลัก
- ข้อ ข. แย่งจับกับตัวรับ Estrogen receptor โดยตรง: Fluoxetine ไม่มีผลต่อ Estrogen receptor
- ข้อ ค. ลดการดูดซึมของ Tamoxifen ในทางเดินอาหาร: ทั้งสองตัวไม่มีอันตรกิริยาขัดขวางการดูดซึมในทางเดินอาหาร
- ข้อ จ. เพิ่มการสร้าง Glucuronide conjugate ของ Tamoxifen: Fluoxetine ไม่ได้เหนี่ยวนำเอนไซม์ UGT
📖 Guideline อ้างอิง: Clinical Pharmacogenetics Implementation Consortium (CPIC) Guideline for CYP2D6 and Tamoxifen Therapy
📌 จุดจำก่อนสอบ: Fluoxetine และ Paroxetine เป็น Potent CYP2D6 inhibitors ขัดขวางการสร้าง Endoxifen จาก Tamoxifen</t>
        </is>
      </c>
      <c r="K102" s="100" t="n"/>
      <c r="L102" s="88" t="inlineStr">
        <is>
          <t>Anxiety/depression</t>
        </is>
      </c>
      <c r="M102" s="100" t="inlineStr">
        <is>
          <t>Clinic</t>
        </is>
      </c>
      <c r="N102" s="88" t="inlineStr">
        <is>
          <t>ข้อ 1 (PLE_CC1_Key_Rx20_UBU.md)</t>
        </is>
      </c>
      <c r="O102" s="100" t="n"/>
      <c r="P102" s="100" t="n"/>
      <c r="Q102" s="100" t="n"/>
    </row>
    <row r="103" ht="13.2" customHeight="1" s="49">
      <c r="A103" s="119" t="inlineStr">
        <is>
          <t>106</t>
        </is>
      </c>
      <c r="B103" s="88" t="inlineStr">
        <is>
          <t>ผู้ป่วยหญิงอายุ 32 ปี มีปัญหาเครียดจากงาน นอนไม่หลับเฉียบพลันมา 4 วัน อาการคือ หลับยากมาก (Sleep-onset difficulty) พลิกตัวไปมานานกว่า 2 ชั่วโมง แต่เมื่อหลับแล้วจะหลับได้ยาวจนถึงเช้า และมีปัญหาตื่นสายง่วงซึมหากกินยานอนหลับที่ออกฤทธิ์ยาว แพทย์ต้องการสั่งยานอนหลับระยะสั้น ข้อใดคือยาที่มีความเหมาะสมที่สุด</t>
        </is>
      </c>
      <c r="C103" s="100" t="n"/>
      <c r="D103" s="88" t="inlineStr">
        <is>
          <t>Diazepam 10 mg รับประทานก่อนนอน</t>
        </is>
      </c>
      <c r="E103" s="88" t="inlineStr">
        <is>
          <t>Chlordiazepoxide 10 mg รับประทานก่อนนอน</t>
        </is>
      </c>
      <c r="F103" s="88" t="inlineStr">
        <is>
          <t>Zolpidem 5-10 mg รับประทานก่อนนอนทันทีก่อนจะเข้านอน</t>
        </is>
      </c>
      <c r="G103" s="88" t="inlineStr">
        <is>
          <t>Phenobarbital 60 mg รับประทานก่อนนอน</t>
        </is>
      </c>
      <c r="H103" s="88" t="inlineStr">
        <is>
          <t>Flurazepam 30 mg รับประทานก่อนนอน</t>
        </is>
      </c>
      <c r="I103" s="119" t="n">
        <v>3</v>
      </c>
      <c r="J103" s="88" t="inlineStr">
        <is>
          <t>✅ คำตอบที่ถูกต้อง: ข้อ ค. Zolpidem 5-10 mg รับประทานก่อนนอนทันทีก่อนจะเข้านอน
💡 Background:
Acute sleep-onset insomnia (ภาวะนอนหลับยากเฉียบพลัน):
- เป้าหมายคือการช่วยลดระยะเวลาตั้งแต่เข้านอนจนกระทั่งหลับ (Sleep Latency) โดยไม่ทิ้งผลข้างเคียงเรื่องอาการง่วงซึมค้างในเวลากลางวัน (Daytime sedation / Hangover)
- ยาที่เหมาะสมที่สุดคือ Short-acting non-benzodiazepine hypnotics (Z-drugs) เช่น Zolpidem (Onset 15-30 นาที, Half-life ~2.4 ชั่วโมง) หรือ Zaleplon (Half-life ~1 ชั่วโมง)
🎯 ทำไมข้อนี้ถึงถูก:
Zolpidem ช่วยให้นอนหลับได้เร็วและหมดฤทธิ์ภายใน 6-8 ชั่วโมง ไม่ทำให้ง่วงค้างในตอนเช้า เหมาะอย่างยิ่งกับ Sleep-onset insomnia
🔍 ข้ออื่นผิดเพราะอะไร:
• ข้อ ก., ข. และ จ. (Diazepam, Chlordiazepoxide, Flurazepam) เป็น Long-acting BZDs ที่มี active metabolites และครึ่งชีวิตยาวนาน ทำให้เกิด Daytime drowsiness, Hangover effect และ Cognitive impairment อย่างรุนแรงในวันรุ่งขึ้น
• ข้อ ด. Phenobarbital เป็นยากลุ่ม Barbiturate ที่ไม่แนะนำสำหรับ insomnia ทั่วไปเนื่องจากผลข้างเคียงสูงและเสี่ยงติดยา
📖 Guideline อ้างอิง:
American Academy of Sleep Medicine (AASM) Clinical Practice Guideline for Chronic Insomnia
📌 จุดจำก่อนสอบ:
• Sleep-onset insomnia = Short t1/2 (Zolpidem, Zaleplon)
• หลีกเลี่ยง Long-acting BZD (Diazepam, Flurazepam) เพราะเกิด Daytime hangover effect</t>
        </is>
      </c>
      <c r="K103" s="100" t="n"/>
      <c r="L103" s="88" t="inlineStr">
        <is>
          <t>Insomnia</t>
        </is>
      </c>
      <c r="M103" s="100" t="inlineStr">
        <is>
          <t>Clinic</t>
        </is>
      </c>
      <c r="N103" s="88" t="inlineStr">
        <is>
          <t>ข้อ 1 (PLE_CC1_Key_Rx20_UBU.md)</t>
        </is>
      </c>
      <c r="O103" s="100" t="n"/>
      <c r="P103" s="100" t="n"/>
      <c r="Q103" s="100" t="n"/>
    </row>
    <row r="104" ht="13.2" customHeight="1" s="49">
      <c r="A104" s="119" t="inlineStr">
        <is>
          <t>107</t>
        </is>
      </c>
      <c r="B104" s="88" t="inlineStr">
        <is>
          <t>ผู้ป่วยชายอายุ 58 ปี มีปัญหาตื่นกลางดึกบ่อย (Sleep-maintenance insomnia) และตื่นเช้าตรู่ผิดปกติแล้วนอนต่อไม่ได้ (Early morning awakening) ส่งผลให้อ่อนเพลียในเวลากลางวัน หากจำเป็นต้องใช้ยา ยาในข้อใดมีระยะเวลาการออกฤทธิ์ที่เหมาะสมในการช่วยคงการนอนหลับตลอดคืนได้ดีที่สุด</t>
        </is>
      </c>
      <c r="C104" s="100" t="n"/>
      <c r="D104" s="88" t="inlineStr">
        <is>
          <t>Zaleplon 10 mg รับประทานก่อนนอน</t>
        </is>
      </c>
      <c r="E104" s="88" t="inlineStr">
        <is>
          <t>Temazepam 15 mg หรือ Eszopiclone 2-3 mg รับประทานก่อนนอน</t>
        </is>
      </c>
      <c r="F104" s="88" t="inlineStr">
        <is>
          <t>Midazolam 7.5 mg รับประทานก่อนนอน</t>
        </is>
      </c>
      <c r="G104" s="88" t="inlineStr">
        <is>
          <t>Triazolam 0.125 mg รับประทานก่อนนอน</t>
        </is>
      </c>
      <c r="H104" s="88" t="inlineStr">
        <is>
          <t>Chloral hydrate 500 mg รับประทานก่อนนอน</t>
        </is>
      </c>
      <c r="I104" s="119" t="n">
        <v>2</v>
      </c>
      <c r="J104" s="88" t="inlineStr">
        <is>
          <t>✅ คำตอบที่ถูกต้อง: ข้อ ข. Temazepam 15 mg หรือ Eszopiclone 2-3 mg รับประทานก่อนนอน
💡 Background:
Sleep-maintenance insomnia &amp; Early morning awakening (หลับไม่ทน/ตื่นกลางดึก/ตื่นเช้าตรู่):
- ปัญหาหลักคือการไม่สามารถคงสภาพการนอนหลับให้ยาวนานตลอด 7-8 ชั่วโมงได้
- ยาที่เหมาะสมคือ Intermediate-acting hypnotics ที่มีครึ่งชีวิตประมาณ 6-10 ชั่วโมง เช่น Temazepam, Eszopiclone, Estazolam หรือ Low-dose Doxepin ซึ่งช่วยคงระดับยาในสมองให้อยู่ได้ตลอดคืน
🎯 ทำไมข้อนี้ถึงถูก:
Temazepam และ Eszopiclone มีระยะเวลาการออกฤทธิ์ปานกลาง (Intermediate duration) ช่วยป้องกันการตื่นกลางดึกและช่วยให้นอนหลับได้ต่อเนื่องตลอดคืน
🔍 ข้ออื่นผิดเพราะอะไร:
• ข้อ ก., ค. และ ง. (Zaleplon t1/2 ~1h, Midazolam t1/2 ~2h, Triazolam t1/2 ~2-3h) เป็น Ultra-short / Short-acting agents ยาจะหมดฤทธิ์อย่างรวดเร็วหลังผ่านไป 2-4 ชั่วโมง ทำให้ผู้ป่วยยังคงตื่นกลางดึกหรือตื่นเช้าตรู่เหมือนเดิม (Rebound early morning awakening)
• ข้อ จ. Chloral hydrate ปัจจุบันไม่นิยมใช้เนื่องจากมีปัญหาเรื่องความปลอดภัยและระคายเคืองกระเพาะอาหาร
📖 Guideline อ้างอิง:
AASM Guidelines for the Pharmacologic Treatment of Insomnia &amp; UpToDate: Pharmacotherapy for Insomnia in Adults
📌 จุดจำก่อนสอบ:
• Sleep-onset insomnia = Short-acting (Zolpidem, Zaleplon, Triazolam)
• Sleep-maintenance / Early awakening = Intermediate-acting (Temazepam, Eszopiclone, Doxepin)</t>
        </is>
      </c>
      <c r="K104" s="100" t="n"/>
      <c r="L104" s="88" t="inlineStr">
        <is>
          <t>Insomnia</t>
        </is>
      </c>
      <c r="M104" s="100" t="inlineStr">
        <is>
          <t>Clinic</t>
        </is>
      </c>
      <c r="N104" s="88" t="inlineStr">
        <is>
          <t>ข้อ 3 (PLE_CC1_Key_Rx20_UBU.md)</t>
        </is>
      </c>
      <c r="O104" s="100" t="n"/>
      <c r="P104" s="100" t="n"/>
      <c r="Q104" s="100" t="n"/>
    </row>
    <row r="105" ht="13.2" customHeight="1" s="49">
      <c r="A105" s="119" t="inlineStr">
        <is>
          <t>108</t>
        </is>
      </c>
      <c r="B105" s="88" t="inlineStr">
        <is>
          <t>ตามแนวทางเวชปฏิบัติสากลสำหรับการรักษาโรคนอนไม่หลับเรื้อรัง (Chronic Insomnia ที่มีอาการต่อเนื่องนานเกิน 3 เดือน) การรักษาทางเลือกแรก (First-line standard treatment) ที่แนะนำให้ผู้ป่วยทุกรายคือข้อใด</t>
        </is>
      </c>
      <c r="C105" s="100" t="n"/>
      <c r="D105" s="88" t="inlineStr">
        <is>
          <t>การบำบัดทางความคิดและพฤติกรรมสำหรับโรคนอนไม่หลับ (Cognitive Behavioral Therapy for Insomnia: CBT-I) ร่วมกับการปรับสุขอนามัยการนอนหลับ (Sleep Hygiene)</t>
        </is>
      </c>
      <c r="E105" s="88" t="inlineStr">
        <is>
          <t>การจ่ายยา Diazepam 10 mg รับประทานต่อเนื่องทุกคืนตลอดชีวิต</t>
        </is>
      </c>
      <c r="F105" s="88" t="inlineStr">
        <is>
          <t>การให้ยาต้านอาการทางจิตขนาดสูง เช่น Haloperidol 10 mg ก่อนนอน</t>
        </is>
      </c>
      <c r="G105" s="88" t="inlineStr">
        <is>
          <t>การใช้ยานอนหลับกลุ่ม Barbiturates ขนาดสูง</t>
        </is>
      </c>
      <c r="H105" s="88" t="inlineStr">
        <is>
          <t>การดื่มสุราหรือไวน์ 1-2 แก้วทุกคืนก่อนนอนเพื่อช่วยให้นอนหลับได้ง่าย</t>
        </is>
      </c>
      <c r="I105" s="119" t="n">
        <v>1</v>
      </c>
      <c r="J105" s="88" t="inlineStr">
        <is>
          <t>✅ คำตอบที่ถูกต้อง: ข้อ ก. การบำบัดทางความคิดและพฤติกรรมสำหรับโรคนอนไม่หลับ (Cognitive Behavioral Therapy for Insomnia: CBT-I) ร่วมกับการปรับสุขอนามัยการนอนหลับ (Sleep Hygiene)
💡 Background:
โรคนอนไม่หลับเรื้อรัง (Chronic Insomnia Disorder):
- ตามแนวทางเวชปฏิบัติของ AASM (American Academy of Sleep Medicine) และ ACP (American College of Physicians):
- First-line Treatment ที่มีหลักฐานทางวิทยาศาสตร์ระดับสูงสุด (Strong recommendation, high-quality evidence) คือ Cognitive Behavioral Therapy for Insomnia (CBT-I) ซึ่งประกอบด้วย:
  1. Stimulus control therapy (ใช้เตียงเพื่อการนอนและเพศสัมพันธ์เท่านั้น)
  2. Sleep restriction therapy (จำกัดเวลานอนบนเตียงให้พอดีกับเวลาหลับจริง)
  3. Relaxation training (การฝึกผ่อนคลายกล้ามเนื้อและกำหนดลมหายใจ)
  4. Cognitive restructuring (ปรับความคิดและความกังวลเรื่องการนอน)
  5. Sleep hygiene education
🎯 ทำไมข้อนี้ถึงถูก:
CBT-I เป็นการรักษามาตรฐานอันดับแรกที่ให้ผลการรักษาที่ยั่งยืนและไม่มีผลข้างเคียงจากยา
🔍 ข้ออื่นผิดเพราะอะไร:
• ข้อ ข. และ ด. ผิด เพราะการใช้ BZDs หรือ Barbiturates ต่อเนื่องระยะยาวทำให้ติดยา ดื้อยา (Tolerance) และมีผลข้างเคียงรุนแรง
• ข้อ ค. ผิด เพราะ Antipsychotics ไม่ใช่ First-line สำหรับ Chronic insomnia และมีผลข้างเคียง Metabolic/EPS สูง
• ข้อ จ. ผิด เพราะแอลกอฮอล์ทำให้คุณภาพการนอนแย่ลง รบกวน REM sleep และทำให้ตื่นกลางดึก
📖 Guideline อ้างอิง:
American College of Physicians (ACP) Guideline: Management of Chronic Insomnia Disorder in Adults &amp; AASM Clinical Guidelines
📌 จุดจำก่อนสอบ:
• First-line Chronic Insomnia = CBT-I (Cognitive Behavioral Therapy for Insomnia)
• ยานอนหลับเป็นเพียงทางเลือกระยะสั้น (Short-term adjunct) เท่านั้น</t>
        </is>
      </c>
      <c r="K105" s="100" t="n"/>
      <c r="L105" s="88" t="inlineStr">
        <is>
          <t>Insomnia</t>
        </is>
      </c>
      <c r="M105" s="100" t="inlineStr">
        <is>
          <t>Clinic</t>
        </is>
      </c>
      <c r="N105" s="88" t="inlineStr">
        <is>
          <t>ข้อ 4 (PLE_CC1_Key_Rx20_UBU.md)</t>
        </is>
      </c>
      <c r="O105" s="100" t="n"/>
      <c r="P105" s="100" t="n"/>
      <c r="Q105" s="100" t="n"/>
    </row>
    <row r="106" ht="13.2" customHeight="1" s="49">
      <c r="A106" s="119" t="inlineStr">
        <is>
          <t>109</t>
        </is>
      </c>
      <c r="B106" s="88" t="inlineStr">
        <is>
          <t>ผู้ป่วยรายหนึ่งนอนไม่หลับมาหลายสัปดาห์ มีนิสัยดื่มชา 3-4 แก้วต่อวัน และดื่มตอนเย็นด้วย ข้อใดต่อไปนี้น่าจะเป็นสาเหตุหลักของการนอนไม่หลับในผู้ป่วยรายนี้</t>
        </is>
      </c>
      <c r="C106" s="100" t="n"/>
      <c r="D106" s="88" t="inlineStr">
        <is>
          <t>คาเฟอีนในชายับยั้ง Adenosine receptor ทำให้ลด Sleep pressure และเพิ่ม Sleep latency</t>
        </is>
      </c>
      <c r="E106" s="88" t="inlineStr">
        <is>
          <t>ชามีฤทธิ์ขยายหลอดเลือด ทำให้ Blood pressure สูงขึ้นและนอนหลับยาก</t>
        </is>
      </c>
      <c r="F106" s="88" t="inlineStr">
        <is>
          <t>Tannin ในชาทำให้เกิด Gastritis และนอนไม่หลับเนื่องจากปวดท้อง</t>
        </is>
      </c>
      <c r="G106" s="88" t="inlineStr">
        <is>
          <t>ชาทำให้เกิด Urinary frequency บ่อยขึ้นในเวลากลางคืน</t>
        </is>
      </c>
      <c r="H106" s="88" t="inlineStr">
        <is>
          <t>ชามีสาร Theobromine ที่กระตุ้นระบบประสาทรุนแรงกว่าคาเฟอีน</t>
        </is>
      </c>
      <c r="I106" s="119" t="n">
        <v>1</v>
      </c>
      <c r="J106" s="88" t="inlineStr">
        <is>
          <t>✅ คำตอบที่ถูกต้อง: ข้อ ก. การปรับสุขอนามัยการนอนหลับ (Sleep hygiene education) ร่วมกับการทำ Cognitive Behavioral Therapy for Insomnia (CBT-I)
💡 Background: แนวทางการรักษาโรคนอนไม่หลับเรื้อรัง (Chronic Insomnia) ในผู้ใหญ่
🎯 ทำไมข้อนี้ถึงถูก: แนวทางเวชปฏิบัติจากลแนะนำให้การปรับพฤติกรรมและการบำบัดความคิดและพฤติกรรมสำหรับโรคนอนไม่หลับ (CBT-I) ร่วมกับการจัด Sleep hygiene เป็นการรักษาลำดับแรก (First-line therapy) ก่อนพิจารณาเริ่มยานอนหลับ
🔍 ข้ออื่นผิดเพราะอะไร:
- ข้อ ข. เริ่มยา Diazepam ทันที: เสี่ยงต่อการติดยา ดื้อยา และทำให้โครงสร้างการนอน (Sleep architecture) ผิดปกติ
- ข้อ ค. ดื่มสุราก่อนนอนเพื่อให้หลับง่ายขึ้น: แอลกอฮอล์รบกวน REM sleep ทำให้ตื่นกลางดึกและติดสุราได้
- ข้อ ง. ออกกำลังกายอย่างหนักก่อนเข้านอน 30 นาที: กระตุ้นระบบ Sympathetic ทำให้อุณหภูมิกายสูงและตื่นตัว หลับยากขึ้น
- ข้อ จ. นอนดูโทรทัศน์หรือเล่นโทรศัพท์บนเตียงจนกว่าจะง่วง: แสงสีฟ้า (Blue light) ยับยั้งการหลั่ง Melatonin จากต่อมไพเนียล
📖 Guideline อ้างอิง: Clinical Practice Guideline for the Pharmacologic Treatment of Chronic Insomnia in Adults (AASM 2017)
📌 จุดจำก่อนสอบ: First-line ในโรคนอนไม่หลับเรื้อรังคือ CBT-I และ Sleep hygiene ก่อนการใช้ยาทุกกรณี</t>
        </is>
      </c>
      <c r="K106" s="100" t="n"/>
      <c r="L106" s="88" t="inlineStr">
        <is>
          <t>Insomnia</t>
        </is>
      </c>
      <c r="M106" s="100" t="inlineStr">
        <is>
          <t>Clinic</t>
        </is>
      </c>
      <c r="N106" s="88" t="inlineStr">
        <is>
          <t>ข้อ 5 (PLE_CC1_Key_Rx20_UBU.md)</t>
        </is>
      </c>
      <c r="O106" s="100" t="n"/>
      <c r="P106" s="100" t="n"/>
      <c r="Q106" s="100" t="n"/>
    </row>
    <row r="107" ht="13.2" customHeight="1" s="49">
      <c r="A107" s="119" t="inlineStr">
        <is>
          <t>110</t>
        </is>
      </c>
      <c r="B107" s="88" t="inlineStr">
        <is>
          <t>ตามหลักความสัมพันธ์ระหว่างโครงสร้างโมเลกุลและการออกฤทธิ์ (Structure-Activity Relationship: SAR) ของยากลุ่ม 1,4-Benzodiazepines การดัดแปลงโครงสร้างในข้อใดที่ทำให้ความแรงในการออกฤทธิ์ (Potency) ลดลงอย่างมีนัยสำคัญ</t>
        </is>
      </c>
      <c r="C107" s="100" t="n"/>
      <c r="D107" s="88" t="inlineStr">
        <is>
          <t>การแทนที่ด้วยหมู่ Halogen หรือหมู่ฟังก์ชันใดๆ ที่ตำแหน่ง Carbon 6, 8 หรือ 9 บนวงแหวน Benzo ring (Ring A)</t>
        </is>
      </c>
      <c r="E107" s="88" t="inlineStr">
        <is>
          <t>การมีหมู่ Electronegative group (เช่น -Cl, -NO2) ที่ตำแหน่ง Carbon 7 บนวงแหวน Benzo ring (Ring A)</t>
        </is>
      </c>
      <c r="F107" s="88" t="inlineStr">
        <is>
          <t>การมีหมู่ Halogen (เช่น -Cl หรือ -F) ที่ตำแหน่ง Ortho (C2') บนวงแหวน 5-Phenyl ring (Ring C)</t>
        </is>
      </c>
      <c r="G107" s="88" t="inlineStr">
        <is>
          <t>การเติมหมู่ Triazole หรือ Imidazole ring หลอมรวมที่ตำแหน่ง 1,2 ของ Diazepine ring</t>
        </is>
      </c>
      <c r="H107" s="88" t="inlineStr">
        <is>
          <t>การมีพันธะคู่ C4=N5 และหมู่ 2-Carbonyl (C2=O) บนวงแหวน Diazepine ring</t>
        </is>
      </c>
      <c r="I107" s="119" t="n">
        <v>1</v>
      </c>
      <c r="J107" s="88" t="inlineStr">
        <is>
          <t>✅ คำตอบที่ถูกต้อง: ข้อ ก. การแทนที่ด้วยหมู่ Halogen หรือหมู่ฟังก์ชันใดๆ ที่ตำแหน่ง Carbon 6, 8 หรือ 9 บนวงแหวน Benzo ring (Ring A)
💡 Background:
สรุปหลักการ SAR ของ 1,4-Benzodiazepines:
1. Ring A (Benzo ring):
   - ตำแหน่ง C7: ต้องมี Electronegative / Electron-withdrawing group (เช่น -Cl ใน Diazepam, -NO2 ใน Clonazepam) จึงจะออกฤทธิ์ได้ดี ความแรงจะแปรผันตาม Electronegativity (NO2 &gt; Br &gt; Cl &gt; F)
   - ตำแหน่ง C6, C8, C9: ต้องว่างไว้ ห้ามมีหมู่แทนที่ใดๆ หากมีการเติมหมู่แทนที่ที่ตำแหน่ง C6, C8 หรือ C9 จะทำให้ Potency ลดลงอย่างมาก
2. Ring B (Diazepine ring):
   - ตำแหน่ง C2: ต้องมี Carbonyl oxygen (C=O) หรือ Proton-accepting group
   - ตำแหน่ง C3: การเติมหมู่ -OH (เช่น Oxazepam, Lorazepam) จะคงฤทธิ์และทำให้เกิด Direct Glucuronidation ได้เร็ว
   - การ Fused Triazole/Imidazole ที่ C1-C2 (เช่น Alprazolam, Midazolam) ช่วยเพิ่ม Potency
3. Ring C (5-Phenyl ring):
   - ตำแหน่ง Ortho (C2' หรือ C2', C6'): การเติมหมู่ Electronegative (-Cl, -F) จะช่วยเพิ่ม Potency อย่างมาก แต่การเติมที่ Meta หรือ Para จะลด Potency
🎯 ทำไมข้อนี้ถึงถูก:
การเติมหมู่แทนที่ที่ตำแหน่ง C6, C8 หรือ C9 บน Ring A เป็นปัจจัยที่ทำให้ Potency ลดลงอย่างชัดเจน
🔍 ข้ออื่นผิดเพราะอะไร:
• ข้อ ข., ค., ง. และ จ. ล้วนเป็นคุณสมบัติโครงสร้างที่ช่วยเพิ่มหรือรักษา Potency ของ Benzodiazepines
📖 Guideline อ้างอิง:
Foye's Principles of Medicinal Chemistry (Sedative-Hypnotics SAR) &amp; Wilson and Gisvold's Textbook of Organic Medicinal and Pharmaceutical Chemistry
📌 จุดจำก่อนสอบ:
• C7 on Ring A = ต้องมี -Cl หรือ -NO2 (เพิ่มฤทธิ์)
• C6, C8, C9 on Ring A = ห้ามมีหมู่แทนที่ (ถ้ามีจะลดฤทธิ์)
• C2' on Ring C = เติม -Cl/-F จะเพิ่ม Potency (Lorazepam, Clonazepam)</t>
        </is>
      </c>
      <c r="K107" s="100" t="n"/>
      <c r="L107" s="88" t="inlineStr">
        <is>
          <t>Anxiety/depression</t>
        </is>
      </c>
      <c r="M107" s="100" t="inlineStr">
        <is>
          <t>Clinic</t>
        </is>
      </c>
      <c r="N107" s="88" t="inlineStr">
        <is>
          <t>ข้อ 5 (PLE_CC1_Key_Rx20_UBU.md)</t>
        </is>
      </c>
      <c r="O107" s="100" t="n"/>
      <c r="P107" s="100" t="n"/>
      <c r="Q107" s="100" t="n"/>
    </row>
    <row r="108" ht="13.2" customHeight="1" s="49">
      <c r="A108" s="119" t="inlineStr">
        <is>
          <t>111</t>
        </is>
      </c>
      <c r="B108" s="88" t="inlineStr">
        <is>
          <t>ผู้ป่วยจัดเป็น Insomnia ประเภทใด</t>
        </is>
      </c>
      <c r="C108" s="100" t="n"/>
      <c r="D108" s="88" t="inlineStr">
        <is>
          <t>Short term insomnia with difficulty falling asleep</t>
        </is>
      </c>
      <c r="E108" s="88" t="inlineStr">
        <is>
          <t>Short term insomnia with difficulty falling asleep and maintaining sleep</t>
        </is>
      </c>
      <c r="F108" s="88" t="inlineStr">
        <is>
          <t>Long term insomnia with difficulty falling asleep</t>
        </is>
      </c>
      <c r="G108" s="88" t="inlineStr">
        <is>
          <t>Long term insomnia with difficulty falling asleep and maintaining sleep</t>
        </is>
      </c>
      <c r="H108" s="88" t="inlineStr">
        <is>
          <t>Long term insomnia with difficulty maintaining sleep</t>
        </is>
      </c>
      <c r="I108" s="119" t="n">
        <v>2</v>
      </c>
      <c r="J108" s="88" t="inlineStr">
        <is>
          <t>✅ คำตอบที่ถูกต้อง: ข้อ ข. Short term insomnia with difficulty falling asleep and maintaining sleep
💡 Background:
Insomnia
🎯 ทำไมข้อนี้ถึงถูก:
Short term insomnia with difficulty falling asleep and maintaining sleep เป็นคำตอบที่ถูกต้องตาม ข้อ 64 (PLE_CC1_Key_Rx20_UBU.md)
🔍 ข้ออื่นผิดเพราะอะไร:
• ข้อ ก. (Short term insomnia with difficulty falling asleep): ผู้ป่วยรายนี้ไม่ได้มีเฉพาะปัญหาหลับยาก แต่ยังมีอาการตื่นเร็วในตอนเช้าแล้วหลับต่อไม่ได้ร่วมด้วย จึงไม่ใช่ difficulty falling asleep เพียงอย่างเดียว
• ข้อ ค. (Long term insomnia with difficulty falling asleep): อาการของผู้ป่วยเพิ่งเกิดขึ้นต่อเนื่องเป็นเวลา 2 สัปดาห์หลังการสูญเสีย ซึ่งยังไม่เกิน 1-3 เดือน จึงจัดเป็นภาวะ acute หรือ short term insomnia ไม่ใช่ long term
• ข้อ ง. (Long term insomnia with difficulty falling asleep and maintaining sleep): ระยะเวลาการเกิดอาการ 2 สัปดาห์จัดเป็น short term insomnia ตามเกณฑ์การวินิจฉัยจากล จึงไม่ถูกต้องที่จะระบุว่าเป็น chronic หรือ long term insomnia
• ข้อ จ. (Long term insomnia with difficulty maintaining sleep</t>
        </is>
      </c>
      <c r="K108" s="100" t="n"/>
      <c r="L108" s="88" t="inlineStr">
        <is>
          <t>Insomnia</t>
        </is>
      </c>
      <c r="M108" s="100" t="inlineStr">
        <is>
          <t>Clinic</t>
        </is>
      </c>
      <c r="N108" s="88" t="inlineStr">
        <is>
          <t>ข้อ 64 (PLE_CC1_Key_Rx20_UBU.md)</t>
        </is>
      </c>
      <c r="O108" s="100" t="n"/>
      <c r="P108" s="100" t="n"/>
      <c r="Q108" s="100" t="n"/>
    </row>
    <row r="109" ht="13.2" customHeight="1" s="49">
      <c r="A109" s="119" t="inlineStr">
        <is>
          <t>112</t>
        </is>
      </c>
      <c r="B109" s="88" t="inlineStr">
        <is>
          <t>สาเหตุใดเป็นสาเหตุหลักของการนอนไม่หลับมากที่สุด</t>
        </is>
      </c>
      <c r="C109" s="100" t="n"/>
      <c r="D109" s="88" t="inlineStr">
        <is>
          <t>พ่อเสียชีวิต</t>
        </is>
      </c>
      <c r="E109" s="88" t="inlineStr">
        <is>
          <t>แม่ป่วย</t>
        </is>
      </c>
      <c r="F109" s="88" t="inlineStr">
        <is>
          <t>ภรรยาเสียชีวิต</t>
        </is>
      </c>
      <c r="G109" s="88" t="inlineStr">
        <is>
          <t>กินยาลดความดันโลหิต</t>
        </is>
      </c>
      <c r="H109" s="88" t="inlineStr">
        <is>
          <t>กินยารักษาต่อมลูกหมากโต</t>
        </is>
      </c>
      <c r="I109" s="119" t="n">
        <v>3</v>
      </c>
      <c r="J109" s="88" t="inlineStr">
        <is>
          <t>✅ คำตอบที่ถูกต้อง: ข้อ ค. ภรรยาเสียชีวิต
💡 Background:
Insomnia
🎯 ทำไมข้อนี้ถึงถูก:
ภรรยาเสียชีวิต เป็นคำตอบที่ถูกต้องตาม ข้อ 65 (PLE_CC1_Key_Rx20_UBU.md)
🔍 ข้ออื่นผิดเพราะอะไร:
• ข้อ ก. (พ่อเสียชีวิต): การเสียชีวิตของบิดาไม่ได้มีความสัมพันธ์ทางเวลา (temporal relationship) กับอาการนอนไม่หลับที่เพิ่งเกิดขึ้นใหม่อย่างชัดเจนเท่ากับเหตุการณ์ของภรรยา
• ข้อ ข. (แม่ป่วย): อาการป่วยของมารดาอาจเป็นความเครียดสะสม แต่ช่วงเวลาของการนอนไม่หลับ 2 สัปดาห์นี้สอดคล้องกับการสูญเสียคู่สมรสซึ่งเป็น major life stressor สูงสุด
• ข้อ ง. (กินยาลดความดันโลหิต): ยาลดความดันโลหิตที่ใช้อยู่เดิมไม่มีประวัติการปรับเปลี่ยนขนาดยาหรือมีผลข้างเคียงโดยตรงต่อวงจรการนอนหลับจนทำให้เกิด acute insomnia ทันที
• ข้อ จ. (กินยารักษาต่อมลูกหมากโต</t>
        </is>
      </c>
      <c r="K109" s="100" t="n"/>
      <c r="L109" s="88" t="inlineStr">
        <is>
          <t>Insomnia</t>
        </is>
      </c>
      <c r="M109" s="100" t="inlineStr">
        <is>
          <t>Clinic</t>
        </is>
      </c>
      <c r="N109" s="88" t="inlineStr">
        <is>
          <t>ข้อ 65 (PLE_CC1_Key_Rx20_UBU.md)</t>
        </is>
      </c>
      <c r="O109" s="100" t="n"/>
      <c r="P109" s="100" t="n"/>
      <c r="Q109" s="100" t="n"/>
    </row>
    <row r="110" ht="13.2" customHeight="1" s="49">
      <c r="A110" s="119" t="inlineStr">
        <is>
          <t>113</t>
        </is>
      </c>
      <c r="B110" s="88" t="inlineStr">
        <is>
          <t>ควรใช้ยาใดในผู้ป่วยรายนี้ มีตาราง Pharmacokinetics ของ Benzodiazepine มาดังนี้</t>
        </is>
      </c>
      <c r="C110" s="100" t="n"/>
      <c r="D110" s="88" t="inlineStr">
        <is>
          <t>Diazepam</t>
        </is>
      </c>
      <c r="E110" s="88" t="inlineStr">
        <is>
          <t>Lorazepam</t>
        </is>
      </c>
      <c r="F110" s="88" t="inlineStr">
        <is>
          <t>Alprazolam</t>
        </is>
      </c>
      <c r="G110" s="88" t="inlineStr">
        <is>
          <t>Triazolam</t>
        </is>
      </c>
      <c r="H110" s="88" t="inlineStr">
        <is>
          <t>Clonazepam</t>
        </is>
      </c>
      <c r="I110" s="119" t="n">
        <v>1</v>
      </c>
      <c r="J110" s="88" t="inlineStr">
        <is>
          <t>✅ คำตอบที่ถูกต้อง: ข้อ ก. Diazepam
💡 Background:
Anxiety/depression
🎯 ทำไมข้อนี้ถึงถูก:
Diazepam เป็นคำตอบที่ถูกต้องตาม ข้อ 67 (PLE_CC1_Key_Rx20_UBU.md)
🔍 ข้ออื่นผิดเพราะอะไร:
• ข้อ ข. (Lorazepam): Lorazepam มี onset of action ปานกลาง จึงอาจช่วยลดเวลาก่อนนอนหลับได้ช้ากว่า Diazepam และมีค่าครึ่งชีวิตปานกลางซึ่งอาจไม่ครอบคลุมการตื่นเช้าผิดปกติได้ดีเท่า
• ข้อ ค. (Alprazolam): Alprazolam เป็นยากลุ่ม triazolobenzodiazepine ที่เน้นใช้สำหรับ panic disorder แต่มี half-life สั้นถึงปานกลางและมีความเสี่ยงต่อ rebound anxiety สูงเมื่อหมดฤทธิ์
• ข้อ ง. (Triazolam): Triazolam เป็น short-acting benzodiazepine ที่มี onset เร็วมาก เหมาะกับ sleep onset latency แต่มีระยะเวลาออกฤทธิ์สั้นเกินไป ไม่ช่วยปัญหา early morning awakening
• ข้อ จ. (Clonazepam</t>
        </is>
      </c>
      <c r="K110" s="100" t="n"/>
      <c r="L110" s="88" t="inlineStr">
        <is>
          <t>Anxiety/depression</t>
        </is>
      </c>
      <c r="M110" s="100" t="inlineStr">
        <is>
          <t>Clinic</t>
        </is>
      </c>
      <c r="N110" s="88" t="inlineStr">
        <is>
          <t>ข้อ 67 (PLE_CC1_Key_Rx20_UBU.md)</t>
        </is>
      </c>
      <c r="O110" s="100" t="n"/>
      <c r="P110" s="100" t="n"/>
      <c r="Q110" s="100" t="n"/>
    </row>
    <row r="111" ht="13.2" customHeight="1" s="49">
      <c r="A111" s="119" t="inlineStr">
        <is>
          <t>114</t>
        </is>
      </c>
      <c r="B111" s="88" t="inlineStr">
        <is>
          <t>ผู้ป่วยมีโรคซึมเศร้าร่วมด้วย ควรได้รับยาใด เพื่อรักษาอาการนอนไม่หลับและซึมเศร้า</t>
        </is>
      </c>
      <c r="C111" s="100" t="n"/>
      <c r="D111" s="88" t="inlineStr">
        <is>
          <t>Bupropion</t>
        </is>
      </c>
      <c r="E111" s="88" t="inlineStr">
        <is>
          <t>Mirtazapine</t>
        </is>
      </c>
      <c r="F111" s="88" t="inlineStr">
        <is>
          <t>Amitriptyline</t>
        </is>
      </c>
      <c r="G111" s="88" t="inlineStr">
        <is>
          <t>Venlafaxine</t>
        </is>
      </c>
      <c r="H111" s="88" t="inlineStr">
        <is>
          <t>Zolpidem</t>
        </is>
      </c>
      <c r="I111" s="119" t="n">
        <v>2</v>
      </c>
      <c r="J111" s="88" t="inlineStr">
        <is>
          <t>✅ คำตอบที่ถูกต้อง: ข้อ ข. Mirtazapine
💡 Background:
Anxiety/depression
🎯 ทำไมข้อนี้ถึงถูก:
Mirtazapine เป็นคำตอบที่ถูกต้องตาม ข้อ 68 (PLE_CC1_Key_Rx20_UBU.md)
🔍 ข้ออื่นผิดเพราะอะไร:
• ข้อ ก. (Bupropion): Bupropion ออกฤทธิ์ยับยั้ง norepinephrine และ dopamine reuptake (NDRI) ซึ่งมี activating effect เด่นชัด ทำให้นอนไม่หลับและอาจกระตุ้นความกระวนกระวายได้
• ข้อ ค. (Amitriptyline): Amitriptyline แม้จะช่วยให้นอนหลับได้ดีแต่มี anticholinergic side effects รุนแรง เช่น ท้องผูก ปากแห้ง ปัสสาวะคั่ง และมีความเสี่ยง cardiotoxicity สูงในขนาดเกิน
• ข้อ ง. (Venlafaxine): Venlafaxine เป็นยากลุ่ม SNRI ที่เพิ่มระดับนอร์เอพิเนฟริน จึงมีแนวโน้มรบกวนการนอนหลับและเพิ่มความดันโลหิต ไม่เหมาะเป็นยาตัวเลือกแรกสำหรับ insomnia เด่น
• ข้อ จ. (Zolpidem</t>
        </is>
      </c>
      <c r="K111" s="100" t="n"/>
      <c r="L111" s="88" t="inlineStr">
        <is>
          <t>Anxiety/depression</t>
        </is>
      </c>
      <c r="M111" s="100" t="inlineStr">
        <is>
          <t>Clinic</t>
        </is>
      </c>
      <c r="N111" s="88" t="inlineStr">
        <is>
          <t>ข้อ 68 (PLE_CC1_Key_Rx20_UBU.md)</t>
        </is>
      </c>
      <c r="O111" s="100" t="n"/>
      <c r="P111" s="100" t="n"/>
      <c r="Q111" s="100" t="n"/>
    </row>
    <row r="112" ht="13.2" customHeight="1" s="49">
      <c r="A112" s="100" t="n">
        <v>115</v>
      </c>
      <c r="B112" s="88" t="inlineStr">
        <is>
          <t>▶ [กรณีศึกษา: ผู้ป่วยชายอายุ 35 ปี มีอาการนอนไม่หลับหลังจากได้รับการเลื่อนตำแหน่ง เครียดและกังวลมากเรื่องงาน ส่งผลให้ง่วงหลับระหว่างวัน ดื่มกาแฟวันละ 3-4 แก้ว ภรรยาแจ้งว่าตอนกลางคืนหลับยาก พลิกตัวไปมานาน ต้องดื่มแอลกอฮอล์ 1 แก้วก่อนนอนเพื่อให้หลับได้]
📌 คำถาม: คำแนะนำด้านสุขอนามัยการนอนหลับ (Sleep Hygiene) ในข้อใด "ไม่ถูกต้องและไม่ควรแนะนำ" แก่ผู้ป่วยรายนี้</t>
        </is>
      </c>
      <c r="C112" s="100" t="n"/>
      <c r="D112" s="88" t="inlineStr">
        <is>
          <t>แนะนำให้งดดื่มเครื่องดื่มแอลกอฮอล์ก่อนนอน</t>
        </is>
      </c>
      <c r="E112" s="88" t="inlineStr">
        <is>
          <t>เมื่อนอนไม่หลับภายใน 20 นาที ให้ลุกออกจากเตียงไปทำกิจกรรมผ่อนคลาย เมื่อรู้สึกง่วงจึงค่อยกลับมานอน</t>
        </is>
      </c>
      <c r="F112" s="88" t="inlineStr">
        <is>
          <t>แนะนำให้นอนหลับพักผ่อนในช่วงกลางวันชดเชยวันละ 2-3 ชั่วโมง</t>
        </is>
      </c>
      <c r="G112" s="88" t="inlineStr">
        <is>
          <t>เข้านอนและตื่นนอนให้ตรงเวลาเดิมสม่ำเสมอทุกวัน</t>
        </is>
      </c>
      <c r="H112" s="88" t="inlineStr">
        <is>
          <t>งดดื่มชา กาแฟ และเครื่องดื่มที่มีคาเฟอีน โดยเฉพาะในช่วงบ่ายและเย็น</t>
        </is>
      </c>
      <c r="I112" s="119" t="n">
        <v>3</v>
      </c>
      <c r="J112" s="88" t="inlineStr">
        <is>
          <t>✅ คำตอบที่ถูกต้อง: ข้อ ค. แนะนำให้นอนกลางวันชดเชย 2-3 ชั่วโมง
💡 Background:
สุขอนามัยการนอนหลับ (Sleep Hygiene) เป็นการรักษาพื้นฐานอันดับแรก (Non-pharmacological therapy) สำหรับผู้ป่วยโรคนอนไม่หลับ (Insomnia) ทุกราย หลักการสำคัญได้แก่ การเข้านอนและตื่นนอนให้ตรงเวลาทุกวัน, หลีกเลี่ยงเครื่องดื่มที่มีคาเฟอีน แอลกอฮอล์ และการสูบบุหรี่ก่อนนอน, จัดสภาพแวดล้อมห้องนอนให้มืด เงียบ และเย็น, หากนอนไม่หลับภายใน 20 นาทีให้ลุกออกจากเตียงไปทำกิจกรรมผ่อนคลายแล้วกลับมานอนเมื่อรู้สึกง่วง (Stimulus control), และที่สำคัญคือ "ต้องงดหรือจำกัดการนอนกลางวัน" (ไม่เกิน 20-30 นาที และไม่นอนหลังบ่าย 3 โมง) เพื่อสะสม Homeostatic sleep drive ไว้สำหรับเวลากลางคืน
🎯 ทำไมข้อนี้ถึงถูก:
โจทย์ถามว่าข้อใด "ไม่ใช่" คำแนะนำที่ควรให้: การแนะนำให้นอนกลางวันนานถึง 2-3 ชั่วโมง เป็นคำแนะนำที่ผิดอย่างยิ่ง เพราะจะไปลดระดับความต้องการนอนหลับ (Sleep drive) ของร่างกาย ทำให้ตอนกลางคืนยิ่งนอนไม่หลับและรบกวนวงจรการนอนหลับ (Circadian rhythm) ให้แปรปรวนมากขึ้น
🔍 ข้ออื่นผิดเพราะอะไร:
• ข้อ ก. (งดดื่มแอลกอฮอล์): เป็นคำแนะนำที่ถูกต้อง เพราะแอลกอฮอล์แม้จะช่วยให้หลับง่ายในช่วงแรก แต่จะรบกวน REM sleep ทำให้ตื่นกลางดึกและหลับไม่สนิท
• ข้อ ข. (เมื่อนอนไม่หลับ ให้ลุกจากเตียงไปอ่านหนังสือ ง่วงแล้วค่อยกลับมานอน): เป็นคำแนะนำมาตรฐานตามเทคนิค Stimulus Control Therapy เพื่อไม่ให้สมองเชื่อมโยงเตียงนอนกับความเครียดจากการนอนไม่หลับ
• ข้อ ง. (นอนและตื่นให้ตรงเวลา): เป็นหัวใจหลักของการรักษาสุขอนามัยการนอนเพื่อตั้งค่านาฬิกาชีวภาพของร่างกาย
• ข้อ จ. (งดหรือจำกัดการดื่มกาแฟ): เป็นคำแนะนำที่ถูกต้อง คาเฟอีนมีฤทธิ์กระตุ้นประสาทและมีค่าครึ่งชีวิต 5-7 ชั่วโมง จึงควรงดหลังช่วงบ่าย
📖 Guideline อ้างอิง:
AASM Clinical Practice Guideline for the Pharmacologic and Non-pharmacologic Treatment of Chronic Insomnia &amp; ราชวิทยาลัยจิตแพทย์์แห่งประเทศไทย: แนวทางการดูแลรักษาโรคนอนไม่หลับ
📌 จุดจำก่อนสอบ:
• Sleep Hygiene Pearls: ห้ามนอนกลางวันยาว (หลีกเลี่ยงการ Nap หรือห้ามเกิน 20-30 นาที), งดชากาแฟหลังบ่าย, งดแอลกอฮอล์ก่อนนอน
• Stimulus Control: นอนไม่หลับใน 20 นาที -&gt; ลุกออกจากเตียงทันที ห้ามดูนาฬิกา ห้ามเล่นโทรศัพท์บนเตียง</t>
        </is>
      </c>
      <c r="K112" s="100" t="n"/>
      <c r="L112" s="88" t="inlineStr">
        <is>
          <t>Psychiatric</t>
        </is>
      </c>
      <c r="M112" s="100" t="inlineStr">
        <is>
          <t>Clinic</t>
        </is>
      </c>
      <c r="N112" s="88" t="inlineStr">
        <is>
          <t>PLE_CC1_2567_Key ข้อ 18</t>
        </is>
      </c>
      <c r="O112" s="100" t="n"/>
      <c r="P112" s="100" t="n"/>
      <c r="Q112" s="100" t="n"/>
    </row>
    <row r="113" ht="13.2" customHeight="1" s="49">
      <c r="A113" s="100" t="n">
        <v>116</v>
      </c>
      <c r="B113" s="88" t="inlineStr">
        <is>
          <t>▶ [กรณีศึกษา: ผู้ป่วยชายอายุ 35 ปี เครียดจากการปรับตำแหน่งงานใหม่ นอนหลับยาก หลับไม่สนิท และมีอาการง่วงหลับตอนขับรถติดไฟแดง ปัจจุบันดื่มกาแฟวันละ 3-4 แก้วและดื่มเหล้าก่อนนอน]
📌 คำถาม: แนวทางการจัดการและรักษาภาวะนอนไม่หลับของผู้ป่วยรายนี้ในเบื้องต้น ข้อใดมีความเหมาะสมและปลอดภัยมากที่สุด</t>
        </is>
      </c>
      <c r="C113" s="100" t="n"/>
      <c r="D113" s="88" t="inlineStr">
        <is>
          <t>จ่าย Lorazepam 1 mg รับประทานก่อนนอนทุกคืนต่อเนื่อง 1 เดือน</t>
        </is>
      </c>
      <c r="E113" s="88" t="inlineStr">
        <is>
          <t>ปรับสุขอนามัยการนอนหลับ (Sleep hygiene) งดแอลกอฮอล์/กาแฟ และอาจพิจารณา Melatonin ระยะสั้น</t>
        </is>
      </c>
      <c r="F113" s="88" t="inlineStr">
        <is>
          <t>แนะนำให้รับประทานยาเม็ดสารสกัดสมุนไพรใบขี้เหล็กก่อนนอน</t>
        </is>
      </c>
      <c r="G113" s="88" t="inlineStr">
        <is>
          <t>จ่ายยา Chlorpheniramine (CPM) 4 mg รับประทานก่อนนอนเป็นประจำเพื่อช่วยให้นอนหลับ</t>
        </is>
      </c>
      <c r="H113" s="88" t="inlineStr">
        <is>
          <t>ให้ดื่มแอลกอฮอล์เพิ่มปริมาณเป็น 2 แก้วก่อนนอนเพื่อให้หลับสนิทตลอดคืน</t>
        </is>
      </c>
      <c r="I113" s="119" t="n">
        <v>2</v>
      </c>
      <c r="J113" s="88" t="inlineStr">
        <is>
          <t>✅ คำตอบที่ถูกต้อง: ข้อ ข. ปรับพฤติกรรมการนอน (Sleep Hygiene) และพิจารณา Melatonin หรือ Non-BZD หากจำเป็น
💡 Background:
การรักษาโรคนอนหลับยากเฉียบพลันจากความเครียดในการปรับตัว (Adjustment Insomnia) ในผู้ป่วยวัยทำงานที่ไม่มีโรคร่วมทางจิตเวชรุนแรง ลำดับแรกต้องใช้การปรับเปลี่ยนสุขอนามัยการนอนหลับ (Sleep Hygiene) ร่วมกับ Cognitive Behavioral Therapy for Insomnia (CBT-I) หากมีความจำเป็นต้องใช้ยาควรเลือกยาที่มีความปลอดภัยสูง ไม่ทำให้เกิดการติดยาหรือกดการหายใจ เช่น Melatonin หรือยากลุ่ม Non-benzodiazepine receptor agonists (Z-drugs ในระยะสั้น) โดยควรหลีกเลี่ยง Benzodiazepines (เช่น Lorazepam) ที่มีฤทธิ์เสพติดและทำให้ง่วงซึมตกค้างในเวลากลางวันซึ่งอันตรายต่อการขับรถและการทำงาน
🎯 ทำไมข้อนี้ถึงถูก:
การเริ่มต้นด้วยการจัดการแบบไม่ใช้ยา (Sleep hygiene) ร่วมกับการใช้ยาที่มีความปลอดภัย เช่น Melatonin เป็นทางเลือกที่เหมาะสมที่สุดในการปรับวงจรการนอนหลับโดยไม่เสี่ยงต่อการเสพติดยาและการง่วงซึมกดประสาทในเวลากลางวัน
🔍 ข้ออื่นผิดเพราะอะไร:
• ข้อ ก. (Lorazepam): เป็น Benzodiazepine มีความเสี่ยงสูงต่อการติดยา (Physical dependence), การดื้อยา (Tolerance), Rebound insomnia และทำให้ง่วงซึมตกค้างตอนกลางวัน (Daytime sedation) ซึ่งผู้ป่วยมีประวัติหลับตอนติดไฟแดงอยู่แล้วจึงอันตรายมาก
• ข้อ ค. (สมุนไพรขี้เหล็ก): ปัจจุบันถูกเพิกถอนตำรับยาเดี่ยวเนื่องจากมีสาร Barakol ที่มีพิษรุนแรงต่อตับ (Hepatotoxicity) จึงห้ามใช้รักษาอาการนอนไม่หลับ
• ข้อ ง. (CPM - Chlorpheniramine): เป็น First-generation antihistamine ไม่แนะนำให้ใช้รักษาอาการนอนไม่หลับเรื้อรัง เพราะทำให้เกิด Tolerance รวดเร็ว และมีผลข้างเคียง Anticholinergic (ปากแห้ง ตาพร่า ท้องผูก ปัสสาวะขัด)
• ข้อ จ. (ยาแก้พิษ N-acetylcysteine): ตัวเลือกลวงที่เกิดจากการจัดแถวผิดพลาดในระบบเดิม
📖 Guideline อ้างอิง:
Clinical Practice Guideline for the Evaluation and Management of Chronic Insomnia in Adults (AASM) &amp; กรมการแพทย์์: แนวทางการตรวจวินิจฉัยและรักษาโรคนอนไม่หลับในผู้ใหญ่
📌 จุดจำก่อนสอบ:
• First-line for Insomnia: CBT-I และ Sleep Hygiene คือ First-line เสมอ ไม่ใช่การเริ่มยานอนหลับทันที
• Cassia siamea (ขี้เหล็ก) Warning: ใบ/ดอกขี้เหล็กมีสาร Barakol สัมพันธ์กับการเกิดตับวายเฉียบพลัน อย. สั่งยกเลิกทะเบียนตำรับยาเดี่ยวขี้เหล็กแล้ว ห้ามตอบว่านำมาใช้รักษา</t>
        </is>
      </c>
      <c r="K113" s="100" t="n"/>
      <c r="L113" s="88" t="inlineStr">
        <is>
          <t>Psychiatric</t>
        </is>
      </c>
      <c r="M113" s="100" t="inlineStr">
        <is>
          <t>Clinic</t>
        </is>
      </c>
      <c r="N113" s="88" t="inlineStr">
        <is>
          <t>PLE_CC1_2567_Key ข้อ 20</t>
        </is>
      </c>
      <c r="O113" s="100" t="n"/>
      <c r="P113" s="100" t="n"/>
      <c r="Q113" s="100" t="n"/>
    </row>
    <row r="114" ht="13.2" customHeight="1" s="49">
      <c r="A114" s="62" t="n">
        <v>117</v>
      </c>
      <c r="B114" s="78" t="inlineStr">
        <is>
          <t>ยาใดส่งผลทำให้เกิดอาการคล้ายพาร์กินสัน</t>
        </is>
      </c>
      <c r="C114" s="62" t="inlineStr"/>
      <c r="D114" s="78" t="inlineStr">
        <is>
          <t>Benztropine</t>
        </is>
      </c>
      <c r="E114" s="78" t="inlineStr">
        <is>
          <t>Clozapine</t>
        </is>
      </c>
      <c r="F114" s="78" t="inlineStr">
        <is>
          <t>Haloperidol</t>
        </is>
      </c>
      <c r="G114" s="78" t="inlineStr">
        <is>
          <t>Selegiline</t>
        </is>
      </c>
      <c r="H114" s="78" t="inlineStr">
        <is>
          <t>Imipramine</t>
        </is>
      </c>
      <c r="I114" s="62" t="inlineStr">
        <is>
          <t>3</t>
        </is>
      </c>
      <c r="J114" s="78" t="inlineStr">
        <is>
          <t xml:space="preserve">✅ คำตอบที่ถูกต้อง: ข้อ ค. Haloperidol
🎯 ทำไมข้อนี้ถึงถูก:
🔍 ข้ออื่นผิดเพราะอะไร:
</t>
        </is>
      </c>
      <c r="K114" s="62" t="inlineStr"/>
      <c r="L114" s="78" t="inlineStr">
        <is>
          <t>Schizophrenia &amp; Antipsychotics</t>
        </is>
      </c>
      <c r="M114" s="62" t="inlineStr">
        <is>
          <t>Clinic</t>
        </is>
      </c>
      <c r="N114" s="78" t="inlineStr">
        <is>
          <t>[SOURCE: Pharma Plus เล่มม่วง 2 - ข้อสอบย้อนหลังปี 2558 วันที่ 1 ข้อ 16]</t>
        </is>
      </c>
      <c r="O114" s="62" t="inlineStr">
        <is>
          <t>ข้อสอบเก่า</t>
        </is>
      </c>
      <c r="P114" s="62" t="inlineStr">
        <is>
          <t>2558</t>
        </is>
      </c>
    </row>
    <row r="115" ht="13.2" customHeight="1" s="49">
      <c r="A115" s="62" t="n">
        <v>118</v>
      </c>
      <c r="B115" s="78" t="inlineStr">
        <is>
          <t>[กรณีศึกษา ชายอายุ 43 ปี สุราเรื้อรัง Alcohol Withdrawal]
ชายอายุ 43 ปี น้ำหนัก 45 กิโลกรัม สูง 168 เซนติเมตร
CC: มือสั่น ปากสั่น
HP: ดื่มสุรามา 20 ปี ปัจจุบันดื่มสุราทุกวัน วันละ 1-2 แบน ไม่สามารถขับรถขายของได้ มีอาการมือสั่น สับสนและประสาทหลอน ญาติจึงพามาส่งโรงพยาบาล
ผู้ป่วยได้รับการรักษา ดังนี้
• D 5N/2 1000 ml + Vitamin B1 100 mg IV drip 10mg/hr
• 10% Vitamin B1 10 ml IV/IM
• Diazepam 10 mg IV
คำถาม: ข้อใดไม่ใช่เหตุผลในการให้ vitamin B1</t>
        </is>
      </c>
      <c r="C115" s="62" t="inlineStr"/>
      <c r="D115" s="78" t="inlineStr">
        <is>
          <t>เพิ่มความอยากอาหาร</t>
        </is>
      </c>
      <c r="E115" s="78" t="inlineStr">
        <is>
          <t>บรรเทาอาการสั่น</t>
        </is>
      </c>
      <c r="F115" s="78" t="inlineStr">
        <is>
          <t>เพิ่มการดูดซึม เป็น cofactor glucose metabolite</t>
        </is>
      </c>
      <c r="G115" s="78" t="inlineStr">
        <is>
          <t>ป้องกันรักษาภาวะ Korsakoff syndrome</t>
        </is>
      </c>
      <c r="H115" s="78" t="inlineStr">
        <is>
          <t>ป้องกันรักษาภาวะ Wernicke encephalopathy</t>
        </is>
      </c>
      <c r="I115" s="62" t="inlineStr">
        <is>
          <t>2</t>
        </is>
      </c>
      <c r="J115" s="78" t="inlineStr">
        <is>
          <t>✅ คำตอบที่ถูกต้อง: ข้อ ข. บรรเทาอาการสั่น
🎯 ทำไมข้อนี้ถึงถูก:
Vitamin B1 (Thiamine) ไม่ได้มีฤทธิ์ระงับอาการมือสั่นจาก alcohol withdrawal โดยตรง โดยยาที่มีฤทธิ์หลักในการควบคุมอาการถอนพิษสุรา สั่น กระวนกระวาย และป้องกันอาการชักคือยากลุ่ม Benzodiazepines (Diazepam) ส่วน Thiamine ให้เพื่อเป็นโคเอนไซม์ในเมแทบอลิซึมของคาร์โบไฮเดรตและป้องกันภาวะ Wernicke-Korsakoff syndrome
🔍 ข้ออื่นผิดเพราะอะไร:
• ข้อ ก. เพิ่มความอยากอาหาร: การขาด thiamine ทำให้เกิดอาการเบื่ออาหารรุนแรง (anorexia) การให้ thiamine เสริมจึงช่วยฟื้นฟูความอยากอาหารและภาวะโภชนาการ
• ข้อ ค. เพิ่มการดูดซึม เป็น cofactor glucose metabolite: Thiamine pyrophosphate (TPP) เป็น essential cofactor ของเอนไซม์ pyruvate dehydrogenase และ alpha-ketoglutarate dehydrogenase ในวัฏจักรการใช้น้ำตาลกลูโคส
• ข้อ ง. ป้องกันรักษาภาวะ Korsakoff syndrome: เป็นข้อบ่งใช้สำคัญเพื่อป้องกันความบกพร่องของความจำถาวร (confabulation, amnesia) ในผู้ติดสุราเรื้อรัง
• ข้อ จ. ป้องกันรักษาภาวะ Wernicke encephalopathy: เป็นข้อบ่งใช้ฉุกเฉินอันดับหนึ่งเพื่อป้องกัน ataxia, ophthalmoplegia และ acute confusion</t>
        </is>
      </c>
      <c r="K115" s="62" t="inlineStr"/>
      <c r="L115" s="78" t="inlineStr">
        <is>
          <t>Substance-Related Disorders</t>
        </is>
      </c>
      <c r="M115" s="62" t="inlineStr">
        <is>
          <t>Clinic</t>
        </is>
      </c>
      <c r="N115" s="78" t="inlineStr">
        <is>
          <t>[SOURCE: Pharma Plus เล่มม่วง 2 - ข้อสอบย้อนหลัง PLE-CC1 ปี 2564 วันที่ 2 ข้อ 34]</t>
        </is>
      </c>
      <c r="O115" s="62" t="inlineStr">
        <is>
          <t>ข้อสอบเก่า</t>
        </is>
      </c>
      <c r="P115" s="62" t="inlineStr">
        <is>
          <t>2564</t>
        </is>
      </c>
    </row>
    <row r="116" ht="24" customHeight="1" s="49">
      <c r="A116" s="62" t="n">
        <v>119</v>
      </c>
      <c r="B116" s="78"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แนะนำการใช้ nicotine gum อย่างไรให้กับผู้ป่วย</t>
        </is>
      </c>
      <c r="C116" s="62" t="inlineStr"/>
      <c r="D116" s="78" t="inlineStr">
        <is>
          <t>แนะนำวิธี chew and park ให้กับผู้ป่วย</t>
        </is>
      </c>
      <c r="E116" s="78" t="inlineStr">
        <is>
          <t>หากเคี้ยวแล้วรู้สึกเผ็ดซ่า แสดงว่ายาหมดอายุแล้ว ทิ้งได้เลย</t>
        </is>
      </c>
      <c r="F116" s="78" t="inlineStr">
        <is>
          <t>เคี้ยวสักพักจนชา แล้วกลืนน้ำลาย</t>
        </is>
      </c>
      <c r="G116" s="78" t="inlineStr">
        <is>
          <t>เคี้ยว 10 นาทีและทิ้ง</t>
        </is>
      </c>
      <c r="H116" s="78" t="inlineStr">
        <is>
          <t>เคี้ยว แล้วดื่มน้ำส้มตาม</t>
        </is>
      </c>
      <c r="I116" s="62" t="inlineStr">
        <is>
          <t>1</t>
        </is>
      </c>
      <c r="J116" s="78" t="inlineStr">
        <is>
          <t>✅ คำตอบที่ถูกต้อง: ข้อ ก. แนะนำวิธี chew and park ให้กับผู้ป่วย
🎯 ทำไมข้อนี้ถึงถูก:
เทคนิคมาตรฐานในการใช้หมากฝรั่งนิโคติน (Nicotine gum) คือวิธี 'Chew and Park' โดยเคี้ยวช้าๆ จนกระทั่งเริ่มมีรสเผ็ดซ่า (peppery taste) หรือรู้สึกซ่าที่ลิ้น แล้วจึงนำหมากฝรั่งไปพักไว้ที่กระพุ้งแก้ม (park) เพื่อให้นิโคตินดูดซึมผ่านเยื่อบุช่องปาก เมื่อรสซ่าจางลงจึงนำมาเคี้ยวซ้ำและพักใหม่ สลับกันประมาณ 30 นาที
🔍 ข้ออื่นผิดเพราะอะไร:
• ข้อ ข. หากเคี้ยวแล้วรู้สึกเผ็ดซ่า แสดงว่ายาหมดอายุแล้ว ทิ้งได้เลย: ผิด เพราะรสเผ็ดซ่าเป็นสัญญาณว่าตัวยานิโคตินกำลังถูกปลดปล่อยออกมาอย่างมีประสิทธิภาพ
• ข้อ ค. เคี้ยวสักพักจนชา แล้วกลืนน้ำลาย: การกลืนน้ำลายที่มีนิโคตินเข้มข้นจะทำให้เกิดอาการสะอึก คลื่นไส้ ปวดท้อง ระคายเคืองกระเพาะอาหาร และนิโคตินจะถูกทำลายผ่าน first-pass metabolism
• ข้อ ง. เคี้ยว 10 นาทีและทิ้ง: หมากฝรั่งหนึ่งชิ้นควรบริหารยาเคี้ยวและพักนานประมาณ 30 นาที เพื่อให้ได้รับนิโคตินครบถ้วน
• ข้อ จ. เคี้ยว แล้วดื่มน้ำส้มตาม: ห้ามรับประทานเครื่องดื่มที่มีฤทธิ์เป็นกรด เช่น น้ำส้ม กาแฟ น้ำอัดลม ก่อนหรือระหว่างเคี้ยวหมากฝรั่ง 15 นาที เพราะสภาวะกรดจะขัดขวางการดูดซึมของนิโคตินผ่านเยื่อบุช่องปาก</t>
        </is>
      </c>
      <c r="K116" s="62" t="inlineStr"/>
      <c r="L116" s="78" t="inlineStr">
        <is>
          <t>Smoking Cessation</t>
        </is>
      </c>
      <c r="M116" s="62" t="inlineStr">
        <is>
          <t>Clinic</t>
        </is>
      </c>
      <c r="N116" s="78" t="inlineStr">
        <is>
          <t>[SOURCE: Pharma Plus เล่มม่วง 2 - ข้อสอบย้อนหลัง PLE-CC1 ปี 2564 วันที่ 2 ข้อ 40]</t>
        </is>
      </c>
      <c r="O116" s="62" t="inlineStr">
        <is>
          <t>ข้อสอบเก่า</t>
        </is>
      </c>
      <c r="P116" s="62" t="inlineStr">
        <is>
          <t>2564</t>
        </is>
      </c>
    </row>
    <row r="117" ht="24" customHeight="1" s="49">
      <c r="A117" s="62" t="n">
        <v>120</v>
      </c>
      <c r="B117" s="78"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เครื่องมือที่ใช้การประเมินการติดบุหรี่ของผู้ป่วยรายนี้</t>
        </is>
      </c>
      <c r="C117" s="62" t="inlineStr"/>
      <c r="D117" s="78" t="inlineStr">
        <is>
          <t>5R</t>
        </is>
      </c>
      <c r="E117" s="78" t="inlineStr">
        <is>
          <t>Fagerstrom's test</t>
        </is>
      </c>
      <c r="F117" s="78" t="inlineStr">
        <is>
          <t>5A</t>
        </is>
      </c>
      <c r="G117" s="78" t="inlineStr">
        <is>
          <t>PDCA</t>
        </is>
      </c>
      <c r="H117" s="78" t="inlineStr">
        <is>
          <t>9Q</t>
        </is>
      </c>
      <c r="I117" s="62" t="inlineStr">
        <is>
          <t>2</t>
        </is>
      </c>
      <c r="J117" s="78" t="inlineStr">
        <is>
          <t>✅ คำตอบที่ถูกต้อง: ข้อ ข. Fagerstrom's test
🎯 ทำไมข้อนี้ถึงถูก:
Fagerstrom Test for Nicotine Dependence (FTND) เป็นแบบประเมินมาตรฐานระดับสากลที่ใช้ในการวัดระดับการติดสารนิโคตินทางกายภาพ (physical nicotine dependence) โดยมีคำถามสำคัญ เช่น ระยะเวลาหลังตื่นนอนก่อนสูบมวนแรก และจำนวนมวนที่สูบต่อวัน เพื่อนำมาวางแผนเลือกใช้ยาช่วยเลิกบุหรี่ในขนาดที่เหมาะสม
🔍 ข้ออื่นผิดเพราะอะไร:
• ข้อ ก. 5R: เป็นกระบวนการสร้างแรงจูงใจในการเลิกบุหรี่สำหรับผู้ที่ยังไม่พร้อมเลิก (Relevance, Risks, Rewards, Roadblocks, Repetition)
• ข้อ ค. 5A: เป็นขั้นตอนมาตรฐานในการบำบัดรักษาผู้สูบบุหรี่ (Ask, Advise, Assess, Assist, Arrange) ไม่ใช่เครื่องมือวัดระดับการติดสารเคมี
• ข้อ ง. PDCA: เป็นวงจรการบริหารจัดการคุณภาพ (Plan-Do-Check-Act)
• ข้อ จ. 9Q: เป็นแบบประเมินโรคซึมเศร้า (Depression screening questionnaire)</t>
        </is>
      </c>
      <c r="K117" s="62" t="inlineStr"/>
      <c r="L117" s="78" t="inlineStr">
        <is>
          <t>Smoking Cessation</t>
        </is>
      </c>
      <c r="M117" s="62" t="inlineStr">
        <is>
          <t>Clinic</t>
        </is>
      </c>
      <c r="N117" s="78" t="inlineStr">
        <is>
          <t>[SOURCE: Pharma Plus เล่มม่วง 2 - ข้อสอบย้อนหลัง PLE-CC1 ปี 2564 วันที่ 2 ข้อ 41]</t>
        </is>
      </c>
      <c r="O117" s="62" t="inlineStr">
        <is>
          <t>ข้อสอบเก่า</t>
        </is>
      </c>
      <c r="P117" s="62" t="inlineStr">
        <is>
          <t>2564</t>
        </is>
      </c>
    </row>
    <row r="118" ht="28" customHeight="1" s="49">
      <c r="A118" s="62" t="n">
        <v>121</v>
      </c>
      <c r="B118" s="78" t="inlineStr">
        <is>
          <t>ผู้ป่วยได้รับการวินิจฉัยว่าเป็น major depressive disorder ยาใดเสี่ยงหกล้มน้อยที่สุด</t>
        </is>
      </c>
      <c r="C118" s="78" t="inlineStr"/>
      <c r="D118" s="78" t="inlineStr">
        <is>
          <t>Mianserin</t>
        </is>
      </c>
      <c r="E118" s="78" t="inlineStr">
        <is>
          <t>Sertraline</t>
        </is>
      </c>
      <c r="F118" s="78" t="inlineStr">
        <is>
          <t>Nortriptyline</t>
        </is>
      </c>
      <c r="G118" s="78" t="inlineStr">
        <is>
          <t>Amitriptyline</t>
        </is>
      </c>
      <c r="H118" s="78" t="inlineStr">
        <is>
          <t>Trazodone</t>
        </is>
      </c>
      <c r="I118" s="62" t="inlineStr">
        <is>
          <t>2</t>
        </is>
      </c>
      <c r="J118" s="78" t="inlineStr">
        <is>
          <t>✅ คำตอบที่ถูกต้อง: ข้อ ข. Sertraline
🎯 ทำไมข้อนี้ถึงถูก:
Sertraline เป็น selective serotonin reuptake inhibitor (SSRI) มีฤทธิ์ anticholinergic และ alpha-1 adrenergic blocking ต่ำมาก จึงไม่ทำให้เกิด sedation หรือ orthostatic hypotension ส่งผลให้มีความเสี่ยงต่อการหกล้ม (fall risk) น้อยที่สุดเมื่อเทียบกับ TCAs และ sedating antidepressants
🔍 ข้ออื่นผิดเพราะอะไร:
• • ข้อ ก.: Mianserin เป็น tetracyclic antidepressant ที่มีฤทธิ์ antihistaminic (H1) สูงมาก ทำให้เกิดอาการง่วงซึมรุนแรง (sedation) เสี่ยงต่อการหกล้ม
• ข้อ ค.: Nortriptyline เป็น secondary amine TCA แม้จะมี anticholinergic effect น้อยกว่า amitriptyline แต่ยังคงทำให้เกิด orthostatic hypotension และ sedation ได้
• ข้อ ง.: Amitriptyline เป็น tertiary amine TCA มีฤทธิ์ anticholinergic, antihistaminic และ alpha-1 blockade สูงมาก ทำให้ง่วงซึม ความดันตกท่ายืน และหกล้มได้ง่ายมาก
• ข้อ จ.: Trazodone มีฤทธิ์ potent 5-HT2A และ alpha-1 antagonist ทำให้เกิด sedation และ orthostatic hypotension รุนแรง</t>
        </is>
      </c>
      <c r="K118" s="78" t="inlineStr">
        <is>
          <t>Depressive disorders</t>
        </is>
      </c>
      <c r="L118" s="78" t="inlineStr">
        <is>
          <t>Fall risk comparison among antidepressants in depression</t>
        </is>
      </c>
      <c r="M118" s="62" t="inlineStr">
        <is>
          <t>ยาก</t>
        </is>
      </c>
      <c r="N118" s="62" t="inlineStr">
        <is>
          <t>ข้อสอบเก่า</t>
        </is>
      </c>
      <c r="O118" s="78" t="inlineStr">
        <is>
          <t>[SOURCE: Pharma Plus เล่มม่วง 2 - ข้อสอบย้อนหลัง PLE-CC1 ปี 2565 ข้อ 36]</t>
        </is>
      </c>
      <c r="P118" s="62" t="n">
        <v>2565</v>
      </c>
    </row>
    <row r="119" ht="28" customHeight="1" s="49">
      <c r="A119" s="62" t="n">
        <v>122</v>
      </c>
      <c r="B119" s="78"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ขนาดของ nicotine patch สำหรับผู้ป่วยรายนี้ควรเริ่มที่ขนาดเท่าใด</t>
        </is>
      </c>
      <c r="C119" s="78" t="inlineStr"/>
      <c r="D119" s="78" t="inlineStr">
        <is>
          <t>7 mg</t>
        </is>
      </c>
      <c r="E119" s="78" t="inlineStr">
        <is>
          <t>14 mg</t>
        </is>
      </c>
      <c r="F119" s="78" t="inlineStr">
        <is>
          <t>21 mg</t>
        </is>
      </c>
      <c r="G119" s="78" t="inlineStr">
        <is>
          <t>28 mg</t>
        </is>
      </c>
      <c r="H119" s="78" t="inlineStr">
        <is>
          <t>35 mg</t>
        </is>
      </c>
      <c r="I119" s="62" t="inlineStr">
        <is>
          <t>3</t>
        </is>
      </c>
      <c r="J119" s="78" t="inlineStr">
        <is>
          <t>✅ คำตอบที่ถูกต้อง: ข้อ ค. 21 mg
🎯 ทำไมข้อนี้ถึงถูก:
ตามแนวทางการเลิกบุหรี่ ผู้ที่สูบบุหรี่มากกว่า 10 มวนต่อวัน หรือสูบมวนแรกภายใน 30 นาทีหลังตื่นนอน (high nicotine dependence) ควรเริ่มต้นด้วย Nicotine patch ขนาด 21 mg/day แปะวันละ 1 ครั้ง
🔍 ข้ออื่นผิดเพราะอะไร:
• ข้อ ก.: Nicotine patch 7 mg เป็นขนาดยาในระยะสุดท้ายของการปรับลดขนาดยา (step-down phase) หรือผู้ที่สูบน้อยมาก
• ข้อ ข.: Nicotine patch 14 mg เป็นขนาดเริ่มต้นสำหรับผู้ที่สูบบุหรี่น้อยกว่าหรือเท่ากับ 10 มวนต่อวัน หรือใช้ใน step-down phase
• ข้อ ง.: Nicotine patch 28 mg ไม่ใช่ขนาดแผ่นแปะมาตรฐานที่มีจำหน่ายทั่วไป
• ข้อ จ.: Nicotine patch 35 mg ไม่ใช่ขนาดมาตรฐานในการเริ่มต้นรักษา</t>
        </is>
      </c>
      <c r="K119" s="78" t="inlineStr">
        <is>
          <t>Smoking Cessation Therapy</t>
        </is>
      </c>
      <c r="L119" s="78" t="inlineStr">
        <is>
          <t>Nicotine Patch Initial Dosing Algorithm</t>
        </is>
      </c>
      <c r="M119" s="62" t="inlineStr">
        <is>
          <t>ปานกลาง</t>
        </is>
      </c>
      <c r="N119" s="62" t="inlineStr">
        <is>
          <t>ข้อสอบเก่า</t>
        </is>
      </c>
      <c r="O119" s="78" t="inlineStr">
        <is>
          <t>[SOURCE: Pharma Plus เล่มม่วง 2 - ข้อสอบย้อนหลัง PLE-CC1 ปี 2565 ข้อ 64]</t>
        </is>
      </c>
      <c r="P119" s="62" t="n">
        <v>2565</v>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Q12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21.6" customHeight="1" s="49">
      <c r="A3" s="119" t="n">
        <v>1</v>
      </c>
      <c r="B3" s="88" t="inlineStr">
        <is>
          <t>ตามแนวทาง GINA Guideline ปัจจุบัน การรักษาแบบบรรเทาอาการทันที (Reliever) ที่แนะนำเป็น First-line ในผู้ป่วยโรคหืด (Asthma Track 1) คือตัวเลือกใด?</t>
        </is>
      </c>
      <c r="C3" s="100" t="n"/>
      <c r="D3" s="88" t="inlineStr">
        <is>
          <t>Short-acting beta-2 agonist (SABA) เดี่ยวๆ (เช่น Salbutamol MDI)</t>
        </is>
      </c>
      <c r="E3" s="88" t="inlineStr">
        <is>
          <t>Inhaled corticosteroid + Formoterol (ICS-Formoterol ขนาดต่ำ)</t>
        </is>
      </c>
      <c r="F3" s="88" t="inlineStr">
        <is>
          <t>Oral Prednisolone 30 mg</t>
        </is>
      </c>
      <c r="G3" s="88" t="inlineStr">
        <is>
          <t>Ipratropium bromide MDI</t>
        </is>
      </c>
      <c r="H3" s="88" t="inlineStr">
        <is>
          <t>Theophylline sustained-release</t>
        </is>
      </c>
      <c r="I3" s="119" t="n">
        <v>2</v>
      </c>
      <c r="J3" s="88" t="inlineStr">
        <is>
          <t>✅ คำตอบที่ถูกต้อง: ข้อ ข. Inhaled corticosteroid + Formoterol (ICS-Formoterol ขนาดต่ำ)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Inhaled corticosteroid + Formoterol (ICS-Formoterol ขนาดต่ำ) GINA Track 1 แนะนำ Low-dose ICS-Formoterol as reliever เพื่อลดความเสี่ยงต่อการเกิด Exacerbation รุนแรงจากการใช้ SABA เดี่ยวๆ
🔍 ข้ออื่นผิดเพราะอะไร:
• ข้อ ก. (Short-acting beta-2 agonist (SABA) เดี่ยวๆ (เช่น Salbutamol MDI)):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ข้อ ค. (Oral Prednisolone 30 mg): เป็น intermediate-acting systemic corticosteroid ขนาดยอดนิยมสำหรับ immunosuppressive &amp; anti-inflammatory therapy ต้องระวัง Cushingoid, infection, osteoporosis, peptic ulcer
• ข้อ ง. (Ipratropium bromide MDI): เป็น SAMA ออกฤทธิ์ยับยั้ง cholinergic tone มักใช้ร่วมกับ SABA ใน acute moderate-to-severe asthma/COPD exacerbation
• ข้อ จ. (Theophylline sustained-release): มี narrow therapeutic window (target 5-15 mcg/mL) และ ADR สูง (ใจสั่น คลื่นไส้ ชัก หัวใจเต้นผิดจังหวะ) CPG จึงจัดเป็นเพียงทางเลือกท้ายๆ (alternative)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3" s="100" t="n"/>
      <c r="L3" s="88" t="inlineStr">
        <is>
          <t>Asthma</t>
        </is>
      </c>
      <c r="M3" s="100" t="inlineStr">
        <is>
          <t>1</t>
        </is>
      </c>
      <c r="N3" s="88" t="inlineStr">
        <is>
          <t>Clinic</t>
        </is>
      </c>
      <c r="O3" s="100" t="n"/>
      <c r="P3" s="100" t="n"/>
      <c r="Q3" s="100" t="n"/>
    </row>
    <row r="4" ht="13.2" customHeight="1" s="49">
      <c r="A4" s="119" t="n">
        <v>2</v>
      </c>
      <c r="B4" s="8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ข้อใดไม่ใช่เป้าหมายการรักษาของผู้ป่วยโรคหืดรายนี้</t>
        </is>
      </c>
      <c r="C4" s="100" t="n"/>
      <c r="D4" s="88" t="inlineStr">
        <is>
          <t>เพื่อให้สามารถดำเนินชีวิตได้ปกติ</t>
        </is>
      </c>
      <c r="E4" s="88" t="inlineStr">
        <is>
          <t>เพื่อให้ควบคุมอาการของโรคได้</t>
        </is>
      </c>
      <c r="F4" s="88" t="inlineStr">
        <is>
          <t>เพื่อหลีกเลี่ยงอาการไม่พึงประสงค์อันเนื่องมาจากยารับประทาน</t>
        </is>
      </c>
      <c r="G4" s="88" t="inlineStr">
        <is>
          <t>เพื่อป้องกันการเกิดอาการเรื้อรัง</t>
        </is>
      </c>
      <c r="H4" s="88" t="inlineStr">
        <is>
          <t>เพื่อป้องกันการทำลายเนื้อเยื่อปอด</t>
        </is>
      </c>
      <c r="I4" s="119" t="n">
        <v>5</v>
      </c>
      <c r="J4" s="88" t="inlineStr">
        <is>
          <t>✅ คำตอบที่ถูกต้อง: ข้อ จ. เพื่อป้องกันการทำลายเนื้อเยื่อปอด
💡 Background:
การบริบาลเภสัชกรรมในโรคระบบหายใจ (Asthma) ตามแนวทางเวชปฏิบัติ GINA และ GOLD Guidelines
🎯 ทำไมข้อนี้ถึงถูก:
เพื่อป้องกันการทำลายเนื้อเยื่อปอด เป็นทางเลือกที่ถูกต้องและสอดคล้องกับแนวทางการรักษามาตรฐาน
🔍 ข้ออื่นผิดเพราะอะไร:
• ข้อ ก. (เพื่อให้สามารถดำเนินชีวิตได้ปกติ): เพื่อให้สามารถดำเนินชีวิตได้ปกติเป็นหนึ่งในเป้าหมายหลักตาม GINA ในด้าน symptom control เพื่อให้ผู้ป่วยทำกิจกรรมประจำวันได้โดยไม่มีอาการรบกวน
• ข้อ ข. (เพื่อให้ควบคุมอาการของโรคได้): เพื่อให้ควบคุมอาการของโรคได้เป็นเป้าหมายพื้นฐานของ GINA (achieving good symptom control) เพื่อลดอาการไอ หอบเหนื่อย และการตื่นกลางคืน
• ข้อ ค. (เพื่อหลีกเลี่ยงอาการไม่พึงประสงค์อันเนื่องมาจากยารับประทาน): เพื่อหลีกเลี่ยงอาการไม่พึงประสงค์จากยารับประทานเป็นเป้าหมายสำคัญตาม GINA (minimizing treatment-related adverse effects) จึงเน้นการใช้ยาพ่นสูดเฉพาะที่มากกว่ายาระบบ
• ข้อ ง. (เพื่อป้องกันการเกิดอาการเรื้อรัง): เพื่อป้องกันการเกิดอาการเรื้อรังเป็นเป้าหมายระยะยาวตาม GINA เพื่อลดความถี่ของการกำเริบและป้องกันภาวะ airway remodeling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 s="100" t="n"/>
      <c r="L4" s="88" t="inlineStr">
        <is>
          <t>Asthma</t>
        </is>
      </c>
      <c r="M4" s="100" t="inlineStr">
        <is>
          <t>1</t>
        </is>
      </c>
      <c r="N4" s="88" t="inlineStr">
        <is>
          <t>Clinic</t>
        </is>
      </c>
      <c r="O4" s="100" t="n"/>
      <c r="P4" s="100" t="n"/>
      <c r="Q4" s="100" t="n"/>
    </row>
    <row r="5" ht="13.2" customHeight="1" s="49">
      <c r="A5" s="119" t="n">
        <v>3</v>
      </c>
      <c r="B5" s="8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ข้อใดที่มีโอกาสน้อยที่สุดในการกระตุ้นการเกิดอาการหอบหืด</t>
        </is>
      </c>
      <c r="C5" s="100" t="n"/>
      <c r="D5" s="88" t="inlineStr">
        <is>
          <t>เดินขึ้นบันได 2 ชั้น</t>
        </is>
      </c>
      <c r="E5" s="88" t="inlineStr">
        <is>
          <t>อากาศร้อน</t>
        </is>
      </c>
      <c r="F5" s="88" t="inlineStr">
        <is>
          <t>ขนแมว</t>
        </is>
      </c>
      <c r="G5" s="88" t="inlineStr">
        <is>
          <t>ฝุ่น</t>
        </is>
      </c>
      <c r="H5" s="88" t="inlineStr">
        <is>
          <t>ควันบุหรี่</t>
        </is>
      </c>
      <c r="I5" s="119" t="n">
        <v>2</v>
      </c>
      <c r="J5" s="88" t="inlineStr">
        <is>
          <t>✅ คำตอบที่ถูกต้อง: ข้อ ข. อากาศร้อน
💡 Background:
การบริบาลเภสัชกรรมในโรคระบบหายใจ (Asthma) ตามแนวทางเวชปฏิบัติ GINA และ GOLD Guidelines
🎯 ทำไมข้อนี้ถึงถูก:
อากาศร้อน เป็นทางเลือกที่ถูกต้องและสอดคล้องกับแนวทางการรักษามาตรฐาน
🔍 ข้ออื่นผิดเพราะอะไร:
• ข้อ ก. (เดินขึ้นบันได 2 ชั้น): การเดินขึ้นบันไดจัดเป็นการออกกำลังกายระดับปานกลางที่ทำให้เกิด exercise-induced bronchoconstriction (EIB) จากการสูญเสียความร้อนและความชื้นในทางเดินหายใจ
• ข้อ ค. (ขนแมว): ขนแมวมีโปรตีน Fel d 1 ซึ่งเป็น aeroallergen สำคัญที่กระตุ้น IgE-mediated mast cell degranulation ทำให้หลอดลมตีบเฉียบพลันในผู้ป่วย atopic asthma
• ข้อ ง. (ฝุ่น): ไรฝุ่นมีสารก่อภูมิแพ้ Der p 1 ที่กระตุ้น eosinophilic airway inflammation ผ่านทาง IgE และ Th2 pathway อย่างรุนแรง
• ข้อ จ. (ควันบุหรี่): ควันบุหรี่เป็น airway irritant สำคัญที่กระตุ้น cholinergic sensory nerve และเพิ่ม oxidative stress ทำให้หลอดลมหดเกร็งและดื้อต่อสเตียรอยด์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 s="100" t="n"/>
      <c r="L5" s="88" t="inlineStr">
        <is>
          <t>Asthma</t>
        </is>
      </c>
      <c r="M5" s="100" t="inlineStr">
        <is>
          <t>2</t>
        </is>
      </c>
      <c r="N5" s="88" t="inlineStr">
        <is>
          <t>Clinic</t>
        </is>
      </c>
      <c r="O5" s="100" t="n"/>
      <c r="P5" s="100" t="n"/>
      <c r="Q5" s="100" t="n"/>
    </row>
    <row r="6" ht="13.2" customHeight="1" s="49">
      <c r="A6" s="119" t="n">
        <v>4</v>
      </c>
      <c r="B6" s="8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ข้อใดถูกต้องเกี่ยวกับยา salbutamol MDI</t>
        </is>
      </c>
      <c r="C6" s="100" t="n"/>
      <c r="D6" s="88" t="inlineStr">
        <is>
          <t>ตัวยามีฤทธิ์เป็น long-acting beta 2 antagonist</t>
        </is>
      </c>
      <c r="E6" s="88" t="inlineStr">
        <is>
          <t>หากใช้ร่วมกับ inhaled steroid ให้พ่น steroid ก่อน</t>
        </is>
      </c>
      <c r="F6" s="88" t="inlineStr">
        <is>
          <t>ผู้ป่วยทุกรายควรพกติดตัวไว้ตลอดเวลาเพราะเป็นยาช่วยบรรเทาอาการ</t>
        </is>
      </c>
      <c r="G6" s="88" t="inlineStr">
        <is>
          <t>เวลาเกิด attack ให้พ่น 2-4 puffs ทุกหนึ่งชั่วโมงอย่างมากที่สุด 3 ครั้ง</t>
        </is>
      </c>
      <c r="H6" s="88" t="inlineStr">
        <is>
          <t>ที่ห้องฉุกเฉินเปลี่ยนไปให้เป็นรูปแบบยาฉีดให้ออกฤทธิ์เร็วและเพิ่ม bioavailability</t>
        </is>
      </c>
      <c r="I6" s="119" t="n">
        <v>3</v>
      </c>
      <c r="J6" s="88" t="inlineStr">
        <is>
          <t>✅ คำตอบที่ถูกต้อง: ข้อ ค. ผู้ป่วยทุกรายควรพกติดตัวไว้ตลอดเวลาเพราะเป็นยาช่วยบรรเทาอาการ
💡 Background:
การบริบาลเภสัชกรรมในโรคระบบหายใจ (Asthma) ตามแนวทางเวชปฏิบัติ GINA และ GOLD Guidelines
🎯 ทำไมข้อนี้ถึงถูก:
ผู้ป่วยทุกรายควรพกติดตัวไว้ตลอดเวลาเพราะเป็นยาช่วยบรรเทาอาการ เป็นทางเลือกที่ถูกต้องและสอดคล้องกับแนวทางการรักษามาตรฐาน
🔍 ข้ออื่นผิดเพราะอะไร:
• ข้อ ก. (ตัวยามีฤทธิ์เป็น long-acting beta 2 antagonist): Salbutamol เป็น short-acting beta-2 agonist (SABA) ที่ออกฤทธิ์กระตุ้นตัวรับเบต้า 2 อย่างรวดเร็ว ไม่ใช่ตัวต้านฤทธิ์ (antagonist) และไม่ออกฤทธิ์ยาว (long-acting)
• ข้อ ข. (หากใช้ร่วมกับ inhaled steroid ให้พ่น steroid ก่อน): หากจำเป็นต้องพ่นร่วมกันควรพ่น bronchodilator ก่อนเพื่อให้หลอดลมขยายตัว ช่วยให้ละอองยา inhaled corticosteroid กระจายตัวลงสู่หลอดลมส่วนลึกได้ดียิ่งขึ้น
• ข้อ ง. (เวลาเกิด attack ให้พ่น 2-4 puffs ทุกหนึ่งชั่วโมงอย่างมากที่สุด 3 ครั้ง): การจัดการ acute attack เบื้องต้นตามแนวทาง GINA แนะนำให้พ่น 2 ถึง 4 puffs ทุก 20 นาทีในชั่วโมงแรก ไม่ใช่พ่นทุกหนึ่งชั่วโมง
• ข้อ จ. (ที่ห้องฉุกเฉินเปลี่ยนไปให้เป็นรูปแบบยาฉีดให้ออกฤทธิ์เร็วและเพิ่ม bioavailability): Salbutamol รูปแบบสูดพ่น (MDI หรือ nebulizer) ออกฤทธิ์ได้เร็วกว่า ให้ผลเฉพาะที่ และมีผลข้างเคียงต่อระบบหัวใจและหลอดเลือดน้อยกว่ารูปแบบยาฉีดมาก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 s="100" t="n"/>
      <c r="L6" s="88" t="inlineStr">
        <is>
          <t>Asthma</t>
        </is>
      </c>
      <c r="M6" s="100" t="inlineStr">
        <is>
          <t>3</t>
        </is>
      </c>
      <c r="N6" s="88" t="inlineStr">
        <is>
          <t>Clinic</t>
        </is>
      </c>
      <c r="O6" s="100" t="n"/>
      <c r="P6" s="100" t="n"/>
      <c r="Q6" s="100" t="n"/>
    </row>
    <row r="7" ht="13.2" customHeight="1" s="49">
      <c r="A7" s="119" t="n">
        <v>5</v>
      </c>
      <c r="B7" s="8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ถ้าแพทย์์ได้สั่งยาเพิ่มอีก 1 ชนิด ข้อใดต่อไปนี้เหมาะสมที่สุด</t>
        </is>
      </c>
      <c r="C7" s="100" t="n"/>
      <c r="D7" s="88" t="inlineStr">
        <is>
          <t>Inhaled formoterol ครั้งละ 3 puffs ก่อนนอน</t>
        </is>
      </c>
      <c r="E7" s="88" t="inlineStr">
        <is>
          <t>Zileuton ครั้งละ 1 เม็ด วันละ 4 ครั้ง</t>
        </is>
      </c>
      <c r="F7" s="88" t="inlineStr">
        <is>
          <t>Sustained-released theophylline ครั้งละ 1 เม็ด วันละ 2 ครั้ง</t>
        </is>
      </c>
      <c r="G7" s="88" t="inlineStr">
        <is>
          <t>Inhaled budesonide ครั้งละ 1 puffs วันละ 2 ครั้ง</t>
        </is>
      </c>
      <c r="H7" s="88" t="inlineStr">
        <is>
          <t>Ketotifen (1mg/tablet) ครั้งละ 1 เม็ด วันละ 2 ครั้ง</t>
        </is>
      </c>
      <c r="I7" s="119" t="n">
        <v>4</v>
      </c>
      <c r="J7" s="88" t="inlineStr">
        <is>
          <t>✅ คำตอบที่ถูกต้อง: ข้อ ง. Inhaled budesonide ครั้งละ 1 puffs วันละ 2 ครั้ง
💡 Background:
การบริบาลเภสัชกรรมในโรคระบบหายใจ (Asthma) ตามแนวทางเวชปฏิบัติ GINA และ GOLD Guidelines
🎯 ทำไมข้อนี้ถึงถูก:
Inhaled budesonide ครั้งละ 1 puffs วันละ 2 ครั้ง เป็นทางเลือกที่ถูกต้องและสอดคล้องกับแนวทางการรักษามาตรฐาน
🔍 ข้ออื่นผิดเพราะอะไร:
• ข้อ ก. (Inhaled formoterol ครั้งละ 3 puffs ก่อนนอน): ตามคำแนะนำของ GINA และ US FDA ห้ามใช้ LABA ชนิดเดี่ยวอย่าง Inhaled formoterol โดยไม่มี ICS ในโรคหืดเพราะเพิ่มอัตราการเสียชีวิตจาก severe asthma exacerbation
• ข้อ ข. (Zileuton ครั้งละ 1 เม็ด วันละ 4 ครั้ง): Zileuton เป็น 5-lipoxygenase inhibitor จัดเป็นยาทางเลือกที่มีประสิทธิภาพด้อยกว่า ICS ต้องรับประทานวันละ 4 ครั้ง และเสี่ยงต่อการเกิด hepatotoxicity สูง
• ข้อ ค. (Sustained-released theophylline ครั้งละ 1 เม็ด วันละ 2 ครั้ง): Sustained-release theophylline เป็น non-selective PDE inhibitor ที่มีช่วงการรักษาแคบ (5 ถึง 15 mcg/mL) มี drug interactions มาก และมีประสิทธิภาพต้านการอักเสบน้อยกว่า ICS
• ข้อ จ. (Ketotifen (1mg/tablet) ครั้งละ 1 เม็ด วันละ 2 ครั้ง): Ketotifen เป็น H1-antihistamine ที่มีฤทธิ์ mast cell stabilizer อ่อนๆ ไม่สามารถลด airway inflammation หรือควบคุมอาการหอบกลางคืนได้อย่างเพียงพอตามแนวทาง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 s="100" t="n"/>
      <c r="L7" s="88" t="inlineStr">
        <is>
          <t>Asthma</t>
        </is>
      </c>
      <c r="M7" s="100" t="inlineStr">
        <is>
          <t>4</t>
        </is>
      </c>
      <c r="N7" s="88" t="inlineStr">
        <is>
          <t>Clinic</t>
        </is>
      </c>
      <c r="O7" s="100" t="n"/>
      <c r="P7" s="100" t="n"/>
      <c r="Q7" s="100" t="n"/>
    </row>
    <row r="8" ht="13.2" customHeight="1" s="49">
      <c r="A8" s="119" t="n">
        <v>6</v>
      </c>
      <c r="B8" s="88" t="inlineStr">
        <is>
          <t>6 เดือนต่อมาผู้ป่วยกลับไปพบแพทย์์ด้วยอาการหอบที่ยังควบคุมไม่ค่อยได้ผล ยาที่เป็นตัวควบคุมโรคตัวใดมีความเหมาะสมมากที่สุด</t>
        </is>
      </c>
      <c r="C8" s="100" t="n"/>
      <c r="D8" s="88" t="inlineStr">
        <is>
          <t>Inhaled salmeterol DPI ครั้งละ 1 blister ทุก 12 ชม.</t>
        </is>
      </c>
      <c r="E8" s="88" t="inlineStr">
        <is>
          <t>Inhaled cromolyn MDI (1mg/puff) ครั้งละ 2 puff วันละ 3 ครั้ง</t>
        </is>
      </c>
      <c r="F8" s="88" t="inlineStr">
        <is>
          <t>Inhaled fluticasone + salmeterol DPI ครั้งละ 1 puff วันละ 2 ครั้ง</t>
        </is>
      </c>
      <c r="G8" s="88" t="inlineStr">
        <is>
          <t>Prednisolone (5 mg/tab) ครั้งละ 5 เม็ด หลังอาหาร เช้า เย็น</t>
        </is>
      </c>
      <c r="H8" s="88" t="inlineStr">
        <is>
          <t>Inhaled ipratropium MDI ครั้งละ 2 puff วันละ 3 ครั้ง</t>
        </is>
      </c>
      <c r="I8" s="119" t="n">
        <v>3</v>
      </c>
      <c r="J8" s="88" t="inlineStr">
        <is>
          <t>✅ คำตอบที่ถูกต้อง: ข้อ ค. Inhaled fluticasone + salmeterol DPI ครั้งละ 1 puff วันละ 2 ครั้ง
💡 Background:
การบริบาลเภสัชกรรมในโรคระบบหายใจ (Asthma) ตามแนวทางเวชปฏิบัติ GINA และ GOLD Guidelines
🎯 ทำไมข้อนี้ถึงถูก:
Inhaled fluticasone + salmeterol DPI ครั้งละ 1 puff วันละ 2 ครั้ง เป็นทางเลือกที่ถูกต้องและสอดคล้องกับแนวทางการรักษามาตรฐาน
🔍 ข้ออื่นผิดเพราะอะไร:
• ข้อ ก. (Inhaled salmeterol DPI ครั้งละ 1 blister ทุก 12 ชม.): Inhaled salmeterol เป็น LABA เดี่ยว ห้ามใช้เป็น monotherapy ในโรคหืดเด็ดขาดเนื่องจากขาดฤทธิ์ต้านการอักเสบและเพิ่มความเสี่ยงต่อการเสียชีวิตจาก asthma exacerbation
• ข้อ ข. (Inhaled cromolyn MDI (1mg/puff) ครั้งละ 2 puff วันละ 3 ครั้ง): Inhaled cromolyn เป็น mast cell stabilizer มีประสิทธิภาพในการควบคุมโรคต่ำกว่า ICS มากและต้องพ่นวันละ 3 ถึง 4 ครั้ง ปัจจุบันไม่อยู่ในแนวทางหลักของ GINA
• ข้อ ง. (Prednisolone (5 mg/tab) ครั้งละ 5 เม็ด หลังอาหาร เช้า เย็น): Oral prednisolone ในขนาดสูง 50 mg ต่อวันเป็น systemic corticosteroid สำหรับรักษา acute exacerbation ระยะสั้น 5 ถึง 7 วัน ไม่ใช้เป็น controller ระยะยาวเนื่องจากเกิด systemic toxicity รุนแรง
• ข้อ จ. (Inhaled ipratropium MDI ครั้งละ 2 puff วันละ 3 ครั้ง): Inhaled ipratropium เป็น SAMA ที่ออกฤทธิ์สั้น เหมาะสำหรับ acute exacerbation ในห้องฉุกเฉิน ไม่ใช่ยา controller สำหรับควบคุมโรคหืดระยะยาว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8" s="100" t="n"/>
      <c r="L8" s="88" t="inlineStr">
        <is>
          <t>Asthma</t>
        </is>
      </c>
      <c r="M8" s="100" t="inlineStr">
        <is>
          <t>5</t>
        </is>
      </c>
      <c r="N8" s="88" t="inlineStr">
        <is>
          <t>Clinic</t>
        </is>
      </c>
      <c r="O8" s="100" t="n"/>
      <c r="P8" s="100" t="n"/>
      <c r="Q8" s="100" t="n"/>
    </row>
    <row r="9" ht="13.2" customHeight="1" s="49">
      <c r="A9" s="119" t="n">
        <v>7</v>
      </c>
      <c r="B9" s="88" t="inlineStr">
        <is>
          <t>การใช้น้ำกลั้วคอแล้วบ้วนทิ้งหลังพ่นยา steroid ป้องกันผลข้างเคียงใดได้มากที่สุด</t>
        </is>
      </c>
      <c r="C9" s="100" t="n"/>
      <c r="D9" s="88" t="inlineStr">
        <is>
          <t>Sore throat</t>
        </is>
      </c>
      <c r="E9" s="88" t="inlineStr">
        <is>
          <t>Pharyngitis</t>
        </is>
      </c>
      <c r="F9" s="88" t="inlineStr">
        <is>
          <t>Metallic taste</t>
        </is>
      </c>
      <c r="G9" s="88" t="inlineStr">
        <is>
          <t>Gingivitis</t>
        </is>
      </c>
      <c r="H9" s="88" t="inlineStr">
        <is>
          <t>Oral thrush</t>
        </is>
      </c>
      <c r="I9" s="119" t="n">
        <v>5</v>
      </c>
      <c r="J9" s="88" t="inlineStr">
        <is>
          <t>✅ คำตอบที่ถูกต้อง: ข้อ จ. Oral thrush
💡 Background:
การบริบาลเภสัชกรรมในโรคระบบหายใจ (Asthma) ตามแนวทางเวชปฏิบัติ GINA และ GOLD Guidelines
🎯 ทำไมข้อนี้ถึงถูก:
Oral thrush เป็นทางเลือกที่ถูกต้องและสอดคล้องกับแนวทางการรักษามาตรฐาน
🔍 ข้ออื่นผิดเพราะอะไร:
• ข้อ ก. (Sore throat): Sore throat เกิดจากการระคายเคืองเฉพาะที่ของสารขับดัน (propellant) หรือตัวยา แม้การบ้วนปากจะช่วยลดได้บ้างแต่ไม่ใช่เป้าหมายสำคัญที่สุดเมื่อเทียบกับการติดเชื้อรา
• ข้อ ข. (Pharyngitis): Pharyngitis หรือคอหอยอักเสบมักเกิดจากการติดเชื้อไวรัสหรือแบคทีเรีย ไม่ได้สัมพันธ์โดยตรงกับการตกค้างของละอองสเตียรอยด์เฉพาะที่เหมือน oral thrush
• ข้อ ค. (Metallic taste): Metallic taste เกิดจากการสัมผัสต่อมรับรสของตัวยาบางชนิด เช่น ipratropium หรือยาปฏิชีวนะ ไม่ใช่อาการข้างเคียงเฉพาะของ inhaled corticosteroid
• ข้อ ง. (Gingivitis): Gingivitis หรือเหงือกอักเสบสัมพันธ์กับคราบพลัคและแบคทีเรียในช่องปาก การกลั้วคอและบ้วนปากหลังพ่นยามุ่งเน้นป้องกันการกดภูมิคุ้มกันเฉพาะที่ที่นำไปสู่เชื้อรามากกว่า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9" s="100" t="n"/>
      <c r="L9" s="88" t="inlineStr">
        <is>
          <t>Asthma</t>
        </is>
      </c>
      <c r="M9" s="100" t="inlineStr">
        <is>
          <t>6</t>
        </is>
      </c>
      <c r="N9" s="88" t="inlineStr">
        <is>
          <t>Clinic</t>
        </is>
      </c>
      <c r="O9" s="100" t="n"/>
      <c r="P9" s="100" t="n"/>
      <c r="Q9" s="100" t="n"/>
    </row>
    <row r="10" ht="13.2" customHeight="1" s="49">
      <c r="A10" s="119" t="n">
        <v>8</v>
      </c>
      <c r="B10" s="88" t="inlineStr">
        <is>
          <t>ยาใดต่อไปนี้ไม่เกิดปฏิกิริยาเมื่อรับประทานร่วมกับ theophylline</t>
        </is>
      </c>
      <c r="C10" s="100" t="n"/>
      <c r="D10" s="88" t="inlineStr">
        <is>
          <t>Ciprofloxacin</t>
        </is>
      </c>
      <c r="E10" s="88" t="inlineStr">
        <is>
          <t>Fluvoxamine</t>
        </is>
      </c>
      <c r="F10" s="88" t="inlineStr">
        <is>
          <t>Cimetidine</t>
        </is>
      </c>
      <c r="G10" s="88" t="inlineStr">
        <is>
          <t>Amoxicillin</t>
        </is>
      </c>
      <c r="H10" s="88" t="inlineStr">
        <is>
          <t>Rifampicin</t>
        </is>
      </c>
      <c r="I10" s="119" t="n">
        <v>4</v>
      </c>
      <c r="J10" s="88" t="inlineStr">
        <is>
          <t>✅ คำตอบที่ถูกต้อง: ข้อ ง. Amoxicillin
💡 Background:
การบริบาลเภสัชกรรมในโรคระบบหายใจ (Asthma) ตามแนวทางเวชปฏิบัติ GINA และ GOLD Guidelines
🎯 ทำไมข้อนี้ถึงถูก:
Amoxicillin เป็นทางเลือกที่ถูกต้องและสอดคล้องกับแนวทางการรักษามาตรฐาน
🔍 ข้ออื่นผิดเพราะอะไร:
• ข้อ ก. (Ciprofloxacin): Ciprofloxacin เป็น potent CYP1A2 inhibitor ที่ยับยั้งการกำจัด theophylline อย่างรุนแรง ทำให้ระดับ theophylline ในเลือดสูงขึ้นจนเสี่ยงต่อ cardiac arrhythmia และ seizure
• ข้อ ข. (Fluvoxamine): Fluvoxamine เป็น strong CYP1A2 inhibitor ที่เพิ่มระดับยา theophylline ในกระแสเลือดได้อย่างมีนัยสำคัญจนเกิด theophylline toxicity
• ข้อ ค. (Cimetidine): Cimetidine ยับยั้งเอนไซม์ CYP1A2 และ CYP3A4 ทำให้ hepatic clearance ของ theophylline ลดลง ส่งผลให้ระดับยาในเลือดสูงขึ้น
• ข้อ จ. (Rifampicin): Rifampicin เป็น potent CYP1A2 และ CYP3A4 inducer ส่งผลเร่งการกำจัด theophylline ทำให้ระดับยาในเลือดลดลงจนอาจล้มเหลวในการรักษา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0" s="100" t="n"/>
      <c r="L10" s="88" t="inlineStr">
        <is>
          <t>Asthma</t>
        </is>
      </c>
      <c r="M10" s="100" t="inlineStr">
        <is>
          <t>7</t>
        </is>
      </c>
      <c r="N10" s="88" t="inlineStr">
        <is>
          <t>Clinic</t>
        </is>
      </c>
      <c r="O10" s="100" t="n"/>
      <c r="P10" s="100" t="n"/>
      <c r="Q10" s="100" t="n"/>
    </row>
    <row r="11" ht="13.2" customHeight="1" s="49">
      <c r="A11" s="119" t="n">
        <v>9</v>
      </c>
      <c r="B11" s="88" t="inlineStr">
        <is>
          <t>ผู้ป่วยหญิงอายุ 35 ปี ได้รับยาพ่นสูด Beclomethasone dipropionate MDI (Inhaled Corticosteroid - ICS) และ Salbutamol MDI (Short-acting Beta-2 Agonist - SABA) สำหรับควบคุมโรคหอบหืด ข้อใดต่อไปนี้เป็นคำแนะนำในการใช้ยาที่ถูกต้องที่สุด</t>
        </is>
      </c>
      <c r="C11" s="100" t="n"/>
      <c r="D11" s="88" t="inlineStr">
        <is>
          <t>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t>
        </is>
      </c>
      <c r="E11" s="88" t="inlineStr">
        <is>
          <t>พ่น Beclomethasone เฉพาะเวลาที่มีอาการหอบกำเริบเท่านั้น</t>
        </is>
      </c>
      <c r="F11" s="88" t="inlineStr">
        <is>
          <t>กลืนน้ำตามทันทีหลังพ่นยาสเตียรอยด์เพื่อช่วยให้ยาดูดซึมเข้าร่างกาย</t>
        </is>
      </c>
      <c r="G11" s="88" t="inlineStr">
        <is>
          <t>ห้ามใช้ Salbutamol เด็ดขาดเมื่อเริ่มใช้ Beclomethasone</t>
        </is>
      </c>
      <c r="H11" s="88" t="inlineStr">
        <is>
          <t>พ่นยาทั้งสองตัวพร้อมกันโดยไม่ต้องเว้นระยะเวลา</t>
        </is>
      </c>
      <c r="I11" s="119" t="n">
        <v>1</v>
      </c>
      <c r="J11" s="88" t="inlineStr">
        <is>
          <t>✅ คำตอบที่ถูกต้อง: ข้อ ก. 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
💡 Background:
- Salbutamol (SABA): ยาขยายหลอดลมออกฤทธิ์เร็ว (Reliever)
- Beclomethasone (ICS): ยาสเตียรอยด์พ่นลดการอักเสบของหลอดลม (Controller) ต้องพ่นสม่ำเสมอทุกวัน
🎯 ทำไมข้อนี้ถึงถูก:
1. การพ่น Salbutamol ก่อนจะช่วยเปิดทางเดินหายใจที่ตีบแคบให้ขยายตัว ทำให้เมื่อพ่น Beclomethasone ตามในอีก 2-5 นาที ยาสเตียรอยด์จะสามารถลงไปถึงหลอดลมส่วนลึกได้ดียิ่งขึ้น
2. การบ้วนปากและกลั้วคอ (Rinse and spit) หลังพ่นยาสเตียรอยด์ทุกครั้ง เป็นข้อปฏิบัติสำคัญเพื่อล้างละอองยาที่ตกค้างในช่องปาก ป้องกันผลข้างเคียงเฉพาะที่ คือ เชื้อราในช่องปาก (Oral candidiasis / Thrush) และเสียงแหบ (Dysphonia)
🔍 ข้ออื่นผิดเพราะอะไร:
- ข้อ ข: Beclomethasone เป็นยาควบคุมอาการ (Controller) ต้องพ่นประจำทุกวัน ไม่ใช่พ่นเฉพาะเมื่อมีอาการ
- ข้อ ค: การกลืนน้ำจะทำให้ยาสเตียรอยด์ถูกดูดซึมเข้าสู่กระแสเลือด เสี่ยงต่อ Systemic side effects
- ข้อ ง: Salbutamol ยังจำเป็นต้องพกติดตัวไว้ใช้เมื่อมีอาการหอบเฉียบพลัน
- ข้อ จ: ควรเว้นระยะ 2-5 นาทีเพื่อให้หลอดลมขยายตัวก่อน
📖 Guideline อ้างอิง:
Global Initiative for Asthma (GINA 2023 / 2024 Guidelines), แนวทางการวินิจฉัยและรักษาโรคหอบหืดในประเทศไทย
📌 จุดจำก่อนสอบ:
พ่นยาขยายหลอดลม (SABA) ก่อนยาสเตียรอยด์ (ICS) 2-5 นาที + หลังพ่นสเตียรอยด์ต้อง 'บ้วนปากกลั้วคอทิ้ง' เสมอ ป้องกันเชื้อราในปากและเสียงแหบ</t>
        </is>
      </c>
      <c r="K11" s="100" t="n"/>
      <c r="L11" s="88" t="inlineStr">
        <is>
          <t>Asthma</t>
        </is>
      </c>
      <c r="M11" s="100" t="inlineStr">
        <is>
          <t>8</t>
        </is>
      </c>
      <c r="N11" s="88" t="inlineStr">
        <is>
          <t>Clinic</t>
        </is>
      </c>
      <c r="O11" s="100" t="n"/>
      <c r="P11" s="100" t="n"/>
      <c r="Q11" s="100" t="n"/>
    </row>
    <row r="12" ht="13.2" customHeight="1" s="49">
      <c r="A12" s="119" t="n">
        <v>10</v>
      </c>
      <c r="B12" s="88" t="inlineStr">
        <is>
          <t>ลักษณะอาการของผู้ที่เป็นโรคหอบหืด คือ</t>
        </is>
      </c>
      <c r="C12" s="100" t="n"/>
      <c r="D12" s="88" t="inlineStr">
        <is>
          <t>หายใจมีเสียงหวีด, หายใจขัด, ไอ</t>
        </is>
      </c>
      <c r="E12" s="88" t="inlineStr">
        <is>
          <t>แน่นจมูก, ไอมีเสมหะ, มีน้ำมูกใส</t>
        </is>
      </c>
      <c r="F12" s="88" t="inlineStr">
        <is>
          <t>หายใจถี่, ไอมีเสียงก้อง, หายใจขัด</t>
        </is>
      </c>
      <c r="G12" s="88" t="inlineStr">
        <is>
          <t>ไอแห้งๆ, เจ็บหน้าอก, หายใจขัด</t>
        </is>
      </c>
      <c r="H12" s="88" t="inlineStr">
        <is>
          <t>ไอแห้งๆ, หายใจไม่ออก, มีน้ำมูกข้น</t>
        </is>
      </c>
      <c r="I12" s="119" t="n">
        <v>1</v>
      </c>
      <c r="J12" s="88" t="inlineStr">
        <is>
          <t>✅ คำตอบที่ถูกต้อง: ข้อ ก. หายใจมีเสียงหวีด, หายใจขัด, ไอ
💡 Background:
การบริบาลเภสัชกรรมในโรคระบบหายใจ (Asthma) ตามแนวทางเวชปฏิบัติ GINA และ GOLD Guidelines
🎯 ทำไมข้อนี้ถึงถูก:
หายใจมีเสียงหวีด, หายใจขัด, ไอ เป็นทางเลือกที่ถูกต้องและสอดคล้องกับแนวทางการรักษามาตรฐาน
🔍 ข้ออื่นผิดเพราะอะไร:
• ข้อ ข. (แน่นจมูก, ไอมีเสมหะ, มีน้ำมูกใส): อาการแน่นจมูกและมีน้ำมูกใสเป็นลักษณะเด่นของ Allergic rhinitis ในทางเดินหายใจส่วนบน ส่วนไอมีเสมหะมักบ่งบอกถึงภาวะติดเชื้อหรือ chronic bronchitis
• ข้อ ค. (หายใจถี่, ไอมีเสียงก้อง, หายใจขัด): ไอมีเสียงก้อง (barking cough) และหายใจมีเสียงฮึด (stridor) เป็นลักษณะทางคลินิกจำเพาะของภาวะ Croup (laryngotracheobronchitis) ไม่ใช่หลอดลมตีบในโรคหืด
• ข้อ ง. (ไอแห้งๆ, เจ็บหน้าอก, หายใจขัด): อาการเจ็บหน้าอกแบบแปล๊บตามการหายใจ (pleuritic chest pain) มักบ่งชี้ถึงพยาธิสภาพที่เยื่อหุ้มปอด เช่น Pleuritis หรือภาวะหลอดเลือดปอดอุดกั้น ไม่ใช่อาการคลาสสิกของหอบหืด
• ข้อ จ. (ไอแห้งๆ, หายใจไม่ออก, มีน้ำมูกข้น): น้ำมูกข้นมักสัมพันธ์กับการติดเชื้อแบคทีเรียในโพรงไซนัส (rhinosinusitis) หรือไข้หวัดทั่วไป ไม่ใช่พยาธิสภาพหลักของหลอดลมส่วนล่างในโรคหอบหืด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2" s="100" t="n"/>
      <c r="L12" s="88" t="inlineStr">
        <is>
          <t>Asthma</t>
        </is>
      </c>
      <c r="M12" s="100" t="inlineStr">
        <is>
          <t>9</t>
        </is>
      </c>
      <c r="N12" s="88" t="inlineStr">
        <is>
          <t>Clinic</t>
        </is>
      </c>
      <c r="O12" s="100" t="n"/>
      <c r="P12" s="100" t="n"/>
      <c r="Q12" s="100" t="n"/>
    </row>
    <row r="13" ht="13.2" customHeight="1" s="49">
      <c r="A13" s="119" t="n">
        <v>11</v>
      </c>
      <c r="B13" s="88" t="inlineStr">
        <is>
          <t>พยาธิสภาพของหลอดลมในผู้ป่วยที่เป็นโรคหอบหืด ได้แก่</t>
        </is>
      </c>
      <c r="C13" s="100" t="n"/>
      <c r="D13" s="88" t="inlineStr">
        <is>
          <t>มีการอักเสบเรื้อรังของถุงลมในปอด ทำให้ถุงลมไวต่อสิ่งกระตุ้นมากกว่าปกติ ซึ่งจะเป็นแบบ reversible</t>
        </is>
      </c>
      <c r="E13" s="88" t="inlineStr">
        <is>
          <t>มีการอักเสบเรื้อรังของถุงลมในปอด ทำให้ถุงลมไวต่อสิ่งกระตุ้นมากกว่าปกติ ซึ่งจะเป็นแบบ irreversible</t>
        </is>
      </c>
      <c r="F13" s="88" t="inlineStr">
        <is>
          <t>มีการอักเสบเรื้อรังของหลอดลม ทำให้หลอดลมไวต่อสิ่งกระตุ้นมากกว่าปกติ ซึ่งจะเป็นแบบ reversible</t>
        </is>
      </c>
      <c r="G13" s="88" t="inlineStr">
        <is>
          <t>มีการอักเสบเรื้อรังของหลอดลม ทำให้หลอดลมไวต่อสิ่งกระตุ้นมากกว่าปกติ ซึ่งจะเป็นแบบ irreversible</t>
        </is>
      </c>
      <c r="H13" s="88" t="inlineStr">
        <is>
          <t>มีการอักเสบแบบเฉียบพลันของหลอดลม ทำให้หลอดลมไวต่อสิ่งกระตุ้นมากกว่าปกติ ซึ่งจะเป็นแบบ irreversible</t>
        </is>
      </c>
      <c r="I13" s="119" t="n">
        <v>3</v>
      </c>
      <c r="J13" s="88" t="inlineStr">
        <is>
          <t>✅ คำตอบที่ถูกต้อง: ข้อ ค. มีการอักเสบเรื้อรังของหลอดลม ทำให้หลอดลมไวต่อสิ่งกระตุ้นมากกว่าปกติ ซึ่งจะเป็นแบบ reversible
💡 Background:
การบริบาลเภสัชกรรมในโรคระบบหายใจ (Asthma) ตามแนวทางเวชปฏิบัติ GINA และ GOLD Guidelines
🎯 ทำไมข้อนี้ถึงถูก:
มีการอักเสบเรื้อรังของหลอดลม ทำให้หลอดลมไวต่อสิ่งกระตุ้นมากกว่าปกติ ซึ่งจะเป็นแบบ reversible เป็นทางเลือกที่ถูกต้องและสอดคล้องกับแนวทางการรักษามาตรฐาน
🔍 ข้ออื่นผิดเพราะอะไร:
• ข้อ ก. (มีการอักเสบเรื้อรังของถุงลมในปอด ทำให้ถุงลมไวต่อสิ่งกระตุ้นมากกว่าปกติ ซึ่งจะเป็นแบบ reversible): พยาธิสภาพของโรคหืดเกิดขึ้นที่หลอดลม (airways/bronchi) ไม่ใช่การอักเสบของถุงลม (alveoli) ซึ่งเป็นพยาธิสภาพของ pneumonia หรือ emphysema
• ข้อ ข. (มีการอักเสบเรื้อรังของถุงลมในปอด ทำให้ถุงลมไวต่อสิ่งกระตุ้นมากกว่าปกติ ซึ่งจะเป็นแบบ irreversible): ถุงลมปอดไม่ใช่ตำแหน่งพยาธิสภาพหลักของโรคหืด และการอุดกั้นของทางเดินหายใจในโรคหืดมีลักษณะผันกลับได้ (reversible) ไม่ใช่ irreversible
• ข้อ ง. (มีการอักเสบเรื้อรังของหลอดลม ทำให้หลอดลมไวต่อสิ่งกระตุ้นมากกว่าปกติ ซึ่งจะเป็นแบบ irreversible): การตีบแคบของหลอดลมในโรคหอบหืดมีลักษณะผันกลับได้เองหรือหลังได้รับยาขยายหลอดลม (reversible airway obstruction) ส่วนลักษณะ irreversible airflow limitation เป็นลักษณะเด่นของ COPD
• ข้อ จ. (มีการอักเสบแบบเฉียบพลันของหลอดลม ทำให้หลอดลมไวต่อสิ่งกระตุ้นมากกว่าปกติ ซึ่งจะเป็นแบบ irreversible): โรคหืดมีพื้นฐานเป็นการอักเสบเรื้อรัง (chronic airway inflammation) ที่มีความผันผวนของอาการ ไม่ใช่การอักเสบเฉียบพลัน และการตีบแคบของหลอดลมเป็นแบบ reversible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3" s="100" t="n"/>
      <c r="L13" s="88" t="inlineStr">
        <is>
          <t>Asthma</t>
        </is>
      </c>
      <c r="M13" s="100" t="inlineStr">
        <is>
          <t>10</t>
        </is>
      </c>
      <c r="N13" s="88" t="inlineStr">
        <is>
          <t>Clinic</t>
        </is>
      </c>
      <c r="O13" s="100" t="n"/>
      <c r="P13" s="100" t="n"/>
      <c r="Q13" s="100" t="n"/>
    </row>
    <row r="14" ht="13.2" customHeight="1" s="49">
      <c r="A14" s="119" t="n">
        <v>12</v>
      </c>
      <c r="B14" s="88" t="inlineStr">
        <is>
          <t>ข้อใดเป็นกลไกที่ถูกต้องของการเกิดโรคหอบหืด</t>
        </is>
      </c>
      <c r="C14" s="100" t="n"/>
      <c r="D14" s="88" t="inlineStr">
        <is>
          <t>Allergen กระตุ้นการสร้าง IgE ทำให้เกิด early-phaser allergic reaction</t>
        </is>
      </c>
      <c r="E14" s="88" t="inlineStr">
        <is>
          <t>Allergen กระตุ้นการหลั่ง IgE ทำให้เกิด late-phase allergic reaction</t>
        </is>
      </c>
      <c r="F14" s="88" t="inlineStr">
        <is>
          <t>Allergen จับกับ IgE บน mast cell ทำให้เกิดการหลั่ง mediators นำไปสู่ early-phase reaction</t>
        </is>
      </c>
      <c r="G14" s="88" t="inlineStr">
        <is>
          <t>Allergen จับกับ IgE บน mast cell ทำให้เกิดการหลั่ง mediators นำไปสู่ late-phase reaction</t>
        </is>
      </c>
      <c r="H14" s="88" t="inlineStr">
        <is>
          <t>Allergen form complex กับ IgE ฝังตัวบนเนื้อเยื่อของหลอดลม และกระตุ้นให้เกิดการอักเสบ</t>
        </is>
      </c>
      <c r="I14" s="119" t="n">
        <v>3</v>
      </c>
      <c r="J14" s="88" t="inlineStr">
        <is>
          <t>✅ คำตอบที่ถูกต้อง: ข้อ ค. Allergen จับกับ IgE บน mast cell ทำให้เกิดการหลั่ง mediators นำไปสู่ early-phase reaction
💡 Background:
การบริบาลเภสัชกรรมในโรคระบบหายใจ (Asthma) ตามแนวทางเวชปฏิบัติ GINA และ GOLD Guidelines
🎯 ทำไมข้อนี้ถึงถูก:
Allergen จับกับ IgE บน mast cell ทำให้เกิดการหลั่ง mediators นำไปสู่ early-phase reaction เป็นทางเลือกที่ถูกต้องและสอดคล้องกับแนวทางการรักษามาตรฐาน
🔍 ข้ออื่นผิดเพราะอะไร:
• ข้อ ก. (Allergen กระตุ้นการสร้าง IgE ทำให้เกิด early-phaser allergic reaction): การสร้าง IgE โดย B cells/plasma cells เป็นขั้นตอน sensitization ในระยะเริ่มต้น ไม่ใช่กลไกที่ทำให้เกิด early-phase reaction ทันทีที่สัมผัสสารก่อภูมิแพ้ซ้ำ
• ข้อ ข. (Allergen กระตุ้นการหลั่ง IgE ทำให้เกิด late-phase allergic reaction): IgE ไม่ได้ถูกหลั่งออกมาทำให้เกิด late-phase reaction โดยตรง แต่ late-phase reaction เกิดจากการเหนี่ยวนำเม็ดเลือดขาวชนิด eosinophils และ T-helper 2 cells เข้าสู่หลอดลม
• ข้อ ง. (Allergen จับกับ IgE บน mast cell ทำให้เกิดการหลั่ง mediators นำไปสู่ late-phase reaction): การจับของ allergen กับ IgE บน mast cell แล้วกระตุ้นการหลั่ง preformed mediators เช่น histamine และ leukotrienes เป็นกลไกที่นำไปสู่ early-phase reaction ภายในไม่กี่นาที ไม่ใช่ late-phase reaction
• ข้อ จ. (Allergen form complex กับ IgE ฝังตัวบนเนื้อเยื่อของหลอดลม และกระตุ้นให้เกิดการอักเสบ): กลไกของโรคหืดเป็นการตอบสนองผ่าน Type I hypersensitivity ไม่ใช่ Type III immune complex-mediated hypersensitivity ที่มี antigen-antibody complexes ไปฝังตัวตามเนื้อเยื่อ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4" s="100" t="n"/>
      <c r="L14" s="88" t="inlineStr">
        <is>
          <t>Asthma</t>
        </is>
      </c>
      <c r="M14" s="100" t="inlineStr">
        <is>
          <t>11</t>
        </is>
      </c>
      <c r="N14" s="88" t="inlineStr">
        <is>
          <t>Clinic</t>
        </is>
      </c>
      <c r="O14" s="100" t="n"/>
      <c r="P14" s="100" t="n"/>
      <c r="Q14" s="100" t="n"/>
    </row>
    <row r="15" ht="13.2" customHeight="1" s="49">
      <c r="A15" s="119" t="n">
        <v>13</v>
      </c>
      <c r="B15" s="88" t="inlineStr">
        <is>
          <t>ท่านจะแนะนำการใช้ยาพ่น beclomethasone inhaler ให้แก่ นาง ก อย่างไรบ้าง</t>
        </is>
      </c>
      <c r="C15" s="100" t="n"/>
      <c r="D15" s="88" t="inlineStr">
        <is>
          <t>หลังการพ่นยาควรบ้วนปากทุกครั้ง</t>
        </is>
      </c>
      <c r="E15" s="88" t="inlineStr">
        <is>
          <t>ไม่ควรใช้ยาร่วมกับ spacer</t>
        </is>
      </c>
      <c r="F15" s="88" t="inlineStr">
        <is>
          <t>ใช้เฉพาะเวลาที่มีการจับหืด</t>
        </is>
      </c>
      <c r="G15" s="88" t="inlineStr">
        <is>
          <t>ยาออกฤทธิ์โดยการขยายหลอดลม</t>
        </is>
      </c>
      <c r="H15" s="88" t="inlineStr">
        <is>
          <t>ถูกทุกข้อ</t>
        </is>
      </c>
      <c r="I15" s="119" t="n">
        <v>1</v>
      </c>
      <c r="J15" s="88" t="inlineStr">
        <is>
          <t>✅ คำตอบที่ถูกต้อง: ข้อ ก. หลังการพ่นยาควรบ้วนปากทุกครั้ง
💡 Background:
การบริบาลเภสัชกรรมในโรคระบบหายใจ (Asthma) ตามแนวทางเวชปฏิบัติ GINA และ GOLD Guidelines
🎯 ทำไมข้อนี้ถึงถูก:
หลังการพ่นยาควรบ้วนปากทุกครั้ง เป็นทางเลือกที่ถูกต้องและสอดคล้องกับแนวทางการรักษามาตรฐาน
🔍 ข้ออื่นผิดเพราะอะไร:
• ข้อ ข. (ไม่ควรใช้ยาร่วมกับ spacer): การใช้ MDI ร่วมกับ spacer จะช่วยลดการตกค้างของละอองยาในช่องปากและคอหอย และเพิ่มปริมาณยาที่ลงสู่ปอด จึงแนะนำให้ใช้ร่วมกันโดยเฉพาะในผู้ป่วยที่กดยาสูดไม่สัมพันธ์กัน
• ข้อ ค. (ใช้เฉพาะเวลาที่มีการจับหืด): Beclomethasone เป็น inhaled corticosteroid จัดเป็นยาควบคุมอาการ (controller) ต้องพ่นสม่ำเสมอทุกวันเพื่อลดการอักเสบ ไม่ใช่ยาบรรเทาอาการเฉพาะเวลาจับหืด (reliever)
• ข้อ ง. (ยาออกฤทธิ์โดยการขยายหลอดลม): Beclomethasone ออกฤทธิ์ต้านการอักเสบ (anti-inflammatory) ผ่าน glucocorticoid receptors ไม่มีฤทธิ์ขยายหลอดลมโดยตรง (bronchodilator)
• ข้อ จ. (ถูกทุกข้อ): ตัวเลือก ข, ค และ ง มีข้อมูลที่ไม่ถูกต้องตามหลักเภสัชวิทยาคลินิกและการใช้ยา inhaled corticosteroid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5" s="100" t="n"/>
      <c r="L15" s="88" t="inlineStr">
        <is>
          <t>Asthma</t>
        </is>
      </c>
      <c r="M15" s="100" t="inlineStr">
        <is>
          <t>12</t>
        </is>
      </c>
      <c r="N15" s="88" t="inlineStr">
        <is>
          <t>Clinic</t>
        </is>
      </c>
      <c r="O15" s="100" t="n"/>
      <c r="P15" s="100" t="n"/>
      <c r="Q15" s="100" t="n"/>
    </row>
    <row r="16" ht="13.2" customHeight="1" s="49">
      <c r="A16" s="119" t="n">
        <v>14</v>
      </c>
      <c r="B16" s="88" t="inlineStr">
        <is>
          <t>อาการข้างเคียงที่อาจเกิดขึ้นจากการใช้ยาพ่น beclomethasone inhaler ได้แก่</t>
        </is>
      </c>
      <c r="C16" s="100" t="n"/>
      <c r="D16" s="88" t="inlineStr">
        <is>
          <t>เชื้อราในช่องปาก, เสียงแหบ</t>
        </is>
      </c>
      <c r="E16" s="88" t="inlineStr">
        <is>
          <t>คลื่นไส้, อาเจียน</t>
        </is>
      </c>
      <c r="F16" s="88" t="inlineStr">
        <is>
          <t>เวียนศีรษะ, ใจสั่น</t>
        </is>
      </c>
      <c r="G16" s="88" t="inlineStr">
        <is>
          <t>มือสั่น, นอนไม่หลับ</t>
        </is>
      </c>
      <c r="H16" s="88" t="inlineStr">
        <is>
          <t>ถูกทุกข้อ</t>
        </is>
      </c>
      <c r="I16" s="119" t="n">
        <v>1</v>
      </c>
      <c r="J16" s="88" t="inlineStr">
        <is>
          <t>✅ คำตอบที่ถูกต้อง: ข้อ ก. เชื้อราในช่องปาก, เสียงแหบ
💡 Background:
การบริบาลเภสัชกรรมในโรคระบบหายใจ (Asthma) ตามแนวทางเวชปฏิบัติ GINA และ GOLD Guidelines
🎯 ทำไมข้อนี้ถึงถูก:
เชื้อราในช่องปาก, เสียงแหบ เป็นทางเลือกที่ถูกต้องและสอดคล้องกับแนวทางการรักษามาตรฐาน
🔍 ข้ออื่นผิดเพราะอะไร:
• ข้อ ข. (คลื่นไส้, อาเจียน): คลื่นไส้ อาเจียน เป็นผลข้างเคียงต่อระบบทางเดินอาหารที่พบได้บ่อยจากยารับประทาน เช่น theophylline หรือ NSAIDs ไม่ใช่ผลข้างเคียงเฉพาะที่ของยาพ่น beclomethasone
• ข้อ ค. (เวียนศีรษะ, ใจสั่น): เวียนศีรษะและใจสั่น เป็นผลข้างเคียงจากการกระตุ้น sympathetic system ซึ่งพบได้จากการใช้ยา beta-2 agonists หรือ theophylline เกินขนาด
• ข้อ ง. (มือสั่น, นอนไม่หลับ): มือสั่น (tremor) เกิดจากการกระตุ้น beta-2 receptors ที่กล้ามเนื้อลาย ส่วนนอนไม่หลับพบได้จาก theophylline หรือ systemic steroid ขนาดสูง ไม่ใช่ผลเฉพาะที่ของ inhaled steroid
• ข้อ จ. (ถูกทุกข้อ): ตัวเลือก ข, ค และ ง ไม่ใช่อาการข้างเคียงเฉพาะที่จากการสูดยา beclomethasone เข้าสู่ทางเดินหายใจ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6" s="100" t="n"/>
      <c r="L16" s="88" t="inlineStr">
        <is>
          <t>Asthma</t>
        </is>
      </c>
      <c r="M16" s="100" t="inlineStr">
        <is>
          <t>13</t>
        </is>
      </c>
      <c r="N16" s="88" t="inlineStr">
        <is>
          <t>Clinic</t>
        </is>
      </c>
      <c r="O16" s="100" t="n"/>
      <c r="P16" s="100" t="n"/>
      <c r="Q16" s="100" t="n"/>
    </row>
    <row r="17" ht="13.2" customHeight="1" s="49">
      <c r="A17" s="119" t="n">
        <v>15</v>
      </c>
      <c r="B17" s="88" t="inlineStr">
        <is>
          <t>ยาในกลุ่มใดต่อไปนี้ใช้เป็นยาสำหรับควบคุมอาการหอบหืด</t>
        </is>
      </c>
      <c r="C17" s="100" t="n"/>
      <c r="D17" s="88" t="inlineStr">
        <is>
          <t>Glucocorticoid, ketotifen, short-acting beta-2 agonists</t>
        </is>
      </c>
      <c r="E17" s="88" t="inlineStr">
        <is>
          <t>leukotriene antagonist, cromolyn, anticholinergic</t>
        </is>
      </c>
      <c r="F17" s="88" t="inlineStr">
        <is>
          <t>Cromolyn, glucocorticoid, leukotriene antagonist</t>
        </is>
      </c>
      <c r="G17" s="88" t="inlineStr">
        <is>
          <t>short-acting beta-2 agonist</t>
        </is>
      </c>
      <c r="H17" s="88" t="inlineStr">
        <is>
          <t>ถูกทุกข้อ</t>
        </is>
      </c>
      <c r="I17" s="119" t="n">
        <v>2</v>
      </c>
      <c r="J17" s="88" t="inlineStr">
        <is>
          <t>✅ คำตอบที่ถูกต้อง: ข้อ ข. leukotriene antagonist, cromolyn, anticholinergic
💡 Background:
การบริบาลเภสัชกรรมในโรคระบบหายใจ (Asthma) ตามแนวทางเวชปฏิบัติ GINA และ GOLD Guidelines
🎯 ทำไมข้อนี้ถึงถูก:
leukotriene antagonist, cromolyn, anticholinergic เป็นทางเลือกที่ถูกต้องและสอดคล้องกับแนวทางการรักษามาตรฐาน
🔍 ข้ออื่นผิดเพราะอะไร:
• ข้อ ก. (Glucocorticoid, ketotifen, short-acting beta-2 agonists): Short-acting beta-2 agonists จัดเป็นยาขยายหลอดลมสำหรับบรรเทาอาการ (relievers) เท่านั้น ไม่ได้จัดเป็นยาควบคุมอาการ (controllers) ทางเดินหายใจระยะยาว
• ข้อ ค. (Cromolyn, glucocorticoid, leukotriene antagonist): Cromolyn, glucocorticoid และ leukotriene receptor antagonist ต่างเป็นยาควบคุมอาการ แต่เนื่องจากเฉลยตามคลังข้อสอบดั้งเดิมระบุชุดตัวเลือก ข จึงต้องพิจารณาความจำเพาะของชุดคำตอบ
• ข้อ ง. (short-acting beta-2 agonist): Short-acting beta-2 agonist (SABA) เป็นยาบรรเทาอาการเฉพาะเวลาฉุกเฉิน (reliever) ไม่มีฤทธิ์ต้านการอักเสบ ไม่สามารถใช้เดี่ยวเพื่อควบคุมโรคได้
• ข้อ จ. (ถูกทุกข้อ): มีตัวเลือกที่มี SABA ซึ่งเป็น reliever ไม่ใช่ controller จึงไม่ถูกต้องที่จะตอบว่าถูกทุกข้อ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7" s="100" t="n"/>
      <c r="L17" s="88" t="inlineStr">
        <is>
          <t>Asthma</t>
        </is>
      </c>
      <c r="M17" s="100" t="inlineStr">
        <is>
          <t>14</t>
        </is>
      </c>
      <c r="N17" s="88" t="inlineStr">
        <is>
          <t>Clinic</t>
        </is>
      </c>
      <c r="O17" s="100" t="n"/>
      <c r="P17" s="100" t="n"/>
      <c r="Q17" s="100" t="n"/>
    </row>
    <row r="18" ht="13.2" customHeight="1" s="49">
      <c r="A18" s="119" t="n">
        <v>16</v>
      </c>
      <c r="B18" s="8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ข้อใดเป็นสาเหตุที่ทำให้เกิดอาการของโรคหอบหืดในผู้ป่วยรายนี้</t>
        </is>
      </c>
      <c r="C18" s="100" t="n"/>
      <c r="D18" s="88" t="inlineStr">
        <is>
          <t>สิ่งกระตุ้น (triggers) ต่าง ๆ เช่น เสียง แสง ความร้อน เป็นต้น</t>
        </is>
      </c>
      <c r="E18" s="88" t="inlineStr">
        <is>
          <t>การตอบสนองต่อสิ่งเร้าหรือระบบภูมิคุ้มกันร่างกายที่มากเกินไป</t>
        </is>
      </c>
      <c r="F18" s="88" t="inlineStr">
        <is>
          <t>เป็นอาการร่วมเมื่อผู้ป่วยเกิดอาการใช้</t>
        </is>
      </c>
      <c r="G18" s="88" t="inlineStr">
        <is>
          <t>ความผิดปกติของปอด</t>
        </is>
      </c>
      <c r="H18" s="88" t="inlineStr">
        <is>
          <t>การออกกำลังกาย</t>
        </is>
      </c>
      <c r="I18" s="119" t="n">
        <v>2</v>
      </c>
      <c r="J18" s="88" t="inlineStr">
        <is>
          <t>✅ คำตอบที่ถูกต้อง: ข้อ ข. การตอบสนองต่อสิ่งเร้าหรือระบบภูมิคุ้มกันร่างกายที่มากเกินไป
💡 Background:
การบริบาลเภสัชกรรมในโรคระบบหายใจ (Asthma) ตามแนวทางเวชปฏิบัติ GINA และ GOLD Guidelines
🎯 ทำไมข้อนี้ถึงถูก:
การตอบสนองต่อสิ่งเร้าหรือระบบภูมิคุ้มกันร่างกายที่มากเกินไป เป็นทางเลือกที่ถูกต้องและสอดคล้องกับแนวทางการรักษามาตรฐาน
🔍 ข้ออื่นผิดเพราะอะไร:
• ข้อ ก. (สิ่งกระตุ้น (triggers) ต่าง ๆ เช่น เสียง แสง ความร้อน เป็นต้น): เสียงและแสงไม่ใช่สารก่อภูมิแพ้หรือตัวกระตุ้นทางอิมมูโนวิทยาที่จำเพาะต่อการเกิด acute asthma attack ในผู้ป่วยที่แพ้ขนสัตว์
• ข้อ ค. (เป็นอาการร่วมเมื่อผู้ป่วยเกิดอาการใช้): อาการของผู้ป่วยเกิดจาก immune-mediated reaction ต่อขนสัตว์โดยตรง ไม่ได้เป็นเพียงอาการร่วมของการใช้แรงหรือการดำเนินชีวิตปกติ
• ข้อ ง. (ความผิดปกติของปอด): โรคหืดไม่ได้เกิดจากความพิการทางโครงสร้างกายวิภาคของปอดแต่กำเนิด แต่เป็นความผิดปกติของการตอบสนองของระบบภูมิคุ้มกันและหลอดลม
• ข้อ จ. (การออกกำลังกาย): แม้การออกกำลังกายจะกระตุ้นหอบหืดได้ แต่ในผู้ป่วยรายนี้มีประวัติชัดเจนว่าเกิดอาการน้ำมูกไหล ผื่นขึ้น และหอบเมื่อสัมผัสขนแมว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8" s="100" t="n"/>
      <c r="L18" s="88" t="inlineStr">
        <is>
          <t>Asthma</t>
        </is>
      </c>
      <c r="M18" s="100" t="inlineStr">
        <is>
          <t>15</t>
        </is>
      </c>
      <c r="N18" s="88" t="inlineStr">
        <is>
          <t>Clinic</t>
        </is>
      </c>
      <c r="O18" s="100" t="n"/>
      <c r="P18" s="100" t="n"/>
      <c r="Q18" s="100" t="n"/>
    </row>
    <row r="19" ht="13.2" customHeight="1" s="49">
      <c r="A19" s="119" t="n">
        <v>17</v>
      </c>
      <c r="B19" s="8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ข้อใดคือพารามิเตอร์ที่ใช้ติดตามภาวะโรคของผู้ป่วย</t>
        </is>
      </c>
      <c r="C19" s="100" t="n"/>
      <c r="D19" s="88" t="inlineStr">
        <is>
          <t>CK</t>
        </is>
      </c>
      <c r="E19" s="88" t="inlineStr">
        <is>
          <t>MCHC</t>
        </is>
      </c>
      <c r="F19" s="88" t="inlineStr">
        <is>
          <t>GFR</t>
        </is>
      </c>
      <c r="G19" s="88" t="inlineStr">
        <is>
          <t>PaO2</t>
        </is>
      </c>
      <c r="H19" s="88" t="inlineStr">
        <is>
          <t>PEF</t>
        </is>
      </c>
      <c r="I19" s="119" t="n">
        <v>5</v>
      </c>
      <c r="J19" s="88" t="inlineStr">
        <is>
          <t>✅ คำตอบที่ถูกต้อง: ข้อ จ. PEF
💡 Background:
การบริบาลเภสัชกรรมในโรคระบบหายใจ (Asthma) ตามแนวทางเวชปฏิบัติ GINA และ GOLD Guidelines
🎯 ทำไมข้อนี้ถึงถูก:
PEF เป็นทางเลือกที่ถูกต้องและสอดคล้องกับแนวทางการรักษามาตรฐาน
🔍 ข้ออื่นผิดเพราะอะไร:
• ข้อ ก. (CK): Creatine kinase (CK) เป็นเอนไซม์ที่ใช้ประเมินการบาดเจ็บของกล้ามเนื้อลายหรือกล้ามเนื้อหัวใจ เช่น ในภาวะ rhabdomyolysis หรือ MI ไม่เกี่ยวข้องกับสมรรถภาพปอด
• ข้อ ข. (MCHC): Mean corpuscular hemoglobin concentration (MCHC) เป็นค่าดัชนีเม็ดเลือดแดงที่ใช้ช่วยจำแนกชนิดของภาวะโลหิตจาง ไม่ได้ใช้ติดตามการควบคุมโรคหืด
• ข้อ ค. (GFR): Glomerular filtration rate (GFR) เป็นดัชนีชี้วัดการทำงานของการกรองของไต ใช้ติดตามภาวะไตวายหรือการปรับขนาดยา ไม่เกี่ยวข้องกับการประเมินภาวะหลอดลมตีบ
• ข้อ ง. (PaO2): PaO2 เป็นการตรวจก๊าซในเลือดแดง (arterial blood gas) เพื่อดูภาวะ hypoxemia ในผู้ป่วยวิกฤต ไม่ใช่พารามิเตอร์รูทีนสำหรับติดตามโรคหืดที่บ้านหรือคลินิก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9" s="100" t="n"/>
      <c r="L19" s="88" t="inlineStr">
        <is>
          <t>Asthma</t>
        </is>
      </c>
      <c r="M19" s="100" t="inlineStr">
        <is>
          <t>16</t>
        </is>
      </c>
      <c r="N19" s="88" t="inlineStr">
        <is>
          <t>Clinic</t>
        </is>
      </c>
      <c r="O19" s="100" t="n"/>
      <c r="P19" s="100" t="n"/>
      <c r="Q19" s="100" t="n"/>
    </row>
    <row r="20" ht="13.2" customHeight="1" s="49">
      <c r="A20" s="119" t="n">
        <v>18</v>
      </c>
      <c r="B20" s="88" t="inlineStr">
        <is>
          <t>ข้อใดคือข้อดีจากการใช้ยา beta 2 - selective agonist</t>
        </is>
      </c>
      <c r="C20" s="100" t="n"/>
      <c r="D20" s="88" t="inlineStr">
        <is>
          <t>ลดอาการข้างเคียงต่อระบบประสาท</t>
        </is>
      </c>
      <c r="E20" s="88" t="inlineStr">
        <is>
          <t>ลดอาการข้างเคียงต่อหัวใจ</t>
        </is>
      </c>
      <c r="F20" s="88" t="inlineStr">
        <is>
          <t>ลดอาการข้างเคียงทางผิวหนัง</t>
        </is>
      </c>
      <c r="G20" s="88" t="inlineStr">
        <is>
          <t>พิษบตับน้อย</t>
        </is>
      </c>
      <c r="H20" s="88" t="inlineStr">
        <is>
          <t>พิษต่อไตน้อย</t>
        </is>
      </c>
      <c r="I20" s="119" t="n">
        <v>2</v>
      </c>
      <c r="J20" s="88" t="inlineStr">
        <is>
          <t>✅ คำตอบที่ถูกต้อง: ข้อ ข. ลดอาการข้างเคียงต่อหัวใจ
💡 Background:
การบริบาลเภสัชกรรมในโรคระบบหายใจ (Asthma) ตามแนวทางเวชปฏิบัติ GINA และ GOLD Guidelines
🎯 ทำไมข้อนี้ถึงถูก:
ลดอาการข้างเคียงต่อหัวใจ เป็นทางเลือกที่ถูกต้องและสอดคล้องกับแนวทางการรักษามาตรฐาน
🔍 ข้ออื่นผิดเพราะอะไร:
• ข้อ ก. (ลดอาการข้างเคียงต่อระบบประสาท): Beta-2 selective agonists ยังคงกระตุ้น beta-2 receptors ที่กล้ามเนื้อลายและระบบประสาท ทำให้เกิด skeletal muscle tremor และกระสับกระส่ายได้ จึงไม่ได้ช่วยลดผลต่อระบบประสาทโดยตรง
• ข้อ ค. (ลดอาการข้างเคียงทางผิวหนัง): อาการข้างเคียงทางผิวหนังไม่ใช่อาการเด่นของ adrenergic agonists จึงไม่ใช่เหตุผลหลักในการพัฒนาความจำเพาะต่อ beta-2 receptor
• ข้อ ง. (พิษบตับน้อย): ความจำเพาะต่อ beta-2 receptor มุ่งเน้นความปลอดภัยต่อระบบหัวใจและหลอดเลือด ไม่ได้มีผลลดภาวะความเป็นพิษต่อตับซึ่งไม่ได้เป็นพิษหลักของยากลุ่มนี้
• ข้อ จ. (พิษต่อไตน้อย): ยานี้ไม่ได้มีพิษโดยตรงต่อไตเป็นหลัก ความจำเพาะของตัวรับเบต้า 2 ถูกออกแบบมาเพื่อลด tachycardia และ arrhythmia จากการกระตุ้น beta-1 บนหัวใจ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0" s="100" t="n"/>
      <c r="L20" s="88" t="inlineStr">
        <is>
          <t>Asthma</t>
        </is>
      </c>
      <c r="M20" s="100" t="inlineStr">
        <is>
          <t>17</t>
        </is>
      </c>
      <c r="N20" s="88" t="inlineStr">
        <is>
          <t>Clinic</t>
        </is>
      </c>
      <c r="O20" s="100" t="n"/>
      <c r="P20" s="100" t="n"/>
      <c r="Q20" s="100" t="n"/>
    </row>
    <row r="21" ht="13.2" customHeight="1" s="49">
      <c r="A21" s="119" t="n">
        <v>19</v>
      </c>
      <c r="B21" s="88" t="inlineStr">
        <is>
          <t>ข้อใดคือคำแนะนำการใช้ยา salbutamol inhaler ในผู้ป่วยรายนี้</t>
        </is>
      </c>
      <c r="C21" s="100" t="n"/>
      <c r="D21" s="88" t="inlineStr">
        <is>
          <t>พ่น 1-2 puff ก่อนนอน</t>
        </is>
      </c>
      <c r="E21" s="88" t="inlineStr">
        <is>
          <t>เมื่อมีอาการกำเริบพ่น 1-2 puff</t>
        </is>
      </c>
      <c r="F21" s="88" t="inlineStr">
        <is>
          <t>สามารถพ่นหลังรับประทานอาหารทันทีได้</t>
        </is>
      </c>
      <c r="G21" s="88" t="inlineStr">
        <is>
          <t>พ่น 1-2 puff ก่อนและหลังออกกำลังกาย</t>
        </is>
      </c>
      <c r="H21" s="88" t="inlineStr">
        <is>
          <t>เพื่อป้องกันการกำเริบพ่น 1-2 puff ก่อนออกกำลังกายอย่างน้อย 30 นาที</t>
        </is>
      </c>
      <c r="I21" s="119" t="n">
        <v>2</v>
      </c>
      <c r="J21" s="88" t="inlineStr">
        <is>
          <t>✅ คำตอบที่ถูกต้อง: ข้อ ข. เมื่อมีอาการกำเริบพ่น 1-2 puff
💡 Background:
การบริบาลเภสัชกรรมในโรคระบบหายใจ (Asthma) ตามแนวทางเวชปฏิบัติ GINA และ GOLD Guidelines
🎯 ทำไมข้อนี้ถึงถูก:
เมื่อมีอาการกำเริบพ่น 1-2 puff เป็นทางเลือกที่ถูกต้องและสอดคล้องกับแนวทางการรักษามาตรฐาน
🔍 ข้ออื่นผิดเพราะอะไร:
• ข้อ ก. (พ่น 1-2 puff ก่อนนอน): Salbutamol เป็น SABA ที่ใช้บรรเทาอาการแบบ prn การพ่นเป็นประจำทุกคืนก่อนนอนโดยไม่มีอาการเป็นการใช้ยาเกินจำเป็นและเร่งให้เกิด beta-receptor downregulation
• ข้อ ค. (สามารถพ่นหลังรับประทานอาหารทันทีได้): Salbutamol MDI เป็นยาพ่นสูดเฉพาะที่เข้าสู่ปอด ออกฤทธิ์โดยตรงต่อหลอดลม การบริหารยาไม่สัมพันธ์กับมื้ออาหารจึงไม่ต้องระบุว่าพ่นหลังอาหารทันที
• ข้อ ง. (พ่น 1-2 puff ก่อนและหลังออกกำลังกาย): ไม่แนะนำให้พ่น salbutamol หลังออกกำลังกายเป็นกิจวัตร หากไม่มีอาการหลอดลมตีบเกิดขึ้นจริง
• ข้อ จ. (เพื่อป้องกันการกำเริบพ่น 1-2 puff ก่อนออกกำลังกายอย่างน้อย 30 นาที): สำหรับการป้องกัน exercise-induced bronchoconstriction แนะนำให้พ่น salbutamol ล่วงหน้า 10 ถึง 15 นาทีก่อนเริ่มออกกำลังกาย ไม่จำเป็นต้องรอนานถึง 30 นาที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1" s="100" t="n"/>
      <c r="L21" s="88" t="inlineStr">
        <is>
          <t>Asthma</t>
        </is>
      </c>
      <c r="M21" s="100" t="inlineStr">
        <is>
          <t>18</t>
        </is>
      </c>
      <c r="N21" s="88" t="inlineStr">
        <is>
          <t>Clinic</t>
        </is>
      </c>
      <c r="O21" s="100" t="n"/>
      <c r="P21" s="100" t="n"/>
      <c r="Q21" s="100" t="n"/>
    </row>
    <row r="22" ht="13.2" customHeight="1" s="49">
      <c r="A22" s="119" t="n">
        <v>20</v>
      </c>
      <c r="B22" s="88" t="inlineStr">
        <is>
          <t>ถ้าเภสัชกรต้องการสืบค้นแนวทางการรักษาโรคหอบหืดจะค้นจากแหล่งใด</t>
        </is>
      </c>
      <c r="C22" s="100" t="n"/>
      <c r="D22" s="88" t="inlineStr">
        <is>
          <t>JNC 7</t>
        </is>
      </c>
      <c r="E22" s="88" t="inlineStr">
        <is>
          <t>GINA</t>
        </is>
      </c>
      <c r="F22" s="88" t="inlineStr">
        <is>
          <t>GOLD</t>
        </is>
      </c>
      <c r="G22" s="88" t="inlineStr">
        <is>
          <t>NCEP III</t>
        </is>
      </c>
      <c r="H22" s="88" t="inlineStr">
        <is>
          <t>Stanford</t>
        </is>
      </c>
      <c r="I22" s="119" t="n">
        <v>2</v>
      </c>
      <c r="J22" s="88" t="inlineStr">
        <is>
          <t>✅ คำตอบที่ถูกต้อง: ข้อ ข. GINA
💡 Background:
การบริบาลเภสัชกรรมในโรคระบบหายใจ (Asthma) ตามแนวทางเวชปฏิบัติ GINA และ GOLD Guidelines
🎯 ทำไมข้อนี้ถึงถูก:
GINA เป็นทางเลือกที่ถูกต้องและสอดคล้องกับแนวทางการรักษามาตรฐาน
🔍 ข้ออื่นผิดเพราะอะไร:
• ข้อ ก. (JNC 7): JNC 7 (The Seventh Report of the Joint National Committee) เป็นแนวทางการป้องกัน วินิจฉัย และรักษาโรคความดันโลหิตสูง (Hypertension)
• ข้อ ค. (GOLD): GOLD (Global Initiative for Chronic Obstructive Lung Disease) เป็นแนวทางเวชปฏิบัติสำหรับการวินิจฉัยและรักษาโรคปอดอุดกั้นเรื้อรัง (COPD)
• ข้อ ง. (NCEP III): NCEP ATP III (National Cholesterol Education Program Adult Treatment Panel III) เป็นแนวทางในการตรวจคัดกรองและรักษาภาวะไขมันในเลือดผิดปกติ (Dyslipidemia)
• ข้อ จ. (Stanford): Stanford Guide เป็นคู่มือการใช้ยาต้านจุลชีพสำหรับการรักษาโรคติดเชื้อ (Antimicrobial Therapy)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2" s="100" t="n"/>
      <c r="L22" s="88" t="inlineStr">
        <is>
          <t>Asthma</t>
        </is>
      </c>
      <c r="M22" s="100" t="inlineStr">
        <is>
          <t>19</t>
        </is>
      </c>
      <c r="N22" s="88" t="inlineStr">
        <is>
          <t>Clinic</t>
        </is>
      </c>
      <c r="O22" s="100" t="n"/>
      <c r="P22" s="100" t="n"/>
      <c r="Q22" s="100" t="n"/>
    </row>
    <row r="23" ht="13.2" customHeight="1" s="49">
      <c r="A23" s="119" t="n">
        <v>21</v>
      </c>
      <c r="B23" s="88" t="inlineStr">
        <is>
          <t>ข้อใดกล่าวถูกต้องเกี่ยวกับวิธีการเก็บรักษายา salbutamol MDI</t>
        </is>
      </c>
      <c r="C23" s="100" t="n"/>
      <c r="D23" s="88" t="inlineStr">
        <is>
          <t>เก็บไว้ที่อุณหภูมิห้อง</t>
        </is>
      </c>
      <c r="E23" s="88" t="inlineStr">
        <is>
          <t>เมื่อเปิดใช้แล้วต้องใช้ให้หมดภายใน 7 วัน</t>
        </is>
      </c>
      <c r="F23" s="88" t="inlineStr">
        <is>
          <t>เมื่อเปิดใช้แล้วสามารถเก็บไว้ได้ 14 วัน</t>
        </is>
      </c>
      <c r="G23" s="88" t="inlineStr">
        <is>
          <t>เก็บในลักษณะหงายหรือปากขวดชี้ขึ้น</t>
        </is>
      </c>
      <c r="H23" s="88" t="inlineStr">
        <is>
          <t>เก็บในตู้เย็นที่อุณหภูมิ 2-8 °C</t>
        </is>
      </c>
      <c r="I23" s="119" t="n">
        <v>1</v>
      </c>
      <c r="J23" s="88" t="inlineStr">
        <is>
          <t>✅ คำตอบที่ถูกต้อง: ข้อ ก. เก็บไว้ที่อุณหภูมิห้อง
💡 Background:
การบริบาลเภสัชกรรมในโรคระบบหายใจ (Asthma) ตามแนวทางเวชปฏิบัติ GINA และ GOLD Guidelines
🎯 ทำไมข้อนี้ถึงถูก:
เก็บไว้ที่อุณหภูมิห้อง เป็นทางเลือกที่ถูกต้องและสอดคล้องกับแนวทางการรักษามาตรฐาน
🔍 ข้ออื่นผิดเพราะอะไร:
• ข้อ ข. (เมื่อเปิดใช้แล้วต้องใช้ให้หมดภายใน 7 วัน): Salbutamol MDI ชนิดกระป๋องมีอายุการใช้งานตามวันหมดอายุที่ระบุบนบรรจุภัณฑ์ตราบใดที่ยังไม่หมดจำนวนพัฟฟ์ ไม่ได้จำกัดอายุการใช้เพียง 7 วันหลังเปิด
• ข้อ ค. (เมื่อเปิดใช้แล้วสามารถเก็บไว้ได้ 14 วัน): Salbutamol MDI มีความคงตัวสูงในรูป pressurized canister สามารถเก็บใช้ได้จนถึงวันหมดอายุหรือจนกว่ายาจะหมด ไม่ได้จำกัดการใช้งานไว้เพียง 14 วัน
• ข้อ ง. (เก็บในลักษณะหงายหรือปากขวดชี้ขึ้น): การเก็บ MDI ควรปิดฝาครอบปากกระบอกสูดและวางในแนวตั้งหรือตามคำแนะนำของผู้ผลิตเพื่อป้องกันสิ่งแปลกปลอมและการอุดตัน ไม่ใช่การเก็บหงายปากกระบอกสูดขึ้นแบบเปิดทิ้งไว้
• ข้อ จ. (เก็บในตู้เย็นที่อุณหภูมิ 2-8 °C): Salbutamol MDI ควรเก็บที่อุณหภูมิห้องต่ำกว่า 30 องศาเซลเซียส การแช่ตู้เย็น (2 ถึง 8 องศาเซลเซียส) อาจทำให้ความดันไอของ propellant ลดลงและขัดขวางการกระจายละอองยา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3" s="100" t="n"/>
      <c r="L23" s="88" t="inlineStr">
        <is>
          <t>Asthma</t>
        </is>
      </c>
      <c r="M23" s="100" t="inlineStr">
        <is>
          <t>20</t>
        </is>
      </c>
      <c r="N23" s="88" t="inlineStr">
        <is>
          <t>Clinic</t>
        </is>
      </c>
      <c r="O23" s="100" t="n"/>
      <c r="P23" s="100" t="n"/>
      <c r="Q23" s="100" t="n"/>
    </row>
    <row r="24" ht="13.2" customHeight="1" s="49">
      <c r="A24" s="119" t="n">
        <v>22</v>
      </c>
      <c r="B24" s="88" t="inlineStr">
        <is>
          <t>ผู้ป่วยใช้ยาแล้วเกิดคราบฝ้าขาวที่ลิ้น ซึ่งเป็นผลจากการใช้ยาในข้อใด</t>
        </is>
      </c>
      <c r="C24" s="100" t="n"/>
      <c r="D24" s="88" t="inlineStr">
        <is>
          <t>Salbutamol inhaler</t>
        </is>
      </c>
      <c r="E24" s="88" t="inlineStr">
        <is>
          <t>Budesonide inhaler</t>
        </is>
      </c>
      <c r="F24" s="88" t="inlineStr">
        <is>
          <t>Amoxicillin</t>
        </is>
      </c>
      <c r="G24" s="88" t="inlineStr">
        <is>
          <t>Loratadine</t>
        </is>
      </c>
      <c r="H24" s="88" t="inlineStr">
        <is>
          <t>Salbutamol syrup</t>
        </is>
      </c>
      <c r="I24" s="119" t="n">
        <v>2</v>
      </c>
      <c r="J24" s="88" t="inlineStr">
        <is>
          <t>✅ คำตอบที่ถูกต้อง: ข้อ ข. Budesonide inhaler
💡 Background:
การบริบาลเภสัชกรรมในโรคระบบหายใจ (Asthma) ตามแนวทางเวชปฏิบัติ GINA และ GOLD Guidelines
🎯 ทำไมข้อนี้ถึงถูก:
Budesonide inhaler เป็นทางเลือกที่ถูกต้องและสอดคล้องกับแนวทางการรักษามาตรฐาน
🔍 ข้ออื่นผิดเพราะอะไร:
• ข้อ ก. (Salbutamol inhaler): Salbutamol inhaler เป็น bronchodilator ไม่มีฤทธิ์กดภูมิคุ้มกันเฉพาะที่ จึงไม่ทำให้เกิดเชื้อราแคนดิดาในช่องปาก (oral candidiasis)
• ข้อ ค. (Amoxicillin): Amoxicillin แม้จะปรับเปลี่ยน oral normal flora ได้ แต่ในสูตรยานี้สาเหตุหลักของคราบฝ้าขาวหลังพ่นยาเฉพาะที่คือการสะสมของ inhaled steroid
• ข้อ ง. (Loratadine): Loratadine เป็น second-generation antihistamine ผลข้างเคียงเด่นคือ anticholinergic อ่อนๆ หรือปากแห้งเล็กน้อย ไม่ก่อให้เกิดคราบฝ้าขาวจากเชื้อราที่ลิ้น
• ข้อ จ. (Salbutamol syrup): Salbutamol syrup เป็นยาขยายหลอดลมชนิดรับประทาน ไม่ทำให้เกิดการกดภูมิคุ้มกันเฉพาะที่ในเยื่อบุช่องปากเหมือนยาพ่นสเตียรอยด์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4" s="100" t="n"/>
      <c r="L24" s="88" t="inlineStr">
        <is>
          <t>Asthma</t>
        </is>
      </c>
      <c r="M24" s="100" t="inlineStr">
        <is>
          <t>21</t>
        </is>
      </c>
      <c r="N24" s="88" t="inlineStr">
        <is>
          <t>Clinic</t>
        </is>
      </c>
      <c r="O24" s="100" t="n"/>
      <c r="P24" s="100" t="n"/>
      <c r="Q24" s="100" t="n"/>
    </row>
    <row r="25" ht="13.2" customHeight="1" s="49">
      <c r="A25" s="119" t="n">
        <v>23</v>
      </c>
      <c r="B25" s="88" t="inlineStr">
        <is>
          <t>สถานการณ์ที่ 4 ผู้ป่วยชายไทยอายุ 40 ปี มา รพ.ด้วยอาการไอ หอบเหนื่อย ได้รับ IV glucocorticoid พร้อมกับ berodual NB ในการรักษาอาการหอบของผู้ป่วย หลังจากที่ผู้ป่วยอาการดีขึ้น จึงทำการวัดค่า FEV1/FVC ได้เท่ากับ 58%
ข้อใดเป็นอาการข้างเคียงที่เกิดจากการใช้ยาในกลุ่ม beta-2 agonist ในขนาดสูง</t>
        </is>
      </c>
      <c r="C25" s="100" t="n"/>
      <c r="D25" s="88" t="inlineStr">
        <is>
          <t>Bronchoconstriction</t>
        </is>
      </c>
      <c r="E25" s="88" t="inlineStr">
        <is>
          <t>Hypokalemia</t>
        </is>
      </c>
      <c r="F25" s="88" t="inlineStr">
        <is>
          <t>Constipation</t>
        </is>
      </c>
      <c r="G25" s="88" t="inlineStr">
        <is>
          <t>Blurred vision</t>
        </is>
      </c>
      <c r="H25" s="88" t="inlineStr">
        <is>
          <t>Hypotension</t>
        </is>
      </c>
      <c r="I25" s="119" t="n">
        <v>2</v>
      </c>
      <c r="J25" s="88" t="inlineStr">
        <is>
          <t>✅ คำตอบที่ถูกต้อง: ข้อ ข. Hypokalemia
💡 Background:
การบริบาลเภสัชกรรมในโรคระบบหายใจ (Asthma) ตามแนวทางเวชปฏิบัติ GINA และ GOLD Guidelines
🎯 ทำไมข้อนี้ถึงถูก:
Hypokalemia เป็นทางเลือกที่ถูกต้องและสอดคล้องกับแนวทางการรักษามาตรฐาน
🔍 ข้ออื่นผิดเพราะอะไร:
• ข้อ ก. (Bronchoconstriction): Beta-2 agonists มีฤทธิ์คลายกล้ามเนื้อเรียบหลอดลม (bronchodilation) จึงไม่ทำให้เกิด bronchoconstriction ยกเว้นกรณีแพ้สารปรุงแต่งในยาพ่น
• ข้อ ค. (Constipation): Constipation เป็นผลข้างเคียงเด่นของยากลุ่ม anticholinergics หรือ opioid analgesics จากการลดการบีบตัวของลำไส้ ไม่ใช่อาการจากการกระตุ้น beta-2 receptor
• ข้อ ง. (Blurred vision): Blurred vision เกิดจาก cycloplegia หรือ mydriasis ซึ่งเป็นผลข้างเคียงของยากลุ่ม anticholinergics เช่น ipratropium หากพ่นละอองยาเข้าตาโดยตรง
• ข้อ จ. (Hypotension): Beta-2 agonists ในขนาดสูงมีผลกระตุ้น beta-1 บนหัวใจร่วมด้วย ทำให้เกิด sinus tachycardia และอาจเพิ่ม systolic BP มากกว่าทำให้เกิด hypotension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5" s="100" t="n"/>
      <c r="L25" s="88" t="inlineStr">
        <is>
          <t>Asthma</t>
        </is>
      </c>
      <c r="M25" s="100" t="inlineStr">
        <is>
          <t>22</t>
        </is>
      </c>
      <c r="N25" s="88" t="inlineStr">
        <is>
          <t>Clinic</t>
        </is>
      </c>
      <c r="O25" s="100" t="n"/>
      <c r="P25" s="100" t="n"/>
      <c r="Q25" s="100" t="n"/>
    </row>
    <row r="26" ht="13.2" customHeight="1" s="49">
      <c r="A26" s="119" t="n">
        <v>24</v>
      </c>
      <c r="B26" s="88" t="inlineStr">
        <is>
          <t>ข้อใดไม่ใช่ปัจจัยเสี่ยงต่อการเกิด COPD</t>
        </is>
      </c>
      <c r="C26" s="100" t="n"/>
      <c r="D26" s="88" t="inlineStr">
        <is>
          <t>ผู้ป่วยสูงอายุ</t>
        </is>
      </c>
      <c r="E26" s="88" t="inlineStr">
        <is>
          <t>มีประวัติสูบบุหรี่</t>
        </is>
      </c>
      <c r="F26" s="88" t="inlineStr">
        <is>
          <t>ทำงานในโรงงานถลุงเหล็ก</t>
        </is>
      </c>
      <c r="G26" s="88" t="inlineStr">
        <is>
          <t>การขาดสาร alpha-1 antitrypsin</t>
        </is>
      </c>
      <c r="H26" s="88" t="inlineStr">
        <is>
          <t>มีภาวะ airway hyper-responsiveness</t>
        </is>
      </c>
      <c r="I26" s="119" t="n">
        <v>5</v>
      </c>
      <c r="J26" s="88" t="inlineStr">
        <is>
          <t>✅ คำตอบที่ถูกต้อง: ข้อ จ. มีภาวะ airway hyper-responsiveness
💡 Background:
การบริบาลเภสัชกรรมในโรคระบบหายใจ (Asthma) ตามแนวทางเวชปฏิบัติ GINA และ GOLD Guidelines
🎯 ทำไมข้อนี้ถึงถูก:
มีภาวะ airway hyper-responsiveness เป็นทางเลือกที่ถูกต้องและสอดคล้องกับแนวทางการรักษามาตรฐาน
🔍 ข้ออื่นผิดเพราะอะไร:
• ข้อ ก. (ผู้ป่วยสูงอายุ): อายุที่เพิ่มขึ้น (advanced age) เป็นปัจจัยเสี่ยงที่สำคัญของการเกิด COPD เนื่องจากกระบวนการ lung aging และการสะสมของการสัมผัสมลพิษตลอดช่วงชีวิต
• ข้อ ข. (มีประวัติสูบบุหรี่): การสูบบุหรี่ (cigarette smoking) เป็นปัจจัยเสี่ยงภายนอกที่สำคัญที่สุดที่ทำให้เกิดกระบวนการอักเสบเรื้อรังและการทำลายเนื้อปอดใน COPD
• ข้อ ค. (ทำงานในโรงงานถลุงเหล็ก): การสัมผัสฝุ่น สารเคมี และไอระเหยจากการทำงานในโรงงานถลุงเหล็ก (occupational exposure) เป็นสาเหตุสำคัญอย่างหนึ่งของการเกิด COPD
• ข้อ ง. (การขาดสาร alpha-1 antitrypsin): การขาด alpha-1 antitrypsin แต่กำเนิดเป็นปัจจัยเสี่ยงทางพันธุกรรมที่ทำให้เกิด emphysema และ COPD รุนแรงตั้งแต่อายุน้อย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6" s="100" t="n"/>
      <c r="L26" s="88" t="inlineStr">
        <is>
          <t>Asthma</t>
        </is>
      </c>
      <c r="M26" s="100" t="inlineStr">
        <is>
          <t>23</t>
        </is>
      </c>
      <c r="N26" s="88" t="inlineStr">
        <is>
          <t>Clinic</t>
        </is>
      </c>
      <c r="O26" s="100" t="n"/>
      <c r="P26" s="100" t="n"/>
      <c r="Q26" s="100" t="n"/>
    </row>
    <row r="27" ht="13.2" customHeight="1" s="49">
      <c r="A27" s="119" t="n">
        <v>25</v>
      </c>
      <c r="B27" s="88" t="inlineStr">
        <is>
          <t>เกี่ยวกับ ข้อใดต่อไปนี้กล่าวถูก ข้อใดต่อไปนี้กล่าวถูกต้องตามหลักวิชาชีพเภสัชกรรม</t>
        </is>
      </c>
      <c r="C27" s="100" t="n"/>
      <c r="D27" s="88" t="inlineStr">
        <is>
          <t>โรค COPD พบบ่อยในผู้ป่วยทุกเพศทุกวัย</t>
        </is>
      </c>
      <c r="E27" s="88" t="inlineStr">
        <is>
          <t>ยาหลักที่ใช้ใน COPD คือ ยาพ่น corticosteroid</t>
        </is>
      </c>
      <c r="F27" s="88" t="inlineStr">
        <is>
          <t>ใช้ peak flow meter ในการแบ่งความรุนแรงของ COPD</t>
        </is>
      </c>
      <c r="G27" s="88" t="inlineStr">
        <is>
          <t>สามารถใช้ oral หรือ inhale glucocorticosteroid เพื่อลดภาวะ exacerbation ในผู้ป่วย COPD ได้</t>
        </is>
      </c>
      <c r="H27" s="88" t="inlineStr">
        <is>
          <t>สาเหตุหลักที่ทำให้เกิด asthma คือการสูบบุหรี่</t>
        </is>
      </c>
      <c r="I27" s="119" t="n">
        <v>3</v>
      </c>
      <c r="J27" s="88" t="inlineStr">
        <is>
          <t>✅ คำตอบที่ถูกต้อง: ข้อ ค. ใช้ peak flow meter ในการแบ่งความรุนแรงของ COPD
💡 Background:
การบริบาลเภสัชกรรมในโรคระบบหายใจ (Asthma) ตามแนวทางเวชปฏิบัติ GINA และ GOLD Guidelines
🎯 ทำไมข้อนี้ถึงถูก:
ใช้ peak flow meter ในการแบ่งความรุนแรงของ COPD เป็นทางเลือกที่ถูกต้องและสอดคล้องกับแนวทางการรักษามาตรฐาน
🔍 ข้ออื่นผิดเพราะอะไร:
• ข้อ ก. (โรค COPD พบบ่อยในผู้ป่วยทุกเพศทุกวัย): COPD มักพบในผู้สูงอายุที่มีประวัติสัมผัสสารก่อโรคเป็นเวลานาน ไม่ได้พบบ่อยในทุกช่วงวัยโดยเฉพาะเด็กเล็กซึ่งแทบไม่พบโรคนี้
• ข้อ ข. (ยาหลักที่ใช้ใน COPD คือ ยาพ่น corticosteroid): ยาหลักที่เป็นแกนกลางในการรักษา COPD ตามแนวทาง GOLD คือยากลุ่มขยายหลอดลมระยะยาว (LABA และ LAMA) ไม่ใช่ยาพ่น corticosteroid เดี่ยวๆ
• ข้อ ง. (สามารถใช้ oral หรือ inhale glucocorticosteroid เพื่อลดภาวะ exacerbation ในผู้ป่วย COPD ได้): Oral glucocorticosteroids ใช้รักษา acute COPD exacerbation ระยะสั้น 5 วันเท่านั้น ห้ามใช้ระยะยาวในการป้องกัน exacerbation เพราะเสี่ยงต่อ systemic toxicities รุนแรง
• ข้อ จ. (สาเหตุหลักที่ทำให้เกิด asthma คือการสูบบุหรี่): สาเหตุหลักของโรคหืด (Asthma) คือภาวะภูมิแพ้ พันธุกรรม และการตอบสนองที่ไวเกินของหลอดลม ไม่ใช่การสูบบุหรี่ซึ่งเป็นสาเหตุหลักของ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7" s="100" t="n"/>
      <c r="L27" s="88" t="inlineStr">
        <is>
          <t>Asthma</t>
        </is>
      </c>
      <c r="M27" s="100" t="inlineStr">
        <is>
          <t>24</t>
        </is>
      </c>
      <c r="N27" s="88" t="inlineStr">
        <is>
          <t>Clinic</t>
        </is>
      </c>
      <c r="O27" s="100" t="n"/>
      <c r="P27" s="100" t="n"/>
      <c r="Q27" s="100" t="n"/>
    </row>
    <row r="28" ht="13.2" customHeight="1" s="49">
      <c r="A28" s="119" t="n">
        <v>26</v>
      </c>
      <c r="B28" s="88" t="inlineStr">
        <is>
          <t>เครื่องมือใดต่อไปนี้ใช้ตรวจสมรรถภาพปอด เพื่อใช้ในการวินิจฉัยโรค COPD</t>
        </is>
      </c>
      <c r="C28" s="100" t="n"/>
      <c r="D28" s="88" t="inlineStr">
        <is>
          <t>Peak flow meter</t>
        </is>
      </c>
      <c r="E28" s="88" t="inlineStr">
        <is>
          <t>Computed tomography</t>
        </is>
      </c>
      <c r="F28" s="88" t="inlineStr">
        <is>
          <t>Spirometer</t>
        </is>
      </c>
      <c r="G28" s="88" t="inlineStr">
        <is>
          <t>Chest x-ray</t>
        </is>
      </c>
      <c r="H28" s="88" t="inlineStr">
        <is>
          <t>MRI</t>
        </is>
      </c>
      <c r="I28" s="119" t="n">
        <v>3</v>
      </c>
      <c r="J28" s="88" t="inlineStr">
        <is>
          <t>✅ คำตอบที่ถูกต้อง: ข้อ ค. Spirometer
💡 Background:
การบริบาลเภสัชกรรมในโรคระบบหายใจ (COPD) ตามแนวทางเวชปฏิบัติ GINA และ GOLD Guidelines
🎯 ทำไมข้อนี้ถึงถูก:
Spirometer เป็นทางเลือกที่ถูกต้องและสอดคล้องกับแนวทางการรักษามาตรฐาน
🔍 ข้ออื่นผิดเพราะอะไร:
• ข้อ ก. (Peak flow meter): Peak flow meter ใช้วัดค่า PEF สำหรับมอนิเตอร์การตีบของหลอดลมในโรคหืดที่บ้าน แต่ไม่สามารถวัดค่า FEV1/FVC เพื่อยืนยัน persistent airflow limitation ในการวินิจฉัย COPD ได้
• ข้อ ข. (Computed tomography): Computed tomography (CT scan) ช่วยดูลักษณะพยาธิสภาพทางกายวิภาค เช่น emphysema หรือ bronchiectasis แต่ไม่ได้ใช้วินิจฉัยการอุดกั้นของการไหลเวียนอากาศตามเกณฑ์มาตรฐาน
• ข้อ ง. (Chest x-ray): Chest X-ray ใช้เพื่อตัดภาวะแทรกซ้อนหรือวินิจฉัยแยกโรคอื่น เช่น ปอดบวม มะเร็งปอด หรือภาวะลมรั่วในช่องเยื่อหุ้มปอด ไม่สามารถบอกระดับสมรรถภาพปอดได้
• ข้อ จ. (MRI): MRI มีบทบาทน้อยมากในการตรวจเนื้อเยื่อปอดเนื่องจากปอดมีปริมาณโปรตอนต่ำ และไม่สามารถใช้วัดสมรรถภาพการไหลเวียนของลมหายใจได้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8" s="100" t="n"/>
      <c r="L28" s="88" t="inlineStr">
        <is>
          <t>COPD</t>
        </is>
      </c>
      <c r="M28" s="100" t="inlineStr">
        <is>
          <t>25</t>
        </is>
      </c>
      <c r="N28" s="88" t="inlineStr">
        <is>
          <t>Clinic</t>
        </is>
      </c>
      <c r="O28" s="100" t="n"/>
      <c r="P28" s="100" t="n"/>
      <c r="Q28" s="100" t="n"/>
    </row>
    <row r="29" ht="13.2" customHeight="1" s="49">
      <c r="A29" s="119" t="n">
        <v>27</v>
      </c>
      <c r="B29" s="88"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จ่ายยาที่เหมาะสมที่สุด/ควรจ่ายยาเพื่อบรรเทาอาการเบื้องต้น</t>
        </is>
      </c>
      <c r="C29" s="100" t="n"/>
      <c r="D29" s="88" t="inlineStr">
        <is>
          <t>Hydroxyzine</t>
        </is>
      </c>
      <c r="E29" s="88" t="inlineStr">
        <is>
          <t>Ephedrine Intranasal</t>
        </is>
      </c>
      <c r="F29" s="88" t="inlineStr">
        <is>
          <t>Prednisolone</t>
        </is>
      </c>
      <c r="G29" s="88" t="inlineStr">
        <is>
          <t>Pseudoephedrine</t>
        </is>
      </c>
      <c r="H29" s="88" t="inlineStr">
        <is>
          <t>Loratadine + pseudoephedrine</t>
        </is>
      </c>
      <c r="I29" s="119" t="n">
        <v>5</v>
      </c>
      <c r="J29" s="88" t="inlineStr">
        <is>
          <t>✅ คำตอบที่ถูกต้อง: ข้อ จ. Loratadine + pseudoephedrine
💡 Background:
การบริบาลเภสัชกรรมในโรคระบบหายใจ (Asthma) ตามแนวทางเวชปฏิบัติ GINA และ GOLD Guidelines
🎯 ทำไมข้อนี้ถึงถูก:
Loratadine + pseudoephedrine เป็นทางเลือกที่ถูกต้องและสอดคล้องกับแนวทางการรักษามาตรฐาน
🔍 ข้ออื่นผิดเพราะอะไร:
• ข้อ ก. (Hydroxyzine): Hydroxyzine เป็น first-generation antihistamine ที่มีฤทธิ์ sedating สูงมากและมีฤทธิ์ anticholinergic เด่น ทำให้ง่วงซึมรบกวนการเรียนของนักศึกษา
• ข้อ ข. (Ephedrine Intranasal): Ephedrine intranasal เป็น topical decongestant ไม่ควรใช้เดี่ยวเพื่อรักษาอาการคันตาและจาม และเสี่ยงต่อการเกิด rhinitis medicamentosa หากใช้เกิน 3 ถึง 5 วัน
• ข้อ ค. (Prednisolone): Oral prednisolone เป็น systemic corticosteroid ไม่ควรใช้เป็นยาเบื้องต้นสำหรับ mild-to-moderate allergic rhinitis เนื่องจากมีผลข้างเคียงทั่วร่างกาย
• ข้อ ง. (Pseudoephedrine): Pseudoephedrine เดี่ยวๆ ช่วยบรรเทาเฉพาะอาการคัดจมูก แต่ไม่สามารถบรรเทาอาการจาม คันจมูก คันตา และน้ำตาไหลที่เกิดจากการหลั่งฮิสตามีนได้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9" s="100" t="n"/>
      <c r="L29" s="88" t="inlineStr">
        <is>
          <t>Asthma</t>
        </is>
      </c>
      <c r="M29" s="100" t="inlineStr">
        <is>
          <t>26</t>
        </is>
      </c>
      <c r="N29" s="88" t="inlineStr">
        <is>
          <t>Clinic</t>
        </is>
      </c>
      <c r="O29" s="100" t="n"/>
      <c r="P29" s="100" t="n"/>
      <c r="Q29" s="100" t="n"/>
    </row>
    <row r="30" ht="13.2" customHeight="1" s="49">
      <c r="A30" s="119" t="n">
        <v>28</v>
      </c>
      <c r="B30" s="88"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ผู้ป่วยถือยามาขอซื้อยาที่ร้านท่านโดยที่ยาเขียนว่า prednisolone 5 mg ซึ่งเคยได้รับมาจากโรงพยาบาล เภสัชกรควรปฏิบัติอย่างไร</t>
        </is>
      </c>
      <c r="C30" s="100" t="n"/>
      <c r="D30" s="88" t="inlineStr">
        <is>
          <t>จ่ายยา</t>
        </is>
      </c>
      <c r="E30" s="88" t="inlineStr">
        <is>
          <t>ไม่จ่ายยา เนื่องจากเป็นยาอันตราย</t>
        </is>
      </c>
      <c r="F30" s="88" t="inlineStr">
        <is>
          <t>ไม่จ่ายยา เนื่องจากเป็นยาควบคุมพิเศษ</t>
        </is>
      </c>
      <c r="G30" s="88" t="inlineStr">
        <is>
          <t>จ่ายยา แต่จ่ายปริมาณน้อยกว่า 5 เม็ด</t>
        </is>
      </c>
      <c r="H30" s="88" t="inlineStr">
        <is>
          <t>จ่ายยา แล้วกำชับว่า เป็นความลับ</t>
        </is>
      </c>
      <c r="I30" s="119" t="n">
        <v>3</v>
      </c>
      <c r="J30" s="88" t="inlineStr">
        <is>
          <t>✅ คำตอบที่ถูกต้อง: ข้อ ค. ไม่จ่ายยา เนื่องจากเป็นยาควบคุมพิเศษ
💡 Background:
การบริบาลเภสัชกรรมในโรคระบบหายใจ (Asthma) ตามแนวทางเวชปฏิบัติ GINA และ GOLD Guidelines
🎯 ทำไมข้อนี้ถึงถูก:
ไม่จ่ายยา เนื่องจากเป็นยาควบคุมพิเศษ เป็นทางเลือกที่ถูกต้องและสอดคล้องกับแนวทางการรักษามาตรฐาน
🔍 ข้ออื่นผิดเพราะอะไร:
• ข้อ ก. (จ่ายยา): Prednisolone ชนิดรับประทานถูกจัดเป็นยาควบคุมพิเศษตามกฎหมายยาของไทย เภสัชกรชุมชนไม่สามารถจ่ายได้เองโดยไม่มีใบสั่งยาจากแพทย์์
• ข้อ ข. (ไม่จ่ายยา เนื่องจากเป็นยาอันตราย): Prednisolone จัดอยู่ในประเภทยาควบคุมพิเศษ (Special Controlled Drug) ตามกฎหมาย ไม่ใช่เพียงแค่ยาอันตราย (Dangerous Drug)
• ข้อ ง. (จ่ายยา แต่จ่ายปริมาณน้อยกว่า 5 เม็ด): การจ่ายยาควบคุมพิเศษโดยไม่มีใบสั่งแพทย์์เป็นการกระทำที่ผิดกฎหมายวิชาชีพและ พ.ร.บ. ยา โดยไม่ขึ้นกับปริมาณยาที่จ่าย
• ข้อ จ. (จ่ายยา แล้วกำชับว่า เป็นความลับ): การลักลอบจ่ายยาควบคุมพิเศษและกำชับให้ปิดเป็นความลับผิดทั้งกฎหมายว่าด้วยยาและขัดต่อจรรยาบรรณวิชาชีพเภสัชกรรมอย่างร้ายแ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0" s="100" t="n"/>
      <c r="L30" s="88" t="inlineStr">
        <is>
          <t>Asthma</t>
        </is>
      </c>
      <c r="M30" s="100" t="inlineStr">
        <is>
          <t>27</t>
        </is>
      </c>
      <c r="N30" s="88" t="inlineStr">
        <is>
          <t>Clinic</t>
        </is>
      </c>
      <c r="O30" s="100" t="n"/>
      <c r="P30" s="100" t="n"/>
      <c r="Q30" s="100" t="n"/>
    </row>
    <row r="31" ht="13.2" customHeight="1" s="49">
      <c r="A31" s="119" t="n">
        <v>29</v>
      </c>
      <c r="B31" s="88" t="inlineStr">
        <is>
          <t>ข้อใดเป็นกลไกการออกฤทธิ์ของยา prednisolone</t>
        </is>
      </c>
      <c r="C31" s="100" t="n"/>
      <c r="D31" s="88" t="inlineStr">
        <is>
          <t>ยับยั้งการทำงานของเอนไซม์ xanthine oxidase</t>
        </is>
      </c>
      <c r="E31" s="88" t="inlineStr">
        <is>
          <t>ยับยั้งการทำงานของเอนไซม์ cyclooxygenase</t>
        </is>
      </c>
      <c r="F31" s="88" t="inlineStr">
        <is>
          <t>ยับยั้งการทำงานของเอนไซม์ phospholipase</t>
        </is>
      </c>
      <c r="G31" s="88" t="inlineStr">
        <is>
          <t>ยับยั้งการทำงานของเอนไซม์ 5- lipo-oxygenase</t>
        </is>
      </c>
      <c r="H31" s="88" t="inlineStr">
        <is>
          <t>ยับยั้งการทำงานของเอนไซม์ esterase</t>
        </is>
      </c>
      <c r="I31" s="119" t="n">
        <v>3</v>
      </c>
      <c r="J31" s="88" t="inlineStr">
        <is>
          <t>✅ คำตอบที่ถูกต้อง: ข้อ ค. ยับยั้งการทำงานของเอนไซม์ phospholipase
💡 Background:
การบริบาลเภสัชกรรมในโรคระบบหายใจ (Asthma) ตามแนวทางเวชปฏิบัติ GINA และ GOLD Guidelines
🎯 ทำไมข้อนี้ถึงถูก:
ยับยั้งการทำงานของเอนไซม์ phospholipase เป็นทางเลือกที่ถูกต้องและสอดคล้องกับแนวทางการรักษามาตรฐาน
🔍 ข้ออื่นผิดเพราะอะไร:
• ข้อ ก. (ยับยั้งการทำงานของเอนไซม์ xanthine oxidase): Xanthine oxidase เป็นเอนไซม์ในกระบวนการสังเคราะห์กรดยูริก ซึ่งถูกยับยั้งโดยยา allopurinol และ febuxostat เพื่อรักษาโรคเกาต์ ไม่เกี่ยวข้องกับกลไกของสเตียรอยด์
• ข้อ ข. (ยับยั้งการทำงานของเอนไซม์ cyclooxygenase): Cyclooxygenase (COX-1/COX-2) เป็นเป้าหมายหลักในการออกฤทธิ์โดยตรงของกลุ่มยาแก้ปวดต้านการอักเสบที่ไม่ใช่สเตียรอยด์ (NSAIDs)
• ข้อ ง. (ยับยั้งการทำงานของเอนไซม์ 5- lipo-oxygenase): 5-lipoxygenase ถูกยับยั้งโดยตรงด้วยยา zileuton เพื่อลดการสังเคราะห์ leukotrienes ไม่ใช่เอนไซม์หลักที่สเตียรอยด์ออกฤทธิ์ยับยั้งโดยตรง
• ข้อ จ. (ยับยั้งการทำงานของเอนไซม์ esterase): Esterase เป็นเอนไซม์ย่อยพันธะเอสเทอร์ที่เกี่ยวข้องกับการกระตุ้น prodrug หรือการกำจัดยา ไม่ใช่เป้าหมายทางเภสัชวิทยาในการต้านการอักเสบของ prednisolone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1" s="100" t="n"/>
      <c r="L31" s="88" t="inlineStr">
        <is>
          <t>Asthma</t>
        </is>
      </c>
      <c r="M31" s="100" t="inlineStr">
        <is>
          <t>28</t>
        </is>
      </c>
      <c r="N31" s="88" t="inlineStr">
        <is>
          <t>Clinic</t>
        </is>
      </c>
      <c r="O31" s="100" t="n"/>
      <c r="P31" s="100" t="n"/>
      <c r="Q31" s="100" t="n"/>
    </row>
    <row r="32" ht="13.2" customHeight="1" s="49">
      <c r="A32" s="119" t="n">
        <v>30</v>
      </c>
      <c r="B32" s="88" t="inlineStr">
        <is>
          <t>ผู้ป่วยหญิงไทย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1 puff OD
ปัจจัยใดไม่ได้เป็นสาเหตุทำให้ผู้ป่วยมีอาการหอบมากขึ้น</t>
        </is>
      </c>
      <c r="C32" s="100" t="n"/>
      <c r="D32" s="88" t="inlineStr">
        <is>
          <t>กรรมพันธุ์</t>
        </is>
      </c>
      <c r="E32" s="88" t="inlineStr">
        <is>
          <t>ขนสัตว์ ไรฝุ่น</t>
        </is>
      </c>
      <c r="F32" s="88" t="inlineStr">
        <is>
          <t>การรับประทานยาบางประเภท เช่น NSAIDs</t>
        </is>
      </c>
      <c r="G32" s="88" t="inlineStr">
        <is>
          <t>การออกกำลังกาย</t>
        </is>
      </c>
      <c r="H32" s="88" t="inlineStr">
        <is>
          <t>การดื่มกาแฟ</t>
        </is>
      </c>
      <c r="I32" s="119" t="n">
        <v>5</v>
      </c>
      <c r="J32" s="88" t="inlineStr">
        <is>
          <t>✅ คำตอบที่ถูกต้อง: ข้อ จ. การดื่มกาแฟ
💡 Background:
การบริบาลเภสัชกรรมในโรคระบบหายใจ (Asthma) ตามแนวทางเวชปฏิบัติ GINA และ GOLD Guidelines
🎯 ทำไมข้อนี้ถึงถูก:
การดื่มกาแฟ เป็นทางเลือกที่ถูกต้องและสอดคล้องกับแนวทางการรักษามาตรฐาน
🔍 ข้ออื่นผิดเพราะอะไร:
• ข้อ ก. (กรรมพันธุ์): กรรมพันธุ์เป็นปัจจัยเสี่ยงภายในที่ถ่ายทอดภาวะ atopy และ airway hyperresponsiveness ทำให้ผู้ป่วยมีแนวโน้มที่จะตอบสนองต่อสิ่งกระตุ้นรุนแรงขึ้น
• ข้อ ข. (ขนสัตว์ ไรฝุ่น): ขนสัตว์และไรฝุ่นเป็น aeroallergens สำคัญที่กระตุ้นการหลั่ง IgE และสารสื่ออักเสบจาก mast cells ทำให้เกิด acute bronchoconstriction
• ข้อ ค. (การรับประทานยาบางประเภท เช่น NSAIDs): NSAIDs ยับยั้ง COX-1 ทำให้ arachidonic acid เบี่ยงเข้าสู่ 5-lipoxygenase pathway เกิด cysteinyl leukotrienes ปริมาณมากจนนำไปสู่ aspirin-exacerbated respiratory disease (AERD)
• ข้อ ง. (การออกกำลังกาย): การออกกำลังกายทำให้เกิดการสูญเสียความร้อนและน้ำจากเยื่อบุทางเดินหายใจ กระตุ้นให้หลอดลมหดเกร็ง (exercise-induced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2" s="100" t="n"/>
      <c r="L32" s="88" t="inlineStr">
        <is>
          <t>Asthma</t>
        </is>
      </c>
      <c r="M32" s="100" t="inlineStr">
        <is>
          <t>29</t>
        </is>
      </c>
      <c r="N32" s="88" t="inlineStr">
        <is>
          <t>Clinic</t>
        </is>
      </c>
      <c r="O32" s="100" t="n"/>
      <c r="P32" s="100" t="n"/>
      <c r="Q32" s="100" t="n"/>
    </row>
    <row r="33" ht="13.2" customHeight="1" s="49">
      <c r="A33" s="119" t="n">
        <v>31</v>
      </c>
      <c r="B33" s="88" t="inlineStr">
        <is>
          <t>ผลทางห้องปฏิบัติการที่แสดงว่าผู้ป่วยเป็นโรคหอบหืด คือ</t>
        </is>
      </c>
      <c r="C33" s="100" t="n"/>
      <c r="D33" s="88" t="inlineStr">
        <is>
          <t>FEV1 (post bronchodilator) มากกว่า 12%</t>
        </is>
      </c>
      <c r="E33" s="88" t="inlineStr">
        <is>
          <t>PEF (post bronchodilator) มากกว่า 25%</t>
        </is>
      </c>
      <c r="F33" s="88" t="inlineStr">
        <is>
          <t>ค่า PaO2 น้อยกว่า 80%</t>
        </is>
      </c>
      <c r="G33" s="88" t="inlineStr">
        <is>
          <t>ข้อ ก. และ ข. ถูก</t>
        </is>
      </c>
      <c r="H33" s="88" t="inlineStr">
        <is>
          <t>ถูกทุกข้อ</t>
        </is>
      </c>
      <c r="I33" s="119" t="n">
        <v>1</v>
      </c>
      <c r="J33" s="88" t="inlineStr">
        <is>
          <t>✅ คำตอบที่ถูกต้อง: ข้อ ก. FEV1 (post bronchodilator) มากกว่า 12%
💡 Background:
การบริบาลเภสัชกรรมในโรคระบบหายใจ (Asthma) ตามแนวทางเวชปฏิบัติ GINA และ GOLD Guidelines
🎯 ทำไมข้อนี้ถึงถูก:
FEV1 (post bronchodilator) มากกว่า 12% เป็นทางเลือกที่ถูกต้องและสอดคล้องกับแนวทางการรักษามาตรฐาน
🔍 ข้ออื่นผิดเพราะอะไร:
• ข้อ ข. (PEF (post bronchodilator) มากกว่า 25%): เกณฑ์การทดสอบการตอบสนองต่อยาขยายหลอดลมด้วย Peak flow meter ตาม GINA ใช้เกณฑ์ PEF เพิ่มขึ้นมากกว่า 20% หรือมากกว่า 60 L/min ไม่ใช่ 25%
• ข้อ ค. (ค่า PaO2 น้อยกว่า 80%): PaO2 น้อยกว่า 80% (หรือต่ำกว่า 80 mmHg) แสดงถึงภาวะ hypoxemia ซึ่งอาจพบได้ใน acute attack รุนแรงแต่ไม่ได้เป็นเกณฑ์ในการวินิจฉัยโรคหืด
• ข้อ ง. (ข้อ ก. และ ข. ถูก): เนื่องจากข้อ ข กำหนดตัวเลข 25% ซึ่งไม่ตรงกับเกณฑ์มาตรฐานตามแนวทางเวชปฏิบัติ จึงทำให้ตัวเลือกที่ระบุว่าทั้ง ก และ ข ถูกต้องนั้นผิดไปด้วย
• ข้อ จ. (ถูกทุกข้อ): ตัวเลือก ข และ ค ไม่ใช่เกณฑ์มาตรฐานในการวินิจฉัยโรคหืด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3" s="100" t="n"/>
      <c r="L33" s="88" t="inlineStr">
        <is>
          <t>Asthma</t>
        </is>
      </c>
      <c r="M33" s="100" t="inlineStr">
        <is>
          <t>30</t>
        </is>
      </c>
      <c r="N33" s="88" t="inlineStr">
        <is>
          <t>Clinic</t>
        </is>
      </c>
      <c r="O33" s="100" t="n"/>
      <c r="P33" s="100" t="n"/>
      <c r="Q33" s="100" t="n"/>
    </row>
    <row r="34" ht="13.2" customHeight="1" s="49">
      <c r="A34" s="119" t="n">
        <v>32</v>
      </c>
      <c r="B34" s="88" t="inlineStr">
        <is>
          <t>เราควรแนะนำผู้ป่วยเมื่อมีการใช้ยาพ่น Budecort อย่างไร</t>
        </is>
      </c>
      <c r="C34" s="100" t="n"/>
      <c r="D34" s="88" t="inlineStr">
        <is>
          <t>หลีกเลี่ยงการใช้ยาร่วมกับ spacer</t>
        </is>
      </c>
      <c r="E34" s="88" t="inlineStr">
        <is>
          <t>หากมีการใช้ยาพร้อมกันกับยาพ่น Ventolin ให้พ่นยาตัวนี้ก่อนพ่น Ventolin</t>
        </is>
      </c>
      <c r="F34" s="88" t="inlineStr">
        <is>
          <t>ยาออกฤทธิ์โดยการขยายหลอดลม</t>
        </is>
      </c>
      <c r="G34" s="88" t="inlineStr">
        <is>
          <t>ให้บ้วนปาก กลั้วคอทุกครั้งหลังจากใช้ยา</t>
        </is>
      </c>
      <c r="H34" s="88" t="inlineStr">
        <is>
          <t>เก็บหลอดยาไว้ในตู้เย็น</t>
        </is>
      </c>
      <c r="I34" s="119" t="n">
        <v>4</v>
      </c>
      <c r="J34" s="88" t="inlineStr">
        <is>
          <t>✅ คำตอบที่ถูกต้อง: ข้อ ง. ให้บ้วนปาก กลั้วคอทุกครั้งหลังจากใช้ยา
💡 Background:
การบริบาลเภสัชกรรมในโรคระบบหายใจ (Asthma) ตามแนวทางเวชปฏิบัติ GINA และ GOLD Guidelines
🎯 ทำไมข้อนี้ถึงถูก:
ให้บ้วนปาก กลั้วคอทุกครั้งหลังจากใช้ยา เป็นทางเลือกที่ถูกต้องและสอดคล้องกับแนวทางการรักษามาตรฐาน
🔍 ข้ออื่นผิดเพราะอะไร:
• ข้อ ก. (หลีกเลี่ยงการใช้ยาร่วมกับ spacer): การใช้ยาร่วมกับ spacer ช่วยเพิ่มการส่งผ่านละอองยาเข้าสู่หลอดลมส่วนลึกและลดการตกค้างในช่องปาก จึงควรแนะนำให้ใช้ร่วมกัน
• ข้อ ข. (หากมีการใช้ยาพร้อมกันกับยาพ่น Ventolin ให้พ่นยาตัวนี้ก่อนพ่น Ventolin): หากต้องพ่นยาทั้งสองชนิดพร้อมกัน ควรพ่น Ventolin ซึ่งเป็นยาขยายหลอดลมก่อนเพื่อเปิดทางเดินหายใจ แล้วจึงตามด้วย Budecort
• ข้อ ค. (ยาออกฤทธิ์โดยการขยายหลอดลม): Budecort (Budesonide) เป็น inhaled corticosteroid มีฤทธิ์ต้านการอักเสบของเยื่อบุหลอดลม ไม่ได้มีฤทธิ์ขยายหลอดลมโดยตรง
• ข้อ จ. (เก็บหลอดยาไว้ในตู้เย็น): Budecort MDI ควรเก็บที่อุณหภูมิห้องต่ำกว่า 30 องศาเซลเซียส ไม่ควรเก็บในตู้เย็นเพราะความเย็นอาจลดแรงดันก๊าซขับดันและทำให้ยาอุดตัน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4" s="100" t="n"/>
      <c r="L34" s="88" t="inlineStr">
        <is>
          <t>Asthma</t>
        </is>
      </c>
      <c r="M34" s="100" t="inlineStr">
        <is>
          <t>31</t>
        </is>
      </c>
      <c r="N34" s="88" t="inlineStr">
        <is>
          <t>Clinic</t>
        </is>
      </c>
      <c r="O34" s="100" t="n"/>
      <c r="P34" s="100" t="n"/>
      <c r="Q34" s="100" t="n"/>
    </row>
    <row r="35" ht="13.2" customHeight="1" s="49">
      <c r="A35" s="119" t="n">
        <v>33</v>
      </c>
      <c r="B35" s="88" t="inlineStr">
        <is>
          <t>เกี่ยวกับ Ventolin ข้อใดผิด</t>
        </is>
      </c>
      <c r="C35" s="100" t="n"/>
      <c r="D35" s="88" t="inlineStr">
        <is>
          <t>ประกอบด้วยยา albuterol ซึ่งเป็น beta2 agonist ชนิดออกฤทธิ์สั้น</t>
        </is>
      </c>
      <c r="E35" s="88" t="inlineStr">
        <is>
          <t>ในผู้ป่วยรายนี้ใช้เพื่อบรรเทาอาการหอบหืดที่เกิดขึ้นเป็นครั้งคราวเท่านั้น</t>
        </is>
      </c>
      <c r="F35" s="88" t="inlineStr">
        <is>
          <t>อาการข้างเคียงที่อาจพบ คือ มือสั่น ปากแห้ง เหนื่อย หัวใจเต้นช้า</t>
        </is>
      </c>
      <c r="G35" s="88" t="inlineStr">
        <is>
          <t>กลไกของยาคือ กระตุ้นการสร้าง adenylate cyclase เพิ่มการสร้าง cyclic AMP</t>
        </is>
      </c>
      <c r="H35" s="88" t="inlineStr">
        <is>
          <t>Tiotropium Respimat 2.5 mcg 2 puffs OD</t>
        </is>
      </c>
      <c r="I35" s="119" t="n">
        <v>3</v>
      </c>
      <c r="J35" s="88" t="inlineStr">
        <is>
          <t>✅ คำตอบที่ถูกต้อง: ข้อ ค. อาการข้างเคียงที่อาจพบ คือ มือสั่น ปากแห้ง เหนื่อย หัวใจเต้นช้า
💡 Background:
การบริบาลเภสัชกรรมในโรคระบบหายใจ (Asthma) ตามแนวทางเวชปฏิบัติ GINA และ GOLD Guidelines
🎯 ทำไมข้อนี้ถึงถูก:
อาการข้างเคียงที่อาจพบ คือ มือสั่น ปากแห้ง เหนื่อย หัวใจเต้นช้า เป็นทางเลือกที่ถูกต้องและสอดคล้องกับแนวทางการรักษามาตรฐาน
🔍 ข้ออื่นผิดเพราะอะไร:
• ข้อ ก. (ประกอบด้วยยา albuterol ซึ่งเป็น beta2 agonist ชนิดออกฤทธิ์สั้น): ข้อความนี้ถูกต้องแล้วเนื่องจาก Ventolin ประกอบด้วยตัวยา albuterol (salbutamol) ซึ่งจัดเป็น short-acting selective beta-2 adrenergic agonist
• ข้อ ข. (ในผู้ป่วยรายนี้ใช้เพื่อบรรเทาอาการหอบหืดที่เกิดขึ้นเป็นครั้งคราวเท่านั้น): ข้อความนี้ถูกต้องตามหลักการใช้ SABA ซึ่งใช้เป็น reliever เพื่อบรรเทาอาการหอบเหนื่อยเฉียบพลันเป็นครั้งคราว ไม่ได้ใช้เป็น controller
• ข้อ ง. (กลไกของยาคือ กระตุ้นการสร้าง adenylate cyclase เพิ่มการสร้าง cyclic AMP): ข้อความนี้ถูกต้องแล้ว กลไกของ albuterol คือกระตุ้น beta-2 receptor ทำให้ Gs protein ไปกระตุ้น adenylate cyclase เพิ่ม cAMP ในเซลล์กล้ามเนื้อเรียบ
• ข้อ จ. (Tiotropium Respimat 2.5 mcg 2 puffs OD): Tiotropium Respimat เป็น long-acting muscarinic antagonist (LAMA) สำหรับรักษา COPD และ severe asthma ข้อความนี้ถูกระบุเป็นตัวเลือกเพิ่มเติมในข้อสอบ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5" s="100" t="n"/>
      <c r="L35" s="88" t="inlineStr">
        <is>
          <t>Asthma</t>
        </is>
      </c>
      <c r="M35" s="100" t="inlineStr">
        <is>
          <t>32</t>
        </is>
      </c>
      <c r="N35" s="88" t="inlineStr">
        <is>
          <t>Clinic</t>
        </is>
      </c>
      <c r="O35" s="100" t="n"/>
      <c r="P35" s="100" t="n"/>
      <c r="Q35" s="100" t="n"/>
    </row>
    <row r="36" ht="13.2" customHeight="1" s="49">
      <c r="A36" s="119" t="n">
        <v>34</v>
      </c>
      <c r="B36" s="88" t="inlineStr">
        <is>
          <t>หนึ่งเดือนต่อมา ผู้ป่วยกลับมาพบแพทย์์ด้วยอาการหอบที่ยังควบคุมได้ไม่ค่อยดีนัก แพทย์์คิดว่าจะเพิ่มยา ยานั้นควรจะเป็นยาอะไร</t>
        </is>
      </c>
      <c r="C36" s="100" t="n"/>
      <c r="D36" s="88" t="inlineStr">
        <is>
          <t>Inhaled ipratropium MDI</t>
        </is>
      </c>
      <c r="E36" s="88" t="inlineStr">
        <is>
          <t>Inhaled cromolin MDI</t>
        </is>
      </c>
      <c r="F36" s="88" t="inlineStr">
        <is>
          <t>Oral glucocorticosteroid</t>
        </is>
      </c>
      <c r="G36" s="88" t="inlineStr">
        <is>
          <t>Inhaled salmeterol MDI</t>
        </is>
      </c>
      <c r="H36" s="88" t="inlineStr">
        <is>
          <t>Symbicort turbuhaler</t>
        </is>
      </c>
      <c r="I36" s="119" t="n">
        <v>4</v>
      </c>
      <c r="J36" s="88" t="inlineStr">
        <is>
          <t>✅ คำตอบที่ถูกต้อง: ข้อ ง. Inhaled salmeterol MDI
💡 Background:
การบริบาลเภสัชกรรมในโรคระบบหายใจ (Asthma) ตามแนวทางเวชปฏิบัติ GINA และ GOLD Guidelines
🎯 ทำไมข้อนี้ถึงถูก:
Inhaled salmeterol MDI เป็นทางเลือกที่ถูกต้องและสอดคล้องกับแนวทางการรักษามาตรฐาน
🔍 ข้ออื่นผิดเพราะอะไร:
• ข้อ ก. (Inhaled ipratropium MDI): Inhaled ipratropium เป็น SAMA ที่ออกฤทธิ์สั้น เหมาะสำหรับ acute exacerbation ในห้องฉุกเฉิน ไม่ใช่ยาเพิ่มระดับเพื่อการควบคุมโรกระยะยาวตาม Step 3 ของ GINA
• ข้อ ข. (Inhaled cromolin MDI): Inhaled cromolyn เป็น mast cell stabilizer ที่มีประสิทธิภาพในการควบคุมการอักเสบต่ำกว่า และไม่มีบทบาทสำคัญในการปรับเพิ่มยาตามแนวทางปัจจุบัน
• ข้อ ค. (Oral glucocorticosteroid): Oral glucocorticosteroids มีผลข้างเคียงต่อระบบทั่วร่างกายสูง สงวนไว้ใช้ระยะสั้นใน acute attack หรือ severe uncontrolled asthma ใน Step 5 เท่านั้น
• ข้อ จ. (Symbicort turbuhaler): Symbicort turbuhaler ประกอบด้วย Budesonide และ Formoterol ซึ่งเป็น fixed-dose combination ที่ดี แต่ตามเฉลยข้อสอบข้อนี้มุ่งเน้นการเพิ่ม single-agent LABA (Salmeterol) ร่วมกับ Budesonide เดิม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6" s="100" t="n"/>
      <c r="L36" s="88" t="inlineStr">
        <is>
          <t>Asthma</t>
        </is>
      </c>
      <c r="M36" s="100" t="inlineStr">
        <is>
          <t>33</t>
        </is>
      </c>
      <c r="N36" s="88" t="inlineStr">
        <is>
          <t>Clinic</t>
        </is>
      </c>
      <c r="O36" s="100" t="n"/>
      <c r="P36" s="100" t="n"/>
      <c r="Q36" s="100" t="n"/>
    </row>
    <row r="37" ht="13.2" customHeight="1" s="49">
      <c r="A37" s="119" t="n">
        <v>35</v>
      </c>
      <c r="B37" s="88" t="inlineStr">
        <is>
          <t>เกี่ยวกับยา theophylline ข้อใดไม่ถูกต้อง</t>
        </is>
      </c>
      <c r="C37" s="100" t="n"/>
      <c r="D37" s="88" t="inlineStr">
        <is>
          <t>มีฤทธิ์ขยายหลอดลมและยังแก้อักเสบได้ด้วย</t>
        </is>
      </c>
      <c r="E37" s="88" t="inlineStr">
        <is>
          <t>มีช่วงการรักษาที่แคบ (therapeutic range = 5-20 mg/L)</t>
        </is>
      </c>
      <c r="F37" s="88" t="inlineStr">
        <is>
          <t>อาการไม่พึงประสงค์ที่พบได้คือ ไม่สบายท้อง คลื่นไส้ อาเจียน และอาจเกิด arrhythmia ได้</t>
        </is>
      </c>
      <c r="G37" s="88" t="inlineStr">
        <is>
          <t>ระดับยา theophylline อาจเพิ่มสูงได้หากใช้ร่วมกับยากันชักพวก phenytoin, phenobarbital, carbamazepine</t>
        </is>
      </c>
      <c r="H37" s="88" t="inlineStr">
        <is>
          <t>Oral contraceptive สามารถเพิ่ม level ของยา Theophylline ในเลือดได้</t>
        </is>
      </c>
      <c r="I37" s="119" t="n">
        <v>4</v>
      </c>
      <c r="J37" s="88" t="inlineStr">
        <is>
          <t>✅ คำตอบที่ถูกต้อง: ข้อ ง. ระดับยา theophylline อาจเพิ่มสูงได้หากใช้ร่วมกับยากันชักพวก phenytoin, phenobarbital, carbamazepine
💡 Background:
การบริบาลเภสัชกรรมในโรคระบบหายใจ (Asthma) ตามแนวทางเวชปฏิบัติ GINA และ GOLD Guidelines
🎯 ทำไมข้อนี้ถึงถูก:
ระดับยา theophylline อาจเพิ่มสูงได้หากใช้ร่วมกับยากันชักพวก phenytoin, phenobarbital, carbamazepine เป็นทางเลือกที่ถูกต้องและสอดคล้องกับแนวทางการรักษามาตรฐาน
🔍 ข้ออื่นผิดเพราะอะไร:
• ข้อ ก. (มีฤทธิ์ขยายหลอดลมและยังแก้อักเสบได้ด้วย): Theophylline มีฤทธิ์ขยายหลอดลมผ่านการยับยั้ง non-selective PDE และยังมีฤทธิ์ต้านการอักเสบอ่อนๆ ผ่านการกระตุ้น histone deacetylase-2 (HDAC2)
• ข้อ ข. (มีช่วงการรักษาที่แคบ (therapeutic range = 5-20 mg/L)): Theophylline มีช่วงการรักษาที่แคบมาก โดยระดับการรักษาโดยทั่วไปอยู่ที่ 5 ถึง 15 หรือ 5 ถึง 20 mg/L ซึ่งต้องติดตาม therapeutic drug monitoring
• ข้อ ค. (อาการไม่พึงประสงค์ที่พบได้คือ ไม่สบายท้อง คลื่นไส้ อาเจียน และอาจเกิด arrhythmia ได้): อาการไม่พึงประสงค์จากการระคายเคืองกระเพาะอาหาร คลื่นไส้ หัวใจเต้นเร็วผิดจังหวะ และชัก เป็นอาการพิษที่พบได้จริงเมื่อระดับ theophylline เกินขนาด
• ข้อ จ. (Oral contraceptive สามารถเพิ่ม level ของยา Theophylline ในเลือดได้): Oral contraceptives มีฤทธิ์ยับยั้งเอนไซม์ CYP1A2 จึงสามารถลด clearance และเพิ่มระดับยา theophylline ในกระแสเลือดได้จริง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7" s="100" t="n"/>
      <c r="L37" s="88" t="inlineStr">
        <is>
          <t>Asthma</t>
        </is>
      </c>
      <c r="M37" s="100" t="inlineStr">
        <is>
          <t>34</t>
        </is>
      </c>
      <c r="N37" s="88" t="inlineStr">
        <is>
          <t>Clinic</t>
        </is>
      </c>
      <c r="O37" s="100" t="n"/>
      <c r="P37" s="100" t="n"/>
      <c r="Q37" s="100" t="n"/>
    </row>
    <row r="38" ht="13.2" customHeight="1" s="49">
      <c r="A38" s="119" t="n">
        <v>36</v>
      </c>
      <c r="B38" s="88" t="inlineStr">
        <is>
          <t>ยาเหล่านี้มีข้อบ่งใช้สำหรับควบคุมอาการของโรคหอบหืด ยกเว้น</t>
        </is>
      </c>
      <c r="C38" s="100" t="n"/>
      <c r="D38" s="88" t="inlineStr">
        <is>
          <t>Systemic glucocorticosteroid</t>
        </is>
      </c>
      <c r="E38" s="88" t="inlineStr">
        <is>
          <t>Long acting anticholinergics</t>
        </is>
      </c>
      <c r="F38" s="88" t="inlineStr">
        <is>
          <t>Methyl xanthine</t>
        </is>
      </c>
      <c r="G38" s="88" t="inlineStr">
        <is>
          <t>Long acting inhaled beta2 agonist</t>
        </is>
      </c>
      <c r="H38" s="88" t="inlineStr">
        <is>
          <t>Short acting beta2 agonist</t>
        </is>
      </c>
      <c r="I38" s="119" t="n">
        <v>5</v>
      </c>
      <c r="J38" s="88" t="inlineStr">
        <is>
          <t>✅ คำตอบที่ถูกต้อง: ข้อ จ. Short acting beta2 agonist
💡 Background:
การบริบาลเภสัชกรรมในโรคระบบหายใจ (Asthma) ตามแนวทางเวชปฏิบัติ GINA และ GOLD Guidelines
🎯 ทำไมข้อนี้ถึงถูก:
Short acting beta2 agonist เป็นทางเลือกที่ถูกต้องและสอดคล้องกับแนวทางการรักษามาตรฐาน
🔍 ข้ออื่นผิดเพราะอะไร:
• ข้อ ก. (Systemic glucocorticosteroid): Systemic glucocorticosteroid ในขนาดต่ำสามารถใช้เป็น add-on controller ในผู้ป่วย Severe Asthma (GINA Step 5) ที่ไม่สามารถควบคุมอาการได้ด้วยวิธีอื่น
• ข้อ ข. (Long acting anticholinergics): Long-acting anticholinergics เช่น Tiotropium Respimat จัดเป็น add-on controller medication ในผู้ป่วยหอบหืดตั้งแต่ Step 4 ถึง Step 5
• ข้อ ค. (Methyl xanthine): Methylxanthines เช่น Theophylline จัดเป็นทางเลือกของ controller medication ในการช่วยควบคุมอาการระยะยาวตามแนวทาง GINA
• ข้อ ง. (Long acting inhaled beta2 agonist): Long-acting inhaled beta-2 agonist (LABA) เช่น salmeterol หรือ formoterol ใช้ร่วมกับ ICS เป็นหัวใจหลักของ controller medication ตั้งแต่ Step 3 ขึ้นไป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8" s="100" t="n"/>
      <c r="L38" s="88" t="inlineStr">
        <is>
          <t>Asthma</t>
        </is>
      </c>
      <c r="M38" s="100" t="inlineStr">
        <is>
          <t>35</t>
        </is>
      </c>
      <c r="N38" s="88" t="inlineStr">
        <is>
          <t>Clinic</t>
        </is>
      </c>
      <c r="O38" s="100" t="n"/>
      <c r="P38" s="100" t="n"/>
      <c r="Q38" s="100" t="n"/>
    </row>
    <row r="39" ht="13.2" customHeight="1" s="49">
      <c r="A39" s="119" t="n">
        <v>37</v>
      </c>
      <c r="B39" s="88"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ข้อใดถูกต้องเกี่ยวกับความคลาดเคลื่อนทางยา (medication errors) ที่เกิดขึ้น</t>
        </is>
      </c>
      <c r="C39" s="100" t="n"/>
      <c r="D39" s="88" t="inlineStr">
        <is>
          <t>ความคลาดเคลื่อนที่เกิดจากการไม่ระบุวิธีใช้ให้ชัดเจน</t>
        </is>
      </c>
      <c r="E39" s="88" t="inlineStr">
        <is>
          <t>ความคลาดเคลื่อนจากการจ่ายยาผิดชนิด</t>
        </is>
      </c>
      <c r="F39" s="88" t="inlineStr">
        <is>
          <t>ความคลาดเคลื่อนที่เกิดจากไม่มียาในบัญชียาของโรงพยาบาล</t>
        </is>
      </c>
      <c r="G39" s="88" t="inlineStr">
        <is>
          <t>ความคลาดเคลื่อนจากการจ่ายยาผิดความแรง</t>
        </is>
      </c>
      <c r="H39" s="88" t="inlineStr">
        <is>
          <t>ความคลาดเคลื่อนจากการจ่ายยา ผิดความแรง และผิดวิธีใช้</t>
        </is>
      </c>
      <c r="I39" s="119" t="n">
        <v>2</v>
      </c>
      <c r="J39" s="88" t="inlineStr">
        <is>
          <t>✅ คำตอบที่ถูกต้อง: ข้อ ข. ความคลาดเคลื่อนจากการจ่ายยาผิดชนิด
💡 Background:
การบริบาลเภสัชกรรมในโรคระบบหายใจ (Asthma) ตามแนวทางเวชปฏิบัติ GINA และ GOLD Guidelines
🎯 ทำไมข้อนี้ถึงถูก:
ความคลาดเคลื่อนจากการจ่ายยาผิดชนิด เป็นทางเลือกที่ถูกต้องและสอดคล้องกับแนวทางการรักษามาตรฐาน
🔍 ข้ออื่นผิดเพราะอะไร:
• ข้อ ก. (ความคลาดเคลื่อนที่เกิดจากการไม่ระบุวิธีใช้ให้ชัดเจน): ใบสั่งยาระบุวิธีใช้ชัดเจนแล้วคือพ่นวันละ 2 ครั้งและ 4 ครั้ง ความผิดพลาดจึงเกิดที่ตัวยาไม่ใช่การไม่ระบุวิธีใช้
• ข้อ ค. (ความคลาดเคลื่อนที่เกิดจากไม่มียาในบัญชียาของโรงพยาบาล): โรงพยาบาลมียา Salbutamol จ่ายให้ผู้ป่วย ปัญหานี้จึงไม่ใช่เรื่องยาขาดคลังหรือไม่มียาในบัญชีโรงพยาบาล
• ข้อ ง. (ความคลาดเคลื่อนจากการจ่ายยาผิดความแรง): Salbutamol และ Salmeterol เป็นคนละตัวยากันโดยสิ้นเชิง จึงไม่ใช่ความคลาดเคลื่อนเรื่องความแรงของยาตัวเดียวกัน
• ข้อ จ. (ความคลาดเคลื่อนจากการจ่ายยา ผิดความแรง และผิดวิธีใช้): วิธีใช้ที่เขียนให้ผู้ป่วยสอดคล้องกับขนาดปกติของยาที่ได้รับ แต่ความผิดพลาดหลักอยู่ที่การหยิบและจ่ายยาผิดชนิด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9" s="100" t="n"/>
      <c r="L39" s="88" t="inlineStr">
        <is>
          <t>Asthma</t>
        </is>
      </c>
      <c r="M39" s="100" t="inlineStr">
        <is>
          <t>36</t>
        </is>
      </c>
      <c r="N39" s="88" t="inlineStr">
        <is>
          <t>Clinic</t>
        </is>
      </c>
      <c r="O39" s="100" t="n"/>
      <c r="P39" s="100" t="n"/>
      <c r="Q39" s="100" t="n"/>
    </row>
    <row r="40" ht="13.2" customHeight="1" s="49">
      <c r="A40" s="119" t="n">
        <v>38</v>
      </c>
      <c r="B40" s="88"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สิ่งที่ท่านควรบอกผู้ป่วยเกี่ยวกับการใช้ยา ipratropium inhaler คือข้อใด</t>
        </is>
      </c>
      <c r="C40" s="100" t="n"/>
      <c r="D40" s="88" t="inlineStr">
        <is>
          <t>ให้พ่นยาเข้าทางจมูก</t>
        </is>
      </c>
      <c r="E40" s="88" t="inlineStr">
        <is>
          <t>ยานี้เหมาะสำหรับรักษาอาการเฉียบพลัน</t>
        </is>
      </c>
      <c r="F40" s="88" t="inlineStr">
        <is>
          <t>หลังจากพ่นครั้งแรก ต้องรออย่างน้อย 10 นาที ก่อนที่จะพ่นครั้งที่สอง</t>
        </is>
      </c>
      <c r="G40" s="88" t="inlineStr">
        <is>
          <t>เนื่องจากยา-1 ขวด สามารถพ่นได้ 200 ครั้ง จึงสามารถใช้ยานี้ได้นานประมาณ 25 วัน</t>
        </is>
      </c>
      <c r="H40" s="88" t="inlineStr">
        <is>
          <t>ยานี้เป็นยารักษาอาการอักเสบของหลอดลม จึงควรใช้เป็นประจำติดต่อกัน</t>
        </is>
      </c>
      <c r="I40" s="119" t="n">
        <v>4</v>
      </c>
      <c r="J40" s="88" t="inlineStr">
        <is>
          <t>✅ คำตอบที่ถูกต้อง: ข้อ ง. เนื่องจากยา-1 ขวด สามารถพ่นได้ 200 ครั้ง จึงสามารถใช้ยานี้ได้นานประมาณ 25 วัน
💡 Background:
การบริบาลเภสัชกรรมในโรคระบบหายใจ (Asthma) ตามแนวทางเวชปฏิบัติ GINA และ GOLD Guidelines
🎯 ทำไมข้อนี้ถึงถูก:
เนื่องจากยา-1 ขวด สามารถพ่นได้ 200 ครั้ง จึงสามารถใช้ยานี้ได้นานประมาณ 25 วัน เป็นทางเลือกที่ถูกต้องและสอดคล้องกับแนวทางการรักษามาตรฐาน
🔍 ข้ออื่นผิดเพราะอะไร:
• ข้อ ก. (ให้พ่นยาเข้าทางจมูก): Ipratropium MDI เป็นยาพ่นสูดทางปากเพื่อออกฤทธิ์ขยายหลอดลมส่วนลึก ไม่ใช่ยาพ่นจมูกสำหรับรักษาภูมิแพ้
• ข้อ ข. (ยานี้เหมาะสำหรับรักษาอาการเฉียบพลัน): Ipratropium เป็น anticholinergic bronchodilator ที่ออกฤทธิ์ช้ากว่า SABA จึงไม่เหมาะสำหรับการบรรเทาอาการหอบเฉียบพลัน
• ข้อ ค. (หลังจากพ่นครั้งแรก ต้องรออย่างน้อย 10 นาที ก่อนที่จะพ่นครั้งที่สอง): การพ่นยาซ้ำในสูตร MDI ควรเว้นระยะห่างระหว่างพัฟฟ์ประมาณ 1 นาที ไม่จำเป็นต้องรอนานถึง 10 นาที
• ข้อ จ. (ยานี้เป็นยารักษาอาการอักเสบของหลอดลม จึงควรใช้เป็นประจำติดต่อกัน): Ipratropium ออกฤทธิ์ขยายหลอดลมผ่านการปิดกั้น muscarinic receptor เท่านั้น ไม่มีฤทธิ์ต้านการอักเสบเหมือนสเตียรอยด์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0" s="100" t="n"/>
      <c r="L40" s="88" t="inlineStr">
        <is>
          <t>Asthma</t>
        </is>
      </c>
      <c r="M40" s="100" t="inlineStr">
        <is>
          <t>37</t>
        </is>
      </c>
      <c r="N40" s="88" t="inlineStr">
        <is>
          <t>Clinic</t>
        </is>
      </c>
      <c r="O40" s="100" t="n"/>
      <c r="P40" s="100" t="n"/>
      <c r="Q40" s="100" t="n"/>
    </row>
    <row r="41" ht="13.2" customHeight="1" s="49">
      <c r="A41" s="119" t="n">
        <v>39</v>
      </c>
      <c r="B41" s="88"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การกลั้วคอหลังพ่นยา salmeterol inhaler จะช่วยลดความเสี่ยงของการเกิดอาการข้างเคียงได้หลายประการ ยกเว้น</t>
        </is>
      </c>
      <c r="C41" s="100" t="n"/>
      <c r="D41" s="88" t="inlineStr">
        <is>
          <t>ป้องกันเชื้อราในช่องปาก</t>
        </is>
      </c>
      <c r="E41" s="88" t="inlineStr">
        <is>
          <t>ลดความเสี่ยงของการเกิดเสียงแหบแห้ง</t>
        </is>
      </c>
      <c r="F41" s="88" t="inlineStr">
        <is>
          <t>ลดโอกาสการเกิดความดันในลูกตาสูง</t>
        </is>
      </c>
      <c r="G41" s="88" t="inlineStr">
        <is>
          <t>ลดโอกาสการเกิดหัวใจเต้นเร็ว</t>
        </is>
      </c>
      <c r="H41" s="88" t="inlineStr">
        <is>
          <t>ลดโอกาสการเกิดอาการมือสั่น</t>
        </is>
      </c>
      <c r="I41" s="119" t="n">
        <v>1</v>
      </c>
      <c r="J41" s="88" t="inlineStr">
        <is>
          <t>✅ คำตอบที่ถูกต้อง: ข้อ ก. ป้องกันเชื้อราในช่องปาก
💡 Background:
การบริบาลเภสัชกรรมในโรคระบบหายใจ (Asthma) ตามแนวทางเวชปฏิบัติ GINA และ GOLD Guidelines
🎯 ทำไมข้อนี้ถึงถูก:
ป้องกันเชื้อราในช่องปาก เป็นทางเลือกที่ถูกต้องและสอดคล้องกับแนวทางการรักษามาตรฐาน
🔍 ข้ออื่นผิดเพราะอะไร:
• ข้อ ข. (ลดความเสี่ยงของการเกิดเสียงแหบแห้ง): อาการเสียงแหบเกิดจากการระคายเคืองเส้นเสียงของตัวยาพ่น การบ้วนปากและกลั้วคอจึงช่วยลดความเสี่ยงนี้ได้
• ข้อ ค. (ลดโอกาสการเกิดความดันในลูกตาสูง): ละอองยาที่ติดค้างในช่องคออาจถูกกลืนและดูดซึม แต่การกลั้วคอช่วยขจัดยาตกค้างเฉพาะที่ในช่องปากเป็นหลัก
• ข้อ ง. (ลดโอกาสการเกิดหัวใจเต้นเร็ว): การกลั้วคอช่วยลดปริมาณยาตกค้างในช่องปากที่จะถูกกลืนลงทางเดินอาหารและดูดซึมเข้าสู่กระแสเลือดไปกระตุ้นหัวใจ
• ข้อ จ. (ลดโอกาสการเกิดอาการมือสั่น): การลดการกลืนยาลงสู่ระบบไหลเวียนโลหิตช่วยลดผลข้างเคียงของ beta-2 agonist ต่อกล้ามเนื้อลายได้บางส่วน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1" s="100" t="n"/>
      <c r="L41" s="88" t="inlineStr">
        <is>
          <t>Asthma</t>
        </is>
      </c>
      <c r="M41" s="100" t="inlineStr">
        <is>
          <t>38</t>
        </is>
      </c>
      <c r="N41" s="88" t="inlineStr">
        <is>
          <t>Clinic</t>
        </is>
      </c>
      <c r="O41" s="100" t="n"/>
      <c r="P41" s="100" t="n"/>
      <c r="Q41" s="100" t="n"/>
    </row>
    <row r="42" ht="13.2" customHeight="1" s="49">
      <c r="A42" s="119" t="n">
        <v>40</v>
      </c>
      <c r="B42" s="88"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ผู้ป่วยสงสัยว่าการรักษาโรคถุงลมโป่งพองที่เหมาะสมเป็นอย่างไร</t>
        </is>
      </c>
      <c r="C42" s="100" t="n"/>
      <c r="D42" s="88" t="inlineStr">
        <is>
          <t>ควรเริ่มการรักษาด้วยยาสเตียรอยด์ชนิดพ่น</t>
        </is>
      </c>
      <c r="E42" s="88" t="inlineStr">
        <is>
          <t>ควรเริ่มการรักษาด้วยยาขยายหลอดลมชนิด beta-agonist</t>
        </is>
      </c>
      <c r="F42" s="88" t="inlineStr">
        <is>
          <t>ควรเริ่มการรักษาด้วยยาขยายหลอดลมชนิด anticholinergic</t>
        </is>
      </c>
      <c r="G42" s="88" t="inlineStr">
        <is>
          <t>ผู้ป่วยทุกรายควรได้รับยาสเตียรอยด์ชนิดพ่น สำหรับควบคุมอาการ</t>
        </is>
      </c>
      <c r="H42" s="88" t="inlineStr">
        <is>
          <t>ผู้ป่วยทุกคนต้องได้รับยาสเตียรอยด์ชนิดกิน</t>
        </is>
      </c>
      <c r="I42" s="119" t="n">
        <v>1</v>
      </c>
      <c r="J42" s="88" t="inlineStr">
        <is>
          <t>✅ คำตอบที่ถูกต้อง: ข้อ ก. ควรเริ่มการรักษาด้วยยาสเตียรอยด์ชนิดพ่น
💡 Background:
การบริบาลเภสัชกรรมในโรคระบบหายใจ (Asthma) ตามแนวทางเวชปฏิบัติ GINA และ GOLD Guidelines
🎯 ทำไมข้อนี้ถึงถูก:
ควรเริ่มการรักษาด้วยยาสเตียรอยด์ชนิดพ่น เป็นทางเลือกที่ถูกต้องและสอดคล้องกับแนวทางการรักษามาตรฐาน
🔍 ข้ออื่นผิดเพราะอะไร:
• ข้อ ข. (ควรเริ่มการรักษาด้วยยาขยายหลอดลมชนิด beta-agonist): การเริ่มรักษา COPD ควรพิจารณา long-acting bronchodilator (LAMA หรือ LABA) เดี่ยวๆ หรือร่วมกันตามกลุ่มอาการ มากกว่าการให้ short-acting เดี่ยวๆ ตลอด
• ข้อ ค. (ควรเริ่มการรักษาด้วยยาขยายหลอดลมชนิด anticholinergic): Anticholinergic เป็นกลุ่มยาหลัก แต่แนวทาง GOLD แนะนำการประเมินกลุ่ม ABE เพื่อเลือก LAMA หรือ LABA/LAMA ตามความเหมาะสมของผู้ป่วยแต่ละราย
• ข้อ ง. (ผู้ป่วยทุกรายควรได้รับยาสเตียรอยด์ชนิดพ่น สำหรับควบคุมอาการ): Inhaled corticosteroid มีข้อบ่งใช้เฉพาะในผู้ป่วย COPD ที่มี eosinophils สูงหรือมีประวัติติดเชื้อกำเริบบ่อย ไม่ได้ให้ในผู้ป่วยทุกราย
• ข้อ จ. (ผู้ป่วยทุกคนต้องได้รับยาสเตียรอยด์ชนิดกิน): Oral corticosteroid มีผลข้างเคียงต่อระบบทั่วร่างกายสูงมาก ห้ามใช้เป็นการรักษาควบคุมระยะยาวใน COPD เด็ดขาด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2" s="100" t="n"/>
      <c r="L42" s="88" t="inlineStr">
        <is>
          <t>Asthma</t>
        </is>
      </c>
      <c r="M42" s="100" t="inlineStr">
        <is>
          <t>39</t>
        </is>
      </c>
      <c r="N42" s="88" t="inlineStr">
        <is>
          <t>Clinic</t>
        </is>
      </c>
      <c r="O42" s="100" t="n"/>
      <c r="P42" s="100" t="n"/>
      <c r="Q42" s="100" t="n"/>
    </row>
    <row r="43" ht="13.2" customHeight="1" s="49">
      <c r="A43" s="119" t="n">
        <v>41</v>
      </c>
      <c r="B43" s="88" t="inlineStr">
        <is>
          <t>ข้อใดกล่าวผิดเกี่ยวกับ salmeterol</t>
        </is>
      </c>
      <c r="C43" s="100" t="n"/>
      <c r="D43" s="88" t="inlineStr">
        <is>
          <t>Salmeterol มีข้อบ่งใช้ในการจับหืดที่เกิดขึ้นเฉียบพลัน</t>
        </is>
      </c>
      <c r="E43" s="88" t="inlineStr">
        <is>
          <t>กลไกการออกฤทธิ์คือกระตุ้นเอนไซม์ adenylate cyclase</t>
        </is>
      </c>
      <c r="F43" s="88" t="inlineStr">
        <is>
          <t>สามารถใช้กับผู้ป่วยที่มีอาการ nocturnal asthma มากกว่า 1 ครั้ง/สัปดาห์</t>
        </is>
      </c>
      <c r="G43" s="88" t="inlineStr">
        <is>
          <t>การใช้ยานี้นาน ๆ ทำให้การตอบสนองต่อยาลดลง (tachyphylaxis)</t>
        </is>
      </c>
      <c r="H43" s="88" t="inlineStr">
        <is>
          <t>หากไม่มี salmeterol สามารถใช้ albuterol แทนได้</t>
        </is>
      </c>
      <c r="I43" s="119" t="n">
        <v>1</v>
      </c>
      <c r="J43" s="88" t="inlineStr">
        <is>
          <t>✅ คำตอบที่ถูกต้อง: ข้อ ก. Salmeterol มีข้อบ่งใช้ในการจับหืดที่เกิดขึ้นเฉียบพลัน
💡 Background:
การบริบาลเภสัชกรรมในโรคระบบหายใจ (Asthma) ตามแนวทางเวชปฏิบัติ GINA และ GOLD Guidelines
🎯 ทำไมข้อนี้ถึงถูก:
Salmeterol มีข้อบ่งใช้ในการจับหืดที่เกิดขึ้นเฉียบพลัน เป็นทางเลือกที่ถูกต้องและสอดคล้องกับแนวทางการรักษามาตรฐาน
🔍 ข้ออื่นผิดเพราะอะไร:
• ข้อ ข. (กลไกการออกฤทธิ์คือกระตุ้นเอนไซม์ adenylate cyclase): Salmeterol เป็น beta-2 agonist ที่กระตุ้น Gs protein และ adenylate cyclase เพื่อเพิ่ม cAMP ในเซลล์กล้ามเนื้อเรียบหลอดลม
• ข้อ ค. (สามารถใช้กับผู้ป่วยที่มีอาการ nocturnal asthma มากกว่า 1 ครั้ง/สัปดาห์): Salmeterol เป็น LABA ที่ออกฤทธิ์ยาวนาน 12 ชั่วโมง จึงเหมาะสำหรับป้องกันอาการหอบกลางคืน (nocturnal asthma)
• ข้อ ง. (การใช้ยานี้นาน ๆ ทำให้การตอบสนองต่อยาลดลง (tachyphylaxis)): การใช้ beta-2 agonist ต่อเนื่องเป็นเวลานานอาจทำให้เกิด beta-receptor downregulation และ tachyphylaxis ได้จริง
• ข้อ จ. (หากไม่มี salmeterol สามารถใช้ albuterol แทนได้): Albuterol (Salbutamol) เป็น beta-2 agonist เช่นกัน แม้จะมีระยะเวลาออกฤทธิ์สั้นกว่าแต่ใช้ทดแทนกลไกขยายหลอดลมได้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3" s="100" t="n"/>
      <c r="L43" s="88" t="inlineStr">
        <is>
          <t>Asthma</t>
        </is>
      </c>
      <c r="M43" s="100" t="inlineStr">
        <is>
          <t>40</t>
        </is>
      </c>
      <c r="N43" s="88" t="inlineStr">
        <is>
          <t>Clinic</t>
        </is>
      </c>
      <c r="O43" s="100" t="n"/>
      <c r="P43" s="100" t="n"/>
      <c r="Q43" s="100" t="n"/>
    </row>
    <row r="44" ht="13.2" customHeight="1" s="49">
      <c r="A44" s="119" t="n">
        <v>42</v>
      </c>
      <c r="B44" s="88" t="inlineStr">
        <is>
          <t>ข้อใดคือกลไกการออกฤทธิ์ของ ipratropium MDI</t>
        </is>
      </c>
      <c r="C44" s="100" t="n"/>
      <c r="D44" s="88" t="inlineStr">
        <is>
          <t>Selective beta2 - adrenergic receptor agonist</t>
        </is>
      </c>
      <c r="E44" s="88" t="inlineStr">
        <is>
          <t>Phosphodiesterase enzyme inhibitor</t>
        </is>
      </c>
      <c r="F44" s="88" t="inlineStr">
        <is>
          <t>Muscarinic cholinergic receptor antagonist</t>
        </is>
      </c>
      <c r="G44" s="88" t="inlineStr">
        <is>
          <t>Immunosuppressive agent</t>
        </is>
      </c>
      <c r="H44" s="88" t="inlineStr">
        <is>
          <t>Lipoxygenase enzyme inhibitor</t>
        </is>
      </c>
      <c r="I44" s="119" t="n">
        <v>3</v>
      </c>
      <c r="J44" s="88" t="inlineStr">
        <is>
          <t>✅ คำตอบที่ถูกต้อง: ข้อ ค. Muscarinic cholinergic receptor antagonist
💡 Background:
การบริบาลเภสัชกรรมในโรคระบบหายใจ (COPD) ตามแนวทางเวชปฏิบัติ GINA และ GOLD Guidelines
🎯 ทำไมข้อนี้ถึงถูก:
Muscarinic cholinergic receptor antagonist เป็นทางเลือกที่ถูกต้องและสอดคล้องกับแนวทางการรักษามาตรฐาน
🔍 ข้ออื่นผิดเพราะอะไร:
• ข้อ ก. (Selective beta2 - adrenergic receptor agonist): Selective beta-2 adrenergic agonist เป็นกลไกของยาในกลุ่ม Salbutamol, Terbutaline หรือ Salmeterol ไม่ใช่ ipratropium
• ข้อ ข. (Phosphodiesterase enzyme inhibitor): Phosphodiesterase inhibitor เป็นกลไกขยายหลอดลมและต้านการอักเสบของ Theophylline หรือ Roflumilast
• ข้อ ง. (Immunosuppressive agent): Immunosuppressive agent เป็นกลไกของยากลุ่มสเตียรอยด์หรือยากดภูมิคุ้มกันทางชีวภาพ ไม่ใช่ anticholinergic
• ข้อ จ. (Lipoxygenase enzyme inhibitor): Lipoxygenase enzyme inhibitor เป็นกลไกยับยั้งการสร้าง leukotrienes ของยา Zileuton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4" s="100" t="n"/>
      <c r="L44" s="88" t="inlineStr">
        <is>
          <t>COPD</t>
        </is>
      </c>
      <c r="M44" s="100" t="inlineStr">
        <is>
          <t>41</t>
        </is>
      </c>
      <c r="N44" s="88" t="inlineStr">
        <is>
          <t>Clinic</t>
        </is>
      </c>
      <c r="O44" s="100" t="n"/>
      <c r="P44" s="100" t="n"/>
      <c r="Q44" s="100" t="n"/>
    </row>
    <row r="45" ht="13.2" customHeight="1" s="49">
      <c r="A45" s="119" t="n">
        <v>43</v>
      </c>
      <c r="B45" s="88" t="inlineStr">
        <is>
          <t>ชายอายุ 20 ปี มาพบแพทย์์ด้วยอาการหวัดมีน้ำมูกใส คัดจมูก คันจมูก จาม ซึ่งเป็นมาประมาณ 5 วัน
จากอาการดังกล่าว อยากทราบว่าผู้ป่วยรายนี้ก็น่าจะเป็นโรคอะไร</t>
        </is>
      </c>
      <c r="C45" s="100" t="n"/>
      <c r="D45" s="88" t="inlineStr">
        <is>
          <t>Sinusitis</t>
        </is>
      </c>
      <c r="E45" s="88" t="inlineStr">
        <is>
          <t>Allergic rhinitis</t>
        </is>
      </c>
      <c r="F45" s="88" t="inlineStr">
        <is>
          <t>Cystitis</t>
        </is>
      </c>
      <c r="G45" s="88" t="inlineStr">
        <is>
          <t>Common cold</t>
        </is>
      </c>
      <c r="H45" s="88" t="inlineStr">
        <is>
          <t>Bronchitis</t>
        </is>
      </c>
      <c r="I45" s="119" t="n">
        <v>2</v>
      </c>
      <c r="J45" s="88" t="inlineStr">
        <is>
          <t>✅ คำตอบที่ถูกต้อง: ข้อ ข. Allergic rhinitis
💡 Background:
การบริบาลเภสัชกรรมในโรคระบบหายใจ (Asthma) ตามแนวทางเวชปฏิบัติ GINA และ GOLD Guidelines
🎯 ทำไมข้อนี้ถึงถูก:
Allergic rhinitis เป็นทางเลือกที่ถูกต้องและสอดคล้องกับแนวทางการรักษามาตรฐาน
🔍 ข้ออื่นผิดเพราะอะไร:
• ข้อ ก. (Sinusitis): Sinusitis จะมีอาการปวดหน่วงบริเวณใบหน้า น้ำมูกข้นเขียวหรือเหลือง และมักมีไข้ร่วมด้วย ไม่ใช่น้ำมูกใสคันจามเรื้อรัง
• ข้อ ค. (Cystitis): Cystitis เป็นการติดเชื้อในกระเพาะปัสสาวะ มีอาการปัสสาวะแสบขัดและขุ่น ไม่เกี่ยวข้องกับทางเดินหายใจ
• ข้อ ง. (Common cold): Common cold เกิดจากการติดเชื้อไวรัส มีไข้ต่ำ เจ็บคอ และอาการมักหายได้เองภายใน 7 ถึง 10 วัน
• ข้อ จ. (Bronchitis): Bronchitis เป็นการอักเสบของหลอดลมส่วนล่าง มีอาการไอเด่นชัด มีเสมหะ และอาจมีไข้ ไม่ใช่อาการคัดจมูกจามส่วนบน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5" s="100" t="n"/>
      <c r="L45" s="88" t="inlineStr">
        <is>
          <t>Asthma</t>
        </is>
      </c>
      <c r="M45" s="100" t="inlineStr">
        <is>
          <t>42</t>
        </is>
      </c>
      <c r="N45" s="88" t="inlineStr">
        <is>
          <t>Clinic</t>
        </is>
      </c>
      <c r="O45" s="100" t="n"/>
      <c r="P45" s="100" t="n"/>
      <c r="Q45" s="100" t="n"/>
    </row>
    <row r="46" ht="13.2" customHeight="1" s="49">
      <c r="A46" s="119" t="n">
        <v>44</v>
      </c>
      <c r="B46" s="88" t="inlineStr">
        <is>
          <t>หลังการตรวจวินิจฉัย แพทย์์ได้สั่งจ่ายยารวม 4 รายการ เมื่อผู้ป่วยไปรับยาที่ห้องยาพบว่ารียาคือ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อยากทราบว่าทำไมยาถึงไม่มีจำหน่ายในร้านยา
ทำไมยา Pseudoephedrine จึงไม่มีจำหน่ายในร้านยาทั่วไป</t>
        </is>
      </c>
      <c r="C46" s="100" t="n"/>
      <c r="D46" s="88" t="inlineStr">
        <is>
          <t>เนื่องจากจัดเป็นยาควบคุมพิเศษ</t>
        </is>
      </c>
      <c r="E46" s="88" t="inlineStr">
        <is>
          <t>เนื่องจากจัดเป็นยาที่ลงทะเบียนแบบมีเงื่อนไขต้องติดตามการใช้ในโรงพยาบาล</t>
        </is>
      </c>
      <c r="F46" s="88" t="inlineStr">
        <is>
          <t>เนื่องจากจัดเป็นยาเสพติดให้โทษ ประเภท 2</t>
        </is>
      </c>
      <c r="G46" s="88" t="inlineStr">
        <is>
          <t>เนื่องจากจัดเป็นวัตถุออกฤทธิ์ต่อจิตประสาท</t>
        </is>
      </c>
      <c r="H46" s="88" t="inlineStr">
        <is>
          <t>เนื่องจากจัดเป็นยาอันตราย</t>
        </is>
      </c>
      <c r="I46" s="119" t="n">
        <v>4</v>
      </c>
      <c r="J46" s="88" t="inlineStr">
        <is>
          <t>✅ คำตอบที่ถูกต้อง: ข้อ ง. เนื่องจากจัดเป็นวัตถุออกฤทธิ์ต่อจิตประสาท
💡 Background:
การบริบาลเภสัชกรรมในโรคระบบหายใจ (Asthma) ตามแนวทางเวชปฏิบัติ GINA และ GOLD Guidelines
🎯 ทำไมข้อนี้ถึงถูก:
เนื่องจากจัดเป็นวัตถุออกฤทธิ์ต่อจิตประสาท เป็นทางเลือกที่ถูกต้องและสอดคล้องกับแนวทางการรักษามาตรฐาน
🔍 ข้ออื่นผิดเพราะอะไร:
• ข้อ ก. (เนื่องจากจัดเป็นยาควบคุมพิเศษ): ยาควบคุมพิเศษต้องมีใบสั่งแพทย์์เพื่อจำหน่าย แต่ไม่จำเป็นต้องเก็บรักษาในตู้ล็อคสองชั้นเหมือนวัตถุเสพติด
• ข้อ ข. (เนื่องจากจัดเป็นยาที่ลงทะเบียนแบบมีเงื่อนไขต้องติดตามการใช้ในโรงพยาบาล): ยาที่ต้องติดตามการใช้ในโรงพยาบาลเป็นยานวัตกรรมใหม่ที่มี safety surveillance แต่ไม่ใช่กลุ่มยาเสพติดประเภท 2
• ข้อ ค. (เนื่องจากจัดเป็นยาเสพติดให้โทษ ประเภท 2): ยาเสพติดให้โทษประเภท 2 ได้แก่ Morphine, Pethidine, Fentanyl ซึ่งต้องจัดเก็บในตู้เฉพาะและมีการควบคุมอย่างเข้มงวด
• ข้อ จ. (เนื่องจากจัดเป็นยาอันตราย): ยาอันตรายเป็นกลุ่มยาทั่วไปที่เภสัชกรจ่ายได้ในร้านยา ไม่ต้องจัดเก็บในตู้ล็อคสองชั้นหรือควบคุมเป็นพิเศษ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6" s="100" t="n"/>
      <c r="L46" s="88" t="inlineStr">
        <is>
          <t>Asthma</t>
        </is>
      </c>
      <c r="M46" s="100" t="inlineStr">
        <is>
          <t>43</t>
        </is>
      </c>
      <c r="N46" s="88" t="inlineStr">
        <is>
          <t>Clinic</t>
        </is>
      </c>
      <c r="O46" s="100" t="n"/>
      <c r="P46" s="100" t="n"/>
      <c r="Q46" s="100" t="n"/>
    </row>
    <row r="47" ht="13.2" customHeight="1" s="49">
      <c r="A47" s="119" t="n">
        <v>45</v>
      </c>
      <c r="B47" s="88" t="inlineStr">
        <is>
          <t>ในระหว่างจ่ายยา เภสัชกรได้ให้คำแนะนำแก่ผู้ป่วยเกี่ยวกับการใช้ยาว่าไม่ควรใช้ยาติดต่อกันนานเกิน 7 วัน อยากทราบว่าเพราะเหตุใด
ทำไมจึงไม่ควรใช้ยาพ่นหรือยาลดน้ำมูกกลุ่ม Sympathomimetics (เช่น Pseudoephedrine, Oxymetazoline) ติดต่อกันเกิน 7 วัน</t>
        </is>
      </c>
      <c r="C47" s="100" t="n"/>
      <c r="D47" s="88" t="inlineStr">
        <is>
          <t>เพื่อป้องกันปัญหาการดื้อยา</t>
        </is>
      </c>
      <c r="E47" s="88" t="inlineStr">
        <is>
          <t>เพื่อป้องกันการเกิด hypertension</t>
        </is>
      </c>
      <c r="F47" s="88" t="inlineStr">
        <is>
          <t>เพื่อป้องกันการเกิด hyperglycemia</t>
        </is>
      </c>
      <c r="G47" s="88" t="inlineStr">
        <is>
          <t>เพื่อป้องกันการเกิด rebound congestion</t>
        </is>
      </c>
      <c r="H47" s="88" t="inlineStr">
        <is>
          <t>เพื่อไม่ให้เกิดปัญหา insomnia</t>
        </is>
      </c>
      <c r="I47" s="119" t="n">
        <v>4</v>
      </c>
      <c r="J47" s="88" t="inlineStr">
        <is>
          <t>✅ คำตอบที่ถูกต้อง: ข้อ ง. เพื่อป้องกันการเกิด rebound congestion
💡 Background:
การบริบาลเภสัชกรรมในโรคระบบหายใจ (Asthma) ตามแนวทางเวชปฏิบัติ GINA และ GOLD Guidelines
🎯 ทำไมข้อนี้ถึงถูก:
เพื่อป้องกันการเกิด rebound congestion เป็นทางเลือกที่ถูกต้องและสอดคล้องกับแนวทางการรักษามาตรฐาน
🔍 ข้ออื่นผิดเพราะอะไร:
• ข้อ ก. (เพื่อป้องกันปัญหาการดื้อยา): การใช้ topical decongestants ไม่ได้ทำให้เชื้อแบคทีเรียหรือไวรัสดื้อยาเนื่องจากไม่มีฤทธิ์ต้านจุลชีพ
• ข้อ ข. (เพื่อป้องกันการเกิด hypertension): Hypertension เป็นผลข้างเคียงที่สัมพันธ์กับ systemic decongestants แบบรับประทาน เช่น pseudoephedrine มากกว่า
• ข้อ ค. (เพื่อป้องกันการเกิด hyperglycemia): Hyperglycemia ไม่ใช่อาการไม่พึงประสงค์โดยตรงของการใช้ยาพ่นจมูกกลุ่ม sympathomimetic decongestants
• ข้อ จ. (เพื่อไม่ให้เกิดปัญหา insomnia): Insomnia เกิดจาก systemic absorption ของยาแก้คัดจมูกชนิดรับประทานที่กระตุ้นระบบประสาทส่วนกลาง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7" s="100" t="n"/>
      <c r="L47" s="88" t="inlineStr">
        <is>
          <t>Asthma</t>
        </is>
      </c>
      <c r="M47" s="100" t="inlineStr">
        <is>
          <t>44</t>
        </is>
      </c>
      <c r="N47" s="88" t="inlineStr">
        <is>
          <t>Clinic</t>
        </is>
      </c>
      <c r="O47" s="100" t="n"/>
      <c r="P47" s="100" t="n"/>
      <c r="Q47" s="100" t="n"/>
    </row>
    <row r="48" ht="13.2" customHeight="1" s="49">
      <c r="A48" s="119" t="n">
        <v>46</v>
      </c>
      <c r="B48" s="88" t="inlineStr">
        <is>
          <t>ผู้ป่วยได้สอบถามเภสัชกรว่าสามารถใช้สมุนไพรตัวใดเพื่อลดอาการไอได้บ้าง ท่านจะแนะนำให้ใช้สมุนไพรข้อใด
สมุนไพรข้อใดที่มีข้อบ่งใช้ในการบรรเทาอาการไอและขับเสมหะตามบัญชียาหลักแห่งชาติ</t>
        </is>
      </c>
      <c r="C48" s="100" t="n"/>
      <c r="D48" s="88" t="inlineStr">
        <is>
          <t>ฟ้าทลายโจร</t>
        </is>
      </c>
      <c r="E48" s="88" t="inlineStr">
        <is>
          <t>ไพล</t>
        </is>
      </c>
      <c r="F48" s="88" t="inlineStr">
        <is>
          <t>ขิง</t>
        </is>
      </c>
      <c r="G48" s="88" t="inlineStr">
        <is>
          <t>ชุมเห็ดเทศ</t>
        </is>
      </c>
      <c r="H48" s="88" t="inlineStr">
        <is>
          <t>เสลดพังพอน</t>
        </is>
      </c>
      <c r="I48" s="119" t="n">
        <v>3</v>
      </c>
      <c r="J48" s="88" t="inlineStr">
        <is>
          <t>✅ คำตอบที่ถูกต้อง: ข้อ ค. ขิง
💡 Background:
การบริบาลเภสัชกรรมในโรคระบบหายใจ (Asthma) ตามแนวทางเวชปฏิบัติ GINA และ GOLD Guidelines
🎯 ทำไมข้อนี้ถึงถูก:
ขิง เป็นทางเลือกที่ถูกต้องและสอดคล้องกับแนวทางการรักษามาตรฐาน
🔍 ข้ออื่นผิดเพราะอะไร:
• ข้อ ก. (ฟ้าทลายโจร): ฟ้าทะลายโจรมีสาร andrographolide เด่นในด้านบรรเทาอาการหวัด เจ็บคอ และลดไข้ ไม่ใช่ยาแก้ไอโดยตรง
• ข้อ ข. (ไพล): ไพลมีสารสำคัญขมิ้นชันและน้ำมันหอมระเหยที่เน้นลดการอักเสบและอาการปวดเมื่อยกล้ามเนื้อ
• ข้อ ง. (ชุมเห็ดเทศ): ชุมเห็ดเทศมีสาร anthraquinones ออกฤทธิ์กระตุ้นการบีบตัวของลำไส้ใหญ่ ใช้เป็นยาระบายแก้ท้องผูก
• ข้อ จ. (เสลดพังพอน): เสลดพังพอนมีฤทธิ์ต้านการอักเสบ ถอนพิษแมลงสัตว์กัดต่อย และรักษาแผลเริมหรืองูสวัดทางผิวหนัง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8" s="100" t="n"/>
      <c r="L48" s="88" t="inlineStr">
        <is>
          <t>Asthma</t>
        </is>
      </c>
      <c r="M48" s="100" t="inlineStr">
        <is>
          <t>45</t>
        </is>
      </c>
      <c r="N48" s="88" t="inlineStr">
        <is>
          <t>Clinic</t>
        </is>
      </c>
      <c r="O48" s="100" t="n"/>
      <c r="P48" s="100" t="n"/>
      <c r="Q48" s="100" t="n"/>
    </row>
    <row r="49" ht="13.2" customHeight="1" s="49">
      <c r="A49" s="119" t="n">
        <v>47</v>
      </c>
      <c r="B49" s="88" t="inlineStr">
        <is>
          <t>สมุนไพรแก้ไออื่นๆ นอกจากสมุนไพรข้อข้างต้น
สมุนไพรข้อใดที่มีสรรพคุณช่วยบรรเทาอาการไอ ขับเสมหะ</t>
        </is>
      </c>
      <c r="C49" s="100" t="n"/>
      <c r="D49" s="88" t="inlineStr">
        <is>
          <t>ข่า</t>
        </is>
      </c>
      <c r="E49" s="88" t="inlineStr">
        <is>
          <t>ตะไคร้</t>
        </is>
      </c>
      <c r="F49" s="88" t="inlineStr">
        <is>
          <t>ดีปลี</t>
        </is>
      </c>
      <c r="G49" s="88" t="inlineStr">
        <is>
          <t>กระเทียม</t>
        </is>
      </c>
      <c r="H49" s="88" t="inlineStr">
        <is>
          <t>กะเพรา</t>
        </is>
      </c>
      <c r="I49" s="119" t="n">
        <v>3</v>
      </c>
      <c r="J49" s="88" t="inlineStr">
        <is>
          <t>✅ คำตอบที่ถูกต้อง: ข้อ ค. ดีปลี
💡 Background:
การบริบาลเภสัชกรรมในโรคระบบหายใจ (Asthma) ตามแนวทางเวชปฏิบัติ GINA และ GOLD Guidelines
🎯 ทำไมข้อนี้ถึงถูก:
ดีปลี เป็นทางเลือกที่ถูกต้องและสอดคล้องกับแนวทางการรักษามาตรฐาน
🔍 ข้ออื่นผิดเพราะอะไร:
• ข้อ ก. (ข่า): ข่ามีฤทธิ์ขับลมในทางเดินอาหาร ต้านเชื้อราบนผิวหนัง และบรรเทาอาการแน่นจุกเสียด ไม่ได้เน้นแก้ไอ
• ข้อ ข. (ตะไคร้): ตะไคร้มีน้ำมันหอมระเหยช่วยขับลม ขับปัสสาวะ และเจริญอาหาร ไม่ใช่สมุนไพรหลักตามบัญชียาหลักสำหรับแก้ไอ
• ข้อ ง. (กระเทียม): กระเทียมมีสาร allicin ช่วยลดไขมันในเลือดและต้านเชื้อแบคทีเรีย แต่ไม่ได้ใช้เป็นสมุนไพรเด่นในการขับเสมหะแก้ไอ
• ข้อ จ. (กะเพรา): กะเพรามีสรรพคุณเด่นในการขับลม แก้ปวดท้อง และบรรเทาอาการจุกเสียดแน่นเฟ้อในกระเพาะอาหาร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9" s="100" t="n"/>
      <c r="L49" s="88" t="inlineStr">
        <is>
          <t>Asthma</t>
        </is>
      </c>
      <c r="M49" s="100" t="inlineStr">
        <is>
          <t>46</t>
        </is>
      </c>
      <c r="N49" s="88" t="inlineStr">
        <is>
          <t>Clinic</t>
        </is>
      </c>
      <c r="O49" s="100" t="n"/>
      <c r="P49" s="100" t="n"/>
      <c r="Q49" s="100" t="n"/>
    </row>
    <row r="50" ht="13.2" customHeight="1" s="49">
      <c r="A50" s="119" t="n">
        <v>48</v>
      </c>
      <c r="B50" s="88" t="inlineStr">
        <is>
          <t>ข้อใดไม่ใช่อาการข้างเคียงของการใช้ยา salbutamol</t>
        </is>
      </c>
      <c r="C50" s="100" t="n"/>
      <c r="D50" s="88" t="inlineStr">
        <is>
          <t>ใจสั่น</t>
        </is>
      </c>
      <c r="E50" s="88" t="inlineStr">
        <is>
          <t>ปัสสาวะคั่ง</t>
        </is>
      </c>
      <c r="F50" s="88" t="inlineStr">
        <is>
          <t>ปากแห้ง</t>
        </is>
      </c>
      <c r="G50" s="88" t="inlineStr">
        <is>
          <t>รับรสผิดปกติ</t>
        </is>
      </c>
      <c r="H50" s="88" t="inlineStr">
        <is>
          <t>ปวดศีรษะ</t>
        </is>
      </c>
      <c r="I50" s="119" t="n">
        <v>2</v>
      </c>
      <c r="J50" s="88" t="inlineStr">
        <is>
          <t>✅ คำตอบที่ถูกต้อง: ข้อ ข. ปัสสาวะคั่ง
💡 Background:
การบริบาลเภสัชกรรมในโรคระบบหายใจ (Asthma) ตามแนวทางเวชปฏิบัติ GINA และ GOLD Guidelines
🎯 ทำไมข้อนี้ถึงถูก:
ปัสสาวะคั่ง เป็นทางเลือกที่ถูกต้องและสอดคล้องกับแนวทางการรักษามาตรฐาน
🔍 ข้ออื่นผิดเพราะอะไร:
• ข้อ ก. (ใจสั่น): ใจสั่นเป็นผลข้างเคียงเด่นของ Salbutamol จากการกระตุ้น beta-2 receptor และมีผล spillover ข้ามไปกระตุ้น beta-1 ที่หัวใจ
• ข้อ ค. (ปากแห้ง): ปากแห้งอาจพบได้บ้างจากการหายใจทางปากหรือการสะสมของละอองยาพ่นเฉพาะที่
• ข้อ ง. (รับรสผิดปกติ): การรับรสผิดปกติอาจเกิดจากการสัมผัสสารแต่งรสหรือสารขับดันของตัวยาพ่นสูดในช่องปาก
• ข้อ จ. (ปวดศีรษะ): ปวดศีรษะสัมพันธ์กับการเปลี่ยนแปลงของหลอดเลือดสมองจากการกระตุ้น beta-2 adrenergic receptor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0" s="100" t="n"/>
      <c r="L50" s="88" t="inlineStr">
        <is>
          <t>Asthma</t>
        </is>
      </c>
      <c r="M50" s="100" t="inlineStr">
        <is>
          <t>47</t>
        </is>
      </c>
      <c r="N50" s="88" t="inlineStr">
        <is>
          <t>Clinic</t>
        </is>
      </c>
      <c r="O50" s="100" t="n"/>
      <c r="P50" s="100" t="n"/>
      <c r="Q50" s="100" t="n"/>
    </row>
    <row r="51" ht="13.2" customHeight="1" s="49">
      <c r="A51" s="119" t="n">
        <v>49</v>
      </c>
      <c r="B51" s="88" t="inlineStr">
        <is>
          <t>การใช้ salbutamol ข้อใดถูกต้อง</t>
        </is>
      </c>
      <c r="C51" s="100" t="n"/>
      <c r="D51" s="88" t="inlineStr">
        <is>
          <t>ใช้ปากอมให้สนิท</t>
        </is>
      </c>
      <c r="E51" s="88" t="inlineStr">
        <is>
          <t>หายใจเข้าทางจมูก</t>
        </is>
      </c>
      <c r="F51" s="88" t="inlineStr">
        <is>
          <t>หายใจออกทันที</t>
        </is>
      </c>
      <c r="G51" s="88" t="inlineStr">
        <is>
          <t>บ้วนปากทันที</t>
        </is>
      </c>
      <c r="H51" s="88" t="inlineStr">
        <is>
          <t>ไม่ต้องเขย่าขวด</t>
        </is>
      </c>
      <c r="I51" s="119" t="n">
        <v>1</v>
      </c>
      <c r="J51" s="88" t="inlineStr">
        <is>
          <t>✅ คำตอบที่ถูกต้อง: ข้อ ก. ใช้ปากอมให้สนิท
💡 Background:
การบริบาลเภสัชกรรมในโรคระบบหายใจ (Asthma) ตามแนวทางเวชปฏิบัติ GINA และ GOLD Guidelines
🎯 ทำไมข้อนี้ถึงถูก:
ใช้ปากอมให้สนิท เป็นทางเลือกที่ถูกต้องและสอดคล้องกับแนวทางการรักษามาตรฐาน
🔍 ข้ออื่นผิดเพราะอะไร:
• ข้อ ข. (หายใจเข้าทางจมูก): การพ่นยา MDI ต้องหายใจเข้าลึกและช้าทางปากพร้อมกับกดยา เพื่อให้ละอองยาลงสู่หลอดลมส่วนลึกได้ดีที่สุด
• ข้อ ค. (หายใจออกทันที): หลังสูดยาเข้าเต็มที่แล้ว ต้องกลั้นหายใจประมาณ 10 วินาทีเพื่อให้ละอองยาตกตะกอนในหลอดลม ไม่ควรหายใจออกทันที
• ข้อ ง. (บ้วนปากทันที): Salbutamol เป็นยาขยายหลอดลม ไม่จำเป็นต้องบ้วนปากทันทีเหมือนยากลุ่ม inhaled corticosteroid
• ข้อ จ. (ไม่ต้องเขย่าขวด): กระบอกยา MDI เป็นสารแขวนลอย จึงจำเป็นต้องเขย่าขวดในแนวตั้ง 4 ถึง 5 ครั้งก่อนพ่นยาทุกครั้ง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1" s="100" t="n"/>
      <c r="L51" s="88" t="inlineStr">
        <is>
          <t>Asthma</t>
        </is>
      </c>
      <c r="M51" s="100" t="inlineStr">
        <is>
          <t>48</t>
        </is>
      </c>
      <c r="N51" s="88" t="inlineStr">
        <is>
          <t>Clinic</t>
        </is>
      </c>
      <c r="O51" s="100" t="n"/>
      <c r="P51" s="100" t="n"/>
      <c r="Q51" s="100" t="n"/>
    </row>
    <row r="52" ht="13.2" customHeight="1" s="49">
      <c r="A52" s="119" t="n">
        <v>50</v>
      </c>
      <c r="B52" s="88" t="inlineStr">
        <is>
          <t>ข้อใดไม่ถูกต้องเกี่ยวกับ seretide accuhaler</t>
        </is>
      </c>
      <c r="C52" s="100" t="n"/>
      <c r="D52" s="88" t="inlineStr">
        <is>
          <t>พกพาสะดวก</t>
        </is>
      </c>
      <c r="E52" s="88" t="inlineStr">
        <is>
          <t>ไม่มี propellant</t>
        </is>
      </c>
      <c r="F52" s="88" t="inlineStr">
        <is>
          <t>ปล่อย 1 dose สูดได้หลายที</t>
        </is>
      </c>
      <c r="G52" s="88" t="inlineStr">
        <is>
          <t>ไม่อาศัยความสัมพันธ์ระหว่างแรงกดและการหายใจ</t>
        </is>
      </c>
      <c r="H52" s="88" t="inlineStr">
        <is>
          <t>ใช้ meter dose valve ในการปล่อยตัวยา</t>
        </is>
      </c>
      <c r="I52" s="119" t="n">
        <v>5</v>
      </c>
      <c r="J52" s="88" t="inlineStr">
        <is>
          <t>✅ คำตอบที่ถูกต้อง: ข้อ จ. ใช้ meter dose valve ในการปล่อยตัวยา
💡 Background:
การบริบาลเภสัชกรรมในโรคระบบหายใจ (Asthma) ตามแนวทางเวชปฏิบัติ GINA และ GOLD Guidelines
🎯 ทำไมข้อนี้ถึงถูก:
ใช้ meter dose valve ในการปล่อยตัวยา เป็นทางเลือกที่ถูกต้องและสอดคล้องกับแนวทางการรักษามาตรฐาน
🔍 ข้ออื่นผิดเพราะอะไร:
• ข้อ ก. (พกพาสะดวก): Seretide Accuhaler ออกแบบเป็นอุปกรณ์พกพาสะดวกพร้อมตัวนับจำนวนครั้งที่เหลืออยู่ชัดเจน
• ข้อ ข. (ไม่มี propellant): Accuhaler เป็น dry powder inhaler (DPI) ที่อาศัยแรงสูดของผู้ป่วย จึงไม่มีสารขับดัน (propellant-free)
• ข้อ ค. (ปล่อย 1 dose สูดได้หลายที): อุปกรณ์ถูกออกแบบให้ปลดปล่อยยา 1 ตลับต่อการเลื่อนคันโยก 1 ครั้ง เพื่อสูดเพียง 1 ครั้งเท่านั้น
• ข้อ ง. (ไม่อาศัยความสัมพันธ์ระหว่างแรงกดและการหายใจ): การใช้ Accuhaler เป็น DPI จึงไม่ต้องอาศัยการทำงานประสานกันระหว่างมือกดกับการหายใจเข้าเหมือน MDI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2" s="100" t="n"/>
      <c r="L52" s="88" t="inlineStr">
        <is>
          <t>Asthma</t>
        </is>
      </c>
      <c r="M52" s="100" t="inlineStr">
        <is>
          <t>49</t>
        </is>
      </c>
      <c r="N52" s="88" t="inlineStr">
        <is>
          <t>Clinic</t>
        </is>
      </c>
      <c r="O52" s="100" t="n"/>
      <c r="P52" s="100" t="n"/>
      <c r="Q52" s="100" t="n"/>
    </row>
    <row r="53" ht="13.2" customHeight="1" s="49">
      <c r="A53" s="119" t="n">
        <v>51</v>
      </c>
      <c r="B53" s="88" t="inlineStr">
        <is>
          <t>เมื่อใดที่ต้องหยุดใช้ seretide accuhaler ชั่วคราว</t>
        </is>
      </c>
      <c r="C53" s="100" t="n"/>
      <c r="D53" s="88" t="inlineStr">
        <is>
          <t>อายุมากกว่า 65 ปี</t>
        </is>
      </c>
      <c r="E53" s="88" t="inlineStr">
        <is>
          <t>ไตผิดปกติ</t>
        </is>
      </c>
      <c r="F53" s="88" t="inlineStr">
        <is>
          <t>ตับผิดปกติ</t>
        </is>
      </c>
      <c r="G53" s="88" t="inlineStr">
        <is>
          <t>ปอดติดเชื้อ</t>
        </is>
      </c>
      <c r="H53" s="88" t="inlineStr">
        <is>
          <t>ระคายเคืองปาก</t>
        </is>
      </c>
      <c r="I53" s="119" t="n">
        <v>4</v>
      </c>
      <c r="J53" s="88" t="inlineStr">
        <is>
          <t>✅ คำตอบที่ถูกต้อง: ข้อ ง. ปอดติดเชื้อ
💡 Background:
การบริบาลเภสัชกรรมในโรคระบบหายใจ (Asthma) ตามแนวทางเวชปฏิบัติ GINA และ GOLD Guidelines
🎯 ทำไมข้อนี้ถึงถูก:
ปอดติดเชื้อ เป็นทางเลือกที่ถูกต้องและสอดคล้องกับแนวทางการรักษามาตรฐาน
🔍 ข้ออื่นผิดเพราะอะไร:
• ข้อ ก. (อายุมากกว่า 65 ปี): ผู้สูงอายุมากกว่า 65 ปีสามารถใช้ยานี้ได้อย่างปลอดภัยโดยไม่จำเป็นต้องหยุดยาหรือปรับลดขนาดยา
• ข้อ ข. (ไตผิดปกติ): ภาวะไตเสื่อมไม่มีผลต่อการขจัดยาพ่นสูดเฉพาะที่อย่าง Fluticasone และ Salmeterol จึงไม่ต้องหยุดยา
• ข้อ ค. (ตับผิดปกติ): ภาวะตับบกพร่องอาจลดการทำลายยาระบบแต่ไม่มีข้อห้ามเด็ดขาดในการใช้ยาควบคุมอาการโรคหืด
• ข้อ จ. (ระคายเคืองปาก): อาการระคายเคืองคอสามารถป้องกันได้ด้วยการบ้วนปากกลั้วคอ ไม่จำเป็นต้องหยุดยาควบคุมโรคหืดชั่วคราว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3" s="100" t="n"/>
      <c r="L53" s="88" t="inlineStr">
        <is>
          <t>Asthma</t>
        </is>
      </c>
      <c r="M53" s="100" t="inlineStr">
        <is>
          <t>50</t>
        </is>
      </c>
      <c r="N53" s="88" t="inlineStr">
        <is>
          <t>Clinic</t>
        </is>
      </c>
      <c r="O53" s="100" t="n"/>
      <c r="P53" s="100" t="n"/>
      <c r="Q53" s="100" t="n"/>
    </row>
    <row r="54" ht="13.2" customHeight="1" s="49">
      <c r="A54" s="119" t="n">
        <v>52</v>
      </c>
      <c r="B54" s="88" t="inlineStr">
        <is>
          <t>สถานการณ์ที่ 10 ผู้ป่วยประวัติประจำตัวเป็นโรคหอบหืด ใช้ยา Theophylline, Salbutamol inhaler, Budesonide inhaler ผู้ป่วยมีอาการกำเริบ 5 ครั้งต่อเดือน
ข้อใดไม่ใช่พิษของยา theophylline</t>
        </is>
      </c>
      <c r="C54" s="100" t="n"/>
      <c r="D54" s="88" t="inlineStr">
        <is>
          <t>ใจสั่น</t>
        </is>
      </c>
      <c r="E54" s="88" t="inlineStr">
        <is>
          <t>ปวดท้อง</t>
        </is>
      </c>
      <c r="F54" s="88" t="inlineStr">
        <is>
          <t>ชัก</t>
        </is>
      </c>
      <c r="G54" s="88" t="inlineStr">
        <is>
          <t>คลื่นไส้ อาเจียน</t>
        </is>
      </c>
      <c r="H54" s="88" t="inlineStr">
        <is>
          <t>มองเห็นภาพซ้อน</t>
        </is>
      </c>
      <c r="I54" s="119" t="n">
        <v>2</v>
      </c>
      <c r="J54" s="88" t="inlineStr">
        <is>
          <t>✅ คำตอบที่ถูกต้อง: ข้อ ข. ปวดท้อง
💡 Background:
การบริบาลเภสัชกรรมในโรคระบบหายใจ (Asthma) ตามแนวทางเวชปฏิบัติ GINA และ GOLD Guidelines
🎯 ทำไมข้อนี้ถึงถูก:
ปวดท้อง เป็นทางเลือกที่ถูกต้องและสอดคล้องกับแนวทางการรักษามาตรฐาน
🔍 ข้ออื่นผิดเพราะอะไร:
• ข้อ ก. (ใจสั่น): Theophylline ออกฤทธิ์ขยายหลอดลมผ่านการยับยั้ง phosphodiesterase enzyme (PDE) และ adenosine receptor antagonism ไม่ใช่ beta-2 agonist
• ข้อ ค. (ชัก): Theophylline มีผลต้านการอักเสบอ่อนๆ ผ่านการกระตุ้น histone deacetylase-2 แต่ไม่ได้ออกฤทธิ์หลักเป็น mast cell stabilizer
• ข้อ ง. (คลื่นไส้ อาเจียน): Theophylline ไม่ใช่ leukotriene receptor antagonist ซึ่งเป็นกลไกของยากลุ่ม Montelukast
• ข้อ จ. (มองเห็นภาพซ้อน): Theophylline ไม่มีฤทธิ์เป็น muscarinic receptor antagonist ซึ่งเป็นกลไกของยา Ipratropium หรือ Tiotropium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4" s="100" t="n"/>
      <c r="L54" s="88" t="inlineStr">
        <is>
          <t>Asthma</t>
        </is>
      </c>
      <c r="M54" s="100" t="inlineStr">
        <is>
          <t>51</t>
        </is>
      </c>
      <c r="N54" s="88" t="inlineStr">
        <is>
          <t>Clinic</t>
        </is>
      </c>
      <c r="O54" s="100" t="n"/>
      <c r="P54" s="100" t="n"/>
      <c r="Q54" s="100" t="n"/>
    </row>
    <row r="55" ht="13.2" customHeight="1" s="49">
      <c r="A55" s="119" t="n">
        <v>53</v>
      </c>
      <c r="B55" s="88" t="inlineStr">
        <is>
          <t>สถานการณ์ที่ 10 ผู้ป่วยประวัติประจำตัวเป็นโรคหอบหืด ใช้ยา Theophylline, Salbutamol inhaler, Budesonide inhaler ผู้ป่วยมีอาการกำเริบ 5 ครั้งต่อเดือน
ยาใดสามารถเกิดอันตรกิริยากับ Theophylline ได้</t>
        </is>
      </c>
      <c r="C55" s="100" t="n"/>
      <c r="D55" s="88" t="inlineStr">
        <is>
          <t>Clarithromycin</t>
        </is>
      </c>
      <c r="E55" s="88" t="inlineStr">
        <is>
          <t>Carbocysteine</t>
        </is>
      </c>
      <c r="F55" s="88" t="inlineStr">
        <is>
          <t>Ipratropium</t>
        </is>
      </c>
      <c r="G55" s="88" t="inlineStr">
        <is>
          <t>Montelukast</t>
        </is>
      </c>
      <c r="H55" s="88" t="inlineStr">
        <is>
          <t>Prednisolone</t>
        </is>
      </c>
      <c r="I55" s="119" t="n">
        <v>1</v>
      </c>
      <c r="J55" s="88" t="inlineStr">
        <is>
          <t>✅ คำตอบที่ถูกต้อง: ข้อ ก. Clarithromycin
💡 Background:
การบริบาลเภสัชกรรมในโรคระบบหายใจ (Asthma) ตามแนวทางเวชปฏิบัติ GINA และ GOLD Guidelines
🎯 ทำไมข้อนี้ถึงถูก:
Clarithromycin เป็นทางเลือกที่ถูกต้องและสอดคล้องกับแนวทางการรักษามาตรฐาน
🔍 ข้ออื่นผิดเพราะอะไร:
• ข้อ ข. (Carbocysteine): Amoxicillin ขจัดออกทางไตเป็นหลักและไม่มีฤทธิ์ยับยั้งเอนไซม์ในตับ จึงไม่เพิ่มระดับยา theophylline ในกระแสเลือด
• ข้อ ค. (Ipratropium): Cefuroxime ขจัดทางไตโดยการขับออกทางปัสสาวะ ไม่รบกวน CYP1A2 จึงปลอดภัยในการใช้ร่วมกับ theophylline
• ข้อ ง. (Montelukast): Azithromycin เป็น azalide ที่มีผลยับยั้ง CYP3A4 และ CYP1A2 น้อยมาก ไม่ทำให้เกิด theophylline toxicity
• ข้อ จ. (Prednisolone): Cotrimoxazole ยับยั้ง CYP2C9 เป็นหลัก ไม่ได้ยับยั้ง CYP1A2 จึงไม่มีผลเปลี่ยนแปลงระดับ theophylline อย่างมีนัยสำคัญ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5" s="100" t="n"/>
      <c r="L55" s="88" t="inlineStr">
        <is>
          <t>Asthma</t>
        </is>
      </c>
      <c r="M55" s="100" t="inlineStr">
        <is>
          <t>52</t>
        </is>
      </c>
      <c r="N55" s="88" t="inlineStr">
        <is>
          <t>Clinic</t>
        </is>
      </c>
      <c r="O55" s="100" t="n"/>
      <c r="P55" s="100" t="n"/>
      <c r="Q55" s="100" t="n"/>
    </row>
    <row r="56" ht="13.2" customHeight="1" s="49">
      <c r="A56" s="119" t="n">
        <v>54</v>
      </c>
      <c r="B56" s="88" t="inlineStr">
        <is>
          <t>ผู้ป่วยเป็นโรค asthma มีอาการหายใจหอบเหนื่อย ไอ แต่ไม่เคยมีอาการกำเริบจนต้องเข้ารพ. Med: Seretide (salmeterol/fluticasone propionate: 50/?) bid, Ventolin (salbutamol) prn, Avamys พ่นจมูก ใช้ยาพ่นถูกต้อง ตาม guideline asthma ไทย 2566 ควรปรับเปลี่ยนการรักษาเป็น regimen ใด ไม่รู้ตอนนี้คนไข้ได้ยาระดับไหนอยู่ ;-;</t>
        </is>
      </c>
      <c r="C56" s="100" t="n"/>
      <c r="D56" s="88" t="inlineStr">
        <is>
          <t>High dose ICS และ as needed SABA</t>
        </is>
      </c>
      <c r="E56" s="88" t="inlineStr">
        <is>
          <t>Low dose ICS+ LABA และ as need SABA</t>
        </is>
      </c>
      <c r="F56" s="88" t="inlineStr">
        <is>
          <t>Medium dose ICS-formoterol maintenance and reliever</t>
        </is>
      </c>
      <c r="G56" s="88" t="inlineStr">
        <is>
          <t>Low dose ICS-formoterol maintenance and reliever</t>
        </is>
      </c>
      <c r="H56" s="34" t="inlineStr"/>
      <c r="I56" s="119" t="n">
        <v>1</v>
      </c>
      <c r="J56" s="88" t="inlineStr">
        <is>
          <t>✅ คำตอบที่ถูกต้อง: ข้อ ก. High dose ICS และ as needed SABA
💡 Background:
การบริบาลเภสัชกรรมในโรคระบบหายใจ (Asthma) ตามแนวทางเวชปฏิบัติ GINA และ GOLD Guidelines
🎯 ทำไมข้อนี้ถึงถูก:
High dose ICS และ as needed SABA เป็นทางเลือกที่ถูกต้องและสอดคล้องกับแนวทางการรักษามาตรฐาน
🔍 ข้ออื่นผิดเพราะอะไร:
• ข้อ ข. (Low dose ICS+ LABA และ as need SABA): การใช้ Formoterol ร่วมกับ Low-dose Budesonide เป็นการรักษาแบบ SMART หรือ AIR ที่แนะนำใน GINA Track 1 ไม่ใช่การเพิ่ม Step สูงสุดโดยตรง
• ข้อ ค. (Medium dose ICS-formoterol maintenance and reliever): Salmeterol เดี่ยวๆ ห้ามใช้เป็น monotherapy ในโรคหืดโดยไม่มี ICS เด็ดขาดเพราะเพิ่มอัตราการเสียชีวิตจาก severe asthma exacerbation
• ข้อ ง. (Low dose ICS-formoterol maintenance and reliever): Oral prednisolone ในขนาดสูงต่อเนื่องระยะยาวสงวนไว้ใช้ใน acute exacerbation เท่านั้น ไม่ใช้เป็น controller ทั่วไปเนื่องจากผลข้างเคียงรุนแรง
• ข้อ จ. (</t>
        </is>
      </c>
      <c r="K56" s="100" t="n"/>
      <c r="L56" s="88" t="inlineStr">
        <is>
          <t>Asthma</t>
        </is>
      </c>
      <c r="M56" s="100" t="inlineStr">
        <is>
          <t>55</t>
        </is>
      </c>
      <c r="N56" s="88" t="inlineStr">
        <is>
          <t>COPD / Asthma</t>
        </is>
      </c>
      <c r="O56" s="100" t="n"/>
      <c r="P56" s="100" t="n"/>
      <c r="Q56" s="100" t="n"/>
    </row>
    <row r="57" ht="13.2" customHeight="1" s="49">
      <c r="A57" s="119" t="n">
        <v>55</v>
      </c>
      <c r="B57" s="88" t="inlineStr">
        <is>
          <t>การใช้ LAMA ในคนไข้ asthma มีประโยชน์อย่างไร</t>
        </is>
      </c>
      <c r="C57" s="100" t="n"/>
      <c r="D57" s="88" t="inlineStr">
        <is>
          <t>เพิ่ม compliance</t>
        </is>
      </c>
      <c r="E57" s="88" t="inlineStr">
        <is>
          <t>ลดสารคัดหลั่ง</t>
        </is>
      </c>
      <c r="F57" s="88" t="inlineStr">
        <is>
          <t>เพิ่ม lung function</t>
        </is>
      </c>
      <c r="G57" s="88" t="inlineStr">
        <is>
          <t>ลด asthma symptoms</t>
        </is>
      </c>
      <c r="H57" s="88" t="inlineStr">
        <is>
          <t>ลดการใช้ SABA</t>
        </is>
      </c>
      <c r="I57" s="119" t="n">
        <v>1</v>
      </c>
      <c r="J57" s="88" t="inlineStr">
        <is>
          <t>✅ คำตอบที่ถูกต้อง: ข้อ ก. เพิ่ม compliance
💡 Background:
การบริบาลเภสัชกรรมในโรคระบบหายใจ (Asthma) ตามแนวทางเวชปฏิบัติ GINA และ GOLD Guidelines
🎯 ทำไมข้อนี้ถึงถูก:
เพิ่ม compliance เป็นทางเลือกที่ถูกต้องและสอดคล้องกับแนวทางการรักษามาตรฐาน
🔍 ข้ออื่นผิดเพราะอะไร:
• ข้อ ข. (ลดสารคัดหลั่ง): LAMA ไม่ได้มีฤทธิ์ลดสารคัดหลั่งในทางเดินหายใจเป็นหลัก แต่ทำหน้าที่ขยายหลอดลมผ่านการปิดกั้น muscarinic receptor
• ข้อ ค. (เพิ่ม lung function): การเพิ่ม lung function เป็นผลพลอยได้ แต่ประโยชน์สำคัญในการศึกษาทางคลินิกเมื่อเติม LAMA คือการช่วยควบคุมอาการและลดอัตราการเกิด acute exacerbations
• ข้อ ง. (ลด asthma symptoms): การลดอาการหอบหืดเกิดขึ้นได้ แต่คำถามเน้นประโยชน์เชิงโครงสร้างระบบยาในการลดความเสี่ยงของการกำเริบและการปฏิบัติตามแผนการรักษา
• ข้อ จ. (ลดการใช้ SABA): การลดการใช้ SABA เป็นผลจากการควบคุมโรคที่ดีขึ้น แต่ไม่ได้เป็นกลไกจำเพาะของ LAMA เพียงอย่างเดียว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7" s="100" t="n"/>
      <c r="L57" s="88" t="inlineStr">
        <is>
          <t>Asthma</t>
        </is>
      </c>
      <c r="M57" s="100" t="inlineStr">
        <is>
          <t>56</t>
        </is>
      </c>
      <c r="N57" s="88" t="inlineStr">
        <is>
          <t>COPD / Asthma</t>
        </is>
      </c>
      <c r="O57" s="100" t="n"/>
      <c r="P57" s="100" t="n"/>
      <c r="Q57" s="100" t="n"/>
    </row>
    <row r="58" ht="13.2" customHeight="1" s="49">
      <c r="A58" s="119" t="n">
        <v>56</v>
      </c>
      <c r="B58" s="88" t="inlineStr">
        <is>
          <t>ผู้ป่วยAsthma กำลังใช้Salmetarol/Fluticasone คุมอาการดีมากๆไม่ใช้Reliever เลย ใช้ชีวิตปกติไม่มีอาการกลางคืนจัดเป็นการควบคุมแบบใด ตัวเลือก</t>
        </is>
      </c>
      <c r="C58" s="100" t="n"/>
      <c r="D58" s="88" t="inlineStr">
        <is>
          <t>Well control</t>
        </is>
      </c>
      <c r="E58" s="88" t="inlineStr">
        <is>
          <t>Partial control</t>
        </is>
      </c>
      <c r="F58" s="88" t="inlineStr">
        <is>
          <t>uncontrolled</t>
        </is>
      </c>
      <c r="G58" s="88" t="inlineStr">
        <is>
          <t>Poor control</t>
        </is>
      </c>
      <c r="H58" s="88" t="inlineStr">
        <is>
          <t>Severe uncontrolled</t>
        </is>
      </c>
      <c r="I58" s="119" t="n">
        <v>1</v>
      </c>
      <c r="J58" s="88" t="inlineStr">
        <is>
          <t>✅ คำตอบที่ถูกต้อง: ข้อ ก. Well control
💡 Background:
การบริบาลเภสัชกรรมในโรคระบบหายใจ (Asthma) ตามแนวทางเวชปฏิบัติ GINA และ GOLD Guidelines
🎯 ทำไมข้อนี้ถึงถูก:
Well control เป็นทางเลือกที่ถูกต้องและสอดคล้องกับแนวทางการรักษามาตรฐาน
🔍 ข้ออื่นผิดเพราะอะไร:
• ข้อ ข. (Partial control): Partial control หมายถึงผู้ป่วยยังมีอาการรบกวนในเวลากลางวันมากกว่า 2 ครั้งต่อสัปดาห์ หรือต้องใช้ reliever แต่ผู้ป่วยรายนี้ไม่มีอาการรบกวนเลย
• ข้อ ค. (uncontrolled): Uncontrolled หมายถึงผู้ป่วยมีอาการของ poorly controlled asthma ตั้งแต่ 3 ข้อขึ้นไปในรอบ 4 สัปดาห์ ซึ่งตรงข้ามกับผู้ป่วยรายนี้โดยสิ้นเชิง
• ข้อ ง. (Poor control): Poor control ไม่ใช่คำจำกัดความมาตรฐานตามแนวทางเวชปฏิบัติจากลของ GINA
• ข้อ จ. (Severe uncontrolled): Severe uncontrolled ใช้สำหรับผู้ป่วยที่ไม่สามารถควบคุมอาการได้แม้จะได้รับการรักษาด้วยยากลุ่ม Step 4 หรือ 5 ในขนาดสูงสุดแล้ว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8" s="100" t="n"/>
      <c r="L58" s="88" t="inlineStr">
        <is>
          <t>Asthma</t>
        </is>
      </c>
      <c r="M58" s="100" t="inlineStr">
        <is>
          <t>57</t>
        </is>
      </c>
      <c r="N58" s="88" t="inlineStr">
        <is>
          <t>COPD / Asthma</t>
        </is>
      </c>
      <c r="O58" s="100" t="n"/>
      <c r="P58" s="100" t="n"/>
      <c r="Q58" s="100" t="n"/>
    </row>
    <row r="59" ht="13.2" customHeight="1" s="49">
      <c r="A59" s="119" t="n">
        <v>57</v>
      </c>
      <c r="B59" s="88" t="inlineStr">
        <is>
          <t>ต่อจาก56 non pharmaco asthma ตัวเลือก</t>
        </is>
      </c>
      <c r="C59" s="100" t="n"/>
      <c r="D59" s="88" t="inlineStr">
        <is>
          <t>หลีกเลี่ยงสิ่งที่ทำให้แพ้</t>
        </is>
      </c>
      <c r="E59" s="88" t="inlineStr">
        <is>
          <t>ออกกำลังกายหักโหมในที่อากาศเย็น</t>
        </is>
      </c>
      <c r="F59" s="88" t="inlineStr">
        <is>
          <t>ใช้พรมปูพื้นและเลี้ยงสัตว์เลี้ยงในห้องนอน</t>
        </is>
      </c>
      <c r="G59" s="88" t="inlineStr">
        <is>
          <t>เปิดหน้าต่างรับควันบุหรี่และมลภาวะ</t>
        </is>
      </c>
      <c r="H59" s="88" t="inlineStr">
        <is>
          <t>ใช้น้ำหอมและสเปรย์ปรับอากาศกลิ่นฉุนในห้องนอน</t>
        </is>
      </c>
      <c r="I59" s="119" t="n">
        <v>1</v>
      </c>
      <c r="J59" s="88" t="inlineStr">
        <is>
          <t>✅ คำตอบที่ถูกต้อง: ข้อ ก. หลีกเลี่ยงสิ่งที่ทำให้แพ้
💡 Background:
การบริบาลเภสัชกรรมในโรคระบบหายใจ (Asthma) ตามแนวทางเวชปฏิบัติ GINA และ GOLD Guidelines
🎯 ทำไมข้อนี้ถึงถูก:
หลีกเลี่ยงสิ่งที่ทำให้แพ้ เป็นทางเลือกที่ถูกต้องและสอดคล้องกับแนวทางการรักษามาตรฐาน
🔍 ข้ออื่นผิดเพราะอะไร:
• ข้อ ข. (ออกกำลังกายหักโหมในที่อากาศเย็น): การออกกำลังกายหักโหมในที่อากาศเย็นกระตุ้นให้เกิด exercise-induced bronchoconstriction (EIB) ทำให้หลอดลมหดเกร็งเฉียบพลัน
• ข้อ ค. (ใช้พรมปูพื้นและเลี้ยงสัตว์เลี้ยงในห้องนอน): พรมปูพื้นและสัตว์เลี้ยงเป็นแหล่งกักเก็บไรฝุ่นและสารก่อภูมิแพ้ที่กระตุ้นการอักเสบเรื้อรังของหลอดลม
• ข้อ ง. (เปิดหน้าต่างรับควันบุหรี่และมลภาวะ): ควันบุหรี่และมลภาวะเป็นสารระคายเคืองรุนแรงที่ทำลายเยื่อบุทางเดินหายใจและลดการตอบสนองต่อยาสเตียรอยด์พ่น
• ข้อ จ. (ใช้น้ำหอมและสเปรย์ปรับอากาศกลิ่นฉุนในห้องนอน): สารระเหยและน้ำหอมกลิ่นฉุนกระตุ้น cholinergic sensory nerves ทำให้เกิด reflex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9" s="100" t="n"/>
      <c r="L59" s="88" t="inlineStr">
        <is>
          <t>Asthma</t>
        </is>
      </c>
      <c r="M59" s="100" t="inlineStr">
        <is>
          <t>58</t>
        </is>
      </c>
      <c r="N59" s="88" t="inlineStr">
        <is>
          <t>COPD / Asthma</t>
        </is>
      </c>
      <c r="O59" s="100" t="n"/>
      <c r="P59" s="100" t="n"/>
      <c r="Q59" s="100" t="n"/>
    </row>
    <row r="60" ht="13.2" customHeight="1" s="49">
      <c r="A60" s="119" t="n">
        <v>58</v>
      </c>
      <c r="B60" s="88" t="inlineStr">
        <is>
          <t>Copd ออกstage กับgrade FEV = 35 FEV/FVC = 65% ตัวเลือก</t>
        </is>
      </c>
      <c r="C60" s="100" t="n"/>
      <c r="D60" s="88" t="inlineStr">
        <is>
          <t>GOLD 3 (Severe airflow limitation)</t>
        </is>
      </c>
      <c r="E60" s="88" t="inlineStr">
        <is>
          <t>GOLD 1 (Mild airflow limitation)</t>
        </is>
      </c>
      <c r="F60" s="88" t="inlineStr">
        <is>
          <t>GOLD 2 (Moderate airflow limitation)</t>
        </is>
      </c>
      <c r="G60" s="88" t="inlineStr">
        <is>
          <t>GOLD 4 (Very severe airflow limitation)</t>
        </is>
      </c>
      <c r="H60" s="88" t="inlineStr">
        <is>
          <t>Unclassified</t>
        </is>
      </c>
      <c r="I60" s="119" t="n">
        <v>1</v>
      </c>
      <c r="J60" s="88" t="inlineStr">
        <is>
          <t>✅ คำตอบที่ถูกต้อง: ข้อ ก. GOLD 3 (Severe airflow limitation)
💡 Background:
การบริบาลเภสัชกรรมในโรคระบบหายใจ (COPD) ตามแนวทางเวชปฏิบัติ GINA และ GOLD Guidelines
🎯 ทำไมข้อนี้ถึงถูก:
GOLD 3 (Severe airflow limitation) เป็นทางเลือกที่ถูกต้องและสอดคล้องกับแนวทางการรักษามาตรฐาน
🔍 ข้ออื่นผิดเพราะอะไร:
• ข้อ ข. (GOLD 1 (Mild airflow limitation)): GOLD 1 (Mild) กำหนดไว้ที่ค่า FEV1 มากกว่าหรือเท่ากับ 80% ของค่ามาตรฐาน (predicted)
• ข้อ ค. (GOLD 2 (Moderate airflow limitation)): GOLD 2 (Moderate) กำหนดไว้ที่ค่า FEV1 อยู่ระหว่าง 50% ถึง 79% ของค่ามาตรฐาน
• ข้อ ง. (GOLD 4 (Very severe airflow limitation)): GOLD 4 (Very severe) กำหนดไว้ที่ค่า FEV1 น้อยกว่า 30% ของค่ามาตรฐาน
• ข้อ จ. (Unclassified): เมื่อมีผล spirometry ระบุ FEV1/FVC น้อยกว่า 0.70 และ FEV1 เท่ากับ 35% สามารถจัดกลุ่ม GOLD 3 ได้ชัดเจน ไม่ใช่ unclassified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0" s="100" t="n"/>
      <c r="L60" s="88" t="inlineStr">
        <is>
          <t>COPD</t>
        </is>
      </c>
      <c r="M60" s="100" t="inlineStr">
        <is>
          <t>59</t>
        </is>
      </c>
      <c r="N60" s="88" t="inlineStr">
        <is>
          <t>COPD / Asthma</t>
        </is>
      </c>
      <c r="O60" s="100" t="n"/>
      <c r="P60" s="100" t="n"/>
      <c r="Q60" s="100" t="n"/>
    </row>
    <row r="61" ht="13.2" customHeight="1" s="49">
      <c r="A61" s="119" t="n">
        <v>59</v>
      </c>
      <c r="B61" s="88" t="inlineStr">
        <is>
          <t>ผู้ป่วย COPD อาการกำเริบไม่ดีขึ้น แพทย์์พิจารณาจ่ายยาปฏิชีวนะเพิ่ม ควรให้ตัวใดตามแนวทางเวชปฏิบัติการรักษาโรคปอดอุดกั้นเรื้อรัง</t>
        </is>
      </c>
      <c r="C61" s="100" t="n"/>
      <c r="D61" s="88" t="inlineStr">
        <is>
          <t>Azithromycin</t>
        </is>
      </c>
      <c r="E61" s="88" t="inlineStr">
        <is>
          <t>Ciprofloxacin</t>
        </is>
      </c>
      <c r="F61" s="88" t="inlineStr">
        <is>
          <t>Doxycycline</t>
        </is>
      </c>
      <c r="G61" s="88" t="inlineStr">
        <is>
          <t>Amoxicillin/Clavulanate</t>
        </is>
      </c>
      <c r="H61" s="88" t="inlineStr">
        <is>
          <t>Levofloxacin</t>
        </is>
      </c>
      <c r="I61" s="119" t="n">
        <v>1</v>
      </c>
      <c r="J61" s="88" t="inlineStr">
        <is>
          <t>✅ คำตอบที่ถูกต้อง: ข้อ ก. Azithromycin
💡 Background:
การบริบาลเภสัชกรรมในโรคระบบหายใจ (COPD) ตามแนวทางเวชปฏิบัติ GINA และ GOLD Guidelines
🎯 ทำไมข้อนี้ถึงถูก:
Azithromycin เป็นทางเลือกที่ถูกต้องและสอดคล้องกับแนวทางการรักษามาตรฐาน
🔍 ข้ออื่นผิดเพราะอะไร:
• ข้อ ข. (Ciprofloxacin): Ciprofloxacin เป็นยากลุ่ม fluoroquinolones ที่ไม่ได้แนะนำเป็น first-line ใน COPD exacerbation ทั่วไป เว้นแต่มีความเสี่ยงต่อเชื้อ Pseudomonas aeruginosa
• ข้อ ค. (Doxycycline): Doxycycline เป็นยาทางเลือกสำรองในกรณีที่แพ้กลุ่ม beta-lactam หรือ macrolide แต่ไม่ใช่ยาที่นิยมให้ผลต้านการอักเสบระยะยาวเท่า azithromycin
• ข้อ ง. (Amoxicillin/Clavulanate): Amoxicillin/Clavulanate เหมาะสำหรับการรักษา acute exacerbation ระยะสั้น 5 ถึง 7 วัน แต่การให้ระยะยาวเพื่อป้องกันการกำเริบซ้ำจะแนะนำเป็น Azithromycin
• ข้อ จ. (Levofloxacin): Levofloxacin เป็น respiratory fluoroquinolone ที่สงวนไว้สำหรับผู้ป่วยที่มีโรคร่วมซับซ้อนหรือดื้อยา เพื่อป้องกันการดื้อยาในชุมชน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1" s="100" t="n"/>
      <c r="L61" s="88" t="inlineStr">
        <is>
          <t>COPD</t>
        </is>
      </c>
      <c r="M61" s="100" t="inlineStr">
        <is>
          <t>60</t>
        </is>
      </c>
      <c r="N61" s="88" t="inlineStr">
        <is>
          <t>COPD / Asthma</t>
        </is>
      </c>
      <c r="O61" s="100" t="n"/>
      <c r="P61" s="100" t="n"/>
      <c r="Q61" s="100" t="n"/>
    </row>
    <row r="62" ht="13.2" customHeight="1" s="49">
      <c r="A62" s="119" t="n">
        <v>60</v>
      </c>
      <c r="B62" s="88" t="inlineStr">
        <is>
          <t>สารช่วยในข้อใดช่วยให้ผงยา tiotropium bromide เปียกง่ายขึ้น (wetting agent) เมื่อผงยาสัมผัสกับของเหลวในทางเดินหายใจ</t>
        </is>
      </c>
      <c r="C62" s="100" t="n"/>
      <c r="D62" s="88" t="inlineStr">
        <is>
          <t>Alginic acid</t>
        </is>
      </c>
      <c r="E62" s="88" t="inlineStr">
        <is>
          <t>Citric acid</t>
        </is>
      </c>
      <c r="F62" s="88" t="inlineStr">
        <is>
          <t>Lecithin</t>
        </is>
      </c>
      <c r="G62" s="88" t="inlineStr">
        <is>
          <t>Calcium stearate</t>
        </is>
      </c>
      <c r="H62" s="88" t="inlineStr">
        <is>
          <t>Titanium dioxide</t>
        </is>
      </c>
      <c r="I62" s="119" t="n">
        <v>1</v>
      </c>
      <c r="J62" s="88" t="inlineStr">
        <is>
          <t>✅ คำตอบที่ถูกต้อง: ข้อ ก. Alginic acid
💡 Background:
การบริบาลเภสัชกรรมในโรคระบบหายใจ (COPD) ตามแนวทางเวชปฏิบัติ GINA และ GOLD Guidelines
🎯 ทำไมข้อนี้ถึงถูก:
Alginic acid เป็นทางเลือกที่ถูกต้องและสอดคล้องกับแนวทางการรักษามาตรฐาน
🔍 ข้ออื่นผิดเพราะอะไร:
• ข้อ ข. (Citric acid): Citric acid ทำหน้าที่เป็น pH adjusting agent หรือ buffering agent เพื่อความคงตัวของตัวยา ไม่ได้ทำหน้าที่เป็น wetting agent
• ข้อ ค. (Lecithin): Lecithin มักใช้เป็น emulsifying agent หรือ surfactant ในระบบแขวนตะกอนเหลว ไม่ใช่วัตถุดิบหลักใน dry powder inhaler แคปซูลนี้
• ข้อ ง. (Calcium stearate): Calcium stearate เป็นสารหล่อลื่น (hydrophobic lubricant) ที่ลดการเสียดทาน แต่มีคุณสมบัติไม่ชอบน้ำจึงไม่ช่วยให้ผงยาเปียกง่าย
• ข้อ จ. (Titanium dioxide): Titanium dioxide เป็นสารเพิ่มความทึบแสง (opacifying agent) เพื่อป้องกันแสงในเปลือกแคปซูล ไม่ได้ช่วยให้ยาเปียกน้ำ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2" s="100" t="n"/>
      <c r="L62" s="88" t="inlineStr">
        <is>
          <t>COPD</t>
        </is>
      </c>
      <c r="M62" s="100" t="inlineStr">
        <is>
          <t>61</t>
        </is>
      </c>
      <c r="N62" s="88" t="inlineStr">
        <is>
          <t>COPD / Asthma</t>
        </is>
      </c>
      <c r="O62" s="100" t="n"/>
      <c r="P62" s="100" t="n"/>
      <c r="Q62" s="100" t="n"/>
    </row>
    <row r="63" ht="13.2" customHeight="1" s="49">
      <c r="A63" s="119" t="n">
        <v>61</v>
      </c>
      <c r="B63" s="88" t="inlineStr">
        <is>
          <t>ผู้ป่วย COPD มีอาการหอบเหนื่อยรุนแรงเฉียบพลัน ยาพ่นสูดในข้อใดเหมาะสมในการบรรเทาอาการกำเริบเฉียบพลัน</t>
        </is>
      </c>
      <c r="C63" s="100" t="n"/>
      <c r="D63" s="88" t="inlineStr">
        <is>
          <t>Ipratropium/Fenoterol MDI</t>
        </is>
      </c>
      <c r="E63" s="88" t="inlineStr">
        <is>
          <t>Montelukast 10 mg HS</t>
        </is>
      </c>
      <c r="F63" s="88" t="inlineStr">
        <is>
          <t>Theophylline 200 mg BID</t>
        </is>
      </c>
      <c r="G63" s="88" t="inlineStr">
        <is>
          <t>Prednisolone 40 mg OD x 5 days</t>
        </is>
      </c>
      <c r="H63" s="88" t="inlineStr">
        <is>
          <t>N-acetylcysteine 600 mg OD</t>
        </is>
      </c>
      <c r="I63" s="119" t="n">
        <v>1</v>
      </c>
      <c r="J63" s="88" t="inlineStr">
        <is>
          <t>✅ คำตอบที่ถูกต้อง: ข้อ ก. Ipratropium/Fenoterol MDI
💡 Background:
การบริบาลเภสัชกรรมในโรคระบบหายใจ (COPD) ตามแนวทางเวชปฏิบัติ GINA และ GOLD Guidelines
🎯 ทำไมข้อนี้ถึงถูก:
Ipratropium/Fenoterol MDI เป็นทางเลือกที่ถูกต้องและสอดคล้องกับแนวทางการรักษามาตรฐาน
🔍 ข้ออื่นผิดเพราะอะไร:
• ข้อ ข. (Montelukast 10 mg HS): Macular rash เป็นผื่นราบที่พบได้บ่อย ไม่อยู่ในกลุ่ม Severe Cutaneous Adverse Reactions (SCARs)
• ข้อ ค. (Theophylline 200 mg BID): Theophylline 200 mg BID ไม่สอดคล้องกับข้อบ่งใช้ กลไกการออกฤทธิ์ หรือแนวทางเวชปฏิบัติสำหรับกรณีนี้
• ข้อ ง. (Prednisolone 40 mg OD x 5 days): Acneiform drug eruption เป็นผื่นคล้ายสิวจากการใช้ยา ไม่อันตรายถึงแก่ชีวิตและไม่เป็นข้อห้ามเด็ดขาดในการ rechallenge
• ข้อ จ. (N-acetylcysteine 600 mg OD): การแพ้ยาไม่รุนแรงอื่นๆ สามารถพิจารณาตามระดับความจำเป็นทางคลินิก (Risk-Benefit Assessment)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3" s="100" t="n"/>
      <c r="L63" s="88" t="inlineStr">
        <is>
          <t>COPD</t>
        </is>
      </c>
      <c r="M63" s="100" t="inlineStr">
        <is>
          <t>62</t>
        </is>
      </c>
      <c r="N63" s="88" t="inlineStr">
        <is>
          <t>COPD / Asthma</t>
        </is>
      </c>
      <c r="O63" s="100" t="n"/>
      <c r="P63" s="100" t="n"/>
      <c r="Q63" s="100" t="n"/>
    </row>
    <row r="64" ht="13.2" customHeight="1" s="49">
      <c r="A64" s="119" t="n">
        <v>62</v>
      </c>
      <c r="B64" s="88" t="inlineStr">
        <is>
          <t>การแพ้ยาในลักษณะใดเป็นภาวะที่รุนแรงถึงแก่ชีวิตและห้ามทำ rechallenge ยาแก่ผู้ป่วยโดยเด็ดขาด</t>
        </is>
      </c>
      <c r="C64" s="100" t="n"/>
      <c r="D64" s="88" t="inlineStr">
        <is>
          <t>Toxic epidermal necrolysis (TEN)</t>
        </is>
      </c>
      <c r="E64" s="88" t="inlineStr">
        <is>
          <t>Maculopapular rash</t>
        </is>
      </c>
      <c r="F64" s="88" t="inlineStr">
        <is>
          <t>Macular rash</t>
        </is>
      </c>
      <c r="G64" s="88" t="inlineStr">
        <is>
          <t>Acneiform drug eruption</t>
        </is>
      </c>
      <c r="H64" s="88" t="inlineStr">
        <is>
          <t>Urticaria เล็กน้อย</t>
        </is>
      </c>
      <c r="I64" s="119" t="n">
        <v>1</v>
      </c>
      <c r="J64" s="88" t="inlineStr">
        <is>
          <t>✅ คำตอบที่ถูกต้อง: ข้อ ก. Toxic epidermal necrolysis (TEN)
💡 Background:
การบริบาลเภสัชกรรมในโรคระบบหายใจ (Asthma) ตามแนวทางเวชปฏิบัติ GINA และ GOLD Guidelines
🎯 ทำไมข้อนี้ถึงถูก:
Toxic epidermal necrolysis (TEN) เป็นทางเลือกที่ถูกต้องและสอดคล้องกับแนวทางการรักษามาตรฐาน
🔍 ข้ออื่นผิดเพราะอะไร:
• ข้อ ข. (Maculopapular rash): Macular rash เป็นผื่นราบที่พบได้บ่อยและไม่จัดเป็น severe cutaneous adverse reactions (SCARs)
• ข้อ ค. (Macular rash): Maculopapular rash เป็นปฏิกิริยาไม่รุนแรง สามารถให้การรักษาแบบประคับประคองและพิจารณาประเมินซ้ำได้หากจำเป็น
• ข้อ ง. (Acneiform drug eruption): Acneiform drug eruption เป็นผื่นคล้ายสิวที่สัมพันธ์กับยาบางชนิด เช่น สเตียรอยด์หรือ lithium ไม่จัดเป็นภาวะฉุกเฉินถึงชีวิต
• ข้อ จ. (Urticaria เล็กน้อย): Urticaria ทั่วไปหากไม่มีภาวะ anaphylaxis หรือ angioedema ร่วมด้วย สามารถให้ antihistamine บรรเทาอาการได้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4" s="100" t="n"/>
      <c r="L64" s="88" t="inlineStr">
        <is>
          <t>Asthma</t>
        </is>
      </c>
      <c r="M64" s="100" t="inlineStr">
        <is>
          <t>63</t>
        </is>
      </c>
      <c r="N64" s="88" t="inlineStr">
        <is>
          <t>COPD / Asthma</t>
        </is>
      </c>
      <c r="O64" s="100" t="n"/>
      <c r="P64" s="100" t="n"/>
      <c r="Q64" s="100" t="n"/>
    </row>
    <row r="65" ht="13.2" customHeight="1" s="49">
      <c r="A65" s="119" t="n">
        <v>63</v>
      </c>
      <c r="B65" s="88" t="inlineStr">
        <is>
          <t>ข้อใดคืออาการไม่พึงประสงค์ที่พบบ่อย หากผู้ป่วยใช้ salbutamol MDI บ่อยหรือเกินปริมาณที่แนะนำ</t>
        </is>
      </c>
      <c r="C65" s="100" t="n"/>
      <c r="D65" s="88" t="inlineStr">
        <is>
          <t>Tachycardia and Tremor</t>
        </is>
      </c>
      <c r="E65" s="88" t="inlineStr">
        <is>
          <t>Drowsiness</t>
        </is>
      </c>
      <c r="F65" s="88" t="inlineStr">
        <is>
          <t>Hyperkalemia</t>
        </is>
      </c>
      <c r="G65" s="88" t="inlineStr">
        <is>
          <t>Hypermagnesemia</t>
        </is>
      </c>
      <c r="H65" s="88" t="inlineStr">
        <is>
          <t>Metabolic alkalosis</t>
        </is>
      </c>
      <c r="I65" s="119" t="n">
        <v>1</v>
      </c>
      <c r="J65" s="88" t="inlineStr">
        <is>
          <t>✅ คำตอบที่ถูกต้อง: ข้อ ก. Tachycardia and Tremor
💡 Background:
การบริบาลเภสัชกรรมในโรคระบบหายใจ (Asthma) ตามแนวทางเวชปฏิบัติ GINA และ GOLD Guidelines
🎯 ทำไมข้อนี้ถึงถูก:
Tachycardia and Tremor เป็นทางเลือกที่ถูกต้องและสอดคล้องกับแนวทางการรักษามาตรฐาน
🔍 ข้ออื่นผิดเพราะอะไร:
• ข้อ ข. (Drowsiness): Drowsiness หรืออาการง่วงซึมมักเกิดจากยาแก้แพ้กลุ่ม sedating antihistamines แต่ salbutamol มีฤทธิ์กระตุ้นประสาททำให้ตื่นตัวและนอนไม่หลับ
• ข้อ ค. (Hyperkalemia): Hyperkalemia ไม่ใช่อาการข้างเคียง แต่ Salbutamol ทำให้เกิด Hypokalemia จากการดึงโพแทสเซียมเข้าสู่ภายในเซลล์
• ข้อ ง. (Hypermagnesemia): Hypermagnesemia ไม่ใช่อาการข้างเคียงทั่วไปของยากลุ่ม beta-2 adrenergic agonists
• ข้อ จ. (Metabolic alkalosis): Metabolic alkalosis ไม่ใช่อาการไม่พึงประสงค์หลัก แต่ในขนาดสูงมากอาจพบ transient lactic acidosis ได้บ้าง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5" s="100" t="n"/>
      <c r="L65" s="88" t="inlineStr">
        <is>
          <t>Asthma</t>
        </is>
      </c>
      <c r="M65" s="100" t="inlineStr">
        <is>
          <t>64</t>
        </is>
      </c>
      <c r="N65" s="88" t="inlineStr">
        <is>
          <t>COPD / Asthma</t>
        </is>
      </c>
      <c r="O65" s="100" t="n"/>
      <c r="P65" s="100" t="n"/>
      <c r="Q65" s="100" t="n"/>
    </row>
    <row r="66" ht="13.2" customHeight="1" s="49">
      <c r="A66" s="119" t="n">
        <v>64</v>
      </c>
      <c r="B66" s="88" t="inlineStr">
        <is>
          <t>Salbutamol เป็น chiral molecule ที่ประกอบด้วย (R)-salbutamol และ (S)-salbutamol ในอัตราส่วน 50:50 สารผสมในลักษณะนี้เรียกว่าอะไร</t>
        </is>
      </c>
      <c r="C66" s="100" t="n"/>
      <c r="D66" s="88" t="inlineStr">
        <is>
          <t>Racemic mixture</t>
        </is>
      </c>
      <c r="E66" s="88" t="inlineStr">
        <is>
          <t>Cis/Trans mixture</t>
        </is>
      </c>
      <c r="F66" s="88" t="inlineStr">
        <is>
          <t>Conformational mixture</t>
        </is>
      </c>
      <c r="G66" s="88" t="inlineStr">
        <is>
          <t>Diastereomeric mixture</t>
        </is>
      </c>
      <c r="H66" s="88" t="inlineStr">
        <is>
          <t>Meso compound</t>
        </is>
      </c>
      <c r="I66" s="119" t="n">
        <v>1</v>
      </c>
      <c r="J66" s="88" t="inlineStr">
        <is>
          <t>✅ คำตอบที่ถูกต้อง: ข้อ ก. Racemic mixture
💡 Background:
การบริบาลเภสัชกรรมในโรคระบบหายใจ (Asthma) ตามแนวทางเวชปฏิบัติ GINA และ GOLD Guidelines
🎯 ทำไมข้อนี้ถึงถูก:
Racemic mixture เป็นทางเลือกที่ถูกต้องและสอดคล้องกับแนวทางการรักษามาตรฐาน
🔍 ข้ออื่นผิดเพราะอะไร:
• ข้อ ข. (Cis/Trans mixture): Cis/Trans mixture เป็นไอโซเมอร์เชิงเรขาคณิต (geometric isomers) ที่เกิดจากพันธะคู่หรือวงแหวน ไม่ใช่สารที่มี chiral center
• ข้อ ค. (Conformational mixture): Conformational mixture เกิดจากการหมุนรอบพันธะเดี่ยวของโมเลกุล ไม่ใช่ไอโซเมอร์ทางแสงที่มี chirality ถาวร
• ข้อ ง. (Diastereomeric mixture): Diastereomeric mixture คือสารผสมของสเตอริโอไอโซเมอร์ที่ไม่เป็นภาพเงากระจกซึ่งกันและกัน และมีสมบัติทางกายภาพแตกต่างกัน
• ข้อ จ. (Meso compound): Meso compound คือโมเลกุลที่มี stereocenters แต่มีระนาบสมมาตรภายในโมเลกุลทำให้ไม่มี optical activity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6" s="100" t="n"/>
      <c r="L66" s="88" t="inlineStr">
        <is>
          <t>Asthma</t>
        </is>
      </c>
      <c r="M66" s="100" t="inlineStr">
        <is>
          <t>65</t>
        </is>
      </c>
      <c r="N66" s="88" t="inlineStr">
        <is>
          <t>COPD / Asthma</t>
        </is>
      </c>
      <c r="O66" s="100" t="n"/>
      <c r="P66" s="100" t="n"/>
      <c r="Q66" s="100" t="n"/>
    </row>
    <row r="67" ht="13.2" customHeight="1" s="49">
      <c r="A67" s="119" t="n">
        <v>65</v>
      </c>
      <c r="B67" s="88" t="inlineStr">
        <is>
          <t>COPD ข้อใดไม่ใช่สาเหตุ เฉลยข้อสอบ PLE-CC1 ครั้งที่12/2564 วันที่ 1-2 : MUPY 50 เฉลยข้อสอบ PLE-CC1 ครั้งที่12/2564 วันที่ 1-2 : MUPY 50</t>
        </is>
      </c>
      <c r="C67" s="100" t="n"/>
      <c r="D67" s="88" t="inlineStr">
        <is>
          <t>การรับประทานอาหารที่มีไขมันสูง</t>
        </is>
      </c>
      <c r="E67" s="88" t="inlineStr">
        <is>
          <t>การสูบบุหรี่ (Cigarette smoking)</t>
        </is>
      </c>
      <c r="F67" s="88" t="inlineStr">
        <is>
          <t>มลพิษทางอากาศและควันจากการเผาไหม้ (Air pollution)</t>
        </is>
      </c>
      <c r="G67" s="88" t="inlineStr">
        <is>
          <t>ภาวะพร่อง Alpha-1 antitrypsin deficiency</t>
        </is>
      </c>
      <c r="H67" s="88" t="inlineStr">
        <is>
          <t>การสัมผัสฝุ่นและสารเคมีในที่ทำงาน (Occupational dust)</t>
        </is>
      </c>
      <c r="I67" s="119" t="n">
        <v>1</v>
      </c>
      <c r="J67" s="88" t="inlineStr">
        <is>
          <t>✅ คำตอบที่ถูกต้อง: ข้อ ก. การรับประทานอาหารที่มีไขมันสูง
💡 Background:
การบริบาลเภสัชกรรมในโรคระบบหายใจ (COPD) ตามแนวทางเวชปฏิบัติ GINA และ GOLD Guidelines
🎯 ทำไมข้อนี้ถึงถูก:
การรับประทานอาหารที่มีไขมันสูง เป็นทางเลือกที่ถูกต้องและสอดคล้องกับแนวทางการรักษามาตรฐาน
🔍 ข้ออื่นผิดเพราะอะไร:
• ข้อ ข. (การสูบบุหรี่ (Cigarette smoking)): การสูบบุหรี่เป็นปัจจัยเสี่ยงหลักที่สุดที่ก่อให้เกิดโรค COPD โดยคิดเป็นสาเหตุมากกว่าร้อยละ 80 ของผู้ป่วยทั้งหมด
• ข้อ ค. (มลพิษทางอากาศและควันจากการเผาไหม้ (Air pollution)): มลพิษทางอากาศ ควันจากการหุงต้ม และฝุ่นละอองชีวมวล เป็นสาเหตุสำคัญของ COPD โดยเฉพาะในสตรีและผู้ที่ไม่สูบบุหรี่
• ข้อ ง. (ภาวะพร่อง Alpha-1 antitrypsin deficiency): ภาวะพร่องเอนไซม์ Alpha-1 antitrypsin deficiency เป็นสาเหตุทางพันธุกรรมที่ทำให้เกิด emphysema ตั้งแต่อายุน้อย
• ข้อ จ. (การสัมผัสฝุ่นและสารเคมีในที่ทำงาน (Occupational dust)): การสัมผัสฝุ่นแร่ สารเคมี และไอระเหยจากการทำงานในโรงงานอุตสาหกรรมเป็นปัจจัยส่งเสริมสำคัญให้เกิด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7" s="100" t="n"/>
      <c r="L67" s="88" t="inlineStr">
        <is>
          <t>COPD</t>
        </is>
      </c>
      <c r="M67" s="100" t="inlineStr">
        <is>
          <t>66</t>
        </is>
      </c>
      <c r="N67" s="88" t="inlineStr">
        <is>
          <t>COPD / Asthma</t>
        </is>
      </c>
      <c r="O67" s="100" t="n"/>
      <c r="P67" s="100" t="n"/>
      <c r="Q67" s="100" t="n"/>
    </row>
    <row r="68" ht="13.2" customHeight="1" s="49">
      <c r="A68" s="119" t="n">
        <v>66</v>
      </c>
      <c r="B68" s="88" t="inlineStr">
        <is>
          <t>ข้อไม่ใช่ปัจจัยเสี่ยงกำเริบของ COPD</t>
        </is>
      </c>
      <c r="C68" s="100" t="n"/>
      <c r="D68" s="88" t="inlineStr">
        <is>
          <t>การใช้ยาพ่นจมูกแก้แพ้</t>
        </is>
      </c>
      <c r="E68" s="88" t="inlineStr">
        <is>
          <t>การติดเชื้อในระบบทางเดินหายใจ (Respiratory tract infection)</t>
        </is>
      </c>
      <c r="F68" s="88" t="inlineStr">
        <is>
          <t>มลภาวะทางอากาศและฝุ่นละอองขนาดเล็ก (PM2.5)</t>
        </is>
      </c>
      <c r="G68" s="88" t="inlineStr">
        <is>
          <t>การหยุดยาพ่นขยายหลอดลมควบคุมอาการกะทันหัน</t>
        </is>
      </c>
      <c r="H68" s="88" t="inlineStr">
        <is>
          <t>การสัมผัสควันบุหรี่มือสอง</t>
        </is>
      </c>
      <c r="I68" s="119" t="n">
        <v>1</v>
      </c>
      <c r="J68" s="88" t="inlineStr">
        <is>
          <t>✅ คำตอบที่ถูกต้อง: ข้อ ก. การใช้ยาพ่นจมูกแก้แพ้
💡 Background:
การบริบาลเภสัชกรรมในโรคระบบหายใจ (COPD) ตามแนวทางเวชปฏิบัติ GINA และ GOLD Guidelines
🎯 ทำไมข้อนี้ถึงถูก:
การใช้ยาพ่นจมูกแก้แพ้ เป็นทางเลือกที่ถูกต้องและสอดคล้องกับแนวทางการรักษามาตรฐาน
🔍 ข้ออื่นผิดเพราะอะไร:
• ข้อ ข. (การติดเชื้อในระบบทางเดินหายใจ (Respiratory tract infection)): การติดเชื้อไวรัสหรือแบคทีเรียในทางเดินหายใจเป็นสาเหตุที่พบบ่อยที่สุดของการเกิด acute COPD exacerbation
• ข้อ ค. (มลภาวะทางอากาศและฝุ่นละอองขนาดเล็ก (PM2.5)): มลภาวะทางอากาศและฝุ่นละอองขนาดเล็ก PM2.5 กระตุ้นให้เกิด airway inflammation และหลอดลมหดเกร็งเฉียบพลัน
• ข้อ ง. (การหยุดยาพ่นขยายหลอดลมควบคุมอาการกะทันหัน): การหยุดยาพ่นควบคุมอาการกะทันหันทำให้การขยายหลอดลมลดลงและนำไปสู่อาการกำเริบเฉียบพลันได้รวดเร็ว
• ข้อ จ. (การสัมผัสควันบุหรี่มือสอง): การสัมผัสควันบุหรี่มือสองก่อให้เกิด oxidative stress และกระตุ้นการอักเสบของหลอดลมในผู้ป่วย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8" s="100" t="n"/>
      <c r="L68" s="88" t="inlineStr">
        <is>
          <t>COPD</t>
        </is>
      </c>
      <c r="M68" s="100" t="inlineStr">
        <is>
          <t>67</t>
        </is>
      </c>
      <c r="N68" s="88" t="inlineStr">
        <is>
          <t>COPD / Asthma</t>
        </is>
      </c>
      <c r="O68" s="100" t="n"/>
      <c r="P68" s="100" t="n"/>
      <c r="Q68" s="100" t="n"/>
    </row>
    <row r="69" ht="13.2" customHeight="1" s="49">
      <c r="A69" s="119" t="n">
        <v>67</v>
      </c>
      <c r="B69" s="88" t="inlineStr">
        <is>
          <t>ข้อใดเป็นผลข้างเคียงของ salbutamol</t>
        </is>
      </c>
      <c r="C69" s="100" t="n"/>
      <c r="D69" s="88" t="inlineStr">
        <is>
          <t>Tremor (มือสั่น)</t>
        </is>
      </c>
      <c r="E69" s="88" t="inlineStr">
        <is>
          <t>Bradycardia (หัวใจเต้นช้า)</t>
        </is>
      </c>
      <c r="F69" s="88" t="inlineStr">
        <is>
          <t>Diarrhea (ท้องเสีย)</t>
        </is>
      </c>
      <c r="G69" s="88" t="inlineStr">
        <is>
          <t>Hypotension (ความดันต่ำ)</t>
        </is>
      </c>
      <c r="H69" s="88" t="inlineStr">
        <is>
          <t>Constipation (ท้องผูก)</t>
        </is>
      </c>
      <c r="I69" s="119" t="n">
        <v>1</v>
      </c>
      <c r="J69" s="88" t="inlineStr">
        <is>
          <t>✅ คำตอบที่ถูกต้อง: ข้อ ก. Tremor (มือสั่น)
💡 Background:
การบริบาลเภสัชกรรมในโรคระบบหายใจ (Asthma) ตามแนวทางเวชปฏิบัติ GINA และ GOLD Guidelines
🎯 ทำไมข้อนี้ถึงถูก:
Tremor (มือสั่น) เป็นทางเลือกที่ถูกต้องและสอดคล้องกับแนวทางการรักษามาตรฐาน
🔍 ข้ออื่นผิดเพราะอะไร:
• ข้อ ข. (Bradycardia (หัวใจเต้นช้า)): Salbutamol กระตุ้น beta-2 receptor ทำให้หลอดเลือดขยายตัวและมี reflex tachycardia หรือ spillover ไปกระตุ้น beta-1 ที่หัวใจ ทำให้หัวใจเต้นเร็ว ไม่ใช่เต้นช้า
• ข้อ ค. (Diarrhea (ท้องเสีย)): Diarrhea หรือท้องเสียไม่ใช่อาการไม่พึงประสงค์ที่พบบ่อยของ beta-2 agonist ทางการพ่นสูด
• ข้อ ง. (Hypotension (ความดันต่ำ)): Hypotension พบน้อยมากในการพ่นขนาดปกติ และมักพบ tachycardia เด่นชัดกว่า
• ข้อ จ. (Constipation (ท้องผูก)): Constipation หรือท้องผูกมักสัมพันธ์กับยาในกลุ่ม anticholinergics มากกว่า beta-2 agonists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9" s="100" t="n"/>
      <c r="L69" s="88" t="inlineStr">
        <is>
          <t>Asthma</t>
        </is>
      </c>
      <c r="M69" s="100" t="inlineStr">
        <is>
          <t>68</t>
        </is>
      </c>
      <c r="N69" s="88" t="inlineStr">
        <is>
          <t>COPD / Asthma</t>
        </is>
      </c>
      <c r="O69" s="100" t="n"/>
      <c r="P69" s="100" t="n"/>
      <c r="Q69" s="100" t="n"/>
    </row>
    <row r="70" ht="13.2" customHeight="1" s="49">
      <c r="A70" s="119" t="n">
        <v>68</v>
      </c>
      <c r="B70" s="88" t="inlineStr">
        <is>
          <t>ข้อใดเป็นส่วนประกอบที่สำคัญที่สุดในการขับดันตัวยาออกมาในรูปแบบ aerosol inhalations (MDI)</t>
        </is>
      </c>
      <c r="C70" s="100" t="n"/>
      <c r="D70" s="88" t="inlineStr">
        <is>
          <t>Propellant</t>
        </is>
      </c>
      <c r="E70" s="88" t="inlineStr">
        <is>
          <t>Glidant</t>
        </is>
      </c>
      <c r="F70" s="88" t="inlineStr">
        <is>
          <t>Cosolvent</t>
        </is>
      </c>
      <c r="G70" s="88" t="inlineStr">
        <is>
          <t>Antioxidant</t>
        </is>
      </c>
      <c r="H70" s="88" t="inlineStr">
        <is>
          <t>Wetting agent</t>
        </is>
      </c>
      <c r="I70" s="119" t="n">
        <v>1</v>
      </c>
      <c r="J70" s="88" t="inlineStr">
        <is>
          <t>✅ คำตอบที่ถูกต้อง: ข้อ ก. Propellant
💡 Background:
การบริบาลเภสัชกรรมในโรคระบบหายใจ (Asthma) ตามแนวทางเวชปฏิบัติ GINA และ GOLD Guidelines
🎯 ทำไมข้อนี้ถึงถูก:
Propellant เป็นทางเลือกที่ถูกต้องและสอดคล้องกับแนวทางการรักษามาตรฐาน
🔍 ข้ออื่นผิดเพราะอะไร:
• ข้อ ข. (Glidant): Glidant เป็นสารช่วยไหลในสูตรตำรับยาเม็ดหรือแคปซูล ไม่ได้ใช้ในระบบพ่นสูดแบบละอองลอย
• ข้อ ค. (Cosolvent): Cosolvent เช่น ethanol ช่วยเพิ่มการละลายของตัวยาใน propellant แต่ propellant เป็นสารขับดันหลักที่จำเป็นที่สุด
• ข้อ ง. (Antioxidant): Antioxidant ช่วยป้องกันการเสื่อมสลายของตัวยาจากปฏิกิริยาออกซิเดชัน แต่ไม่ได้ทำหน้าที่สร้างแรงดันขับดันละอองยา
• ข้อ จ. (Wetting agent): Wetting agent ช่วยลดแรงตึงผิวในสารแขวนตะกอน แต่ไม่สามารถขับดันละอองยาออกจากกระป๋องได้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0" s="100" t="n"/>
      <c r="L70" s="88" t="inlineStr">
        <is>
          <t>Asthma</t>
        </is>
      </c>
      <c r="M70" s="100" t="inlineStr">
        <is>
          <t>68</t>
        </is>
      </c>
      <c r="N70" s="88" t="inlineStr">
        <is>
          <t>Clinic</t>
        </is>
      </c>
      <c r="O70" s="100" t="n"/>
      <c r="P70" s="100" t="n"/>
      <c r="Q70" s="100" t="n"/>
    </row>
    <row r="71" ht="13.2" customHeight="1" s="49">
      <c r="A71" s="119" t="n">
        <v>69</v>
      </c>
      <c r="B71" s="88" t="inlineStr">
        <is>
          <t>ขนาดอนุภาคของละอองยา aerosol inhaler ที่สามารถแทรกซึมและดูดซึมเข้าสู่หลอดลมส่วนลึกและถุงลมปอดได้ดีที่สุดคือขนาดใด</t>
        </is>
      </c>
      <c r="C71" s="100" t="n"/>
      <c r="D71" s="88" t="inlineStr">
        <is>
          <t>1 ถึง 5 ไมโครเมตร</t>
        </is>
      </c>
      <c r="E71" s="88" t="inlineStr">
        <is>
          <t>5 ถึง 30 ไมโครเมตร</t>
        </is>
      </c>
      <c r="F71" s="88" t="inlineStr">
        <is>
          <t>31 ถึง 49 ไมโครเมตร</t>
        </is>
      </c>
      <c r="G71" s="88" t="inlineStr">
        <is>
          <t>50 ถึง 100 ไมโครเมตร</t>
        </is>
      </c>
      <c r="H71" s="88" t="inlineStr">
        <is>
          <t>มากกว่า 100 ไมโครเมตร</t>
        </is>
      </c>
      <c r="I71" s="119" t="n">
        <v>1</v>
      </c>
      <c r="J71" s="88" t="inlineStr">
        <is>
          <t>✅ คำตอบที่ถูกต้อง: ข้อ ก. 1 ถึง 5 ไมโครเมตร
💡 Background:
การบริบาลเภสัชกรรมในโรคระบบหายใจ (Asthma) ตามแนวทางเวชปฏิบัติ GINA และ GOLD Guidelines
🎯 ทำไมข้อนี้ถึงถูก:
1 ถึง 5 ไมโครเมตร เป็นทางเลือกที่ถูกต้องและสอดคล้องกับแนวทางการรักษามาตรฐาน
🔍 ข้ออื่นผิดเพราะอะไร:
• ข้อ ข. (5 ถึง 30 ไมโครเมตร): ละอองยาขนาด 5 ถึง 30 ไมโครเมตร มักจะตกสะสมและติดค้างอยู่บริเวณทางเดินหายใจส่วนบน ช่องปาก และหลอดลมใหญ่
• ข้อ ค. (31 ถึง 49 ไมโครเมตร): ละอองยาขนาด 31 ถึง 49 ไมโครเมตร มีขนาดใหญ่เกินไปและจะกระทบติดค้างที่ผนังคอหอย ไม่สามารถลงสู่หลอดลมส่วนลึก
• ข้อ ง. (50 ถึง 100 ไมโครเมตร): ละอองยาขนาด 50 ถึง 100 ไมโครเมตร จะตกสะสมที่ช่องปากเกือบทั้งหมดและถูกกลืนลงทางเดินอาหาร
• ข้อ จ. (มากกว่า 100 ไมโครเมตร): ละอองยาขนาดมากกว่า 100 ไมโครเมตร จัดเป็นหยดละอองขนาดใหญ่ที่ไม่สามารถลอยตัวผ่านช่องคอหอยลงสู่ปอดได้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1" s="100" t="n"/>
      <c r="L71" s="88" t="inlineStr">
        <is>
          <t>Asthma</t>
        </is>
      </c>
      <c r="M71" s="100" t="inlineStr">
        <is>
          <t>69</t>
        </is>
      </c>
      <c r="N71" s="88" t="inlineStr">
        <is>
          <t>Clinic</t>
        </is>
      </c>
      <c r="O71" s="100" t="n"/>
      <c r="P71" s="100" t="n"/>
      <c r="Q71" s="100" t="n"/>
    </row>
    <row r="72" ht="13.2" customHeight="1" s="49">
      <c r="A72" s="119" t="n">
        <v>70</v>
      </c>
      <c r="B72" s="88" t="inlineStr">
        <is>
          <t>ผู้ป่วยโรคหืดใช้ salbutamol บ่อยครั้งและอาการยังไม่สามารถควบคุมได้ ยาในข้อใดไม่ควรให้เสริมเป็นยาเดี่ยวโดยไม่มี Inhaled Corticosteroid (ICS)</t>
        </is>
      </c>
      <c r="C72" s="100" t="n"/>
      <c r="D72" s="88" t="inlineStr">
        <is>
          <t>Salmeterol monotherapy</t>
        </is>
      </c>
      <c r="E72" s="88" t="inlineStr">
        <is>
          <t>Inhaled Budesonide</t>
        </is>
      </c>
      <c r="F72" s="88" t="inlineStr">
        <is>
          <t>Inhaled Fluticasone</t>
        </is>
      </c>
      <c r="G72" s="88" t="inlineStr">
        <is>
          <t>Montelukast</t>
        </is>
      </c>
      <c r="H72" s="88" t="inlineStr">
        <is>
          <t>Budesonide/Formoterol</t>
        </is>
      </c>
      <c r="I72" s="119" t="n">
        <v>1</v>
      </c>
      <c r="J72" s="88" t="inlineStr">
        <is>
          <t>✅ คำตอบที่ถูกต้อง: ข้อ ก. Salmeterol monotherapy
💡 Background:
การบริบาลเภสัชกรรมในโรคระบบหายใจ (Asthma) ตามแนวทางเวชปฏิบัติ GINA และ GOLD Guidelines
🎯 ทำไมข้อนี้ถึงถูก:
Salmeterol monotherapy เป็นทางเลือกที่ถูกต้องและสอดคล้องกับแนวทางการรักษามาตรฐาน
🔍 ข้ออื่นผิดเพราะอะไร:
• ข้อ ข. (Inhaled Budesonide): Inhaled Budesonide เป็น ICS ที่แนะนำให้เริ่มใช้เป็น controller เมื่อผู้ป่วยมีอาการหอบกำเริบหรือใช้ SABA บ่อย
• ข้อ ค. (Inhaled Fluticasone): Inhaled Fluticasone เป็น ICS ที่มีฤทธิ์ต้านการอักเสบสูง เหมาะสำหรับควบคุมพยาธิสภาพของโรคหืด
• ข้อ ง. (Montelukast): Montelukast เป็น leukotriene receptor antagonist ที่สามารถใช้เป็นทางเลือกเสริมในการควบคุมโรคหืดได้
• ข้อ จ. (Budesonide/Formoterol): Budesonide/Formoterol เป็นสูตรผสม ICS/LABA ที่ปลอดภัยและมีประสิทธิภาพสูงตามแนวทาง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2" s="100" t="n"/>
      <c r="L72" s="88" t="inlineStr">
        <is>
          <t>Asthma</t>
        </is>
      </c>
      <c r="M72" s="100" t="inlineStr">
        <is>
          <t>70</t>
        </is>
      </c>
      <c r="N72" s="88" t="inlineStr">
        <is>
          <t>Clinic</t>
        </is>
      </c>
      <c r="O72" s="100" t="n"/>
      <c r="P72" s="100" t="n"/>
      <c r="Q72" s="100" t="n"/>
    </row>
    <row r="73" ht="13.2" customHeight="1" s="49">
      <c r="A73" s="119" t="n">
        <v>71</v>
      </c>
      <c r="B73" s="88" t="inlineStr">
        <is>
          <t>ยา tiotropium 18 mcg มี half-life 120 hr, ค่าชีวประสิทธิผล (BA) 20%, Volume of distribution 32 L/kg ระดับความเข้มข้นคงที่ในกระแสเลือด (Css) ที่คาดหวังในผู้ป่วยคือเท่าใด</t>
        </is>
      </c>
      <c r="C73" s="100" t="n"/>
      <c r="D73" s="88" t="inlineStr">
        <is>
          <t>2 ng/L</t>
        </is>
      </c>
      <c r="E73" s="88" t="inlineStr">
        <is>
          <t>0.2 ng/L</t>
        </is>
      </c>
      <c r="F73" s="88" t="inlineStr">
        <is>
          <t>10 ng/L</t>
        </is>
      </c>
      <c r="G73" s="88" t="inlineStr">
        <is>
          <t>18 ng/L</t>
        </is>
      </c>
      <c r="H73" s="88" t="inlineStr">
        <is>
          <t>20 ng/L</t>
        </is>
      </c>
      <c r="I73" s="119" t="n">
        <v>1</v>
      </c>
      <c r="J73" s="88" t="inlineStr">
        <is>
          <t>✅ คำตอบที่ถูกต้อง: ข้อ ก. 2 ng/L
💡 Background:
การบริบาลเภสัชกรรมในโรคระบบหายใจ (Asthma) ตามแนวทางเวชปฏิบัติ GINA และ GOLD Guidelines
🎯 ทำไมข้อนี้ถึงถูก:
2 ng/L เป็นทางเลือกที่ถูกต้องและสอดคล้องกับแนวทางการรักษามาตรฐาน
🔍 ข้ออื่นผิดเพราะอะไร:
• ข้อ ข. (0.2 ng/L): ค่า 0.2 ng/L เป็นการคำนวณที่ต่ำเกินไปเมื่อพิจารณาจากปริมาณยาที่ดูดซึมและค่าครึ่งชีวิตที่ยาวนานถึง 120 ชั่วโมง
• ข้อ ค. (10 ng/L): ค่า 10 ng/L สูงเกินกว่าระดับความเข้มข้นคงที่จริงของ tiotropium ซึ่งมี bioavailability ต่ำเพียง 20% จากการพ่นสูด
• ข้อ ง. (18 ng/L): ค่า 18 ng/L เป็นตัวเลขขนาดยาพ่น (18 mcg) ไม่ใช่ระดับความเข้มข้นคงที่ในพลาสมาของตัวยา
• ข้อ จ. (20 ng/L): ค่า 20 ng/L สูงเกินกว่าระดับยาในกระแสเลือดปกติอย่างมากและอาจทำให้เกิดความเป็นพิษของ anticholinergic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3" s="100" t="n"/>
      <c r="L73" s="88" t="inlineStr">
        <is>
          <t>Asthma</t>
        </is>
      </c>
      <c r="M73" s="100" t="inlineStr">
        <is>
          <t>71</t>
        </is>
      </c>
      <c r="N73" s="88" t="inlineStr">
        <is>
          <t>Clinic</t>
        </is>
      </c>
      <c r="O73" s="100" t="n"/>
      <c r="P73" s="100" t="n"/>
      <c r="Q73" s="100" t="n"/>
    </row>
    <row r="74" ht="13.2" customHeight="1" s="49">
      <c r="A74" s="119" t="n">
        <v>72</v>
      </c>
      <c r="B74" s="88"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C74" s="100" t="n"/>
      <c r="D74" s="88" t="inlineStr">
        <is>
          <t>Sputum culture</t>
        </is>
      </c>
      <c r="E74" s="88" t="inlineStr">
        <is>
          <t>Physical Examination</t>
        </is>
      </c>
      <c r="F74" s="88" t="inlineStr">
        <is>
          <t>Complete blood count</t>
        </is>
      </c>
      <c r="G74" s="88" t="inlineStr">
        <is>
          <t>Peak flow meter</t>
        </is>
      </c>
      <c r="H74" s="88" t="inlineStr">
        <is>
          <t>Lung function Spirometry</t>
        </is>
      </c>
      <c r="I74" s="119" t="n">
        <v>5</v>
      </c>
      <c r="J74" s="88" t="inlineStr">
        <is>
          <t>✅ คำตอบที่ถูกต้อง: ข้อ จ. Lung function Spirometry
💡 Background:
หลักการทางเภสัชกรรมและเภสัชวิทยาคลินิกในโรคระบบหายใจ (Asthma)
🎯 ทำไมข้อนี้ถึงถูก:
Lung function Spirometry เป็น Gold Standard ในการวินิจฉัยโรคปอดอุดกั้นเรื้อรัง (COPD) โดยตรวจพบ Post-bronchodilator FEV1/FVC &lt; 0.70 บ่งบอกถึงภาวะหลอดลมอุดกั้นเรื้อรังที่กลับคืนไม่ได้สมบูรณ์
🔍 ข้ออื่นผิดเพราะอะไร:
• ข้อ ก. (Sputum culture): Sputum culture ใช้ระบุเชื้อแบคทีเรียในการติดเชื้อระบบหายใจ ไม่ใช่การตรวจเพื่อวินิจฉัย COPD
• ข้อ ข. (Physical Examination): Physical Examination ช่วยประเมินอาการทางคลินิก (เช่น wheezing, barrel chest) แต่ไม่สามารถยืนยันระดับ airflow limitation ได้
• ข้อ ค. (Complete blood count): Complete blood count (CBC) ใช้ตรวจภาวะซีด ติดเชื้อ หรือ eosinophil ไม่สามารถวัดสมรรถภาพปอดได้
• ข้อ ง. (Peak flow meter): Peak flow meter ใช้วัด PEF สำหรับมอนิเตอร์โรคหืด ไม่มีความแม่นยำเพียงพอในการวินิจฉัย COPD
📖 Guideline อ้างอิง:
Global Initiative for Chronic Obstructive Lung Disease (GOLD) 2024
📌 จุดจำก่อนสอบ:
• เน้นจำเกณฑ์การวินิจฉัย, ขนาดอนุภาค MMAD 1-5 ไมครอน, เทคนิคการใช้ MDI vs DPI และข้อได้เปรียบของการพ่นสูดเฉพาะที่</t>
        </is>
      </c>
      <c r="K74" s="100" t="n"/>
      <c r="L74" s="88" t="inlineStr">
        <is>
          <t>Asthma</t>
        </is>
      </c>
      <c r="M74" s="100" t="inlineStr">
        <is>
          <t>72</t>
        </is>
      </c>
      <c r="N74" s="88" t="inlineStr">
        <is>
          <t>Clinic</t>
        </is>
      </c>
      <c r="O74" s="100" t="n"/>
      <c r="P74" s="100" t="n"/>
      <c r="Q74" s="100" t="n"/>
    </row>
    <row r="75" ht="13.2" customHeight="1" s="49">
      <c r="A75" s="119" t="n">
        <v>73</v>
      </c>
      <c r="B75" s="88" t="inlineStr">
        <is>
          <t>ข้อใดคือเกณฑ์ในการวินิจฉัยที่จำเป็นที่สุดในการแยกโรคของผู้ป่วยปอดอักเสบ</t>
        </is>
      </c>
      <c r="C75" s="100" t="n"/>
      <c r="D75" s="88" t="inlineStr">
        <is>
          <t>Blood Culture</t>
        </is>
      </c>
      <c r="E75" s="88" t="inlineStr">
        <is>
          <t>Sputum Culture</t>
        </is>
      </c>
      <c r="F75" s="88" t="inlineStr">
        <is>
          <t>Chest-X Ray</t>
        </is>
      </c>
      <c r="G75" s="88" t="inlineStr">
        <is>
          <t>Serology</t>
        </is>
      </c>
      <c r="H75" s="88" t="inlineStr">
        <is>
          <t>Arterial blood gas</t>
        </is>
      </c>
      <c r="I75" s="119" t="n">
        <v>3</v>
      </c>
      <c r="J75" s="88" t="inlineStr">
        <is>
          <t>✅ คำตอบที่ถูกต้อง: ข้อ ค. Chest-X Ray
💡 Background:
หลักการทางเภสัชกรรมและเภสัชวิทยาคลินิกในโรคระบบหายใจ (Asthma)
🎯 ทำไมข้อนี้ถึงถูก:
Chest X-ray (CXR) มีความจำเป็นที่สุดในการวินิจฉัยแยกโรคปอดอักเสบ (Pneumonia) เพื่อดูลักษณะ consolidation หรือ pulmonary infiltrate และแยกจากภาวะหลอดลมอักเสบเฉียบพลัน
🔍 ข้ออื่นผิดเพราะอะไร:
• ข้อ ก. (Blood Culture): Blood Culture ใช้ระบุเชื้อก่อโรคในผู้ป่วย admit ที่มีอาการรุนแรง แต่ไม่ใช่เกณฑ์หลักในการแยกโรคปอดอักเสบจากโรคอื่น
• ข้อ ข. (Sputum Culture): Sputum Culture ช่วยชี้ขาดเชื้อจุลชีพเพื่อปรับยาปฏิชีวนะ ไม่ใช่เครื่องมือแรกในการแยกโรค
• ข้อ ง. (Serology): Serology ใช้ตรวจเชื้อ atypical ในงานวิจัยหรือกรณีพิเศษ ไม่ใช่เครื่องมือหลักเร่งด่วน
• ข้อ จ. (Arterial blood gas): Arterial blood gas (ABG) ใช้ประเมินภาวะ hypoxia/acid-base ในผู้ป่วยวิกฤต ไม่ได้ระบุตำแหน่งหรือพยาธิสภาพการอักเสบของเนื้อปอด
📖 Guideline อ้างอิง:
Infectious Diseases Society of America (IDSA) / ATS Community-Acquired Pneumonia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5" s="100" t="n"/>
      <c r="L75" s="88" t="inlineStr">
        <is>
          <t>Asthma</t>
        </is>
      </c>
      <c r="M75" s="100" t="inlineStr">
        <is>
          <t>73</t>
        </is>
      </c>
      <c r="N75" s="88" t="inlineStr">
        <is>
          <t>Clinic</t>
        </is>
      </c>
      <c r="O75" s="100" t="n"/>
      <c r="P75" s="100" t="n"/>
      <c r="Q75" s="100" t="n"/>
    </row>
    <row r="76" ht="13.2" customHeight="1" s="49">
      <c r="A76" s="119" t="n">
        <v>74</v>
      </c>
      <c r="B76" s="88" t="inlineStr">
        <is>
          <t>จากโครงสร้างของ salbutamol ที่กำหนดให้ หมู่ฟังก์ชั่นใดที่ทำให้ salbutamol ออกฤทธิ์จำเพาะต่อ β receptor</t>
        </is>
      </c>
      <c r="C76" s="100" t="n"/>
      <c r="D76" s="88" t="inlineStr">
        <is>
          <t>A – hydroxyl group</t>
        </is>
      </c>
      <c r="E76" s="88" t="inlineStr">
        <is>
          <t>B – methanol group</t>
        </is>
      </c>
      <c r="F76" s="88" t="inlineStr">
        <is>
          <t>C – aromatic ring</t>
        </is>
      </c>
      <c r="G76" s="88" t="inlineStr">
        <is>
          <t>D – hydroxyl group</t>
        </is>
      </c>
      <c r="H76" s="88" t="inlineStr">
        <is>
          <t>E – tert-butyl group</t>
        </is>
      </c>
      <c r="I76" s="119" t="n">
        <v>5</v>
      </c>
      <c r="J76" s="88" t="inlineStr">
        <is>
          <t>✅ คำตอบที่ถูกต้อง: ข้อ จ. E – tert-butyl group
💡 Background:
หลักการทางเภสัชกรรมและเภสัชวิทยาคลินิกในโรคระบบหายใจ (Asthma)
🎯 ทำไมข้อนี้ถึงถูก:
หมู่ tert-butyl group (โครงสร้าง E) บน amine nitrogen ทำให้โมเลกุลมี bulky substituent ส่งผลให้ยาจับกับ beta-2 adrenergic receptor ได้จำเพาะเจาะจงมากกว่า beta-1 receptor (Steric hindrance)
🔍 ข้ออื่นผิดเพราะอะไร:
• ข้อ ก. (A – hydroxyl group): A – hydroxyl group บนวงเบนซีน (meta-position) เกี่ยวข้องกับ beta receptor binding แต่ไม่ใช่ส่วนที่ให้ความจำเพาะต่อ beta-2
• ข้อ ข. (B – methanol group): B – hydroxymethyl (methanol) group ช่วยป้องกันการถูกทำลายโดยเอนไซม์ COMT ทำให้ยามีระยะเวลาการออกฤทธิ์นานขึ้น
• ข้อ ค. (C – aromatic ring): C – aromatic ring เป็นแกนโครงสร้างหลักในการทำ hydrophobic interaction
• ข้อ ง. (D – hydroxyl group): D – beta-hydroxyl group จำเป็นต่อการออกฤทธิ์เป็น direct adrenergic agonist
📖 Guideline อ้างอิง:
Medicinal Chemistry of Adrenergic Agents &amp; Foye's Principles of Medicinal Chemistry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6" s="100" t="n"/>
      <c r="L76" s="88" t="inlineStr">
        <is>
          <t>Asthma</t>
        </is>
      </c>
      <c r="M76" s="100" t="inlineStr">
        <is>
          <t>74</t>
        </is>
      </c>
      <c r="N76" s="88" t="inlineStr">
        <is>
          <t>Clinic</t>
        </is>
      </c>
      <c r="O76" s="100" t="n"/>
      <c r="P76" s="100" t="n"/>
      <c r="Q76" s="100" t="n"/>
    </row>
    <row r="77" ht="13.2" customHeight="1" s="49">
      <c r="A77" s="119" t="n">
        <v>75</v>
      </c>
      <c r="B77" s="88" t="inlineStr">
        <is>
          <t>ยาพ่นสูด ในรูปแบบ β2-selective adrenergic receptor agonists MDI (metered dose inhalers) ควรมีลักษณะ แบบใด</t>
        </is>
      </c>
      <c r="C77" s="100" t="n"/>
      <c r="D77" s="88" t="inlineStr">
        <is>
          <t>ขนาดอนุภาคของตัวยาควรอยู่ระหว่าง 1-3 μm</t>
        </is>
      </c>
      <c r="E77" s="88" t="inlineStr">
        <is>
          <t>ขนาดอนุภาคอยู่ระหว่าง 5-10 μm</t>
        </is>
      </c>
      <c r="F77" s="88" t="inlineStr">
        <is>
          <t>ตัวยาหวังผลให้ไปจับกับ receptor ที่ทางเดินหายใจส่วนปลาย</t>
        </is>
      </c>
      <c r="G77" s="88" t="inlineStr">
        <is>
          <t>ใช้ lactose เพื่อปรับปรุงรสชาติ</t>
        </is>
      </c>
      <c r="H77" s="88" t="inlineStr">
        <is>
          <t>นิยมใช้ chlorofluorocarbon เป็นตัวสารขับดัน</t>
        </is>
      </c>
      <c r="I77" s="119" t="n">
        <v>1</v>
      </c>
      <c r="J77" s="88" t="inlineStr">
        <is>
          <t>✅ คำตอบที่ถูกต้อง: ข้อ ก. ขนาดอนุภาคของตัวยาควรอยู่ระหว่าง 1-3 μm
💡 Background:
หลักการทางเภสัชกรรมและเภสัชวิทยาคลินิกในโรคระบบหายใจ (Asthma)
🎯 ทำไมข้อนี้ถึงถูก:
อนุภาคยาพ่นสูด MDI ที่มีประสิทธิภาพสูงสุดในการเข้าถึงและสะสมที่ทางเดินหายใจส่วนปลายและถุงลม (deep lung) ควรมีขนาด Mass Median Aerodynamic Diameter (MMAD) อยู่ระหว่าง 1-3 ไมครอน (หรือ 1-5 ไมครอน)
🔍 ข้ออื่นผิดเพราะอะไร:
• ข้อ ข. (ขนาดอนุภาคอยู่ระหว่าง 5-10 μm): อนุภาคขนาด 5-10 ไมครอนส่วนใหญ่จะตกค้างและติดอยู่ที่ oropharynx และทางเดินหายใจส่วนบนเนื่องจาก inertial impaction
• ข้อ ค. (ตัวยาหวังผลให้ไปจับกับ receptor ที่ทางเดินหายใจส่วนปลาย): Beta-2 receptor พบหนาแน่นที่ bronchial smooth muscle ทางเดินหายใจส่วนกลางและส่วนปลาย ไม่ใช่เฉพาะทางเดินหายใจส่วนปลายเท่านั้น
• ข้อ ง. (ใช้ lactose เพื่อปรับปรุงรสชาติ): Lactose นิยมใช้เป็น carrier ใน Dry Powder Inhaler (DPI) ไม่ได้ใช้ปรับรสชาติใน MDI
• ข้อ จ. (นิยมใช้ chlorofluorocarbon เป็นตัวสารขับดัน): ปัจจุบันยกเลิกการใช้ CFCs ตามข้อตกลงมอนทรีออล และเปลี่ยนมาใช้ Hydrofluoroalkane (HFA) เป็นสารขับดันทั้งหมด
📖 Guideline อ้างอิง:
USP-NF Aerosols &amp; Remington: The Science and Practice of Pharmacy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7" s="100" t="n"/>
      <c r="L77" s="88" t="inlineStr">
        <is>
          <t>Asthma</t>
        </is>
      </c>
      <c r="M77" s="100" t="inlineStr">
        <is>
          <t>75</t>
        </is>
      </c>
      <c r="N77" s="88" t="inlineStr">
        <is>
          <t>Clinic</t>
        </is>
      </c>
      <c r="O77" s="100" t="n"/>
      <c r="P77" s="100" t="n"/>
      <c r="Q77" s="100" t="n"/>
    </row>
    <row r="78" ht="13.2" customHeight="1" s="49">
      <c r="A78" s="119" t="n">
        <v>76</v>
      </c>
      <c r="B78" s="88" t="inlineStr">
        <is>
          <t>ข้อใดคือข้อแนะนำของการใช้ Salbutamol MDI</t>
        </is>
      </c>
      <c r="C78" s="100" t="n"/>
      <c r="D78" s="88" t="inlineStr">
        <is>
          <t>หายใจออกทางปาก ช้า ลึก</t>
        </is>
      </c>
      <c r="E78" s="88" t="inlineStr">
        <is>
          <t>หายใจออกทางปาก เร็ว ลึก</t>
        </is>
      </c>
      <c r="F78" s="88" t="inlineStr">
        <is>
          <t>หายใจเข้าทางปาก ช้า ลึก</t>
        </is>
      </c>
      <c r="G78" s="88" t="inlineStr">
        <is>
          <t>หายใจเข้าทางปาก เร็ว ลึก</t>
        </is>
      </c>
      <c r="H78" s="88" t="inlineStr">
        <is>
          <t>หายใจเข้าทางปาก เร็ว แรง ลึก</t>
        </is>
      </c>
      <c r="I78" s="119" t="n">
        <v>3</v>
      </c>
      <c r="J78" s="88" t="inlineStr">
        <is>
          <t>✅ คำตอบที่ถูกต้อง: ข้อ ค. หายใจเข้าทางปาก ช้า ลึก
💡 Background:
หลักการทางเภสัชกรรมและเภสัชวิทยาคลินิกในโรคระบบหายใจ (Asthma)
🎯 ทำไมข้อนี้ถึงถูก:
การใช้ยาพ่นสูดชนิด MDI ต้องประสานการกดพ่นพร้อมกับ "หายใจเข้าทางปาก ช้า และลึก" (Slow and deep inhalation นาน 3-5 วินาที) แล้วกลั้นหายใจต่อ 10 วินาที เพื่อให้อนุภาคยากระจายตัวลงสู่ปอดได้ดีที่สุด
🔍 ข้ออื่นผิดเพราะอะไร:
• ข้อ ก. (หายใจออกทางปาก ช้า ลึก): การหายใจออกช้าลึก เป็นขั้นตอนก่อนการกดยาพ่นสูด ไม่ใช่ขั้นตอนขณะบริหารยา
• ข้อ ข. (หายใจออกทางปาก เร็ว ลึก): การหายใจออกเร็วลึก ไม่ถูกต้อง เพราะอาจทำให้ไอและทางเดินหายใจตีบแคบก่อนพ่นยา
• ข้อ ง. (หายใจเข้าทางปาก เร็ว ลึก): การหายใจเข้าเร็วทำให้เกิด inertial impaction อนุภาคยาจะชนติดอยู่ที่คอหอยมากกว่าลงสู่ปอด
• ข้อ จ. (หายใจเข้าทางปาก เร็ว แรง ลึก): การหายใจเข้าเร็ว แรง ลึก เป็นเทคนิคสำหรับยาพ่นชนิด DPI (Dry Powder Inhaler) ไม่ใช่ MDI
📖 Guideline อ้างอิง:
National Asthma Education and Prevention Program (NAEPP) &amp; Inhaler Technique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8" s="100" t="n"/>
      <c r="L78" s="88" t="inlineStr">
        <is>
          <t>Asthma</t>
        </is>
      </c>
      <c r="M78" s="100" t="inlineStr">
        <is>
          <t>76</t>
        </is>
      </c>
      <c r="N78" s="88" t="inlineStr">
        <is>
          <t>Clinic</t>
        </is>
      </c>
      <c r="O78" s="100" t="n"/>
      <c r="P78" s="100" t="n"/>
      <c r="Q78" s="100" t="n"/>
    </row>
    <row r="79" ht="13.2" customHeight="1" s="49">
      <c r="A79" s="119" t="n">
        <v>77</v>
      </c>
      <c r="B79" s="88" t="inlineStr">
        <is>
          <t>ในการตั้งตำหรับ Dry powder inhaler (DPI) ข้อใดต่อไปนี้ไม่ถูกต้อง</t>
        </is>
      </c>
      <c r="C79" s="100" t="n"/>
      <c r="D79" s="88" t="inlineStr">
        <is>
          <t>ขนาดอนุภาคตัวยาอยู่ระหว่าง 1-5 ไมครอน</t>
        </is>
      </c>
      <c r="E79" s="88" t="inlineStr">
        <is>
          <t>รูปแบบยาเป็นสารละลาย หรือ ยาแขวนตะกอน</t>
        </is>
      </c>
      <c r="F79" s="88" t="inlineStr">
        <is>
          <t>ไม่จำเป็นต้องใช้สารขับดัน</t>
        </is>
      </c>
      <c r="G79" s="88" t="inlineStr">
        <is>
          <t>ตัวยาเป็นลักษณะผงแห้ง</t>
        </is>
      </c>
      <c r="H79" s="88" t="inlineStr">
        <is>
          <t>ตัวยาสำคัญมีสมบัติละลายน้ำหรือไม่ละลายน้ำก็ได้</t>
        </is>
      </c>
      <c r="I79" s="119" t="n">
        <v>2</v>
      </c>
      <c r="J79" s="88" t="inlineStr">
        <is>
          <t>✅ คำตอบที่ถูกต้อง: ข้อ ข. รูปแบบยาเป็นสารละลาย หรือ ยาแขวนตะกอน
💡 Background:
หลักการทางเภสัชกรรมและเภสัชวิทยาคลินิกในโรคระบบหายใจ (Asthma)
🎯 ทำไมข้อนี้ถึงถูก:
DPI (Dry Powder Inhaler) ตัวยาจะอยู่ในรูปแบบ "ผงยาแห้ง (Solid micronized dry powder)" เท่านั้น ไม่ได้อยู่ในรูปแบบสารละลายหรือยาน้ำแขวนตะกอน (ซึ่งเป็นรูปแบบของ MDI หรือ Nebulizer)
🔍 ข้ออื่นผิดเพราะอะไร:
• ข้อ ก. (ขนาดอนุภาคตัวยาอยู่ระหว่าง 1-5 ไมครอน): ขนาดอนุภาคตัวยาใน DPI ต้องอยู่ในช่วง 1-5 ไมครอนเพื่อการกระจายสู่หลอดลมส่วนล่าง
• ข้อ ค. (ไม่จำเป็นต้องใช้สารขับดัน): DPI ทำงานโดยอาศัยแรงสูดของผู้ป่วย (breath-actuated) จึงไม่จำเป็นต้องใช้สารขับดัน (propellant-free)
• ข้อ ง. (ตัวยาเป็นลักษณะผงแห้ง): ตัวยาใน DPI เป็นลักษณะผงแห้งผสมกับสารพัดพา เช่น Coarse lactose carrier
• ข้อ จ. (ตัวยาสำคัญมีสมบัติละลายน้ำหรือไม่ละลายน้ำก็ได้): สมบัติการละลายของตัวยาสามารถแปรผันได้ขึ้นกับชนิดของสารออกฤทธิ์
📖 Guideline อ้างอิง:
British Pharmacopoeia &amp; USP &lt;601&gt; Inhalation and Nasal Drug Products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9" s="100" t="n"/>
      <c r="L79" s="88" t="inlineStr">
        <is>
          <t>Asthma</t>
        </is>
      </c>
      <c r="M79" s="100" t="inlineStr">
        <is>
          <t>77</t>
        </is>
      </c>
      <c r="N79" s="88" t="inlineStr">
        <is>
          <t>Clinic</t>
        </is>
      </c>
      <c r="O79" s="100" t="n"/>
      <c r="P79" s="100" t="n"/>
      <c r="Q79" s="100" t="n"/>
    </row>
    <row r="80" ht="13.2" customHeight="1" s="49">
      <c r="A80" s="119" t="n">
        <v>78</v>
      </c>
      <c r="B80" s="88" t="inlineStr">
        <is>
          <t>ข้อใดกล่าวถึงลักษณะของ Metered dose inhaler (MDI) ได้ถูกต้อง</t>
        </is>
      </c>
      <c r="C80" s="100" t="n"/>
      <c r="D80" s="88" t="inlineStr">
        <is>
          <t>ขนาดอนุภาคที่เหมาะสมคือ 1-10 ไมครอน</t>
        </is>
      </c>
      <c r="E80" s="88" t="inlineStr">
        <is>
          <t>นิยมใช้สารขับดันเป็น Chloroflurocarbon (CFC)</t>
        </is>
      </c>
      <c r="F80" s="88" t="inlineStr">
        <is>
          <t>ยาจะผสมกับแก๊สเหลวในลักษณะเป็นสารละลาย หรือ ยาแขวนตะกอน</t>
        </is>
      </c>
      <c r="G80" s="88" t="inlineStr">
        <is>
          <t>นิยมเติม Lactose เข้าไปเพื่อปรับปรุงรสชาติขณะพ่นสูด</t>
        </is>
      </c>
      <c r="H80" s="88" t="inlineStr">
        <is>
          <t>ยาจะถูกฉีดพ่นออกทาง mouthpiece</t>
        </is>
      </c>
      <c r="I80" s="119" t="n">
        <v>3</v>
      </c>
      <c r="J80" s="88" t="inlineStr">
        <is>
          <t>✅ คำตอบที่ถูกต้อง: ข้อ ค. ยาจะผสมกับแก๊สเหลวในลักษณะเป็นสารละลาย หรือ ยาแขวนตะกอน
💡 Background:
หลักการทางเภสัชกรรมและเภสัชวิทยาคลินิกในโรคระบบหายใจ (Asthma)
🎯 ทำไมข้อนี้ถึงถูก:
MDI ประกอบด้วยตัวยาละลาย (solution) หรือแขวนตะกอน (suspension) ในสารขับดันเหลว (liquefied propellant เช่น HFA) ภายใต้ความดันในกระบอกโลหะ
🔍 ข้ออื่นผิดเพราะอะไร:
• ข้อ ก. (ขนาดอนุภาคที่เหมาะสมคือ 1-10 ไมครอน): ขนาดอนุภาคที่เหมาะสมที่สุดสำหรับการนำส่งยาลงปอดคือ 1-5 ไมครอน ไม่ใช่ 1-10 ไมครอน
• ข้อ ข. (นิยมใช้สารขับดันเป็น Chloroflurocarbon (CFC)): ปัจจุบันไม่อนุญาตให้ใช้ CFC แล้วเนื่องจากทำลายชั้นโอโซน โดยเปลี่ยนมาใช้ HFA แทน
• ข้อ ง. (นิยมเติม Lactose เข้าไปเพื่อปรับปรุงรสชาติขณะพ่นสูด): Lactose นิยมใช้เป็น carrier ใน DPI ไม่ได้เติมใน MDI ทั่วไป
• ข้อ จ. (ยาจะถูกฉีดพ่นออกทาง mouthpiece): ตัวยาจะถูกปล่อยผ่าน metering valve ออกมาทาง actuator orifice ไม่ใช่ mouthpiece เพียงอย่างเดียว
📖 Guideline อ้างอิง:
USP General Chapter &lt;601&gt; Aerosols &amp; Pharmaceutical Dosage Forms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0" s="100" t="n"/>
      <c r="L80" s="88" t="inlineStr">
        <is>
          <t>Asthma</t>
        </is>
      </c>
      <c r="M80" s="100" t="inlineStr">
        <is>
          <t>78</t>
        </is>
      </c>
      <c r="N80" s="88" t="inlineStr">
        <is>
          <t>Clinic</t>
        </is>
      </c>
      <c r="O80" s="100" t="n"/>
      <c r="P80" s="100" t="n"/>
      <c r="Q80" s="100" t="n"/>
    </row>
    <row r="81" ht="13.2" customHeight="1" s="49">
      <c r="A81" s="119" t="n">
        <v>79</v>
      </c>
      <c r="B81" s="88" t="inlineStr">
        <is>
          <t>หัวข้อใดกล่าวถูกต้องเกี่ยวกับการนำส่งยาทางปอด</t>
        </is>
      </c>
      <c r="C81" s="100" t="n"/>
      <c r="D81" s="88" t="inlineStr">
        <is>
          <t>ขนาดยาที่ใช้ต่ำว่าขนาดรับประทาน</t>
        </is>
      </c>
      <c r="E81" s="88" t="inlineStr">
        <is>
          <t>ยาบางส่วนถูก first pass-metabolism</t>
        </is>
      </c>
      <c r="F81" s="88" t="inlineStr">
        <is>
          <t>อาจทำให้เกิดผลข้างเคียง หรืออาการไม่พึงประสงค์จากการใช้ยา เพราะตัวยาเกาะที่เนื้อเยื่อโดยตรง</t>
        </is>
      </c>
      <c r="G81" s="88" t="inlineStr">
        <is>
          <t>ยาพ่นสูดแบบ DPI จำเป็นต้องกลั้นหายใจขณะใช้ยา เพราะใช้หลักการ Inspiratory flow rate</t>
        </is>
      </c>
      <c r="H81" s="88" t="inlineStr">
        <is>
          <t>ถูกทุกข้อ</t>
        </is>
      </c>
      <c r="I81" s="119" t="n">
        <v>1</v>
      </c>
      <c r="J81" s="88" t="inlineStr">
        <is>
          <t>✅ คำตอบที่ถูกต้อง: ข้อ ก. ขนาดยาที่ใช้ต่ำว่าขนาดรับประทาน
💡 Background:
หลักการทางเภสัชกรรมและเภสัชวิทยาคลินิกในโรคระบบหายใจ (Asthma)
🎯 ทำไมข้อนี้ถึงถูก:
การบริหารยาทางปอด (Inhalation route) ตัวยาจะออกฤทธิ์เฉพาะที่ที่หลอดลมโดยตรง ทำให้ใช้ขนาดยาต่ำกว่าชนิดรับประทานหลายเท่า (ขนาดยาพ่นเป็นไมโครกรัม ขณะที่ชนิดรับประทานเป็นมิลลิกรัม) จึงลด systemic adverse effects ได้อย่างมีนัยสำคัญ
🔍 ข้ออื่นผิดเพราะอะไร:
• ข้อ ข. (ยาบางส่วนถูก first pass-metabolism): ยาที่ถูกสูดเข้าสู่ปอดจะดูดซึมเข้ากระแสเลือดโดยตรงโดยไม่ผ่าน first-pass metabolism ที่ตับ (เฉพาะส่วนที่ถูกกลืนลงทางเดินอาหารเท่านั้นที่ผ่านตับ)
• ข้อ ค. (อาจทำให้เกิดผลข้างเคียง หรืออาการไม่พึงประสงค์จากการใช้ยา เพราะตัวยาเกาะที่เนื้อเยื่อโดยตรง): การนำส่งยาเฉพาะที่ช่วยลดอาการไม่พึงประสงค์แบบทั่วร่างกาย (systemic ADRs) เมื่อเทียบกับชนิดรับประทาน
• ข้อ ง. (ยาพ่นสูดแบบ DPI จำเป็นต้องกลั้นหายใจขณะใช้ยา เพราะใช้หลักการ Inspiratory flow rate): DPI อาศัยแรงสูดเข้าที่เร็วและแรง (inspiratory flow) ไม่จำเป็นต้องกลั้นหายใจก่อนการสูดยา
• ข้อ จ. (ถูกทุกข้อ): ตัวเลือกอื่นไม่ถูกต้องทั้งหมด จึงไม่สามารถตอบถูกทุกข้อได้
📖 Guideline อ้างอิง:
Applied Biopharmaceutics and Pharmacokinetics (Shargel) &amp; Clinical Pharmacokinetics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1" s="100" t="n"/>
      <c r="L81" s="88" t="inlineStr">
        <is>
          <t>Asthma</t>
        </is>
      </c>
      <c r="M81" s="100" t="inlineStr">
        <is>
          <t>79</t>
        </is>
      </c>
      <c r="N81" s="88" t="inlineStr">
        <is>
          <t>Clinic</t>
        </is>
      </c>
      <c r="O81" s="100" t="n"/>
      <c r="P81" s="100" t="n"/>
      <c r="Q81" s="100" t="n"/>
    </row>
    <row r="82" ht="13.2" customHeight="1" s="49">
      <c r="A82" s="119" t="n">
        <v>80</v>
      </c>
      <c r="B82" s="88" t="inlineStr">
        <is>
          <t>การตรวจสมรรถภาพปอดด้วยเครื่องสไปโรเมตรีย์ (Spirometry) ในผู้ป่วยโรคปอดอุดกั้นเรื้อรัง (Chronic Obstructive Pulmonary Disease: COPD) ข้อใดเป็นผลการตรวจที่ 'ไม่สอดคล้องและผิดปกติ' สำหรับการวินิจฉัยโรคนี้</t>
        </is>
      </c>
      <c r="C82" s="100" t="n"/>
      <c r="D82" s="88" t="inlineStr">
        <is>
          <t>ผู้ป่วยมีอาการหายใจเหนื่อยหอบเรื้อรัง (Chronic Dyspnea) และความรุนแรงของอาการค่อยๆ เพิ่มขึ้นตามกาลเวลา</t>
        </is>
      </c>
      <c r="E82" s="88" t="inlineStr">
        <is>
          <t>ผู้ป่วยมีอาการไอเรื้อรังและอาจมีเสมหะต่อเนื่องเป็นเวลานาน</t>
        </is>
      </c>
      <c r="F82" s="88" t="inlineStr">
        <is>
          <t>ค่าสัดส่วน FEV1/FVC ภายหลังการสูดยาขยายหลอดลม (Post-bronchodilator) มีค่าเพิ่มขึ้นสูงกว่า 0.70 (หรือ &gt; 70%)</t>
        </is>
      </c>
      <c r="G82" s="88" t="inlineStr">
        <is>
          <t>ค่าสัดส่วน FEV1/FVC ภายหลังการสูดยาขยายหลอดลม (Post-bronchodilator) มีค่าน้อยกว่า 0.70 (หรือ &lt; 70%)</t>
        </is>
      </c>
      <c r="H82" s="88" t="inlineStr">
        <is>
          <t>ค่า FEV1 (Forced Expiratory Volume in 1 second) ลดลงอย่างต่อเนื่องตามความรุนแรงของโรค</t>
        </is>
      </c>
      <c r="I82" s="119" t="n">
        <v>3</v>
      </c>
      <c r="J82" s="88" t="inlineStr">
        <is>
          <t>✅ คำตอบที่ถูกต้อง: ข้อ ค. ค่าสัดส่วน FEV1/FVC ภายหลังการสูดยาขยายหลอดลม (Post-bronchodilator) มีค่าเพิ่มขึ้นสูงกว่า 0.70 (หรือ &gt; 70%)
💡 Background:
ตามแนวทางเวชปฏิบัติสากล GOLD Guidelines:
- เกณฑ์มาตรฐานในการยืนยันการวินิจฉัยโรคปอดอุดกั้นเรื้อรัง (COPD) คือ การตรวจ Spirometry พบภาวะการอุดกั้นของทางเดินหายใจที่ ไม่สามารถคืนกลับสู่ภาวะปกติได้อย่างสมบูรณ์ (Persistent Airflow Limitation) โดยมีค่า Post-bronchodilator FEV1/FVC &lt; 0.70 (หรือน้อยกว่า 70%)
- หากค่า Post-bronchodilator FEV1/FVC ≥ 0.70 แสดงว่าไม่มีภาวะ Airflow limitation แบบเรื้อรัง ซึ่ง ขัดแย้งกับการวินิจฉัยโรค COPD
🎯 ทำไมข้อนี้ถึงถูก:
ข้อ ค. ผิดและไม่สอดคล้อง (โจทย์ถามข้อยกเว้น) เพราะในผู้ป่วย COPD ค่า FEV1/FVC ต้องลดลงต่ำกว่า 0.70 เสมอ ไม่ใช่เพิ่มขึ้น
🔍 ข้ออื่นผิดเพราะอะไร:
- ข้อ ก. และ ข้อ ข. เป็นอาการทางคลินิกหลักของ COPD (ไอเรื้อรัง เสมหะ หายใจเหนื่อยหอบแบบ progressive)
- ข้อ ด. เป็นเกณฑ์การวินิจฉัยหลักตาม GOLD Guidelines (Post-BD FEV1/FVC &lt; 0.70)
- ข้อ จ. เป็นตัวบ่งชี้ระดับความรุนแรงของการอุดกั้น (GOLD 1 ถึง GOLD 4)
📖 Guideline อ้างอิง:
Global Initiative for Chronic Obstructive Lung Disease (GOLD) Report: Diagnosis and Assessment of COPD
📌 จุดจำก่อนสอบ:
วินิจฉัย COPD = Post-bronchodilator FEV1/FVC &lt; 0.70 (ถาวร ไม่คืนกลับปกติ)</t>
        </is>
      </c>
      <c r="K82" s="100" t="n"/>
      <c r="L82" s="88" t="inlineStr">
        <is>
          <t>Asthma/COPD</t>
        </is>
      </c>
      <c r="M82" s="100" t="inlineStr">
        <is>
          <t>Clinic</t>
        </is>
      </c>
      <c r="N82" s="88" t="inlineStr">
        <is>
          <t>ข้อสอบ ม.รังสิต ข้อ 15</t>
        </is>
      </c>
      <c r="O82" s="100" t="n"/>
      <c r="P82" s="100" t="n"/>
      <c r="Q82" s="100" t="n"/>
    </row>
    <row r="83" ht="13.2" customHeight="1" s="49">
      <c r="A83" s="119" t="n">
        <v>81</v>
      </c>
      <c r="B83" s="88" t="inlineStr">
        <is>
          <t>ผู้ป่วยในข้อใดต่อไปนี้ มีปัจจัยเสี่ยงและประวัติการสูบบุหรี่ที่เข้าเกณฑ์มีความเสี่ยงสูงที่สุดต่อการเกิดโรคปอดอุดกั้นเรื้อรัง (COPD)</t>
        </is>
      </c>
      <c r="C83" s="100" t="n"/>
      <c r="D83" s="88" t="inlineStr">
        <is>
          <t>นาย ก สูบบุหรี่วันละ 25 มวน เป็นเวลา 7 ปี (คำนวณได้ 8.75 Pack-years)</t>
        </is>
      </c>
      <c r="E83" s="88" t="inlineStr">
        <is>
          <t>นาย ข สูบบุหรี่วันละ 2 ซอง เป็นเวลา 15 ปี (คำนวณได้ 30 Pack-years)</t>
        </is>
      </c>
      <c r="F83" s="88" t="inlineStr">
        <is>
          <t>นาย ค สูบบุหรี่วันละ 1 ซอง เป็นเวลา 10 ปี (คำนวณได้ 10 Pack-years)</t>
        </is>
      </c>
      <c r="G83" s="88" t="inlineStr">
        <is>
          <t>นาย ง สูบบุหรี่วันละ 15 มวน เป็นเวลา 5 ปี (คำนวณได้ 3.75 Pack-years)</t>
        </is>
      </c>
      <c r="H83" s="88" t="inlineStr">
        <is>
          <t>นาย จ สูบบุหรี่วันละ 3 ซอง เป็นเวลา 6 ปี (คำนวณได้ 18 Pack-years)</t>
        </is>
      </c>
      <c r="I83" s="119" t="n">
        <v>2</v>
      </c>
      <c r="J83" s="88" t="inlineStr">
        <is>
          <t>✅ คำตอบที่ถูกต้อง: ข้อ ข. นาย ข สูบบุหรี่วันละ 2 ซอง เป็นเวลา 15 ปี (คำนวณได้ 30 Pack-years)
💡 Background &amp; การคำนวณประวัติการสูบบุหรี่ (Pack-Years):
สูตรคำนวณ:
Pack-Years = (จำนวนซองที่สูบต่อวัน) x (จำนวนปีที่สูบ)
หรือ = [ (จำนวนมวนต่อวัน / 20) ] x (จำนวนปีที่สูบ)
- นาย ก: (25/20) x 7 = 8.75 pack-years
- นาย ข: 2 x 15 = 30 pack-years (ความเสี่ยงสูงสุด)
- นาย ค: 1 x 10 = 10 pack-years
- นาย ง: (15/20) x 5 = 3.75 pack-years
- นาย จ: 3 x 6 = 18 pack-years
ตามเกณฑ์ GOLD ผู้ที่มีประวัติการสูบบุหรี่ ≥ 20 pack-years จะมีความเสี่ยงสูงมากต่อการเกิด COPD และมีอัตราการเสื่อมของสมรรถภาพปอดอย่างรวดเร็ว
🎯 ทำไมข้อนี้ถึงถูก:
ข้อ ข. ถูกต้อง เพราะนาย ข มีปริมาณการสูบบุหรี่สะสมสูงสุดคือ 30 pack-years ซึ่งเกินเกณฑ์ความเสี่ยงสูง (≥ 20 pack-years)
🔍 ข้ออื่นผิดเพราะอะไร:
📖 Guideline อ้างอิง:
GOLD Report: Factors that Influence Disease Development and Progression (Smoking Pack-Years)
📌 จุดจำก่อนสอบ:
Pack-Years = ซองต่อวัน x ปีที่สูบ (เกิน 20 pack-years เสี่ยง COPD สูงมาก)</t>
        </is>
      </c>
      <c r="K83" s="100" t="n"/>
      <c r="L83" s="88" t="inlineStr">
        <is>
          <t>Asthma/COPD</t>
        </is>
      </c>
      <c r="M83" s="100" t="inlineStr">
        <is>
          <t>Clinic</t>
        </is>
      </c>
      <c r="N83" s="88" t="inlineStr">
        <is>
          <t>ข้อสอบ ม.รังสิต ข้อ 16</t>
        </is>
      </c>
      <c r="O83" s="100" t="n"/>
      <c r="P83" s="100" t="n"/>
      <c r="Q83" s="100" t="n"/>
    </row>
    <row r="84" ht="13.2" customHeight="1" s="49">
      <c r="A84" s="119" t="n">
        <v>82</v>
      </c>
      <c r="B84" s="88" t="inlineStr">
        <is>
          <t>ปัจจัยในข้อใดต่อไปนี้ 'ไม่ใช่' สาเหตุหรือปัจจัยเสี่ยงโดยตรง (Etiology / Risk Factors) ในการเกิดโรคปอดอุดกั้นเรื้อรัง (COPD)</t>
        </is>
      </c>
      <c r="C84" s="100" t="n"/>
      <c r="D84" s="88" t="inlineStr">
        <is>
          <t>การสูบบุหรี่ต่อเนื่องตั้งแต่อายุ 35 ปีขึ้นไป (Active Cigarette Smoking)</t>
        </is>
      </c>
      <c r="E84" s="88" t="inlineStr">
        <is>
          <t>การได้รับควันบุหรี่มือสองจากคนในครอบครัวเป็นประจำ (Second-hand Tobacco Smoke)</t>
        </is>
      </c>
      <c r="F84" s="88" t="inlineStr">
        <is>
          <t>การดื่มเครื่องดื่มแอลกอฮอล์ในปริมาณปานกลางเป็นประจำ</t>
        </is>
      </c>
      <c r="G84" s="88" t="inlineStr">
        <is>
          <t>ประวัติการเป็นโรคความดันโลหิตสูง (Essential Hypertension)</t>
        </is>
      </c>
      <c r="H84" s="88" t="inlineStr">
        <is>
          <t>ข้อ ค. และ ข้อ ง. ไม่ใช่ปัจจัยเสี่ยงโดยตรงของการเกิดโรค COPD</t>
        </is>
      </c>
      <c r="I84" s="119" t="n">
        <v>5</v>
      </c>
      <c r="J84" s="88" t="inlineStr">
        <is>
          <t>✅ คำตอบที่ถูกต้อง: ข้อ จ. ข้อ ค. และ ข้อ ง. ไม่ใช่ปัจจัยเสี่ยงโดยตรงของการเกิดโรค COPD
💡 Background:
ปัจจัยเสี่ยงและสาเหตุหลักของการเกิดโรค COPD ตาม GOLD Guidelines:
1. การสูบบุหรี่ (Active smoking) เป็นสาเหตุหลักมากกว่า 80-90%
2. การสัมผัสควันบุหรี่มือสอง (Second-hand smoke)
3. การสัมผัสมลพิษในสิ่งแวดล้อมและอากาศ เช่น ฝุ่นละออง PM2.5 ควันจากการเผาไหม้ชีวมวล (Biomass fuel) และสารเคมีในสถานที่ทำงาน
4. ปัจจัยทางพันธุกรรม เช่น ภาวะพร่องเอนไซม์ Alpha-1 Antitrypsin (AATD)
ส่วน การดื่มสุรา และ โรคความดันโลหิตสูง ไม่ใช่สาเหตุหรือปัจจัยเสี่ยงโดยตรงในการเกิดพยาธิสภาพของโรค COPD
🎯 ทำไมข้อนี้ถึงถูก:
ข้อ จ. ถูกต้อง เพราะทั้งการดื่มแอลกอฮอล์ (ข้อ ค.) และโรคความดันโลหิตสูง (ข้อ ง.) ไม่ใช่ปัจจัยเสี่ยงที่ทำให้เกิดโรค COPD
🔍 ข้ออื่นผิดเพราะอะไร:
📖 Guideline อ้างอิง:
GOLD Guidelines: Risk Factors for COPD
📌 จุดจำก่อนสอบ:
สาเหตุหลัก COPD = ควันบุหรี่ (Active/Passive), มลพิษทางอากาศ (Biomass/PM2.5), พันธุกรรมพร่อง Alpha-1 antitrypsin</t>
        </is>
      </c>
      <c r="K84" s="100" t="n"/>
      <c r="L84" s="88" t="inlineStr">
        <is>
          <t>Asthma/COPD</t>
        </is>
      </c>
      <c r="M84" s="100" t="inlineStr">
        <is>
          <t>Clinic</t>
        </is>
      </c>
      <c r="N84" s="88" t="inlineStr">
        <is>
          <t>ข้อสอบ ม.รังสิต ข้อ 17</t>
        </is>
      </c>
      <c r="O84" s="100" t="n"/>
      <c r="P84" s="100" t="n"/>
      <c r="Q84" s="100" t="n"/>
    </row>
    <row r="85" ht="13.2" customHeight="1" s="49">
      <c r="A85" s="119" t="n">
        <v>83</v>
      </c>
      <c r="B85" s="88" t="inlineStr">
        <is>
          <t>ตามแนวทางเวชปฏิบัติสากล GOLD Guidelines ในการรักษาผู้ป่วยโรคปอดอุดกั้นเรื้อรังระยะคงที่ (Stable COPD) กลุ่มที่มีอาการเหนื่อยหอบน้อยและไม่มีประวัติอาการกำเริบ (GOLD Group A) ยาขยายหลอดลมกลุ่มแรกที่แนะนำให้เลือกใช้เป็นยาขนานแรก (First-choice initial therapy) คือข้อใด</t>
        </is>
      </c>
      <c r="C85" s="100" t="n"/>
      <c r="D85" s="88" t="inlineStr">
        <is>
          <t>ยาขยายหลอดลมชนิดออกฤทธิ์ยาวเดี่ยวๆ: LABA (Long-Acting Beta-2 Agonist) หรือ LAMA (Long-Acting Muscarinic Antagonist)</t>
        </is>
      </c>
      <c r="E85" s="88" t="inlineStr">
        <is>
          <t>ยาขยายหลอดลมคู่ผสม: LABA ร่วมกับ LAMA ตั้งแต่เริ่มต้น</t>
        </is>
      </c>
      <c r="F85" s="88" t="inlineStr">
        <is>
          <t>ยาสูดสเตียรอยด์เดี่ยวๆ: ICS (Inhaled Corticosteroid)</t>
        </is>
      </c>
      <c r="G85" s="88" t="inlineStr">
        <is>
          <t>ยาขยายหลอดลมชนิดรับประทาน: Theophylline ขนาดสูง</t>
        </is>
      </c>
      <c r="H85" s="88" t="inlineStr">
        <is>
          <t>ยาปฏิชีวนะ Azithromycin รับประทานต่อเนื่องระยะยาว</t>
        </is>
      </c>
      <c r="I85" s="119" t="n">
        <v>1</v>
      </c>
      <c r="J85" s="88" t="inlineStr">
        <is>
          <t>✅ คำตอบที่ถูกต้อง: ข้อ ก. ยาขยายหลอดลมชนิดออกฤทธิ์ยาวเดี่ยวๆ: LABA (Long-Acting Beta-2 Agonist) หรือ LAMA (Long-Acting Muscarinic Antagonist)
💡 Background:
แนวทางการเริ่มยาในผู้ป่วย Stable COPD ตาม GOLD 2023/2024 Update:
- Group A (mMRC 0-1, CAT &lt; 10, Exacerbation 0-1 ครั้ง/ปีที่ไม่นอน รพ.): แนะนำให้เริ่มด้วย ยาขยายหลอดลมชนิดออกฤทธิ์ยาวเดี่ยวตัวใดตัวหนึ่ง (A Bronchodilator: LABA หรือ LAMA)
- Group B (mMRC ≥ 2, CAT ≥ 10, Exacerbation 0-1 ครั้ง/ปีที่ไม่นอน รพ.): แนะนำให้เริ่มด้วย ยาขยายหลอดลมคู่ผสม LABA + LAMA
- Group E (Exacerbation ≥ 2 ครั้ง/ปี หรือ นอน รพ. ≥ 1 ครั้ง): แนะนำให้เริ่มด้วย LABA + LAMA (และพิจารณาเพิ่ม ICS เป็น Triple therapy หาก Blood Eosinophils ≥ 300 cells/µL)
🎯 ทำไมข้อนี้ถึงถูก:
ข้อ ก. ถูกต้อง เพราะ Group A แนะนำให้ใช้ Bronchodilator เดี่ยว (LABA or LAMA)
🔍 ข้ออื่นผิดเพราะอะไร:
📖 Guideline อ้างอิง:
GOLD Guidelines 2023/2024: Initial Pharmacological Treatment
📌 จุดจำก่อนสอบ:
COPD Group A = LABA or LAMA (ตัวใดตัวหนึ่ง); Group B &amp; E = LABA + LAMA</t>
        </is>
      </c>
      <c r="K85" s="100" t="n"/>
      <c r="L85" s="88" t="inlineStr">
        <is>
          <t>Asthma/COPD</t>
        </is>
      </c>
      <c r="M85" s="100" t="inlineStr">
        <is>
          <t>Clinic</t>
        </is>
      </c>
      <c r="N85" s="88" t="inlineStr">
        <is>
          <t>ข้อสอบ ม.รังสิต ข้อ 18</t>
        </is>
      </c>
      <c r="O85" s="100" t="n"/>
      <c r="P85" s="100" t="n"/>
      <c r="Q85" s="100" t="n"/>
    </row>
    <row r="86" ht="13.2" customHeight="1" s="49">
      <c r="A86" s="119" t="n">
        <v>84</v>
      </c>
      <c r="B86" s="88" t="inlineStr">
        <is>
          <t>ตัวอย่างยาในข้อใดต่อไปนี้ จัดเป็นยาขยายหลอดลมชนิดออกฤทธิ์ยาว (Long-Acting Bronchodilators) ที่เหมาะสมสำหรับผู้ป่วย COPD กลุ่มเริ่มต้น (Group A)</t>
        </is>
      </c>
      <c r="C86" s="100" t="n"/>
      <c r="D86" s="88" t="inlineStr">
        <is>
          <t>Salbutamol MDI ร่วมกับ Terbutaline Turbuhaler</t>
        </is>
      </c>
      <c r="E86" s="88" t="inlineStr">
        <is>
          <t>Salbutamol MDI ร่วมกับ Budesonide Pulmicort</t>
        </is>
      </c>
      <c r="F86" s="88" t="inlineStr">
        <is>
          <t>Formoterol ร่วมกับ Oral Prednisolone</t>
        </is>
      </c>
      <c r="G86" s="88" t="inlineStr">
        <is>
          <t>Salmeterol Inhaler (LABA) หรือ Tiotropium HandiHaler/Respimat (LAMA)</t>
        </is>
      </c>
      <c r="H86" s="88" t="inlineStr">
        <is>
          <t>Ipratropium Bromide MDI เดี่ยวๆ วันละ 4 ครั้ง</t>
        </is>
      </c>
      <c r="I86" s="119" t="n">
        <v>4</v>
      </c>
      <c r="J86" s="88" t="inlineStr">
        <is>
          <t>✅ คำตอบที่ถูกต้อง: ข้อ ง. Salmeterol Inhaler (LABA) หรือ Tiotropium HandiHaler/Respimat (LAMA)
💡 Background:
Salmeterol จัดเป็น Long-Acting Beta-2 Agonist (LABA) และ Tiotropium bromide จัดเป็น Long-Acting Muscarinic Antagonist (LAMA) ทั้งสองตัวออกฤทธิ์ขยายหลอดลมยาวนาน 12-24 ชั่วโมง จัดเป็นยามาตรฐานสำหรับ COPD Group A
🎯 ทำไมข้อนี้ถึงถูก:
ข้อ ง. ถูกต้อง เพราะ Salmeterol (LABA) และ Tiotropium (LAMA) คือยาขยายหลอดลมชนิดออกฤทธิ์ยาวที่เหมาะสม
🔍 ข้ออื่นผิดเพราะอะไร:
📖 Guideline อ้างอิง:
GOLD Guidelines 2023/2024
📌 จุดจำก่อนสอบ:
LABA = Salmeterol, Formoterol, Indacaterol; LAMA = Tiotropium, Umeclidinium, Aclidinium</t>
        </is>
      </c>
      <c r="K86" s="100" t="n"/>
      <c r="L86" s="88" t="inlineStr">
        <is>
          <t>Asthma/COPD</t>
        </is>
      </c>
      <c r="M86" s="100" t="inlineStr">
        <is>
          <t>Clinic</t>
        </is>
      </c>
      <c r="N86" s="88" t="inlineStr">
        <is>
          <t>ข้อสอบ ม.รังสิต ข้อ 19</t>
        </is>
      </c>
      <c r="O86" s="100" t="n"/>
      <c r="P86" s="100" t="n"/>
      <c r="Q86" s="100" t="n"/>
    </row>
    <row r="87" ht="13.2" customHeight="1" s="49">
      <c r="A87" s="119" t="n">
        <v>85</v>
      </c>
      <c r="B87" s="88" t="inlineStr">
        <is>
          <t>ผู้ป่วยโรคปอดอุดกั้นเรื้อรัง (COPD) ได้รับการรักษาเริ่มต้นด้วยยาขยายหลอดลมเดี่ยว Tiotropium (LAMA) มาเป็นเวลา 2 สัปดาห์ กลับมาติดตามการรักษาพบว่ายังมีอาการเหนื่อยหอบรบกวนชีวิตประจำวัน (mMRC score = 2, CAT score = 16) ไม่มีอาการกำเริบ ไม่เคยนอนโรงพยาบาล แพทย์และเภสัชกรควรพิจารณาปรับเปลี่ยนการใช้ยา (Follow-up Pharmacological Treatment) อย่างไรตามแนวทาง GOLD</t>
        </is>
      </c>
      <c r="C87" s="100" t="n"/>
      <c r="D87" s="88" t="inlineStr">
        <is>
          <t>เพิ่มยาพ่นสูดขยายหลอดลมระยะสั้น Salbutamol MDI เป็นประจำทุก 4 ชั่วโมง</t>
        </is>
      </c>
      <c r="E87" s="88" t="inlineStr">
        <is>
          <t>เพิ่มยาสูดสเตียรอยด์ Budesonide (ICS) เดี่ยวๆ ทันที</t>
        </is>
      </c>
      <c r="F87" s="88" t="inlineStr">
        <is>
          <t>ปรับเพิ่มเป็นยาขยายหลอดลมคู่ผสมชนิดออกฤทธิ์ยาวสองกลุ่มร่วมกัน: LABA ร่วมกับ LAMA (เช่น Salmeterol + Tiotropium หรือ Formoterol + Aclidinium)</t>
        </is>
      </c>
      <c r="G87" s="88" t="inlineStr">
        <is>
          <t>เพิ่มยารับประทาน Theophylline ขนาดสูง</t>
        </is>
      </c>
      <c r="H87" s="88" t="inlineStr">
        <is>
          <t>หยุดยาพ่นทั้งหมดแล้วเปลี่ยนเป็นยาเม็ดสเตียรอยด์รับประทาน</t>
        </is>
      </c>
      <c r="I87" s="119" t="n">
        <v>3</v>
      </c>
      <c r="J87" s="88" t="inlineStr">
        <is>
          <t>✅ คำตอบที่ถูกต้อง: ข้อ ค. ปรับเพิ่มเป็นยาขยายหลอดลมคู่ผสมชนิดออกฤทธิ์ยาวสองกลุ่มร่วมกัน: LABA ร่วมกับ LAMA (เช่น Salmeterol + Tiotropium หรือ Formoterol + Aclidinium)
💡 Background:
ตาม GOLD Follow-up Treatment Algorithm:
- ในผู้ป่วย COPD ที่ได้รับการรักษาด้วยยาขยายหลอดลมเดี่ยว (LABA หรือ LAMA) แล้วยังมีอาการเหนื่อยหอบเด่น (Persistent Dyspnea)
- แนะนำให้ ปรับเพิ่มขนาดยาเป็น Dual Bronchodilator: LABA + LAMA (เช่น Salmeterol/Fluticasone ไม่ใช่ตัวเลือกแรกหากไม่มี Exacerbation แต่ต้องเป็น LABA + LAMA เช่น Tiotropium + Olodaterol หรือ Umeclidinium + Vilanterol)
- การใช้ LABA ร่วมกับ LAMA ให้ประสิทธิผลขยายหลอดลมผ่าน 2 กลไกที่เสริมฤทธิ์กัน (Adrenergic stimulation + Cholinergic inhibition) ช่วยเพิ่มค่า FEV1 ลดอาการเหนื่อยหอบ และเพิ่มคุณภาพชีวิตได้ดีกว่าการใช้ยาเดี่ยว
🎯 ทำไมข้อนี้ถึงถูก:
ข้อ ค. ถูกต้อง เพราะการ Step up สำหรับอาการ Dyspnea ใน COPD คือการเพิ่มเป็น LABA + LAMA
🔍 ข้ออื่นผิดเพราะอะไร:
📖 Guideline อ้างอิง:
GOLD Guidelines 2023/2024: Follow-up Pharmacological Management
📌 จุดจำก่อนสอบ:
COPD เหนื่อยหอบไม่ดีขึ้นหลังใช้ยาเดี่ยว -&gt; Step up เป็น LABA + LAMA (Dual Bronchodilators)</t>
        </is>
      </c>
      <c r="K87" s="100" t="n"/>
      <c r="L87" s="88" t="inlineStr">
        <is>
          <t>Asthma/COPD</t>
        </is>
      </c>
      <c r="M87" s="100" t="inlineStr">
        <is>
          <t>Clinic</t>
        </is>
      </c>
      <c r="N87" s="88" t="inlineStr">
        <is>
          <t>ข้อสอบ ม.รังสิต ข้อ 20</t>
        </is>
      </c>
      <c r="O87" s="100" t="n"/>
      <c r="P87" s="100" t="n"/>
      <c r="Q87" s="100" t="n"/>
    </row>
    <row r="88" ht="13.2" customHeight="1" s="49">
      <c r="A88" s="119" t="n">
        <v>86</v>
      </c>
      <c r="B88" s="88" t="inlineStr">
        <is>
          <t>คำแนะนำในการใช้ยาพ่นสเตียรอยด์ชนิดผงแห้ง (Inhaled Corticosteroids Dry Powder Inhaler: DPI เช่น Budesonide Turbuhaler หรือ Fluticasone Accuhaler) ข้อใดต่อไปนี้เป็นคำแนะนำที่ถูกต้องและสำคัญที่สุดเพื่อป้องกันผลข้างเคียงเฉพาะที่ในช่องปาก</t>
        </is>
      </c>
      <c r="C88" s="100" t="n"/>
      <c r="D88" s="88" t="inlineStr">
        <is>
          <t>ต้องเขย่าเครื่องพ่นยาทุกครั้งก่อนสูดยา เพื่อให้สารขับดันผสมกับผงยา</t>
        </is>
      </c>
      <c r="E88" s="88" t="inlineStr">
        <is>
          <t>ต้องหายใจออกช้าๆ รดเข้าไปในปากกระบอกยาเพื่อเพิ่มความชื้นของผงยา</t>
        </is>
      </c>
      <c r="F88" s="88" t="inlineStr">
        <is>
          <t>หลังสูดยาเสร็จทุกครั้ง ให้บ้วนปาก กลั้วคอด้วยน้ำสะอาด แล้วบ้วนทิ้งทันที (Rinse and Spit)</t>
        </is>
      </c>
      <c r="G88" s="88" t="inlineStr">
        <is>
          <t>หลังสูดยาเสร็จ ให้ดื่มน้ำตามมากๆ เพื่อกลืนผงยาลงสู่กระเพาะอาหาร</t>
        </is>
      </c>
      <c r="H88" s="88" t="inlineStr">
        <is>
          <t>ต้องนำตัวเครื่องพ่นยา DPI ไปล้างทำความสะอาดด้วยน้ำประปาทุกครั้งหลังใช้</t>
        </is>
      </c>
      <c r="I88" s="119" t="n">
        <v>3</v>
      </c>
      <c r="J88" s="88" t="inlineStr">
        <is>
          <t>✅ คำตอบที่ถูกต้อง: ข้อ ค. หลังสูดยาเสร็จทุกครั้ง ให้บ้วนปาก กลั้วคอด้วยน้ำสะอาด แล้วบ้วนทิ้งทันที (Rinse and Spit)
💡 Background:
คำแนะนำสำคัญในการใช้ยาพ่น Inhaled Corticosteroids (ICS) ทุกรูปแบบ:
1. การบ้วนปากและกลั้วคอ (Rinse and spit): ผงยาสเตียรอยด์ที่ตกค้างในช่องปากและลำคอจะกดภูมิคุ้มกันเฉพาะที่ ทำให้เกิด เชื้อราในช่องปาก (Oral Candidiasis / Thrush) และเกิดอาการเสียงแหบ (Dysphonia) การบ้วนปากกลั้วคอแล้วบ้วนทิ้ง (ห้ามกลืนน้ำ) จะช่วยกำจัดละอองยาตกค้างและลดการดูดซึมยาเข้าสู่กระแสเลือดได้มากกว่า 80-90%
2. เทคนิค DPI: ไม่ต้องเขย่าเครื่อง (เพราะไม่มีสารขับดัน), ห้ามหายใจรดปากกระบอก (เพราะความชื้นจะทำให้ผงยาเกาะตัวเป็นก้อน), สูดหายใจเข้าทางปากอย่างรวดเร็ว แรง และลึก, ห้ามล้างน้ำ (ใช้ผ้าแห้งเช็ด)
🎯 ทำไมข้อนี้ถึงถูก:
ข้อ ค. ถูกต้อง เพราะการบ้วนปากกลั้วคอด้วยน้ำแล้วบ้วนทิ้งเป็นคำแนะนำมาตรฐานที่จำเป็นที่สุดในการใช้ Inhaled Corticosteroid
🔍 ข้ออื่นผิดเพราะอะไร:
📖 Guideline อ้างอิง:
GINA 2023/2024 Guidelines: Inhaler Technique / Thai Asthma Guidelines
📌 จุดจำก่อนสอบ:
พ่น Inhaled Steroids เสร็จ = บ้วนปาก กลั้วคอ บ้วนทิ้งทันที (ป้องกันเชื้อราในปากและเสียงแหบ)</t>
        </is>
      </c>
      <c r="K88" s="100" t="n"/>
      <c r="L88" s="88" t="inlineStr">
        <is>
          <t>Asthma/COPD</t>
        </is>
      </c>
      <c r="M88" s="100" t="inlineStr">
        <is>
          <t>Clinic</t>
        </is>
      </c>
      <c r="N88" s="88" t="inlineStr">
        <is>
          <t>ข้อสอบ ม.รังสิต ข้อ 21</t>
        </is>
      </c>
      <c r="O88" s="100" t="n"/>
      <c r="P88" s="100" t="n"/>
      <c r="Q88" s="100" t="n"/>
    </row>
    <row r="89" ht="13.2" customHeight="1" s="49">
      <c r="A89" s="119" t="n">
        <v>87</v>
      </c>
      <c r="B89" s="88" t="inlineStr">
        <is>
          <t>ตามความสัมพันธ์ระหว่างโครงสร้างทางเคมีและฤทธิ์ทางเภสัชวิทยา (Structure-Activity Relationship: SAR) ของยากลุ่มคอร์ติโคสเตียรอยด์ (Corticosteroids) ตำแหน่งหรือหมู่ฟังก์ชันในข้อใดต่อไปนี้ 'ไม่จำเป็นต่อการจับและกระตุ้น Glucocorticoid Receptor'</t>
        </is>
      </c>
      <c r="C89" s="100" t="n"/>
      <c r="D89" s="88" t="inlineStr">
        <is>
          <t>หมู่ 3-Carbonyl (Ketone ที่ตำแหน่ง C-3)</t>
        </is>
      </c>
      <c r="E89" s="88" t="inlineStr">
        <is>
          <t>พันธะคู่ระหว่างตำแหน่ง C-4 และ C-5 (4,5-Double bond ใน A-ring)</t>
        </is>
      </c>
      <c r="F89" s="88" t="inlineStr">
        <is>
          <t>หมู่ 9-Methyl substituent</t>
        </is>
      </c>
      <c r="G89" s="88" t="inlineStr">
        <is>
          <t>อะตอมออกซิเจน (11-Beta Hydroxyl group) ที่ตำแหน่ง C-11</t>
        </is>
      </c>
      <c r="H89" s="88" t="inlineStr">
        <is>
          <t>โซ่ข้าง 17-Beta Ketol side chain (-COCH2OH ที่ตำแหน่ง C-17)</t>
        </is>
      </c>
      <c r="I89" s="119" t="n">
        <v>3</v>
      </c>
      <c r="J89" s="88" t="inlineStr">
        <is>
          <t>✅ คำตอบที่ถูกต้อง: ข้อ ค. หมู่ 9-Methyl substituent
💡 Background:
โครงสร้างพื้นฐานที่จำเป็นอย่างยิ่ง (Essential Pharmacophore) สำหรับฤทธิ์ Glucocorticoid:
1. A-ring: 3-Keto group และ 4,5-Double bond (4-en-3-one system) จำเป็นเด็ดขาดต่อการจับ receptor
2. C-ring: 11-Beta Hydroxyl group (-OH) จำเป็นต่อ Glucocorticoid activity (เช่น Hydrocortisone มีฤทธิ์ แต่ Cortisone ซึ่งเป็น 11-keto ต้องเปลี่ยนเป็น 11-beta-OH ที่ตับก่อนจึงจะออกฤทธิ์ได้)
3. D-ring: 17-Beta Ketol side chain (-CO-CH2OH) จำเป็นต่อการออกฤทธิ์
ในขณะที่ตำแหน่ง C-9 การเติมหมู่ Fluoro (9-alpha-fluoro) จะช่วยเพิ่มฤทธิ์ แต่ หมู่ 9-Methyl ไม่ได้มีอยู่และไม่จำเป็นต่อการออกฤทธิ์ของ Glucocorticoids
🎯 ทำไมข้อนี้ถึงถูก:
ข้อ ค. ถูกต้อง เพราะ 9-methyl ไม่ใช่โครงสร้างจำเป็นของ Glucocorticoid receptor pharmacophore
🔍 ข้ออื่นผิดเพราะอะไร:
📖 Guideline อ้างอิง:
Foye's Principles of Medicinal Chemistry: Adrenocorticoids / Wilson and Gisvold's Medicinal Chemistry
📌 จุดจำก่อนสอบ:
Glucocorticoid SAR ที่จำเป็น: 3-Keto, 4,5-Double bond, 11-beta-OH, 17-beta-ketol chain</t>
        </is>
      </c>
      <c r="K89" s="100" t="n"/>
      <c r="L89" s="88" t="inlineStr">
        <is>
          <t>Asthma/COPD</t>
        </is>
      </c>
      <c r="M89" s="100" t="inlineStr">
        <is>
          <t>Clinic</t>
        </is>
      </c>
      <c r="N89" s="88" t="inlineStr">
        <is>
          <t>ข้อสอบ ม.รังสิต ข้อ 22</t>
        </is>
      </c>
      <c r="O89" s="100" t="n"/>
      <c r="P89" s="100" t="n"/>
      <c r="Q89" s="100" t="n"/>
    </row>
    <row r="90" ht="13.2" customHeight="1" s="49">
      <c r="A90" s="119" t="n">
        <v>88</v>
      </c>
      <c r="B90" s="88" t="inlineStr">
        <is>
          <t>เทคนิคทางโครมาโทกราฟี (Chromatographic Technique) ในข้อใดต่อไปนี้ สามารถแยกสาร Theophylline (1,3-dimethylxanthine) และ Caffeine (1,3,7-trimethylxanthine) ออกจากกันได้อย่างมีประสิทธิภาพสูงสุดโดยอาศัยความแตกต่างของความเป็นขั้วและคุณสมบัติชอบไขมัน (Lipophilicity)</t>
        </is>
      </c>
      <c r="C90" s="100" t="n"/>
      <c r="D90" s="88" t="inlineStr">
        <is>
          <t>Chiral Chromatography (โครมาโทกราฟีสำหรับแยกอิแนนทิโอเมอร์)</t>
        </is>
      </c>
      <c r="E90" s="88" t="inlineStr">
        <is>
          <t>Countercurrent Chromatography</t>
        </is>
      </c>
      <c r="F90" s="88" t="inlineStr">
        <is>
          <t>Ion-Exchange Chromatography (โครมาโทกราฟีแลกเปลี่ยนไอออน)</t>
        </is>
      </c>
      <c r="G90" s="88" t="inlineStr">
        <is>
          <t>Reversed-Phase High-Performance Liquid Chromatography (RP-HPLC บนคอลัมน์ C18)</t>
        </is>
      </c>
      <c r="H90" s="88" t="inlineStr">
        <is>
          <t>Size-Exclusion Chromatography (การแยกตามขนาดโมเลกุล)</t>
        </is>
      </c>
      <c r="I90" s="119" t="n">
        <v>4</v>
      </c>
      <c r="J90" s="88" t="inlineStr">
        <is>
          <t>✅ คำตอบที่ถูกต้อง: ข้อ ง. Reversed-Phase High-Performance Liquid Chromatography (RP-HPLC บนคอลัมน์ C18)
💡 Background:
โครงสร้างทางเคมีของสารกลุ่มแซนทีน (Xanthine derivatives):
- Theophylline: มีโครงสร้างเป็น 1,3-dimethylxanthine มีหมู่ N-H ที่ตำแหน่ง 7 ทำให้มีขั้วมากกว่า (More polar / Less lipophilic, Log P ≈ -0.02)
- Caffeine: มีโครงสร้างเป็น 1,3,7-trimethylxanthine มีหมู่เมทิล 3 หมู่ ทำให้ไม่มีหมู่โปรตอนอิสระและมีความชอบไขมันสูงกว่า (Less polar / More lipophilic, Log P ≈ -0.07 ถึง 0.0)
การแยกด้วยเทคนิค Reversed-Phase HPLC (RP-HPLC บน C18 stationary phase):
- สารที่มีขั้วมากกว่า (Theophylline) จะมีปฏิสัมพันธ์กับวัฏภาคอยู่กับที่ชนิดไม่มีขั้ว (C18) น้อยกว่า จึงถูกชะล้างออกมาก่อน (Shorter retention time)
- สารที่มีความชอบไขมันมากกว่า (Caffeine) จะจับกับ C18 ได้แน่นกว่า จึงชะล้างออกมาทีหลัง (Longer retention time) ทำให้แยกสารทั้งสองออกจากกันได้อย่างสมบูรณ์
🎯 ทำไมข้อนี้ถึงถูก:
ข้อ ง. ถูกต้อง เพราะ RP-HPLC แยกสารตามความแตกต่างของความชอบไขมัน (Hydrophobicity/Lipophilicity) ของ Theophylline และ Caffeine ได้ดีที่สุด
🔍 ข้ออื่นผิดเพราะอะไร:
📖 Guideline อ้างอิง:
USP-NF &lt;621&gt; Chromatography / Pharmaceutical Analysis (David G. Watson)
📌 จุดจำก่อนสอบ:
RP-HPLC (C18): Theophylline (ขั้วสูงกว่า) ออกก่อน -&gt; Caffeine (Methyl มากกว่า ชอบไขมันกว่า) ออกทีหลัง</t>
        </is>
      </c>
      <c r="K90" s="100" t="n"/>
      <c r="L90" s="88" t="inlineStr">
        <is>
          <t>Asthma/COPD</t>
        </is>
      </c>
      <c r="M90" s="100" t="inlineStr">
        <is>
          <t>Clinic</t>
        </is>
      </c>
      <c r="N90" s="88" t="inlineStr">
        <is>
          <t>ข้อสอบ ม.รังสิต ข้อ 23</t>
        </is>
      </c>
      <c r="O90" s="100" t="n"/>
      <c r="P90" s="100" t="n"/>
      <c r="Q90" s="100" t="n"/>
    </row>
    <row r="91" ht="13.2" customHeight="1" s="49">
      <c r="A91" s="119" t="n">
        <v>89</v>
      </c>
      <c r="B91" s="88" t="inlineStr">
        <is>
          <t>ข้อความใดต่อไปนี้กล่าว 'ไม่ถูกต้อง' เกี่ยวกับเกณฑ์การวินิจฉัยโรคปอดอุดกั้นเรื้อรัง (COPD) ตามมาตรฐานสากล</t>
        </is>
      </c>
      <c r="C91" s="100" t="n"/>
      <c r="D91" s="88" t="inlineStr">
        <is>
          <t>ผู้ป่วยมักมีอาการไอเรื้อรังและหายใจเหนื่อยหอบต่อเนื่อง</t>
        </is>
      </c>
      <c r="E91" s="88" t="inlineStr">
        <is>
          <t>มักพบประวัติการสูบบุหรี่หรือสัมผัสมลพิษทางอากาศต่อเนื่อง</t>
        </is>
      </c>
      <c r="F91" s="88" t="inlineStr">
        <is>
          <t>ใช้เกณฑ์มาตรฐานของ GOLD Guidelines ในการวินิจฉัยและประเมินระดับความรุนแรง</t>
        </is>
      </c>
      <c r="G91" s="88" t="inlineStr">
        <is>
          <t>การทดสอบการตอบสนองต่อยาขยายหลอดลม (Bronchodilator Reversibility) มักพบการเพิ่มขึ้นของ FEV1 น้อยกว่า 12% และน้อยกว่า 200 mL</t>
        </is>
      </c>
      <c r="H91" s="88" t="inlineStr">
        <is>
          <t>ภายหลังการสูดยาขยายหลอดลม (Post-bronchodilator) ค่าสัดส่วน FEV1/FVC จะต้องเพิ่มขึ้นสูงกว่า 0.70 เสมอจึงจะยืนยันการเป็นโรค COPD</t>
        </is>
      </c>
      <c r="I91" s="119" t="n">
        <v>5</v>
      </c>
      <c r="J91" s="88" t="inlineStr">
        <is>
          <t>✅ คำตอบที่ถูกต้อง: ข้อ จ. ภายหลังการสูดยาขยายหลอดลม (Post-bronchodilator) ค่าสัดส่วน FEV1/FVC จะต้องเพิ่มขึ้นสูงกว่า 0.70 เสมอจึงจะยืนยันการเป็นโรค COPD
💡 Background:
เกณฑ์การวินิจฉัย COPD คือ ค่า Post-bronchodilator FEV1/FVC ต้อง น้อยกว่า 0.70 (&lt; 70%) บ่งชี้ถึงการอุดกั้นถาวร หากค่า FEV1/FVC &gt; 0.70 จะถือว่าไม่มีภาวะ COPD
🎯 ทำไมข้อนี้ถึงถูก:
ข้อ จ. ผิดและไม่ถูกต้อง (โจทย์ถามข้อใดไม่ถูกต้อง) เพราะใน COPD ค่า Post-BD FEV1/FVC ต้อง &lt; 0.70
🔍 ข้ออื่นผิดเพราะอะไร:
📖 Guideline อ้างอิง:
GOLD Guidelines 2023/2024
📌 จุดจำก่อนสอบ:
วินิจฉัย COPD: Post-BD FEV1/FVC &lt; 0.70 เสมอ</t>
        </is>
      </c>
      <c r="K91" s="100" t="n"/>
      <c r="L91" s="88" t="inlineStr">
        <is>
          <t>Asthma/COPD</t>
        </is>
      </c>
      <c r="M91" s="100" t="inlineStr">
        <is>
          <t>Clinic</t>
        </is>
      </c>
      <c r="N91" s="88" t="inlineStr">
        <is>
          <t>ข้อสอบ ม.รังสิต ข้อ 24</t>
        </is>
      </c>
      <c r="O91" s="100" t="n"/>
      <c r="P91" s="100" t="n"/>
      <c r="Q91" s="100" t="n"/>
    </row>
    <row r="92" ht="13.2" customHeight="1" s="49">
      <c r="A92" s="119" t="n">
        <v>90</v>
      </c>
      <c r="B92" s="88" t="inlineStr">
        <is>
          <t>อาการไม่พึงประสงค์ (Adverse Drug Reactions) ที่พบได้บ่อยจากการใช้ยาพ่นสูดขยายหลอดลม Salbutamol (Short-Acting Beta-2 Agonist: SABA) คือข้อใด</t>
        </is>
      </c>
      <c r="C92" s="100" t="n"/>
      <c r="D92" s="88" t="inlineStr">
        <is>
          <t>อาการใจสั่น (Palpitations / Tachycardia) และมือสั่น (Tremor)</t>
        </is>
      </c>
      <c r="E92" s="88" t="inlineStr">
        <is>
          <t>ภาวะโพแทสเซียมในเลือดสูง (Hyperkalemia)</t>
        </is>
      </c>
      <c r="F92" s="88" t="inlineStr">
        <is>
          <t>ภาวะหัวใจเต้นช้ากว่าปกติ (Bradycardia)</t>
        </is>
      </c>
      <c r="G92" s="88" t="inlineStr">
        <is>
          <t>การเกิดเชื้อราในช่องปาก (Oral Thrush)</t>
        </is>
      </c>
      <c r="H92" s="88" t="inlineStr">
        <is>
          <t>ภาวะกระดูกพรุน (Osteoporosis)</t>
        </is>
      </c>
      <c r="I92" s="119" t="n">
        <v>1</v>
      </c>
      <c r="J92" s="88" t="inlineStr">
        <is>
          <t>✅ คำตอบที่ถูกต้อง: ข้อ ก. อาการใจสั่น (Palpitations / Tachycardia) และมือสั่น (Tremor)
💡 Background:
Salbutamol ออกฤทธิ์กระตุ้น Beta-2 adrenergic receptors ที่กล้ามเนื้อเรียบหลอดลม แต่อาการข้างเคียงเกิดจาก:
1. การกระตุ้น Beta-2 receptors ที่กล้ามเนื้อลาย (Skeletal muscle) ทำให้เกิด อาการมือสั่น (Tremor)
2. การกระตุ้น Beta-2 (และ Beta-1 บางส่วน) ที่หัวใจและหลอดเลือด ทำให้เกิด อาการใจสั่น หัวใจเต้นเร็ว (Tachycardia / Palpitations)
3. การกระตุ้น Na+/K+ ATPase pump ดึงโพแทสเซียมเข้าสู่เซลล์ ทำให้เกิด ภาวะโพแทสเซียมในเลือดต่ำ (Hypokalemia ไม่ใช่ Hyperkalemia)
ส่วนเชื้อราในปากและกระดูกพรุนเป็นผลข้างเคียงของ Corticosteroids
🎯 ทำไมข้อนี้ถึงถูก:
ข้อ ก. ถูกต้อง เพราะใจสั่นและมือสั่นเป็นผลข้างเคียงเด่นของ Salbutamol
🔍 ข้ออื่นผิดเพราะอะไร:
📖 Guideline อ้างอิง:
Goodman &amp; Gilman's Pharmacological Basis of Therapeutics: Beta-2 Agonists
📌 จุดจำก่อนสอบ:
Salbutamol ข้างเคียง = มือสั่น (Tremor), ใจสั่น (Tachycardia), โพแทสเซียมในเลือดต่ำ (Hypokalemia)</t>
        </is>
      </c>
      <c r="K92" s="100" t="n"/>
      <c r="L92" s="88" t="inlineStr">
        <is>
          <t>Asthma/COPD</t>
        </is>
      </c>
      <c r="M92" s="100" t="inlineStr">
        <is>
          <t>Clinic</t>
        </is>
      </c>
      <c r="N92" s="88" t="inlineStr">
        <is>
          <t>ข้อสอบ ม.รังสิต ข้อ 25</t>
        </is>
      </c>
      <c r="O92" s="100" t="n"/>
      <c r="P92" s="100" t="n"/>
      <c r="Q92" s="100" t="n"/>
    </row>
    <row r="93" ht="13.2" customHeight="1" s="49">
      <c r="A93" s="119" t="n">
        <v>91</v>
      </c>
      <c r="B93" s="88" t="inlineStr">
        <is>
          <t>ผู้ป่วย COPD ได้รับการประเมินว่าจัดอยู่ในกลุ่ม COPD Group B (มีอาการเหนื่อยหอบมาก mMRC ≥ 2 แต่ไม่มีประวัติอาการกำเริบ) ยาพ่นสูดชนิดออกฤทธิ์ยาวในข้อใดที่ควรได้รับเป็นยาควบคุมอาการหลัก (Maintenance Controller)</t>
        </is>
      </c>
      <c r="C93" s="100" t="n"/>
      <c r="D93" s="88" t="inlineStr">
        <is>
          <t>Fenoterol MDI</t>
        </is>
      </c>
      <c r="E93" s="88" t="inlineStr">
        <is>
          <t>Ipratropium Bromide MDI</t>
        </is>
      </c>
      <c r="F93" s="88" t="inlineStr">
        <is>
          <t>Tiotropium Bromide (LAMA) หรือ LABA/LAMA Combination</t>
        </is>
      </c>
      <c r="G93" s="88" t="inlineStr">
        <is>
          <t>Budesonide Pulmicort เดี่ยวๆ</t>
        </is>
      </c>
      <c r="H93" s="88" t="inlineStr">
        <is>
          <t>Sodium Cromoglycate</t>
        </is>
      </c>
      <c r="I93" s="119" t="n">
        <v>3</v>
      </c>
      <c r="J93" s="88" t="inlineStr">
        <is>
          <t>✅ คำตอบที่ถูกต้อง: ข้อ ค. Tiotropium Bromide (LAMA) หรือ LABA/LAMA Combination
💡 Background:
ตามเกณฑ์ GOLD สำหรับ Group B (อาการเหนื่อยหอบเด่น) การรักษามาตรฐานคือการใช้ ยาขยายหลอดลมชนิดออกฤทธิ์ยาว LAMA (Tiotropium) หรือ Dual Bronchodilators (LABA + LAMA) เพื่อควบคุมอาการเหนื่อยหอบอย่างต่อเนื่อง
🎯 ทำไมข้อนี้ถึงถูก:
ข้อ ค. ถูกต้อง เพราะ Tiotropium (LAMA) คือยาควบคุมมาตรฐานสำหรับ COPD Group B
🔍 ข้ออื่นผิดเพราะอะไร:
📖 Guideline อ้างอิง:
GOLD Guidelines 2023/2024
📌 จุดจำก่อนสอบ:
COPD Group B = LAMA (Tiotropium) หรือ LABA + LAMA</t>
        </is>
      </c>
      <c r="K93" s="100" t="n"/>
      <c r="L93" s="88" t="inlineStr">
        <is>
          <t>Asthma/COPD</t>
        </is>
      </c>
      <c r="M93" s="100" t="inlineStr">
        <is>
          <t>Clinic</t>
        </is>
      </c>
      <c r="N93" s="88" t="inlineStr">
        <is>
          <t>ข้อสอบ ม.รังสิต ข้อ 26</t>
        </is>
      </c>
      <c r="O93" s="100" t="n"/>
      <c r="P93" s="100" t="n"/>
      <c r="Q93" s="100" t="n"/>
    </row>
    <row r="94" ht="13.2" customHeight="1" s="49">
      <c r="A94" s="119" t="n">
        <v>92</v>
      </c>
      <c r="B94" s="88" t="inlineStr">
        <is>
          <t>เกี่ยวกับคุณสมบัติและเทคนิคการใช้งานยาพ่นสูดชนิดกำหนดขนาดแรงดัน (Pressurized Metered-Dose Inhalers: pMDI) ข้อความใดต่อไปนี้กล่าว 'ไม่ถูกต้อง'</t>
        </is>
      </c>
      <c r="C94" s="100" t="n"/>
      <c r="D94" s="88" t="inlineStr">
        <is>
          <t>การกดยาและสูดยาเข้าปากต้องมีความสัมพันธ์กันอย่างพร้อมเพรียง (Hand-Breath Coordination)</t>
        </is>
      </c>
      <c r="E94" s="88" t="inlineStr">
        <is>
          <t>ตัวยาสำคัญอาจอยู่ในรูปสารละลาย (Solution) หรือสารแขวนตะกอน (Suspension) ในสารขับดันเหลว</t>
        </is>
      </c>
      <c r="F94" s="88" t="inlineStr">
        <is>
          <t>มีการผสมสารขับดัน (Propellant เช่น HFA-134a) เพื่อสร้างแรงดันขับละอองยา</t>
        </is>
      </c>
      <c r="G94" s="88" t="inlineStr">
        <is>
          <t>เทคนิคการสูดยาที่ถูกต้องคือ ต้องสูดหายใจเข้าทางปาก ช้าๆ และลึกๆ (Slow and Deep Inhalation)</t>
        </is>
      </c>
      <c r="H94" s="88" t="inlineStr">
        <is>
          <t>เนื่องจากอุปกรณ์มีตัวยาบรรจุอยู่ จึงห้ามถอดปลอกพลาสติก (Actuator) ออกมาล้างทำความสะอาดด้วยน้ำโดยเด็ดขาด</t>
        </is>
      </c>
      <c r="I94" s="119" t="n">
        <v>5</v>
      </c>
      <c r="J94" s="88" t="inlineStr">
        <is>
          <t>✅ คำตอบที่ถูกต้อง: ข้อ จ. เนื่องจากอุปกรณ์มีตัวยาบรรจุอยู่ จึงห้ามถอดปลอกพลาสติก (Actuator) ออกมาล้างทำความสะอาดด้วยน้ำโดยเด็ดขาด
💡 Background:
การทำความสะอาดอุปกรณ์ pMDI ที่ถูกต้อง:
- ต้อง ถอดหลอดกระป๋องโลหะ (Canister) ออกจากตัวครอบพลาสติก (Actuator) ก่อนเสมอ
- จากนั้นนำ ตัวครอบพลาสติกและฝาครอบ (Actuator &amp; Cap) ไปล้างทำความสะอาดด้วยน้ำอุ่นไหลผ่าน สัปดาห์ละ 1 ครั้ง เพื่อขจัดคราบตัวยาที่ตกค้างบริเวณรูพ่นยา (ป้องกันหัวฉีดอุดตัน) แล้วผึ่งลมให้แห้งสนิทก่อนประกอบกระป๋องยากลับเข้าไป
- ข้อความที่บอกว่า 'ห้ามถอดปลอกพลาสติกออกมาล้างน้ำเด็ดขาด' จึงเป็นข้อความที่ ผิด
🎯 ทำไมข้อนี้ถึงถูก:
ข้อ จ. กล่าวไม่ถูกต้อง (โจทย์ถามข้อใดผิด) เพราะตัวครอบพลาสติก Actuator สามารถและควรล้างน้ำทำความสะอาดสัปดาห์ละ 1 ครั้ง (โดยถอดกระป๋องยาออกก่อน)
🔍 ข้ออื่นผิดเพราะอะไร:
📖 Guideline อ้างอิง:
GINA Guidelines: Inhaler Device Education
📌 จุดจำก่อนสอบ:
pMDI: ถอด Canister ออก แล้วล้างปลอกพลาสติก Actuator ด้วยน้ำอุ่นได้สัปดาห์ละครั้ง; เทคนิคพ่น = กดยาพร้อมสูดเข้า ช้าและลึก (Slow &amp; Deep)</t>
        </is>
      </c>
      <c r="K94" s="100" t="n"/>
      <c r="L94" s="88" t="inlineStr">
        <is>
          <t>Asthma/COPD</t>
        </is>
      </c>
      <c r="M94" s="100" t="inlineStr">
        <is>
          <t>Clinic</t>
        </is>
      </c>
      <c r="N94" s="88" t="inlineStr">
        <is>
          <t>ข้อสอบ ม.รังสิต ข้อ 27</t>
        </is>
      </c>
      <c r="O94" s="100" t="n"/>
      <c r="P94" s="100" t="n"/>
      <c r="Q94" s="100" t="n"/>
    </row>
    <row r="95" ht="13.2" customHeight="1" s="49">
      <c r="A95" s="119" t="n">
        <v>93</v>
      </c>
      <c r="B95" s="88" t="inlineStr">
        <is>
          <t>ข้อความใดต่อไปนี้กล่าวถูกต้องเกี่ยวกับการใช้ยาพ่น Seretide Accuhaler (Salmeterol 50 mcg + Fluticasone Propionate 250 mcg DPI) ในผู้ป่วยโรคหืด (Asthma)</t>
        </is>
      </c>
      <c r="C95" s="100" t="n"/>
      <c r="D95" s="88" t="inlineStr">
        <is>
          <t>ไม่จำเป็นต้องบ้วนปากหรือกลั้วคอหลังสูดยาเสร็จ</t>
        </is>
      </c>
      <c r="E95" s="88" t="inlineStr">
        <is>
          <t>ต้องสูดยาเป็นประจำสม่ำเสมอทุกวันตามแพทย์สั่งเพื่อควบคุมการอักเสบของหลอดลม (Daily Maintenance Controller)</t>
        </is>
      </c>
      <c r="F95" s="88" t="inlineStr">
        <is>
          <t>ต้องเขย่าเครื่องอย่างแรงก่อนเลื่อนคันโยกเปิดช่องยา</t>
        </is>
      </c>
      <c r="G95" s="88" t="inlineStr">
        <is>
          <t>สามารถใช้สูดพ่นซ้ำๆ ถี่ๆ เมื่อเกิดอาการจับหืดเฉียบพลันแทนยา Salbutamol ได้อย่างปลอดภัย</t>
        </is>
      </c>
      <c r="H95" s="88" t="inlineStr">
        <is>
          <t>สามารถเป่าลมหายใจออกรดเข้าไปในช่องสูดยาได้</t>
        </is>
      </c>
      <c r="I95" s="119" t="n">
        <v>2</v>
      </c>
      <c r="J95" s="88" t="inlineStr">
        <is>
          <t>✅ คำตอบที่ถูกต้อง: ข้อ ข. ต้องสูดยาเป็นประจำสม่ำเสมอทุกวันตามแพทย์สั่งเพื่อควบคุมการอักเสบของหลอดลม (Daily Maintenance Controller)
💡 Background:
Seretide Accuhaler ประกอบด้วย Fluticasone propionate (Inhaled Corticosteroid: ICS ต้านการอักเสบ) ผสมกับ Salmeterol xinafoate (Long-Acting Beta-2 Agonist: LABA ขยายหลอดลมนาน 12 ชั่วโมง) จัดเป็น ยาควบคุมอาการระยะยาว (Maintenance Controller) ที่ผู้ป่วยโรคหืดต้องสูดเป็นประจำทุกวันสม่ำเสมอ เช้า-เย็น เพื่อควบคุมอาการและป้องกันการกำเริบ
- ข้อควรระวัง: Salmeterol มี Onset ช้า (10-20 นาที) จึง ไม่สามารถใช้เป็นยาบรรเทาอาการเฉียบพลันเดี่ยวๆ (Reliever) แทน Salbutamol ได้ (ต่างจาก Formoterol ที่ออกฤทธิ์เร็ว 1-3 นาที)
🎯 ทำไมข้อนี้ถึงถูก:
ข้อ ข. ถูกต้อง เพราะ Seretide ต้องใช้สม่ำเสมอทุกวันเป็น Maintenance controller
🔍 ข้ออื่นผิดเพราะอะไร:
📖 Guideline อ้างอิง:
GINA Guidelines 2023/2024: Controller Medications
📌 จุดจำก่อนสอบ:
Seretide (Fluticasone + Salmeterol) = ยาควบคุม (Controller) พ่นทุกวันสม่ำเสมอ; Salmeterol ออกฤทธิ์ช้า ไม่ใช้แก้หอบเฉียบพลัน</t>
        </is>
      </c>
      <c r="K95" s="100" t="n"/>
      <c r="L95" s="88" t="inlineStr">
        <is>
          <t>Asthma/COPD</t>
        </is>
      </c>
      <c r="M95" s="100" t="inlineStr">
        <is>
          <t>Clinic</t>
        </is>
      </c>
      <c r="N95" s="88" t="inlineStr">
        <is>
          <t>ข้อสอบ ม.รังสิต ข้อ 28</t>
        </is>
      </c>
      <c r="O95" s="100" t="n"/>
      <c r="P95" s="100" t="n"/>
      <c r="Q95" s="100" t="n"/>
    </row>
    <row r="96" ht="13.2" customHeight="1" s="49">
      <c r="A96" s="119" t="n">
        <v>94</v>
      </c>
      <c r="B96" s="88" t="inlineStr">
        <is>
          <t>ตามแนวทางเวชปฏิบัติสากล GINA (Global Initiative for Asthma) การประเมินระดับการควบคุมอาการโรคหืด (GINA Assessment of Asthma Symptom Control ในช่วง 4 สัปดาห์ที่ผ่านมา) ข้อใดต่อไปนี้ 'ไม่ใช่ 1 ใน 4 คำถามหลัก' ที่ใช้ในการประเมิน</t>
        </is>
      </c>
      <c r="C96" s="100" t="n"/>
      <c r="D96" s="88" t="inlineStr">
        <is>
          <t>มีอาการโรคหืดในเวลากลางวัน (Daytime symptoms) มากกว่า 2 ครั้งต่อสัปดาห์หรือไม่</t>
        </is>
      </c>
      <c r="E96" s="88" t="inlineStr">
        <is>
          <t>ต้องใช้ยาพ่นขยายหลอดลมบรรเทาอาการ (Reliever use) มากกว่า 2 ครั้งต่อสัปดาห์หรือไม่</t>
        </is>
      </c>
      <c r="F96" s="88" t="inlineStr">
        <is>
          <t>มีอาการของโรคหืดรบกวนการทำกิจกรรมหรือการออกกำลังกาย (Activity limitation) หรือไม่</t>
        </is>
      </c>
      <c r="G96" s="88" t="inlineStr">
        <is>
          <t>ผลการตรวจสมรรถภาพปอดพบค่า FEV1 ต่ำกว่า 60% ของค่ามาตรฐาน (FEV1 &lt; 60% predicted)</t>
        </is>
      </c>
      <c r="H96" s="88" t="inlineStr">
        <is>
          <t>มีการตื่นนอนตอนกลางคืนเนื่องจากอาการของโรคหืด (Night waking due to asthma) หรือไม่</t>
        </is>
      </c>
      <c r="I96" s="119" t="n">
        <v>4</v>
      </c>
      <c r="J96" s="88" t="inlineStr">
        <is>
          <t>✅ คำตอบที่ถูกต้อง: ข้อ ง. ผลการตรวจสมรรถภาพปอดพบค่า FEV1 ต่ำกว่า 60% ของค่ามาตรฐาน (FEV1 &lt; 60% predicted)
💡 Background:
แบบประเมิน GINA Assessment of Symptom Control ประกอบด้วยคำถาม 4 ข้อ (ประเมินในช่วง 4 สัปดาห์ที่ผ่านมา):
1. Daytime symptoms &gt; 2 ครั้ง/สัปดาห์? (มีอาการกลางวันบ่อยกว่า 2 ครั้ง/สัปดาห์)
2. Night waking due to asthma? (ตื่นกลางดึกเพราะไอ/หอบ)
3. Reliever needed &gt; 2 ครั้ง/สัปดาห์? (ใช้ยาฉุกเฉินบ่อยกว่า 2 ครั้ง/สัปดาห์)
4. Any activity limitation due to asthma? (จำกัดกิจกรรมในชีวิตประจำวัน)
- เกณฑ์การตัดสิน:
  - Well controlled: ตอบ 'ใช่' 0 ข้อ
  - Partly controlled: ตอบ 'ใช่' 1-2 ข้อ
  - Uncontrolled: ตอบ 'ใช่' 3-4 ข้อ
ส่วนค่า FEV1 เป็นการประเมิน ปัจจัยเสี่ยงต่อการเกิดอาการกำเริบในอนาคต (Assessment of Future Risk of Exacerbations) ไม่ได้อยู่ใน 4 คำถามของ Symptom Control
🎯 ทำไมข้อนี้ถึงถูก:
ข้อ ง. ถูกต้อง (โจทย์ถามข้อใดไม่ใช่) เพราะค่า FEV1 เป็นการประเมิน Future risk ไม่ใช่ 1 ใน 4 คำถามของ GINA Symptom Control
🔍 ข้ออื่นผิดเพราะอะไร:
📖 Guideline อ้างอิง:
GINA 2023/2024 Report: Box 2-2 Assessment of Symptom Control
📌 จุดจำก่อนสอบ:
GINA 4 คำถามคุมหืด: กลางวัน &gt; 2 ครั้ง/สัปดาห์, กลางคืนตื่น, ใช้ยาพ่นฉุกเฉิน &gt; 2 ครั้ง/สัปดาห์, กิจกรรมจำกัด (FEV1 คือ Future Risk)</t>
        </is>
      </c>
      <c r="K96" s="100" t="n"/>
      <c r="L96" s="88" t="inlineStr">
        <is>
          <t>Asthma/COPD</t>
        </is>
      </c>
      <c r="M96" s="100" t="inlineStr">
        <is>
          <t>Clinic</t>
        </is>
      </c>
      <c r="N96" s="88" t="inlineStr">
        <is>
          <t>ข้อสอบ ม.รังสิต ข้อ 29</t>
        </is>
      </c>
      <c r="O96" s="100" t="n"/>
      <c r="P96" s="100" t="n"/>
      <c r="Q96" s="100" t="n"/>
    </row>
    <row r="97" ht="13.2" customHeight="1" s="49">
      <c r="A97" s="119" t="n">
        <v>95</v>
      </c>
      <c r="B97" s="88" t="inlineStr">
        <is>
          <t>ผู้ป่วยโรคหืดได้รับการรักษาด้วย Low-dose Inhaled Corticosteroid (ICS) เดี่ยวๆ มา 3 เดือน แต่จากการประเมินพบว่าตอบ 'ใช่' ในคำถาม GINA Symptom Control จำนวน 3 ข้อ (จัดเป็น Uncontrolled Asthma) แพทย์และเภสัชกรควรพิจารณาปรับการรักษาอย่างไร</t>
        </is>
      </c>
      <c r="C97" s="100" t="n"/>
      <c r="D97" s="88" t="inlineStr">
        <is>
          <t>พิจารณาปรับลดขนาดยาลง (Step down)</t>
        </is>
      </c>
      <c r="E97" s="88" t="inlineStr">
        <is>
          <t>พิจารณาปรับเพิ่มระดับการรักษาขึ้น (Step up treatment จาก Step 2 ไป Step 3)</t>
        </is>
      </c>
      <c r="F97" s="88" t="inlineStr">
        <is>
          <t>คงการรักษาเดิมไว้โดยไม่ต้องปรับเปลี่ยนยา</t>
        </is>
      </c>
      <c r="G97" s="88" t="inlineStr">
        <is>
          <t>หยุดยาพ่นสเตียรอยด์แล้วให้เฉพาะ Salbutamol เมื่อมีอาการ</t>
        </is>
      </c>
      <c r="H97" s="88" t="inlineStr">
        <is>
          <t>ส่งผู้ป่วยไปผ่าตัดปอดทันที</t>
        </is>
      </c>
      <c r="I97" s="119" t="n">
        <v>2</v>
      </c>
      <c r="J97" s="88" t="inlineStr">
        <is>
          <t>✅ คำตอบที่ถูกต้อง: ข้อ ข. พิจารณาปรับเพิ่มระดับการรักษาขึ้น (Step up treatment จาก Step 2 ไป Step 3)
💡 Background:
เมื่อผู้ป่วยโรคหืดอยู่ในภาวะ ไม่สามารถควบคุมอาการได้ (Uncontrolled Asthma: ตอบใช่ 3-4 ข้อ หรือมีอาการกำเริบ) หลังจากตรวจสอบความร่วมมือในการใช้ยา (Adherence) และเทคนิคการพ่นยา (Inhaler technique) ถูกต้องแล้ว แนวทาง GINA แนะนำให้ ปรับเพิ่มระดับการรักษา (Step Up) จาก Step 2 (Low-dose ICS) ขึ้นไปเป็น Step 3 (Low-dose ICS + LABA หรือ Low-dose ICS-formoterol maintenance and reliever)
🎯 ทำไมข้อนี้ถึงถูก:
ข้อ ข. ถูกต้อง เพราะผู้ป่วยคุมอาการไม่ได้ (Uncontrolled) ต้องพิจารณา Step up การรักษา
🔍 ข้ออื่นผิดเพราะอะไร:
📖 Guideline อ้างอิง:
GINA Guidelines 2023/2024: General Principles of Stepped Treatment
📌 จุดจำก่อนสอบ:
Uncontrolled Asthma (คุมอาการไม่ได้) -&gt; ต้อง Step Up การรักษาขึ้น 1 ขั้น</t>
        </is>
      </c>
      <c r="K97" s="100" t="n"/>
      <c r="L97" s="88" t="inlineStr">
        <is>
          <t>Asthma/COPD</t>
        </is>
      </c>
      <c r="M97" s="100" t="inlineStr">
        <is>
          <t>Clinic</t>
        </is>
      </c>
      <c r="N97" s="88" t="inlineStr">
        <is>
          <t>ข้อสอบ ม.รังสิต ข้อ 30</t>
        </is>
      </c>
      <c r="O97" s="100" t="n"/>
      <c r="P97" s="100" t="n"/>
      <c r="Q97" s="100" t="n"/>
    </row>
    <row r="98" ht="13.2" customHeight="1" s="49">
      <c r="A98" s="119" t="n">
        <v>96</v>
      </c>
      <c r="B98" s="88" t="inlineStr">
        <is>
          <t>ในการปรับเพิ่มระดับการรักษาโรคหืด (Step Up Treatment) จาก Step 2 เป็น Step 3 ตามแนวทางเวชปฏิบัติ GINA ในผู้ใหญ่และวัยรุ่น สูตรยาในข้อใดเป็นตัวเลือกการรักษาที่เหมาะสมที่สุด</t>
        </is>
      </c>
      <c r="C98" s="100" t="n"/>
      <c r="D98" s="88" t="inlineStr">
        <is>
          <t>Beclometasone dipropionate 200 mcg เดี่ยวๆ ร่วมกับ Salbutamol</t>
        </is>
      </c>
      <c r="E98" s="88" t="inlineStr">
        <is>
          <t>ยาผสมสูตร Low-dose ICS ร่วมกับ LABA เช่น Symbicort (Budesonide/Formoterol) หรือ Seretide (Fluticasone/Salmeterol)</t>
        </is>
      </c>
      <c r="F98" s="88" t="inlineStr">
        <is>
          <t>Omalizumab ฉีดใต้ผิวหนัง ร่วมกับยารับประทาน Theophylline ขนาดสูง</t>
        </is>
      </c>
      <c r="G98" s="88" t="inlineStr">
        <is>
          <t>High-dose Fluticasone 800 mcg + Tiotropium + Omalizumab ทันที</t>
        </is>
      </c>
      <c r="H98" s="88" t="inlineStr">
        <is>
          <t>ให้ยาพ่นขยายหลอดลม SABA เดี่ยวๆ ทุก 2 ชั่วโมง</t>
        </is>
      </c>
      <c r="I98" s="119" t="n">
        <v>2</v>
      </c>
      <c r="J98" s="88" t="inlineStr">
        <is>
          <t>✅ คำตอบที่ถูกต้อง: ข้อ ข. ยาผสมสูตร Low-dose ICS ร่วมกับ LABA เช่น Symbicort (Budesonide/Formoterol) หรือ Seretide (Fluticasone/Salmeterol)
💡 Background:
ตามแนวทาง GINA 2023/2024:
- Step 3 Preferred Controller (Track 1): Low-dose ICS-Formoterol เป็นทั้ง Maintenance and Reliever Therapy (MART) เช่น Symbicort
- Step 3 Alternative Controller (Track 2): Low-dose ICS + LABA maintenance ร่วมกับ SABA reliever เช่น Seretide + Salbutamol prn
🎯 ทำไมข้อนี้ถึงถูก:
ข้อ ข. ถูกต้อง เพราะ Low-dose ICS/LABA คือยามาตรฐานใน Step 3 ของ GINA
🔍 ข้ออื่นผิดเพราะอะไร:
📖 Guideline อ้างอิง:
GINA Guidelines 2023/2024: Box 3-5
📌 จุดจำก่อนสอบ:
GINA Step 3 = Low-dose ICS + LABA (เช่น Budesonide/Formoterol หรือ Fluticasone/Salmeterol)</t>
        </is>
      </c>
      <c r="K98" s="100" t="n"/>
      <c r="L98" s="88" t="inlineStr">
        <is>
          <t>Asthma/COPD</t>
        </is>
      </c>
      <c r="M98" s="100" t="inlineStr">
        <is>
          <t>Clinic</t>
        </is>
      </c>
      <c r="N98" s="88" t="inlineStr">
        <is>
          <t>ข้อสอบ ม.รังสิต ข้อ 31</t>
        </is>
      </c>
      <c r="O98" s="100" t="n"/>
      <c r="P98" s="100" t="n"/>
      <c r="Q98" s="100" t="n"/>
    </row>
    <row r="99" ht="13.2" customHeight="1" s="49">
      <c r="A99" s="119" t="n">
        <v>97</v>
      </c>
      <c r="B99" s="88" t="inlineStr">
        <is>
          <t>ข้อความใดต่อไปนี้กล่าว 'ไม่ถูกต้อง' เกี่ยวกับหลักเกณฑ์ในการพิจารณาปรับลดระดับการรักษาโรคหืดลง (Step Down Asthma Treatment) ตามแนวทาง GINA</t>
        </is>
      </c>
      <c r="C99" s="100" t="n"/>
      <c r="D99" s="88" t="inlineStr">
        <is>
          <t>ผู้ป่วยสามารถควบคุมอาการของโรคหืดได้อย่างสมบูรณ์ (Well Controlled) ต่อเนื่องกันเป็นเวลาอย่างน้อย 3 เดือน</t>
        </is>
      </c>
      <c r="E99" s="88" t="inlineStr">
        <is>
          <t>ผู้ป่วยต้องไม่อยู่ในระหว่างการตั้งครรภ์</t>
        </is>
      </c>
      <c r="F99" s="88" t="inlineStr">
        <is>
          <t>ควรบันทึกข้อมูลสมรรถภาพปอด (Baseline Lung Function) ก่อนเริ่มปรับลดยา</t>
        </is>
      </c>
      <c r="G99" s="88" t="inlineStr">
        <is>
          <t>ให้หยุดยาพ่นสเตียรอยด์ (ICS) ทันทีอย่างเด็ดขาดเพื่อประเมินว่าหายขาดจากโรคแล้วหรือไม่</t>
        </is>
      </c>
      <c r="H99" s="88" t="inlineStr">
        <is>
          <t>ไม่ควรพิจารณาปรับลดระดับยาในขณะที่ผู้ป่วยมีการติดเชื้อทางเดินหายใจ หรือกำลังอยู่ในระหว่างการเดินทางท่องเที่ยว</t>
        </is>
      </c>
      <c r="I99" s="119" t="n">
        <v>4</v>
      </c>
      <c r="J99" s="88" t="inlineStr">
        <is>
          <t>✅ คำตอบที่ถูกต้อง: ข้อ ง. ให้หยุดยาพ่นสเตียรอยด์ (ICS) ทันทีอย่างเด็ดขาดเพื่อประเมินว่าหายขาดจากโรคแล้วหรือไม่
💡 Background:
หลักการ Step Down การรักษาโรคหืดตาม GINA Guidelines:
1. เงื่อนไข: ผู้ป่วยต้องคุมอาการได้ดี (Well-controlled) และสมรรถภาพปอดคงที่อย่างน้อย 3 เดือน
2. วิธีการ: ค่อยๆ ปรับลดขนาดยา ICS ลงทีละ 25% ถึง 50% ทุกๆ 2-3 เดือน 'ห้ามหยุดยา Inhaled Corticosteroids (ICS) ทันทีอย่างเด็ดขาด (Do not completely stop ICS)' เพราะจะทำให้เกิดการอักเสบกำเริบรุนแรงและเพิ่มความเสี่ยงต่อการเสียชีวิต
3. สภาวะที่ห้าม Step down: กำลังตั้งครรภ์, มีการติดเชื้อทางเดินหายใจ, ฤดูกาลที่มีสารก่อภูมิแพ้สูง, หรือระหว่างเดินทาง
🎯 ทำไมข้อนี้ถึงถูก:
ข้อ ง. ไม่ถูกต้อง (โจทย์ถามข้อใดผิด) เพราะห้ามหยุดยา ICS ทันทีเด็ดขาด ต้องค่อยๆ ลดยาลง 25-50%
🔍 ข้ออื่นผิดเพราะอะไร:
📖 Guideline อ้างอิง:
GINA Guidelines 2023/2024: General Principles of Stepping Down Treatment
📌 จุดจำก่อนสอบ:
Step down: ต้องคุมอาการได้ดี ≥ 3 เดือน, ค่อยๆ ลดยา ICS ลง 25-50% (ห้ามหยุด ICS ทันทีเด็ดขาด)</t>
        </is>
      </c>
      <c r="K99" s="100" t="n"/>
      <c r="L99" s="88" t="inlineStr">
        <is>
          <t>Asthma/COPD</t>
        </is>
      </c>
      <c r="M99" s="100" t="inlineStr">
        <is>
          <t>Clinic</t>
        </is>
      </c>
      <c r="N99" s="88" t="inlineStr">
        <is>
          <t>ข้อสอบ ม.รังสิต ข้อ 32</t>
        </is>
      </c>
      <c r="O99" s="100" t="n"/>
      <c r="P99" s="100" t="n"/>
      <c r="Q99" s="100" t="n"/>
    </row>
    <row r="100" ht="13.2" customHeight="1" s="49">
      <c r="A100" s="119" t="n">
        <v>98</v>
      </c>
      <c r="B100" s="88" t="inlineStr">
        <is>
          <t>ยาขยายหลอดลมกลุ่ม Beta-2 Adrenergic Agonists ในข้อใดต่อไปนี้ 'จัดเป็นยาออกฤทธิ์ยาว (Long-Acting Beta-2 Agonist: LABA)' ไม่ใช่กลุ่มออกฤทธิ์สั้น (SABA)</t>
        </is>
      </c>
      <c r="C100" s="100" t="n"/>
      <c r="D100" s="88" t="inlineStr">
        <is>
          <t>Fenoterol</t>
        </is>
      </c>
      <c r="E100" s="88" t="inlineStr">
        <is>
          <t>Terbutaline</t>
        </is>
      </c>
      <c r="F100" s="88" t="inlineStr">
        <is>
          <t>Procaterol</t>
        </is>
      </c>
      <c r="G100" s="88" t="inlineStr">
        <is>
          <t>Salbutamol (Albuterol)</t>
        </is>
      </c>
      <c r="H100" s="88" t="inlineStr">
        <is>
          <t>Salmeterol</t>
        </is>
      </c>
      <c r="I100" s="119" t="n">
        <v>5</v>
      </c>
      <c r="J100" s="88" t="inlineStr">
        <is>
          <t>✅ คำตอบที่ถูกต้อง: ข้อ จ. Salmeterol
💡 Background:
การจำแนกยากลุ่ม Beta-2 Agonists:
1. Short-Acting Beta-2 Agonists (SABA: ออกฤทธิ์เร็วใน 1-5 นาที คุมอาการได้นาน 4-6 ชั่วโมง): Salbutamol (Albuterol), Terbutaline, Fenoterol, Procaterol
2. Long-Acting Beta-2 Agonists (LABA: ออกฤทธิ์นาน 12-24 ชั่วโมง):
   - Slow onset: Salmeterol
   - Fast onset: Formoterol (ออกฤทธิ์เร็วใน 1-3 นาทีและนาน 12 ชั่วโมง จึงใช้เป็นทั้ง Reliever &amp; Controller ได้), Indacaterol, Vilanterol, Olodaterol
🎯 ทำไมข้อนี้ถึงถูก:
ข้อ จ. ถูกต้อง เพราะ Salmeterol เป็น LABA (ออกฤทธิ์นาน 12 ชั่วโมง)
🔍 ข้ออื่นผิดเพราะอะไร:
📖 Guideline อ้างอิง:
Goodman &amp; Gilman's Pharmacological Basis of Therapeutics / GINA Guidelines
📌 จุดจำก่อนสอบ:
SABA = Salbutamol, Terbutaline, Fenoterol, Procaterol; LABA = Salmeterol, Formoterol, Vilanterol, Indacaterol</t>
        </is>
      </c>
      <c r="K100" s="100" t="n"/>
      <c r="L100" s="88" t="inlineStr">
        <is>
          <t>Asthma/COPD</t>
        </is>
      </c>
      <c r="M100" s="100" t="inlineStr">
        <is>
          <t>Clinic</t>
        </is>
      </c>
      <c r="N100" s="88" t="inlineStr">
        <is>
          <t>ข้อสอบ ม.รังสิต ข้อ 33</t>
        </is>
      </c>
      <c r="O100" s="100" t="n"/>
      <c r="P100" s="100" t="n"/>
      <c r="Q100" s="100" t="n"/>
    </row>
    <row r="101" ht="13.2" customHeight="1" s="49">
      <c r="A101" s="119" t="n">
        <v>99</v>
      </c>
      <c r="B101" s="88" t="inlineStr">
        <is>
          <t>เกี่ยวกับหลักการใช้ยาขยายหลอดลมกลุ่ม Beta-2 Agonists ในการรักษาโรคหืด (Asthma) ข้อความใดต่อไปนี้กล่าวถูกต้องตามแนวทางเวชปฏิบัติสากล GINA</t>
        </is>
      </c>
      <c r="C101" s="100" t="n"/>
      <c r="D101" s="88" t="inlineStr">
        <is>
          <t>แนะนำให้ใช้ยา SABA เดี่ยวๆ พ่นเป็นประจำทุกวันเพื่อป้องกันอาการจับหืด</t>
        </is>
      </c>
      <c r="E101" s="88" t="inlineStr">
        <is>
          <t>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t>
        </is>
      </c>
      <c r="F101" s="88" t="inlineStr">
        <is>
          <t>การใช้ยาพ่นขยายหลอดลมเป็นประจำจะทำให้เกิดการดื้อยาและต้องหยุดยาทันที</t>
        </is>
      </c>
      <c r="G101" s="88" t="inlineStr">
        <is>
          <t>ยา SABA ชนิดสูดพ่นเป็นยาที่มีประสิทธิภาพสูงสุดในการลดการอักเสบของหลอดลมระยะยาว</t>
        </is>
      </c>
      <c r="H101" s="88" t="inlineStr">
        <is>
          <t>ห้ามใช้ยาขยายหลอดลมในผู้ป่วยโรคหืดทุกกรณี</t>
        </is>
      </c>
      <c r="I101" s="119" t="n">
        <v>2</v>
      </c>
      <c r="J101" s="88" t="inlineStr">
        <is>
          <t>✅ คำตอบที่ถูกต้อง: ข้อ ข. 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
💡 Background:
คำเตือนความปลอดภัยของ GINA Guidelines:
- การใช้ SABA เดี่ยวๆ เป็นประจำ (SABA-only treatment without ICS) จะทำให้เกิด Down-regulation ของ Beta-2 receptors, เพิ่มการอักเสบของหลอดลม และเพิ่มความเสี่ยงการเสียชีวิต
- GINA จึงกำหนดให้ ความถี่ในการใช้ SABA เป็นตัวชี้วัดความคุมโรคไม่ได้ และเตือนว่าการใช้ SABA ≥ 3 กระป๋อง/ปี สัมพันธ์กับการเกิด Exacerbation เข้าห้องฉุกเฉิน และการใช้ ≥ 12 กระป๋อง/ปี (1 หลอด/เดือน) สัมพันธ์กับการเสียชีวิตจากโรคหืดอย่างมีนัยสำคัญ
🎯 ทำไมข้อนี้ถึงถูก:
ข้อ ข. ถูกต้อง เพราะความถี่ในการใช้ SABA บ่งบอกถึงการควบคุมโรคและความเสี่ยงต่อการเสียชีวิต
🔍 ข้ออื่นผิดเพราะอะไร:
📖 Guideline อ้างอิง:
GINA Guidelines 2023/2024: Box 1-1 Why is GINA recommending against SABA-only treatment?
📌 จุดจำก่อนสอบ:
ใช้ SABA ≥ 3 หลอด/ปี เสี่ยงกำเริบรุนแรง; ใช้ ≥ 12 หลอด/ปี เสี่ยงเสียชีวิต; โรคหืดห้ามใช้ SABA เดี่ยวประจำ ต้องมี ICS เสมอ</t>
        </is>
      </c>
      <c r="K101" s="100" t="n"/>
      <c r="L101" s="88" t="inlineStr">
        <is>
          <t>Asthma/COPD</t>
        </is>
      </c>
      <c r="M101" s="100" t="inlineStr">
        <is>
          <t>Clinic</t>
        </is>
      </c>
      <c r="N101" s="88" t="inlineStr">
        <is>
          <t>ข้อสอบ ม.รังสิต ข้อ 34</t>
        </is>
      </c>
      <c r="O101" s="100" t="n"/>
      <c r="P101" s="100" t="n"/>
      <c r="Q101" s="100" t="n"/>
    </row>
    <row r="102" ht="13.2" customHeight="1" s="49">
      <c r="A102" s="119" t="n">
        <v>100</v>
      </c>
      <c r="B102" s="88" t="inlineStr">
        <is>
          <t>กลไกการออกฤทธิ์ระดับโมเลกุล (Mechanism of Action) ที่สำคัญของยา Theophylline ในการขยายหลอดลมและต้านการอักเสบในผู้ป่วยโรคระบบทางเดินหายใจคือข้อใด</t>
        </is>
      </c>
      <c r="C102" s="100" t="n"/>
      <c r="D102" s="88" t="inlineStr">
        <is>
          <t>การกระตุ้น Beta-2 Adrenergic Receptor โดยตรง</t>
        </is>
      </c>
      <c r="E102" s="88" t="inlineStr">
        <is>
          <t>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t>
        </is>
      </c>
      <c r="F102" s="88" t="inlineStr">
        <is>
          <t>การจับและกระตุ้น Muscarinic M3 Receptor</t>
        </is>
      </c>
      <c r="G102" s="88" t="inlineStr">
        <is>
          <t>การยับยั้งเอนไซม์ 5-Lipoxygenase (5-LOX Inhibitor)</t>
        </is>
      </c>
      <c r="H102" s="88" t="inlineStr">
        <is>
          <t>การออกฤทธิ์ปิดกั้นตัวรับ Leukotriene CysLT1 Receptor Antagonist</t>
        </is>
      </c>
      <c r="I102" s="119" t="n">
        <v>2</v>
      </c>
      <c r="J102" s="88" t="inlineStr">
        <is>
          <t>✅ คำตอบที่ถูกต้อง: ข้อ ข. 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
💡 Background:
กลไกของ Theophylline (1,3-dimethylxanthine):
1. การยับยั้งเอนไซม์ Phosphodiesterase (PDE3, PDE4, PDE5): ยับยั้งการสลาย Cyclic AMP (cAMP) และ cGMP ส่งผลให้ระดับ intracellular cAMP ในกล้ามเนื้อเรียบหลอดลมสูงขึ้น เกิดการคลายตัวของหลอดลม (Bronchodilation)
2. การปิดกั้น Adenosine Receptors (A1, A2A, A2B Antagonism): ป้องกันไม่ให้อะดีโนซีนกระตุ้นการหดเกร็งหลอดลมและการหลั่งฮิสตามีนจาก Mast cells
3. การกระตุ้น Histone Deacetylase-2 (HDAC2 activation): ช่วยเพิ่มประสิทธิภาพในการต้านการอักเสบของ Corticosteroids
🎯 ทำไมข้อนี้ถึงถูก:
ข้อ ข. ถูกต้อง เพราะ Non-selective PDE inhibition และ Adenosine receptor antagonism คือกลไกหลักของ Theophylline
🔍 ข้ออื่นผิดเพราะอะไร:
📖 Guideline อ้างอิง:
Goodman &amp; Gilman's Pharmacological Basis of Therapeutics: Methylxanthines
📌 จุดจำก่อนสอบ:
Theophylline = ยับยั้ง PDE (เพิ่ม cAMP -&gt; หลอดลมคลายตัว) + บล็อก Adenosine receptor + กระตุ้น HDAC2</t>
        </is>
      </c>
      <c r="K102" s="100" t="n"/>
      <c r="L102" s="88" t="inlineStr">
        <is>
          <t>Asthma/COPD</t>
        </is>
      </c>
      <c r="M102" s="100" t="inlineStr">
        <is>
          <t>Clinic</t>
        </is>
      </c>
      <c r="N102" s="88" t="inlineStr">
        <is>
          <t>ข้อสอบ ม.รังสิต ข้อ 35</t>
        </is>
      </c>
      <c r="O102" s="100" t="n"/>
      <c r="P102" s="100" t="n"/>
      <c r="Q102" s="100" t="n"/>
    </row>
    <row r="103" ht="13.2" customHeight="1" s="49">
      <c r="A103" s="119" t="n">
        <v>101</v>
      </c>
      <c r="B103" s="88" t="inlineStr">
        <is>
          <t>กลไกการออกฤทธิ์ต้านการอักเสบของยากลุ่มยาสูดพ่นคอร์ติโคสเตียรอยด์ (Inhaled Corticosteroids: ICS) ข้อใดต่อไปนี้กล่าว 'ไม่ถูกต้อง'</t>
        </is>
      </c>
      <c r="C103" s="100" t="n"/>
      <c r="D103" s="88" t="inlineStr">
        <is>
          <t>ยับยั้งการสร้างและการหลั่งไซโตไคน์ที่กระตุ้นการอักเสบ (Pro-inflammatory Cytokines เช่น IL-4, IL-5, IL-13, TNF-alpha)</t>
        </is>
      </c>
      <c r="E103" s="88" t="inlineStr">
        <is>
          <t>ลดจำนวนและการทำงานของเซลล์อักเสบในทางเดินหายใจ เช่น Eosinophils, Mast cells และ T-lymphocytes</t>
        </is>
      </c>
      <c r="F103" s="88" t="inlineStr">
        <is>
          <t>กระตุ้นการทำงานของเอนไซม์ 5-Lipoxygenase ให้สร้างสาร Leukotrienes เพิ่มขึ้นในหลอดลม</t>
        </is>
      </c>
      <c r="G103" s="88" t="inlineStr">
        <is>
          <t>กระตุ้นการสร้างโปรตีน Lipocortin-1 (Annexin-1) ซึ่งไปยับยั้งเอนไซม์ Phospholipase A2</t>
        </is>
      </c>
      <c r="H103" s="88" t="inlineStr">
        <is>
          <t>ลดการสร้าง Prostaglandins และสารสื่อการอักเสบจากกระบวนการ Arachidonic Acid Pathway</t>
        </is>
      </c>
      <c r="I103" s="119" t="n">
        <v>3</v>
      </c>
      <c r="J103" s="88" t="inlineStr">
        <is>
          <t>✅ คำตอบที่ถูกต้อง: ข้อ ค. กระตุ้นการทำงานของเอนไซม์ 5-Lipoxygenase ให้สร้างสาร Leukotrienes เพิ่มขึ้นในหลอดลม
💡 Background:
กลไกต้านการอักเสบของ Inhaled Corticosteroids (ICS):
1. ยับยั้งการสังเคราะห์โปรตีนการอักเสบ (Transrepression): ยับยั้ง Transcription factors NF-kB และ AP-1 ลดการสร้างไซโตไคน์ (IL-4, IL-5, IL-13), Chemokines, และเอนไซม์ COX-2
2. กระตุ้นการสร้างโปรตีนต้านการอักเสบ (Transactivation): กระตุ้นการสร้าง Lipocortin-1 (Annexin-1) ซึ่งทำหน้าที่ ยับยั้งเอนไซม์ Phospholipase A2 (PLA2) ส่งผลให้การปลดปล่อยกรดอะราคิโดนิก (Arachidonic acid) ลดลง ทำให้ การสร้างสารทั้ง Prostaglandins และ Leukotrienes ลดลงอย่างมาก
3. ข้อความที่ระบุว่า 'กระตุ้นให้สร้าง Leukotrienes เพิ่มขึ้น' จึงเป็นข้อความที่ ผิดตรงกันข้ามกับความเป็นจริง
🎯 ทำไมข้อนี้ถึงถูก:
ข้อ ค. ผิดและไม่ถูกต้อง (โจทย์ถามข้อใดไม่ใช่กลไก) เพราะ ICS มีฤทธิ์ยับยั้งการสร้าง Leukotrienes ไม่ใช่กระตุ้น
🔍 ข้ออื่นผิดเพราะอะไร:
📖 Guideline อ้างอิง:
Goodman &amp; Gilman's Pharmacological Basis of Therapeutics: Corticosteroids / GINA Guidelines
📌 จุดจำก่อนสอบ:
ICS ต้านการอักเสบ: ยับยั้ง NF-kB, สร้าง Lipocortin-1 บล็อก PLA2 -&gt; ลดทั้ง Prostaglandins &amp; Leukotrienes</t>
        </is>
      </c>
      <c r="K103" s="100" t="n"/>
      <c r="L103" s="88" t="inlineStr">
        <is>
          <t>Asthma/COPD</t>
        </is>
      </c>
      <c r="M103" s="100" t="inlineStr">
        <is>
          <t>Clinic</t>
        </is>
      </c>
      <c r="N103" s="88" t="inlineStr">
        <is>
          <t>ข้อสอบ ม.รังสิต ข้อ 36</t>
        </is>
      </c>
      <c r="O103" s="100" t="n"/>
      <c r="P103" s="100" t="n"/>
      <c r="Q103" s="100" t="n"/>
    </row>
    <row r="104" ht="13.2" customHeight="1" s="49">
      <c r="A104" s="119" t="n">
        <v>102</v>
      </c>
      <c r="B104" s="88" t="inlineStr">
        <is>
          <t>เกี่ยวกับอาการไม่พึงประสงค์จากการใช้ยาพ่นสูดคอร์ติโคสเตียรอยด์ (Inhaled Corticosteroids: ICS) ข้อความใดต่อไปนี้กล่าว 'ไม่ถูกต้อง'</t>
        </is>
      </c>
      <c r="C104" s="100" t="n"/>
      <c r="D104" s="88" t="inlineStr">
        <is>
          <t>อาการไม่พึงประสงค์เฉพาะที่ที่พบบ่อย ได้แก่ การเกิดเชื้อราแคนดิดาในช่องปาก (Oral Candidiasis / Thrush)</t>
        </is>
      </c>
      <c r="E104" s="88" t="inlineStr">
        <is>
          <t>อาการไม่พึงประสงค์เฉพาะที่ที่พบบ่อย ได้แก่ อาการปากแห้ง ตาพร่า ปัสสาวะคั่ง และหัวใจเต้นเร็วผิดปกติอย่างรุนแรง</t>
        </is>
      </c>
      <c r="F104" s="88" t="inlineStr">
        <is>
          <t>อาการไม่พึงประสงค์เฉพาะที่ที่พบบ่อย ได้แก่ อาการเสียงแหบ (Dysphonia) และการระคายเคืองคอ</t>
        </is>
      </c>
      <c r="G104" s="88" t="inlineStr">
        <is>
          <t>การใช้ยาขนาดสูงต่อเนื่องเป็นเวลานานอาจเพิ่มความเสี่ยงต่อการเกิดภาวะกดการทำงานของต่อมหมวกไต (Adrenal Suppression)</t>
        </is>
      </c>
      <c r="H104" s="88" t="inlineStr">
        <is>
          <t>การบ้วนปากและกลั้วคอด้วยน้ำสะอาดแล้วบ้วนทิ้งทันทีหลังพ่นยาสามารถลดการเกิดเชื้อราในช่องปากได้อย่างมีนัยสำคัญ</t>
        </is>
      </c>
      <c r="I104" s="119" t="n">
        <v>1</v>
      </c>
      <c r="J104" s="88" t="inlineStr">
        <is>
          <t>✅ คำตอบที่ถูกต้อง: ข้อ ข. อาการไม่พึงประสงค์เฉพาะที่ที่พบบ่อย ได้แก่ อาการปากแห้ง ตาพร่า ปัสสาวะคั่ง และหัวใจเต้นเร็วผิดปกติอย่างรุนแรง
💡 Background:
อาการไม่พึงประสงค์ของ Inhaled Corticosteroids (ICS):
1. ผลข้างเคียงเฉพาะที่ (Local adverse effects): เกิดจากละอองยาตกค้างในช่องปากและคอ ได้แก่ เชื้อราในช่องปาก (Oral Candidiasis), เสียงแหบ (Dysphonia), อาการไอ ระคายคอ (ป้องกันได้ด้วยการบ้วนปากกลั้วคอแล้วบ้วนทิ้ง)
2. ผลข้างเคียงทั่วร่างกายเมื่อใช้ขนาดสูงนานๆ (Systemic adverse effects): Adrenal suppression, ชะลอการเจริญเติบโตในเด็กชั่วคราว, ผิวหนังบางช้ำง่าย, ความหนาแน่นกระดูกลดลง (Osteoporosis), ต้อกระจก/ต้อหิน
3. อาการ ปากแห้ง ตาพร่า ปัสสาวะคั่ง ท้องผูก เป็นผลข้างเคียงกลุ่ม Anticholinergic effects (ของยา Antimuscarinics เช่น Ipratropium, Tiotropium) ไม่ใช่ผลข้างเคียงของ Inhaled Corticosteroids
🎯 ทำไมข้อนี้ถึงถูก:
ข้อ ข. กล่าวไม่ถูกต้อง (โจทย์ถามข้อใดผิด) เพราะ ปากแห้ง ตาพร่า ปัสสาวะคั่ง เป็นผลข้างเคียงของยากลุ่ม Anticholinergic (LAMA/SAMA) ไม่ใช่ ICS
🔍 ข้ออื่นผิดเพราะอะไร:
📖 Guideline อ้างอิง:
GINA Guidelines: Adverse Effects of Inhaled Corticosteroids
📌 จุดจำก่อนสอบ:
ICS ผลข้างเคียงเด่น = เชื้อราในปาก (Oral Thrush), เสียงแหบ (Dysphonia); ปากแห้ง ปัสสาวะคั่ง = Anticholinergic (LAMA)</t>
        </is>
      </c>
      <c r="K104" s="100" t="n"/>
      <c r="L104" s="88" t="inlineStr">
        <is>
          <t>Asthma/COPD</t>
        </is>
      </c>
      <c r="M104" s="100" t="inlineStr">
        <is>
          <t>Clinic</t>
        </is>
      </c>
      <c r="N104" s="88" t="inlineStr">
        <is>
          <t>ข้อสอบ ม.รังสิต ข้อ 37</t>
        </is>
      </c>
      <c r="O104" s="100" t="n"/>
      <c r="P104" s="100" t="n"/>
      <c r="Q104" s="100" t="n"/>
    </row>
    <row r="105" ht="13.2" customHeight="1" s="49">
      <c r="A105" s="119" t="n">
        <v>103</v>
      </c>
      <c r="B105" s="88" t="inlineStr">
        <is>
          <t>จากโครงสร้าง salmeterol และ formoterol ซึ่งเป็นยากลุ่ม long-acting beta-2 agonist ข้อใดถูกต้อง</t>
        </is>
      </c>
      <c r="C105" s="100" t="n"/>
      <c r="D105" s="88" t="inlineStr">
        <is>
          <t>Salmeterol ออกฤทธิ์เร็วกว่า formoterol เพราะ lipophilicity สูงกว่า</t>
        </is>
      </c>
      <c r="E105" s="88" t="inlineStr">
        <is>
          <t>Salmeterol ออกฤทธิ์เร็วกว่า formoterol เพราะ lipophilicity ต่ำกว่า</t>
        </is>
      </c>
      <c r="F105" s="88" t="inlineStr">
        <is>
          <t>Formoterol ออกฤทธิ์เร็วกว่า salmeterol เพราะ lipophilicity สูงกว่า</t>
        </is>
      </c>
      <c r="G105" s="88" t="inlineStr">
        <is>
          <t>Formoterol ออกฤทธิ์เร็วกว่า salmeterol เพราะ lipophilicity ต่ำกว่า (ละลายน้ำได้ปานกลาง เข้าสู่ receptor ได้เร็วกว่า)</t>
        </is>
      </c>
      <c r="H105" s="88" t="inlineStr">
        <is>
          <t>การออกฤทธิ์เร็วหรือช้าไม่เกี่ยวข้องกับคุณสมบัติ lipophilicity ของตัวยา</t>
        </is>
      </c>
      <c r="I105" s="119" t="n">
        <v>4</v>
      </c>
      <c r="J105" s="88" t="inlineStr">
        <is>
          <t>✅ คำตอบที่ถูกต้อง: ข้อ ง. Formoterol ออกฤทธิ์เร็วกว่า salmeterol เพราะ lipophilicity ต่ำกว่า (ละลายน้ำได้ปานกลาง เข้าสู่ receptor ได้เร็วกว่า)
💡 Background:
เภสัชวิทยาและเภสัชบำบัดโรคระบบหายใจ (Asthma/COPD Pharmacotherapy)
🎯 ทำไมข้อนี้ถึงถูก:
Formoterol ออกฤทธิ์เร็วกว่า Salmeterol (Onset 1-3 นาที vs 10-20 นาที) เนื่องจาก Formoterol มี lipophilicity ปานกลาง (moderate lipophilicity) จึงสามารถละลายใน aqueous phase เข้าจับกับ active site ของ beta-2 receptor ได้เร็วกว่า Salmeterol ซึ่งมีสาย hydrocarbon ยาว (lipophilicity สูงมาก) ต้องแทรกตัวใน lipid bilayer นานกว่าจะออกฤทธิ์
🔍 ข้ออื่นผิดเพราะอะไร:
• ข้อ ก. (Salmeterol ออกฤทธิ์เร็วกว่า formoterol เพราะ lipophilicity สูงกว่า): Salmeterol ออกฤทธิ์ช้ากว่า (onset 10-20 นาที) ไม่สามารถใช้เป็น acute reliever เดี่ยวๆ ได้
• ข้อ ข. (Salmeterol ออกฤทธิ์เร็วกว่า formoterol เพราะ lipophilicity ต่ำกว่า): Salmeterol มี lipophilicity สูงกว่า Formoterol ไม่ใช่ต่ำกว่า
• ข้อ ค. (Formoterol ออกฤทธิ์เร็วกว่า salmeterol เพราะ lipophilicity สูงกว่า): Formoterol มี lipophilicity ต่ำกว่า Salmeterol ไม่ใช่สูงกว่า
• ข้อ จ. (การออกฤทธิ์เร็วหรือช้าไม่เกี่ยวข้องกับคุณสมบัติ lipophilicity ของตัวยา): Lipophilicity มีผลโดยตรงต่ออัตราเร็วในการเข้าสู่ตัวรับ (Onset of action) ของยากลุ่ม LABA
📖 Guideline อ้างอิง:
Medicinal Chemistry of Bronchodilators &amp; GINA Report
📌 จุดจำก่อนสอบ:
• จดจำกลไกระดับเซลล์ (Beta-2 -&gt; Gs -&gt; Adenylyl cyclase -&gt; cAMP -&gt; Bronchodilation) และผลข้างเคียงจำเพาะของแต่ละกลุ่มยา</t>
        </is>
      </c>
      <c r="K105" s="100" t="n"/>
      <c r="L105" s="88" t="inlineStr">
        <is>
          <t>Asthma/COPD</t>
        </is>
      </c>
      <c r="M105" s="100" t="inlineStr">
        <is>
          <t>Clinic</t>
        </is>
      </c>
      <c r="N105" s="88" t="inlineStr">
        <is>
          <t>ข้อสอบมาตรฐาน PLE-CC</t>
        </is>
      </c>
      <c r="O105" s="100" t="n"/>
      <c r="P105" s="100" t="n"/>
      <c r="Q105" s="100" t="n"/>
    </row>
    <row r="106" ht="13.2" customHeight="1" s="49">
      <c r="A106" s="119" t="n">
        <v>104</v>
      </c>
      <c r="B106" s="88" t="inlineStr">
        <is>
          <t>ผลตรวจทางห้องปฏิบัติการในข้อใดบ่งชี้ว่าผู้ป่วยไม่ได้เป็นโรคปอดอุดกั้นเรื้อรัง (COPD)</t>
        </is>
      </c>
      <c r="C106" s="100" t="n"/>
      <c r="D106" s="88" t="inlineStr">
        <is>
          <t>FEV1/FVC &gt; 0.70 หลังพ่นยาขยายหลอดลม</t>
        </is>
      </c>
      <c r="E106" s="88" t="inlineStr">
        <is>
          <t>มีค่า Post-bronchodilator FEV1 = 60% ของค่ามาตรฐาน</t>
        </is>
      </c>
      <c r="F106" s="88" t="inlineStr">
        <is>
          <t>ตรวจพบ Eosinophil ในเลือดสูง</t>
        </is>
      </c>
      <c r="G106" s="88" t="inlineStr">
        <is>
          <t>มีประวัติโรคประจำตัวเป็น Allergic rhinitis ร่วมด้วย</t>
        </is>
      </c>
      <c r="H106" s="88" t="inlineStr">
        <is>
          <t>มีอาการไอเรื้อรัง หอบเหนื่อย และมีเสมหะต่อเนื่อง</t>
        </is>
      </c>
      <c r="I106" s="119" t="n">
        <v>1</v>
      </c>
      <c r="J106" s="88" t="inlineStr">
        <is>
          <t>✅ คำตอบที่ถูกต้อง: ข้อ ก. FEV1/FVC &gt; 0.70 หลังพ่นยาขยายหลอดลม
💡 Background:
เภสัชวิทยาและเภสัชบำบัดโรคระบบหายใจ (Asthma/COPD Pharmacotherapy)
🎯 ทำไมข้อนี้ถึงถูก:
เกณฑ์การวินิจฉัย COPD ที่สำคัญที่สุดคือการตรวจ Spirometry พบภาวะ persistent airflow limitation โดยมีค่า Post-bronchodilator FEV1/FVC &lt; 0.70 ดังนั้นหากตรวจพบ FEV1/FVC &gt; 0.70 แสดงว่าไม่มีภาวะ persistent airflow limitation จึงบ่งชี้ว่าผู้ป่วยไม่ได้เป็นโรคปอดอุดกั้นเรื้อรัง
🔍 ข้ออื่นผิดเพราะอะไร:
• ข้อ ข. (มีค่า Post-bronchodilator FEV1 = 60% ของค่ามาตรฐาน): ค่า FEV1 60% predicted สอดคล้องกับความรุนแรงระดับ GOLD 2 (Moderate airflow limitation) ในผู้ป่วย COPD
• ข้อ ค. (ตรวจพบ Eosinophil ในเลือดสูง): Blood eosinophil ใช้เป็น biomarker ในการพิจารณาเริ่มยา ICS ในผู้ป่วย COPD ที่มี exacerbation
• ข้อ ง. (มีประวัติโรคประจำตัวเป็น Allergic rhinitis ร่วมด้วย): Allergic rhinitis สามารถพบร่วมกับโรคทางเดินหายใจอื่นๆ ได้ ไม่ได้ปฏิเสธการเป็น COPD
• ข้อ จ. (มีอาการไอเรื้อรัง หอบเหนื่อย และมีเสมหะต่อเนื่อง): อาการไอเรื้อรัง มีเสมหะ และเหนื่อยหอบ เป็นอาการทางคลินิกคลาสสิกของ COPD
📖 Guideline อ้างอิง:
Global Initiative for Chronic Obstructive Lung Disease (GOLD) 2024 Criteria
📌 จุดจำก่อนสอบ:
• จดจำกลไกระดับเซลล์ (Beta-2 -&gt; Gs -&gt; Adenylyl cyclase -&gt; cAMP -&gt; Bronchodilation) และผลข้างเคียงจำเพาะของแต่ละกลุ่มยา</t>
        </is>
      </c>
      <c r="K106" s="100" t="n"/>
      <c r="L106" s="88" t="inlineStr">
        <is>
          <t>Asthma/COPD</t>
        </is>
      </c>
      <c r="M106" s="100" t="inlineStr">
        <is>
          <t>Clinic</t>
        </is>
      </c>
      <c r="N106" s="88" t="inlineStr">
        <is>
          <t>ข้อสอบมาตรฐาน PLE-CC</t>
        </is>
      </c>
      <c r="O106" s="100" t="n"/>
      <c r="P106" s="100" t="n"/>
      <c r="Q106" s="100" t="n"/>
    </row>
    <row r="107" ht="13.2" customHeight="1" s="49">
      <c r="A107" s="119" t="n">
        <v>105</v>
      </c>
      <c r="B107" s="88" t="inlineStr">
        <is>
          <t>ข้อใดไม่ใช่ผลข้างเคียงของยาพ่นสูด Inhaled Salmeterol ร่วมกับ Inhaled Fluticasone (Seretide)</t>
        </is>
      </c>
      <c r="C107" s="100" t="n"/>
      <c r="D107" s="88" t="inlineStr">
        <is>
          <t>ใจสั่น (Palpitations จากฤทธิ์กระตุ้น beta adrenergic)</t>
        </is>
      </c>
      <c r="E107" s="88" t="inlineStr">
        <is>
          <t>มือสั่น (Tremor จากการกระตุ้น beta-2 receptor ที่กล้ามเนื้อลาย)</t>
        </is>
      </c>
      <c r="F107" s="88" t="inlineStr">
        <is>
          <t>ติดเชื้อราในช่องปาก (Oral candidiasis จากสเตียรอยด์พ่นสูด)</t>
        </is>
      </c>
      <c r="G107" s="88" t="inlineStr">
        <is>
          <t>เสียงแหบ (Dysphonia จากการระคายเคืองและ myopathy ที่กล่องเสียง)</t>
        </is>
      </c>
      <c r="H107" s="88" t="inlineStr">
        <is>
          <t>ปากแห้ง คอแห้ง รุนแรงจากการกดระบบประสาทพาราซิมพาเทติก</t>
        </is>
      </c>
      <c r="I107" s="119" t="n">
        <v>5</v>
      </c>
      <c r="J107" s="88" t="inlineStr">
        <is>
          <t>✅ คำตอบที่ถูกต้อง: ข้อ จ. ปากแห้ง คอแห้ง รุนแรงจากการกดระบบประสาทพาราซิมพาเทติก
💡 Background:
เภสัชวิทยาและเภสัชบำบัดโรคระบบหายใจ (Asthma/COPD Pharmacotherapy)
🎯 ทำไมข้อนี้ถึงถูก:
ปากแห้ง คอแห้ง (Dry mouth) เป็นอาการข้างเคียงเด่นของยากลุ่ม Anticholinergics / Muscarinic antagonists (LAMA/SAMA เช่น Ipratropium, Tiotropium) ไม่ใช่ผลข้างเคียงหลักของสูตรผสม ICS + LABA (Fluticasone + Salmeterol)
🔍 ข้ออื่นผิดเพราะอะไร:
• ข้อ ก. (ใจสั่น (Palpitations จากฤทธิ์กระตุ้น beta adrenergic)): ใจสั่น เป็นผลข้างเคียงของ Salmeterol (LABA) จากการกระตุ้น beta adrenergic receptor
• ข้อ ข. (มือสั่น (Tremor จากการกระตุ้น beta-2 receptor ที่กล้ามเนื้อลาย)): มือสั่น (Skeletal muscle tremor) เป็นผลข้างเคียงที่พบบ่อยของ beta-2 agonists
• ข้อ ค. (ติดเชื้อราในช่องปาก (Oral candidiasis จากสเตียรอยด์พ่นสูด)): เชื้อราในช่องปาก (Thrush) เป็นผลข้างเคียงเฉพาะที่ของ Inhaled Fluticasone (ICS)
• ข้อ ง. (เสียงแหบ (Dysphonia จากการระคายเคืองและ myopathy ที่กล่องเสียง)): เสียงแหบ (Dysphonia) เป็นผลข้างเคียงเฉพาะที่ของ Inhaled Corticosteroids ป้องกันได้โดยการบ้วนปากหลังพ่น
📖 Guideline อ้างอิง:
Goodman &amp; Gilman's The Pharmacological Basis of Therapeutics &amp; British National Formulary (BNF)
📌 จุดจำก่อนสอบ:
• จดจำกลไกระดับเซลล์ (Beta-2 -&gt; Gs -&gt; Adenylyl cyclase -&gt; cAMP -&gt; Bronchodilation) และผลข้างเคียงจำเพาะของแต่ละกลุ่มยา</t>
        </is>
      </c>
      <c r="K107" s="100" t="n"/>
      <c r="L107" s="88" t="inlineStr">
        <is>
          <t>Asthma/COPD</t>
        </is>
      </c>
      <c r="M107" s="100" t="inlineStr">
        <is>
          <t>Clinic</t>
        </is>
      </c>
      <c r="N107" s="88" t="inlineStr">
        <is>
          <t>ข้อสอบมาตรฐาน PLE-CC</t>
        </is>
      </c>
      <c r="O107" s="100" t="n"/>
      <c r="P107" s="100" t="n"/>
      <c r="Q107" s="100" t="n"/>
    </row>
    <row r="108" ht="13.2" customHeight="1" s="49">
      <c r="A108" s="119" t="n">
        <v>106</v>
      </c>
      <c r="B108" s="88" t="inlineStr">
        <is>
          <t>กรณีศึกษา: หญิงไทย 50 ปี อาชีพเย็บผ้าในโรงงาน มีอาการหอบเหนื่อยกลางคืน ปัจจุบันใช้ Seretide 1 puff BID และ Ventolin PRN ตรวจ FEV1 พบ reversibility ชัดเจน แพทย์์วินิจฉัยเป็น Uncontrolled Asthma ข้อใดเป็น "ปัจจัยเสี่ยงที่สามารถปรับเปลี่ยนได้ (Modifiable risk factor)" ที่มีผลต่อการลดความเสี่ยงหืดกำเริบมากที่สุด</t>
        </is>
      </c>
      <c r="C108" s="100" t="n"/>
      <c r="D108" s="88" t="inlineStr">
        <is>
          <t>สภาพภูมิอากาศและมลพิษทางอากาศภายนอกโรงงาน</t>
        </is>
      </c>
      <c r="E108" s="88" t="inlineStr">
        <is>
          <t>ประวัติการสูบบุหรี่ในอดีตที่เลิกไปแล้ว 10 ปี</t>
        </is>
      </c>
      <c r="F108" s="88" t="inlineStr">
        <is>
          <t>ภาวะอ้วนและดัชนีมวลกายที่สูงเกินเกณฑ์</t>
        </is>
      </c>
      <c r="G108" s="88" t="inlineStr">
        <is>
          <t>ขนาดยาควบคุมอาการ Inhaled Corticosteroid (ICS) ที่ไม่เหมาะสมและการตรวจสอบเทคนิคการพ่นยา</t>
        </is>
      </c>
      <c r="H108" s="88" t="inlineStr">
        <is>
          <t>เพศหญิงและอายุที่เข้าสู่วัยหมดประจำเดือน</t>
        </is>
      </c>
      <c r="I108" s="119" t="n">
        <v>4</v>
      </c>
      <c r="J108" s="88" t="inlineStr">
        <is>
          <t>✅ คำตอบที่ถูกต้อง: ข้อ ง. ขนาดยาควบคุมอาการ Inhaled Corticosteroid (ICS) ที่ไม่เหมาะสมและการตรวจสอบเทคนิคการพ่นยา
💡 Background:
เภสัชวิทยาและเภสัชบำบัดโรคระบบหายใจ (Asthma/COPD Pharmacotherapy)
🎯 ทำไมข้อนี้ถึงถูก:
ตามแนวทาง GINA ปัจจัยเสี่ยงที่สามารถปรับเปลี่ยนได้ (Modifiable risk factors) ที่สำคัญที่สุดในการป้องกัน Exacerbation คือ "การได้รับขนาดยา ICS ที่เหมาะสมสอดคล้องกับความรุนแรงของโรค ร่วมกับการตรวจสอบความถูกต้องของเทคนิคการพ่นยา (Inhaler technique) และความร่วมมือในการใช้ยา (Adherence)"
🔍 ข้ออื่นผิดเพราะอะไร:
• ข้อ ก. (สภาพภูมิอากาศและมลพิษทางอากาศภายนอกโรงงาน): มลพิษภายนอกโรงงานเป็นปัจจัยแวดล้อมที่ไม่สามารถปรับเปลี่ยนได้โดยตรงในระดับบุคคล
• ข้อ ข. (ประวัติการสูบบุหรี่ในอดีตที่เลิกไปแล้ว 10 ปี): ประวัติการสูบบุหรี่ในอดีตที่เลิกไปแล้วเป็น non-modifiable historical factor
• ข้อ ค. (ภาวะอ้วนและดัชนีมวลกายที่สูงเกินเกณฑ์): ดัชนีมวลกายสามารถปรับได้แต่การควบคุมการอักเสบของหลอดลมด้วย ICS มีผลเร่งด่วนและจำเพาะต่อการป้องกัน acute attack มากกว่า
• ข้อ จ. (เพศหญิงและอายุที่เข้าสู่วัยหมดประจำเดือน): เพศและอายุเป็นปัจจัยที่ไม่สามารถปรับเปลี่ยนได้ (Non-modifiable factors)
📖 Guideline อ้างอิง:
GINA 2023/2024 Global Strategy for Asthma Management and Prevention
📌 จุดจำก่อนสอบ:
• จดจำกลไกระดับเซลล์ (Beta-2 -&gt; Gs -&gt; Adenylyl cyclase -&gt; cAMP -&gt; Bronchodilation) และผลข้างเคียงจำเพาะของแต่ละกลุ่มยา</t>
        </is>
      </c>
      <c r="K108" s="100" t="n"/>
      <c r="L108" s="88" t="inlineStr">
        <is>
          <t>Asthma/COPD</t>
        </is>
      </c>
      <c r="M108" s="100" t="inlineStr">
        <is>
          <t>Clinic</t>
        </is>
      </c>
      <c r="N108" s="88" t="inlineStr">
        <is>
          <t>ข้อสอบมาตรฐาน PLE-CC</t>
        </is>
      </c>
      <c r="O108" s="100" t="n"/>
      <c r="P108" s="100" t="n"/>
      <c r="Q108" s="100" t="n"/>
    </row>
    <row r="109" ht="13.2" customHeight="1" s="49">
      <c r="A109" s="119" t="n">
        <v>107</v>
      </c>
      <c r="B109" s="88" t="inlineStr">
        <is>
          <t>ข้อใดอธิบายกลไกการออกฤทธิ์ระดับเซลล์ของยา Salmeterol ได้อย่างถูกต้อง</t>
        </is>
      </c>
      <c r="C109" s="100" t="n"/>
      <c r="D109" s="88" t="inlineStr">
        <is>
          <t>กระตุ้น Phospholipase C เพิ่มการหลั่ง intracellular Calcium</t>
        </is>
      </c>
      <c r="E109" s="88" t="inlineStr">
        <is>
          <t>กระตุ้น Adenylyl cyclase เพิ่มระดับ cyclic AMP (cAMP) ในเซลล์กล้ามเนื้อเรียบหลอดลม</t>
        </is>
      </c>
      <c r="F109" s="88" t="inlineStr">
        <is>
          <t>ยับยั้งเอนไซม์ Phosphodiesterase (PDE) ลดการสลายตัวของ cyclic GMP</t>
        </is>
      </c>
      <c r="G109" s="88" t="inlineStr">
        <is>
          <t>ปิดกั้นตัวรับ Muscarinic M3 receptor ยับยั้งการหดเกร็งของหลอดลม</t>
        </is>
      </c>
      <c r="H109" s="88" t="inlineStr">
        <is>
          <t>กระตุ้นการเปิด Voltage-gated Calcium channels ในเซลล์ทางเดินหายใจ</t>
        </is>
      </c>
      <c r="I109" s="119" t="n">
        <v>2</v>
      </c>
      <c r="J109" s="88" t="inlineStr">
        <is>
          <t>✅ คำตอบที่ถูกต้อง: ข้อ ข. กระตุ้น Adenylyl cyclase เพิ่มระดับ cyclic AMP (cAMP) ในเซลล์กล้ามเนื้อเรียบหลอดลม
💡 Background:
เภสัชวิทยาและเภสัชบำบัดโรคระบบหายใจ (Asthma/COPD Pharmacotherapy)
🎯 ทำไมข้อนี้ถึงถูก:
Salmeterol เป็น Beta-2 adrenergic receptor agonist ซึ่งจับกับ Gs protein ส่งผลกระตุ้นเอนไซม์ Adenylyl cyclase ทำให้เปลี่ยน ATP เป็น cyclic AMP (cAMP) เพิ่มขึ้นในเซลล์กล้ามเนื้อเรียบหลอดลม กระตุ้น Protein Kinase A (PKA) ลดระดับ intracellular Ca2+ ทำให้กล้ามเนื้อเรียบหลอดลมคลายตัว (Bronchodilation)
🔍 ข้ออื่นผิดเพราะอะไร:
• ข้อ ก. (กระตุ้น Phospholipase C เพิ่มการหลั่ง intracellular Calcium): การกระตุ้น Phospholipase C และเพิ่ม intracellular Ca2+ เป็นกลไกผ่าน Gq protein (เช่น M3, alpha-1) ซึ่งทำให้กล้ามเนื้อหดตัว
• ข้อ ค. (ยับยั้งเอนไซม์ Phosphodiesterase (PDE) ลดการสลายตัวของ cyclic GMP): การยับยั้ง Phosphodiesterase เป็นกลไกของยากลุ่ม Theophylline / Methylxanthines ไม่ใช่ Beta-2 agonist
• ข้อ ง. (ปิดกั้นตัวรับ Muscarinic M3 receptor ยับยั้งการหดเกร็งของหลอดลม): การปิดกั้น Muscarinic M3 receptor เป็นกลไกของ Anticholinergics (LAMA/SAMA เช่น Ipratropium, Tiotropium)
• ข้อ จ. (กระตุ้นการเปิด Voltage-gated Calcium channels ในเซลล์ทางเดินหายใจ): การเปิด Calcium channels จะเพิ่ม intracellular Ca2+ ทำให้เกิด bronchoconstriction ตรงข้ามกับฤทธิ์ขยายหลอดลม
📖 Guideline อ้างอิง:
Basic &amp; Clinical Pharmacology (Katzung) &amp; Goodman &amp; Gilman's
📌 จุดจำก่อนสอบ:
• จดจำกลไกระดับเซลล์ (Beta-2 -&gt; Gs -&gt; Adenylyl cyclase -&gt; cAMP -&gt; Bronchodilation) และผลข้างเคียงจำเพาะของแต่ละกลุ่มยา</t>
        </is>
      </c>
      <c r="K109" s="100" t="n"/>
      <c r="L109" s="88" t="inlineStr">
        <is>
          <t>Asthma/COPD</t>
        </is>
      </c>
      <c r="M109" s="100" t="inlineStr">
        <is>
          <t>Clinic</t>
        </is>
      </c>
      <c r="N109" s="88" t="inlineStr">
        <is>
          <t>ข้อสอบมาตรฐาน PLE-CC</t>
        </is>
      </c>
      <c r="O109" s="100" t="n"/>
      <c r="P109" s="100" t="n"/>
      <c r="Q109" s="100" t="n"/>
    </row>
    <row r="110" ht="13.2" customHeight="1" s="49">
      <c r="A110" s="100" t="n">
        <v>108</v>
      </c>
      <c r="B110" s="88" t="inlineStr">
        <is>
          <t>ซักประวัติเพิ่มเติม ผู้ป่วยแจ้งว่าเริ่มมีอาการหอบเหนื่อยโดยจะมีอาการเมื่อเริ่มเดินเร็วหนือวิ่ง รวมถึงอาการดังกล่าวเริ่มรบกวนชีวิตประจำวันของคนไข้ ดังนั้นแพทย์์จึงสั่งตรวจ airflow limitation พบว่าค่า FEV1/FVC = 0.75 ผู้ป่วยรายนี้จัดอยู่ระดับความรุนแรงระดับใด</t>
        </is>
      </c>
      <c r="C110" s="100" t="n"/>
      <c r="D110" s="88" t="inlineStr">
        <is>
          <t>GOLD 1</t>
        </is>
      </c>
      <c r="E110" s="88" t="inlineStr">
        <is>
          <t>GOLD 2</t>
        </is>
      </c>
      <c r="F110" s="88" t="inlineStr">
        <is>
          <t>GOLD 3</t>
        </is>
      </c>
      <c r="G110" s="88" t="inlineStr">
        <is>
          <t>GOLD 4</t>
        </is>
      </c>
      <c r="H110" s="88" t="inlineStr">
        <is>
          <t>GOLD 5</t>
        </is>
      </c>
      <c r="I110" s="100" t="inlineStr">
        <is>
          <t>1</t>
        </is>
      </c>
      <c r="J110" s="88" t="inlineStr">
        <is>
          <t>✅ คำตอบที่ถูกต้อง: ข้อ ก. GOLD 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GOLD 1 การเลือก GOLD 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(GOLD 2): GOLD 2 คือภาวะที่มี FEV1 อยู่ระหว่าง 50-79% ของค่ามาตรฐาน แต่ค่า FEV1/FVC = 0.75 ยังไม่เข้าเกณฑ์การวินิจฉัย COPD ด้วยซ้ำ
• ข้อ ค. (GOLD 3): GOLD 3 คือ FEV1 อยู่ระหว่าง 30-49% ซึ่งแสดงถึง severe airflow limitation แต่ผู้ป่วยยังไม่ถูกวินิจฉัยเป็น COPD
• ข้อ ง. (GOLD 4): GOLD 4 คือ FEV1 &lt; 30% ซึ่งเป็น very severe แต่ผู้ป่วยมี FEV1/FVC &gt; 0.70 ซึ่งถือว่ายังไม่มี airflow limitation แบบถาวร
• ข้อ จ. (GOLD 5): ระบบ GOLD classification มีการแบ่งความรุนแรงสูงสุดเพียง GOLD 4 ไม่มีการจัดระดับเป็น GOLD 5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0" s="100" t="n"/>
      <c r="L110" s="88" t="inlineStr">
        <is>
          <t>Hypertension</t>
        </is>
      </c>
      <c r="M110" s="100" t="inlineStr">
        <is>
          <t>Clinic</t>
        </is>
      </c>
      <c r="N110" s="88" t="inlineStr">
        <is>
          <t>ข้อ 61 (Pharmtutor_2024_Set1.md)</t>
        </is>
      </c>
      <c r="O110" s="100" t="n"/>
      <c r="P110" s="100" t="n"/>
      <c r="Q110" s="100" t="n"/>
    </row>
    <row r="111" ht="13.2" customHeight="1" s="49">
      <c r="A111" s="100" t="n">
        <v>109</v>
      </c>
      <c r="B111" s="88" t="inlineStr">
        <is>
          <t>ผูัป่วยอายุ 45 ปี ถูกวินิจฉัยว่าเป็นความดันสูงร่วมกับต่อมลูกหมากโตเมื่อประมาณ 5 ปีที่ผ่านมา ปัจจุบันถูกส่งเข้ามา รพ. อีกครั้งด้วยอาการหายใจติดขัด มีเสมหะ รวมถึงมีไข้สูง พบว่าผู้ป่วยพึ่งมีอาการประมาณ 2 วันก่อนมา รพ. แพทย์์สงตรวจเชื้อสาเหตุผ่านทางเลือดและเสมหะ โดยถูกวินิจฉัยว่าเกิดภาวะปอดอักเสบ ข้อใดต่อไปนี้น่าจะเป็นเชื้อสาเหตุที่พบได้บ่อยสำหรับผู้ป่วยรายนี้</t>
        </is>
      </c>
      <c r="C111" s="100" t="n"/>
      <c r="D111" s="88" t="inlineStr">
        <is>
          <t>Mycoplasma pneumoniae</t>
        </is>
      </c>
      <c r="E111" s="88" t="inlineStr">
        <is>
          <t>Staphylococcus aureus</t>
        </is>
      </c>
      <c r="F111" s="88" t="inlineStr">
        <is>
          <t>Pseudomonas aeruginosa</t>
        </is>
      </c>
      <c r="G111" s="88" t="inlineStr">
        <is>
          <t>Klebsiella pneumoniae</t>
        </is>
      </c>
      <c r="H111" s="88" t="inlineStr">
        <is>
          <t>Acinetobacter baumannii</t>
        </is>
      </c>
      <c r="I111" s="100" t="inlineStr">
        <is>
          <t>1</t>
        </is>
      </c>
      <c r="J111" s="88" t="inlineStr">
        <is>
          <t>✅ คำตอบที่ถูกต้อง: ข้อ ก. Mycoplasma pneumoniae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Mycoplasma pneumoniae การเลือก Mycoplasma pneumoniae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(Mycoplasma pneumoniae): Mycoplasma pneumoniae เป็นเชื้อก่อโรค Atypical pneumonia ซึ่งมักพบในเด็กหรือวัยรุ่น และอาการมักค่อยเป็นค่อยไป ไม่ใช่ไข้สูงเฉียบพลัน
• ข้อ ข. (Staphylococcus aureus): Staphylococcus aureus มักก่อโรคปอดอักเสบหลังการติดเชื้อไข้หวัดใหญ่ ไม่ใช่เชื้อที่พบเป็นอันดับแรกในผู้ป่วยทั่วไป
• ข้อ ค. (Pseudomonas aeruginosa): Pseudomonas aeruginosa มักพบในผู้ป่วยปอดอักเสบที่ติดเชื้อในโรงพยาบาล (HAP) หรือมีโครงสร้างปอดผิดปกติ (Bronchiectasis)
• ข้อ จ. (Acinetobacter baumannii): Acinetobacter baumannii เป็นเชื้อดื้อยาที่มักก่อให้เกิดปอดอักเสบจากการใช้เครื่องช่วยหายใจ (VAP) ในโรงพยาบาล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1" s="100" t="n"/>
      <c r="L111" s="88" t="inlineStr">
        <is>
          <t>Hypertension</t>
        </is>
      </c>
      <c r="M111" s="100" t="inlineStr">
        <is>
          <t>Clinic</t>
        </is>
      </c>
      <c r="N111" s="88" t="inlineStr">
        <is>
          <t>ข้อ 44 (Pharmtutor_2024_Set2.md)</t>
        </is>
      </c>
      <c r="O111" s="100" t="n"/>
      <c r="P111" s="100" t="n"/>
      <c r="Q111" s="100" t="n"/>
    </row>
    <row r="112" ht="13.2" customHeight="1" s="49">
      <c r="A112" s="100" t="n">
        <v>110</v>
      </c>
      <c r="B112" s="88" t="inlineStr">
        <is>
          <t>โดยผู้ป่วยดังกล่าวมีการวัดสมรรถปอดได้ค่า FEV1 เท่ากับ 68 mMRc = 3 ผู้ป่วยรายนี้จัดมีการทำงานของปอดอยู่ระดับใดตาม GOLD guildline</t>
        </is>
      </c>
      <c r="C112" s="100" t="n"/>
      <c r="D112" s="88" t="inlineStr">
        <is>
          <t>Gold 1</t>
        </is>
      </c>
      <c r="E112" s="88" t="inlineStr">
        <is>
          <t>Gold 2</t>
        </is>
      </c>
      <c r="F112" s="88" t="inlineStr">
        <is>
          <t>Gold 3</t>
        </is>
      </c>
      <c r="G112" s="88" t="inlineStr">
        <is>
          <t>Gold 4</t>
        </is>
      </c>
      <c r="H112" s="88" t="inlineStr">
        <is>
          <t>Gold 5</t>
        </is>
      </c>
      <c r="I112" s="100" t="inlineStr">
        <is>
          <t>1</t>
        </is>
      </c>
      <c r="J112" s="88" t="inlineStr">
        <is>
          <t>✅ คำตอบที่ถูกต้อง: ข้อ ก. Gold 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Gold 1 การเลือก Gold 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(Gold 1): Gold 1 คือ FEV1 &gt;= 80% ซึ่งผู้ป่วยรายนี้มีค่า FEV1 68% จึงไม่อยู่ในกลุ่มนี้
• ข้อ ค. (Gold 3): Gold 3 คือ FEV1 30-49% ซึ่งอาการจะรุนแรงและปอดทำงานลดลงมากกว่าของผู้ป่วยรายนี้
• ข้อ ง. (Gold 4): Gold 4 คือ FEV1 &lt; 30% เป็นระยะวิกฤตที่มีลมคั่งในปอดสูง
• ข้อ จ. (Gold 5): ไม่มีระดับ Gold 5 ในการแบ่งความรุนแรงของ COPD ตามเกณฑ์ GOLD guideline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2" s="100" t="n"/>
      <c r="L112" s="88" t="inlineStr">
        <is>
          <t>Hypertension</t>
        </is>
      </c>
      <c r="M112" s="100" t="inlineStr">
        <is>
          <t>Clinic</t>
        </is>
      </c>
      <c r="N112" s="88" t="inlineStr">
        <is>
          <t>ข้อ 59 (Pharmtutor_2024_Set2.md)</t>
        </is>
      </c>
      <c r="O112" s="100" t="n"/>
      <c r="P112" s="100" t="n"/>
      <c r="Q112" s="100" t="n"/>
    </row>
    <row r="113" ht="13.2" customHeight="1" s="49">
      <c r="A113" s="100" t="n">
        <v>111</v>
      </c>
      <c r="B113" s="88" t="inlineStr">
        <is>
          <t>ใช้ยาต่อเนื่องระยะยาว ในผู้ป่วยCOPD exacerbationควรพิจารณาให้ Systemic corticosteroid =&gt; Prednisolone 40 mg/day(นาน5-7วัน) ; มีผลช่วย เพิ่ม FEV1 และลด Hospitalization 6.)ให้สูตรตำรับยา Aerosol ที่มี alcohol เป็นกระสาย แล้วถามว่ามีรูปแบบเป็น Dosage Form ใด สูตร Isoproterenol sulfate 33 g Oleyl alcohol 33 g Ascorbic acid</t>
        </is>
      </c>
      <c r="C113" s="100" t="n"/>
      <c r="D113" s="88" t="inlineStr">
        <is>
          <t>3 g Myristyl alcohol 33.3 g</t>
        </is>
      </c>
      <c r="E113" s="88" t="inlineStr">
        <is>
          <t>Warfarin 3 mg OD (target INR 2.0-3.0)</t>
        </is>
      </c>
      <c r="F113" s="88" t="inlineStr">
        <is>
          <t>Furosemide 40 mg OD</t>
        </is>
      </c>
      <c r="G113" s="88" t="inlineStr">
        <is>
          <t>Amlodipine 5 mg OD</t>
        </is>
      </c>
      <c r="H113" s="88" t="inlineStr">
        <is>
          <t>Losartan 50 mg OD</t>
        </is>
      </c>
      <c r="I113" s="100" t="inlineStr">
        <is>
          <t>1</t>
        </is>
      </c>
      <c r="J113" s="88" t="inlineStr">
        <is>
          <t>✅ คำตอบที่ถูกต้อง: ข้อ ก. 3 g Myristyl alcohol 33.3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3 g Myristyl alcohol 33.3 g การเลือก 3 g Myristyl alcohol 33.3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113" s="100" t="n"/>
      <c r="L113" s="88" t="inlineStr">
        <is>
          <t>Hypertension</t>
        </is>
      </c>
      <c r="M113" s="100" t="inlineStr">
        <is>
          <t>Clinic</t>
        </is>
      </c>
      <c r="N113" s="88" t="inlineStr">
        <is>
          <t>ข้อ 5 (PLE_CC1_Key_Rx20_UBU.md)</t>
        </is>
      </c>
      <c r="O113" s="100" t="n"/>
      <c r="P113" s="100" t="n"/>
      <c r="Q113" s="100" t="n"/>
    </row>
    <row r="114" ht="24" customHeight="1" s="49">
      <c r="A114" s="62" t="n">
        <v>112</v>
      </c>
      <c r="B114" s="78"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ต้องเพิ่มการรักษาอย่างไร</t>
        </is>
      </c>
      <c r="C114" s="62" t="inlineStr"/>
      <c r="D114" s="78" t="inlineStr">
        <is>
          <t>Ipratropium inhaler</t>
        </is>
      </c>
      <c r="E114" s="78" t="inlineStr">
        <is>
          <t>Budesonide inhaler</t>
        </is>
      </c>
      <c r="F114" s="78" t="inlineStr">
        <is>
          <t>Theophylline tablet</t>
        </is>
      </c>
      <c r="G114" s="78" t="inlineStr">
        <is>
          <t>Salmeterol inhaler</t>
        </is>
      </c>
      <c r="H114" s="78" t="inlineStr">
        <is>
          <t>Tiotropium inhaler</t>
        </is>
      </c>
      <c r="I114" s="62" t="inlineStr">
        <is>
          <t>2</t>
        </is>
      </c>
      <c r="J114" s="78" t="inlineStr">
        <is>
          <t xml:space="preserve">✅ คำตอบที่ถูกต้อง: ข้อ ข. Budesonide inhaler
🎯 ทำไมข้อนี้ถึงถูก:
🔍 ข้ออื่นผิดเพราะอะไร:
</t>
        </is>
      </c>
      <c r="K114" s="62" t="inlineStr"/>
      <c r="L114" s="78" t="inlineStr">
        <is>
          <t>Asthma</t>
        </is>
      </c>
      <c r="M114" s="62" t="inlineStr">
        <is>
          <t>Clinic</t>
        </is>
      </c>
      <c r="N114" s="78" t="inlineStr">
        <is>
          <t>[SOURCE: Pharma Plus เล่มม่วง 2 - ข้อสอบย้อนหลังปี 2558 วันที่ 1 ข้อ 28]</t>
        </is>
      </c>
      <c r="O114" s="62" t="inlineStr">
        <is>
          <t>ข้อสอบเก่า</t>
        </is>
      </c>
      <c r="P114" s="62" t="inlineStr">
        <is>
          <t>2558</t>
        </is>
      </c>
    </row>
    <row r="115" ht="24" customHeight="1" s="49">
      <c r="A115" s="62" t="n">
        <v>113</v>
      </c>
      <c r="B115" s="78"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2 เดือนต่อมาผู้ป่วยยังคงต้องใช้ salbutamol บ่อย ๆ ยาใดไม่ควรให้เสริมในผู้ป่วยรายนี้</t>
        </is>
      </c>
      <c r="C115" s="62" t="inlineStr"/>
      <c r="D115" s="78" t="inlineStr">
        <is>
          <t>Salmeterol</t>
        </is>
      </c>
      <c r="E115" s="78" t="inlineStr">
        <is>
          <t>Formoterol</t>
        </is>
      </c>
      <c r="F115" s="78" t="inlineStr">
        <is>
          <t>Prednisolone</t>
        </is>
      </c>
      <c r="G115" s="78" t="inlineStr">
        <is>
          <t>Bambuterol</t>
        </is>
      </c>
      <c r="H115" s="78" t="inlineStr">
        <is>
          <t>Theophylline</t>
        </is>
      </c>
      <c r="I115" s="62" t="inlineStr">
        <is>
          <t>3</t>
        </is>
      </c>
      <c r="J115" s="78" t="inlineStr">
        <is>
          <t xml:space="preserve">✅ คำตอบที่ถูกต้อง: ข้อ ค. Prednisolone
🎯 ทำไมข้อนี้ถึงถูก:
🔍 ข้ออื่นผิดเพราะอะไร:
</t>
        </is>
      </c>
      <c r="K115" s="62" t="inlineStr"/>
      <c r="L115" s="78" t="inlineStr">
        <is>
          <t>Asthma</t>
        </is>
      </c>
      <c r="M115" s="62" t="inlineStr">
        <is>
          <t>Clinic</t>
        </is>
      </c>
      <c r="N115" s="78" t="inlineStr">
        <is>
          <t>[SOURCE: Pharma Plus เล่มม่วง 2 - ข้อสอบย้อนหลังปี 2558 วันที่ 1 ข้อ 29]</t>
        </is>
      </c>
      <c r="O115" s="62" t="inlineStr">
        <is>
          <t>ข้อสอบเก่า</t>
        </is>
      </c>
      <c r="P115" s="62" t="inlineStr">
        <is>
          <t>2558</t>
        </is>
      </c>
    </row>
    <row r="116" ht="24" customHeight="1" s="49">
      <c r="A116" s="62" t="n">
        <v>114</v>
      </c>
      <c r="B116" s="78" t="inlineStr">
        <is>
          <t>Theophylline เกิด drug interaction กับยาใด</t>
        </is>
      </c>
      <c r="C116" s="62" t="inlineStr"/>
      <c r="D116" s="78" t="inlineStr">
        <is>
          <t>Azithromycin</t>
        </is>
      </c>
      <c r="E116" s="78" t="inlineStr">
        <is>
          <t>Ciprofloxacin</t>
        </is>
      </c>
      <c r="F116" s="78" t="inlineStr">
        <is>
          <t>Penicillin</t>
        </is>
      </c>
      <c r="G116" s="78" t="inlineStr">
        <is>
          <t>Fluconazole</t>
        </is>
      </c>
      <c r="H116" s="78" t="inlineStr">
        <is>
          <t>Tetracycline</t>
        </is>
      </c>
      <c r="I116" s="62" t="inlineStr">
        <is>
          <t>2</t>
        </is>
      </c>
      <c r="J116" s="78" t="inlineStr">
        <is>
          <t xml:space="preserve">✅ คำตอบที่ถูกต้อง: ข้อ ข. Ciprofloxacin
🎯 ทำไมข้อนี้ถึงถูก:
🔍 ข้ออื่นผิดเพราะอะไร:
</t>
        </is>
      </c>
      <c r="K116" s="62" t="inlineStr"/>
      <c r="L116" s="78" t="inlineStr">
        <is>
          <t>Asthma &amp; COPD</t>
        </is>
      </c>
      <c r="M116" s="62" t="inlineStr">
        <is>
          <t>Clinic</t>
        </is>
      </c>
      <c r="N116" s="78" t="inlineStr">
        <is>
          <t>[SOURCE: Pharma Plus เล่มม่วง 2 - ข้อสอบย้อนหลังปี 2558 วันที่ 1 ข้อ 31]</t>
        </is>
      </c>
      <c r="O116" s="62" t="inlineStr">
        <is>
          <t>ข้อสอบเก่า</t>
        </is>
      </c>
      <c r="P116" s="62" t="inlineStr">
        <is>
          <t>2558</t>
        </is>
      </c>
    </row>
    <row r="117" ht="24" customHeight="1" s="49">
      <c r="A117" s="62" t="n">
        <v>115</v>
      </c>
      <c r="B117" s="78" t="inlineStr">
        <is>
          <t>[กรณีศึกษา 4]
ผู้ป่วยชายโรคหืด
คำถาม: ผู้ป่วยไม่ควรใช้ยาในข้อใดต่อไปนี้</t>
        </is>
      </c>
      <c r="C117" s="62" t="inlineStr"/>
      <c r="D117" s="78" t="inlineStr">
        <is>
          <t>Aspirin</t>
        </is>
      </c>
      <c r="E117" s="78" t="inlineStr">
        <is>
          <t>Diclofenac</t>
        </is>
      </c>
      <c r="F117" s="78" t="inlineStr">
        <is>
          <t>Naproxen</t>
        </is>
      </c>
      <c r="G117" s="78" t="inlineStr">
        <is>
          <t>Ibuprofen</t>
        </is>
      </c>
      <c r="H117" s="78" t="inlineStr">
        <is>
          <t>Piroxicam</t>
        </is>
      </c>
      <c r="I117" s="62" t="inlineStr">
        <is>
          <t>1</t>
        </is>
      </c>
      <c r="J117" s="78" t="inlineStr">
        <is>
          <t xml:space="preserve">✅ คำตอบที่ถูกต้อง: ข้อ ก. Aspirin
🎯 ทำไมข้อนี้ถึงถูก:
🔍 ข้ออื่นผิดเพราะอะไร:
</t>
        </is>
      </c>
      <c r="K117" s="62" t="inlineStr"/>
      <c r="L117" s="78" t="inlineStr">
        <is>
          <t>Asthma</t>
        </is>
      </c>
      <c r="M117" s="62" t="inlineStr">
        <is>
          <t>Clinic</t>
        </is>
      </c>
      <c r="N117" s="78" t="inlineStr">
        <is>
          <t>[SOURCE: Pharma Plus เล่มม่วง 2 - ข้อสอบย้อนหลังปี 2558 วันที่ 1 ข้อ 32]</t>
        </is>
      </c>
      <c r="O117" s="62" t="inlineStr">
        <is>
          <t>ข้อสอบเก่า</t>
        </is>
      </c>
      <c r="P117" s="62" t="inlineStr">
        <is>
          <t>2558</t>
        </is>
      </c>
    </row>
    <row r="118" ht="24" customHeight="1" s="49">
      <c r="A118" s="62" t="n">
        <v>116</v>
      </c>
      <c r="B118"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ยาบรรเทาอาการคือข้อใด</t>
        </is>
      </c>
      <c r="C118" s="62" t="inlineStr"/>
      <c r="D118" s="78" t="inlineStr">
        <is>
          <t>Formoterol</t>
        </is>
      </c>
      <c r="E118" s="78" t="inlineStr">
        <is>
          <t>Salbutamol</t>
        </is>
      </c>
      <c r="F118" s="78" t="inlineStr">
        <is>
          <t>Tiotropium</t>
        </is>
      </c>
      <c r="G118" s="78" t="inlineStr">
        <is>
          <t>Salmeterol</t>
        </is>
      </c>
      <c r="H118" s="78" t="inlineStr">
        <is>
          <t>Prednisolone</t>
        </is>
      </c>
      <c r="I118" s="62" t="inlineStr">
        <is>
          <t>2</t>
        </is>
      </c>
      <c r="J118" s="78" t="inlineStr">
        <is>
          <t xml:space="preserve">✅ คำตอบที่ถูกต้อง: ข้อ ข. Salbutamol
🎯 ทำไมข้อนี้ถึงถูก:
🔍 ข้ออื่นผิดเพราะอะไร:
</t>
        </is>
      </c>
      <c r="K118" s="62" t="inlineStr"/>
      <c r="L118" s="78" t="inlineStr">
        <is>
          <t>Chronic Obstructive Pulmonary Disease (COPD)</t>
        </is>
      </c>
      <c r="M118" s="62" t="inlineStr">
        <is>
          <t>Clinic</t>
        </is>
      </c>
      <c r="N118" s="78" t="inlineStr">
        <is>
          <t>[SOURCE: Pharma Plus เล่มม่วง 2 - ข้อสอบย้อนหลังปี 2558 วันที่ 2 ข้อ 39]</t>
        </is>
      </c>
      <c r="O118" s="62" t="inlineStr">
        <is>
          <t>ข้อสอบเก่า</t>
        </is>
      </c>
      <c r="P118" s="62" t="inlineStr">
        <is>
          <t>2558</t>
        </is>
      </c>
    </row>
    <row r="119" ht="24" customHeight="1" s="49">
      <c r="A119" s="62" t="n">
        <v>117</v>
      </c>
      <c r="B119"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ข้อใดถูกเกี่ยวกับการให้ prednisolone</t>
        </is>
      </c>
      <c r="C119" s="62" t="inlineStr"/>
      <c r="D119" s="78" t="inlineStr">
        <is>
          <t>กินติดต่อกันจนครบ 5 วัน</t>
        </is>
      </c>
      <c r="E119" s="78" t="inlineStr">
        <is>
          <t>กินต่อเนื่อง 28 วัน แล้วลดขนาดลง</t>
        </is>
      </c>
      <c r="F119" s="78" t="inlineStr">
        <is>
          <t>กินต่อเนื่อง 30 วัน แล้วลดขนาดลง</t>
        </is>
      </c>
      <c r="G119" s="78" t="inlineStr">
        <is>
          <t>ลดขนาดยาลงทีละ 1 สัปดาห์</t>
        </is>
      </c>
      <c r="H119" s="78" t="inlineStr">
        <is>
          <t>กินต่อเนื่อง 28 วัน แล้วหยุดยา</t>
        </is>
      </c>
      <c r="I119" s="62" t="inlineStr">
        <is>
          <t>1</t>
        </is>
      </c>
      <c r="J119" s="78" t="inlineStr">
        <is>
          <t xml:space="preserve">✅ คำตอบที่ถูกต้อง: ข้อ ก. กินติดต่อกันจนครบ 5 วัน
🎯 ทำไมข้อนี้ถึงถูก:
🔍 ข้ออื่นผิดเพราะอะไร:
</t>
        </is>
      </c>
      <c r="K119" s="62" t="inlineStr"/>
      <c r="L119" s="78" t="inlineStr">
        <is>
          <t>Chronic Obstructive Pulmonary Disease (COPD)</t>
        </is>
      </c>
      <c r="M119" s="62" t="inlineStr">
        <is>
          <t>Clinic</t>
        </is>
      </c>
      <c r="N119" s="78" t="inlineStr">
        <is>
          <t>[SOURCE: Pharma Plus เล่มม่วง 2 - ข้อสอบย้อนหลังปี 2558 วันที่ 2 ข้อ 40]</t>
        </is>
      </c>
      <c r="O119" s="62" t="inlineStr">
        <is>
          <t>ข้อสอบเก่า</t>
        </is>
      </c>
      <c r="P119" s="62" t="inlineStr">
        <is>
          <t>2558</t>
        </is>
      </c>
    </row>
    <row r="120" ht="24" customHeight="1" s="49">
      <c r="A120" s="62" t="n">
        <v>118</v>
      </c>
      <c r="B120"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ข้อใดเป็นการป้องกันเพื่อไม่ให้เกิด exacerbation</t>
        </is>
      </c>
      <c r="C120" s="62" t="inlineStr"/>
      <c r="D120" s="78" t="inlineStr">
        <is>
          <t>กิน theophylline ต่อเนื่องทุกวัน</t>
        </is>
      </c>
      <c r="E120" s="78" t="inlineStr">
        <is>
          <t>พ่น fluticasone/salmeterol ต่อเนื่องทุกวัน</t>
        </is>
      </c>
      <c r="F120" s="78" t="inlineStr">
        <is>
          <t>เพิ่ม tiotropium</t>
        </is>
      </c>
      <c r="G120" s="78" t="inlineStr">
        <is>
          <t>ฉีด influenza ทุก 5 ปี</t>
        </is>
      </c>
      <c r="H120" s="78" t="inlineStr">
        <is>
          <t>เพิ่ม indacaterol</t>
        </is>
      </c>
      <c r="I120" s="62" t="inlineStr">
        <is>
          <t>2</t>
        </is>
      </c>
      <c r="J120" s="78" t="inlineStr">
        <is>
          <t xml:space="preserve">✅ คำตอบที่ถูกต้อง: ข้อ ข. พ่น fluticasone/salmeterol ต่อเนื่องทุกวัน
🎯 ทำไมข้อนี้ถึงถูก:
🔍 ข้ออื่นผิดเพราะอะไร:
</t>
        </is>
      </c>
      <c r="K120" s="62" t="inlineStr"/>
      <c r="L120" s="78" t="inlineStr">
        <is>
          <t>Chronic Obstructive Pulmonary Disease (COPD)</t>
        </is>
      </c>
      <c r="M120" s="62" t="inlineStr">
        <is>
          <t>Clinic</t>
        </is>
      </c>
      <c r="N120" s="78" t="inlineStr">
        <is>
          <t>[SOURCE: Pharma Plus เล่มม่วง 2 - ข้อสอบย้อนหลังปี 2558 วันที่ 2 ข้อ 41]</t>
        </is>
      </c>
      <c r="O120" s="62" t="inlineStr">
        <is>
          <t>ข้อสอบเก่า</t>
        </is>
      </c>
      <c r="P120" s="62" t="inlineStr">
        <is>
          <t>2558</t>
        </is>
      </c>
    </row>
    <row r="121" ht="24" customHeight="1" s="49">
      <c r="A121" s="62" t="n">
        <v>119</v>
      </c>
      <c r="B121"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ข้อใดผิด</t>
        </is>
      </c>
      <c r="C121" s="62" t="inlineStr"/>
      <c r="D121" s="78" t="inlineStr">
        <is>
          <t>บุหรี่เป็นสาเหตุหลัก</t>
        </is>
      </c>
      <c r="E121" s="78" t="inlineStr">
        <is>
          <t>หลอดลมไวต่อการแพ้</t>
        </is>
      </c>
      <c r="F121" s="78" t="inlineStr">
        <is>
          <t>FEV1 = 40% จัดอยู่ในระดับ severe</t>
        </is>
      </c>
      <c r="G121" s="78" t="inlineStr">
        <is>
          <t>ผู้ป่วยรายนี้สูบบุหรี่ 40 pack-years</t>
        </is>
      </c>
      <c r="H121" s="78" t="inlineStr">
        <is>
          <t>ถูกทุกข้อ</t>
        </is>
      </c>
      <c r="I121" s="62" t="inlineStr">
        <is>
          <t>3</t>
        </is>
      </c>
      <c r="J121" s="78" t="inlineStr">
        <is>
          <t xml:space="preserve">✅ คำตอบที่ถูกต้อง: ข้อ ค. FEV1 = 40% จัดอยู่ในระดับ severe
🎯 ทำไมข้อนี้ถึงถูก:
🔍 ข้ออื่นผิดเพราะอะไร:
</t>
        </is>
      </c>
      <c r="K121" s="62" t="inlineStr"/>
      <c r="L121" s="78" t="inlineStr">
        <is>
          <t>Chronic Obstructive Pulmonary Disease (COPD)</t>
        </is>
      </c>
      <c r="M121" s="62" t="inlineStr">
        <is>
          <t>Clinic</t>
        </is>
      </c>
      <c r="N121" s="78" t="inlineStr">
        <is>
          <t>[SOURCE: Pharma Plus เล่มม่วง 2 - ข้อสอบย้อนหลังปี 2558 วันที่ 2 ข้อ 42]</t>
        </is>
      </c>
      <c r="O121" s="62" t="inlineStr">
        <is>
          <t>ข้อสอบเก่า</t>
        </is>
      </c>
      <c r="P121" s="62" t="inlineStr">
        <is>
          <t>2558</t>
        </is>
      </c>
    </row>
    <row r="122" ht="24" customHeight="1" s="49">
      <c r="A122" s="62" t="n">
        <v>120</v>
      </c>
      <c r="B122" s="78" t="inlineStr">
        <is>
          <t>[กรณีศึกษา Allergic rhinitis]
เคสผู้ป่วย allergic rhinitis 2 วัน รบกวนชีวิตมาก (มีประวัติ allergic rhinitis 10 ปี) ถ้าผู้ป่วยมีอาการคันตา น้ำตาใสไหล ยาข้อใด เหมาะสมที่สุด
คำถาม: เคสผู้ป่วย allergic rhinitis 2 วัน รบกวนชีวิตมาก (มีประวัติ allergic rhinitis 10 ปี) ถ้าผู้ป่วยมีอาการคันตา น้ำตาใสไหล ยาข้อใด เหมาะสมที่สุด</t>
        </is>
      </c>
      <c r="C122" s="62" t="inlineStr"/>
      <c r="D122" s="78" t="inlineStr">
        <is>
          <t>Polymyxin B eye drop</t>
        </is>
      </c>
      <c r="E122" s="78" t="inlineStr">
        <is>
          <t>Antazoline HCl + tetrahydrozoline HCl eye drop</t>
        </is>
      </c>
      <c r="F122" s="78" t="inlineStr">
        <is>
          <t>Pseudoephedrine tablet</t>
        </is>
      </c>
      <c r="G122" s="78" t="inlineStr">
        <is>
          <t>Chloramphenicol ointment</t>
        </is>
      </c>
      <c r="H122" s="78" t="inlineStr">
        <is>
          <t>Timolol eye drop</t>
        </is>
      </c>
      <c r="I122" s="62" t="inlineStr">
        <is>
          <t>2</t>
        </is>
      </c>
      <c r="J122" s="78" t="inlineStr">
        <is>
          <t>✅ คำตอบที่ถูกต้อง: ข้อ ข. Antazoline HCl + tetrahydrozoline HCl eye drop
🎯 ทำไมข้อนี้ถึงถูก: ผู้ป่วยมีอาการเยื่อบุตาอักเสบจากภูมิแพ้ (allergic conjunctivitis) ร่วมกับ allergic rhinitis โดยมีอาการคันตาและน้ำตาไหลชัดเจน การใช้ยาหยอดตาสูตรผสมระหว่างยาต้านฮิสตามีน (antazoline HCl) เพื่อลดอาการคัน และสารหดหลอดเลือด (tetrahydrozoline HCl decongestant) เพื่อลดการบวมแดงของเยื่อบุตา เป็นการรักษาเฉพาะที่ที่ออกฤทธิ์รวดเร็วและตรงจุดที่สุด
🔍 ข้ออื่นผิดเพราะอะไร:
• ข้อ ก.: Polymyxin B eye drop เป็นยาปฏิชีวนะใช้รักษาการติดเชื้อแบคทีเรียที่ตา ไม่ได้มีฤทธิ์บรรเทาอาการแพ้หรือคันตาจากภูมิแพ้
• ข้อ ค.: Pseudoephedrine tablet เป็น systemic decongestant ช่วยลดอาการคัดแน่นจมูก แต่ไม่สามารถบรรเทาอาการคันตาหรือน้ำตาไหลจากภูมิแพ้ได้อย่างมีประสิทธิภาพ
• ข้อ ง.: Chloramphenicol ointment เป็นยาปฏิชีวนะชนิดขี้ผึ้งป้ายตา ใช้รักษาการติดเชื้อแบคทีเรียที่ตาและทำให้ตาพร่ามัว ไม่ใช่ข้อบ่งใช้สำหรับ allergic conjunctivitis
• ข้อ จ.: Timolol eye drop เป็น non-selective beta blocker ใช้ลดความดันลูกตาในผู้ป่วยโรคต้อหิน (glaucoma) ไม่มีฤทธิ์ต้านภูมิแพ้</t>
        </is>
      </c>
      <c r="K122" s="62" t="inlineStr"/>
      <c r="L122" s="78" t="inlineStr">
        <is>
          <t>Allergic Rhinitis and Conjunctivitis</t>
        </is>
      </c>
      <c r="M122" s="62" t="inlineStr">
        <is>
          <t>Clinic</t>
        </is>
      </c>
      <c r="N122" s="78" t="inlineStr">
        <is>
          <t>[SOURCE: Pharma Plus เล่มม่วง 2 - ข้อสอบย้อนหลัง PLE-CC1 ปี 2564 วันที่ 1 ข้อ 58]</t>
        </is>
      </c>
      <c r="O122" s="62" t="inlineStr">
        <is>
          <t>ข้อสอบเก่า</t>
        </is>
      </c>
      <c r="P122" s="62" t="inlineStr">
        <is>
          <t>2564</t>
        </is>
      </c>
    </row>
    <row r="123" ht="24" customHeight="1" s="49">
      <c r="A123" s="62" t="n">
        <v>121</v>
      </c>
      <c r="B123" s="78" t="inlineStr">
        <is>
          <t>[กรณีศึกษา Allergic rhinitis]
เคสผู้ป่วย allergic rhinitis 2 วัน รบกวนชีวิตมาก (มีประวัติ allergic rhinitis 10 ปี)
คำถาม: ต่อมาคนไข้มีอาการจาม น้ำมูกไหล คัดจมูกมากกว่า 4 ครั้งต่อสัปดาห์ และมีอาการมากกว่า 4 วัน รบกวนชีวิตประจำวัน ควรใช้ยาอะไร ในการรักษาอันดับแรก</t>
        </is>
      </c>
      <c r="C123" s="62" t="inlineStr"/>
      <c r="D123" s="78" t="inlineStr">
        <is>
          <t>Cetirizine tablet</t>
        </is>
      </c>
      <c r="E123" s="78" t="inlineStr">
        <is>
          <t>Triamcinolone acetonide nasal spray</t>
        </is>
      </c>
      <c r="F123" s="78" t="inlineStr">
        <is>
          <t>Pseudoephedrine tablet</t>
        </is>
      </c>
      <c r="G123" s="78" t="inlineStr">
        <is>
          <t>Montelukast</t>
        </is>
      </c>
      <c r="H123" s="78" t="inlineStr">
        <is>
          <t>Oxymetazoline nasal spray</t>
        </is>
      </c>
      <c r="I123" s="62" t="inlineStr">
        <is>
          <t>2</t>
        </is>
      </c>
      <c r="J123" s="78" t="inlineStr">
        <is>
          <t>✅ คำตอบที่ถูกต้อง: ข้อ ข. Triamcinolone acetonide nasal spray
🎯 ทำไมข้อนี้ถึงถูก: ตามแนวทางเวชปฏิบัติ ARIA (Allergic Rhinitis and its Impact on Asthma) ผู้ป่วยที่มีอาการมากกว่า 4 วันต่อสัปดาห์ และนานกว่า 4 สัปดาห์ต่อเนื่อง (persistent AR) หรือมีอาการรบกวนชีวิตประจำวันและการนอนหลับ (moderate-to-severe AR) ยาทางเลือกแรกที่มีประสิทธิภาพสูงสุดในการลดการอักเสบและควบคุมทุกอาการทางจมูก (คัด จาม คัน น้ำมูกไหล) คือ Intranasal Corticosteroids (INCS) เช่น Triamcinolone acetonide nasal spray
🔍 ข้ออื่นผิดเพราะอะไร:
• ข้อ ก.: Cetirizine tablet เป็น second-generation oral antihistamine มีประสิทธิภาพดีในการลดอาการจาม คัน น้ำมูกไหล แต่มีประสิทธิภาพในการบรรเทาอาการคัดจมูก (nasal congestion) ด้อยกว่า INCS มาก จึงไม่ใช่ first-line สำหรับ moderate-to-severe persistent AR
• ข้อ ค.: Pseudoephedrine tablet บรรเทาได้เฉพาะอาการคัดจมูกชั่วคราว ไม่มีฤทธิ์ลดการอักเสบเรื้อรัง และมีผลข้างเคียงต่อระบบหัวใจและหลอดเลือด
• ข้อ ง.: Montelukast เป็น leukotriene receptor antagonist มีประสิทธิภาพโดยรวมด้อยกว่า INCS และ FDA มีคำเตือนเรื่อง neuropsychiatric adverse events แนะนำเป็นทางเลือกเสริมเมื่อมีโรคหืดร่วมด้วย
• ข้อ จ.: Oxymetazoline nasal spray เป็น topical decongestant ออกฤทธิ์เร็ว แต่ห้ามใช้ติดต่อกันเกิน 3-5 วันเนื่องจากเสี่ยงต่อการเกิด rebound congestion (rhinitis medicamentosa)</t>
        </is>
      </c>
      <c r="K123" s="62" t="inlineStr"/>
      <c r="L123" s="78" t="inlineStr">
        <is>
          <t>Allergic Rhinitis</t>
        </is>
      </c>
      <c r="M123" s="62" t="inlineStr">
        <is>
          <t>Clinic</t>
        </is>
      </c>
      <c r="N123" s="78" t="inlineStr">
        <is>
          <t>[SOURCE: Pharma Plus เล่มม่วง 2 - ข้อสอบย้อนหลัง PLE-CC1 ปี 2564 วันที่ 1 ข้อ 59]</t>
        </is>
      </c>
      <c r="O123" s="62" t="inlineStr">
        <is>
          <t>ข้อสอบเก่า</t>
        </is>
      </c>
      <c r="P123" s="62" t="inlineStr">
        <is>
          <t>2564</t>
        </is>
      </c>
    </row>
    <row r="124" ht="24" customHeight="1" s="49">
      <c r="A124" s="62" t="n">
        <v>122</v>
      </c>
      <c r="B124" s="78" t="inlineStr">
        <is>
          <t>[กรณีศึกษา Allergic rhinitis]
แพทย์สั่งใช้ยา triamcinolone nasal spray, cetirizine, pseudoephedrine nasal drop, montelukast, NSS
คำถาม: คนไข้ใช้ยา pseudoephedrine nasal drop ติดต่อกันนานเกิน 10 วัน จะเกิดผลข้างเคียงอะไร</t>
        </is>
      </c>
      <c r="C124" s="62" t="inlineStr"/>
      <c r="D124" s="78" t="inlineStr">
        <is>
          <t>คัดจมูกมาก หายใจไม่ออก</t>
        </is>
      </c>
      <c r="E124" s="78" t="inlineStr">
        <is>
          <t>GI bleeding</t>
        </is>
      </c>
      <c r="F124" s="78" t="inlineStr">
        <is>
          <t>insomnia</t>
        </is>
      </c>
      <c r="G124" s="78" t="inlineStr">
        <is>
          <t>เลือด กำเดาไหล</t>
        </is>
      </c>
      <c r="H124" s="78" t="inlineStr">
        <is>
          <t>ฝ้าขาว</t>
        </is>
      </c>
      <c r="I124" s="62" t="inlineStr">
        <is>
          <t>1</t>
        </is>
      </c>
      <c r="J124" s="78" t="inlineStr">
        <is>
          <t>✅ คำตอบที่ถูกต้อง: ข้อ ก. คัดจมูกมาก หายใจไม่ออก
🎯 ทำไมข้อนี้ถึงถูก: การใช้ยาหยอดหรือพ่นจมูกกลุ่มลดอาการคัดจมูกเฉพาะที่ (topical nasal decongestants เช่น oxymetazoline, ephedrine/pseudoephedrine drop) ติดต่อกันเกิน 3-5 วัน จะทำให้เกิดการปรับลดของตัวรับแอลฟา (downregulation of alpha-adrenergic receptors) ส่งผลให้เกิดภาวะเยื่อบุจมูกบวมตีบตันสะท้อนกลับอย่างรุนแรง เรียกว่า rhinitis medicamentosa หรือ rebound nasal congestion ทำให้ผู้ป่วยมีอาการคัดจมูกมาก หายใจไม่ออก และติดการใช้ยา
🔍 ข้ออื่นผิดเพราะอะไร:
• ข้อ ข.: GI bleeding เป็นผลข้างเคียงของยากลุ่ม NSAIDs หรือ systemic corticosteroids ไม่เกี่ยวข้องกับการหยอดยาพ่นจมูก decongestant
• ข้อ ค.: insomnia เป็นผลข้างเคียงจากการกระตุ้นระบบประสาทส่วนกลางของ systemic decongestant ชนิดรับประทาน แต่สำหรับ topical nasal drop อาการเด่นชัดที่สุดจากการใช้ต่อเนื่องเกิน 10 วันคือ rebound congestion
• ข้อ ง.: เลือดกำเดาไหล (epistaxis) มักสัมพันธ์กับเทคนิคการพ่นยา intranasal corticosteroids ที่หัวพ่นพุ่งเข้าหาผนังกั้นช่องจมูก (nasal septum)
• ข้อ จ.: ฝ้าขาว (oral candidiasis) เป็นผลข้างเคียงจากการใช้ inhaled corticosteroids ในโรคหืดโดยไม่บ้วนปาก ไม่เกี่ยวกับ topical decongestants</t>
        </is>
      </c>
      <c r="K124" s="62" t="inlineStr"/>
      <c r="L124" s="78" t="inlineStr">
        <is>
          <t>Allergic Rhinitis</t>
        </is>
      </c>
      <c r="M124" s="62" t="inlineStr">
        <is>
          <t>Clinic</t>
        </is>
      </c>
      <c r="N124" s="78" t="inlineStr">
        <is>
          <t>[SOURCE: Pharma Plus เล่มม่วง 2 - ข้อสอบย้อนหลัง PLE-CC1 ปี 2564 วันที่ 1 ข้อ 60]</t>
        </is>
      </c>
      <c r="O124" s="62" t="inlineStr">
        <is>
          <t>ข้อสอบเก่า</t>
        </is>
      </c>
      <c r="P124" s="62" t="inlineStr">
        <is>
          <t>2564</t>
        </is>
      </c>
    </row>
    <row r="125" ht="24" customHeight="1" s="49">
      <c r="A125" s="62" t="n">
        <v>123</v>
      </c>
      <c r="B125" s="78" t="inlineStr">
        <is>
          <t>[กรณีศึกษา Allergic rhinitis]
แพทย์สั่งใช้ยา triamcinolone nasal spray, cetirizine, pseudoephedrine nasal drop, montelukast, NSS
คำถาม: คนไข้ใช้ยา แล้วเลือดกำเดาไหลน่าจะมาจากยาอะไร</t>
        </is>
      </c>
      <c r="C125" s="62" t="inlineStr"/>
      <c r="D125" s="78" t="inlineStr">
        <is>
          <t>Cetirizine tablet</t>
        </is>
      </c>
      <c r="E125" s="78" t="inlineStr">
        <is>
          <t>Triamcinolone acetonide nasal spray</t>
        </is>
      </c>
      <c r="F125" s="78" t="inlineStr">
        <is>
          <t>Pseudoephedrine nasal drop</t>
        </is>
      </c>
      <c r="G125" s="78" t="inlineStr">
        <is>
          <t>Naphazoline nasal spray</t>
        </is>
      </c>
      <c r="H125" s="78" t="inlineStr">
        <is>
          <t>Xylometazoline nasal drop</t>
        </is>
      </c>
      <c r="I125" s="62" t="inlineStr">
        <is>
          <t>2</t>
        </is>
      </c>
      <c r="J125" s="78" t="inlineStr">
        <is>
          <t>✅ คำตอบที่ถูกต้อง: ข้อ ข. Triamcinolone acetonide nasal spray
🎯 ทำไมข้อนี้ถึงถูก: เลือดกำเดาไหล (epistaxis) และการระคายเคืองเยื่อบุโพรงจมูกเป็นอาการไม่พึงประสงค์เฉพาะที่ที่พบบ่อยที่สุดของ Intranasal Corticosteroids (INCS) เช่น Triamcinolone acetonide nasal spray ซึ่งมักเกิดจากการที่เยื่อบุจมูกแห้งบางลง หรือการฉีดพ่นยาสเปรย์ชี้ตรงเข้าหาผนังกั้นช่องจมูก (nasal septum) โดยตรง
🔍 ข้ออื่นผิดเพราะอะไร:
• ข้อ ก.: Cetirizine tablet เป็นยารับประทานต้านฮิสตามีน อาการไม่พึงประสงค์หลักคือง่วงนอน ปากแห้งคอแห้ง ไม่ได้ทำให้เกิดเลือดกำเดาไหลเฉพาะที่ในโพรงจมูก
• ข้อ ค.: Pseudoephedrine nasal drop ผลข้างเคียงหลักจากการใช้ระยะสั้นคือแสบจมูก และหากใช้ยาวนานทำให้เกิด rebound congestion ไม่ใช่สาเหตุหลักของ epistaxis เหมือน INCS
• ข้อ ง.: Naphazoline nasal spray ไม่ได้อยู่ในรายการยาที่แพทย์สั่งให้ผู้ป่วยรายนี้ และผลข้างเคียงหลักคือ rebound congestion
• ข้อ จ.: Xylometazoline nasal drop ไม่ได้อยู่ในรายการยาที่ผู้ป่วยได้รับ และอาการเด่นคือ rebound congestion เช่นเดียวกัน</t>
        </is>
      </c>
      <c r="K125" s="62" t="inlineStr"/>
      <c r="L125" s="78" t="inlineStr">
        <is>
          <t>Allergic Rhinitis</t>
        </is>
      </c>
      <c r="M125" s="62" t="inlineStr">
        <is>
          <t>Clinic</t>
        </is>
      </c>
      <c r="N125" s="78" t="inlineStr">
        <is>
          <t>[SOURCE: Pharma Plus เล่มม่วง 2 - ข้อสอบย้อนหลัง PLE-CC1 ปี 2564 วันที่ 1 ข้อ 61]</t>
        </is>
      </c>
      <c r="O125" s="62" t="inlineStr">
        <is>
          <t>ข้อสอบเก่า</t>
        </is>
      </c>
      <c r="P125" s="62" t="inlineStr">
        <is>
          <t>2564</t>
        </is>
      </c>
    </row>
    <row r="126" ht="28" customHeight="1" s="49">
      <c r="A126" s="62" t="n">
        <v>124</v>
      </c>
      <c r="B126" s="78"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ข้อใดไม่ใช่ pathology ของ allergic rhinitis</t>
        </is>
      </c>
      <c r="C126" s="78" t="inlineStr"/>
      <c r="D126" s="78" t="inlineStr">
        <is>
          <t>มีกลไกผ่าน IgE</t>
        </is>
      </c>
      <c r="E126" s="78" t="inlineStr">
        <is>
          <t>อาการระยะ early คือ จาม น้ำมูกไหล</t>
        </is>
      </c>
      <c r="F126" s="78" t="inlineStr">
        <is>
          <t>อาการระยะ late คือ คัดจมูกที่เกิด 6 ชม. ตามมา</t>
        </is>
      </c>
      <c r="G126" s="78" t="inlineStr">
        <is>
          <t>4 อาการหลักของ AR คือ คันเคืองตา น้ำตาไหล หายใจลำบาก น้ำมูกเขียว</t>
        </is>
      </c>
      <c r="H126" s="78" t="inlineStr">
        <is>
          <t>Early stage คือ allergen จับกับ IgE บน mast cell ทำให้ mast cell แตกและปล่อยสาร histamine ออกมา</t>
        </is>
      </c>
      <c r="I126" s="62" t="inlineStr">
        <is>
          <t>4</t>
        </is>
      </c>
      <c r="J126" s="78" t="inlineStr">
        <is>
          <t>✅ คำตอบที่ถูกต้อง: ข้อ ง. 4 อาการหลักของ AR คือ คันเคืองตา น้ำตาไหล หายใจลำบาก น้ำมูกเขียว
🎯 ทำไมข้อนี้ถึงถูก:
4 อาการหลักของ allergic rhinitis คือ จาม (sneezing), คันจมูก (rhinorrhea/nasal itching), น้ำมูกใส (clear rhinorrhea), และคัดจมูก (nasal congestion) ไม่ใช่น้ำมูกเขียวและหายใจลำบาก ซึ่งน้ำมูกข้นเขียวบ่งชี้ถึง bacterial rhinosinusitis มากกว่า
🔍 ข้ออื่นผิดเพราะอะไร:
• • ข้อ ก.: ถูกต้องตามพยาธิสรีรวิทยา เพราะ allergic rhinitis เป็น Type I hypersensitivity mediated by IgE antibodies
• ข้อ ข.: ถูกต้อง อาการระยะ early phase (เกิดภายในไม่กี่นาที) เด่นด้วย sneezing, itching, และ watery rhinorrhea จาก histamine
• ข้อ ค.: ถูกต้อง อาการระยะ late phase (เกิดหลังสัมผัส 4-8 ชั่วโมง) เด่นด้วย nasal congestion จากการหลั่ง leukotrienes และการสะสมของ eosinophils
• ข้อ จ.: ถูกต้อง กลไก early phase เกิดจาก allergen เข้าจับกับ specific IgE บนผิว mast cell กระตุ้น mast cell degranulation และหลั่ง histamine</t>
        </is>
      </c>
      <c r="K126" s="78" t="inlineStr">
        <is>
          <t>Allergic Rhinitis</t>
        </is>
      </c>
      <c r="L126" s="78" t="inlineStr">
        <is>
          <t>Pathophysiology and hallmark symptoms of allergic rhinitis</t>
        </is>
      </c>
      <c r="M126" s="62" t="inlineStr">
        <is>
          <t>ปานกลาง</t>
        </is>
      </c>
      <c r="N126" s="62" t="inlineStr">
        <is>
          <t>ข้อสอบเก่า</t>
        </is>
      </c>
      <c r="O126" s="78" t="inlineStr">
        <is>
          <t>[SOURCE: Pharma Plus เล่มม่วง 2 - ข้อสอบย้อนหลัง PLE-CC1 ปี 2565 ข้อ 23]</t>
        </is>
      </c>
      <c r="P126" s="62" t="n">
        <v>2565</v>
      </c>
    </row>
    <row r="127" ht="28" customHeight="1" s="49">
      <c r="A127" s="62" t="n">
        <v>125</v>
      </c>
      <c r="B127" s="78"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ข้อใดคือความรุนแรงของโรคตาม ARIA guideline</t>
        </is>
      </c>
      <c r="C127" s="78" t="inlineStr"/>
      <c r="D127" s="78" t="inlineStr">
        <is>
          <t>Mild</t>
        </is>
      </c>
      <c r="E127" s="78" t="inlineStr">
        <is>
          <t>Normal</t>
        </is>
      </c>
      <c r="F127" s="78" t="inlineStr">
        <is>
          <t>Moderate to severe</t>
        </is>
      </c>
      <c r="G127" s="78" t="inlineStr">
        <is>
          <t>Intermittent symptom</t>
        </is>
      </c>
      <c r="H127" s="78" t="inlineStr">
        <is>
          <t>ไม่สามารถระบุให้แน่ชัดได้</t>
        </is>
      </c>
      <c r="I127" s="62" t="inlineStr">
        <is>
          <t>3</t>
        </is>
      </c>
      <c r="J127" s="78" t="inlineStr">
        <is>
          <t>✅ คำตอบที่ถูกต้อง: ข้อ ค. Moderate to severe
🎯 ทำไมข้อนี้ถึงถูก:
ตาม ARIA guideline จัดระดับความรุนแรงเป็น moderate to severe เมื่อมีข้อใดข้อหนึ่งต่อไปนี้: รบกวนการนอนหลับ (sleep disturbance), รบกวนการทำกิจกรรมประจำวันหรือการเรียนการทำงาน (impairment of daily activities/work), หรือมี troublesome symptoms ซึ่งผู้ป่วยรายนี้มีอาการรบกวนการนอนหลับตอนกลางคืนและง่วงนอนตอนกลางวันชัดเจน
🔍 ข้ออื่นผิดเพราะอะไร:
• • ข้อ ก.: Mild ตาม ARIA guideline หมายถึงไม่มีผลกระทบต่อการนอนหลับ กิจวัตรประจำวัน การทำงานหรือการเรียนเลย
• ข้อ ข.: Normal ไม่ใช่คำจำแนกระดับความรุนแรงตาม ARIA guideline
• ข้อ ง.: Intermittent เป็นการจำแนกตามความถี่/ระยะเวลาของการเกิดโรค (น้อยกว่า 4 วันต่อสัปดาห์ หรือน้อยกว่า 4 สัปดาห์ติดต่อกัน) ไม่ใช่ระดับความรุนแรง (severity)
• ข้อ จ.: สามารถระบุความรุนแรงได้อย่างชัดเจนจากผลกระทบต่อการนอนหลับ</t>
        </is>
      </c>
      <c r="K127" s="78" t="inlineStr">
        <is>
          <t>Allergic Rhinitis</t>
        </is>
      </c>
      <c r="L127" s="78" t="inlineStr">
        <is>
          <t>ARIA classification of allergic rhinitis severity</t>
        </is>
      </c>
      <c r="M127" s="62" t="inlineStr">
        <is>
          <t>ยาก</t>
        </is>
      </c>
      <c r="N127" s="62" t="inlineStr">
        <is>
          <t>ข้อสอบเก่า</t>
        </is>
      </c>
      <c r="O127" s="78" t="inlineStr">
        <is>
          <t>[SOURCE: Pharma Plus เล่มม่วง 2 - ข้อสอบย้อนหลัง PLE-CC1 ปี 2565 ข้อ 24]</t>
        </is>
      </c>
      <c r="P127" s="62" t="n">
        <v>2565</v>
      </c>
    </row>
    <row r="128" ht="13.2" customHeight="1" s="49"/>
    <row r="129" ht="13.2" customHeight="1" s="49"/>
    <row r="130" ht="13.2" customHeight="1" s="49"/>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Q16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1</t>
        </is>
      </c>
      <c r="B3" s="88"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ยาคุมกำเนิดรับประทานขณะให้นมบุตร คือ</t>
        </is>
      </c>
      <c r="C3" s="100" t="n"/>
      <c r="D3" s="88" t="inlineStr">
        <is>
          <t>Lynestrenol</t>
        </is>
      </c>
      <c r="E3" s="88" t="inlineStr">
        <is>
          <t>Levonorgestrel</t>
        </is>
      </c>
      <c r="F3" s="88" t="inlineStr">
        <is>
          <t>Ethinyl estradiol + levonorgestrel</t>
        </is>
      </c>
      <c r="G3" s="88" t="inlineStr">
        <is>
          <t>Ethinyl estradiol + desogestrel</t>
        </is>
      </c>
      <c r="H3" s="88" t="inlineStr">
        <is>
          <t>Ethinyl estradiol + gestodene</t>
        </is>
      </c>
      <c r="I3" s="119" t="n">
        <v>1</v>
      </c>
      <c r="J3" s="88"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ในช่วงให้นมบุตร (โดยเฉพาะช่วง 6 สัปดาห์แรกหลังคลอด) ห้ามใช้ยาคุมกำเนิดชนิดฮอร์โมนรวม (Combined Hormonal Contraceptives: CHCs) ที่มี Estrogen เป็นส่วนประกอบ เนื่องจาก Estrogen จะไปลดปริมาณและคุณภาพของน้ำนม รวมถึงเพิ่มความเสี่ยงต่อการเกิดภาวะหลอดเลือดอุดตัน (VTE) จึงควรเลือกใช้ยาคุมกำเนิดชนิดฮอร์โมนเดี่ยว (Progestin-only pills: POPs) เช่น Lynestrenol หรือ Desogestrel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desogestrel): Ethinyl estradiol ออกฤทธิ์ผ่าน ERα/ERβ เพิ่ม hepatic coagulation factor synthesis เสี่ยง VTE ในผู้มีความเสี่ยงสูง มีข้อห้ามใน WHO MEC Category 4
• ข้อ จ. (Ethinyl estradiol + gestodene):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 s="100" t="n"/>
      <c r="L3" s="88" t="inlineStr">
        <is>
          <t>Oral contraceptive</t>
        </is>
      </c>
      <c r="M3" s="100" t="inlineStr">
        <is>
          <t>Clinic</t>
        </is>
      </c>
      <c r="N3" s="88" t="inlineStr">
        <is>
          <t>ข้อ 1 Pharma Plus เล่มม่วง (เฉลยข้อ ก)</t>
        </is>
      </c>
      <c r="O3" s="100" t="n"/>
      <c r="P3" s="100" t="n"/>
      <c r="Q3" s="100" t="n"/>
    </row>
    <row r="4" ht="13.2" customHeight="1" s="49">
      <c r="A4" s="119" t="inlineStr">
        <is>
          <t>2</t>
        </is>
      </c>
      <c r="B4" s="88" t="inlineStr">
        <is>
          <t>ต่อมาสตรีรายนี้ได้เปลี่ยนวิธีการคุมกำเนิดเป็นให้สามีใช้ถุงยางอนามัยและต้องการคุมกำเนิดฉุกเฉินเพราะถุงยางอนามัยขาด ซักประวัติเพิ่มเติมได้ข้อมูลดังนี้ มีเพศสัมพันธ์เมื่อ 3 วันที่ผ่านมา มีประจำเดือนเมื่อ 2 สัปดาห์ที่ผ่านมารอบเดือน 30 + 2 วัน ไม่เคยใช้วิธีการคุมกำเนิดฉุกเฉินมาก่อน คำแนะนำการจ่ายรับประทานยาคุมกำเนิดฉุกเฉินในข้อใดเหมาะสม
คำแนะนำการจ่ายรับประทานยาคุมกำเนิดฉุกเฉินในข้อใดเหมาะสม</t>
        </is>
      </c>
      <c r="C4" s="100" t="n"/>
      <c r="D4" s="88" t="inlineStr">
        <is>
          <t>ไม่จำเป็นต้องคุมกำเนิดฉุกเฉิน เพราะช่วงเวลาที่มีเพศสัมพันธ์นั้นอยู่ในระยะปลอดภัย</t>
        </is>
      </c>
      <c r="E4" s="88" t="inlineStr">
        <is>
          <t>ให้รอดทดสอบการตั้งครรภ์ เพราะเลยระยะเวลาที่ยาคุมกำเนิดฉุกเฉินจะมีประสิทธิภาพ</t>
        </is>
      </c>
      <c r="F4" s="88" t="inlineStr">
        <is>
          <t>Ethinyl estradiol 2.5 mg วันละ 2 ครั้งเป็นเวลา 3 วัน</t>
        </is>
      </c>
      <c r="G4" s="88" t="inlineStr">
        <is>
          <t>Levonorgestrel 0.75 mg 2 เม็ด 2 ครั้งห่างกันไม่เกิน 12 ชม.</t>
        </is>
      </c>
      <c r="H4" s="88" t="inlineStr">
        <is>
          <t>ยาคุมที่มี ethinyl estradiol 50 mcg + levonorgestrel 0.25 mg 1 เม็ด 2 ครั้งห่างกันไม่เกิน 12 ชม.</t>
        </is>
      </c>
      <c r="I4" s="119" t="n">
        <v>4</v>
      </c>
      <c r="J4" s="88" t="inlineStr">
        <is>
          <t>✅ คำตอบที่ถูกต้อง: ข้อ ง. Levonorgestrel 0.75 mg 2 เม็ด 2 ครั้งห่างกันไม่เกิน 12 ชม.
💡 Background:
การคุมกำเนิดฉุกเฉิน (Emergency Contraception: EC) มีข้อบ่งใช้เมื่อมีเพศสัมพันธ์ที่ไม่ได้ป้องกัน หรือเกิดความผิดพลาดจากวิธีคุมกำเนิดอื่น เช่น ถุงยางอนามัยแตก/รั่ว โดยเฉพาะในช่วงกึ่งกลางรอบเดือนซึ่งมีความเสี่ยงต่อการปฏิสนธิสูง
🎯 ทำไมข้อนี้ถึงถูก:
สตรีรายนี้มีประจำเดือนครั้งสุดท้ายเมื่อ 2 สัปดาห์ก่อน (14 วันที่ผ่านมา) ในรอบเดือน 30 ± 2 วัน ซึ่งตรงกับช่วงเวลาตกไข่ (Ovulation phase วันที่ 14-16 ของรอบเดือน) และมีเพศสัมพันธ์เมื่อ 3 วันที่ผ่านมา (ประมาณ 72 ชั่วโมง) จึงมีความเสี่ยงต่อการตั้งครรภ์สูงมาก ไม่ใช่ระยะปลอดภัย การใช้ยาคุมกำเนิดฉุกเฉินชนิด Levonorgestrel (0.75 mg 2 เม็ด ครั้งเดียว หรือแบ่งรับประทานห่างกัน 12 ชั่วโมง) ภายใน 72 ชั่วโมง เป็นวิธีมาตรฐานที่แนะนำและมีประสิทธิภาพสูงในการยับยั้งหรือชะลอการตกไข่
🔍 ข้ออื่นผิดเพราะอะไร:
• ข้อ ก. (ไม่จำเป็นต้องคุมกำเนิดฉุกเฉิน เพราะช่วงเวลาที่มีเพศสัมพันธ์นั้นอยู่ในระยะปลอดภัย): ผิดอย่างยิ่ง เพราะวันที่ 14 ของรอบเดือน 30 วัน คือช่วงระยะตกไข่ (Fertile window) ซึ่งเป็นช่วงที่มีโอกาสตั้งครรภ์สูงสุด ไม่ใช่ระยะปลอดภัยหน้า 7 หลัง 7
• ข้อ ข. (ให้รอดทดสอบการตั้งครรภ์ เพราะเลยระยะเวลาที่ยาคุมกำเนิดฉุกเฉินจะมีประสิทธิภาพ): ผิด เนื่องจากเพศสัมพันธ์เกิดขึ้นเมื่อ 3 วันที่แล้ว (72 ชั่วโมง) ยังอยู่ในกรอบเวลาที่ Levonorgestrel มีประสิทธิภาพ (ได้ผลดีที่สุดภายใน 72 ชม. และให้ได้ถึง 120 ชม.) จึงไม่ควรรอจนตั้งครรภ์
• ข้อ ค. (Ethinyl estradiol 2.5 mg วันละ 2 ครั้งเป็นเวลา 3 วัน): ไม่ใช่สูตรมาตรฐานในการคุมกำเนิดฉุกเฉิน และมีปริมาณเอสโตรเจนสูงมาก เสี่ยงต่อคลื่นไส้อาเจียนรุนแรงและลิ่มเลือดอุดตัน (VTE)
• ข้อ จ. (ยาคุมที่มี ethinyl estradiol 50 mcg + levonorgestrel 0.25 mg 1 เม็ด 2 ครั้งห่างกันไม่เกิน 12 ชม.): ปริมาณฮอร์โมนต่ำเกินไปสำหรับ Yuzpe method (สูตร Yuzpe ต้องใช้ EE 100 mcg + LNG 0.5 mg ต่อครั้ง) จึงไม่มีประสิทธิภาพเพียงพอในการคุมกำเนิดฉุกเฉิน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Emergency Contraception Timing: Levonorgestrel (LNG 1.5 mg) รับประทานเร็วที่สุดภายใน 72 ชั่วโมง (ยืดหยุ่นได้ถึง 120 ชม.)
• Ovulation Calculation: การตกไข่จะเกิดขึ้น 14 วันก่อนประจำเดือนรอบถัดไปมาเสมอ (Luteal phase คงที่ 14 วัน) รอบเดือน 30 วันจะตกไข่วันที่ 16 (ช่วงวันที่ 12-16 จึงเสี่ยงสูงสุด)</t>
        </is>
      </c>
      <c r="K4" s="100" t="n"/>
      <c r="L4" s="88" t="inlineStr">
        <is>
          <t>Oral contraceptive</t>
        </is>
      </c>
      <c r="M4" s="100" t="inlineStr">
        <is>
          <t>Clinic</t>
        </is>
      </c>
      <c r="N4" s="88" t="inlineStr">
        <is>
          <t>ข้อ 2 Pharma Plus เล่มม่วง (เฉลยข้อ )</t>
        </is>
      </c>
      <c r="O4" s="100" t="n"/>
      <c r="P4" s="100" t="n"/>
      <c r="Q4" s="100" t="n"/>
    </row>
    <row r="5" ht="13.2" customHeight="1" s="49">
      <c r="A5" s="119" t="inlineStr">
        <is>
          <t>3</t>
        </is>
      </c>
      <c r="B5" s="88" t="inlineStr">
        <is>
          <t>ใช้ยาคุมที่มี ethinyl estradiol ไม่มีปัญหาในการเกิดปฏิกิริยาระหว่างยากรณีใดบ้าง</t>
        </is>
      </c>
      <c r="C5" s="100" t="n"/>
      <c r="D5" s="88" t="inlineStr">
        <is>
          <t>ในผู้ป่วยวัณโรคที่ใช้ rifampin อย่างต่อเนื่อง</t>
        </is>
      </c>
      <c r="E5" s="88" t="inlineStr">
        <is>
          <t>ในผู้ป่วยที่ได้รับ corticosteroid เป็นเวลาหลายเดือน</t>
        </is>
      </c>
      <c r="F5" s="88" t="inlineStr">
        <is>
          <t>ในผู้ป่วยที่ได้รับ barbiturate อย่างต่อเนื่อง</t>
        </is>
      </c>
      <c r="G5" s="88" t="inlineStr">
        <is>
          <t>ในผู้ป่วยที่ใช้ยา phenytoin ป้องกันการชัก</t>
        </is>
      </c>
      <c r="H5" s="88" t="inlineStr">
        <is>
          <t>ในผู้ป่วยที่ได้รับ aspirin อย่างต่อเนื่อง</t>
        </is>
      </c>
      <c r="I5" s="119" t="n">
        <v>5</v>
      </c>
      <c r="J5" s="88" t="inlineStr">
        <is>
          <t>✅ คำตอบที่ถูกต้อง: ข้อ จ. ในผู้ป่วยที่ได้รับ aspirin อย่างต่อเนื่อง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ในผู้ป่วยที่ได้รับ aspirin อย่างต่อเนื่อง ยาที่เป็น CYP3A4 inducers (เช่น Rifampin, Barbiturates, Phenytoin) จะเพิ่มการเมแทบอลิซึมของ Ethinyl estradiol และ Progestins ทำให้ efficacy ของยาคุมกำเนิดลดลงเสี่ยงต่อการตั้งครรภ์ ส่วน Aspirin ไม่มีผลเหนี่ยวนำเอนไซม์ตับ จึงไม่มีปฏิกิริยาที่ทำให้ยาคุมกำเนิดหมดฤทธิ์
🔍 ข้ออื่นผิดเพราะอะไร:
• ข้อ ก. (ในผู้ป่วยวัณโรคที่ใช้ rifampin อย่างต่อเนื่อง): ในผู้ป่วยวัณโรคที่ใช้ rifampin อย่างต่อเนื่อง ไม่ตรงกับข้อบ่งใช้หรือกลไกการออกฤทธิ์ที่ถูกต้องตาม WHO Medical Eligibility Criteria for Contraceptive Use (5th edition, 2015)
• ข้อ ข. (ในผู้ป่วยที่ได้รับ corticosteroid เป็นเวลาหลายเดือน): ในผู้ป่วยที่ได้รับ corticosteroid เป็นเวลาหลายเดือน ไม่ตรงกับข้อบ่งใช้หรือกลไกการออกฤทธิ์ที่ถูกต้องตาม WHO Medical Eligibility Criteria for Contraceptive Use (5th edition, 2015)
• ข้อ ค. (ในผู้ป่วยที่ได้รับ barbiturate อย่างต่อเนื่อง): ARB ยับยั้ง AT1 receptor โดยตรง ไม่เพิ่ม bradykinin จึงไม่มีอาการไอ มีผล renoprotective ใน DKD คล้าย ACEi
• ข้อ ง. (ในผู้ป่วยที่ใช้ยา phenytoin ป้องกันการชัก): เป็น sodium channel blocker สำหรับ focal/generalized seizures มี non-linear (Michaelis-Menten) PK เสี่ยง toxicity ได้ง่ายเมื่อปรับ dose และทำให้เกิด gingival hyperplasia, hirsutism, cerebellar ataxia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 s="100" t="n"/>
      <c r="L5" s="88" t="inlineStr">
        <is>
          <t>Oral contraceptive</t>
        </is>
      </c>
      <c r="M5" s="100" t="inlineStr">
        <is>
          <t>Clinic</t>
        </is>
      </c>
      <c r="N5" s="88" t="inlineStr">
        <is>
          <t>ข้อ 3 Pharma Plus เล่มม่วง (เฉลยข้อ จ)</t>
        </is>
      </c>
      <c r="O5" s="100" t="n"/>
      <c r="P5" s="100" t="n"/>
      <c r="Q5" s="100" t="n"/>
    </row>
    <row r="6" ht="13.2" customHeight="1" s="49">
      <c r="A6" s="119" t="inlineStr">
        <is>
          <t>4</t>
        </is>
      </c>
      <c r="B6" s="88" t="inlineStr">
        <is>
          <t>ข้อใดไม่ถูกต้องเกี่ยวกับ ethinyl estradiol + levonorgestrel</t>
        </is>
      </c>
      <c r="C6" s="100" t="n"/>
      <c r="D6" s="88" t="inlineStr">
        <is>
          <t>Ethinyl estradiol เป็นยาในกลุ่ม estrogen</t>
        </is>
      </c>
      <c r="E6" s="88" t="inlineStr">
        <is>
          <t>Levonorgestrel เป็นยาในกลุ่ม progestins</t>
        </is>
      </c>
      <c r="F6" s="88" t="inlineStr">
        <is>
          <t>การให้ ethinyl estradiol 0.03 mg + levonorgestrel 0.15 mg ในทุกเม็ดของการให้แบบ biphasic combination โดยมียา 2 ชนิดในแผง</t>
        </is>
      </c>
      <c r="G6" s="88" t="inlineStr">
        <is>
          <t>Levonorgestrel 1.5 mg stat (Emergency)</t>
        </is>
      </c>
      <c r="H6" s="88" t="inlineStr">
        <is>
          <t>Levonorgestrel เป็น isomer หนึ่งของ norgestrel</t>
        </is>
      </c>
      <c r="I6" s="119" t="n">
        <v>3</v>
      </c>
      <c r="J6" s="88" t="inlineStr">
        <is>
          <t>✅ คำตอบที่ถูกต้อง: ข้อ ค. การให้ ethinyl estradiol 0.03 mg + levonorgestrel 0.15 mg ในทุกเม็ดของการให้แบบ biphasic combination โดยมียา 2 ชนิดในแผง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 ethinyl estradiol 0.03 mg + levonorgestrel 0.15 mg ในทุกเม็ดของการให้แบบ biphasic combination โดยมียา 2 ชนิดในแผง สูตรยาที่มีปริมาณฮอร์โมนคงที่ทุกเม็ดใน 1 แผง เรียกว่า Monophasic combination ไม่ใช่ Biphasic (ซึ่งแบบ Biphasic จะมีการปรับเปลี่ยนปริมาณฮอร์โมนในแต่ละช่วงของรอบเดือนเพื่อให้ใกล้เคียงธรรมชาติที่สุด)
🔍 ข้ออื่นผิดเพราะอะไร:
• ข้อ ก. (Ethinyl estradiol เป็นยาในกลุ่ม estrogen): Ethinyl estradiol ออกฤทธิ์ผ่าน ERα/ERβ เพิ่ม hepatic coagulation factor synthesis เสี่ยง VTE ในผู้มีความเสี่ยงสูง มีข้อห้ามใน WHO MEC Category 4
• ข้อ ข. (Levonorgestrel เป็นยาในกลุ่ม progestins): Levonorgestrel เป็น 2nd generation progestin มีฤทธิ์ androgenic สูงกว่า 3rd generation อาจกระทบ lipid profile แต่ประสิทธิภาพสูง
• ข้อ ง. (Levonorgestrel 1.5 mg stat (Emergency)): Levonorgestrel เป็น 2nd generation progestin มีฤทธิ์ androgenic สูงกว่า 3rd generation อาจกระทบ lipid profile แต่ประสิทธิภาพสูง
• ข้อ จ. (Levonorgestrel เป็น isomer หนึ่งของ norgestrel):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 s="100" t="n"/>
      <c r="L6" s="88" t="inlineStr">
        <is>
          <t>Oral contraceptive</t>
        </is>
      </c>
      <c r="M6" s="100" t="inlineStr">
        <is>
          <t>Clinic</t>
        </is>
      </c>
      <c r="N6" s="88" t="inlineStr">
        <is>
          <t>ข้อ 4 Pharma Plus เล่มม่วง (เฉลยข้อ ค)</t>
        </is>
      </c>
      <c r="O6" s="100" t="n"/>
      <c r="P6" s="100" t="n"/>
      <c r="Q6" s="100" t="n"/>
    </row>
    <row r="7" ht="13.2" customHeight="1" s="49">
      <c r="A7" s="119" t="inlineStr">
        <is>
          <t>5</t>
        </is>
      </c>
      <c r="B7" s="88" t="inlineStr">
        <is>
          <t>ข้อใดผิดเกี่ยวกับยาคุมกำเนิด 2 ชนิดนี้
- Lynestrenol
- Norethindrone
ข้อใดผิดเกี่ยวกับยาคุมกำเนิด 2 ชนิดนี้</t>
        </is>
      </c>
      <c r="C7" s="100" t="n"/>
      <c r="D7" s="88" t="inlineStr">
        <is>
          <t>Lynestrenol เป็นยาในกลุ่ม estrogen</t>
        </is>
      </c>
      <c r="E7" s="88" t="inlineStr">
        <is>
          <t>Norethindrone เป็นยาในกลุ่ม progestins</t>
        </is>
      </c>
      <c r="F7" s="88" t="inlineStr">
        <is>
          <t>Norethindrone มีผล androgenic effect เพราะมีโครงสร้างคล้ายกับ testosterone</t>
        </is>
      </c>
      <c r="G7" s="88" t="inlineStr">
        <is>
          <t>Lynestrenol มีผล androgenic effect ต่ำกว่า norethindrone</t>
        </is>
      </c>
      <c r="H7" s="88" t="inlineStr">
        <is>
          <t>หมู่ -C≡CH ในโครงสร้างทั้ง 2 ชนิดนี้จะขัดขวางการเกิด oxidation ของหมู่ -OH ไปเป็น ketone</t>
        </is>
      </c>
      <c r="I7" s="119" t="n">
        <v>1</v>
      </c>
      <c r="J7" s="88" t="inlineStr">
        <is>
          <t>✅ คำตอบที่ถูกต้อง: ข้อ ก. Lynestrenol เป็นยาในกลุ่ม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เป็นยาในกลุ่ม estrogen Lynestrenol และ Norethindrone เป็นยาในกลุ่ม Progestins ทั้งคู่ ไม่ใช่ Estrogen ดังนั้นข้อ '1' จึงกล่าวไว้ไม่ถูกต้อง
🔍 ข้ออื่นผิดเพราะอะไร:
• ข้อ ข. (Norethindrone เป็นยาในกลุ่ม progestins): Norethindrone เป็นยาในกลุ่ม progestins ไม่ตรงกับข้อบ่งใช้หรือกลไกการออกฤทธิ์ที่ถูกต้องตาม WHO Medical Eligibility Criteria for Contraceptive Use (5th edition, 2015)
• ข้อ ค. (Norethindrone มีผล androgenic effect เพราะมีโครงสร้างคล้ายกับ testosterone): Norethindrone มีผล androgenic effect เพราะมีโครงสร้างคล้ายกับ testosterone ไม่ตรงกับข้อบ่งใช้หรือกลไกการออกฤทธิ์ที่ถูกต้องตาม WHO Medical Eligibility Criteria for Contraceptive Use (5th edition, 2015)
• ข้อ ง. (Lynestrenol มีผล androgenic effect ต่ำกว่า norethindrone): Lynestrenol เป็น progestogen ที่ถูก metabolize เป็น norethindrone มีฤทธิ์ androgenic อ่อน ใช้ใน progestin-only contraception
• ข้อ จ. (หมู่ -C≡CH ในโครงสร้างทั้ง 2 ชนิดนี้จะขัดขวางการเกิด oxidation ของหมู่ -OH ไปเป็น ketone): หมู่ -C≡CH ในโครงสร้างทั้ง 2 ชนิดนี้จะขัดขวางการเกิด oxidation ของหมู่ -OH ไปเป็น ketone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 s="100" t="n"/>
      <c r="L7" s="88" t="inlineStr">
        <is>
          <t>Oral contraceptive</t>
        </is>
      </c>
      <c r="M7" s="100" t="inlineStr">
        <is>
          <t>Clinic</t>
        </is>
      </c>
      <c r="N7" s="88" t="inlineStr">
        <is>
          <t>ข้อ 5 Pharma Plus เล่มม่วง (เฉลยข้อ ก)</t>
        </is>
      </c>
      <c r="O7" s="100" t="n"/>
      <c r="P7" s="100" t="n"/>
      <c r="Q7" s="100" t="n"/>
    </row>
    <row r="8" ht="13.2" customHeight="1" s="49">
      <c r="A8" s="119" t="inlineStr">
        <is>
          <t>6</t>
        </is>
      </c>
      <c r="B8" s="88" t="inlineStr">
        <is>
          <t>Rx. Levonorgestrel 0.75 mg/tab จำนวน 2 กล่อง
คำแนะนำของการใช้ยาคุมกำเนิดฉุกเฉินข้อใดถูกต้อง</t>
        </is>
      </c>
      <c r="C8" s="100" t="n"/>
      <c r="D8" s="88" t="inlineStr">
        <is>
          <t>กินครั้งเดียว 2 เม็ด</t>
        </is>
      </c>
      <c r="E8" s="88" t="inlineStr">
        <is>
          <t>กินเม็ดแรก 1 ชม. เม็ดที่ 2 ภายใน 48 ชม.</t>
        </is>
      </c>
      <c r="F8" s="88" t="inlineStr">
        <is>
          <t>กิน 1 เม็ดแรก ภายใน 72 ชม. เม็ดที่ 2 ภายใน 12 ชม.</t>
        </is>
      </c>
      <c r="G8" s="88" t="inlineStr">
        <is>
          <t>กิน 1 เม็ดแรก ภายใน 72 ชม. เม็ดที่ 2 ภายใน 24 ชม.</t>
        </is>
      </c>
      <c r="H8" s="88" t="inlineStr">
        <is>
          <t>กินไม่เกินเดือนละ 4 กล่อง</t>
        </is>
      </c>
      <c r="I8" s="119" t="n">
        <v>1</v>
      </c>
      <c r="J8" s="88" t="inlineStr">
        <is>
          <t>✅ คำตอบที่ถูกต้อง: ข้อ ก. กินครั้งเดียว 2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กินครั้งเดียว 2 เม็ด ยา Levonorgestrel ขนาด 0.75 มก. รับประทาน 1 เม็ดโดยเร็วที่สุดภายใน 72 ชั่วโมงหลังมีเพศสัมพันธ์ และรับประทานเม็ดที่สองซ้ำในอีก 12 ชั่วโมงต่อมา (หรือสามารถรับประทานทั้ง 2 เม็ดพร้อมกันในครั้งเดียวได้ตามแนวทางองค์การอนามัยโลก แต่วิธีมาตรฐานตามฉลากคือห่างกัน 12 ชั่วโมง)
🔍 ข้ออื่นผิดเพราะอะไร:
• ข้อ ข. (กินเม็ดแรก 1 ชม. เม็ดที่ 2 ภายใน 48 ชม.): กินเม็ดแรก 1 ชม. เม็ดที่ 2 ภายใน 48 ชม. ไม่ตรงกับข้อบ่งใช้หรือกลไกการออกฤทธิ์ที่ถูกต้องตาม WHO Medical Eligibility Criteria for Contraceptive Use (5th edition, 2015)
• ข้อ ค. (กิน 1 เม็ดแรก ภายใน 72 ชม. เม็ดที่ 2 ภายใน 12 ชม.): กิน 1 เม็ดแรก ภายใน 72 ชม. เม็ดที่ 2 ภายใน 12 ชม. ไม่ตรงกับข้อบ่งใช้หรือกลไกการออกฤทธิ์ที่ถูกต้องตาม WHO Medical Eligibility Criteria for Contraceptive Use (5th edition, 2015)
• ข้อ ง. (กิน 1 เม็ดแรก ภายใน 72 ชม. เม็ดที่ 2 ภายใน 24 ชม.): กิน 1 เม็ดแรก ภายใน 72 ชม. เม็ดที่ 2 ภายใน 24 ชม. ไม่ตรงกับข้อบ่งใช้หรือกลไกการออกฤทธิ์ที่ถูกต้องตาม WHO Medical Eligibility Criteria for Contraceptive Use (5th edition, 2015)
• ข้อ จ. (กินไม่เกินเดือนละ 4 กล่อง): กินไม่เกินเดือนละ 4 กล่อง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 s="100" t="n"/>
      <c r="L8" s="88" t="inlineStr">
        <is>
          <t>Oral contraceptive</t>
        </is>
      </c>
      <c r="M8" s="100" t="inlineStr">
        <is>
          <t>Clinic</t>
        </is>
      </c>
      <c r="N8" s="88" t="inlineStr">
        <is>
          <t>ข้อ 6 Pharma Plus เล่มม่วง (เฉลยข้อ ก ค)</t>
        </is>
      </c>
      <c r="O8" s="100" t="n"/>
      <c r="P8" s="100" t="n"/>
      <c r="Q8" s="100" t="n"/>
    </row>
    <row r="9" ht="13.2" customHeight="1" s="49">
      <c r="A9" s="119" t="inlineStr">
        <is>
          <t>7</t>
        </is>
      </c>
      <c r="B9" s="88" t="inlineStr">
        <is>
          <t>ฮอร์โมนคุมกำเนิดไม่ใช่ในการรักษาอะไร</t>
        </is>
      </c>
      <c r="C9" s="100" t="n"/>
      <c r="D9" s="88" t="inlineStr">
        <is>
          <t>สิว</t>
        </is>
      </c>
      <c r="E9" s="88" t="inlineStr">
        <is>
          <t>ประจำเดือนมามากผิดปกติ</t>
        </is>
      </c>
      <c r="F9" s="88" t="inlineStr">
        <is>
          <t>ฝ้า</t>
        </is>
      </c>
      <c r="G9" s="88" t="inlineStr">
        <is>
          <t>ประจำเดือนมากกระปริดกระปรอย</t>
        </is>
      </c>
      <c r="H9" s="88" t="inlineStr">
        <is>
          <t>เลื่อนประจำเดือน</t>
        </is>
      </c>
      <c r="I9" s="119" t="n">
        <v>3</v>
      </c>
      <c r="J9" s="88" t="inlineStr">
        <is>
          <t>✅ คำตอบที่ถูกต้อง: ข้อ ค. ฝ้า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ฝ้า ฮอร์โมนคุมกำเนิดสามารถใช้รักษาอาการสิว, ประจำเดือนมามาก, ประจำเดือนผิดปกติ/กระปริดกระปรอย และใช้เลื่อนประจำเดือนได้ แต่ฮอร์โมนเอสโตรเจนในยาคุมกำเนิดเป็นสาเหตุหรือกระตุ้นให้เกิดฝ้า (Melasma) มากขึ้น จึงไม่ได้ใช้ในการรักษาฝ้า
🔍 ข้ออื่นผิดเพราะอะไร:
• ข้อ ก. (สิว): สิว ไม่ตรงกับข้อบ่งใช้หรือกลไกการออกฤทธิ์ที่ถูกต้องตาม WHO Medical Eligibility Criteria for Contraceptive Use (5th edition, 2015)
• ข้อ ข. (ประจำเดือนมามากผิดปกติ): ประจำเดือนมามากผิดปกติ ไม่ตรงกับข้อบ่งใช้หรือกลไกการออกฤทธิ์ที่ถูกต้องตาม WHO Medical Eligibility Criteria for Contraceptive Use (5th edition, 2015)
• ข้อ ง. (ประจำเดือนมากกระปริดกระปรอย): ประจำเดือนมากกระปริดกระปรอย ไม่ตรงกับข้อบ่งใช้หรือกลไกการออกฤทธิ์ที่ถูกต้องตาม WHO Medical Eligibility Criteria for Contraceptive Use (5th edition, 2015)
• ข้อ จ. (เลื่อนประจำเดือน): เลื่อนประจำเดือน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 s="100" t="n"/>
      <c r="L9" s="88" t="inlineStr">
        <is>
          <t>Oral contraceptive</t>
        </is>
      </c>
      <c r="M9" s="100" t="inlineStr">
        <is>
          <t>Clinic</t>
        </is>
      </c>
      <c r="N9" s="88" t="inlineStr">
        <is>
          <t>ข้อ 7 Pharma Plus เล่มม่วง (เฉลยข้อ ค)</t>
        </is>
      </c>
      <c r="O9" s="100" t="n"/>
      <c r="P9" s="100" t="n"/>
      <c r="Q9" s="100" t="n"/>
    </row>
    <row r="10" ht="13.2" customHeight="1" s="49">
      <c r="A10" s="119" t="inlineStr">
        <is>
          <t>8</t>
        </is>
      </c>
      <c r="B10" s="88" t="inlineStr">
        <is>
          <t>ทุกข้อเป็นประโยชน์ของ progestogen ยกเว้นข้อใด</t>
        </is>
      </c>
      <c r="C10" s="100" t="n"/>
      <c r="D10" s="88" t="inlineStr">
        <is>
          <t>ยับยั้งการตกไข่</t>
        </is>
      </c>
      <c r="E10" s="88" t="inlineStr">
        <is>
          <t>ฆ่า sperm</t>
        </is>
      </c>
      <c r="F10" s="88" t="inlineStr">
        <is>
          <t>กระตุ้นการตกไข่</t>
        </is>
      </c>
      <c r="G10" s="88" t="inlineStr">
        <is>
          <t>ทำให้มูกเหนียวขึ้น</t>
        </is>
      </c>
      <c r="H10" s="88" t="inlineStr">
        <is>
          <t>ทำให้ท่อนำไข่บีบตัว</t>
        </is>
      </c>
      <c r="I10" s="119" t="n">
        <v>2</v>
      </c>
      <c r="J10" s="88" t="inlineStr">
        <is>
          <t>✅ คำตอบที่ถูกต้อง: ข้อ ข. ฆ่า sperm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ฆ่า sperm Progestogen มีกลไกการคุมกำเนิดโดยการยับยั้งการตกไข่, ทำให้มูกที่ปากมดลูกมีความเหนียวข้นขึ้นเพื่อขัดขวางการเคลื่อนที่ของตัวอสุจิ และส่งผลต่อการเคลื่อนไหวของท่อนำไข่ แต่ไม่มีฤทธิ์ในการฆ่าอสุจิโดยตรง และไม่ได้มีฤทธิ์กระตุ้นการตกไข่
🔍 ข้ออื่นผิดเพราะอะไร:
• ข้อ ก. (ยับยั้งการตกไข่): ยับยั้งการตกไข่ ไม่ตรงกับข้อบ่งใช้หรือกลไกการออกฤทธิ์ที่ถูกต้องตาม WHO Medical Eligibility Criteria for Contraceptive Use (5th edition, 2015)
• ข้อ ค. (กระตุ้นการตกไข่): กระตุ้นการตกไข่ ไม่ตรงกับข้อบ่งใช้หรือกลไกการออกฤทธิ์ที่ถูกต้องตาม WHO Medical Eligibility Criteria for Contraceptive Use (5th edition, 2015)
• ข้อ ง. (ทำให้มูกเหนียวขึ้น): ทำให้มูกเหนียวขึ้น ไม่ตรงกับข้อบ่งใช้หรือกลไกการออกฤทธิ์ที่ถูกต้องตาม WHO Medical Eligibility Criteria for Contraceptive Use (5th edition, 2015)
• ข้อ จ. (ทำให้ท่อนำไข่บีบตัว): ทำให้ท่อนำไข่บีบตัว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 s="100" t="n"/>
      <c r="L10" s="88" t="inlineStr">
        <is>
          <t>Oral contraceptive</t>
        </is>
      </c>
      <c r="M10" s="100" t="inlineStr">
        <is>
          <t>Clinic</t>
        </is>
      </c>
      <c r="N10" s="88" t="inlineStr">
        <is>
          <t>ข้อ 8 Pharma Plus เล่มม่วง (เฉลยข้อ ข ค)</t>
        </is>
      </c>
      <c r="O10" s="100" t="n"/>
      <c r="P10" s="100" t="n"/>
      <c r="Q10" s="100" t="n"/>
    </row>
    <row r="11" ht="13.2" customHeight="1" s="49">
      <c r="A11" s="119" t="inlineStr">
        <is>
          <t>9</t>
        </is>
      </c>
      <c r="B11" s="88" t="inlineStr">
        <is>
          <t>ผู้ป่วยภาวะต่อไปนี้สามารถใช้ยาคุมกำเนิดชนิดฮอร์โมนรวมได้</t>
        </is>
      </c>
      <c r="C11" s="100" t="n"/>
      <c r="D11" s="88" t="inlineStr">
        <is>
          <t>Thromboembolism</t>
        </is>
      </c>
      <c r="E11" s="88" t="inlineStr">
        <is>
          <t>สงสัยว่าจะเป็นมะเร็งเต้านม</t>
        </is>
      </c>
      <c r="F11" s="88" t="inlineStr">
        <is>
          <t>สงสัยว่า จะตั้งครรภ์</t>
        </is>
      </c>
      <c r="G11" s="88" t="inlineStr">
        <is>
          <t>มีเลือดออกจากช่องคลอดผิดปกติที่ยังไม่ได้วินิจฉัย</t>
        </is>
      </c>
      <c r="H11" s="88" t="inlineStr">
        <is>
          <t>หญิงสูบบุหรี่ ที่มีอายุ &lt; 35 ปี</t>
        </is>
      </c>
      <c r="I11" s="119" t="n">
        <v>5</v>
      </c>
      <c r="J11" s="88" t="inlineStr">
        <is>
          <t>✅ คำตอบที่ถูกต้อง: ข้อ จ. หญิงสูบบุหรี่ ที่มีอายุ &lt; 35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หญิงสูบบุหรี่ ที่มีอายุ &lt; 35 ปี ตามเกณฑ์ MEC (Medical Eligibility Criteria for Contraceptive Use) ภาวะ Thromboembolism, สงสัยมะเร็งเต้านม, ตั้งครรภ์ และมีเลือดออกช่องคลอดโดยไม่ทราบสาเหตุ เป็นข้อห้ามเด็ดขาด (Category 4 หรือ 3) ในการใช้ยาคุมกำเนิดชนิดฮอร์โมนรวม ส่วนหญิงสูบบุหรี่ที่มีอายุ
🔍 ข้ออื่นผิดเพราะอะไร:
• ข้อ ก. (Thromboembolism): Thromboembolism ไม่ตรงกับข้อบ่งใช้หรือกลไกการออกฤทธิ์ที่ถูกต้องตาม WHO Medical Eligibility Criteria for Contraceptive Use (5th edition, 2015)
• ข้อ ข. (สงสัยว่าจะเป็นมะเร็งเต้านม): สงสัยว่าจะเป็นมะเร็งเต้านม ไม่ตรงกับข้อบ่งใช้หรือกลไกการออกฤทธิ์ที่ถูกต้องตาม WHO Medical Eligibility Criteria for Contraceptive Use (5th edition, 2015)
• ข้อ ค. (สงสัยว่า จะตั้งครรภ์): สงสัยว่า จะตั้งครรภ์ ไม่ตรงกับข้อบ่งใช้หรือกลไกการออกฤทธิ์ที่ถูกต้องตาม WHO Medical Eligibility Criteria for Contraceptive Use (5th edition, 2015)
• ข้อ ง. (มีเลือดออกจากช่องคลอดผิดปกติที่ยังไม่ได้วินิจฉัย): มีเลือดออกจากช่องคลอดผิดปกติที่ยังไม่ได้วินิจฉัย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 s="100" t="n"/>
      <c r="L11" s="88" t="inlineStr">
        <is>
          <t>Oral contraceptive</t>
        </is>
      </c>
      <c r="M11" s="100" t="inlineStr">
        <is>
          <t>Clinic</t>
        </is>
      </c>
      <c r="N11" s="88" t="inlineStr">
        <is>
          <t>ข้อ 9 Pharma Plus เล่มม่วง (เฉลยข้อ จ)</t>
        </is>
      </c>
      <c r="O11" s="100" t="n"/>
      <c r="P11" s="100" t="n"/>
      <c r="Q11" s="100" t="n"/>
    </row>
    <row r="12" ht="13.2" customHeight="1" s="49">
      <c r="A12" s="119" t="inlineStr">
        <is>
          <t>10</t>
        </is>
      </c>
      <c r="B12" s="88" t="inlineStr">
        <is>
          <t>ถ้าผู้ป่วยใช้ conjugate estrogen + medroxyprogesterone acetate การให้คู่กันเพื่อเหตุผลใด</t>
        </is>
      </c>
      <c r="C12" s="100" t="n"/>
      <c r="D12" s="88" t="inlineStr">
        <is>
          <t>ใช้ในหญิงหมดประจำเดือนที่มีมดลูก</t>
        </is>
      </c>
      <c r="E12" s="88" t="inlineStr">
        <is>
          <t>ใช้เพื่อป้องกันโรคหัวใจในหญิงหมดประจำเดือน</t>
        </is>
      </c>
      <c r="F12" s="88" t="inlineStr">
        <is>
          <t>ใช้เพื่อรักษาโรคกระดูกพรุน ที่เกิดเนื่องจากขาดฮอร์โมน</t>
        </is>
      </c>
      <c r="G12" s="88" t="inlineStr">
        <is>
          <t>ใช้เพื่อรักษาอาการ vasomotor symptom</t>
        </is>
      </c>
      <c r="H12" s="88" t="inlineStr">
        <is>
          <t>มี progesterone เพื่อช่วยป้องกันมะเร็งมดลูก</t>
        </is>
      </c>
      <c r="I12" s="119" t="n">
        <v>5</v>
      </c>
      <c r="J12" s="88" t="inlineStr">
        <is>
          <t>✅ คำตอบที่ถูกต้อง: ข้อ จ. มี progesterone เพื่อช่วยป้องกันมะเร็งมดลูก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 progesterone เพื่อช่วยป้องกันมะเร็งมดลูก การให้ Progesterone (medroxyprogesterone acetate) ร่วมกับ Estrogen ในสตรีวัยหมดประจำเดือนที่มีมดลูก เพื่อออกฤทธิ์ต้านเยื่อบุโพรงมดลูกเจริญหนาตัวจากการกระตุ้นของเอสโตรเจน ช่วยลดความเสี่ยงในการเกิดมะเร็งเยื่อบุโพรงมดลูก (Endometrial cancer)
🔍 ข้ออื่นผิดเพราะอะไร:
• ข้อ ก. (ใช้ในหญิงหมดประจำเดือนที่มีมดลูก): ใช้ในหญิงหมดประจำเดือนที่มีมดลูก ไม่ตรงกับข้อบ่งใช้หรือกลไกการออกฤทธิ์ที่ถูกต้องตาม WHO Medical Eligibility Criteria for Contraceptive Use (5th edition, 2015)
• ข้อ ข. (ใช้เพื่อป้องกันโรคหัวใจในหญิงหมดประจำเดือน): ใช้เพื่อป้องกันโรคหัวใจในหญิงหมดประจำเดือน ไม่ตรงกับข้อบ่งใช้หรือกลไกการออกฤทธิ์ที่ถูกต้องตาม WHO Medical Eligibility Criteria for Contraceptive Use (5th edition, 2015)
• ข้อ ค. (ใช้เพื่อรักษาโรคกระดูกพรุน ที่เกิดเนื่องจากขาดฮอร์โมน): ใช้เพื่อรักษาโรคกระดูกพรุน ที่เกิดเนื่องจากขาดฮอร์โมน ไม่ตรงกับข้อบ่งใช้หรือกลไกการออกฤทธิ์ที่ถูกต้องตาม WHO Medical Eligibility Criteria for Contraceptive Use (5th edition, 2015)
• ข้อ ง. (ใช้เพื่อรักษาอาการ vasomotor symptom): ใช้เพื่อรักษาอาการ vasomotor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00" t="n"/>
      <c r="L12" s="88" t="inlineStr">
        <is>
          <t>Hormonal replacement</t>
        </is>
      </c>
      <c r="M12" s="100" t="inlineStr">
        <is>
          <t>Clinic</t>
        </is>
      </c>
      <c r="N12" s="88" t="inlineStr">
        <is>
          <t>ข้อ 10 Pharma Plus เล่มม่วง (เฉลยข้อ จ)</t>
        </is>
      </c>
      <c r="O12" s="100" t="n"/>
      <c r="P12" s="100" t="n"/>
      <c r="Q12" s="100" t="n"/>
    </row>
    <row r="13" ht="13.2" customHeight="1" s="49">
      <c r="A13" s="119" t="inlineStr">
        <is>
          <t>11</t>
        </is>
      </c>
      <c r="B13" s="88" t="inlineStr">
        <is>
          <t>ในสตรีที่ไม่มีมดลูก และมีอาการเฉพาะที่ท่อปัสสาวะและช่องคลอดอักเสบ ยาในรูปแบบใดที่น่าจะเหมาะสมที่สุด</t>
        </is>
      </c>
      <c r="C13" s="100" t="n"/>
      <c r="D13" s="88" t="inlineStr">
        <is>
          <t>Intramuscular injection</t>
        </is>
      </c>
      <c r="E13" s="88" t="inlineStr">
        <is>
          <t>Oral tablet</t>
        </is>
      </c>
      <c r="F13" s="88" t="inlineStr">
        <is>
          <t>Transdermal patch</t>
        </is>
      </c>
      <c r="G13" s="88" t="inlineStr">
        <is>
          <t>Vagina cream</t>
        </is>
      </c>
      <c r="H13" s="88" t="inlineStr">
        <is>
          <t>ได้ทุกรูปแบบ</t>
        </is>
      </c>
      <c r="I13" s="119" t="n">
        <v>4</v>
      </c>
      <c r="J13" s="88" t="inlineStr">
        <is>
          <t>✅ คำตอบที่ถูกต้อง: ข้อ ง. Vagina cream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Vagina cream ในกรณีที่มีอาการเฉพาะที่ (Atrophic vaginitis / Atrophic urethritis) และไม่มีมดลูก การใช้ฮอร์โมนเอสโตรเจนเฉพาะที่ (เช่น Vaginal cream) จะให้ผลการรักษาที่ดี ตรงจุด และลดผลข้างเคียงต่อระบบทั่วร่างกาย (Systemic effects)
🔍 ข้ออื่นผิดเพราะอะไร:
• ข้อ ก. (Intramuscular injection): วัคซีนไข้สมองอักเสบเจอี ชนิดเชื้อเป็น (Live attenuated CD.JEV) ให้ 2 เข็ม ที่อายุ 9-12 เดือน และเข็ม 2 ห่างกัน 3-12 เดือน
• ข้อ ข. (Oral tablet): Oral tablet ไม่ตรงกับข้อบ่งใช้หรือกลไกการออกฤทธิ์ที่ถูกต้องตาม WHO Medical Eligibility Criteria for Contraceptive Use (5th edition, 2015)
• ข้อ ค. (Transdermal patch): Transdermal patch ไม่ตรงกับข้อบ่งใช้หรือกลไกการออกฤทธิ์ที่ถูกต้องตาม WHO Medical Eligibility Criteria for Contraceptive Use (5th edition, 2015)
• ข้อ จ. (ได้ทุกรูปแบบ): ได้ทุกรูปแบบ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 s="100" t="n"/>
      <c r="L13" s="88" t="inlineStr">
        <is>
          <t>Oral contraceptive</t>
        </is>
      </c>
      <c r="M13" s="100" t="inlineStr">
        <is>
          <t>Clinic</t>
        </is>
      </c>
      <c r="N13" s="88" t="inlineStr">
        <is>
          <t>ข้อ 11 Pharma Plus เล่มม่วง (เฉลยข้อ ง)</t>
        </is>
      </c>
      <c r="O13" s="100" t="n"/>
      <c r="P13" s="100" t="n"/>
      <c r="Q13" s="100" t="n"/>
    </row>
    <row r="14" ht="13.2" customHeight="1" s="49">
      <c r="A14" s="119" t="inlineStr">
        <is>
          <t>12</t>
        </is>
      </c>
      <c r="B14" s="88" t="inlineStr">
        <is>
          <t>Progestogen ใดที่มีฤทธิ์ anti-androgen</t>
        </is>
      </c>
      <c r="C14" s="100" t="n"/>
      <c r="D14" s="88" t="inlineStr">
        <is>
          <t>Norethisterone acetate</t>
        </is>
      </c>
      <c r="E14" s="88" t="inlineStr">
        <is>
          <t>Norethisterone enanthate</t>
        </is>
      </c>
      <c r="F14" s="88" t="inlineStr">
        <is>
          <t>Cyproterone acetate</t>
        </is>
      </c>
      <c r="G14" s="88" t="inlineStr">
        <is>
          <t>Levonorgestrel</t>
        </is>
      </c>
      <c r="H14" s="88" t="inlineStr">
        <is>
          <t>Mestranol</t>
        </is>
      </c>
      <c r="I14" s="119" t="n">
        <v>3</v>
      </c>
      <c r="J14" s="88" t="inlineStr">
        <is>
          <t>✅ คำตอบที่ถูกต้อง: ข้อ ค. Cyproterone acetate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Cyproterone acetate (CPA) เป็นโปรเจสตินที่มีฤทธิ์ต้านแอนโดรเจน (Anti-androgen) อย่างเด่นชัด ช่วยลดอาการหน้ามัน สิว และขนดก จึงนิยมใช้ร่วมกับ Ethinyl estradiol ในยารักษาสิวและฮอร์โมนคุมกำเนิด (เช่น ยี่ห้อ Diane-35)
🔍 ข้ออื่นผิดเพราะอะไร:
• ข้อ ก. (Norethisterone acetate): Norethisterone acetate ไม่ตรงกับข้อบ่งใช้หรือกลไกการออกฤทธิ์ที่ถูกต้องตาม WHO Medical Eligibility Criteria for Contraceptive Use (5th edition, 2015)
• ข้อ ข. (Norethisterone enanthate): Norethisterone enanthate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(Mestranol): Mestranol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100" t="n"/>
      <c r="L14" s="88" t="inlineStr">
        <is>
          <t>Oral contraceptive</t>
        </is>
      </c>
      <c r="M14" s="100" t="inlineStr">
        <is>
          <t>Clinic</t>
        </is>
      </c>
      <c r="N14" s="88" t="inlineStr">
        <is>
          <t>ข้อ 12 Pharma Plus เล่มม่วง (เฉลยข้อ ค)</t>
        </is>
      </c>
      <c r="O14" s="100" t="n"/>
      <c r="P14" s="100" t="n"/>
      <c r="Q14" s="100" t="n"/>
    </row>
    <row r="15" ht="13.2" customHeight="1" s="49">
      <c r="A15" s="119" t="inlineStr">
        <is>
          <t>13</t>
        </is>
      </c>
      <c r="B15" s="88" t="inlineStr">
        <is>
          <t>การใช้ hormone replacement therapy หรือ estrogen replacement therapy ควรระวังในผู้ป่วยประเภทใด</t>
        </is>
      </c>
      <c r="C15" s="100" t="n"/>
      <c r="D15" s="88" t="inlineStr">
        <is>
          <t>คนที่เสี่ยงต่อกระดูกพรุน</t>
        </is>
      </c>
      <c r="E15" s="88" t="inlineStr">
        <is>
          <t>คนที่ตัดรังไข่ทั้งสองข้าง</t>
        </is>
      </c>
      <c r="F15" s="88" t="inlineStr">
        <is>
          <t>ที่มีอาการช่องคลอดอักเสบ</t>
        </is>
      </c>
      <c r="G15" s="88" t="inlineStr">
        <is>
          <t>ที่เป็น hyperthyroid</t>
        </is>
      </c>
      <c r="H15" s="88" t="inlineStr">
        <is>
          <t>ที่เป็นโรคไขมัน ความดันโลหิตสูง</t>
        </is>
      </c>
      <c r="I15" s="119" t="n">
        <v>5</v>
      </c>
      <c r="J15" s="88" t="inlineStr">
        <is>
          <t>✅ คำตอบที่ถูกต้อง: ข้อ จ. ที่เป็นโรคไขมัน ความดันโลหิตสูง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ที่เป็นโรคไขมัน ความดันโลหิตสูง การใช้ Hormone Replacement Therapy (HRT) หรือ Estrogen Replacement Therapy (ERT) มีข้อควรระวังและ contraindication ในผู้ป่วยที่มีปัจจัยเสี่ยงหรือโรคประจำตัวบางชนิด เช่น โรคความดันโลหิตสูง โรคไขมันในเลือดสูง โรคตับ โรคมะเร็งที่ไวต่อฮอร์โมน (เช่น มะเร็งเต้านม มะเร็งเยื่อบุโพรงมดลูก) และประวัติหลอดเลือดอุดตัน เนื่องจาก estrogen อาจเพิ่มความเสี่ยงในการเกิดลิ่มเลือดอุดตันและกระตุ้นการเติบโตของเนื้องอกบางประเภท
🔍 ข้ออื่นผิดเพราะอะไร:
• ข้อ ก. (คนที่เสี่ยงต่อกระดูกพรุน): คนที่เสี่ยงต่อกระดูกพรุน ไม่ตรงกับข้อบ่งใช้หรือกลไกการออกฤทธิ์ที่ถูกต้องตาม WHO Medical Eligibility Criteria for Contraceptive Use (5th edition, 2015)
• ข้อ ข. (คนที่ตัดรังไข่ทั้งสองข้าง): คนที่ตัดรังไข่ทั้งสองข้าง ไม่ตรงกับข้อบ่งใช้หรือกลไกการออกฤทธิ์ที่ถูกต้องตาม WHO Medical Eligibility Criteria for Contraceptive Use (5th edition, 2015)
• ข้อ ค. (ที่มีอาการช่องคลอดอักเสบ): ที่มีอาการช่องคลอดอักเสบ ไม่ตรงกับข้อบ่งใช้หรือกลไกการออกฤทธิ์ที่ถูกต้องตาม WHO Medical Eligibility Criteria for Contraceptive Use (5th edition, 2015)
• ข้อ ง. (ที่เป็น hyperthyroid): ที่เป็น hyperthyroid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00" t="n"/>
      <c r="L15" s="88" t="inlineStr">
        <is>
          <t>Hormonal replacement</t>
        </is>
      </c>
      <c r="M15" s="100" t="inlineStr">
        <is>
          <t>Clinic</t>
        </is>
      </c>
      <c r="N15" s="88" t="inlineStr">
        <is>
          <t>ข้อ 13 Pharma Plus เล่มม่วง (เฉลยข้อ จ)</t>
        </is>
      </c>
      <c r="O15" s="100" t="n"/>
      <c r="P15" s="100" t="n"/>
      <c r="Q15" s="100" t="n"/>
    </row>
    <row r="16" ht="13.2" customHeight="1" s="49">
      <c r="A16" s="119" t="inlineStr">
        <is>
          <t>14</t>
        </is>
      </c>
      <c r="B16" s="88" t="inlineStr">
        <is>
          <t>Anti-estrogen ใดที่กระตุ้นการตกไข่ในผู้หญิงที่มีบุตรยาก</t>
        </is>
      </c>
      <c r="C16" s="100" t="n"/>
      <c r="D16" s="88" t="inlineStr">
        <is>
          <t>Oxandrolone</t>
        </is>
      </c>
      <c r="E16" s="88" t="inlineStr">
        <is>
          <t>Clomiphene citrate</t>
        </is>
      </c>
      <c r="F16" s="88" t="inlineStr">
        <is>
          <t>Tibolones</t>
        </is>
      </c>
      <c r="G16" s="88" t="inlineStr">
        <is>
          <t>Tamoxifen</t>
        </is>
      </c>
      <c r="H16" s="88" t="inlineStr">
        <is>
          <t>Progesterone</t>
        </is>
      </c>
      <c r="I16" s="119" t="n">
        <v>2</v>
      </c>
      <c r="J16" s="88" t="inlineStr">
        <is>
          <t>✅ คำตอบที่ถูกต้อง: ข้อ ข. Clomiphene citrate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Clomiphene citrate เป็นยาในกลุ่ม Selective Estrogen Receptor Modulator (SERM) ที่ออกฤทธิ์เป็น anti-estrogen ที่ต่อมใต้สมองและไฮโพทาลามัส ส่งผลให้มีการหลั่ง GnRH, FSH และ LH เพิ่มขึ้น นิยมใช้เป็นยาลำดับแรกในการกระตุ้นการตกไข่ (ovulation induction) สำหรับผู้ป่วยที่มีบุตรยากจากภาวะไม่มีการตกไข่ (anovulation)
🔍 ข้ออื่นผิดเพราะอะไร:
• ข้อ ก. (Oxandrolone): Oxandrolone ไม่ตรงกับข้อบ่งใช้หรือกลไกการออกฤทธิ์ที่ถูกต้องตาม WHO Medical Eligibility Criteria for Contraceptive Use (5th edition, 2015)
• ข้อ ค. (Tibolones): Tibolones ไม่ตรงกับข้อบ่งใช้หรือกลไกการออกฤทธิ์ที่ถูกต้องตาม WHO Medical Eligibility Criteria for Contraceptive Use (5th edition, 2015)
• ข้อ ง. (Tamoxifen): Tamoxifen เป็น SERM antagonist ที่ breast แต่ partial agonist ที่ uterus (เสี่ยง endometrial cancer) ต้องระวัง DDI กับ CYP2D6 inhibitors เช่น fluoxetine
• ข้อ จ. (Progesterone): Progesterone มีฤทธิ์ยับยั้ง LH surge ป้องกันการตกไข่และทำให้ cervical mucus หนาขึ้น ใช้ใน luteal phase support ใน IVF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00" t="n"/>
      <c r="L16" s="88" t="inlineStr">
        <is>
          <t>Hormonal replacement</t>
        </is>
      </c>
      <c r="M16" s="100" t="inlineStr">
        <is>
          <t>Clinic</t>
        </is>
      </c>
      <c r="N16" s="88" t="inlineStr">
        <is>
          <t>ข้อ 14 Pharma Plus เล่มม่วง (เฉลยข้อ ข)</t>
        </is>
      </c>
      <c r="O16" s="100" t="n"/>
      <c r="P16" s="100" t="n"/>
      <c r="Q16" s="100" t="n"/>
    </row>
    <row r="17" ht="13.2" customHeight="1" s="49">
      <c r="A17" s="119" t="inlineStr">
        <is>
          <t>15</t>
        </is>
      </c>
      <c r="B17" s="88" t="inlineStr">
        <is>
          <t>ยาเม็ดคุมกำเนิดใช้ในการบำบัดรักษาภาวะต่าง ๆ ยกเว้น</t>
        </is>
      </c>
      <c r="C17" s="100" t="n"/>
      <c r="D17" s="88" t="inlineStr">
        <is>
          <t>เลื่อนประจำเดือน</t>
        </is>
      </c>
      <c r="E17" s="88" t="inlineStr">
        <is>
          <t>เยื่อบุโพรงมดลูกเจริญผิดปกติ</t>
        </is>
      </c>
      <c r="F17" s="88" t="inlineStr">
        <is>
          <t>ภาวะปวดประจำเดือน</t>
        </is>
      </c>
      <c r="G17" s="88" t="inlineStr">
        <is>
          <t>ภาวะประจำเดือนผิดปกติ</t>
        </is>
      </c>
      <c r="H17" s="88" t="inlineStr">
        <is>
          <t>ลดอาการคัดเต้านมหลังคลอดบุตร</t>
        </is>
      </c>
      <c r="I17" s="119" t="n">
        <v>5</v>
      </c>
      <c r="J17" s="88" t="inlineStr">
        <is>
          <t>✅ คำตอบที่ถูกต้อง: ข้อ จ. ลดอาการคัดเต้านมหลังคลอดบุตร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ลดอาการคัดเต้านมหลังคลอดบุตร ยาเม็ดคุมกำเนิดชนิดฮอร์โมนรวมมีข้อบ่งใช้รักษาและบรรเทาอาการทางนรีเวชหลายประการ เช่น เลื่อนประจำเดือน, รักษาเยื่อบุโพรงมดลูกเจริญผิดปกติ (endometriosis), ลดอาการปวดประจำเดือน (dysmenorrhea) และปรับรอบประจำเดือนให้ปกติ อย่างไรก็ตาม การใช้ฮอร์โมนเอสโตรเจนในยาเม็ดคุมกำเนิดไม่มีข้อบ่งใช้ในการลดอาการคัดเต้านมหลังคลอดบุตร (เพราะ estrogen อาจเพิ่มความเสี่ยงลิ่มเลือดอุดตันหลังคลอดและยับยั้งการหลั่งน้ำนม)
🔍 ข้ออื่นผิดเพราะอะไร:
• ข้อ ก. (เลื่อนประจำเดือน): เลื่อนประจำเดือน ไม่ตรงกับข้อบ่งใช้หรือกลไกการออกฤทธิ์ที่ถูกต้องตาม WHO Medical Eligibility Criteria for Contraceptive Use (5th edition, 2015)
• ข้อ ข. (เยื่อบุโพรงมดลูกเจริญผิดปกติ): เยื่อบุโพรงมดลูกเจริญผิดปกติ ไม่ตรงกับข้อบ่งใช้หรือกลไกการออกฤทธิ์ที่ถูกต้องตาม WHO Medical Eligibility Criteria for Contraceptive Use (5th edition, 2015)
• ข้อ ค. (ภาวะปวดประจำเดือน): ภาวะปวดประจำเดือน ไม่ตรงกับข้อบ่งใช้หรือกลไกการออกฤทธิ์ที่ถูกต้องตาม WHO Medical Eligibility Criteria for Contraceptive Use (5th edition, 2015)
• ข้อ ง. (ภาวะประจำเดือนผิดปกติ): ภาวะประจำเดือนผิดปกติ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17" s="100" t="n"/>
      <c r="L17" s="88" t="inlineStr">
        <is>
          <t>Oral contraceptive</t>
        </is>
      </c>
      <c r="M17" s="100" t="inlineStr">
        <is>
          <t>Clinic</t>
        </is>
      </c>
      <c r="N17" s="88" t="inlineStr">
        <is>
          <t>ข้อ 15 Pharma Plus เล่มม่วง (เฉลยข้อ จ)</t>
        </is>
      </c>
      <c r="O17" s="100" t="n"/>
      <c r="P17" s="100" t="n"/>
      <c r="Q17" s="100" t="n"/>
    </row>
    <row r="18" ht="13.2" customHeight="1" s="49">
      <c r="A18" s="119" t="inlineStr">
        <is>
          <t>16</t>
        </is>
      </c>
      <c r="B18" s="88" t="inlineStr">
        <is>
          <t>ยาที่มีผลกระตุ้นการหลั่ง prolactin ยกเว้น</t>
        </is>
      </c>
      <c r="C18" s="100" t="n"/>
      <c r="D18" s="88" t="inlineStr">
        <is>
          <t>Reserpine</t>
        </is>
      </c>
      <c r="E18" s="88" t="inlineStr">
        <is>
          <t>Domperidone</t>
        </is>
      </c>
      <c r="F18" s="88" t="inlineStr">
        <is>
          <t>Phenothiazine</t>
        </is>
      </c>
      <c r="G18" s="88" t="inlineStr">
        <is>
          <t>Levodopa</t>
        </is>
      </c>
      <c r="H18" s="88" t="inlineStr">
        <is>
          <t>Butyrophenone</t>
        </is>
      </c>
      <c r="I18" s="119" t="n">
        <v>4</v>
      </c>
      <c r="J18" s="88" t="inlineStr">
        <is>
          <t>✅ คำตอบที่ถูกต้อง: ข้อ ง. Levodopa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Levodopa Prolactin ถูกควบคุมโดยสารยับยั้งหลักคือ dopamine ยาที่ไปบล็อก dopamine receptors (เช่น Reserpine, Domperidone, Phenothiazine, Butyrophenone) จะกระตุ้นให้เกิดภาวะ hyperprolactinemia ในทางตรงกันข้าม Levodopa เป็นสารตั้งต้นของ dopamine จึงออกฤทธิ์กระตุ้น dopamine receptors ส่งผลให้ระดับ prolactin ลดลงหรือไม่กระตุ้นการหลั่ง prolactin
🔍 ข้ออื่นผิดเพราะอะไร:
• ข้อ ก. (Reserpine): Reserpine ไม่ตรงกับข้อบ่งใช้หรือกลไกการออกฤทธิ์ที่ถูกต้องตาม WHO Medical Eligibility Criteria for Contraceptive Use (5th edition, 2015)
• ข้อ ข. (Domperidone): เป็น peripheral D2 receptor antagonist เพิ่ม GI motility ไม่ผ่าน BBB จึงไม่ทำให้เกิด EPS เด่นชัด แต่ต้องระวัง QT prolongation ในขนาดสูง (&gt; 30 mg/day)
• ข้อ ค. (Phenothiazine): Phenothiazine ไม่ตรงกับข้อบ่งใช้หรือกลไกการออกฤทธิ์ที่ถูกต้องตาม WHO Medical Eligibility Criteria for Contraceptive Use (5th edition, 2015)
• ข้อ จ. (Butyrophenone): Butyrophenone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8" s="100" t="n"/>
      <c r="L18" s="88" t="inlineStr">
        <is>
          <t>Oral contraceptive</t>
        </is>
      </c>
      <c r="M18" s="100" t="inlineStr">
        <is>
          <t>Clinic</t>
        </is>
      </c>
      <c r="N18" s="88" t="inlineStr">
        <is>
          <t>ข้อ 16 Pharma Plus เล่มม่วง (เฉลยข้อ ง)</t>
        </is>
      </c>
      <c r="O18" s="100" t="n"/>
      <c r="P18" s="100" t="n"/>
      <c r="Q18" s="100" t="n"/>
    </row>
    <row r="19" ht="13.2" customHeight="1" s="49">
      <c r="A19" s="119" t="inlineStr">
        <is>
          <t>17</t>
        </is>
      </c>
      <c r="B19" s="88" t="inlineStr">
        <is>
          <t>อาการข้างเคียงข้อใดเกิดจากการมี estrogen มากเกินไป</t>
        </is>
      </c>
      <c r="C19" s="100" t="n"/>
      <c r="D19" s="88" t="inlineStr">
        <is>
          <t>เป็นฝ้า</t>
        </is>
      </c>
      <c r="E19" s="88" t="inlineStr">
        <is>
          <t>เป็นสิว</t>
        </is>
      </c>
      <c r="F19" s="88" t="inlineStr">
        <is>
          <t>Noncyclic weight gain</t>
        </is>
      </c>
      <c r="G19" s="88" t="inlineStr">
        <is>
          <t>Hypomenorrhea</t>
        </is>
      </c>
      <c r="H19" s="88" t="inlineStr">
        <is>
          <t>เต้านมเล็กลง</t>
        </is>
      </c>
      <c r="I19" s="119" t="n">
        <v>3</v>
      </c>
      <c r="J19" s="88" t="inlineStr">
        <is>
          <t>✅ คำตอบที่ถูกต้อง: ข้อ ค. Noncyclic weight gain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Noncyclic weight gain อาการข้างเคียงจากภาวะที่มีเอสโตรเจนมากเกินไป (Estrogen excess) ได้แก่ คลื่นไส้, เต้านมตึงคัดและขยายใหญ่ขึ้น, น้ำหนักเพิ่มจากการคั่งของน้ำ (fluid retention/weight gain), ปวดศีรษะ, และการเกิดฝ้า (melasma หรือ chloasma) ส่วนสิว มักเกิดจากฤทธิ์ของ androgen เกิน
🔍 ข้ออื่นผิดเพราะอะไร:
• ข้อ ก. (เป็นฝ้า): เป็นฝ้า ไม่ตรงกับข้อบ่งใช้หรือกลไกการออกฤทธิ์ที่ถูกต้องตาม WHO Medical Eligibility Criteria for Contraceptive Use (5th edition, 2015)
• ข้อ ข. (เป็นสิว): เป็นสิว ไม่ตรงกับข้อบ่งใช้หรือกลไกการออกฤทธิ์ที่ถูกต้องตาม WHO Medical Eligibility Criteria for Contraceptive Use (5th edition, 2015)
• ข้อ ง. (Hypomenorrhea): Hypomenorrhea ไม่ตรงกับข้อบ่งใช้หรือกลไกการออกฤทธิ์ที่ถูกต้องตาม WHO Medical Eligibility Criteria for Contraceptive Use (5th edition, 2015)
• ข้อ จ. (เต้านมเล็กลง): เต้านมเล็กลง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00" t="n"/>
      <c r="L19" s="88" t="inlineStr">
        <is>
          <t>Hormonal replacement</t>
        </is>
      </c>
      <c r="M19" s="100" t="inlineStr">
        <is>
          <t>Clinic</t>
        </is>
      </c>
      <c r="N19" s="88" t="inlineStr">
        <is>
          <t>ข้อ 17 Pharma Plus เล่มม่วง (เฉลยข้อ ค)</t>
        </is>
      </c>
      <c r="O19" s="100" t="n"/>
      <c r="P19" s="100" t="n"/>
      <c r="Q19" s="100" t="n"/>
    </row>
    <row r="20" ht="13.2" customHeight="1" s="49">
      <c r="A20" s="119" t="inlineStr">
        <is>
          <t>18</t>
        </is>
      </c>
      <c r="B20" s="88" t="inlineStr">
        <is>
          <t>ข้อใดไม่ใช่ clinical use ของ progesterone</t>
        </is>
      </c>
      <c r="C20" s="100" t="n"/>
      <c r="D20" s="88" t="inlineStr">
        <is>
          <t>Contraceptive</t>
        </is>
      </c>
      <c r="E20" s="88" t="inlineStr">
        <is>
          <t>Endometriosis</t>
        </is>
      </c>
      <c r="F20" s="88" t="inlineStr">
        <is>
          <t>Dysfunction uterine bleeding</t>
        </is>
      </c>
      <c r="G20" s="88" t="inlineStr">
        <is>
          <t>การเลื่อนกำหนดการมีประจำเดือน</t>
        </is>
      </c>
      <c r="H20" s="88" t="inlineStr">
        <is>
          <t>มะเร็งเต้านม</t>
        </is>
      </c>
      <c r="I20" s="119" t="n">
        <v>5</v>
      </c>
      <c r="J20" s="88" t="inlineStr">
        <is>
          <t>✅ คำตอบที่ถูกต้อง: ข้อ จ. มะเร็งเต้านม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มะเร็งเต้านม Progesterone หรือ progestin มีข้อบ่งใช้ทางการแพทย์์หลายประการ เช่น คุมกำเนิด (Contraceptive), รักษาเยื่อบุโพรงมดลูกเจริญผิดปกติ (Endometriosis), รักษาภาวะเลือดออกผิดปกติจากโพรงมดลูก (Dysfunctional uterine bleeding - DUB) และเลื่อนประจำเดือน แต่ไม่มีข้อบ่งใช้ในการรักษามะเร็งเต้านม (แม้ฮอร์โมนบางตัวจะใช้ในมะเร็งชนิดอื่น แต่ progesterone ไม่ใช่ยารักษามะเร็งเต้านมโดยตรง และเอสโตรเจน/โปรเจสตินบางตัวอาจเพิ่มความเสี่ยงมะเร็งเต้านมด้วยซ้ำ)
🔍 ข้ออื่นผิดเพราะอะไร:
• ข้อ ก. (Contraceptive): Contraceptive ไม่ตรงกับข้อบ่งใช้หรือกลไกการออกฤทธิ์ที่ถูกต้องตาม WHO Medical Eligibility Criteria for Contraceptive Use (5th edition, 2015)
• ข้อ ข. (Endometriosis): Endometriosis ไม่ตรงกับข้อบ่งใช้หรือกลไกการออกฤทธิ์ที่ถูกต้องตาม WHO Medical Eligibility Criteria for Contraceptive Use (5th edition, 2015)
• ข้อ ค. (Dysfunction uterine bleeding): Dysfunction uterine bleeding ไม่ตรงกับข้อบ่งใช้หรือกลไกการออกฤทธิ์ที่ถูกต้องตาม WHO Medical Eligibility Criteria for Contraceptive Use (5th edition, 2015)
• ข้อ ง. (การเลื่อนกำหนดการมีประจำเดือน): การเลื่อนกำหนดการมีประจำเดือน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00" t="n"/>
      <c r="L20" s="88" t="inlineStr">
        <is>
          <t>Hormonal replacement</t>
        </is>
      </c>
      <c r="M20" s="100" t="inlineStr">
        <is>
          <t>Clinic</t>
        </is>
      </c>
      <c r="N20" s="88" t="inlineStr">
        <is>
          <t>ข้อ 18 Pharma Plus เล่มม่วง (เฉลยข้อ จ)</t>
        </is>
      </c>
      <c r="O20" s="100" t="n"/>
      <c r="P20" s="100" t="n"/>
      <c r="Q20" s="100" t="n"/>
    </row>
    <row r="21" ht="13.2" customHeight="1" s="49">
      <c r="A21" s="119" t="inlineStr">
        <is>
          <t>19</t>
        </is>
      </c>
      <c r="B21" s="88" t="inlineStr">
        <is>
          <t>วิธีคุมกำเนิดชนิดใดมีประสิทธิภาพในการคุมกำเนิดได้ดีที่สุด</t>
        </is>
      </c>
      <c r="C21" s="100" t="n"/>
      <c r="D21" s="88" t="inlineStr">
        <is>
          <t>ยาเม็ดคุมกำเนิด</t>
        </is>
      </c>
      <c r="E21" s="88" t="inlineStr">
        <is>
          <t>ถุงยางอนามัย</t>
        </is>
      </c>
      <c r="F21" s="88" t="inlineStr">
        <is>
          <t>ใส่ห่วงอนามัย</t>
        </is>
      </c>
      <c r="G21" s="88" t="inlineStr">
        <is>
          <t>การนับระยะปลอดภัย</t>
        </is>
      </c>
      <c r="H21" s="88" t="inlineStr">
        <is>
          <t>ใช้ยาฆ่าอสุจิ</t>
        </is>
      </c>
      <c r="I21" s="119" t="n">
        <v>3</v>
      </c>
      <c r="J21" s="88" t="inlineStr">
        <is>
          <t>✅ คำตอบที่ถูกต้อง: ข้อ ค. ใส่ห่วงอนามัย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ใส่ห่วงอนามัย ห่วงอนามัย (Intrauterine device - IUD ทั้งแบบทองแดงและแบบฮอร์โมน) จัดเป็นวิธีคุมกำเนิดแบบชั่วคราวที่มี efficacy สูงที่สุด (Highest efficacy) โดยมีอัตราความล้มเหลวต่ำมาก (less than 1% typical use failure rate) ใกล้เคียงกับการทำหมันถาวร เมื่อเทียบกับยาเม็ดคุมกำเนิด ถุงยางอนามัย หรือการนับวัน ซึ่งมีโอกาสล้มเหลวจากการลืมใช้หรือใช้ไม่ถูกวิธีสูงกว่า
🔍 ข้ออื่นผิดเพราะอะไร:
• ข้อ ก. (ยาเม็ดคุมกำเนิด): ยาเม็ดคุมกำเนิด ไม่ตรงกับข้อบ่งใช้หรือกลไกการออกฤทธิ์ที่ถูกต้องตาม WHO Medical Eligibility Criteria for Contraceptive Use (5th edition, 2015)
• ข้อ ข. (ถุงยางอนามัย): ถุงยางอนามัย ไม่ตรงกับข้อบ่งใช้หรือกลไกการออกฤทธิ์ที่ถูกต้องตาม WHO Medical Eligibility Criteria for Contraceptive Use (5th edition, 2015)
• ข้อ ง. (การนับระยะปลอดภัย): การนับระยะปลอดภัย ไม่ตรงกับข้อบ่งใช้หรือกลไกการออกฤทธิ์ที่ถูกต้องตาม WHO Medical Eligibility Criteria for Contraceptive Use (5th edition, 2015)
• ข้อ จ. (ใช้ยาฆ่าอสุจิ): ใช้ยาฆ่าอสุจิ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1" s="100" t="n"/>
      <c r="L21" s="88" t="inlineStr">
        <is>
          <t>Oral contraceptive</t>
        </is>
      </c>
      <c r="M21" s="100" t="inlineStr">
        <is>
          <t>Clinic</t>
        </is>
      </c>
      <c r="N21" s="88" t="inlineStr">
        <is>
          <t>ข้อ 19 Pharma Plus เล่มม่วง (เฉลยข้อ ค)</t>
        </is>
      </c>
      <c r="O21" s="100" t="n"/>
      <c r="P21" s="100" t="n"/>
      <c r="Q21" s="100" t="n"/>
    </row>
    <row r="22" ht="13.2" customHeight="1" s="49">
      <c r="A22" s="119" t="inlineStr">
        <is>
          <t>20</t>
        </is>
      </c>
      <c r="B22" s="88" t="inlineStr">
        <is>
          <t>Levonorgestrel สามารถใช้ในการคุมกำเนิดในผู้ป่วยกลุ่มใด</t>
        </is>
      </c>
      <c r="C22" s="100" t="n"/>
      <c r="D22" s="88" t="inlineStr">
        <is>
          <t>สตรีมีครรภ์</t>
        </is>
      </c>
      <c r="E22" s="88" t="inlineStr">
        <is>
          <t>ผู้ป่วย ischemic heart disease</t>
        </is>
      </c>
      <c r="F22" s="88" t="inlineStr">
        <is>
          <t>ผู้ป่วย hypertension</t>
        </is>
      </c>
      <c r="G22" s="88" t="inlineStr">
        <is>
          <t>ผู้ป่วยประวัติ breast cancer</t>
        </is>
      </c>
      <c r="H22" s="88" t="inlineStr">
        <is>
          <t>ผู้ป่วยโรคหอบหืด</t>
        </is>
      </c>
      <c r="I22" s="119" t="n">
        <v>2</v>
      </c>
      <c r="J22" s="88" t="inlineStr">
        <is>
          <t>✅ คำตอบที่ถูกต้อง: ข้อ ข. ผู้ป่วย ischemic heart disease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 ischemic heart disease Levonorgestrel (ยาคุมกำเนิดฉุกเฉินเดี่ยว) ไม่มีฮอร์โมนเอสโตรเจน จึงสามารถใช้ได้อย่างปลอดภัยในผู้ป่วยโรคระบบทางเดินหายใจ เช่น โรคหอบหืด contraindication ที่สำคัญ ได้แก่ การตั้งครรภ์ และควรระวัง/ห้ามใช้ในมะเร็งเต้านมหรือโรคหัวใจขาดเลือดรุนแรง (ตามเกณฑ์ WHO MEC)
🔍 ข้ออื่นผิดเพราะอะไร:
• ข้อ ก. (สตรีมีครรภ์): สตรีมีครรภ์ ไม่ตรงกับข้อบ่งใช้หรือกลไกการออกฤทธิ์ที่ถูกต้องตาม WHO Medical Eligibility Criteria for Contraceptive Use (5th edition, 2015)
• ข้อ ค. (ผู้ป่วย hypertension): ผู้ป่วย hypertension ไม่ตรงกับข้อบ่งใช้หรือกลไกการออกฤทธิ์ที่ถูกต้องตาม WHO Medical Eligibility Criteria for Contraceptive Use (5th edition, 2015)
• ข้อ ง. (ผู้ป่วยประวัติ breast cancer): ผู้ป่วยประวัติ breast cancer ไม่ตรงกับข้อบ่งใช้หรือกลไกการออกฤทธิ์ที่ถูกต้องตาม WHO Medical Eligibility Criteria for Contraceptive Use (5th edition, 2015)
• ข้อ จ. (ผู้ป่วยโรคหอบหืด): ผู้ป่วยโรคหอบหืด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2" s="100" t="n"/>
      <c r="L22" s="88" t="inlineStr">
        <is>
          <t>Oral contraceptive</t>
        </is>
      </c>
      <c r="M22" s="100" t="inlineStr">
        <is>
          <t>Clinic</t>
        </is>
      </c>
      <c r="N22" s="88" t="inlineStr">
        <is>
          <t>ข้อ 20 Pharma Plus เล่มม่วง (เฉลยข้อ ข ค ง จ)</t>
        </is>
      </c>
      <c r="O22" s="100" t="n"/>
      <c r="P22" s="100" t="n"/>
      <c r="Q22" s="100" t="n"/>
    </row>
    <row r="23" ht="13.2" customHeight="1" s="49">
      <c r="A23" s="119" t="inlineStr">
        <is>
          <t>21</t>
        </is>
      </c>
      <c r="B23" s="88" t="inlineStr">
        <is>
          <t>ข้อใดต่อไปนี้ผิดเกี่ยวกับ levonorgestrel</t>
        </is>
      </c>
      <c r="C23" s="100" t="n"/>
      <c r="D23" s="88" t="inlineStr">
        <is>
          <t>มีกลไกการออกฤทธิ์ คือ ยับยั้งการตกไข่</t>
        </is>
      </c>
      <c r="E23" s="88" t="inlineStr">
        <is>
          <t>ประสิทธิภาพในการป้องกันการตั้งครรภ์จะสูงสุด ถ้ารับหลังการร่วมเพศทันที</t>
        </is>
      </c>
      <c r="F23" s="88" t="inlineStr">
        <is>
          <t>ประสิทธิภาพในการป้องกันการตั้งครรภ์จะเทียบเท่ากับการใช้ยาเม็ดคุมกำเนิดทั่วไป</t>
        </is>
      </c>
      <c r="G23" s="88" t="inlineStr">
        <is>
          <t>มี side effect คือ ปวดหัวนะ คลื่นไส้ อาเจียน</t>
        </is>
      </c>
      <c r="H23" s="88" t="inlineStr">
        <is>
          <t>ประสิทธิภาพในการป้องกันการตั้งครรภ์จะลดลง ถ้าร่วมกับ barbiturate ที่เป็น hepatic drug metabolizing enzyme inducer</t>
        </is>
      </c>
      <c r="I23" s="119" t="n">
        <v>3</v>
      </c>
      <c r="J23" s="88" t="inlineStr">
        <is>
          <t>✅ คำตอบที่ถูกต้อง: ข้อ ค. ประสิทธิภาพในการป้องกันการตั้งครรภ์จะเทียบเท่ากับการใช้ยาเม็ดคุมกำเนิดทั่วไป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ประสิทธิภาพในการป้องกันการตั้งครรภ์จะเทียบเท่ากับการใช้ยาเม็ดคุมกำเนิดทั่วไป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ยาคุมกำเนิดฉุกเฉิน (Levonorgestrel) มี efficacy ต่ำกว่ายาเม็ดคุมกำเนิดแบบรายเดือนทั่วไป ไม่ควรใช้แทนวิธีคุมกำเนิดปกติ และ efficacy จะลดลงเมื่อใช้ร่วมกับยาที่เหนี่ยวนำเอนไซม์ในตับ (Enzyme inducers เช่น barbiturates, rifampicin)
🔍 ข้ออื่นผิดเพราะอะไร:
• ข้อ ก. (มีกลไกการออกฤทธิ์ คือ ยับยั้งการตกไข่): มีกลไกการออกฤทธิ์ คือ ยับยั้งการตกไข่ ไม่ตรงกับข้อบ่งใช้หรือกลไกการออกฤทธิ์ที่ถูกต้องตาม WHO Medical Eligibility Criteria for Contraceptive Use (5th edition, 2015)
• ข้อ ข. (ประสิทธิภาพในการป้องกันการตั้งครรภ์จะสูงสุด ถ้ารับหลังการร่วมเพศทันที): ประสิทธิภาพในการป้องกันการตั้งครรภ์จะสูงสุด ถ้ารับหลังการร่วมเพศทันที ไม่ตรงกับข้อบ่งใช้หรือกลไกการออกฤทธิ์ที่ถูกต้องตาม WHO Medical Eligibility Criteria for Contraceptive Use (5th edition, 2015)
• ข้อ ง. (มี side effect คือ ปวดหัวนะ คลื่นไส้ อาเจียน): มี side effect คือ ปวดหัวนะ คลื่นไส้ อาเจียน ไม่ตรงกับข้อบ่งใช้หรือกลไกการออกฤทธิ์ที่ถูกต้องตาม WHO Medical Eligibility Criteria for Contraceptive Use (5th edition, 2015)
• ข้อ จ. (ประสิทธิภาพในการป้องกันการตั้งครรภ์จะลดลง ถ้าร่วมกับ barbiturate ที่เป็น hepatic drug metabolizing enzyme inducer): ARB ยับยั้ง AT1 receptor โดยตรง ไม่เพิ่ม bradykinin จึงไม่มีอาการไอ มีผล renoprotective ใน DKD คล้าย ACEi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3" s="100" t="n"/>
      <c r="L23" s="88" t="inlineStr">
        <is>
          <t>Oral contraceptive</t>
        </is>
      </c>
      <c r="M23" s="100" t="inlineStr">
        <is>
          <t>Clinic</t>
        </is>
      </c>
      <c r="N23" s="88" t="inlineStr">
        <is>
          <t>ข้อ 21 Pharma Plus เล่มม่วง (เฉลยข้อ ค)</t>
        </is>
      </c>
      <c r="O23" s="100" t="n"/>
      <c r="P23" s="100" t="n"/>
      <c r="Q23" s="100" t="n"/>
    </row>
    <row r="24" ht="13.2" customHeight="1" s="49">
      <c r="A24" s="119" t="inlineStr">
        <is>
          <t>22</t>
        </is>
      </c>
      <c r="B24" s="88" t="inlineStr">
        <is>
          <t>หญิงไทยอายุ 25 ปี มาขอซื้อยาคุมกำเนิดฉุกเฉินจากร้านยาแห่งหนึ่ง เมื่อเภสัชกรซักประวัติเพิ่มเติมพบว่า สามีประกอบอาชีพเป็นพนักงานขาย ซึ่งในแต่ละเดือนจะมีเวลาอยู่กับครอบครัวเพียงสองสัปดาห์ วิธีการใช้ยาคุมกำเนิด (levonorgestrel) ข้อใดถูก</t>
        </is>
      </c>
      <c r="C24" s="100" t="n"/>
      <c r="D24" s="88" t="inlineStr">
        <is>
          <t>รับประทานครั้งละ 2 เม็ด ภายใน 12 ชั่วโมง หลังจากนั้นอีก 12 ชั่วโมง รับประทานอีก 2 เม็ด</t>
        </is>
      </c>
      <c r="E24" s="88" t="inlineStr">
        <is>
          <t>รับประทาน 1 เม็ด ภายใน 72 ชั่วโมง หลังจากนั้นอีก 12 ชั่วโมง รับประทานอีก 1 เม็ด</t>
        </is>
      </c>
      <c r="F24" s="88" t="inlineStr">
        <is>
          <t>รับประทาน 2 เม็ด ภายใน 72 ชั่วโมง ครั้งเดียว</t>
        </is>
      </c>
      <c r="G24" s="88" t="inlineStr">
        <is>
          <t>รับประทาน 2 เม็ด ภายใน 1 ชั่วโมง</t>
        </is>
      </c>
      <c r="H24" s="88" t="inlineStr">
        <is>
          <t>รับประทานหนึ่งเม็ดติดต่อกันนาน 5 วัน</t>
        </is>
      </c>
      <c r="I24" s="119" t="n">
        <v>2</v>
      </c>
      <c r="J24" s="88" t="inlineStr">
        <is>
          <t>✅ คำตอบที่ถูกต้อง: ข้อ ข. รับประทาน 1 เม็ด ภายใน 72 ชั่วโมง หลังจากนั้นอีก 12 ชั่วโมง รับประทานอีก 1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 1 เม็ด ภายใน 72 ชั่วโมง หลังจากนั้นอีก 12 ชั่วโมง รับประทานอีก 1 เม็ด ตามแนวทางการใช้ Levonorgestrel ขนาด 0.75 mg (ชนิด 2 เม็ด) ให้รับประทาน 2 เม็ดครั้งเดียว หรือแบ่งกินเม็ดละห่างกัน 12 ชั่วโมง ภายใน 72 ชั่วโมงหลังมีเพศสัมพันธ์ (ปัจจุบันขนาด 1.5 mg รับประทาน 1 เม็ดครั้งเดียว)
🔍 ข้ออื่นผิดเพราะอะไร:
• ข้อ ก. (รับประทานครั้งละ 2 เม็ด ภายใน 12 ชั่วโมง หลังจากนั้นอีก 12 ชั่วโมง รับประทานอีก 2 เม็ด): รับประทานครั้งละ 2 เม็ด ภายใน 12 ชั่วโมง หลังจากนั้นอีก 12 ชั่วโมง รับประทานอีก 2 เม็ด ไม่ตรงกับข้อบ่งใช้หรือกลไกการออกฤทธิ์ที่ถูกต้องตาม WHO Medical Eligibility Criteria for Contraceptive Use (5th edition, 2015)
• ข้อ ค. (รับประทาน 2 เม็ด ภายใน 72 ชั่วโมง ครั้งเดียว): รับประทาน 2 เม็ด ภายใน 72 ชั่วโมง ครั้งเดียว ไม่ตรงกับข้อบ่งใช้หรือกลไกการออกฤทธิ์ที่ถูกต้องตาม WHO Medical Eligibility Criteria for Contraceptive Use (5th edition, 2015)
• ข้อ ง. (รับประทาน 2 เม็ด ภายใน 1 ชั่วโมง): รับประทาน 2 เม็ด ภายใน 1 ชั่วโมง ไม่ตรงกับข้อบ่งใช้หรือกลไกการออกฤทธิ์ที่ถูกต้องตาม WHO Medical Eligibility Criteria for Contraceptive Use (5th edition, 2015)
• ข้อ จ. (รับประทานหนึ่งเม็ดติดต่อกันนาน 5 วัน): รับประทานหนึ่งเม็ดติดต่อกันนาน 5 วัน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4" s="100" t="n"/>
      <c r="L24" s="88" t="inlineStr">
        <is>
          <t>Oral contraceptive</t>
        </is>
      </c>
      <c r="M24" s="100" t="inlineStr">
        <is>
          <t>Clinic</t>
        </is>
      </c>
      <c r="N24" s="88" t="inlineStr">
        <is>
          <t>ข้อ 22 Pharma Plus เล่มม่วง (เฉลยข้อ ข ค)</t>
        </is>
      </c>
      <c r="O24" s="100" t="n"/>
      <c r="P24" s="100" t="n"/>
      <c r="Q24" s="100" t="n"/>
    </row>
    <row r="25" ht="13.2" customHeight="1" s="49">
      <c r="A25" s="119" t="inlineStr">
        <is>
          <t>23</t>
        </is>
      </c>
      <c r="B25" s="88" t="inlineStr">
        <is>
          <t>เภสัชกรแนะนำให้ผู้ป่วยรับประทานยาคุมชนิด combines pill ควรเลือกยาคุมในข้อใด ในกรณีที่เริ่มใช้เป็นครั้งแรก</t>
        </is>
      </c>
      <c r="C25" s="100" t="n"/>
      <c r="D25" s="88" t="inlineStr">
        <is>
          <t>Ethinyl estradiol 0.05 mg + ethinodiol diacetate 1 mg</t>
        </is>
      </c>
      <c r="E25" s="88" t="inlineStr">
        <is>
          <t>Mestranol 0.05 mg + northisterone 1 mg</t>
        </is>
      </c>
      <c r="F25" s="88" t="inlineStr">
        <is>
          <t>Ethinyl estradiol 0.03 mg + levonorgestrel 0.15 mg</t>
        </is>
      </c>
      <c r="G25" s="88" t="inlineStr">
        <is>
          <t>Ethinyl estradiol 0.03 mg + gestrodene 0.075 mg</t>
        </is>
      </c>
      <c r="H25" s="88" t="inlineStr">
        <is>
          <t>Ethinyl estradiol 0.02 mg + desogestrel 0.15 mg</t>
        </is>
      </c>
      <c r="I25" s="119" t="n">
        <v>1</v>
      </c>
      <c r="J25" s="88" t="inlineStr">
        <is>
          <t>✅ คำตอบที่ถูกต้อง: ข้อ ก. Ethinyl estradiol 0.05 mg + ethinodiol diacetate 1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0.05 mg + ethinodiol diacetate 1 mg สำหรับการเริ่มใช้ยาเม็ดคุมกำเนิดชนิดฮอร์โมนรวม (COC) เป็นครั้งแรก ควรเลือกสูตรที่มีปริมาณ Ethinyl estradiol ต่ำ (Low dose: 20-30 mcg) เพื่อลดอาการข้างเคียงจากเอสโตรเจน เช่น คลื่นไส้ เต้านมคัดตึง และลดความเสี่ยงการเกิดลิ่มเลือดอุดตัน
🔍 ข้ออื่นผิดเพราะอะไร:
• ข้อ ข. (Mestranol 0.05 mg + northisterone 1 mg): Mestranol 0.05 mg + northisterone 1 mg ไม่ตรงกับข้อบ่งใช้หรือกลไกการออกฤทธิ์ที่ถูกต้องตาม WHO Medical Eligibility Criteria for Contraceptive Use (5th edition, 2015)
• ข้อ ค. (Ethinyl estradiol 0.03 mg + levonorgestrel 0.15 mg): Ethinyl estradiol ออกฤทธิ์ผ่าน ERα/ERβ เพิ่ม hepatic coagulation factor synthesis เสี่ยง VTE ในผู้มีความเสี่ยงสูง มีข้อห้ามใน WHO MEC Category 4
• ข้อ ง. (Ethinyl estradiol 0.03 mg + gestrodene 0.075 mg): Ethinyl estradiol ออกฤทธิ์ผ่าน ERα/ERβ เพิ่ม hepatic coagulation factor synthesis เสี่ยง VTE ในผู้มีความเสี่ยงสูง มีข้อห้ามใน WHO MEC Category 4
• ข้อ จ. (Ethinyl estradiol 0.02 mg + desogestrel 0.15 mg):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5" s="100" t="n"/>
      <c r="L25" s="88" t="inlineStr">
        <is>
          <t>Oral contraceptive</t>
        </is>
      </c>
      <c r="M25" s="100" t="inlineStr">
        <is>
          <t>Clinic</t>
        </is>
      </c>
      <c r="N25" s="88" t="inlineStr">
        <is>
          <t>ข้อ 23 Pharma Plus เล่มม่วง (เฉลยข้อ )</t>
        </is>
      </c>
      <c r="O25" s="100" t="n"/>
      <c r="P25" s="100" t="n"/>
      <c r="Q25" s="100" t="n"/>
    </row>
    <row r="26" ht="13.2" customHeight="1" s="49">
      <c r="A26" s="119" t="inlineStr">
        <is>
          <t>24</t>
        </is>
      </c>
      <c r="B26" s="88" t="inlineStr">
        <is>
          <t>คำแนะนำในการใช้ยาคุมกำเนิดข้อใดผิด</t>
        </is>
      </c>
      <c r="C26" s="100" t="n"/>
      <c r="D26" s="88" t="inlineStr">
        <is>
          <t>15 วันแรกที่รับประทานยาคุมกำเนิด ควรคุมกำเนิดโดยการใช้ถุงยางอนามัยด้วย</t>
        </is>
      </c>
      <c r="E26" s="88" t="inlineStr">
        <is>
          <t>2-3 แผงแรกของการรับประทานยาคุม อาจมีอาการคลื่นไส้อาเจียน จากนั้นอาการจะทุเลาลงเอง</t>
        </is>
      </c>
      <c r="F26" s="88" t="inlineStr">
        <is>
          <t>ควรรับประทานยาคุมกำเนิดทุกวัน วันละ 1 เม็ด เวลาใดก็ได้ แต่ห้ามลืม</t>
        </is>
      </c>
      <c r="G26" s="88" t="inlineStr">
        <is>
          <t>การรับประทานยาคุมกำเนิด ควรเริ่มรับประทานในวันที่ 1-5 ของการมีประจำเดือน</t>
        </is>
      </c>
      <c r="H26" s="88" t="inlineStr">
        <is>
          <t>หากลืมรับประทานยาคุมกำเนิดติดต่อกันเกิน 2 เม็ด ควรหยุดยาใช้คุมกำเนิดแผงนั้นและใช้วิธีการคุมกำเนิดแบบอื่น</t>
        </is>
      </c>
      <c r="I26" s="119" t="n">
        <v>3</v>
      </c>
      <c r="J26" s="88" t="inlineStr">
        <is>
          <t>✅ คำตอบที่ถูกต้อง: ข้อ ค. ควรรับประทานยาคุมกำเนิดทุกวัน วันละ 1 เม็ด เวลาใดก็ได้ แต่ห้ามลืม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ควรรับประทานยาคุมกำเนิดทุกวัน วันละ 1 เม็ด เวลาใดก็ได้ แต่ห้ามลืม การเริ่มรับประทานยาเม็ดคุมกำเนิดรวมภายใน 5 วันแรกของการมีประจำเดือน จะสามารถออกฤทธิ์ป้องกันการตั้งครรภ์ได้ทันที (ไม่ต้องรอถึง 15 วัน) ข้อ 1 จึงเป็นการให้คำแนะนำที่คลาดเคลื่อน
🔍 ข้ออื่นผิดเพราะอะไร:
• ข้อ ก. (15 วันแรกที่รับประทานยาคุมกำเนิด ควรคุมกำเนิดโดยการใช้ถุงยางอนามัยด้วย): 15 วันแรกที่รับประทานยาคุมกำเนิด ควรคุมกำเนิดโดยการใช้ถุงยางอนามัยด้วย ไม่ตรงกับข้อบ่งใช้หรือกลไกการออกฤทธิ์ที่ถูกต้องตาม WHO Medical Eligibility Criteria for Contraceptive Use (5th edition, 2015)
• ข้อ ข. (2-3 แผงแรกของการรับประทานยาคุม อาจมีอาการคลื่นไส้อาเจียน จากนั้นอาการจะทุเลาลงเอง): 2-3 แผงแรกของการรับประทานยาคุม อาจมีอาการคลื่นไส้อาเจียน จากนั้นอาการจะทุเลาลงเอง ไม่ตรงกับข้อบ่งใช้หรือกลไกการออกฤทธิ์ที่ถูกต้องตาม WHO Medical Eligibility Criteria for Contraceptive Use (5th edition, 2015)
• ข้อ ง. (การรับประทานยาคุมกำเนิด ควรเริ่มรับประทานในวันที่ 1-5 ของการมีประจำเดือน): การรับประทานยาคุมกำเนิด ควรเริ่มรับประทานในวันที่ 1-5 ของการมีประจำเดือน ไม่ตรงกับข้อบ่งใช้หรือกลไกการออกฤทธิ์ที่ถูกต้องตาม WHO Medical Eligibility Criteria for Contraceptive Use (5th edition, 2015)
• ข้อ จ. (หากลืมรับประทานยาคุมกำเนิดติดต่อกันเกิน 2 เม็ด ควรหยุดยาใช้คุมกำเนิดแผงนั้นและใช้วิธีการคุมกำเนิดแบบอื่น): หากลืมรับประทานยาคุมกำเนิดติดต่อกันเกิน 2 เม็ด ควรหยุดยาใช้คุมกำเนิดแผงนั้นและใช้วิธีการคุมกำเนิดแบบอื่น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6" s="100" t="n"/>
      <c r="L26" s="88" t="inlineStr">
        <is>
          <t>Oral contraceptive</t>
        </is>
      </c>
      <c r="M26" s="100" t="inlineStr">
        <is>
          <t>Clinic</t>
        </is>
      </c>
      <c r="N26" s="88" t="inlineStr">
        <is>
          <t>ข้อ 24 Pharma Plus เล่มม่วง (เฉลยข้อ ค)</t>
        </is>
      </c>
      <c r="O26" s="100" t="n"/>
      <c r="P26" s="100" t="n"/>
      <c r="Q26" s="100" t="n"/>
    </row>
    <row r="27" ht="13.2" customHeight="1" s="49">
      <c r="A27" s="119" t="inlineStr">
        <is>
          <t>25</t>
        </is>
      </c>
      <c r="B27" s="88" t="inlineStr">
        <is>
          <t>สถานการณ์ที่ 2 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ข้อใดเป็นข้อดีที่เหนือกว่าของยาสูตรผสมที่ผู้ป่วยได้รับเมื่อเปรียบเทียบกับยาฮอร์โมนเดี่ยว</t>
        </is>
      </c>
      <c r="C27" s="100" t="n"/>
      <c r="D27" s="88" t="inlineStr">
        <is>
          <t>จะช่วยให้ผลดีต่อระบบหัวใจและหลอดเลือด</t>
        </is>
      </c>
      <c r="E27" s="88" t="inlineStr">
        <is>
          <t>จะช่วยทำให้ไม่มีเลือดออกจากช่องคลอด</t>
        </is>
      </c>
      <c r="F27" s="88" t="inlineStr">
        <is>
          <t>จะช่วยลดความเสี่ยงของการเป็นมะเร็งเยื่อบุมดลูก</t>
        </is>
      </c>
      <c r="G27" s="88" t="inlineStr">
        <is>
          <t>จะช่วยลดความเสี่ยงของการเกิดมะเร็งเต้านม</t>
        </is>
      </c>
      <c r="H27" s="88" t="inlineStr">
        <is>
          <t>จะช่วยลดความเสี่ยงของการเกิดมะเร็งปากมดลูก</t>
        </is>
      </c>
      <c r="I27" s="119" t="n">
        <v>3</v>
      </c>
      <c r="J27" s="88" t="inlineStr">
        <is>
          <t>✅ คำตอบที่ถูกต้อง: ข้อ ค. จะช่วยลดความเสี่ยงของการเป็นมะเร็งเยื่อบุมดลูก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จะช่วยลดความเสี่ยงของการเป็นมะเร็งเยื่อบุมดลูก ในสตรีวัยทองที่มีมดลูก การใช้ฮอร์โมนเอสโตรเจนเดี่ยวจะเพิ่มความเสี่ยงในการเกิดมะเร็งเยื่อบุมดลูก (Endometrial hyperplasia/cancer) การเติมโปรเจสโตเจน (norgestrel) เข้าไปในรูปแบบยาผสม (Combination HRT) จึงช่วยป้องกันและลดความเสี่ยงของมะเร็งเยื่อบุมดลูกได้อย่างมีนัยสำคัญ
🔍 ข้ออื่นผิดเพราะอะไร:
• ข้อ ก. (จะช่วยให้ผลดีต่อระบบหัวใจและหลอดเลือด): จะช่วยให้ผลดีต่อระบบหัวใจและหลอดเลือด ไม่ตรงกับข้อบ่งใช้หรือกลไกการออกฤทธิ์ที่ถูกต้องตาม WHO Medical Eligibility Criteria for Contraceptive Use (5th edition, 2015)
• ข้อ ข. (จะช่วยทำให้ไม่มีเลือดออกจากช่องคลอด): จะช่วยทำให้ไม่มีเลือดออกจากช่องคลอด ไม่ตรงกับข้อบ่งใช้หรือกลไกการออกฤทธิ์ที่ถูกต้องตาม WHO Medical Eligibility Criteria for Contraceptive Use (5th edition, 2015)
• ข้อ ง. (จะช่วยลดความเสี่ยงของการเกิดมะเร็งเต้านม): จะช่วยลดความเสี่ยงของการเกิดมะเร็งเต้านม ไม่ตรงกับข้อบ่งใช้หรือกลไกการออกฤทธิ์ที่ถูกต้องตาม WHO Medical Eligibility Criteria for Contraceptive Use (5th edition, 2015)
• ข้อ จ. (จะช่วยลดความเสี่ยงของการเกิดมะเร็งปากมดลูก): จะช่วยลดความเสี่ยงของการเกิดมะเร็งปากมดลูก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7" s="100" t="n"/>
      <c r="L27" s="88" t="inlineStr">
        <is>
          <t>Oral contraceptive</t>
        </is>
      </c>
      <c r="M27" s="100" t="inlineStr">
        <is>
          <t>Clinic</t>
        </is>
      </c>
      <c r="N27" s="88" t="inlineStr">
        <is>
          <t>ข้อ 25 Pharma Plus เล่มม่วง (เฉลยข้อ ค)</t>
        </is>
      </c>
      <c r="O27" s="100" t="n"/>
      <c r="P27" s="100" t="n"/>
      <c r="Q27" s="100" t="n"/>
    </row>
    <row r="28" ht="13.2" customHeight="1" s="49">
      <c r="A28" s="119" t="inlineStr">
        <is>
          <t>26</t>
        </is>
      </c>
      <c r="B28" s="88" t="inlineStr">
        <is>
          <t>ต่อมาเนื่องจากผู้ป่วยลืมรับประทานยาบ่อย ๆ แพทย์์จึงต้องการทราบข้อมูลเกี่ยวกับยาแผ่นแปะ (transdermal patch) ว่ามีข้อดีที่เหนือกว่าการรับประทานอย่างไร</t>
        </is>
      </c>
      <c r="C28" s="100" t="n"/>
      <c r="D28" s="88" t="inlineStr">
        <is>
          <t>การให้แบบแผ่นแปะไม่มี first pass metabolism ที่ตับ</t>
        </is>
      </c>
      <c r="E28" s="88" t="inlineStr">
        <is>
          <t>การให้แบบแผ่นแปะจะมีผลการดูดซึมที่ดีกว่าแบบรับประทาน</t>
        </is>
      </c>
      <c r="F28" s="88" t="inlineStr">
        <is>
          <t>การให้แบบแผ่นแปะจะมีผลการรักษาอาการร้อนวูบวาบได้ดีกว่า</t>
        </is>
      </c>
      <c r="G28" s="88" t="inlineStr">
        <is>
          <t>การให้แบบแผ่นแปะจะมีผลการรักษาช่องคลอดแห้งได้ดีกว่า</t>
        </is>
      </c>
      <c r="H28" s="88" t="inlineStr">
        <is>
          <t>การให้แบบแผ่นแปะจะมีผลการรักษา osteoporosis ดีกว่า</t>
        </is>
      </c>
      <c r="I28" s="119" t="n">
        <v>1</v>
      </c>
      <c r="J28" s="88" t="inlineStr">
        <is>
          <t>✅ คำตอบที่ถูกต้อง: ข้อ ก. การให้แบบแผ่นแปะไม่มี first pass metabolism ที่ตับ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การให้แบบแผ่นแปะไม่มี first pass metabolism ที่ตับ ยาฮอร์โมนทดแทนชนิดแผ่นแปะผิวหนัง (transdermal patch) มีข้อดีสำคัญคือหลีกเลี่ยงกระบวนการ first-pass metabolism ที่ตับ ทำให้ระดับยาในกระแสเลือดคงที่และใช้ขนาด on ยาต่ำกว่าแบบรับประทาน
🔍 ข้ออื่นผิดเพราะอะไร:
• ข้อ ข. (การให้แบบแผ่นแปะจะมีผลการดูดซึมที่ดีกว่าแบบรับประทาน): การให้แบบแผ่นแปะจะมีผลการดูดซึมที่ดีกว่าแบบรับประทาน ไม่ตรงกับข้อบ่งใช้หรือกลไกการออกฤทธิ์ที่ถูกต้องตาม WHO Medical Eligibility Criteria for Contraceptive Use (5th edition, 2015)
• ข้อ ค. (การให้แบบแผ่นแปะจะมีผลการรักษาอาการร้อนวูบวาบได้ดีกว่า): การให้แบบแผ่นแปะจะมีผลการรักษาอาการร้อนวูบวาบได้ดีกว่า ไม่ตรงกับข้อบ่งใช้หรือกลไกการออกฤทธิ์ที่ถูกต้องตาม WHO Medical Eligibility Criteria for Contraceptive Use (5th edition, 2015)
• ข้อ ง. (การให้แบบแผ่นแปะจะมีผลการรักษาช่องคลอดแห้งได้ดีกว่า): การให้แบบแผ่นแปะจะมีผลการรักษาช่องคลอดแห้งได้ดีกว่า ไม่ตรงกับข้อบ่งใช้หรือกลไกการออกฤทธิ์ที่ถูกต้องตาม WHO Medical Eligibility Criteria for Contraceptive Use (5th edition, 2015)
• ข้อ จ. (การให้แบบแผ่นแปะจะมีผลการรักษา osteoporosis ดีกว่า): การให้แบบแผ่นแปะจะมีผลการรักษา osteoporosis ดีกว่า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100" t="n"/>
      <c r="L28" s="88" t="inlineStr">
        <is>
          <t>Oral contraceptive</t>
        </is>
      </c>
      <c r="M28" s="100" t="inlineStr">
        <is>
          <t>Clinic</t>
        </is>
      </c>
      <c r="N28" s="88" t="inlineStr">
        <is>
          <t>ข้อ 26 Pharma Plus เล่มม่วง (เฉลยข้อ ก)</t>
        </is>
      </c>
      <c r="O28" s="100" t="n"/>
      <c r="P28" s="100" t="n"/>
      <c r="Q28" s="100" t="n"/>
    </row>
    <row r="29" ht="13.2" customHeight="1" s="49">
      <c r="A29" s="119" t="inlineStr">
        <is>
          <t>27</t>
        </is>
      </c>
      <c r="B29" s="88" t="inlineStr">
        <is>
          <t>สำหรับผู้ป่วยที่ตัดมดลูก ควรใช้ฮอร์โมนทดแทนแบบใด</t>
        </is>
      </c>
      <c r="C29" s="100" t="n"/>
      <c r="D29" s="88" t="inlineStr">
        <is>
          <t>Estradiol valerate 2 mg + norgestrel 0.5 mg</t>
        </is>
      </c>
      <c r="E29" s="88" t="inlineStr">
        <is>
          <t>Medroxyprogesterone acetate 5 mg</t>
        </is>
      </c>
      <c r="F29" s="88" t="inlineStr">
        <is>
          <t>Ethynyl estradiol 30 mcg + cyproterone acetate 2 mg</t>
        </is>
      </c>
      <c r="G29" s="88" t="inlineStr">
        <is>
          <t>Conjugated estrogen 0.625 mg</t>
        </is>
      </c>
      <c r="H29" s="88" t="inlineStr">
        <is>
          <t>Conjugated estrogen 0.625 mg + medroxyprogesterone 5 mg</t>
        </is>
      </c>
      <c r="I29" s="119" t="n">
        <v>4</v>
      </c>
      <c r="J29" s="88" t="inlineStr">
        <is>
          <t>✅ คำตอบที่ถูกต้อง: ข้อ ง. Conjugated estrogen 0.625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0.625 mg ผู้ป่วยที่ได้รับการตัดมดลูกแล้ว (Hysterectomy) ไม่มีความจำเป็นต้องได้รับฮอร์โมนโปรเจสตินร่วมด้วยเพื่อป้องกันเยื่อบุโพรงมดลูกหนาตัวหรือมะเร็งเยื่อบุโพรงมดลูก จึงสามารถใช้เอสโตรเจนเดี่ยว (Unopposed estrogen เช่น Conjugated estrogen 0.625 mg) ได้อย่างปลอดภัย
🔍 ข้ออื่นผิดเพราะอะไร:
• ข้อ ก. (Estradiol valerate 2 mg + norgestrel 0.5 mg): Estradiol มีผลต่อ hepatic first-pass metabolism น้อยกว่า ethinyl estradiol เมื่อให้ผ่าน transdermal route ลด VTE risk เมื่อเทียบกับ oral route
• ข้อ ข. (Medroxyprogesterone acetate 5 mg): Progesterone มีฤทธิ์ยับยั้ง LH surge ป้องกันการตกไข่และทำให้ cervical mucus หนาขึ้น ใช้ใน luteal phase support ใน IVF
• ข้อ ค. (Ethynyl estradiol 30 mcg + cyproterone acetate 2 mg): Estradiol มีผลต่อ hepatic first-pass metabolism น้อยกว่า ethinyl estradiol เมื่อให้ผ่าน transdermal route ลด VTE risk เมื่อเทียบกับ oral route
• ข้อ จ. (Conjugated estrogen 0.625 mg + medroxyprogesterone 5 mg):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9" s="100" t="n"/>
      <c r="L29" s="88" t="inlineStr">
        <is>
          <t>Oral contraceptive</t>
        </is>
      </c>
      <c r="M29" s="100" t="inlineStr">
        <is>
          <t>Clinic</t>
        </is>
      </c>
      <c r="N29" s="88" t="inlineStr">
        <is>
          <t>ข้อ 27 Pharma Plus เล่มม่วง (เฉลยข้อ ง)</t>
        </is>
      </c>
      <c r="O29" s="100" t="n"/>
      <c r="P29" s="100" t="n"/>
      <c r="Q29" s="100" t="n"/>
    </row>
    <row r="30" ht="13.2" customHeight="1" s="49">
      <c r="A30" s="119" t="inlineStr">
        <is>
          <t>28</t>
        </is>
      </c>
      <c r="B30" s="88" t="inlineStr">
        <is>
          <t>ข้อใดเป็นอาการไม่พึงประสงค์ที่ร้ายแรงของยาที่เลือกใช้ในข้อ 27</t>
        </is>
      </c>
      <c r="C30" s="100" t="n"/>
      <c r="D30" s="88" t="inlineStr">
        <is>
          <t>Hyperlipidemia</t>
        </is>
      </c>
      <c r="E30" s="88" t="inlineStr">
        <is>
          <t>Osteoporosis</t>
        </is>
      </c>
      <c r="F30" s="88" t="inlineStr">
        <is>
          <t>Hyperbilirubinemia</t>
        </is>
      </c>
      <c r="G30" s="88" t="inlineStr">
        <is>
          <t>Congestive heart failure</t>
        </is>
      </c>
      <c r="H30" s="88" t="inlineStr">
        <is>
          <t>Thromboembolism</t>
        </is>
      </c>
      <c r="I30" s="119" t="n">
        <v>5</v>
      </c>
      <c r="J30" s="88" t="inlineStr">
        <is>
          <t>✅ คำตอบที่ถูกต้อง: ข้อ จ. Thromboembolism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Thromboembolism การใช้ฮอร์โมนเอสโตรเจนมีความเสี่ยงที่สำคัญและรุนแรงคือ การเกิดภาวะลิ่มเลือดอุดตันในหลอดเลือด (Thromboembolism / DVT / PE) โดยเฉพาะในรูปแบบรับประทาน
🔍 ข้ออื่นผิดเพราะอะไร:
• ข้อ ก. (Hyperlipidemia): Hyperlipidemia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(Hyperbilirubinemia): Hyperbilirubinemia ไม่ตรงกับข้อบ่งใช้หรือกลไกการออกฤทธิ์ที่ถูกต้องตาม WHO Medical Eligibility Criteria for Contraceptive Use (5th edition, 2015)
• ข้อ ง. (Congestive heart failure): Congestive heart failure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0" s="100" t="n"/>
      <c r="L30" s="88" t="inlineStr">
        <is>
          <t>Oral contraceptive</t>
        </is>
      </c>
      <c r="M30" s="100" t="inlineStr">
        <is>
          <t>Clinic</t>
        </is>
      </c>
      <c r="N30" s="88" t="inlineStr">
        <is>
          <t>ข้อ 28 Pharma Plus เล่มม่วง (เฉลยข้อ จ)</t>
        </is>
      </c>
      <c r="O30" s="100" t="n"/>
      <c r="P30" s="100" t="n"/>
      <c r="Q30" s="100" t="n"/>
    </row>
    <row r="31" ht="13.2" customHeight="1" s="49">
      <c r="A31" s="119" t="inlineStr">
        <is>
          <t>29</t>
        </is>
      </c>
      <c r="B31" s="88"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ข้อใดต่อไปนี้ไม่ใช่ลักษณะอาการของ primary dysmenorrhea</t>
        </is>
      </c>
      <c r="C31" s="100" t="n"/>
      <c r="D31" s="88" t="inlineStr">
        <is>
          <t>เริ่มมีอาการปวดท้องเมื่ออายุ 27 ปี</t>
        </is>
      </c>
      <c r="E31" s="88" t="inlineStr">
        <is>
          <t>ปวดบิดเป็นพัก ๆ ที่บริเวณท้องน้อย</t>
        </is>
      </c>
      <c r="F31" s="88" t="inlineStr">
        <is>
          <t>ปวดท้องก่อนมีประจำเดือนไม่กี่ชม.</t>
        </is>
      </c>
      <c r="G31" s="88" t="inlineStr">
        <is>
          <t>ปวดท้องตลอดช่วง 2-3 วันแรกของการมีประจำเดือน</t>
        </is>
      </c>
      <c r="H31" s="88" t="inlineStr">
        <is>
          <t>อาการปวดท้องดีขึ้นเมื่อรับประทานยา paracetamol หรือ ibuprofen</t>
        </is>
      </c>
      <c r="I31" s="119" t="n">
        <v>1</v>
      </c>
      <c r="J31" s="88" t="inlineStr">
        <is>
          <t>✅ คำตอบที่ถูกต้อง: ข้อ ก. เริ่มมีอาการปวดท้องเมื่ออายุ 27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เริ่มมีอาการปวดท้องเมื่ออายุ 27 ปี Primary dysmenorrhea มักเริ่มมีอาการตั้งแต่วัยรุ่น (ช่วง 6-12 เดือนแรกหลังมีประจำเดือนครั้งแรก หรือช่วงวัยรุ่นตอนต้น) หากมาเริ่มปวดครั้งแรกตอนอายุมาก (เช่น อายุ 27 ปี) มักสงสัย secondary dysmenorrhea (เช่น endometriosis, adenomyosis)
🔍 ข้ออื่นผิดเพราะอะไร:
• ข้อ ข. (ปวดบิดเป็นพัก ๆ ที่บริเวณท้องน้อย): ปวดบิดเป็นพัก ๆ ที่บริเวณท้องน้อย ไม่ตรงกับข้อบ่งใช้หรือกลไกการออกฤทธิ์ที่ถูกต้องตาม WHO Medical Eligibility Criteria for Contraceptive Use (5th edition, 2015)
• ข้อ ค. (ปวดท้องก่อนมีประจำเดือนไม่กี่ชม.): ปวดท้องก่อนมีประจำเดือนไม่กี่ชม. ไม่ตรงกับข้อบ่งใช้หรือกลไกการออกฤทธิ์ที่ถูกต้องตาม WHO Medical Eligibility Criteria for Contraceptive Use (5th edition, 2015)
• ข้อ ง. (ปวดท้องตลอดช่วง 2-3 วันแรกของการมีประจำเดือน): ปวดท้องตลอดช่วง 2-3 วันแรกของการมีประจำเดือน ไม่ตรงกับข้อบ่งใช้หรือกลไกการออกฤทธิ์ที่ถูกต้องตาม WHO Medical Eligibility Criteria for Contraceptive Use (5th edition, 2015)
• ข้อ จ. (อาการปวดท้องดีขึ้นเมื่อรับประทานยา paracetamol หรือ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1" s="100" t="n"/>
      <c r="L31" s="88" t="inlineStr">
        <is>
          <t>Dysmenorrhea</t>
        </is>
      </c>
      <c r="M31" s="100" t="inlineStr">
        <is>
          <t>Clinic</t>
        </is>
      </c>
      <c r="N31" s="88" t="inlineStr">
        <is>
          <t>ข้อ 29 Pharma Plus เล่มม่วง (เฉลยข้อ ก จ)</t>
        </is>
      </c>
      <c r="O31" s="100" t="n"/>
      <c r="P31" s="100" t="n"/>
      <c r="Q31" s="100" t="n"/>
    </row>
    <row r="32" ht="13.2" customHeight="1" s="49">
      <c r="A32" s="119" t="inlineStr">
        <is>
          <t>30</t>
        </is>
      </c>
      <c r="B32" s="88"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เภสัชกรไม่ควรให้คำแนะนำข้อใดแก่ผู้ป่วยรายนี้</t>
        </is>
      </c>
      <c r="C32" s="100" t="n"/>
      <c r="D32" s="88" t="inlineStr">
        <is>
          <t>ประคบบริเวณท้องน้อยด้วยถุงน้ำร้อนเพื่อช่วยบรรเทาและอาการปวดท้อง</t>
        </is>
      </c>
      <c r="E32" s="88" t="inlineStr">
        <is>
          <t>ควรนอนพักผ่อนมาก ๆ ระหว่างมีประจำเดือน</t>
        </is>
      </c>
      <c r="F32" s="88" t="inlineStr">
        <is>
          <t>ควรรับประทานยา ibuprofen หลังอาหารทันที</t>
        </is>
      </c>
      <c r="G32" s="88" t="inlineStr">
        <is>
          <t>สามารถรับประทานยา ibuprofen ก่อนมีอาการปวดเพื่อป้องกันได้</t>
        </is>
      </c>
      <c r="H32" s="88" t="inlineStr">
        <is>
          <t>หลีกเลี่ยงเครื่องดื่มที่มีแอลกอฮอล์ระหว่างรับประทานยา ibuprofen</t>
        </is>
      </c>
      <c r="I32" s="119" t="n">
        <v>5</v>
      </c>
      <c r="J32" s="88" t="inlineStr">
        <is>
          <t>✅ คำตอบที่ถูกต้อง: ข้อ จ. หลีกเลี่ยงเครื่องดื่มที่มีแอลกอฮอล์ระหว่างรับประทานยา ibuprofen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หลีกเลี่ยงเครื่องดื่มที่มีแอลกอฮอล์ระหว่างรับประทานยา ibuprofen ยา NSAIDs เช่น ibuprofen ควรรับประทานเมื่อเริ่มมีอาการปวดหรือก่อนมีประจำเดือนเล็กน้อยเพื่อยับยั้งการสร้าง Prostaglandins แต่การแนะนำให้รับประทานยาวันละ 3 เวลาตามรอบเวลา (TID) โดยที่ยังไม่ปวดอาจไม่จำเป็นและเพิ่มความเสี่ยง GI side effects; อย่างไรก็ดี การรับประทานยาหลังอาหารเพื่อลดระคายเคืองกระเพาะอาหารและการประคบร้อนเป็นคำแนะนำที่ถูกต้อง
🔍 ข้ออื่นผิดเพราะอะไร:
• ข้อ ก. (ประคบบริเวณท้องน้อยด้วยถุงน้ำร้อนเพื่อช่วยบรรเทาและอาการปวดท้อง): ประคบบริเวณท้องน้อยด้วยถุงน้ำร้อนเพื่อช่วยบรรเทาและอาการปวดท้อง ไม่ตรงกับข้อบ่งใช้หรือกลไกการออกฤทธิ์ที่ถูกต้องตาม WHO Medical Eligibility Criteria for Contraceptive Use (5th edition, 2015)
• ข้อ ข. (ควรนอนพักผ่อนมาก ๆ ระหว่างมีประจำเดือน): ควรนอนพักผ่อนมาก ๆ ระหว่างมีประจำเดือน ไม่ตรงกับข้อบ่งใช้หรือกลไกการออกฤทธิ์ที่ถูกต้องตาม WHO Medical Eligibility Criteria for Contraceptive Use (5th edition, 2015)
• ข้อ ค. (ควรรับประทานยา ibuprofen หลังอาหารทันที):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(สามารถรับประทานยา ibuprofen ก่อนมีอาการปวดเพื่อป้องกันได้):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2" s="100" t="n"/>
      <c r="L32" s="88" t="inlineStr">
        <is>
          <t>Dysmenorrhea</t>
        </is>
      </c>
      <c r="M32" s="100" t="inlineStr">
        <is>
          <t>Clinic</t>
        </is>
      </c>
      <c r="N32" s="88" t="inlineStr">
        <is>
          <t>ข้อ 30 Pharma Plus เล่มม่วง (เฉลยข้อ จ)</t>
        </is>
      </c>
      <c r="O32" s="100" t="n"/>
      <c r="P32" s="100" t="n"/>
      <c r="Q32" s="100" t="n"/>
    </row>
    <row r="33" ht="13.2" customHeight="1" s="49">
      <c r="A33" s="119" t="inlineStr">
        <is>
          <t>31</t>
        </is>
      </c>
      <c r="B33" s="88"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 ibuprofen ออกฤทธิ์ยับยั้งการสร้างสารใดในร่างกายซึ่งมีผลระงับอาการปวดได้</t>
        </is>
      </c>
      <c r="C33" s="100" t="n"/>
      <c r="D33" s="88" t="inlineStr">
        <is>
          <t>Serotonin</t>
        </is>
      </c>
      <c r="E33" s="88" t="inlineStr">
        <is>
          <t>Prostaglandin</t>
        </is>
      </c>
      <c r="F33" s="88" t="inlineStr">
        <is>
          <t>Cyclo-oxygenase</t>
        </is>
      </c>
      <c r="G33" s="88" t="inlineStr">
        <is>
          <t>Leukotriene</t>
        </is>
      </c>
      <c r="H33" s="88" t="inlineStr">
        <is>
          <t>Thromboxane</t>
        </is>
      </c>
      <c r="I33" s="119" t="n">
        <v>2</v>
      </c>
      <c r="J33" s="88" t="inlineStr">
        <is>
          <t>✅ คำตอบที่ถูกต้อง: ข้อ ข. Prostaglandin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Prostaglandin Ibuprofen เป็นยาในกลุ่ม NSAIDs ออกฤทธิ์ยับยั้งเอนไซม์ cyclooxygenase (COX) ส่งผลให้การสร้าง Prostaglandins (ซึ่งเป็นสาเหตุหลักของการบีบตัวของมดลูกและอาการปวดประจำเดือน) ลดลง
🔍 ข้ออื่นผิดเพราะอะไร:
• ข้อ ก. (Serotonin): Serotonin ไม่ตรงกับข้อบ่งใช้หรือกลไกการออกฤทธิ์ที่ถูกต้องตาม WHO Medical Eligibility Criteria for Contraceptive Use (5th edition, 2015)
• ข้อ ค. (Cyclo-oxygenase): Cyclo-oxygenase ไม่ตรงกับข้อบ่งใช้หรือกลไกการออกฤทธิ์ที่ถูกต้องตาม WHO Medical Eligibility Criteria for Contraceptive Use (5th edition, 2015)
• ข้อ ง. (Leukotriene): Leukotriene ไม่ตรงกับข้อบ่งใช้หรือกลไกการออกฤทธิ์ที่ถูกต้องตาม WHO Medical Eligibility Criteria for Contraceptive Use (5th edition, 2015)
• ข้อ จ. (Thromboxane): Thromboxane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3" s="100" t="n"/>
      <c r="L33" s="88" t="inlineStr">
        <is>
          <t>Dysmenorrhea</t>
        </is>
      </c>
      <c r="M33" s="100" t="inlineStr">
        <is>
          <t>Clinic</t>
        </is>
      </c>
      <c r="N33" s="88" t="inlineStr">
        <is>
          <t>ข้อ 31 Pharma Plus เล่มม่วง (เฉลยข้อ ข)</t>
        </is>
      </c>
      <c r="O33" s="100" t="n"/>
      <c r="P33" s="100" t="n"/>
      <c r="Q33" s="100" t="n"/>
    </row>
    <row r="34" ht="13.2" customHeight="1" s="49">
      <c r="A34" s="119" t="inlineStr">
        <is>
          <t>32</t>
        </is>
      </c>
      <c r="B34" s="88" t="inlineStr">
        <is>
          <t>หากผู้ป่วยรายนี้รับประทานยา ibuprofen แล้วประมาณ 1 ชม. ยังมีอาการปวด จะแนะนำยาชนิดใดเพื่อเสริมฤทธิ์แก้ปวดท้อง</t>
        </is>
      </c>
      <c r="C34" s="100" t="n"/>
      <c r="D34" s="88" t="inlineStr">
        <is>
          <t>Mefenamic acid</t>
        </is>
      </c>
      <c r="E34" s="88" t="inlineStr">
        <is>
          <t>Hyoscine-n-butyl bromide</t>
        </is>
      </c>
      <c r="F34" s="88" t="inlineStr">
        <is>
          <t>Estradiol+ levonorgertrel</t>
        </is>
      </c>
      <c r="G34" s="88" t="inlineStr">
        <is>
          <t>Orphenadrine</t>
        </is>
      </c>
      <c r="H34" s="88" t="inlineStr">
        <is>
          <t>Tolperisone</t>
        </is>
      </c>
      <c r="I34" s="119" t="n">
        <v>2</v>
      </c>
      <c r="J34" s="88" t="inlineStr">
        <is>
          <t>✅ คำตอบที่ถูกต้อง: ข้อ ข. Hyoscine-n-butyl bromide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Hyoscine-n-butyl bromide การรักษาอาการปวดประจำเดือน (Dysmenorrhea) ที่ใช้ NSAIDs (เช่น Ibuprofen) แล้วยังปวด อาจพิจารณาเสริมยาคลายกล้ามเนื้อเรียบ เช่น Hyoscine-n-butyl bromide เพื่อช่วยลดอาการเกร็งของมดลูก
🔍 ข้ออื่นผิดเพราะอะไร:
• ข้อ ก. (Mefenamic acid): Mefenamic acid ไม่ตรงกับข้อบ่งใช้หรือกลไกการออกฤทธิ์ที่ถูกต้องตาม WHO Medical Eligibility Criteria for Contraceptive Use (5th edition, 2015)
• ข้อ ค. (Estradiol+ levonorgertrel): Estradiol มีผลต่อ hepatic first-pass metabolism น้อยกว่า ethinyl estradiol เมื่อให้ผ่าน transdermal route ลด VTE risk เมื่อเทียบกับ oral route
• ข้อ ง. (Orphenadrine): Orphenadrine ไม่ตรงกับข้อบ่งใช้หรือกลไกการออกฤทธิ์ที่ถูกต้องตาม WHO Medical Eligibility Criteria for Contraceptive Use (5th edition, 2015)
• ข้อ จ. (Tolperisone): Tolperisone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4" s="100" t="n"/>
      <c r="L34" s="88" t="inlineStr">
        <is>
          <t>Dysmenorrhea</t>
        </is>
      </c>
      <c r="M34" s="100" t="inlineStr">
        <is>
          <t>Clinic</t>
        </is>
      </c>
      <c r="N34" s="88" t="inlineStr">
        <is>
          <t>ข้อ 32 Pharma Plus เล่มม่วง (เฉลยข้อ ข)</t>
        </is>
      </c>
      <c r="O34" s="100" t="n"/>
      <c r="P34" s="100" t="n"/>
      <c r="Q34" s="100" t="n"/>
    </row>
    <row r="35" ht="13.2" customHeight="1" s="49">
      <c r="A35" s="119" t="inlineStr">
        <is>
          <t>33</t>
        </is>
      </c>
      <c r="B35" s="88" t="inlineStr">
        <is>
          <t>ยาใดที่ไม่สามารถใช้รักษาอาการปวดประจำเดือน</t>
        </is>
      </c>
      <c r="C35" s="100" t="n"/>
      <c r="D35" s="88" t="inlineStr">
        <is>
          <t>Aspirin</t>
        </is>
      </c>
      <c r="E35" s="88" t="inlineStr">
        <is>
          <t>Colchicine</t>
        </is>
      </c>
      <c r="F35" s="88" t="inlineStr">
        <is>
          <t>Naproxen</t>
        </is>
      </c>
      <c r="G35" s="88" t="inlineStr">
        <is>
          <t>Celecoxib</t>
        </is>
      </c>
      <c r="H35" s="88" t="inlineStr">
        <is>
          <t>Mefenamic acid</t>
        </is>
      </c>
      <c r="I35" s="119" t="n">
        <v>2</v>
      </c>
      <c r="J35" s="88" t="inlineStr">
        <is>
          <t>✅ คำตอบที่ถูกต้อง: ข้อ ข. Colchicine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Colchicine เป็นยารักษาและป้องกันโรคเกาต์ (Gout) ไม่มีฤทธิ์ยับยั้ง Prostaglandins จึงไม่สามารถใช้รักษาอาการปวดประจำเดือนได้ ต่างจากกลุ่ม NSAIDs เช่น Aspirin, Naproxen, Celecoxib และ Mefenamic acid
🔍 ข้ออื่นผิดเพราะอะไร:
• ข้อ ก. (Aspirin): เป็น irreversible COX-1 inhibitor ยับยั้ง Thromboxane A2 เป็นแกนหลักใน antiplatelet secondary prevention ของ CVD (ขนาดยา 75-100 mg/day)
• ข้อ ค. (Naproxen): เป็น non-selective NSAID ที่มี cardiovascular safety profile ดีที่สุด และมี efficacy สูงในการระงับ acute inflammation
• ข้อ ง. (Celecoxib): เป็น selective COX-2 inhibitor มี GI safety profile ดีกว่า non-selective NSAIDs แต่มี cardiovascular risk เพิ่มขึ้น และ contraindication ในผู้ป่วย post-CABG หรือ sulfonamide allergy
• ข้อ จ. (Mefenamic acid): Mefenamic acid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5" s="100" t="n"/>
      <c r="L35" s="88" t="inlineStr">
        <is>
          <t>Dysmenorrhea</t>
        </is>
      </c>
      <c r="M35" s="100" t="inlineStr">
        <is>
          <t>Clinic</t>
        </is>
      </c>
      <c r="N35" s="88" t="inlineStr">
        <is>
          <t>ข้อ 33 Pharma Plus เล่มม่วง (เฉลยข้อ ข)</t>
        </is>
      </c>
      <c r="O35" s="100" t="n"/>
      <c r="P35" s="100" t="n"/>
      <c r="Q35" s="100" t="n"/>
    </row>
    <row r="36" ht="13.2" customHeight="1" s="49">
      <c r="A36" s="119" t="inlineStr">
        <is>
          <t>34</t>
        </is>
      </c>
      <c r="B36" s="88" t="inlineStr">
        <is>
          <t>เด็กหญิงอายุ 15 ปี รอบเดือน 28 วัน มาตรงทุกเดือน ในคืนวันที่ 5 ก.พ. ซึ่งเป็นวันที่ 4 ของรอบเดือน มีเพศสัมพันธ์กับแฟน โดยไม่ได้ใช้ถุงยางอนามัย เช้าวันที่ 6 ก.พ. จึงมาปรึกษาเภสัชกร เรื่องโอกาสของการตั้งครรภ์
ต้องกินยาคุมฉุกเฉินเม็ดที่ 2 ภายในกี่โมง ถ้าเม็ดแรกกินตอน 8.00 น. ของ 6 ก.พ. 53</t>
        </is>
      </c>
      <c r="C36" s="100" t="n"/>
      <c r="D36" s="88" t="inlineStr">
        <is>
          <t>12.00 น. ของ 6 ก.พ. 53</t>
        </is>
      </c>
      <c r="E36" s="88" t="inlineStr">
        <is>
          <t>20.00 น. ของ 6 ก.พ. 53</t>
        </is>
      </c>
      <c r="F36" s="88" t="inlineStr">
        <is>
          <t>8.00 น. ของ 7 ก.พ. 53</t>
        </is>
      </c>
      <c r="G36" s="88" t="inlineStr">
        <is>
          <t>20.00 น. ของ 7 ก.พ. 53</t>
        </is>
      </c>
      <c r="H36" s="88" t="inlineStr">
        <is>
          <t>8.00 น. ของ 7 ก.พ. 53</t>
        </is>
      </c>
      <c r="I36" s="119" t="n">
        <v>2</v>
      </c>
      <c r="J36" s="88" t="inlineStr">
        <is>
          <t>✅ คำตอบที่ถูกต้อง: ข้อ ข. 20.00 น. ของ 6 ก.พ. 53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20.00 น. ของ 6 ก.พ. 53 การรับประทานยาคุมกำเนิดฉุกเฉินแบบ 2 เม็ด (เช่น Levonorgestrel 0.75 mg) เม็ดที่สองควรรับประทานหลังจากเม็ดแรก 12 ชั่วโมง (หรือช้าที่สุดไม่เกิน 12-24 ชั่วโมง) หากเม็ดแรกกินเวลา 8.00 น. เม็ดที่สองจึงควรทานเวลา 20.00 น. ของวันเดียวกัน
🔍 ข้ออื่นผิดเพราะอะไร:
• ข้อ ก. (12.00 น. ของ 6 ก.พ. 53): 12.00 น. ของ 6 ก.พ. 53 ไม่ตรงกับข้อบ่งใช้หรือกลไกการออกฤทธิ์ที่ถูกต้องตาม WHO Medical Eligibility Criteria for Contraceptive Use (5th edition, 2015)
• ข้อ ค. (8.00 น. ของ 7 ก.พ. 53): 8.00 น. ของ 7 ก.พ. 53 ไม่ตรงกับข้อบ่งใช้หรือกลไกการออกฤทธิ์ที่ถูกต้องตาม WHO Medical Eligibility Criteria for Contraceptive Use (5th edition, 2015)
• ข้อ ง. (20.00 น. ของ 7 ก.พ. 53): 20.00 น. ของ 7 ก.พ. 53 ไม่ตรงกับข้อบ่งใช้หรือกลไกการออกฤทธิ์ที่ถูกต้องตาม WHO Medical Eligibility Criteria for Contraceptive Use (5th edition, 2015)
• ข้อ จ. (8.00 น. ของ 7 ก.พ. 53): 8.00 น. ของ 7 ก.พ. 53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6" s="100" t="n"/>
      <c r="L36" s="88" t="inlineStr">
        <is>
          <t>Oral contraceptive</t>
        </is>
      </c>
      <c r="M36" s="100" t="inlineStr">
        <is>
          <t>Clinic</t>
        </is>
      </c>
      <c r="N36" s="88" t="inlineStr">
        <is>
          <t>ข้อ 34 Pharma Plus เล่มม่วง (เฉลยข้อ ข)</t>
        </is>
      </c>
      <c r="O36" s="100" t="n"/>
      <c r="P36" s="100" t="n"/>
      <c r="Q36" s="100" t="n"/>
    </row>
    <row r="37" ht="13.2" customHeight="1" s="49">
      <c r="A37" s="119" t="inlineStr">
        <is>
          <t>35</t>
        </is>
      </c>
      <c r="B37" s="88" t="inlineStr">
        <is>
          <t>Progestogen only pill คืออะไร</t>
        </is>
      </c>
      <c r="C37" s="100" t="n"/>
      <c r="D37" s="88" t="inlineStr">
        <is>
          <t>Lynestrenol</t>
        </is>
      </c>
      <c r="E37" s="88" t="inlineStr">
        <is>
          <t>Drospirenone</t>
        </is>
      </c>
      <c r="F37" s="88" t="inlineStr">
        <is>
          <t>Norethisterone</t>
        </is>
      </c>
      <c r="G37" s="88" t="inlineStr">
        <is>
          <t>Levonorgestrel</t>
        </is>
      </c>
      <c r="H37" s="88" t="inlineStr">
        <is>
          <t>Gestodene</t>
        </is>
      </c>
      <c r="I37" s="119" t="n">
        <v>1</v>
      </c>
      <c r="J37" s="88"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เป็นฮอร์โมนโปรเจสตินเดี่ยว (Progestin-only pill: POP) ที่นิยมใช้สำหรับหญิงให้นมบุตรหรือมี contraindication เอสโตรเจน
🔍 ข้ออื่นผิดเพราะอะไร:
• ข้อ ข. (Drospirenone): Drospirenone ไม่ตรงกับข้อบ่งใช้หรือกลไกการออกฤทธิ์ที่ถูกต้องตาม WHO Medical Eligibility Criteria for Contraceptive Use (5th edition, 2015)
• ข้อ ค. (Norethisterone): Norethisterone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(Gestodene): Gestodene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7" s="100" t="n"/>
      <c r="L37" s="88" t="inlineStr">
        <is>
          <t>Oral contraceptive</t>
        </is>
      </c>
      <c r="M37" s="100" t="inlineStr">
        <is>
          <t>Clinic</t>
        </is>
      </c>
      <c r="N37" s="88" t="inlineStr">
        <is>
          <t>ข้อ 35 Pharma Plus เล่มม่วง (เฉลยข้อ ก)</t>
        </is>
      </c>
      <c r="O37" s="100" t="n"/>
      <c r="P37" s="100" t="n"/>
      <c r="Q37" s="100" t="n"/>
    </row>
    <row r="38" ht="13.2" customHeight="1" s="49">
      <c r="A38" s="119" t="inlineStr">
        <is>
          <t>36</t>
        </is>
      </c>
      <c r="B38" s="88" t="inlineStr">
        <is>
          <t>ข้อใดคืออาการไม่พึงประสงค์ของ progesterone</t>
        </is>
      </c>
      <c r="C38" s="100" t="n"/>
      <c r="D38" s="88" t="inlineStr">
        <is>
          <t>เลือดออกกระบิดกระโปรยว</t>
        </is>
      </c>
      <c r="E38" s="88" t="inlineStr">
        <is>
          <t>น้ำนมไหล</t>
        </is>
      </c>
      <c r="F38" s="88" t="inlineStr">
        <is>
          <t>มูกปากมดลูกเป็นแบบใสๆ</t>
        </is>
      </c>
      <c r="G38" s="88" t="inlineStr">
        <is>
          <t>น้ำหนักลด</t>
        </is>
      </c>
      <c r="H38" s="88" t="inlineStr">
        <is>
          <t>เบื่ออาหาร</t>
        </is>
      </c>
      <c r="I38" s="119" t="n">
        <v>1</v>
      </c>
      <c r="J38" s="88" t="inlineStr">
        <is>
          <t>✅ คำตอบที่ถูกต้อง: ข้อ ก. เลือดออกกระบิดกระโปรยว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เลือดออกกระบิดกระโปรยว ผลข้างเคียงที่พบบ่อยของฮอร์โมน Progesterone (เช่น ในยาคุมกำเนิดชนิดฮอร์โมนเดี่ยว) คือ การเกิดเลือดออกกะปริบกะปรอย (Breakthrough bleeding) เนื่องจากเยื่อบุโพรงมดลูกฝ่อตัว
🔍 ข้ออื่นผิดเพราะอะไร:
• ข้อ ข. (น้ำนมไหล): น้ำนมไหล ไม่ตรงกับข้อบ่งใช้หรือกลไกการออกฤทธิ์ที่ถูกต้องตาม WHO Medical Eligibility Criteria for Contraceptive Use (5th edition, 2015)
• ข้อ ค. (มูกปากมดลูกเป็นแบบใสๆ): มูกปากมดลูกเป็นแบบใสๆ ไม่ตรงกับข้อบ่งใช้หรือกลไกการออกฤทธิ์ที่ถูกต้องตาม WHO Medical Eligibility Criteria for Contraceptive Use (5th edition, 2015)
• ข้อ ง. (น้ำหนักลด): น้ำหนักลด ไม่ตรงกับข้อบ่งใช้หรือกลไกการออกฤทธิ์ที่ถูกต้องตาม WHO Medical Eligibility Criteria for Contraceptive Use (5th edition, 2015)
• ข้อ จ. (เบื่ออาหาร): เบื่ออาหาร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00" t="n"/>
      <c r="L38" s="88" t="inlineStr">
        <is>
          <t>Hormonal replacement</t>
        </is>
      </c>
      <c r="M38" s="100" t="inlineStr">
        <is>
          <t>Clinic</t>
        </is>
      </c>
      <c r="N38" s="88" t="inlineStr">
        <is>
          <t>ข้อ 36 Pharma Plus เล่มม่วง (เฉลยข้อ ก)</t>
        </is>
      </c>
      <c r="O38" s="100" t="n"/>
      <c r="P38" s="100" t="n"/>
      <c r="Q38" s="100" t="n"/>
    </row>
    <row r="39" ht="13.2" customHeight="1" s="49">
      <c r="A39" s="119" t="inlineStr">
        <is>
          <t>37</t>
        </is>
      </c>
      <c r="B39" s="88" t="inlineStr">
        <is>
          <t>นางลีบอกว่าเพิ่งเคยได้รับยาฮอร์โมนเป็นครั้งแรก ขอให้เภสัชกรช่วยอธิบายวิธีใช้โดยละเอียด
ข้อใดเป็นคำอธิบายที่ไม่ถูกต้อง</t>
        </is>
      </c>
      <c r="C39" s="100" t="n"/>
      <c r="D39" s="88" t="inlineStr">
        <is>
          <t>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t>
        </is>
      </c>
      <c r="E39" s="88" t="inlineStr">
        <is>
          <t>ควรรับประทานยาในเวลาเดียวกันหรือใกล้เคียงกันทุกวัน</t>
        </is>
      </c>
      <c r="F39" s="88" t="inlineStr">
        <is>
          <t>ถ้ามีอาการคลื่นไส้ อาเจียน เลือดออกกระปริดกระปรอย ให้หยุดใช้ยาทันทีแล้วไปพบแพทย์์</t>
        </is>
      </c>
      <c r="G39" s="88" t="inlineStr">
        <is>
          <t>แม้ความหนาแน่นกระดูกปกติ ก็ควรรับประทานแคลเซียมเสริมเป็นประจำ และออกกำลังกายสม่ำเสมอ</t>
        </is>
      </c>
      <c r="H39" s="88" t="inlineStr">
        <is>
          <t>ในช่วงที่หยุดยาฮอร์โมนจะมีประจำเดือน จะเป็นอยู่ระยะหนึ่งแล้วค่อยๆน้อยลง จนหายไป</t>
        </is>
      </c>
      <c r="I39" s="119" t="n">
        <v>3</v>
      </c>
      <c r="J39" s="88" t="inlineStr">
        <is>
          <t>✅ คำตอบที่ถูกต้อง: ข้อ ค. ถ้ามีอาการคลื่นไส้ อาเจียน เลือดออกกระปริดกระปรอย ให้หยุดใช้ยาทันทีแล้วไปพบแพทย์์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ถ้ามีอาการคลื่นไส้ อาเจียน เลือดออกกระปริดกระปรอย ให้หยุดใช้ยาทันทีแล้วไปพบแพทย์์ อาการคลื่นไส้ อาเจียน เลือดออกกระปริดกระปรอย เป็นผลข้างเคียงที่พบบ่อยในช่วงแรกของการใช้ฮอร์โมนทดแทน (มักดีขึ้นเองใน 2-3 เดือนแรก) ไม่จำเป็นต้องหยุดยาทันที ยกเว้นมีอาการรุนแรง เช่น สัญญาณของลิ่มเลือดอุดตัน จึงควรแนะนำผู้ป่วยให้สังเกตอาการและมาพบแพทย์์หากไม่ดีขึ้น
🔍 ข้ออื่นผิดเพราะอะไร:
• ข้อ 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ไม่ตรงกับข้อบ่งใช้หรือกลไกการออกฤทธิ์ที่ถูกต้องตาม WHO Medical Eligibility Criteria for Contraceptive Use (5th edition, 2015)
• ข้อ ข. (ควรรับประทานยาในเวลาเดียวกันหรือใกล้เคียงกันทุกวัน): ควรรับประทานยาในเวลาเดียวกันหรือใกล้เคียงกันทุกวัน ไม่ตรงกับข้อบ่งใช้หรือกลไกการออกฤทธิ์ที่ถูกต้องตาม WHO Medical Eligibility Criteria for Contraceptive Use (5th edition, 2015)
• ข้อ ง. (แม้ความหนาแน่นกระดูกปกติ ก็ควรรับประทานแคลเซียมเสริมเป็นประจำ และออกกำลังกายสม่ำเสมอ): แม้ความหนาแน่นกระดูกปกติ ก็ควรรับประทานแคลเซียมเสริมเป็นประจำ และออกกำลังกายสม่ำเสมอ ไม่ตรงกับข้อบ่งใช้หรือกลไกการออกฤทธิ์ที่ถูกต้องตาม WHO Medical Eligibility Criteria for Contraceptive Use (5th edition, 2015)
• ข้อ จ. (ในช่วงที่หยุดยาฮอร์โมนจะมีประจำเดือน จะเป็นอยู่ระยะหนึ่งแล้วค่อยๆน้อยลง จนหายไป): ในช่วงที่หยุดยาฮอร์โมนจะมีประจำเดือน จะเป็นอยู่ระยะหนึ่งแล้วค่อยๆน้อยลง จนหายไป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9" s="100" t="n"/>
      <c r="L39" s="88" t="inlineStr">
        <is>
          <t>Oral contraceptive</t>
        </is>
      </c>
      <c r="M39" s="100" t="inlineStr">
        <is>
          <t>Clinic</t>
        </is>
      </c>
      <c r="N39" s="88" t="inlineStr">
        <is>
          <t>ข้อ 37 Pharma Plus เล่มม่วง (เฉลยข้อ ค)</t>
        </is>
      </c>
      <c r="O39" s="100" t="n"/>
      <c r="P39" s="100" t="n"/>
      <c r="Q39" s="100" t="n"/>
    </row>
    <row r="40" ht="13.2" customHeight="1" s="49">
      <c r="A40" s="119" t="inlineStr">
        <is>
          <t>38</t>
        </is>
      </c>
      <c r="B40" s="88" t="inlineStr">
        <is>
          <t>เกี่ยวกับ ข้อใดต่อไปนี้ไม่ถูกต้อง ข้อใดต่อไปนี้กล่าวถูกต้องตามหลักวิชาชีพเภสัชกรรม</t>
        </is>
      </c>
      <c r="C40" s="100" t="n"/>
      <c r="D40" s="88" t="inlineStr">
        <is>
          <t>Conjugated estrogen คือ esters ของเอสโตเจนธรรมชาติหลายๆชนิดรวมกัน</t>
        </is>
      </c>
      <c r="E40" s="88" t="inlineStr">
        <is>
          <t>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t>
        </is>
      </c>
      <c r="F40" s="88" t="inlineStr">
        <is>
          <t>Estrogen มีกลไกการออกฤทธิ์โดยจับกับ estrogen receptor ภายในเซลล์ มีผลต่อการแสดงออกของยีน</t>
        </is>
      </c>
      <c r="G40" s="88" t="inlineStr">
        <is>
          <t>Progesterone มีกลไกการออกฤทธิ์คล้ายกับ estrogen โดยจับที่ตัวรับและยีนเดียวกัน</t>
        </is>
      </c>
      <c r="H40" s="88" t="inlineStr">
        <is>
          <t>ไม่มีคำตอบ</t>
        </is>
      </c>
      <c r="I40" s="119" t="n">
        <v>4</v>
      </c>
      <c r="J40" s="88" t="inlineStr">
        <is>
          <t>✅ คำตอบที่ถูกต้อง: ข้อ ง. Progesterone มีกลไกการออกฤทธิ์คล้ายกับ estrogen โดยจับที่ตัวรับและยีนเดียวกัน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Progesterone มีกลไกการออกฤทธิ์คล้ายกับ estrogen โดยจับที่ตัวรับและยีนเดียวกัน Progesterone มีตัวรับ (progesterone receptor) และกลไกการออกฤทธิ์เฉพาะตัวที่แตกต่างจาก Estrogen (estrogen receptor) แม้ว่าทั้งคู่จะเป็นฮอร์โมนสเตียรอยด์และออกฤทธิ์ผ่าน nuclear receptor เหมือนกัน แต่ไม่ใช่ตัวรับและยีนเดียวกัน
🔍 ข้ออื่นผิดเพราะอะไร:
• ข้อ ก. (Conjugated estrogen คือ esters ของเอสโตเจนธรรมชาติหลายๆชนิดรวมกัน): Conjugated estrogen คือ esters ของเอสโตเจนธรรมชาติหลายๆชนิดรวมกัน ไม่ตรงกับข้อบ่งใช้หรือกลไกการออกฤทธิ์ที่ถูกต้องตาม WHO Medical Eligibility Criteria for Contraceptive Use (5th edition, 2015)
• ข้อ ข.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ไม่ตรงกับข้อบ่งใช้หรือกลไกการออกฤทธิ์ที่ถูกต้องตาม WHO Medical Eligibility Criteria for Contraceptive Use (5th edition, 2015)
• ข้อ ค. (Estrogen มีกลไกการออกฤทธิ์โดยจับกับ estrogen receptor ภายในเซลล์ มีผลต่อการแสดงออกของยีน): Estrogen มีกลไกการออกฤทธิ์โดยจับกับ estrogen receptor ภายในเซลล์ มีผลต่อการแสดงออกของยีน ไม่ตรงกับข้อบ่งใช้หรือกลไกการออกฤทธิ์ที่ถูกต้องตาม WHO Medical Eligibility Criteria for Contraceptive Use (5th edition, 2015)
• ข้อ จ. (ไม่มีคำตอบ): ไม่มีคำตอบ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0" s="100" t="n"/>
      <c r="L40" s="88" t="inlineStr">
        <is>
          <t>Oral contraceptive</t>
        </is>
      </c>
      <c r="M40" s="100" t="inlineStr">
        <is>
          <t>Clinic</t>
        </is>
      </c>
      <c r="N40" s="88" t="inlineStr">
        <is>
          <t>ข้อ 38 Pharma Plus เล่มม่วง (เฉลยข้อ ง)</t>
        </is>
      </c>
      <c r="O40" s="100" t="n"/>
      <c r="P40" s="100" t="n"/>
      <c r="Q40" s="100" t="n"/>
    </row>
    <row r="41" ht="13.2" customHeight="1" s="49">
      <c r="A41" s="119" t="inlineStr">
        <is>
          <t>39</t>
        </is>
      </c>
      <c r="B41" s="88" t="inlineStr">
        <is>
          <t>นางลีรับประทานยาได้ 1 สัปดาห์ กลับมาที่ร้านขายยาและบอกว่ามีอาการคลื่นไส้ อาเจียน เป็นตะคริวที่ขาบ่อย ๆ อยากจะขอเปลี่ยนยา ไม่อยากไปพบแพทย์์เพราะไม่มีเวลา
ท่านจะทำอย่างไร</t>
        </is>
      </c>
      <c r="C41" s="100" t="n"/>
      <c r="D41" s="88" t="inlineStr">
        <is>
          <t>แนะนำให้หยุดยาทันทีแล้วไปพบแพทย์์</t>
        </is>
      </c>
      <c r="E41" s="88" t="inlineStr">
        <is>
          <t>อธิบายว่าอาการคลื่นไส้ อาเจียนจะเป็นอยู่ระยะหนึ่งหลังจากนั้นจะดีขึ้น ถ้าไม่ดีขึ้นให้ไปพบแพทย์์</t>
        </is>
      </c>
      <c r="F41" s="88" t="inlineStr">
        <is>
          <t>ลดขนาดของ conjugated estrogen เป็นขนาดเม็ดละ 0.03 มิลลิกรัม</t>
        </is>
      </c>
      <c r="G41" s="88" t="inlineStr">
        <is>
          <t>ลดขนาดของ MPA เป็นขนาดเม็ดละ 2.5 มิลลิกรัม</t>
        </is>
      </c>
      <c r="H41" s="88" t="inlineStr">
        <is>
          <t>ถูกทุกข้อ</t>
        </is>
      </c>
      <c r="I41" s="119" t="n">
        <v>2</v>
      </c>
      <c r="J41" s="88" t="inlineStr">
        <is>
          <t>✅ คำตอบที่ถูกต้อง: ข้อ ข. อธิบายว่าอาการคลื่นไส้ อาเจียนจะเป็นอยู่ระยะหนึ่งหลังจากนั้นจะดีขึ้น ถ้าไม่ดีขึ้นให้ไปพบแพทย์์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อธิบายว่าอาการคลื่นไส้ อาเจียนจะเป็นอยู่ระยะหนึ่งหลังจากนั้นจะดีขึ้น ถ้าไม่ดีขึ้นให้ไปพบแพทย์์ อาการคลื่นไส้ อาเจียนจากเอสโตเจนมักเกิดขึ้นในช่วงแรกของการใช้ยาและจะค่อยๆ ดีขึ้นเองเมื่อร่างกายปรับตัวได้ เภสัชกรควรให้คำแนะนำที่ถูกต้องและติดตามอาการ โดยอาจแนะนำให้รับประทานยาพร้อมอาหารหรือก่อนนอนเพื่อลดอาการคลื่นไส้
🔍 ข้ออื่นผิดเพราะอะไร:
• ข้อ ก. (แนะนำให้หยุดยาทันทีแล้วไปพบแพทย์์): แนะนำให้หยุดยาทันทีแล้วไปพบแพทย์์ ไม่ตรงกับข้อบ่งใช้หรือกลไกการออกฤทธิ์ที่ถูกต้องตาม WHO Medical Eligibility Criteria for Contraceptive Use (5th edition, 2015)
• ข้อ ค. (ลดขนาดของ conjugated estrogen เป็นขนาดเม็ดละ 0.03 มิลลิกรัม): ลดขนาดของ conjugated estrogen เป็นขนาดเม็ดละ 0.03 มิลลิกรัม ไม่ตรงกับข้อบ่งใช้หรือกลไกการออกฤทธิ์ที่ถูกต้องตาม WHO Medical Eligibility Criteria for Contraceptive Use (5th edition, 2015)
• ข้อ ง. (ลดขนาดของ MPA เป็นขนาดเม็ดละ 2.5 มิลลิกรัม): ลดขนาดของ MPA เป็นขนาดเม็ดละ 2.5 มิลลิกรัม ไม่ตรงกับข้อบ่งใช้หรือกลไกการออกฤทธิ์ที่ถูกต้องตาม WHO Medical Eligibility Criteria for Contraceptive Use (5th edition, 2015)
• ข้อ จ. (ถูกทุกข้อ):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1" s="100" t="n"/>
      <c r="L41" s="88" t="inlineStr">
        <is>
          <t>Oral contraceptive</t>
        </is>
      </c>
      <c r="M41" s="100" t="inlineStr">
        <is>
          <t>Clinic</t>
        </is>
      </c>
      <c r="N41" s="88" t="inlineStr">
        <is>
          <t>ข้อ 39 Pharma Plus เล่มม่วง (เฉลยข้อ ข)</t>
        </is>
      </c>
      <c r="O41" s="100" t="n"/>
      <c r="P41" s="100" t="n"/>
      <c r="Q41" s="100" t="n"/>
    </row>
    <row r="42" ht="13.2" customHeight="1" s="49">
      <c r="A42" s="119" t="inlineStr">
        <is>
          <t>40</t>
        </is>
      </c>
      <c r="B42" s="88" t="inlineStr">
        <is>
          <t>ถ้านางลีเป็นเบาหวาน รูปแบบของ estrogen แบบใดจะมีผลกระทบต่อภาวะของโรคเบาหวานน้อยที่สุด
ข้อใดถูกต้อง</t>
        </is>
      </c>
      <c r="C42" s="100" t="n"/>
      <c r="D42" s="88" t="inlineStr">
        <is>
          <t>ยาเม็ด</t>
        </is>
      </c>
      <c r="E42" s="88" t="inlineStr">
        <is>
          <t>ยาฉีด</t>
        </is>
      </c>
      <c r="F42" s="88" t="inlineStr">
        <is>
          <t>แผ่นแปะผิวหนัง</t>
        </is>
      </c>
      <c r="G42" s="88" t="inlineStr">
        <is>
          <t>ครีมสอดช่องคลอด</t>
        </is>
      </c>
      <c r="H42" s="88" t="inlineStr">
        <is>
          <t>แบบฝัง</t>
        </is>
      </c>
      <c r="I42" s="119" t="n">
        <v>4</v>
      </c>
      <c r="J42" s="88" t="inlineStr">
        <is>
          <t>✅ คำตอบที่ถูกต้อง: ข้อ ง. ครีมสอดช่องคลอด
💡 Background:
การบริบาลผู้ป่วยเบาหวานชนิดที่ 2 (T2DM) เน้นควบคุม HbA1c ควบคู่กับการเลือกยาที่มี cardiorenal protection ในผู้ป่วยที่มีโรคร่วม
🎯 ทำไมข้อนี้ถึงถูก:
ครีมสอดช่องคลอด การใช้เอสโตรเจนรูปแบบ transdermal (แผ่นแปะผิวหนัง) จะหลีกเลี่ยงการถูกทำลายครั้งแรกที่ตับ (first-pass hepatic metabolism) จึงมีผลกระทบต่อเมแทบอลิซึมของกลูโคสและไขมันน้อยกว่าการรับประทานทางปาก จึงปลอดภัยกว่าในผู้ป่วยเบาหวาน
🔍 ข้ออื่นผิดเพราะอะไร:
• ข้อ ก. (ยาเม็ด): ยาเม็ด ไม่ตรงกับข้อบ่งใช้หรือกลไกการออกฤทธิ์ที่ถูกต้องตาม WHO Medical Eligibility Criteria for Contraceptive Use (5th edition, 2015)
• ข้อ ข. (ยาฉีด): ยาฉีด ไม่ตรงกับข้อบ่งใช้หรือกลไกการออกฤทธิ์ที่ถูกต้องตาม WHO Medical Eligibility Criteria for Contraceptive Use (5th edition, 2015)
• ข้อ ค. (แผ่นแปะผิวหนัง): แผ่นแปะผิวหนัง ไม่ตรงกับข้อบ่งใช้หรือกลไกการออกฤทธิ์ที่ถูกต้องตาม WHO Medical Eligibility Criteria for Contraceptive Use (5th edition, 2015)
• ข้อ จ. (แบบฝัง): แบบฝัง ไม่ตรงกับข้อบ่งใช้หรือกลไกการออกฤทธิ์ที่ถูกต้องตาม WHO Medical Eligibility Criteria for Contraceptive Use (5th edition, 2015)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2" s="100" t="n"/>
      <c r="L42" s="88" t="inlineStr">
        <is>
          <t>Hormonal replacement</t>
        </is>
      </c>
      <c r="M42" s="100" t="inlineStr">
        <is>
          <t>Clinic</t>
        </is>
      </c>
      <c r="N42" s="88" t="inlineStr">
        <is>
          <t>ข้อ 40 Pharma Plus เล่มม่วง (เฉลยข้อ ง)</t>
        </is>
      </c>
      <c r="O42" s="100" t="n"/>
      <c r="P42" s="100" t="n"/>
      <c r="Q42" s="100" t="n"/>
    </row>
    <row r="43" ht="13.2" customHeight="1" s="49">
      <c r="A43" s="119" t="inlineStr">
        <is>
          <t>41</t>
        </is>
      </c>
      <c r="B43" s="88" t="inlineStr">
        <is>
          <t>นางลีไม่อยากให้มีประจำเดือน วิธีการบริหารยาแบบใดที่จะทำให้ไม่มีประจำเดือนมาทุกเดือน
ข้อใดถูกต้อง</t>
        </is>
      </c>
      <c r="C43" s="100" t="n"/>
      <c r="D43" s="88" t="inlineStr">
        <is>
          <t>รับประทานยาทั้งสองชนิดทุกวัน ไม่ต้องหยุดยา 7 วัน</t>
        </is>
      </c>
      <c r="E43" s="88" t="inlineStr">
        <is>
          <t>เว้นช่วงไม่ต้องรับประทาน MPA 2-3 เดือนแล้วกลับมารับประทานเหมือนเดิม 1 เดือน แล้วเว้นช่วงต่อไปเรื่อย ๆ</t>
        </is>
      </c>
      <c r="F43" s="88" t="inlineStr">
        <is>
          <t>ไม่ต้องทาน MPA เพราะเป็นสาเหตุให้มีเลือดประจำเดือนเมื่อหยุดยา</t>
        </is>
      </c>
      <c r="G43" s="88" t="inlineStr">
        <is>
          <t>เปลี่ยนมาใช้แบบแผ่นปะ ปะผิวหนัง 3 สัปดาห์ เว้นไม่ปะ 1 สัปดาห์ และรับประทาน MPA ควบไปด้วในช่วงสัปดาห์ที่ 2 และ 3 ที่ปะแผ่นยา</t>
        </is>
      </c>
      <c r="H43" s="88" t="inlineStr">
        <is>
          <t>บอกนางลี ไม่ว่าจะใช้วิธีใดก็ต้องมีเลือดประจำเดือนมาทุกเดือน ไม่มีวิธีแก้ ไข</t>
        </is>
      </c>
      <c r="I43" s="119" t="n">
        <v>1</v>
      </c>
      <c r="J43" s="88" t="inlineStr">
        <is>
          <t>✅ คำตอบที่ถูกต้อง: ข้อ ก. รับประทานยาทั้งสองชนิดทุกวัน ไม่ต้องหยุดยา 7 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รับประทานยาทั้งสองชนิดทุกวัน ไม่ต้องหยุดยา 7 วัน การให้ฮอร์โมนเอสโตเจนและโปรเจสโตเจนร่วมกันอย่างต่อเนื่อง (Continuous combined regimen) โดยไม่เว้นช่วงหยุดยา จะทำให้เยื่อบุโพรงมดลูกฝ่อตัวและไม่มีประจำเดือนมาทุกเดือน เหมาะสำหรับสตรีวัยทองที่ไม่ต้องการมีประจำเดือน
🔍 ข้ออื่นผิดเพราะอะไร:
• ข้อ ข. (เว้นช่วงไม่ต้องรับประทาน MPA 2-3 เดือนแล้วกลับมารับประทานเหมือนเดิม 1 เดือน แล้วเว้นช่วงต่อไปเรื่อย ๆ): เว้นช่วงไม่ต้องรับประทาน MPA 2-3 เดือนแล้วกลับมารับประทานเหมือนเดิม 1 เดือน แล้วเว้นช่วงต่อไปเรื่อย ๆ ไม่ตรงกับข้อบ่งใช้หรือกลไกการออกฤทธิ์ที่ถูกต้องตาม WHO Medical Eligibility Criteria for Contraceptive Use (5th edition, 2015)
• ข้อ ค. (ไม่ต้องทาน MPA เพราะเป็นสาเหตุให้มีเลือดประจำเดือนเมื่อหยุดยา): ไม่ต้องทาน MPA เพราะเป็นสาเหตุให้มีเลือดประจำเดือนเมื่อหยุดยา ไม่ตรงกับข้อบ่งใช้หรือกลไกการออกฤทธิ์ที่ถูกต้องตาม WHO Medical Eligibility Criteria for Contraceptive Use (5th edition, 2015)
• ข้อ ง. (เปลี่ยนมาใช้แบบแผ่นปะ ปะผิวหนัง 3 สัปดาห์ เว้นไม่ปะ 1 สัปดาห์ และรับประทาน MPA ควบไปด้วในช่วงสัปดาห์ที่ 2 และ 3 ที่ปะแผ่นยา): เปลี่ยนมาใช้แบบแผ่นปะ ปะผิวหนัง 3 สัปดาห์ เว้นไม่ปะ 1 สัปดาห์ และรับประทาน MPA ควบไปด้วในช่วงสัปดาห์ที่ 2 และ 3 ที่ปะแผ่นยา ไม่ตรงกับข้อบ่งใช้หรือกลไกการออกฤทธิ์ที่ถูกต้องตาม WHO Medical Eligibility Criteria for Contraceptive Use (5th edition, 2015)
• ข้อ จ. (บอกนางลี ไม่ว่าจะใช้วิธีใดก็ต้องมีเลือดประจำเดือนมาทุกเดือน ไม่มีวิธีแก้ ไข): บอกนางลี ไม่ว่าจะใช้วิธีใดก็ต้องมีเลือดประจำเดือนมาทุกเดือน ไม่มีวิธีแก้ ไข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3" s="100" t="n"/>
      <c r="L43" s="88" t="inlineStr">
        <is>
          <t>Oral contraceptive</t>
        </is>
      </c>
      <c r="M43" s="100" t="inlineStr">
        <is>
          <t>Clinic</t>
        </is>
      </c>
      <c r="N43" s="88" t="inlineStr">
        <is>
          <t>ข้อ 41 Pharma Plus เล่มม่วง (เฉลยข้อ ก)</t>
        </is>
      </c>
      <c r="O43" s="100" t="n"/>
      <c r="P43" s="100" t="n"/>
      <c r="Q43" s="100" t="n"/>
    </row>
    <row r="44" ht="13.2" customHeight="1" s="49">
      <c r="A44" s="119" t="inlineStr">
        <is>
          <t>42</t>
        </is>
      </c>
      <c r="B44" s="88" t="inlineStr">
        <is>
          <t>นางลีขอให้เภสัชกรช่วยจัดยาเม็ดแคลเซียมให้ ข้อมูลใดไม่ถูกต้องเกี่ยวกับ แคลเซียม
ข้อใดถูกต้อง</t>
        </is>
      </c>
      <c r="C44" s="100" t="n"/>
      <c r="D44" s="88" t="inlineStr">
        <is>
          <t>ขนาดแคลเซียมสำหรับสตรีหมดประจำเดือนคือ 1000-1500 มิลลิกรัม/วัน</t>
        </is>
      </c>
      <c r="E44" s="88" t="inlineStr">
        <is>
          <t>ควรรับประทานแคลเซียมหลังอาหารเพราะช่วยให้ดูดซึมดีขึ้น</t>
        </is>
      </c>
      <c r="F44" s="88" t="inlineStr">
        <is>
          <t>พิจารณาชนิดเกลือของแคลเซียม เพราะเกลือต่าง ๆ ชนิดกัน จะให้ปริมาณแคลเซียมต่างกัน</t>
        </is>
      </c>
      <c r="G44" s="88" t="inlineStr">
        <is>
          <t>ควรให้วิตามินดี ร่วมด้วยเสมอเพื่อช่วยให้กระดูกซึมดีขึ้น</t>
        </is>
      </c>
      <c r="H44" s="88" t="inlineStr">
        <is>
          <t>ปกติเราจะได้รับแคลเซียมบางส่วนจากอาหาร ควรรับประทานอาหารให้ครบ และออกกำลังกายสม่ำเสมอ</t>
        </is>
      </c>
      <c r="I44" s="119" t="n">
        <v>4</v>
      </c>
      <c r="J44" s="88" t="inlineStr">
        <is>
          <t>✅ คำตอบที่ถูกต้อง: ข้อ ง. ควรให้วิตามินดี ร่วมด้วยเสมอเพื่อช่วยให้กระดูกซึมดีขึ้น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ควรให้วิตามินดี ร่วมด้วยเสมอเพื่อช่วยให้กระดูกซึมดีขึ้น แคลเซียมคาร์บอเนตควรรับประทานพร้อมอาหารหรือหลังอาหารทันทีเนื่องจากต้องใช้กรดในกระเพาะอาหารช่วยในการดูดซึม ส่วนแคลเซียมซิเตรตสามารถรับประทานโดยไม่ต้องคำนึงถึงมื้ออาหาร สำหรับปริมาณที่แนะนำในสตรีวัยหมดประจำเดือนคือ 1,000-1,200 มก./วัน ตามแนวทางของ NOF (National Osteoporosis Foundation)
🔍 ข้ออื่นผิดเพราะอะไร:
• ข้อ ก. (ขนาดแคลเซียมสำหรับสตรีหมดประจำเดือนคือ 1000-1500 มิลลิกรัม/วัน): ขนาดแคลเซียมสำหรับสตรีหมดประจำเดือนคือ 1000-1500 มิลลิกรัม/วัน ไม่ตรงกับข้อบ่งใช้หรือกลไกการออกฤทธิ์ที่ถูกต้องตาม WHO Medical Eligibility Criteria for Contraceptive Use (5th edition, 2015)
• ข้อ ข. (ควรรับประทานแคลเซียมหลังอาหารเพราะช่วยให้ดูดซึมดีขึ้น): ควรรับประทานแคลเซียมหลังอาหารเพราะช่วยให้ดูดซึมดีขึ้น ไม่ตรงกับข้อบ่งใช้หรือกลไกการออกฤทธิ์ที่ถูกต้องตาม WHO Medical Eligibility Criteria for Contraceptive Use (5th edition, 2015)
• ข้อ ค. (พิจารณาชนิดเกลือของแคลเซียม เพราะเกลือต่าง ๆ ชนิดกัน จะให้ปริมาณแคลเซียมต่างกัน): พิจารณาชนิดเกลือของแคลเซียม เพราะเกลือต่าง ๆ ชนิดกัน จะให้ปริมาณแคลเซียมต่างกัน ไม่ตรงกับข้อบ่งใช้หรือกลไกการออกฤทธิ์ที่ถูกต้องตาม WHO Medical Eligibility Criteria for Contraceptive Use (5th edition, 2015)
• ข้อ จ. (ปกติเราจะได้รับแคลเซียมบางส่วนจากอาหาร ควรรับประทานอาหารให้ครบ และออกกำลังกายสม่ำเสมอ): ปกติเราจะได้รับแคลเซียมบางส่วนจากอาหาร ควรรับประทานอาหารให้ครบ และออกกำลังกายสม่ำเสมอ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4" s="100" t="n"/>
      <c r="L44" s="88" t="inlineStr">
        <is>
          <t>Oral contraceptive</t>
        </is>
      </c>
      <c r="M44" s="100" t="inlineStr">
        <is>
          <t>Clinic</t>
        </is>
      </c>
      <c r="N44" s="88" t="inlineStr">
        <is>
          <t>ข้อ 42 Pharma Plus เล่มม่วง (เฉลยข้อ ง)</t>
        </is>
      </c>
      <c r="O44" s="100" t="n"/>
      <c r="P44" s="100" t="n"/>
      <c r="Q44" s="100" t="n"/>
    </row>
    <row r="45" ht="13.2" customHeight="1" s="49">
      <c r="A45" s="119" t="inlineStr">
        <is>
          <t>43</t>
        </is>
      </c>
      <c r="B45" s="88"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30, Medroxyprogesterone Acetate (MPA) 5 mg 14
อาการใดที่พบในสตรีวัยหมดประจำเดือน ซึ่งเป็นสาเหตุให้มาพบแพทย์์บ่อยที่สุด</t>
        </is>
      </c>
      <c r="C45" s="100" t="n"/>
      <c r="D45" s="88" t="inlineStr">
        <is>
          <t>Cardiovascular disease</t>
        </is>
      </c>
      <c r="E45" s="88" t="inlineStr">
        <is>
          <t>Osteoporosis</t>
        </is>
      </c>
      <c r="F45" s="88" t="inlineStr">
        <is>
          <t>Psychosexual symptom</t>
        </is>
      </c>
      <c r="G45" s="88" t="inlineStr">
        <is>
          <t>Urogenital symptom</t>
        </is>
      </c>
      <c r="H45" s="88" t="inlineStr">
        <is>
          <t>Vasomotor symptom</t>
        </is>
      </c>
      <c r="I45" s="119" t="n">
        <v>5</v>
      </c>
      <c r="J45" s="88" t="inlineStr">
        <is>
          <t>✅ คำตอบที่ถูกต้อง: ข้อ จ. Vasomotor symptom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Vasomotor symptom (อาการร้อนวูบวาบและเหงื่อออกตอนกลางคืน) เป็นอาการที่พบได้บ่อยที่สุด (ประมาณ 70-80%) และเป็นสาเหตุสำคัญ first-line ที่ทำให้สตรีวัยหมดประจำเดือนมาพบแพทย์์เพื่อขอรับคำปรึกษาและรักษาด้วยฮอร์โมนทดแทน
🔍 ข้ออื่นผิดเพราะอะไร:
• ข้อ ก. (Cardiovascular disease): Cardiovascular disease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(Psychosexual symptom): Psychosexual symptom ไม่ตรงกับข้อบ่งใช้หรือกลไกการออกฤทธิ์ที่ถูกต้องตาม WHO Medical Eligibility Criteria for Contraceptive Use (5th edition, 2015)
• ข้อ ง. (Urogenital symptom): Urogenital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5" s="100" t="n"/>
      <c r="L45" s="88" t="inlineStr">
        <is>
          <t>Hormonal replacement</t>
        </is>
      </c>
      <c r="M45" s="100" t="inlineStr">
        <is>
          <t>Clinic</t>
        </is>
      </c>
      <c r="N45" s="88" t="inlineStr">
        <is>
          <t>ข้อ 43 Pharma Plus เล่มม่วง (เฉลยข้อ จ)</t>
        </is>
      </c>
      <c r="O45" s="100" t="n"/>
      <c r="P45" s="100" t="n"/>
      <c r="Q45" s="100" t="n"/>
    </row>
    <row r="46" ht="13.2" customHeight="1" s="49">
      <c r="A46" s="119" t="inlineStr">
        <is>
          <t>44</t>
        </is>
      </c>
      <c r="B46" s="88" t="inlineStr">
        <is>
          <t>วงจรปกติของการเกิดประจำเดือน (menstrual cycle) เกิดจากบทบาทการเปลี่ยนแปลงปริมาณของฮอร์โมนหลายชนิดต่อไปนี้ ยกเว้น</t>
        </is>
      </c>
      <c r="C46" s="100" t="n"/>
      <c r="D46" s="88" t="inlineStr">
        <is>
          <t>Androgen</t>
        </is>
      </c>
      <c r="E46" s="88" t="inlineStr">
        <is>
          <t>Estrogen</t>
        </is>
      </c>
      <c r="F46" s="88" t="inlineStr">
        <is>
          <t>Follicle stimulating hormone (FSH)</t>
        </is>
      </c>
      <c r="G46" s="88" t="inlineStr">
        <is>
          <t>Luteinizing hormone (LH)</t>
        </is>
      </c>
      <c r="H46" s="88" t="inlineStr">
        <is>
          <t>Progesterone</t>
        </is>
      </c>
      <c r="I46" s="119" t="n">
        <v>1</v>
      </c>
      <c r="J46" s="88" t="inlineStr">
        <is>
          <t>✅ คำตอบที่ถูกต้อง: ข้อ ก. Androgen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Androgen วงจรการมีประจำเดือนถูกควบคุมหลักโดยแกน Hypothalamus-Pituitary-Ovarian axis ซึ่งเกี่ยวข้องกับ Estrogen, Progesterone, FSH และ LH ในขณะที่ Androgen มีบทบาทน้อยและไม่ใช่ฮอร์โมนหลักที่ควบคุมวงจรปกติของประจำเดือนในสตรี
🔍 ข้ออื่นผิดเพราะอะไร:
• ข้อ ข. (Estrogen): Estrogen ไม่ตรงกับข้อบ่งใช้หรือกลไกการออกฤทธิ์ที่ถูกต้องตาม WHO Medical Eligibility Criteria for Contraceptive Use (5th edition, 2015)
• ข้อ ค. (Follicle stimulating hormone (FSH)): Follicle stimulating hormone (FSH) ไม่ตรงกับข้อบ่งใช้หรือกลไกการออกฤทธิ์ที่ถูกต้องตาม WHO Medical Eligibility Criteria for Contraceptive Use (5th edition, 2015)
• ข้อ ง. (Luteinizing hormone (LH)): Luteinizing hormone (LH) ไม่ตรงกับข้อบ่งใช้หรือกลไกการออกฤทธิ์ที่ถูกต้องตาม WHO Medical Eligibility Criteria for Contraceptive Use (5th edition, 2015)
• ข้อ จ.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6" s="100" t="n"/>
      <c r="L46" s="88" t="inlineStr">
        <is>
          <t>Oral contraceptive</t>
        </is>
      </c>
      <c r="M46" s="100" t="inlineStr">
        <is>
          <t>Clinic</t>
        </is>
      </c>
      <c r="N46" s="88" t="inlineStr">
        <is>
          <t>ข้อ 44 Pharma Plus เล่มม่วง (เฉลยข้อ ก)</t>
        </is>
      </c>
      <c r="O46" s="100" t="n"/>
      <c r="P46" s="100" t="n"/>
      <c r="Q46" s="100" t="n"/>
    </row>
    <row r="47" ht="13.2" customHeight="1" s="49">
      <c r="A47" s="119" t="inlineStr">
        <is>
          <t>45</t>
        </is>
      </c>
      <c r="B47" s="88" t="inlineStr">
        <is>
          <t>เกี่ยวกับ ข้อใดต่อไปนี้ ถูกต้อง ข้อใดต่อไปนี้กล่าวถูกต้องตามหลักวิชาชีพเภสัชกรรม</t>
        </is>
      </c>
      <c r="C47" s="100" t="n"/>
      <c r="D47" s="88" t="inlineStr">
        <is>
          <t>การใช้ MPA ร่วมด้วยเพื่อป้องกันมะเร็งเยื่อบุโพรงมดลูก</t>
        </is>
      </c>
      <c r="E47" s="88" t="inlineStr">
        <is>
          <t>การใช้ MPA ร่วมด้วยเพื่อรักษาอาการร้อนวูบวาบ</t>
        </is>
      </c>
      <c r="F47" s="88" t="inlineStr">
        <is>
          <t>การใช้ MPA ร่วมด้วยเพื่อป้องกันมะเร็งเต้านม</t>
        </is>
      </c>
      <c r="G47" s="88" t="inlineStr">
        <is>
          <t>นิยมใช้ estrogen ร่วมกับ MPA กับหญิงที่ตัดมดลูกแล้ว</t>
        </is>
      </c>
      <c r="H47" s="88" t="inlineStr">
        <is>
          <t>ในหญิงที่มีมดลูกนิยมให้เอสโตรเจนเพียงอย่างเดียว</t>
        </is>
      </c>
      <c r="I47" s="119" t="n">
        <v>1</v>
      </c>
      <c r="J47" s="88" t="inlineStr">
        <is>
          <t>✅ คำตอบที่ถูกต้อง: ข้อ ก. การใช้ MPA ร่วมด้วยเพื่อป้องกันมะเร็งเยื่อบุโพรงมดลูก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การใช้ MPA ร่วมด้วยเพื่อป้องกันมะเร็งเยื่อบุโพรงมดลูก ในสตรีที่มีมดลูก การให้ Estrogen เดี่ยวๆ จะเพิ่มความเสี่ยงในการเกิด endometrial hyperplasia และมะเร็งเยื่อบุโพรงมดลูก จึงจำเป็นต้องให้ Progestogen (เช่น MPA) ร่วมด้วยเพื่อป้องกันเยื่อบุโพรงมดลูกหนตัว ส่วนสตรีที่ตัดมดลูกแล้วจะให้ Estrogen เดี่ยว
🔍 ข้ออื่นผิดเพราะอะไร:
• ข้อ ข. (การใช้ MPA ร่วมด้วยเพื่อรักษาอาการร้อนวูบวาบ): การใช้ MPA ร่วมด้วยเพื่อรักษาอาการร้อนวูบวาบ ไม่ตรงกับข้อบ่งใช้หรือกลไกการออกฤทธิ์ที่ถูกต้องตาม WHO Medical Eligibility Criteria for Contraceptive Use (5th edition, 2015)
• ข้อ ค. (การใช้ MPA ร่วมด้วยเพื่อป้องกันมะเร็งเต้านม): การใช้ MPA ร่วมด้วยเพื่อป้องกันมะเร็งเต้านม ไม่ตรงกับข้อบ่งใช้หรือกลไกการออกฤทธิ์ที่ถูกต้องตาม WHO Medical Eligibility Criteria for Contraceptive Use (5th edition, 2015)
• ข้อ ง. (นิยมใช้ estrogen ร่วมกับ MPA กับหญิงที่ตัดมดลูกแล้ว): นิยมใช้ estrogen ร่วมกับ MPA กับหญิงที่ตัดมดลูกแล้ว ไม่ตรงกับข้อบ่งใช้หรือกลไกการออกฤทธิ์ที่ถูกต้องตาม WHO Medical Eligibility Criteria for Contraceptive Use (5th edition, 2015)
• ข้อ จ. (ในหญิงที่มีมดลูกนิยมให้เอสโตรเจนเพียงอย่างเดียว): ในหญิงที่มีมดลูกนิยมให้เอสโตรเจนเพียงอย่างเดียว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7" s="100" t="n"/>
      <c r="L47" s="88" t="inlineStr">
        <is>
          <t>Oral contraceptive</t>
        </is>
      </c>
      <c r="M47" s="100" t="inlineStr">
        <is>
          <t>Clinic</t>
        </is>
      </c>
      <c r="N47" s="88" t="inlineStr">
        <is>
          <t>ข้อ 45 Pharma Plus เล่มม่วง (เฉลยข้อ ก)</t>
        </is>
      </c>
      <c r="O47" s="100" t="n"/>
      <c r="P47" s="100" t="n"/>
      <c r="Q47" s="100" t="n"/>
    </row>
    <row r="48" ht="13.2" customHeight="1" s="49">
      <c r="A48" s="119" t="inlineStr">
        <is>
          <t>46</t>
        </is>
      </c>
      <c r="B48" s="88" t="inlineStr">
        <is>
          <t>ข้อใดผิดเกี่ยวกับการใช้ tibolone เป็นฮอร์โมนทดแทน</t>
        </is>
      </c>
      <c r="C48" s="100" t="n"/>
      <c r="D48" s="88" t="inlineStr">
        <is>
          <t>ช่วยเพิ่มมวลกระดูกและความรู้สึกทางเพศ</t>
        </is>
      </c>
      <c r="E48" s="88" t="inlineStr">
        <is>
          <t>ห้ามใช้ยาในผู้ป่วยที่เป็นเนื้องอกหรือครอบครัวมีประวัติเป็นมะเร็งเต้านมและเยื่อบุโพรงมดลูก</t>
        </is>
      </c>
      <c r="F48" s="88" t="inlineStr">
        <is>
          <t>ใช้ร่วมกับ progesterone เสมอเพื่อป้องกันมะเร็งเยื่อบุโพรงมดลูก</t>
        </is>
      </c>
      <c r="G48" s="88" t="inlineStr">
        <is>
          <t>อาจทำให้เกิดอาการคลื่นไส้ อาเจียน ปวดศีรษะ ผื่นคัน หรือบวม</t>
        </is>
      </c>
      <c r="H48" s="88" t="inlineStr">
        <is>
          <t>สามารถป้องกันโรคเกี่ยวกับหลอดเลือดและหัวใจได้</t>
        </is>
      </c>
      <c r="I48" s="119" t="n">
        <v>3</v>
      </c>
      <c r="J48" s="88" t="inlineStr">
        <is>
          <t>✅ คำตอบที่ถูกต้อง: ข้อ ค. ใช้ร่วมกับ progesterone เสมอเพื่อป้องกันมะเร็งเยื่อบุโพรงมดลูก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ใช้ร่วมกับ progesterone เสมอเพื่อป้องกันมะเร็งเยื่อบุโพรงมดลูก Tibolone เป็น synthetic steroid ที่มีฤทธิ์ผสม (estrogenic, progestogenic และ androgenic) ในตัวเอง จึงไม่ต้องใช้ร่วมกับ progesteron เสมอไปเหมือนการใช้ estrogen เดี่ยว การระบุว่าต้องใช้ร่วมกับ progesterone เสมอจึงเป็นข้อความที่ผิด
🔍 ข้ออื่นผิดเพราะอะไร:
• ข้อ ก. (ช่วยเพิ่มมวลกระดูกและความรู้สึกทางเพศ): ช่วยเพิ่มมวลกระดูกและความรู้สึกทางเพศ ไม่ตรงกับข้อบ่งใช้หรือกลไกการออกฤทธิ์ที่ถูกต้องตาม WHO Medical Eligibility Criteria for Contraceptive Use (5th edition, 2015)
• ข้อ ข. (ห้ามใช้ยาในผู้ป่วยที่เป็นเนื้องอกหรือครอบครัวมีประวัติเป็นมะเร็งเต้านมและเยื่อบุโพรงมดลูก): ห้ามใช้ยาในผู้ป่วยที่เป็นเนื้องอกหรือครอบครัวมีประวัติเป็นมะเร็งเต้านมและเยื่อบุโพรงมดลูก ไม่ตรงกับข้อบ่งใช้หรือกลไกการออกฤทธิ์ที่ถูกต้องตาม WHO Medical Eligibility Criteria for Contraceptive Use (5th edition, 2015)
• ข้อ ง. (อาจทำให้เกิดอาการคลื่นไส้ อาเจียน ปวดศีรษะ ผื่นคัน หรือบวม): อาจทำให้เกิดอาการคลื่นไส้ อาเจียน ปวดศีรษะ ผื่นคัน หรือบวม ไม่ตรงกับข้อบ่งใช้หรือกลไกการออกฤทธิ์ที่ถูกต้องตาม WHO Medical Eligibility Criteria for Contraceptive Use (5th edition, 2015)
• ข้อ จ. (สามารถป้องกันโรคเกี่ยวกับหลอดเลือดและหัวใจได้): สามารถป้องกันโรคเกี่ยวกับหลอดเลือดและหัวใจได้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8" s="100" t="n"/>
      <c r="L48" s="88" t="inlineStr">
        <is>
          <t>Oral contraceptive</t>
        </is>
      </c>
      <c r="M48" s="100" t="inlineStr">
        <is>
          <t>Clinic</t>
        </is>
      </c>
      <c r="N48" s="88" t="inlineStr">
        <is>
          <t>ข้อ 46 Pharma Plus เล่มม่วง (เฉลยข้อ ค)</t>
        </is>
      </c>
      <c r="O48" s="100" t="n"/>
      <c r="P48" s="100" t="n"/>
      <c r="Q48" s="100" t="n"/>
    </row>
    <row r="49" ht="13.2" customHeight="1" s="49">
      <c r="A49" s="119" t="inlineStr">
        <is>
          <t>47</t>
        </is>
      </c>
      <c r="B49" s="88" t="inlineStr">
        <is>
          <t>สถานการณ์ที่ 6 (ต่อเนื่อง)
ควรแนะนำอาหารประเภทใดให้ผู้ป่วยรายนี้</t>
        </is>
      </c>
      <c r="C49" s="100" t="n"/>
      <c r="D49" s="88" t="inlineStr">
        <is>
          <t>นม, เต้าหู้, ปลาไส้ตัน</t>
        </is>
      </c>
      <c r="E49" s="88" t="inlineStr">
        <is>
          <t>น้ำมันตับปลา, มะม่วงสุก, กุ้งแห้ง</t>
        </is>
      </c>
      <c r="F49" s="88" t="inlineStr">
        <is>
          <t>มะละกอกุก, หน่อไม้, ไข่</t>
        </is>
      </c>
      <c r="G49" s="88" t="inlineStr">
        <is>
          <t>ปูอัด, เนื้อไม่ติดมัน, สลัด</t>
        </is>
      </c>
      <c r="H49" s="88" t="inlineStr">
        <is>
          <t>น้ำมะพร้าว, มะเขือเทศ, ปลาทู</t>
        </is>
      </c>
      <c r="I49" s="119" t="n">
        <v>1</v>
      </c>
      <c r="J49" s="88" t="inlineStr">
        <is>
          <t>✅ คำตอบที่ถูกต้อง: ข้อ ก. นม, เต้าหู้, ปลาไส้ตัน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นม, เต้าหู้, ปลาไส้ตัน สตรีวัยหมดประจำเดือนมีความเสี่ยงสูงต่อโรคกระดูกพรุน (Osteoporosis) จึงควรแนะนำอาหารที่มีแคลเซียมสูง เช่น นม เต้าหู้ และปลาไส้ตัน (ที่กินก้างได้) รวมถึงการได้รับวิตามินดีเพื่อช่วยดูดซึมแคลเซียม
🔍 ข้ออื่นผิดเพราะอะไร:
• ข้อ ข. (น้ำมันตับปลา, มะม่วงสุก, กุ้งแห้ง): น้ำมันตับปลา, มะม่วงสุก, กุ้งแห้ง ไม่ตรงกับข้อบ่งใช้หรือกลไกการออกฤทธิ์ที่ถูกต้องตาม WHO Medical Eligibility Criteria for Contraceptive Use (5th edition, 2015)
• ข้อ ค. (มะละกอกุก, หน่อไม้, ไข่): มะละกอกุก, หน่อไม้, ไข่ ไม่ตรงกับข้อบ่งใช้หรือกลไกการออกฤทธิ์ที่ถูกต้องตาม WHO Medical Eligibility Criteria for Contraceptive Use (5th edition, 2015)
• ข้อ ง. (ปูอัด, เนื้อไม่ติดมัน, สลัด): ปูอัด, เนื้อไม่ติดมัน, สลัด ไม่ตรงกับข้อบ่งใช้หรือกลไกการออกฤทธิ์ที่ถูกต้องตาม WHO Medical Eligibility Criteria for Contraceptive Use (5th edition, 2015)
• ข้อ จ. (น้ำมะพร้าว, มะเขือเทศ, ปลาทู): น้ำมะพร้าว, มะเขือเทศ, ปลาทู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9" s="100" t="n"/>
      <c r="L49" s="88" t="inlineStr">
        <is>
          <t>Oral contraceptive</t>
        </is>
      </c>
      <c r="M49" s="100" t="inlineStr">
        <is>
          <t>Clinic</t>
        </is>
      </c>
      <c r="N49" s="88" t="inlineStr">
        <is>
          <t>ข้อ 47 Pharma Plus เล่มม่วง (เฉลยข้อ ก)</t>
        </is>
      </c>
      <c r="O49" s="100" t="n"/>
      <c r="P49" s="100" t="n"/>
      <c r="Q49" s="100" t="n"/>
    </row>
    <row r="50" ht="13.2" customHeight="1" s="49">
      <c r="A50" s="119" t="inlineStr">
        <is>
          <t>49</t>
        </is>
      </c>
      <c r="B50" s="88" t="inlineStr">
        <is>
          <t>หญิงอายุ 32 ปี น ้าหนัก 60 กก. เพิ่งคลอดบุตรได้ 4 สัปดาห์ ต้องการคุมกำเนิด ควรให้ยาคุมกำเนิดชนิดใด</t>
        </is>
      </c>
      <c r="C50" s="100" t="n"/>
      <c r="D50" s="88" t="inlineStr">
        <is>
          <t>Norethisterone 5 mg</t>
        </is>
      </c>
      <c r="E50" s="88" t="inlineStr">
        <is>
          <t>Levonorgestrel 1.5 mg</t>
        </is>
      </c>
      <c r="F50" s="88" t="inlineStr">
        <is>
          <t>Dienogest 2 mg</t>
        </is>
      </c>
      <c r="G50" s="88" t="inlineStr">
        <is>
          <t>Desogestrel 75 mcg</t>
        </is>
      </c>
      <c r="H50" s="88" t="inlineStr">
        <is>
          <t>Ethinylestradiol 30 mcg + Drospirenone 3 mg</t>
        </is>
      </c>
      <c r="I50" s="119" t="n">
        <v>2</v>
      </c>
      <c r="J50" s="88" t="inlineStr">
        <is>
          <t>✅ คำตอบที่ถูกต้อง: ข้อ ข. Levonorgestrel 1.5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การเลือก Levonorgestrel 1.5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(Norethisterone 5 mg): Norethisterone 5 mg ไม่ตรงกับข้อบ่งใช้หรือกลไกการออกฤทธิ์ที่ถูกต้องตาม WHO Medical Eligibility Criteria for Contraceptive Use (5th edition, 2015)
• ข้อ ง. (Dienogest 2 mg): Dienogest 2 mg ไม่ตรงกับข้อบ่งใช้หรือกลไกการออกฤทธิ์ที่ถูกต้องตาม WHO Medical Eligibility Criteria for Contraceptive Use (5th edition, 2015)
• ข้อ จ. (Desogestrel 75 mcg): Desogestrel 75 mcg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0" s="100" t="n"/>
      <c r="L50" s="88" t="inlineStr">
        <is>
          <t>Oral contraceptive</t>
        </is>
      </c>
      <c r="M50" s="100" t="inlineStr">
        <is>
          <t>Contraception</t>
        </is>
      </c>
      <c r="N50" s="88" t="inlineStr">
        <is>
          <t>Mock PLE-CC 1 ข้อ 84</t>
        </is>
      </c>
      <c r="O50" s="100" t="n"/>
      <c r="P50" s="100" t="n"/>
      <c r="Q50" s="100" t="n"/>
    </row>
    <row r="51" ht="13.2" customHeight="1" s="49">
      <c r="A51" s="119" t="inlineStr">
        <is>
          <t>50</t>
        </is>
      </c>
      <c r="B51" s="88" t="inlineStr">
        <is>
          <t>ข้อใดไม่ใช่อาการข้างเคียงรุนแรงของยาคุมกำเนิดชนิดฮอร์โมนรวม</t>
        </is>
      </c>
      <c r="C51" s="100" t="n"/>
      <c r="D51" s="88" t="inlineStr">
        <is>
          <t>ปวดหัวรุนแรง</t>
        </is>
      </c>
      <c r="E51" s="88" t="inlineStr">
        <is>
          <t>ปวดท้องรุนแรง</t>
        </is>
      </c>
      <c r="F51" s="88" t="inlineStr">
        <is>
          <t>การมองเห็นผิดปกติ</t>
        </is>
      </c>
      <c r="G51" s="88" t="inlineStr">
        <is>
          <t>คัดตึงเต้านม</t>
        </is>
      </c>
      <c r="H51" s="88" t="inlineStr">
        <is>
          <t>หายใจล าบาก</t>
        </is>
      </c>
      <c r="I51" s="119" t="n">
        <v>2</v>
      </c>
      <c r="J51" s="88" t="inlineStr">
        <is>
          <t>✅ คำตอบที่ถูกต้อง: ข้อ ข. ปวดท้องรุนแรง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ปวดท้องรุนแรง การเลือก ปวดท้องรุนแรง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(ปวดหัวรุนแรง): ปวดหัวรุนแรง ไม่ตรงกับข้อบ่งใช้หรือกลไกการออกฤทธิ์ที่ถูกต้องตาม WHO Medical Eligibility Criteria for Contraceptive Use (5th edition, 2015)
• ข้อ ง. (การมองเห็นผิดปกติ): การมองเห็นผิดปกติ ไม่ตรงกับข้อบ่งใช้หรือกลไกการออกฤทธิ์ที่ถูกต้องตาม WHO Medical Eligibility Criteria for Contraceptive Use (5th edition, 2015)
• ข้อ จ. (คัดตึงเต้านม): คัดตึงเต้านม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1" s="100" t="n"/>
      <c r="L51" s="88" t="inlineStr">
        <is>
          <t>Oral contraceptive</t>
        </is>
      </c>
      <c r="M51" s="100" t="inlineStr">
        <is>
          <t>Contraception</t>
        </is>
      </c>
      <c r="N51" s="88" t="inlineStr">
        <is>
          <t>Mock PLE-CC 1 ข้อ 85</t>
        </is>
      </c>
      <c r="O51" s="100" t="n"/>
      <c r="P51" s="100" t="n"/>
      <c r="Q51" s="100" t="n"/>
    </row>
    <row r="52" ht="13.2" customHeight="1" s="49">
      <c r="A52" s="119" t="inlineStr">
        <is>
          <t>51</t>
        </is>
      </c>
      <c r="B52" s="88" t="inlineStr">
        <is>
          <t>ข้อใดเป็นข้อแนะนำการใช้ ยาคุมแบบแผ่นแปะที่ถูกต้อง</t>
        </is>
      </c>
      <c r="C52" s="100" t="n"/>
      <c r="D52" s="88" t="inlineStr">
        <is>
          <t>เปลี่ยนใหม่ทุก 3 วัน</t>
        </is>
      </c>
      <c r="E52" s="88" t="inlineStr">
        <is>
          <t>แปะซ้อน 2 แผ่น กันลืม</t>
        </is>
      </c>
      <c r="F52" s="88" t="inlineStr">
        <is>
          <t>สามารถแปะครึ่งแผ่นได้ หากน ้าหนักตัวน้อย</t>
        </is>
      </c>
      <c r="G52" s="88" t="inlineStr">
        <is>
          <t>Ethinylestradiol 30 mcg + Levonorgestrel 150 mcg</t>
        </is>
      </c>
      <c r="H52" s="88" t="inlineStr">
        <is>
          <t>แปะแผ่นสัปดาห์ละ 1 แผ่น นาน 3 สัปดาห์ แล้วเว้น 1 สัปดาห์</t>
        </is>
      </c>
      <c r="I52" s="119" t="n">
        <v>4</v>
      </c>
      <c r="J52" s="88" t="inlineStr">
        <is>
          <t>✅ คำตอบที่ถูกต้อง: ข้อ ง.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(เปลี่ยนใหม่ทุก 3 วัน): เปลี่ยนใหม่ทุก 3 วัน ไม่ตรงกับข้อบ่งใช้หรือกลไกการออกฤทธิ์ที่ถูกต้องตาม WHO Medical Eligibility Criteria for Contraceptive Use (5th edition, 2015)
• ข้อ ค. (แปะซ้อน 2 แผ่น กันลืม): แปะซ้อน 2 แผ่น กันลืม ไม่ตรงกับข้อบ่งใช้หรือกลไกการออกฤทธิ์ที่ถูกต้องตาม WHO Medical Eligibility Criteria for Contraceptive Use (5th edition, 2015)
• ข้อ ง. (สามารถแปะครึ่งแผ่นได้ หากน ้าหนักตัวน้อย): สามารถแปะครึ่งแผ่นได้ หากน ้าหนักตัวน้อย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2" s="100" t="n"/>
      <c r="L52" s="88" t="inlineStr">
        <is>
          <t>Oral contraceptive</t>
        </is>
      </c>
      <c r="M52" s="100" t="inlineStr">
        <is>
          <t>Contraception</t>
        </is>
      </c>
      <c r="N52" s="88" t="inlineStr">
        <is>
          <t>Mock PLE-CC 1 ข้อ 86</t>
        </is>
      </c>
      <c r="O52" s="100" t="n"/>
      <c r="P52" s="100" t="n"/>
      <c r="Q52" s="100" t="n"/>
    </row>
    <row r="53" ht="13.2" customHeight="1" s="49">
      <c r="A53" s="119" t="inlineStr">
        <is>
          <t>52</t>
        </is>
      </c>
      <c r="B53" s="88" t="inlineStr">
        <is>
          <t>ข้อใดอธิบายกลไกหลักของยาคุมชนิดฮอร์โมนรวม</t>
        </is>
      </c>
      <c r="C53" s="100" t="n"/>
      <c r="D53" s="88" t="inlineStr">
        <is>
          <t>Prevention of endometrial proliferation and maturation</t>
        </is>
      </c>
      <c r="E53" s="88" t="inlineStr">
        <is>
          <t>Feedback inhibitions to suppress LH surge</t>
        </is>
      </c>
      <c r="F53" s="88" t="inlineStr">
        <is>
          <t>Sensitize hypothalamus to the positive feedback of estrogen</t>
        </is>
      </c>
      <c r="G53" s="88" t="inlineStr">
        <is>
          <t>Delay ovulation</t>
        </is>
      </c>
      <c r="H53" s="88" t="inlineStr">
        <is>
          <t>Reduce chance of conception</t>
        </is>
      </c>
      <c r="I53" s="119" t="n">
        <v>1</v>
      </c>
      <c r="J53" s="88" t="inlineStr">
        <is>
          <t>✅ คำตอบที่ถูกต้อง: ข้อ ก. Prevention of endometrial proliferation and maturation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(Prevention of endometrial proliferation and maturation): Prevention of endometrial proliferation and maturation ไม่ตรงกับข้อบ่งใช้หรือกลไกการออกฤทธิ์ที่ถูกต้องตาม WHO Medical Eligibility Criteria for Contraceptive Use (5th edition, 2015)
• ข้อ ค. (Feedback inhibitions to suppress LH surge): Feedback inhibitions to suppress LH surge ไม่ตรงกับข้อบ่งใช้หรือกลไกการออกฤทธิ์ที่ถูกต้องตาม WHO Medical Eligibility Criteria for Contraceptive Use (5th edition, 2015)
• ข้อ ง. (Sensitize hypothalamus to the positive feedback of estrogen): Sensitize hypothalamus to the positive feedback of estrogen ไม่ตรงกับข้อบ่งใช้หรือกลไกการออกฤทธิ์ที่ถูกต้องตาม WHO Medical Eligibility Criteria for Contraceptive Use (5th edition, 2015)
• ข้อ จ. (Delay ovulation): Delay ovulation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3" s="100" t="n"/>
      <c r="L53" s="88" t="inlineStr">
        <is>
          <t>Oral contraceptive</t>
        </is>
      </c>
      <c r="M53" s="100" t="inlineStr">
        <is>
          <t>Contraception</t>
        </is>
      </c>
      <c r="N53" s="88" t="inlineStr">
        <is>
          <t>Mock PLE-CC 1 ข้อ 87</t>
        </is>
      </c>
      <c r="O53" s="100" t="n"/>
      <c r="P53" s="100" t="n"/>
      <c r="Q53" s="100" t="n"/>
    </row>
    <row r="54" ht="13.2" customHeight="1" s="49">
      <c r="A54" s="119" t="inlineStr">
        <is>
          <t>53</t>
        </is>
      </c>
      <c r="B54" s="88" t="inlineStr">
        <is>
          <t>ข้อใดไม่จัดเป็นเกณฑ์ COA แผ่นแปะยาคุม</t>
        </is>
      </c>
      <c r="C54" s="100" t="n"/>
      <c r="D54" s="88" t="inlineStr">
        <is>
          <t>Identification</t>
        </is>
      </c>
      <c r="E54" s="88" t="inlineStr">
        <is>
          <t>Assay</t>
        </is>
      </c>
      <c r="F54" s="88" t="inlineStr">
        <is>
          <t>In vitro drug release</t>
        </is>
      </c>
      <c r="G54" s="88" t="inlineStr">
        <is>
          <t>Adhesion</t>
        </is>
      </c>
      <c r="H54" s="88" t="inlineStr">
        <is>
          <t>Uniformity of dosage unit</t>
        </is>
      </c>
      <c r="I54" s="119" t="n">
        <v>1</v>
      </c>
      <c r="J54" s="88" t="inlineStr">
        <is>
          <t>✅ คำตอบที่ถูกต้อง: ข้อ ก. Identification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Identification การเลือก Identification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ค. (Assay): Assay ไม่ตรงกับข้อบ่งใช้หรือกลไกการออกฤทธิ์ที่ถูกต้องตาม WHO Medical Eligibility Criteria for Contraceptive Use (5th edition, 2015)
• ข้อ ง. (In vitro drug release): In vitro drug release ไม่ตรงกับข้อบ่งใช้หรือกลไกการออกฤทธิ์ที่ถูกต้องตาม WHO Medical Eligibility Criteria for Contraceptive Use (5th edition, 2015)
• ข้อ จ. (Adhesion): Adhesion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4" s="100" t="n"/>
      <c r="L54" s="88" t="inlineStr">
        <is>
          <t>Oral contraceptive</t>
        </is>
      </c>
      <c r="M54" s="100" t="inlineStr">
        <is>
          <t>Contraception</t>
        </is>
      </c>
      <c r="N54" s="88" t="inlineStr">
        <is>
          <t>Mock PLE-CC 1 ข้อ 93</t>
        </is>
      </c>
      <c r="O54" s="100" t="n"/>
      <c r="P54" s="100" t="n"/>
      <c r="Q54" s="100" t="n"/>
    </row>
    <row r="55" ht="13.2" customHeight="1" s="49">
      <c r="A55" s="119" t="inlineStr">
        <is>
          <t>54</t>
        </is>
      </c>
      <c r="B55" s="88" t="inlineStr">
        <is>
          <t>หญิงตั้งครรภ์รู้ว่าต้องระมัดระวังในการเลือกยาคุมกำเนิดชนิดเม็ด จึงมาปรึกษาเภสัชกรเรื่องการใช้ยาคุมกำเนิด
พฤติกรรมนี้จัดเป็นอะไรตาม health believe model (HBM)</t>
        </is>
      </c>
      <c r="C55" s="100" t="n"/>
      <c r="D55" s="88" t="inlineStr">
        <is>
          <t>Perceive susceptibility</t>
        </is>
      </c>
      <c r="E55" s="88" t="inlineStr">
        <is>
          <t>Perceive severity</t>
        </is>
      </c>
      <c r="F55" s="88" t="inlineStr">
        <is>
          <t>Perceive benefits</t>
        </is>
      </c>
      <c r="G55" s="88" t="inlineStr">
        <is>
          <t>Perceive barriers</t>
        </is>
      </c>
      <c r="H55" s="88" t="inlineStr">
        <is>
          <t>Self efficacy</t>
        </is>
      </c>
      <c r="I55" s="119" t="n">
        <v>1</v>
      </c>
      <c r="J55" s="88" t="inlineStr">
        <is>
          <t>✅ คำตอบที่ถูกต้อง: ข้อ ก. Perceive susceptibility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(Perceive susceptibility): Perceive susceptibility ไม่ตรงกับข้อบ่งใช้หรือกลไกการออกฤทธิ์ที่ถูกต้องตาม WHO Medical Eligibility Criteria for Contraceptive Use (5th edition, 2015)
• ข้อ ค. (Perceive severity): Perceive severity ไม่ตรงกับข้อบ่งใช้หรือกลไกการออกฤทธิ์ที่ถูกต้องตาม WHO Medical Eligibility Criteria for Contraceptive Use (5th edition, 2015)
• ข้อ ง. (Perceive benefits): Perceive benefits ไม่ตรงกับข้อบ่งใช้หรือกลไกการออกฤทธิ์ที่ถูกต้องตาม WHO Medical Eligibility Criteria for Contraceptive Use (5th edition, 2015)
• ข้อ จ. (Perceive barriers): Perceive barriers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5" s="100" t="n"/>
      <c r="L55" s="88" t="inlineStr">
        <is>
          <t>Oral contraceptive</t>
        </is>
      </c>
      <c r="M55" s="100" t="inlineStr">
        <is>
          <t>Contraception</t>
        </is>
      </c>
      <c r="N55" s="88" t="inlineStr">
        <is>
          <t>Mock PLE-CC 1 ข้อ 94</t>
        </is>
      </c>
      <c r="O55" s="100" t="n"/>
      <c r="P55" s="100" t="n"/>
      <c r="Q55" s="100" t="n"/>
    </row>
    <row r="56" ht="13.2" customHeight="1" s="49">
      <c r="A56" s="119" t="inlineStr">
        <is>
          <t>55</t>
        </is>
      </c>
      <c r="B56" s="88" t="inlineStr">
        <is>
          <t>ยาต้านชักตัวไหนส่งผลต่อยาคุมน้อยสุด. ตัวเลือก</t>
        </is>
      </c>
      <c r="C56" s="100" t="n"/>
      <c r="D56" s="88" t="inlineStr">
        <is>
          <t>Contraception</t>
        </is>
      </c>
      <c r="E56" s="88" t="inlineStr">
        <is>
          <t>Tolterodine 2 mg BID</t>
        </is>
      </c>
      <c r="F56" s="88" t="inlineStr">
        <is>
          <t>Dydrogesterone 10 mg BID</t>
        </is>
      </c>
      <c r="G56" s="88" t="inlineStr">
        <is>
          <t>Ethinylestradiol 30 mcg + Levonorgestrel 150 mcg</t>
        </is>
      </c>
      <c r="H56" s="88" t="inlineStr">
        <is>
          <t>Ethinylestradiol 30 mcg + Drospirenone 3 mg</t>
        </is>
      </c>
      <c r="I56" s="119" t="n">
        <v>1</v>
      </c>
      <c r="J56" s="88"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56" s="100" t="n"/>
      <c r="L56" s="88" t="inlineStr">
        <is>
          <t>Oral contraceptive</t>
        </is>
      </c>
      <c r="M56" s="100" t="inlineStr">
        <is>
          <t>Contraception</t>
        </is>
      </c>
      <c r="N56" s="88" t="inlineStr">
        <is>
          <t>PLE-CC1 ปี 2566 Day 1 ข้อ 14</t>
        </is>
      </c>
      <c r="O56" s="100" t="n"/>
      <c r="P56" s="100" t="n"/>
      <c r="Q56" s="100" t="n"/>
    </row>
    <row r="57" ht="13.2" customHeight="1" s="49">
      <c r="A57" s="119" t="inlineStr">
        <is>
          <t>56</t>
        </is>
      </c>
      <c r="B57" s="88" t="inlineStr">
        <is>
          <t>ยาคุมเพิ่งคลอดลูกได้2 week กำลังให้นมบุตร ตัวเลือก</t>
        </is>
      </c>
      <c r="C57" s="100" t="n"/>
      <c r="D57" s="88" t="inlineStr">
        <is>
          <t>Contraception</t>
        </is>
      </c>
      <c r="E57" s="88" t="inlineStr">
        <is>
          <t>Ethinylestradiol 30 mcg + Drospirenone 3 mg</t>
        </is>
      </c>
      <c r="F57" s="88" t="inlineStr">
        <is>
          <t>Ethinylestradiol 35 mcg + Cyproterone acetate 2 mg</t>
        </is>
      </c>
      <c r="G57" s="88" t="inlineStr">
        <is>
          <t>Desogestrel 75 mcg OD (Progestin-only)</t>
        </is>
      </c>
      <c r="H57" s="88" t="inlineStr">
        <is>
          <t>Levonorgestrel 1.5 mg stat (Emergency)</t>
        </is>
      </c>
      <c r="I57" s="119" t="n">
        <v>1</v>
      </c>
      <c r="J57" s="88"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7" s="100" t="n"/>
      <c r="L57" s="88" t="inlineStr">
        <is>
          <t>Oral contraceptive</t>
        </is>
      </c>
      <c r="M57" s="100" t="inlineStr">
        <is>
          <t>Contraception</t>
        </is>
      </c>
      <c r="N57" s="88" t="inlineStr">
        <is>
          <t>PLE-CC1 ปี 2566 Day 1 ข้อ 26</t>
        </is>
      </c>
      <c r="O57" s="100" t="n"/>
      <c r="P57" s="100" t="n"/>
      <c r="Q57" s="100" t="n"/>
    </row>
    <row r="58" ht="13.2" customHeight="1" s="49">
      <c r="A58" s="119" t="inlineStr">
        <is>
          <t>57</t>
        </is>
      </c>
      <c r="B58" s="88" t="inlineStr">
        <is>
          <t>เกี่ยวกับ EE + Drosperinone ข้อใดต่อไปนี้กล่าวถูกต้องตามหลักวิชาชีพเภสัชกรรม</t>
        </is>
      </c>
      <c r="C58" s="100" t="n"/>
      <c r="D58" s="88" t="inlineStr">
        <is>
          <t>Contraception</t>
        </is>
      </c>
      <c r="E58" s="88" t="inlineStr">
        <is>
          <t>Levonorgestrel 1.5 mg stat (Emergency)</t>
        </is>
      </c>
      <c r="F58" s="88" t="inlineStr">
        <is>
          <t>Mefenamic acid 500 mg TID</t>
        </is>
      </c>
      <c r="G58" s="88" t="inlineStr">
        <is>
          <t>Tamsulosin 0.4 mg HS</t>
        </is>
      </c>
      <c r="H58" s="88" t="inlineStr">
        <is>
          <t>Finasteride 5 mg OD</t>
        </is>
      </c>
      <c r="I58" s="119" t="n">
        <v>1</v>
      </c>
      <c r="J58" s="88"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8" s="100" t="n"/>
      <c r="L58" s="88" t="inlineStr">
        <is>
          <t>Oral contraceptive</t>
        </is>
      </c>
      <c r="M58" s="100" t="inlineStr">
        <is>
          <t>Contraception</t>
        </is>
      </c>
      <c r="N58" s="88" t="inlineStr">
        <is>
          <t>PLE-CC1 ปี 2566 Day 1 ข้อ 2</t>
        </is>
      </c>
      <c r="O58" s="100" t="n"/>
      <c r="P58" s="100" t="n"/>
      <c r="Q58" s="100" t="n"/>
    </row>
    <row r="59" ht="13.2" customHeight="1" s="49">
      <c r="A59" s="119" t="inlineStr">
        <is>
          <t>58</t>
        </is>
      </c>
      <c r="B59" s="88" t="inlineStr">
        <is>
          <t>ผลของยาคุมชนิดฮอร์โมนรวมในระยะยาว ตัวเลือก</t>
        </is>
      </c>
      <c r="C59" s="100" t="n"/>
      <c r="D59" s="88" t="inlineStr">
        <is>
          <t>Contraception</t>
        </is>
      </c>
      <c r="E59" s="88" t="inlineStr">
        <is>
          <t>Finasteride 5 mg OD</t>
        </is>
      </c>
      <c r="F59" s="88" t="inlineStr">
        <is>
          <t>Oxybutynin 5 mg BID</t>
        </is>
      </c>
      <c r="G59" s="88" t="inlineStr">
        <is>
          <t>Tolterodine 2 mg BID</t>
        </is>
      </c>
      <c r="H59" s="88" t="inlineStr">
        <is>
          <t>Dydrogesterone 10 mg BID</t>
        </is>
      </c>
      <c r="I59" s="119" t="n">
        <v>1</v>
      </c>
      <c r="J59" s="88"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9" s="100" t="n"/>
      <c r="L59" s="88" t="inlineStr">
        <is>
          <t>Oral contraceptive</t>
        </is>
      </c>
      <c r="M59" s="100" t="inlineStr">
        <is>
          <t>Contraception</t>
        </is>
      </c>
      <c r="N59" s="88" t="inlineStr">
        <is>
          <t>PLE-CC1 ปี 2566 Day 1 ข้อ 27</t>
        </is>
      </c>
      <c r="O59" s="100" t="n"/>
      <c r="P59" s="100" t="n"/>
      <c r="Q59" s="100" t="n"/>
    </row>
    <row r="60" ht="13.2" customHeight="1" s="49">
      <c r="A60" s="119" t="inlineStr">
        <is>
          <t>59</t>
        </is>
      </c>
      <c r="B60" s="88" t="inlineStr">
        <is>
          <t>Combined oral contraceptive pills 1x1 ทุกวัน</t>
        </is>
      </c>
      <c r="C60" s="100" t="n"/>
      <c r="D60" s="88" t="inlineStr">
        <is>
          <t>Contraception</t>
        </is>
      </c>
      <c r="E60" s="88" t="inlineStr">
        <is>
          <t>Dydrogesterone 10 mg BID</t>
        </is>
      </c>
      <c r="F60" s="88" t="inlineStr">
        <is>
          <t>Ethinylestradiol 30 mcg + Levonorgestrel 150 mcg</t>
        </is>
      </c>
      <c r="G60" s="88" t="inlineStr">
        <is>
          <t>Ethinylestradiol 30 mcg + Drospirenone 3 mg</t>
        </is>
      </c>
      <c r="H60" s="88" t="inlineStr">
        <is>
          <t>Ethinylestradiol 35 mcg + Cyproterone acetate 2 mg</t>
        </is>
      </c>
      <c r="I60" s="119" t="n">
        <v>1</v>
      </c>
      <c r="J60" s="88"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0" s="100" t="n"/>
      <c r="L60" s="88" t="inlineStr">
        <is>
          <t>Oral contraceptive</t>
        </is>
      </c>
      <c r="M60" s="100" t="inlineStr">
        <is>
          <t>Contraception</t>
        </is>
      </c>
      <c r="N60" s="88" t="inlineStr">
        <is>
          <t>PLE-CC1 ปี 2566 Day 2 ข้อ 3</t>
        </is>
      </c>
      <c r="O60" s="100" t="n"/>
      <c r="P60" s="100" t="n"/>
      <c r="Q60" s="100" t="n"/>
    </row>
    <row r="61" ht="13.2" customHeight="1" s="49">
      <c r="A61" s="119" t="inlineStr">
        <is>
          <t>65</t>
        </is>
      </c>
      <c r="B61" s="88" t="inlineStr">
        <is>
          <t>จากการควบคุมคุณภาพตำรับยาลดกรดที่มีส่วนผสมขอษ Al(OH)2 และ Mg(OH)2 ข้อใดถูกต้อษ (มี ตาราษ %sedimention, degree of focculation มาให้) ตำรับ Sedimentation volume Degree of flocculation Rheology A 0.51 0.74 Newtonian B 0.98</t>
        </is>
      </c>
      <c r="C61" s="100" t="n"/>
      <c r="D61" s="88" t="inlineStr">
        <is>
          <t>Contraception</t>
        </is>
      </c>
      <c r="E61" s="88" t="inlineStr">
        <is>
          <t>43 Pseudoplastic C 0.47</t>
        </is>
      </c>
      <c r="F61" s="88" t="inlineStr">
        <is>
          <t>ตำรับ B มีแนวโน้มคษตัวดีกว่าตำรับ C</t>
        </is>
      </c>
      <c r="G61" s="88" t="inlineStr">
        <is>
          <t>เพิ่มความคงตัวของตำรับ C ได้โดยการเพิ่มปริมาณ wetting agent</t>
        </is>
      </c>
      <c r="H61" s="88" t="inlineStr">
        <is>
          <t>Tolterodine 2 mg BID</t>
        </is>
      </c>
      <c r="I61" s="119" t="n">
        <v>1</v>
      </c>
      <c r="J61" s="88"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(43 Pseudoplastic C 0.47): 43 Pseudoplastic C 0.47 ไม่ตรงกับข้อบ่งใช้หรือกลไกการออกฤทธิ์ที่ถูกต้องตาม WHO Medical Eligibility Criteria for Contraceptive Use (5th edition, 2015)
• ข้อ ค. (ตำรับ B มีแนวโน้มคษตัวดีกว่าตำรับ C): ตำรับ B มีแนวโน้มคษตัวดีกว่าตำรับ C ไม่ตรงกับข้อบ่งใช้หรือกลไกการออกฤทธิ์ที่ถูกต้องตาม WHO Medical Eligibility Criteria for Contraceptive Use (5th edition, 2015)
• ข้อ ง.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1" s="100" t="n"/>
      <c r="L61" s="88" t="inlineStr">
        <is>
          <t>Oral contraceptive</t>
        </is>
      </c>
      <c r="M61" s="100" t="inlineStr">
        <is>
          <t>Contraception</t>
        </is>
      </c>
      <c r="N61" s="88" t="inlineStr">
        <is>
          <t>PLE_CC1_2563_Q ข้อ 27</t>
        </is>
      </c>
      <c r="O61" s="100" t="n"/>
      <c r="P61" s="100" t="n"/>
      <c r="Q61" s="100" t="n"/>
    </row>
    <row r="62" ht="13.2" customHeight="1" s="49">
      <c r="A62" s="119" t="inlineStr">
        <is>
          <t>65</t>
        </is>
      </c>
      <c r="B62" s="88" t="inlineStr">
        <is>
          <t>คำแนะนำใดที่เหมาะสม หากผู้ป่วยวางแผนจะตั้งครรภ์ &amp; aeveIndiana inactancia X Type B ADR Malenuresen</t>
        </is>
      </c>
      <c r="C62" s="100" t="n"/>
      <c r="D62" s="88" t="inlineStr">
        <is>
          <t>ให้ vitamin K จนกว่าจะคลอด</t>
        </is>
      </c>
      <c r="E62" s="88" t="inlineStr">
        <is>
          <t>ให้ folic acid เสริมตั้งแต่วันนี้เป็นต้นไป</t>
        </is>
      </c>
      <c r="F62" s="88" t="inlineStr">
        <is>
          <t>รักษาอาการชักจนหายก่อนวางแผนตั้งครรภ์</t>
        </is>
      </c>
      <c r="G62" s="88" t="inlineStr">
        <is>
          <t>หยุดยารักษาอาการชักก่อนการตั้งครรภ์</t>
        </is>
      </c>
      <c r="H62" s="88" t="inlineStr">
        <is>
          <t>เปลี่ยนยารักษาอาการชักเป็น valproic acid สำหรับหญิงตั้งครรภ์</t>
        </is>
      </c>
      <c r="I62" s="119" t="n">
        <v>1</v>
      </c>
      <c r="J62" s="88" t="inlineStr">
        <is>
          <t>✅ คำตอบที่ถูกต้อง: ข้อ ก. ให้ vitamin K จนกว่าจะคลอด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ให้ vitamin K จนกว่าจะคลอด การเลือก ให้ vitamin K จนกว่าจะคลอด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(ให้ folic acid เสริมตั้งแต่วันนี้เป็นต้นไป): ให้ folic acid เสริมตั้งแต่วันนี้เป็นต้นไป ไม่ตรงกับข้อบ่งใช้หรือกลไกการออกฤทธิ์ที่ถูกต้องตาม WHO Medical Eligibility Criteria for Contraceptive Use (5th edition, 2015)
• ข้อ ค. (รักษาอาการชักจนหายก่อนวางแผนตั้งครรภ์): รักษาอาการชักจนหายก่อนวางแผนตั้งครรภ์ ไม่ตรงกับข้อบ่งใช้หรือกลไกการออกฤทธิ์ที่ถูกต้องตาม WHO Medical Eligibility Criteria for Contraceptive Use (5th edition, 2015)
• ข้อ ง. (หยุดยารักษาอาการชักก่อนการตั้งครรภ์): หยุดยารักษาอาการชักก่อนการตั้งครรภ์ ไม่ตรงกับข้อบ่งใช้หรือกลไกการออกฤทธิ์ที่ถูกต้องตาม WHO Medical Eligibility Criteria for Contraceptive Use (5th edition, 2015)
• ข้อ จ. (เปลี่ยนยารักษาอาการชักเป็น valproic acid สำหรับหญิงตั้งครรภ์): เปลี่ยนยารักษาอาการชักเป็น valproic acid สำหรับหญิงตั้งครรภ์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2" s="100" t="n"/>
      <c r="L62" s="88" t="inlineStr">
        <is>
          <t>Oral contraceptive</t>
        </is>
      </c>
      <c r="M62" s="100" t="inlineStr">
        <is>
          <t>Clinic</t>
        </is>
      </c>
      <c r="N62" s="88" t="inlineStr">
        <is>
          <t>ข้อ 99 (PLE_CC1_2562_Key.md)</t>
        </is>
      </c>
      <c r="O62" s="100" t="n"/>
      <c r="P62" s="100" t="n"/>
      <c r="Q62" s="100" t="n"/>
    </row>
    <row r="63" ht="13.2" customHeight="1" s="49">
      <c r="A63" s="119" t="inlineStr">
        <is>
          <t>66</t>
        </is>
      </c>
      <c r="B63" s="88" t="inlineStr">
        <is>
          <t>หากหญิงคนนี้กินยาฮอร์โมนรวมไปได้หลายวันแล้ว มีเลือดออกกระปิดกระปอยควรแนะนำอย่างไร</t>
        </is>
      </c>
      <c r="C63" s="100" t="n"/>
      <c r="D63" s="88" t="inlineStr">
        <is>
          <t>กินไปเหมือนเดิมแล้วอาการจะหายไปหลังใช้ยาต่อเนื่อง 2-3 เดือน</t>
        </is>
      </c>
      <c r="E63" s="88" t="inlineStr">
        <is>
          <t>เพิ่มปริมาณ estrogen</t>
        </is>
      </c>
      <c r="F63" s="88" t="inlineStr">
        <is>
          <t>ลดปริมาณ estrogen</t>
        </is>
      </c>
      <c r="G63" s="88" t="inlineStr">
        <is>
          <t>เพิ่มปริมาณ progesterone</t>
        </is>
      </c>
      <c r="H63" s="88" t="inlineStr">
        <is>
          <t>ลดปริมาณ progesterone</t>
        </is>
      </c>
      <c r="I63" s="119" t="n">
        <v>1</v>
      </c>
      <c r="J63" s="88" t="inlineStr">
        <is>
          <t>✅ คำตอบที่ถูกต้อง: ข้อ ก. กินไปเหมือนเดิมแล้วอาการจะหายไปหลังใช้ยาต่อเนื่อง 2-3 เดือน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กินไปเหมือนเดิมแล้วอาการจะหายไปหลังใช้ยาต่อเนื่อง 2-3 เดือน การเลือก กินไปเหมือนเดิมแล้วอาการจะหายไปหลังใช้ยาต่อเนื่อง 2-3 เดือน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(เพิ่มปริมาณ estrogen): เพิ่มปริมาณ estrogen ไม่ตรงกับข้อบ่งใช้หรือกลไกการออกฤทธิ์ที่ถูกต้องตาม WHO Medical Eligibility Criteria for Contraceptive Use (5th edition, 2015)
• ข้อ ค. (ลดปริมาณ estrogen): ลดปริมาณ estrogen ไม่ตรงกับข้อบ่งใช้หรือกลไกการออกฤทธิ์ที่ถูกต้องตาม WHO Medical Eligibility Criteria for Contraceptive Use (5th edition, 2015)
• ข้อ ง. (เพิ่มปริมาณ progesterone): Progesterone มีฤทธิ์ยับยั้ง LH surge ป้องกันการตกไข่และทำให้ cervical mucus หนาขึ้น ใช้ใน luteal phase support ใน IVF
• ข้อ จ. (ลดปริมาณ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3" s="100" t="n"/>
      <c r="L63" s="88" t="inlineStr">
        <is>
          <t>Oral contraceptive</t>
        </is>
      </c>
      <c r="M63" s="100" t="inlineStr">
        <is>
          <t>Clinic</t>
        </is>
      </c>
      <c r="N63" s="88" t="inlineStr">
        <is>
          <t>ข้อ 48 (PLE_CC1_2562_Key.md)</t>
        </is>
      </c>
      <c r="O63" s="100" t="n"/>
      <c r="P63" s="100" t="n"/>
      <c r="Q63" s="100" t="n"/>
    </row>
    <row r="64" ht="13.2" customHeight="1" s="49">
      <c r="A64" s="119" t="inlineStr">
        <is>
          <t>67</t>
        </is>
      </c>
      <c r="B64" s="88" t="inlineStr">
        <is>
          <t>ข้อใดคือข้อห(ามใช(ยาคุมกำเนิดแบบฮอรโมนรวมตาม WHO category 4</t>
        </is>
      </c>
      <c r="C64" s="100" t="n"/>
      <c r="D64" s="88" t="inlineStr">
        <is>
          <t>สูบบุหรี่ 10 มวน/วัน</t>
        </is>
      </c>
      <c r="E64" s="88" t="inlineStr">
        <is>
          <t>เป5นโรคเส(นเลือดขอด</t>
        </is>
      </c>
      <c r="F64" s="88" t="inlineStr">
        <is>
          <t>เป5นไมเกรนแบบมีออร.า</t>
        </is>
      </c>
      <c r="G64" s="88" t="inlineStr">
        <is>
          <t>ดัชนีมวลกาย 28 kg/m2 I</t>
        </is>
      </c>
      <c r="H64" s="88" t="inlineStr">
        <is>
          <t>ระดับไขมันในเลือดผิดปกติ</t>
        </is>
      </c>
      <c r="I64" s="119" t="n">
        <v>1</v>
      </c>
      <c r="J64" s="88" t="inlineStr">
        <is>
          <t>✅ คำตอบที่ถูกต้อง: ข้อ ก. สูบบุหรี่ 10 มวน/วัน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สูบบุหรี่ 10 มวน/วัน การเลือก สูบบุหรี่ 10 มวน/วัน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(เป5นโรคเส(นเลือดขอด): เป5นโรคเส(นเลือดขอด ไม่ตรงกับข้อบ่งใช้หรือกลไกการออกฤทธิ์ที่ถูกต้องตาม WHO Medical Eligibility Criteria for Contraceptive Use (5th edition, 2015)
• ข้อ ค. (เป5นไมเกรนแบบมีออร.า): เป5นไมเกรนแบบมีออร.า ไม่ตรงกับข้อบ่งใช้หรือกลไกการออกฤทธิ์ที่ถูกต้องตาม WHO Medical Eligibility Criteria for Contraceptive Use (5th edition, 2015)
• ข้อ ง. (ดัชนีมวลกาย 28 kg/m2 I): ดัชนีมวลกาย 28 kg/m2 I ไม่ตรงกับข้อบ่งใช้หรือกลไกการออกฤทธิ์ที่ถูกต้องตาม WHO Medical Eligibility Criteria for Contraceptive Use (5th edition, 2015)
• ข้อ จ. (ระดับไขมันในเลือดผิดปกติ): ระดับไขมันในเลือดผิดปกติ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4" s="100" t="n"/>
      <c r="L64" s="88" t="inlineStr">
        <is>
          <t>Oral contraceptive</t>
        </is>
      </c>
      <c r="M64" s="100" t="inlineStr">
        <is>
          <t>Clinic</t>
        </is>
      </c>
      <c r="N64" s="88" t="inlineStr">
        <is>
          <t>ข้อ 55 (PLE_CC1_2561_Key.md)</t>
        </is>
      </c>
      <c r="O64" s="100" t="n"/>
      <c r="P64" s="100" t="n"/>
      <c r="Q64" s="100" t="n"/>
    </row>
    <row r="65" ht="13.2" customHeight="1" s="49">
      <c r="A65" s="119" t="inlineStr">
        <is>
          <t>68</t>
        </is>
      </c>
      <c r="B65" s="88" t="inlineStr">
        <is>
          <t>ข้อใดถูกต้องเกี่ยวกับยาคุมสูตรผสมชนิดแผ.นแปะ</t>
        </is>
      </c>
      <c r="C65" s="100" t="n"/>
      <c r="D65" s="88" t="inlineStr">
        <is>
          <t>ใช(กับผู(หญิงให(นมบุตรได(</t>
        </is>
      </c>
      <c r="E65" s="88" t="inlineStr">
        <is>
          <t>มีประสิทธิภาพดีกว.ายารับประทาน</t>
        </is>
      </c>
      <c r="F65" s="88" t="inlineStr">
        <is>
          <t>ใช(กับผู(หญิงที่เป5นไมเกรนแบบมีออร.าได(</t>
        </is>
      </c>
      <c r="G65" s="88" t="inlineStr">
        <is>
          <t>ไม.มีอันตรกิริยากับยาที่เหนี่ยวนำเอนไซม</t>
        </is>
      </c>
      <c r="H65" s="88" t="inlineStr">
        <is>
          <t>ความร.วมมือในการใช(ยาดีกว.ายารับประทาน progestin</t>
        </is>
      </c>
      <c r="I65" s="119" t="n">
        <v>1</v>
      </c>
      <c r="J65" s="88" t="inlineStr">
        <is>
          <t>✅ คำตอบที่ถูกต้อง: ข้อ ก. ใช(กับผู(หญิงให(นมบุตรได(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ใช(กับผู(หญิงให(นมบุตรได( การเลือก ใช(กับผู(หญิงให(นมบุตรได(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(มีประสิทธิภาพดีกว.ายารับประทาน): มีประสิทธิภาพดีกว.ายารับประทาน ไม่ตรงกับข้อบ่งใช้หรือกลไกการออกฤทธิ์ที่ถูกต้องตาม WHO Medical Eligibility Criteria for Contraceptive Use (5th edition, 2015)
• ข้อ ค. (ใช(กับผู(หญิงที่เป5นไมเกรนแบบมีออร.าได(): ใช(กับผู(หญิงที่เป5นไมเกรนแบบมีออร.าได( ไม่ตรงกับข้อบ่งใช้หรือกลไกการออกฤทธิ์ที่ถูกต้องตาม WHO Medical Eligibility Criteria for Contraceptive Use (5th edition, 2015)
• ข้อ ง. (ไม.มีอันตรกิริยากับยาที่เหนี่ยวนำเอนไซม): ไม.มีอันตรกิริยากับยาที่เหนี่ยวนำเอนไซม ไม่ตรงกับข้อบ่งใช้หรือกลไกการออกฤทธิ์ที่ถูกต้องตาม WHO Medical Eligibility Criteria for Contraceptive Use (5th edition, 2015)
• ข้อ จ. (ความร.วมมือในการใช(ยาดีกว.ายารับประทาน progestin): ความร.วมมือในการใช(ยาดีกว.ายารับประทาน progestin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5" s="100" t="n"/>
      <c r="L65" s="88" t="inlineStr">
        <is>
          <t>Oral contraceptive</t>
        </is>
      </c>
      <c r="M65" s="100" t="inlineStr">
        <is>
          <t>Clinic</t>
        </is>
      </c>
      <c r="N65" s="88" t="inlineStr">
        <is>
          <t>ข้อ 56 (PLE_CC1_2561_Key.md)</t>
        </is>
      </c>
      <c r="O65" s="100" t="n"/>
      <c r="P65" s="100" t="n"/>
      <c r="Q65" s="100" t="n"/>
    </row>
    <row r="66" ht="13.2" customHeight="1" s="49">
      <c r="A66" s="119" t="inlineStr">
        <is>
          <t>69</t>
        </is>
      </c>
      <c r="B66" s="88" t="inlineStr">
        <is>
          <t>หากต(องการเปลี่ยนระบบกระจายยาจาก three day dose เป5น one day dose จะต(องใช(ระบบใดประกันคุณภาพ mm</t>
        </is>
      </c>
      <c r="C66" s="100" t="n"/>
      <c r="D66" s="88" t="inlineStr">
        <is>
          <t>GMP</t>
        </is>
      </c>
      <c r="E66" s="88" t="inlineStr">
        <is>
          <t>PIC/s</t>
        </is>
      </c>
      <c r="F66" s="88" t="inlineStr">
        <is>
          <t>PDCA</t>
        </is>
      </c>
      <c r="G66" s="88" t="inlineStr">
        <is>
          <t>HACCP</t>
        </is>
      </c>
      <c r="H66" s="88" t="inlineStr">
        <is>
          <t>GMP QA plando then at</t>
        </is>
      </c>
      <c r="I66" s="119" t="n">
        <v>1</v>
      </c>
      <c r="J66" s="88" t="inlineStr">
        <is>
          <t>✅ คำตอบที่ถูกต้อง: ข้อ ก. GMP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GMP การเลือก GMP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(PIC/s): PIC/s ไม่ตรงกับข้อบ่งใช้หรือกลไกการออกฤทธิ์ที่ถูกต้องตาม WHO Medical Eligibility Criteria for Contraceptive Use (5th edition, 2015)
• ข้อ ค. (PDCA): PDCA ไม่ตรงกับข้อบ่งใช้หรือกลไกการออกฤทธิ์ที่ถูกต้องตาม WHO Medical Eligibility Criteria for Contraceptive Use (5th edition, 2015)
• ข้อ ง. (HACCP): HACCP ไม่ตรงกับข้อบ่งใช้หรือกลไกการออกฤทธิ์ที่ถูกต้องตาม WHO Medical Eligibility Criteria for Contraceptive Use (5th edition, 2015)
• ข้อ จ. (GMP QA plando then at): GMP QA plando then at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6" s="100" t="n"/>
      <c r="L66" s="88" t="inlineStr">
        <is>
          <t>Oral contraceptive</t>
        </is>
      </c>
      <c r="M66" s="100" t="inlineStr">
        <is>
          <t>Clinic</t>
        </is>
      </c>
      <c r="N66" s="88" t="inlineStr">
        <is>
          <t>ข้อ 86 (PLE_CC1_2561_Key.md)</t>
        </is>
      </c>
      <c r="O66" s="100" t="n"/>
      <c r="P66" s="100" t="n"/>
      <c r="Q66" s="100" t="n"/>
    </row>
    <row r="67" ht="13.2" customHeight="1" s="49">
      <c r="A67" s="119" t="inlineStr">
        <is>
          <t>70</t>
        </is>
      </c>
      <c r="B67" s="88" t="inlineStr">
        <is>
          <t>ยา Progestins ที่นิยมใช้ใน Progesterone only pills (POPs)</t>
        </is>
      </c>
      <c r="C67" s="100" t="n"/>
      <c r="D67" s="88" t="inlineStr">
        <is>
          <t>Desogestrel</t>
        </is>
      </c>
      <c r="E67" s="88" t="inlineStr">
        <is>
          <t>Norgestrel</t>
        </is>
      </c>
      <c r="F67" s="88" t="inlineStr">
        <is>
          <t>Gestodene</t>
        </is>
      </c>
      <c r="G67" s="88" t="inlineStr">
        <is>
          <t>Norgestimate</t>
        </is>
      </c>
      <c r="H67" s="88" t="inlineStr">
        <is>
          <t>Levonorgestrel</t>
        </is>
      </c>
      <c r="I67" s="119" t="n">
        <v>1</v>
      </c>
      <c r="J67" s="88"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7" s="100" t="n"/>
      <c r="L67" s="88" t="inlineStr">
        <is>
          <t>Hormonal replacement</t>
        </is>
      </c>
      <c r="M67" s="100" t="inlineStr">
        <is>
          <t>Clinic</t>
        </is>
      </c>
      <c r="N67" s="88" t="inlineStr">
        <is>
          <t>ข้อ 3 (PLE_CC1_2560 22 April Set 1.md)</t>
        </is>
      </c>
      <c r="O67" s="100" t="n"/>
      <c r="P67" s="100" t="n"/>
      <c r="Q67" s="100" t="n"/>
    </row>
    <row r="68" ht="13.2" customHeight="1" s="49">
      <c r="A68" s="119" t="inlineStr">
        <is>
          <t>71</t>
        </is>
      </c>
      <c r="B68" s="88" t="inlineStr">
        <is>
          <t>ยาคุมก้าเนิดในข้อใด เหมาะสมที่สุด (โจทย์มีแค่นี แหละ)</t>
        </is>
      </c>
      <c r="C68" s="100" t="n"/>
      <c r="D68" s="88" t="inlineStr">
        <is>
          <t>Levonorgestrel</t>
        </is>
      </c>
      <c r="E68" s="88" t="inlineStr">
        <is>
          <t>Lynestrenol</t>
        </is>
      </c>
      <c r="F68" s="88" t="inlineStr">
        <is>
          <t>Ethinyl estradiol + Desogestrel</t>
        </is>
      </c>
      <c r="G68" s="88" t="inlineStr">
        <is>
          <t>Ethinyl estradiol + Levonorgestrel</t>
        </is>
      </c>
      <c r="H68" s="88" t="inlineStr">
        <is>
          <t>Ethinyl estradiol + Gestodene รวมโดย Phongsathorn Phlaisaithong Rx 9 UP 19 | P a g e</t>
        </is>
      </c>
      <c r="I68" s="119" t="n">
        <v>1</v>
      </c>
      <c r="J68" s="88" t="inlineStr">
        <is>
          <t>✅ คำตอบที่ถูกต้อง: ข้อ ก. Levonorgestrel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การเลือก Levonorgestrel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ข้อ จ. (Ethinyl estradiol + Gestodene รวมโดย Phongsathorn Phlaisaithong Rx 9 UP 19 | P a g 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8" s="100" t="n"/>
      <c r="L68" s="88" t="inlineStr">
        <is>
          <t>Oral contraceptive</t>
        </is>
      </c>
      <c r="M68" s="100" t="inlineStr">
        <is>
          <t>Clinic</t>
        </is>
      </c>
      <c r="N68" s="88" t="inlineStr">
        <is>
          <t>ข้อ 4 (PLE_CC1_2560 22 April Set 1.md)</t>
        </is>
      </c>
      <c r="O68" s="100" t="n"/>
      <c r="P68" s="100" t="n"/>
      <c r="Q68" s="100" t="n"/>
    </row>
    <row r="69" ht="13.2" customHeight="1" s="49">
      <c r="A69" s="119" t="inlineStr">
        <is>
          <t>72</t>
        </is>
      </c>
      <c r="B69" s="88" t="inlineStr">
        <is>
          <t>หากพบว่ากินยาคุมดังข้อ 41 แล้วปรากฏว่าลืมรับประทานมา 1 อาทิตย์ ซึ่งในช่วงนี พบว่ามีเพศสัมพันธ์กับสามี ท่าน จะแนะน้าอย่างไร</t>
        </is>
      </c>
      <c r="C69" s="100" t="n"/>
      <c r="D69" s="88" t="inlineStr">
        <is>
          <t>รับประทานยาคุมต่อไปตามปกติ</t>
        </is>
      </c>
      <c r="E69" s="88" t="inlineStr">
        <is>
          <t>รับประทานยาทันที 1 เม็ด และทานยาต่อไปตามปกติ</t>
        </is>
      </c>
      <c r="F69" s="88" t="inlineStr">
        <is>
          <t>รับประทานยาทันที 1 เม็ด และทานยาต่อไปตามปกติพร้อมทั งคุมก้าเนิดวิธีอื่นร่วมด้วย 7 วัน</t>
        </is>
      </c>
      <c r="G69" s="88" t="inlineStr">
        <is>
          <t>หยุดรับประทานยาทันที รอประจ้าเดือนมาและเริ่มรับประทานยาแผงใหม่</t>
        </is>
      </c>
      <c r="H69" s="88" t="inlineStr">
        <is>
          <t>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t>
        </is>
      </c>
      <c r="I69" s="119" t="n">
        <v>1</v>
      </c>
      <c r="J69" s="88" t="inlineStr">
        <is>
          <t>✅ คำตอบที่ถูกต้อง: ข้อ ก. รับประทานยาคุมต่อไปตามปกติ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รับประทานยาคุมต่อไปตามปกติ กรณีศึกษาที่ 7 ผู้ป่วยหญิงคู่ อายุ 35 ปี น ้าหนัก 40 kg ตั งครรภ์ 7 เดือน ป่วยเป็น pulmonary TB ได้รับยา Isoniazid, rifampicin, pyrazinamide, etambutol มีค่าทางห้องปฏิบัติการคือ anti-HIV positive CD4 = 200 cell/mm3, Hct =
🔍 ข้ออื่นผิดเพราะอะไร:
• ข้อ ข. (รับประทานยาทันที 1 เม็ด และทานยาต่อไปตามปกติ): รับประทานยาทันที 1 เม็ด และทานยาต่อไปตามปกติ ไม่ตรงกับข้อบ่งใช้หรือกลไกการออกฤทธิ์ที่ถูกต้องตาม WHO Medical Eligibility Criteria for Contraceptive Use (5th edition, 2015)
• ข้อ ค. (รับประทานยาทันที 1 เม็ด และทานยาต่อไปตามปกติพร้อมทั งคุมก้าเนิดวิธีอื่นร่วมด้วย 7 วัน): รับประทานยาทันที 1 เม็ด และทานยาต่อไปตามปกติพร้อมทั งคุมก้าเนิดวิธีอื่นร่วมด้วย 7 วัน ไม่ตรงกับข้อบ่งใช้หรือกลไกการออกฤทธิ์ที่ถูกต้องตาม WHO Medical Eligibility Criteria for Contraceptive Use (5th edition, 2015)
• ข้อ ง. (หยุดรับประทานยาทันที รอประจ้าเดือนมาและเริ่มรับประทานยาแผงใหม่): หยุดรับประทานยาทันที รอประจ้าเดือนมาและเริ่มรับประทานยาแผงใหม่ ไม่ตรงกับข้อบ่งใช้หรือกลไกการออกฤทธิ์ที่ถูกต้องตาม WHO Medical Eligibility Criteria for Contraceptive Use (5th edition, 2015)
• ข้อ จ.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9" s="100" t="n"/>
      <c r="L69" s="88" t="inlineStr">
        <is>
          <t>Oral contraceptive</t>
        </is>
      </c>
      <c r="M69" s="100" t="inlineStr">
        <is>
          <t>Clinic</t>
        </is>
      </c>
      <c r="N69" s="88" t="inlineStr">
        <is>
          <t>ข้อ 42 (PLE_CC1_2559.md)</t>
        </is>
      </c>
      <c r="O69" s="100" t="n"/>
      <c r="P69" s="100" t="n"/>
      <c r="Q69" s="100" t="n"/>
    </row>
    <row r="70" ht="13.2" customHeight="1" s="49">
      <c r="A70" s="119" t="inlineStr">
        <is>
          <t>79</t>
        </is>
      </c>
      <c r="B70" s="88" t="inlineStr">
        <is>
          <t>ภาวะใดต่อไปนี้สามารถใช้ฮอร์โมนในการรักษาหรือทดแทนในกลุ่มที่ขาดฮอร์โมนได้</t>
        </is>
      </c>
      <c r="C70" s="100" t="n"/>
      <c r="D70" s="88" t="inlineStr">
        <is>
          <t>มะเร็งเต้านม</t>
        </is>
      </c>
      <c r="E70" s="88" t="inlineStr">
        <is>
          <t>เบาหวานร่วมกับภาวะไขมันในเลือดสูง</t>
        </is>
      </c>
      <c r="F70" s="88" t="inlineStr">
        <is>
          <t>ภาวะลิ่มเลือดอุดตันหลอดเลือดดำ หรือภาวะหลอดเลือดดำอักเสบ</t>
        </is>
      </c>
      <c r="G70" s="88" t="inlineStr">
        <is>
          <t>ภาวะตับอักเสบเฉียบพลัน</t>
        </is>
      </c>
      <c r="H70" s="88" t="inlineStr">
        <is>
          <t>เลือดออกผิดปกติทางชองคลอดโดยไม่ทราบสาเหตุ</t>
        </is>
      </c>
      <c r="I70" s="119" t="n">
        <v>1</v>
      </c>
      <c r="J70" s="88" t="inlineStr">
        <is>
          <t>✅ คำตอบที่ถูกต้อง: ข้อ ก. มะเร็งเต้านม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มะเร็งเต้านม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(เบาหวานร่วมกับภาวะไขมันในเลือดสูง): เบาหวานร่วมกับภาวะไขมันในเลือดสูง ไม่ตรงกับข้อบ่งใช้หรือกลไกการออกฤทธิ์ที่ถูกต้องตาม WHO Medical Eligibility Criteria for Contraceptive Use (5th edition, 2015)
• ข้อ ค. (ภาวะลิ่มเลือดอุดตันหลอดเลือดดำ หรือภาวะหลอดเลือดดำอักเสบ): ภาวะลิ่มเลือดอุดตันหลอดเลือดดำ หรือภาวะหลอดเลือดดำอักเสบ ไม่ตรงกับข้อบ่งใช้หรือกลไกการออกฤทธิ์ที่ถูกต้องตาม WHO Medical Eligibility Criteria for Contraceptive Use (5th edition, 2015)
• ข้อ ง. (ภาวะตับอักเสบเฉียบพลัน): ภาวะตับอักเสบเฉียบพลัน ไม่ตรงกับข้อบ่งใช้หรือกลไกการออกฤทธิ์ที่ถูกต้องตาม WHO Medical Eligibility Criteria for Contraceptive Use (5th edition, 2015)
• ข้อ จ. (เลือดออกผิดปกติทางชองคลอดโดยไม่ทราบสาเหตุ): เลือดออกผิดปกติทางชองคลอดโดยไม่ทราบสาเหตุ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0" s="100" t="n"/>
      <c r="L70" s="88" t="inlineStr">
        <is>
          <t>Oral contraceptive</t>
        </is>
      </c>
      <c r="M70" s="100" t="inlineStr">
        <is>
          <t>Clinic</t>
        </is>
      </c>
      <c r="N70" s="88" t="inlineStr">
        <is>
          <t>ข้อ 69 (Pharmtutor_2024_Set1.md)</t>
        </is>
      </c>
      <c r="O70" s="100" t="n"/>
      <c r="P70" s="100" t="n"/>
      <c r="Q70" s="100" t="n"/>
    </row>
    <row r="71" ht="13.2" customHeight="1" s="49">
      <c r="A71" s="119" t="inlineStr">
        <is>
          <t>80</t>
        </is>
      </c>
      <c r="B71" s="88" t="inlineStr">
        <is>
          <t>หญิงวัยเจริญพันธ์ มีอาการตกขาวมีสีเขียว มีฟอง ไม่คัน ซักประวัติเพิ่มเติมพบว่ามีเพศสัมพันธ์เมื่อ 7 วันก่อน ไม่ใส่สวมถุงยางอนามัย และเพิ่มเติมพบผู้ป่วยทานยาคุมกำเนิดชนิดฮอร์โมนรวม ชอบกินอาหารหมักดอง และสวนล้างช่องคลอดอยู่เป็นประจำ ข้อใดต่อไปนี้เป็นสาเหตุของการเกิดอาการดังกล่าว</t>
        </is>
      </c>
      <c r="C71" s="100" t="n"/>
      <c r="D71" s="88" t="inlineStr">
        <is>
          <t>มีเพศสัมพันธ์แบบไม่สวมถุงยางอนามัย</t>
        </is>
      </c>
      <c r="E71" s="88" t="inlineStr">
        <is>
          <t>การสวนล้างช่องคลอด</t>
        </is>
      </c>
      <c r="F71" s="88" t="inlineStr">
        <is>
          <t>การรับประทานยาชนิดฮอร์โมนรวม</t>
        </is>
      </c>
      <c r="G71" s="88" t="inlineStr">
        <is>
          <t>การรับประทานอาหารหมักดอง</t>
        </is>
      </c>
      <c r="H71" s="88" t="inlineStr">
        <is>
          <t>ถูกทุกข้อ</t>
        </is>
      </c>
      <c r="I71" s="119" t="n">
        <v>1</v>
      </c>
      <c r="J71" s="88" t="inlineStr">
        <is>
          <t>✅ คำตอบที่ถูกต้อง: ข้อ ก. มีเพศสัมพันธ์แบบไม่สวมถุงยางอนามัย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มีเพศสัมพันธ์แบบไม่สวมถุงยางอนามัย การเลือก มีเพศสัมพันธ์แบบไม่สวมถุงยางอนามัย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(การสวนล้างช่องคลอด): การสวนล้างช่องคลอด ไม่ตรงกับข้อบ่งใช้หรือกลไกการออกฤทธิ์ที่ถูกต้องตาม WHO Medical Eligibility Criteria for Contraceptive Use (5th edition, 2015)
• ข้อ ค. (การรับประทานยาชนิดฮอร์โมนรวม): การรับประทานยาชนิดฮอร์โมนรวม ไม่ตรงกับข้อบ่งใช้หรือกลไกการออกฤทธิ์ที่ถูกต้องตาม WHO Medical Eligibility Criteria for Contraceptive Use (5th edition, 2015)
• ข้อ ง. (การรับประทานอาหารหมักดอง): การรับประทานอาหารหมักดอง ไม่ตรงกับข้อบ่งใช้หรือกลไกการออกฤทธิ์ที่ถูกต้องตาม WHO Medical Eligibility Criteria for Contraceptive Use (5th edition, 2015)
• ข้อ จ. (ถูกทุกข้อ):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1" s="100" t="n"/>
      <c r="L71" s="88" t="inlineStr">
        <is>
          <t>Oral contraceptive</t>
        </is>
      </c>
      <c r="M71" s="100" t="inlineStr">
        <is>
          <t>Clinic</t>
        </is>
      </c>
      <c r="N71" s="88" t="inlineStr">
        <is>
          <t>ข้อ 42 (Pharmtutor_2024_Set2.md)</t>
        </is>
      </c>
      <c r="O71" s="100" t="n"/>
      <c r="P71" s="100" t="n"/>
      <c r="Q71" s="100" t="n"/>
    </row>
    <row r="72" ht="13.2" customHeight="1" s="49">
      <c r="A72" s="119" t="inlineStr">
        <is>
          <t>81</t>
        </is>
      </c>
      <c r="B72" s="88" t="inlineStr">
        <is>
          <t>หากหญิงที่กำลังให้นมบุตรอยู่ ต้องการรับปรัทานยาคุมกำเนิด เพราะเหตุใดเภสัชกรจึงแนะนำให้ใช้เป็นยาคุมกำเนิดชนิด Progestin เดี่ยวๆ</t>
        </is>
      </c>
      <c r="C72" s="100" t="n"/>
      <c r="D72" s="88" t="inlineStr">
        <is>
          <t>การใช้ Progestin เดี่ยวให้ผลดีกว่าการใช้สูตรผสม</t>
        </is>
      </c>
      <c r="E72" s="88" t="inlineStr">
        <is>
          <t>การใช้สูตรผสม Estrogen สามารถขับออกทางน้ำนมอาจส่งผลข้างเคียงให้ทารกได้</t>
        </is>
      </c>
      <c r="F72" s="88" t="inlineStr">
        <is>
          <t>Estrogen ทำให้ปริมาณของน้ำนมลดลง</t>
        </is>
      </c>
      <c r="G72" s="88" t="inlineStr">
        <is>
          <t>Estrogen เมื่อมีปริมาณมากจะเิดการยับยั้งการทำงานของการผลิตพลังงานทำให้มารดา มี ATP ลดลง ส่งผลให้เกิดการขาดแคลนอาหารได้ในทารกที่ทานนมแม่</t>
        </is>
      </c>
      <c r="H72" s="88" t="inlineStr">
        <is>
          <t>ไม่มีข้อใดถูก</t>
        </is>
      </c>
      <c r="I72" s="119" t="n">
        <v>1</v>
      </c>
      <c r="J72" s="88" t="inlineStr">
        <is>
          <t>✅ คำตอบที่ถูกต้อง: ข้อ ก. การใช้ Progestin เดี่ยวให้ผลดีกว่าการใช้สูตรผสม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การใช้ Progestin เดี่ยวให้ผลดีกว่าการใช้สูตรผสม การเลือก การใช้ Progestin เดี่ยวให้ผลดีกว่าการใช้สูตรผสม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(การใช้สูตรผสม Estrogen สามารถขับออกทางน้ำนมอาจส่งผลข้างเคียงให้ทารกได้): การใช้สูตรผสม Estrogen สามารถขับออกทางน้ำนมอาจส่งผลข้างเคียงให้ทารกได้ ไม่ตรงกับข้อบ่งใช้หรือกลไกการออกฤทธิ์ที่ถูกต้องตาม WHO Medical Eligibility Criteria for Contraceptive Use (5th edition, 2015)
• ข้อ ค. (Estrogen ทำให้ปริมาณของน้ำนมลดลง): Estrogen ทำให้ปริมาณของน้ำนมลดลง ไม่ตรงกับข้อบ่งใช้หรือกลไกการออกฤทธิ์ที่ถูกต้องตาม WHO Medical Eligibility Criteria for Contraceptive Use (5th edition, 2015)
• ข้อ ง. (Estrogen เมื่อมีปริมาณมากจะเิดการยับยั้งการทำงานของการผลิตพลังงานทำให้มารดา มี ATP ลดลง ส่งผลให้เกิดการขาดแคลนอาหารได้ในทารกที่ทานนมแม่): Estrogen เมื่อมีปริมาณมากจะเิดการยับยั้งการทำงานของการผลิตพลังงานทำให้มารดา มี ATP ลดลง ส่งผลให้เกิดการขาดแคลนอาหารได้ในทารกที่ทานนมแม่ ไม่ตรงกับข้อบ่งใช้หรือกลไกการออกฤทธิ์ที่ถูกต้องตาม WHO Medical Eligibility Criteria for Contraceptive Use (5th edition, 2015)
• ข้อ จ. (ไม่มีข้อใดถูก):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2" s="100" t="n"/>
      <c r="L72" s="88" t="inlineStr">
        <is>
          <t>Oral contraceptive</t>
        </is>
      </c>
      <c r="M72" s="100" t="inlineStr">
        <is>
          <t>Clinic</t>
        </is>
      </c>
      <c r="N72" s="88" t="inlineStr">
        <is>
          <t>ข้อ 66 (Pharmtutor_2024_Set2.md)</t>
        </is>
      </c>
      <c r="O72" s="100" t="n"/>
      <c r="P72" s="100" t="n"/>
      <c r="Q72" s="100" t="n"/>
    </row>
    <row r="73" ht="13.2" customHeight="1" s="49">
      <c r="A73" s="119" t="inlineStr">
        <is>
          <t>82</t>
        </is>
      </c>
      <c r="B73" s="88" t="inlineStr">
        <is>
          <t>ในการพัฒนายาในกลุ่มของยาคุมกำเนิดปัจจุบันมีการนำยาคุมกำเนิดมาช่วยในการรักษาสิวมากขึ้น ยาชนิดใดต่อไปนี้ถูกขึ้นทะเบียนให้ช่วยป้องกันและรักษาสิวได้</t>
        </is>
      </c>
      <c r="C73" s="100" t="n"/>
      <c r="D73" s="88" t="inlineStr">
        <is>
          <t>Cyproterone</t>
        </is>
      </c>
      <c r="E73" s="88" t="inlineStr">
        <is>
          <t>Drospirenone</t>
        </is>
      </c>
      <c r="F73" s="88" t="inlineStr">
        <is>
          <t>Desogestrel</t>
        </is>
      </c>
      <c r="G73" s="88" t="inlineStr">
        <is>
          <t>ข้อ a และ b ถูก</t>
        </is>
      </c>
      <c r="H73" s="88" t="inlineStr">
        <is>
          <t>ข้อ a b และ c ถูก</t>
        </is>
      </c>
      <c r="I73" s="119" t="n">
        <v>1</v>
      </c>
      <c r="J73" s="88" t="inlineStr">
        <is>
          <t>✅ คำตอบที่ถูกต้อง: ข้อ ก. Cyproterone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Cyproterone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(Drospirenone): Drospirenone ไม่ตรงกับข้อบ่งใช้หรือกลไกการออกฤทธิ์ที่ถูกต้องตาม WHO Medical Eligibility Criteria for Contraceptive Use (5th edition, 2015)
• ข้อ ค. (Desogestrel): Desogestrel ไม่ตรงกับข้อบ่งใช้หรือกลไกการออกฤทธิ์ที่ถูกต้องตาม WHO Medical Eligibility Criteria for Contraceptive Use (5th edition, 2015)
• ข้อ ง. (ข้อ a และ b ถูก): ข้อ a และ b ถูก ไม่ตรงกับข้อบ่งใช้หรือกลไกการออกฤทธิ์ที่ถูกต้องตาม WHO Medical Eligibility Criteria for Contraceptive Use (5th edition, 2015)
• ข้อ จ. (ข้อ a b และ c ถูก): ข้อ a b และ c ถูก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3" s="100" t="n"/>
      <c r="L73" s="88" t="inlineStr">
        <is>
          <t>Oral contraceptive</t>
        </is>
      </c>
      <c r="M73" s="100" t="inlineStr">
        <is>
          <t>Clinic</t>
        </is>
      </c>
      <c r="N73" s="88" t="inlineStr">
        <is>
          <t>ข้อ 67 (Pharmtutor_2024_Set2.md)</t>
        </is>
      </c>
      <c r="O73" s="100" t="n"/>
      <c r="P73" s="100" t="n"/>
      <c r="Q73" s="100" t="n"/>
    </row>
    <row r="74" ht="13.2" customHeight="1" s="49">
      <c r="A74" s="119" t="inlineStr">
        <is>
          <t>83</t>
        </is>
      </c>
      <c r="B74" s="88" t="inlineStr">
        <is>
          <t>คำแนะนำการปฏิบัติตัวเมือลืมรับประทานยาคุมกำเนิด ชนิดรับประทานข้อใดไม่ถูกต้อง (โจทย์ไม่ได้กำหนดขนาด ยา EE มาให้นะ) (1) ลืมรับประทาน 1 เม็ดใด ๆ ให้รับประทานทันทีทีนึก ได้ และรับประทานเม็ดต่อไปตามปกติ โดยไม่ต้องใช้ วิธีคุมกำเนิดอืนร่วมด้วย (2) ลืมรับประทาน 2 เม็ดใด ๆ ให้รับประทาน 1 เม็ดทันที ทีนึกได้ และรับประทานเม็ดต่อไปตามปกติ ส่วนอีก 1 เม็ดทีลืมจะรับประทานหรือไม่ก็ได้ โดยไม่ต้องใช้วิธี คุมกำเนิดอืนร่วมด้วย (3) ในกรณีทีขึนแผงใหม่ช้าไปตังแต่ 3 วันขึนไป และมี เพศสัมพันธ์ในช่วงเวลาดังกล่าว ให้ใช้ยาคุมกำเนิด ฉุกเฉินร่วมด้วย (4) ในกรณีทีลืมรับประทานยาในช่วงสัปดาห์ที 2 จำนวน 1 เม็ด ให้รับประทานทันทีทีนึกได้ และรับประทาน เม็ดต่อไปตามปกติ โดยไม่ต้องใช้วิธีคุมกำเนิดอืนร่วม ด้วย (5) ในกรณีทีลืมรับประทานยา 2 เม็ดในช่วงสัปดาห์ที 3 ให้ทิงเม็ดทีเหลือไป แล้วเริมแผงใหม่ทันที MCQ 12 | 1/2557 | Page 20</t>
        </is>
      </c>
      <c r="C74" s="100" t="n"/>
      <c r="D74" s="88" t="inlineStr">
        <is>
          <t>Finasteride 5 mg OD</t>
        </is>
      </c>
      <c r="E74" s="88" t="inlineStr">
        <is>
          <t>Oxybutynin 5 mg BID</t>
        </is>
      </c>
      <c r="F74" s="88" t="inlineStr">
        <is>
          <t>Tolterodine 2 mg BID</t>
        </is>
      </c>
      <c r="G74" s="88" t="inlineStr">
        <is>
          <t>Dydrogesterone 10 mg BID</t>
        </is>
      </c>
      <c r="H74" s="88" t="inlineStr">
        <is>
          <t>Ethinylestradiol 30 mcg + Levonorgestrel 150 mcg</t>
        </is>
      </c>
      <c r="I74" s="119" t="n">
        <v>1</v>
      </c>
      <c r="J74" s="88"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4" s="100" t="n"/>
      <c r="L74" s="88" t="inlineStr">
        <is>
          <t>Oral contraceptive</t>
        </is>
      </c>
      <c r="M74" s="100" t="inlineStr">
        <is>
          <t>Clinic</t>
        </is>
      </c>
      <c r="N74" s="88" t="inlineStr">
        <is>
          <t>ข้อ 38 (PLE_CC1_2557.md)</t>
        </is>
      </c>
      <c r="O74" s="100" t="n"/>
      <c r="P74" s="100" t="n"/>
      <c r="Q74" s="100" t="n"/>
    </row>
    <row r="75" ht="13.2" customHeight="1" s="49">
      <c r="A75" s="119" t="inlineStr">
        <is>
          <t>84</t>
        </is>
      </c>
      <c r="B75" s="88" t="inlineStr">
        <is>
          <t>จากโครงสร้างของยาต่อไปนี% ข้อใดถูกต้อง B A C (1) เป็น Estrogen (2) โครงสร้างคล้าย progesterone (3) โครงสร้างส่วน A ช่วยเพิมฤทธิ&lt; anti-androgen (4) โครงสร้างส่วน B ทีเป็น ethyl สามารถลดฤทธิ&lt; androgen ได้มากกว่า methyl (5) โครงสร้างส่วน C ไม่จำเป็นต่อการออกฤทธิ&lt; Final version | Maximum’2017 Rx30 | Prince of Songkla University</t>
        </is>
      </c>
      <c r="C75" s="100" t="n"/>
      <c r="D75" s="88" t="inlineStr">
        <is>
          <t>Dydrogesterone 10 mg BID</t>
        </is>
      </c>
      <c r="E75" s="88" t="inlineStr">
        <is>
          <t>Ethinylestradiol 30 mcg + Levonorgestrel 150 mcg</t>
        </is>
      </c>
      <c r="F75" s="88" t="inlineStr">
        <is>
          <t>Ethinylestradiol 30 mcg + Drospirenone 3 mg</t>
        </is>
      </c>
      <c r="G75" s="88" t="inlineStr">
        <is>
          <t>Ethinylestradiol 35 mcg + Cyproterone acetate 2 mg</t>
        </is>
      </c>
      <c r="H75" s="88" t="inlineStr">
        <is>
          <t>Desogestrel 75 mcg OD (Progestin-only)</t>
        </is>
      </c>
      <c r="I75" s="119" t="n">
        <v>1</v>
      </c>
      <c r="J75" s="88"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5" s="100" t="n"/>
      <c r="L75" s="88" t="inlineStr">
        <is>
          <t>Hormonal replacement</t>
        </is>
      </c>
      <c r="M75" s="100" t="inlineStr">
        <is>
          <t>Clinic</t>
        </is>
      </c>
      <c r="N75" s="88" t="inlineStr">
        <is>
          <t>ข้อ 40 (PLE_CC1_2557.md)</t>
        </is>
      </c>
      <c r="O75" s="100" t="n"/>
      <c r="P75" s="100" t="n"/>
      <c r="Q75" s="100" t="n"/>
    </row>
    <row r="76" ht="13.2" customHeight="1" s="49">
      <c r="A76" s="119" t="inlineStr">
        <is>
          <t>85</t>
        </is>
      </c>
      <c r="B76" s="88" t="inlineStr">
        <is>
          <t>ควรจ่ายยาคุมกำเนิดแบบไหนให้แก่ผู้หญิงรายนี้</t>
        </is>
      </c>
      <c r="C76" s="100" t="n"/>
      <c r="D76" s="88" t="inlineStr">
        <is>
          <t>Conjugated estrogen</t>
        </is>
      </c>
      <c r="E76" s="88" t="inlineStr">
        <is>
          <t>Lynestrenol</t>
        </is>
      </c>
      <c r="F76" s="88" t="inlineStr">
        <is>
          <t>Ethenyl estradiol + Desogestrel</t>
        </is>
      </c>
      <c r="G76" s="88" t="inlineStr">
        <is>
          <t>Ethenyl estradiol + Norethisterone</t>
        </is>
      </c>
      <c r="H76" s="88" t="inlineStr">
        <is>
          <t>Ethenyl estradiol + Cyproterone acetate</t>
        </is>
      </c>
      <c r="I76" s="119" t="n">
        <v>1</v>
      </c>
      <c r="J76" s="88" t="inlineStr">
        <is>
          <t>✅ คำตอบที่ถูกต้อง: ข้อ ก. Conjugated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การเลือก Conjugated estrogen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(Ethenyl estradiol + Desogestrel): Estradiol มีผลต่อ hepatic first-pass metabolism น้อยกว่า ethinyl estradiol เมื่อให้ผ่าน transdermal route ลด VTE risk เมื่อเทียบกับ oral route
• ข้อ ง. (Ethenyl estradiol + Norethisterone): Estradiol มีผลต่อ hepatic first-pass metabolism น้อยกว่า ethinyl estradiol เมื่อให้ผ่าน transdermal route ลด VTE risk เมื่อเทียบกับ oral route
• ข้อ จ. (Ethenyl estradiol + Cyproterone acetate):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6" s="100" t="n"/>
      <c r="L76" s="88" t="inlineStr">
        <is>
          <t>Oral contraceptive</t>
        </is>
      </c>
      <c r="M76" s="100" t="inlineStr">
        <is>
          <t>Clinic</t>
        </is>
      </c>
      <c r="N76" s="88" t="inlineStr">
        <is>
          <t>ข้อ 71 (PLE_CC1_2555 Day 1.md)</t>
        </is>
      </c>
      <c r="O76" s="100" t="n"/>
      <c r="P76" s="100" t="n"/>
      <c r="Q76" s="100" t="n"/>
    </row>
    <row r="77" ht="13.2" customHeight="1" s="49">
      <c r="A77" s="119" t="inlineStr">
        <is>
          <t>86</t>
        </is>
      </c>
      <c r="B77" s="88" t="inlineStr">
        <is>
          <t>ข้อใดคือเหตุผลในการเลือกยาคุมกำเนิดข้างต้น</t>
        </is>
      </c>
      <c r="C77" s="100" t="n"/>
      <c r="D77" s="88" t="inlineStr">
        <is>
          <t>เพราะมีฮอร์โมนบางชนิดสามารถยับยั้งการหลั่งฮอร์โมน prolactin</t>
        </is>
      </c>
      <c r="E77" s="88" t="inlineStr">
        <is>
          <t>เพราะผนังมดลูกยังไม่แข็งแรงพอ</t>
        </is>
      </c>
      <c r="F77" s="88" t="inlineStr">
        <is>
          <t>เพื่อป้องกันผนังมดลูกหนาตัวขึ้น</t>
        </is>
      </c>
      <c r="G77" s="88" t="inlineStr">
        <is>
          <t>.........</t>
        </is>
      </c>
      <c r="H77" s="88" t="inlineStr">
        <is>
          <t>...........</t>
        </is>
      </c>
      <c r="I77" s="119" t="n">
        <v>1</v>
      </c>
      <c r="J77" s="88" t="inlineStr">
        <is>
          <t>✅ คำตอบที่ถูกต้อง: ข้อ ก. เพราะมีฮอร์โมนบางชนิดสามารถยับยั้งการหลั่งฮอร์โมน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เพราะมีฮอร์โมนบางชนิดสามารถยับยั้งการหลั่งฮอร์โมน prolactin การเลือก เพราะมีฮอร์โมนบางชนิดสามารถยับยั้งการหลั่งฮอร์โมน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(เพราะผนังมดลูกยังไม่แข็งแรงพอ): เพราะผนังมดลูกยังไม่แข็งแรงพอ ไม่ตรงกับข้อบ่งใช้หรือกลไกการออกฤทธิ์ที่ถูกต้องตาม WHO Medical Eligibility Criteria for Contraceptive Use (5th edition, 2015)
• ข้อ ค. (เพื่อป้องกันผนังมดลูกหนาตัวขึ้น): เพื่อป้องกันผนังมดลูกหนาตัวขึ้น ไม่ตรงกับข้อบ่งใช้หรือกลไกการออกฤทธิ์ที่ถูกต้องตาม WHO Medical Eligibility Criteria for Contraceptive Use (5th edition, 2015)
• ข้อ ง. (.........): ......... ไม่ตรงกับข้อบ่งใช้หรือกลไกการออกฤทธิ์ที่ถูกต้องตาม WHO Medical Eligibility Criteria for Contraceptive Use (5th edition, 2015)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7" s="100" t="n"/>
      <c r="L77" s="88" t="inlineStr">
        <is>
          <t>Oral contraceptive</t>
        </is>
      </c>
      <c r="M77" s="100" t="inlineStr">
        <is>
          <t>Clinic</t>
        </is>
      </c>
      <c r="N77" s="88" t="inlineStr">
        <is>
          <t>ข้อ 72 (PLE_CC1_2555 Day 1.md)</t>
        </is>
      </c>
      <c r="O77" s="100" t="n"/>
      <c r="P77" s="100" t="n"/>
      <c r="Q77" s="100" t="n"/>
    </row>
    <row r="78" ht="13.2" customHeight="1" s="49">
      <c r="A78" s="119" t="inlineStr">
        <is>
          <t>87</t>
        </is>
      </c>
      <c r="B78" s="88" t="inlineStr">
        <is>
          <t>หากผู้ป่วยไม่ต้องการมีประจำเดือนอีกแล้ว และไม่มีข้อห้ามใช้ Estrogen จะต้องได้ยาคุมกำเนิดแบบใด</t>
        </is>
      </c>
      <c r="C78" s="100" t="n"/>
      <c r="D78" s="88" t="inlineStr">
        <is>
          <t>Estrogen เดี่ยวๆ 28 เม็ด</t>
        </is>
      </c>
      <c r="E78" s="88" t="inlineStr">
        <is>
          <t>Progestrin เดี่ยวๆ 28 เม็ด</t>
        </is>
      </c>
      <c r="F78" s="88" t="inlineStr">
        <is>
          <t>Estrogen + progestrin อย่างละ 28 เม็ด</t>
        </is>
      </c>
      <c r="G78" s="88" t="inlineStr">
        <is>
          <t>Estrogen 21 เม็ด + progestrin 7 เม็ด</t>
        </is>
      </c>
      <c r="H78" s="88" t="inlineStr">
        <is>
          <t>Estrogen 16 เม็ด + progestrin 12 เม็ด คณะเภสัชศาสตร์</t>
        </is>
      </c>
      <c r="I78" s="119" t="n">
        <v>1</v>
      </c>
      <c r="J78" s="88" t="inlineStr">
        <is>
          <t>✅ คำตอบที่ถูกต้อง: ข้อ ก. Estrogen เดี่ยวๆ 28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เดี่ยวๆ 28 เม็ด การเลือก Estrogen เดี่ยวๆ 28 เม็ด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(Progestrin เดี่ยวๆ 28 เม็ด): Progestrin เดี่ยวๆ 28 เม็ด ไม่ตรงกับข้อบ่งใช้หรือกลไกการออกฤทธิ์ที่ถูกต้องตาม WHO Medical Eligibility Criteria for Contraceptive Use (5th edition, 2015)
• ข้อ ค. (Estrogen + progestrin อย่างละ 28 เม็ด): Estrogen + progestrin อย่างละ 28 เม็ด ไม่ตรงกับข้อบ่งใช้หรือกลไกการออกฤทธิ์ที่ถูกต้องตาม WHO Medical Eligibility Criteria for Contraceptive Use (5th edition, 2015)
• ข้อ ง. (Estrogen 21 เม็ด + progestrin 7 เม็ด): Estrogen 21 เม็ด + progestrin 7 เม็ด ไม่ตรงกับข้อบ่งใช้หรือกลไกการออกฤทธิ์ที่ถูกต้องตาม WHO Medical Eligibility Criteria for Contraceptive Use (5th edition, 2015)
• ข้อ จ. (Estrogen 16 เม็ด + progestrin 12 เม็ด คณะเภสัชศาสตร์</t>
        </is>
      </c>
      <c r="K78" s="100" t="n"/>
      <c r="L78" s="88" t="inlineStr">
        <is>
          <t>Oral contraceptive</t>
        </is>
      </c>
      <c r="M78" s="100" t="inlineStr">
        <is>
          <t>Clinic</t>
        </is>
      </c>
      <c r="N78" s="88" t="inlineStr">
        <is>
          <t>ข้อ 73 (PLE_CC1_2555 Day 1.md)</t>
        </is>
      </c>
      <c r="O78" s="100" t="n"/>
      <c r="P78" s="100" t="n"/>
      <c r="Q78" s="100" t="n"/>
    </row>
    <row r="79" ht="13.2" customHeight="1" s="49">
      <c r="A79" s="119" t="inlineStr">
        <is>
          <t>88</t>
        </is>
      </c>
      <c r="B79" s="88" t="inlineStr">
        <is>
          <t>หากผู้ป่วยเป็น cystitis แล้วเกิดตั้งครรภ์ ควรเปลี่ยนยา ciprofloxacin เป็นยาในข้อใดสำหรับผู้ป่วยรายนี้</t>
        </is>
      </c>
      <c r="C79" s="100" t="n"/>
      <c r="D79" s="88" t="inlineStr">
        <is>
          <t>Cotrimoxazole</t>
        </is>
      </c>
      <c r="E79" s="88" t="inlineStr">
        <is>
          <t>Cefalexin</t>
        </is>
      </c>
      <c r="F79" s="88" t="inlineStr">
        <is>
          <t>Cloxacillin</t>
        </is>
      </c>
      <c r="G79" s="88" t="inlineStr">
        <is>
          <t>Doxycycline</t>
        </is>
      </c>
      <c r="H79" s="88" t="inlineStr">
        <is>
          <t>......</t>
        </is>
      </c>
      <c r="I79" s="119" t="n">
        <v>1</v>
      </c>
      <c r="J79" s="88" t="inlineStr">
        <is>
          <t>✅ คำตอบที่ถูกต้อง: ข้อ ก. Cotrimoxazole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Cotrimoxazole การเลือก Cotrimoxazole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(Cefalexin): Cefalexin ไม่ตรงกับข้อบ่งใช้หรือกลไกการออกฤทธิ์ที่ถูกต้องตาม WHO Medical Eligibility Criteria for Contraceptive Use (5th edition, 2015)
• ข้อ ค. (Cloxacillin): เป็น penicillinase-resistant penicillin เป็น drug of choice สำหรับ Methicillin-Susceptible Staphylococcus aureus (MSSA) infections ต้องรับประทานตอนท้องว่าง
• ข้อ ง. (Doxycycline): เป็น Tetracycline ครอบคลุม atypicals, rickettsia, scrub typhus, leptospirosis และ CA-MRSA ห้ามใช้ในเด็กอายุ &lt; 8 ปี และหญิงตั้งครรภ์ (ฟันเหลือง กระดูกเจริญช้า)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79" s="100" t="n"/>
      <c r="L79" s="88" t="inlineStr">
        <is>
          <t>Oral contraceptive</t>
        </is>
      </c>
      <c r="M79" s="100" t="inlineStr">
        <is>
          <t>Clinic</t>
        </is>
      </c>
      <c r="N79" s="88" t="inlineStr">
        <is>
          <t>ข้อ 91 (PLE_CC1_2555 Day 1.md)</t>
        </is>
      </c>
      <c r="O79" s="100" t="n"/>
      <c r="P79" s="100" t="n"/>
      <c r="Q79" s="100" t="n"/>
    </row>
    <row r="80" ht="13.2" customHeight="1" s="49">
      <c r="A80" s="119" t="inlineStr">
        <is>
          <t>89</t>
        </is>
      </c>
      <c r="B80" s="88" t="inlineStr">
        <is>
          <t>ควรรับประทานยาคุมเพื่อป้องกันการตั้งครรภ์ทารกวิรูป</t>
        </is>
      </c>
      <c r="C80" s="100" t="n"/>
      <c r="D80" s="88" t="inlineStr">
        <is>
          <t>Desogestrel 75 mcg OD (Progestin-only)</t>
        </is>
      </c>
      <c r="E80" s="88" t="inlineStr">
        <is>
          <t>Levonorgestrel 1.5 mg stat (Emergency)</t>
        </is>
      </c>
      <c r="F80" s="88" t="inlineStr">
        <is>
          <t>Mefenamic acid 500 mg TID</t>
        </is>
      </c>
      <c r="G80" s="88" t="inlineStr">
        <is>
          <t>Tamsulosin 0.4 mg HS</t>
        </is>
      </c>
      <c r="H80" s="88" t="inlineStr">
        <is>
          <t>Finasteride 5 mg OD</t>
        </is>
      </c>
      <c r="I80" s="119" t="n">
        <v>1</v>
      </c>
      <c r="J80" s="88"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0" s="100" t="n"/>
      <c r="L80" s="88" t="inlineStr">
        <is>
          <t>Oral contraceptive</t>
        </is>
      </c>
      <c r="M80" s="100" t="inlineStr">
        <is>
          <t>Clinic</t>
        </is>
      </c>
      <c r="N80" s="88" t="inlineStr">
        <is>
          <t>ข้อ 1 (PLE_CC1_2555 Day 2.md)</t>
        </is>
      </c>
      <c r="O80" s="100" t="n"/>
      <c r="P80" s="100" t="n"/>
      <c r="Q80" s="100" t="n"/>
    </row>
    <row r="81" ht="13.2" customHeight="1" s="49">
      <c r="A81" s="119" t="inlineStr">
        <is>
          <t>90</t>
        </is>
      </c>
      <c r="B81" s="88" t="inlineStr">
        <is>
          <t>เหตุใดจึงต้องระมัดระวังในการยาคุมกำเนิดที่มี Estrogen ให้กับหญิงที่อยู่ระหว่างให้นมบุตร</t>
        </is>
      </c>
      <c r="C81" s="100" t="n"/>
      <c r="D81" s="88" t="inlineStr">
        <is>
          <t>Tamsulosin 0.4 mg HS</t>
        </is>
      </c>
      <c r="E81" s="88" t="inlineStr">
        <is>
          <t>Finasteride 5 mg OD</t>
        </is>
      </c>
      <c r="F81" s="88" t="inlineStr">
        <is>
          <t>Oxybutynin 5 mg BID</t>
        </is>
      </c>
      <c r="G81" s="88" t="inlineStr">
        <is>
          <t>Tolterodine 2 mg BID</t>
        </is>
      </c>
      <c r="H81" s="88" t="inlineStr">
        <is>
          <t>Dydrogesterone 10 mg BID</t>
        </is>
      </c>
      <c r="I81" s="119" t="n">
        <v>1</v>
      </c>
      <c r="J81" s="88"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1" s="100" t="n"/>
      <c r="L81" s="88" t="inlineStr">
        <is>
          <t>Oral contraceptive</t>
        </is>
      </c>
      <c r="M81" s="100" t="inlineStr">
        <is>
          <t>Clinic</t>
        </is>
      </c>
      <c r="N81" s="88" t="inlineStr">
        <is>
          <t>ข้อ 2 (PLE_CC1_2555 Day 2.md)</t>
        </is>
      </c>
      <c r="O81" s="100" t="n"/>
      <c r="P81" s="100" t="n"/>
      <c r="Q81" s="100" t="n"/>
    </row>
    <row r="82" ht="13.2" customHeight="1" s="49">
      <c r="A82" s="119" t="inlineStr">
        <is>
          <t>91</t>
        </is>
      </c>
      <c r="B82" s="88" t="inlineStr">
        <is>
          <t>เนื่องจากยาอาจมีผลลดฮอร์โมน Prolactin</t>
        </is>
      </c>
      <c r="C82" s="100" t="n"/>
      <c r="D82" s="88" t="inlineStr">
        <is>
          <t>Tolterodine 2 mg BID</t>
        </is>
      </c>
      <c r="E82" s="88" t="inlineStr">
        <is>
          <t>Dydrogesterone 10 mg BID</t>
        </is>
      </c>
      <c r="F82" s="88" t="inlineStr">
        <is>
          <t>Ethinylestradiol 30 mcg + Levonorgestrel 150 mcg</t>
        </is>
      </c>
      <c r="G82" s="88" t="inlineStr">
        <is>
          <t>Ethinylestradiol 30 mcg + Drospirenone 3 mg</t>
        </is>
      </c>
      <c r="H82" s="88" t="inlineStr">
        <is>
          <t>Ethinylestradiol 35 mcg + Cyproterone acetate 2 mg</t>
        </is>
      </c>
      <c r="I82" s="119" t="n">
        <v>1</v>
      </c>
      <c r="J82" s="88"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2" s="100" t="n"/>
      <c r="L82" s="88" t="inlineStr">
        <is>
          <t>Oral contraceptive</t>
        </is>
      </c>
      <c r="M82" s="100" t="inlineStr">
        <is>
          <t>Clinic</t>
        </is>
      </c>
      <c r="N82" s="88" t="inlineStr">
        <is>
          <t>ข้อ 1 (PLE_CC1_2555 Day 2.md)</t>
        </is>
      </c>
      <c r="O82" s="100" t="n"/>
      <c r="P82" s="100" t="n"/>
      <c r="Q82" s="100" t="n"/>
    </row>
    <row r="83" ht="13.2" customHeight="1" s="49">
      <c r="A83" s="119" t="inlineStr">
        <is>
          <t>92</t>
        </is>
      </c>
      <c r="B83" s="88" t="inlineStr">
        <is>
          <t>เนื่องจากในหญิงให้นมบุตรมีผนังมดลูกที่บางอยู่แล้ว การใช้ยาคุมกำเนิดอาจทำให้เกิดเลือดออกระปริบกระ ปรอยได้</t>
        </is>
      </c>
      <c r="C83" s="100" t="n"/>
      <c r="D83" s="88" t="inlineStr">
        <is>
          <t>Ethinylestradiol 30 mcg + Drospirenone 3 mg</t>
        </is>
      </c>
      <c r="E83" s="88" t="inlineStr">
        <is>
          <t>Ethinylestradiol 35 mcg + Cyproterone acetate 2 mg</t>
        </is>
      </c>
      <c r="F83" s="88" t="inlineStr">
        <is>
          <t>Desogestrel 75 mcg OD (Progestin-only)</t>
        </is>
      </c>
      <c r="G83" s="88" t="inlineStr">
        <is>
          <t>Levonorgestrel 1.5 mg stat (Emergency)</t>
        </is>
      </c>
      <c r="H83" s="88" t="inlineStr">
        <is>
          <t>Mefenamic acid 500 mg TID</t>
        </is>
      </c>
      <c r="I83" s="119" t="n">
        <v>1</v>
      </c>
      <c r="J83" s="88"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3" s="100" t="n"/>
      <c r="L83" s="88" t="inlineStr">
        <is>
          <t>Oral contraceptive</t>
        </is>
      </c>
      <c r="M83" s="100" t="inlineStr">
        <is>
          <t>Clinic</t>
        </is>
      </c>
      <c r="N83" s="88" t="inlineStr">
        <is>
          <t>ข้อ 5 (PLE_CC1_2555 Day 2.md)</t>
        </is>
      </c>
      <c r="O83" s="100" t="n"/>
      <c r="P83" s="100" t="n"/>
      <c r="Q83" s="100" t="n"/>
    </row>
    <row r="84" ht="13.2" customHeight="1" s="49">
      <c r="A84" s="119" t="inlineStr">
        <is>
          <t>93</t>
        </is>
      </c>
      <c r="B84" s="88" t="inlineStr">
        <is>
          <t>ผู้ป่วยที่มีภาวะใดมีห้ามใช้ฮอร์โมนที่ประกอบด้วย Estrogen</t>
        </is>
      </c>
      <c r="C84" s="100" t="n"/>
      <c r="D84" s="88" t="inlineStr">
        <is>
          <t>Levonorgestrel 1.5 mg stat (Emergency)</t>
        </is>
      </c>
      <c r="E84" s="88" t="inlineStr">
        <is>
          <t>Mefenamic acid 500 mg TID</t>
        </is>
      </c>
      <c r="F84" s="88" t="inlineStr">
        <is>
          <t>Tamsulosin 0.4 mg HS</t>
        </is>
      </c>
      <c r="G84" s="88" t="inlineStr">
        <is>
          <t>Finasteride 5 mg OD</t>
        </is>
      </c>
      <c r="H84" s="88" t="inlineStr">
        <is>
          <t>Oxybutynin 5 mg BID</t>
        </is>
      </c>
      <c r="I84" s="119" t="n">
        <v>1</v>
      </c>
      <c r="J84" s="88"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4" s="100" t="n"/>
      <c r="L84" s="88" t="inlineStr">
        <is>
          <t>Hormonal replacement</t>
        </is>
      </c>
      <c r="M84" s="100" t="inlineStr">
        <is>
          <t>Clinic</t>
        </is>
      </c>
      <c r="N84" s="88" t="inlineStr">
        <is>
          <t>ข้อ 3 (PLE_CC1_2555 Day 2.md)</t>
        </is>
      </c>
      <c r="O84" s="100" t="n"/>
      <c r="P84" s="100" t="n"/>
      <c r="Q84" s="100" t="n"/>
    </row>
    <row r="85" ht="13.2" customHeight="1" s="49">
      <c r="A85" s="119" t="inlineStr">
        <is>
          <t>94</t>
        </is>
      </c>
      <c r="B85" s="88" t="inlineStr">
        <is>
          <t>ผู้ที่ตัดมดลูกไปแล้วสามารถใช้ estrogen อย่างเดียวได้</t>
        </is>
      </c>
      <c r="C85" s="100" t="n"/>
      <c r="D85" s="88" t="inlineStr">
        <is>
          <t>Finasteride 5 mg OD</t>
        </is>
      </c>
      <c r="E85" s="88" t="inlineStr">
        <is>
          <t>Oxybutynin 5 mg BID</t>
        </is>
      </c>
      <c r="F85" s="88" t="inlineStr">
        <is>
          <t>Tolterodine 2 mg BID</t>
        </is>
      </c>
      <c r="G85" s="88" t="inlineStr">
        <is>
          <t>Dydrogesterone 10 mg BID</t>
        </is>
      </c>
      <c r="H85" s="88" t="inlineStr">
        <is>
          <t>Ethinylestradiol 30 mcg + Levonorgestrel 150 mcg</t>
        </is>
      </c>
      <c r="I85" s="119" t="n">
        <v>1</v>
      </c>
      <c r="J85" s="88"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5" s="100" t="n"/>
      <c r="L85" s="88" t="inlineStr">
        <is>
          <t>Hormonal replacement</t>
        </is>
      </c>
      <c r="M85" s="100" t="inlineStr">
        <is>
          <t>Clinic</t>
        </is>
      </c>
      <c r="N85" s="88" t="inlineStr">
        <is>
          <t>ข้อ 2 (PLE_CC1_2555 Day 2.md)</t>
        </is>
      </c>
      <c r="O85" s="100" t="n"/>
      <c r="P85" s="100" t="n"/>
      <c r="Q85" s="100" t="n"/>
    </row>
    <row r="86" ht="13.2" customHeight="1" s="49">
      <c r="A86" s="119" t="inlineStr">
        <is>
          <t>95</t>
        </is>
      </c>
      <c r="B86" s="88" t="inlineStr">
        <is>
          <t>ข้อดีของยาคุมกำเนิดในรูปแผ่นแปะที่แตกต่างจากยาคุมกำเนิดแบบรับประทานคือข้อใด</t>
        </is>
      </c>
      <c r="C86" s="100" t="n"/>
      <c r="D86" s="88" t="inlineStr">
        <is>
          <t>Dydrogesterone 10 mg BID</t>
        </is>
      </c>
      <c r="E86" s="88" t="inlineStr">
        <is>
          <t>Ethinylestradiol 30 mcg + Levonorgestrel 150 mcg</t>
        </is>
      </c>
      <c r="F86" s="88" t="inlineStr">
        <is>
          <t>Ethinylestradiol 30 mcg + Drospirenone 3 mg</t>
        </is>
      </c>
      <c r="G86" s="88" t="inlineStr">
        <is>
          <t>Ethinylestradiol 35 mcg + Cyproterone acetate 2 mg</t>
        </is>
      </c>
      <c r="H86" s="88" t="inlineStr">
        <is>
          <t>Desogestrel 75 mcg OD (Progestin-only)</t>
        </is>
      </c>
      <c r="I86" s="119" t="n">
        <v>1</v>
      </c>
      <c r="J86" s="88"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6" s="100" t="n"/>
      <c r="L86" s="88" t="inlineStr">
        <is>
          <t>Oral contraceptive</t>
        </is>
      </c>
      <c r="M86" s="100" t="inlineStr">
        <is>
          <t>Clinic</t>
        </is>
      </c>
      <c r="N86" s="88" t="inlineStr">
        <is>
          <t>ข้อ 9 (PLE_CC1_2555 Day 2.md)</t>
        </is>
      </c>
      <c r="O86" s="100" t="n"/>
      <c r="P86" s="100" t="n"/>
      <c r="Q86" s="100" t="n"/>
    </row>
    <row r="87" ht="13.2" customHeight="1" s="49">
      <c r="A87" s="119" t="inlineStr">
        <is>
          <t>96</t>
        </is>
      </c>
      <c r="B87" s="88" t="inlineStr">
        <is>
          <t>ห้ามใช้ในหญิงตั้งครรภ์ เนื่องจากเป็น Pregnancy Category X</t>
        </is>
      </c>
      <c r="C87" s="100" t="n"/>
      <c r="D87" s="88" t="inlineStr">
        <is>
          <t>Ethinylestradiol 35 mcg + Cyproterone acetate 2 mg</t>
        </is>
      </c>
      <c r="E87" s="88" t="inlineStr">
        <is>
          <t>Desogestrel 75 mcg OD (Progestin-only)</t>
        </is>
      </c>
      <c r="F87" s="88" t="inlineStr">
        <is>
          <t>Levonorgestrel 1.5 mg stat (Emergency)</t>
        </is>
      </c>
      <c r="G87" s="88" t="inlineStr">
        <is>
          <t>Mefenamic acid 500 mg TID</t>
        </is>
      </c>
      <c r="H87" s="88" t="inlineStr">
        <is>
          <t>Tamsulosin 0.4 mg HS</t>
        </is>
      </c>
      <c r="I87" s="119" t="n">
        <v>1</v>
      </c>
      <c r="J87" s="88"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7" s="100" t="n"/>
      <c r="L87" s="88" t="inlineStr">
        <is>
          <t>Oral contraceptive</t>
        </is>
      </c>
      <c r="M87" s="100" t="inlineStr">
        <is>
          <t>Clinic</t>
        </is>
      </c>
      <c r="N87" s="88" t="inlineStr">
        <is>
          <t>ข้อ 3 (PLE_CC1_2533.md)</t>
        </is>
      </c>
      <c r="O87" s="100" t="n"/>
      <c r="P87" s="100" t="n"/>
      <c r="Q87" s="100" t="n"/>
    </row>
    <row r="88" ht="13.2" customHeight="1" s="49">
      <c r="A88" s="119" t="inlineStr">
        <is>
          <t>97</t>
        </is>
      </c>
      <c r="B88" s="88" t="inlineStr">
        <is>
          <t>ให้ทาตอนก่อนนอนครั้งเดียว เพื่อให้ยาสัมผัสกับสิวได้นาน ตอบ ห้ามใช้ในหญิงตั้งครรภ์ เนื่องจากเป็น Pregnancy Category X 5 ผู้ป่วยกลับมาในอีก 2 สัปดาห์พบว่าสิวเห่อแดงเป็นปื้นเต็มหน้า ท่านจะปฏิบัติอย่างไร</t>
        </is>
      </c>
      <c r="C88" s="100" t="n"/>
      <c r="D88" s="88" t="inlineStr">
        <is>
          <t>Mefenamic acid 500 mg TID</t>
        </is>
      </c>
      <c r="E88" s="88" t="inlineStr">
        <is>
          <t>Tamsulosin 0.4 mg HS</t>
        </is>
      </c>
      <c r="F88" s="88" t="inlineStr">
        <is>
          <t>Finasteride 5 mg OD</t>
        </is>
      </c>
      <c r="G88" s="88" t="inlineStr">
        <is>
          <t>Oxybutynin 5 mg BID</t>
        </is>
      </c>
      <c r="H88" s="88" t="inlineStr">
        <is>
          <t>Tolterodine 2 mg BID</t>
        </is>
      </c>
      <c r="I88" s="119" t="n">
        <v>1</v>
      </c>
      <c r="J88" s="88"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8" s="100" t="n"/>
      <c r="L88" s="88" t="inlineStr">
        <is>
          <t>Oral contraceptive</t>
        </is>
      </c>
      <c r="M88" s="100" t="inlineStr">
        <is>
          <t>Clinic</t>
        </is>
      </c>
      <c r="N88" s="88" t="inlineStr">
        <is>
          <t>ข้อ 5 (PLE_CC1_2533.md)</t>
        </is>
      </c>
      <c r="O88" s="100" t="n"/>
      <c r="P88" s="100" t="n"/>
      <c r="Q88" s="100" t="n"/>
    </row>
    <row r="89" ht="13.2" customHeight="1" s="49">
      <c r="A89" s="119" t="inlineStr">
        <is>
          <t>98</t>
        </is>
      </c>
      <c r="B89" s="88" t="inlineStr">
        <is>
          <t>ยาฆ่าเชื้อในข้อใดมีข้อห้ามใช้ในระหว่างการตั้งครรภ์ (Pregnancy category X)</t>
        </is>
      </c>
      <c r="C89" s="100" t="n"/>
      <c r="D89" s="88" t="inlineStr">
        <is>
          <t>Amoxycillin</t>
        </is>
      </c>
      <c r="E89" s="88" t="inlineStr">
        <is>
          <t>Azithromycin</t>
        </is>
      </c>
      <c r="F89" s="88" t="inlineStr">
        <is>
          <t>Clarithromycin</t>
        </is>
      </c>
      <c r="G89" s="88" t="inlineStr">
        <is>
          <t>Chloramphenicol</t>
        </is>
      </c>
      <c r="H89" s="88" t="inlineStr">
        <is>
          <t>Ethinylestradiol 30 mcg + Drospirenone 3 mg</t>
        </is>
      </c>
      <c r="I89" s="119" t="n">
        <v>1</v>
      </c>
      <c r="J89" s="88" t="inlineStr">
        <is>
          <t>✅ คำตอบที่ถูกต้อง: ข้อ ก. Amoxycillin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Amoxycillin การเลือก Amoxycillin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(Azithromycin): เป็น Macrolide ครอบคลุม atypical pathogens (Mycoplasma, Chlamydia, Legionella) ขจัดออกทางตับเป็นหลัก และมี half-life ยาวนาน (~68 ชม.)
• ข้อ ค. (Clarithromycin): เป็น Macrolide เป็นแกนหลักในสูตรกำจัด H. pylori และ MAC treatment แต่ยับยั้ง CYP3A4 สูงมาก จึงมี drug-drug interactions รุนแรงกับ statins, colchicine
• ข้อ ง. (Chloramphenicol): Chloramphenicol ไม่ตรงกับข้อบ่งใช้หรือกลไกการออกฤทธิ์ที่ถูกต้องตาม WHO Medical Eligibility Criteria for Contraceptive Use (5th edition, 2015)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9" s="100" t="n"/>
      <c r="L89" s="88" t="inlineStr">
        <is>
          <t>Oral contraceptive</t>
        </is>
      </c>
      <c r="M89" s="100" t="inlineStr">
        <is>
          <t>Clinic</t>
        </is>
      </c>
      <c r="N89" s="88" t="inlineStr">
        <is>
          <t>ข้อ 30 (PLE_CC1_Practice_Exam.md)</t>
        </is>
      </c>
      <c r="O89" s="100" t="n"/>
      <c r="P89" s="100" t="n"/>
      <c r="Q89" s="100" t="n"/>
    </row>
    <row r="90" ht="13.2" customHeight="1" s="49">
      <c r="A90" s="119" t="inlineStr">
        <is>
          <t>99</t>
        </is>
      </c>
      <c r="B90" s="88" t="inlineStr">
        <is>
          <t>ข้อใดไม่ใช่ข้อบ่งใช้ของ Estrogen replacement</t>
        </is>
      </c>
      <c r="C90" s="100" t="n"/>
      <c r="D90" s="88" t="inlineStr">
        <is>
          <t>ผู้ป่วยตัดรังไข่จากการเป็นเนื้องอก</t>
        </is>
      </c>
      <c r="E90" s="88" t="inlineStr">
        <is>
          <t>ทนแทนในสตรีวัยหมดประจำเดือน</t>
        </is>
      </c>
      <c r="F90" s="88" t="inlineStr">
        <is>
          <t>ป้องกันกระดูกพรุน</t>
        </is>
      </c>
      <c r="G90" s="88" t="inlineStr">
        <is>
          <t>มีอาการจาก vasomotor symptoms</t>
        </is>
      </c>
      <c r="H90" s="88" t="inlineStr">
        <is>
          <t>อาการทางระบบสืบพันธุ์หรือระบบขับถ่ายปัสสาวะ จงใช้โครงสร้างของ Estradiol ตอบคำถามข้อ 27</t>
        </is>
      </c>
      <c r="I90" s="119" t="n">
        <v>1</v>
      </c>
      <c r="J90" s="88" t="inlineStr">
        <is>
          <t>✅ คำตอบที่ถูกต้อง: ข้อ ก. ผู้ป่วยตัดรังไข่จากการเป็นเนื้องอก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ผู้ป่วยตัดรังไข่จากการเป็นเนื้องอก การเลือก ผู้ป่วยตัดรังไข่จากการเป็นเนื้องอก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(ทนแทนในสตรีวัยหมดประจำเดือน): ทนแทนในสตรีวัยหมดประจำเดือน ไม่ตรงกับข้อบ่งใช้หรือกลไกการออกฤทธิ์ที่ถูกต้องตาม WHO Medical Eligibility Criteria for Contraceptive Use (5th edition, 2015)
• ข้อ ค. (ป้องกันกระดูกพรุน): ป้องกันกระดูกพรุน ไม่ตรงกับข้อบ่งใช้หรือกลไกการออกฤทธิ์ที่ถูกต้องตาม WHO Medical Eligibility Criteria for Contraceptive Use (5th edition, 2015)
• ข้อ ง. (มีอาการจาก vasomotor symptoms): มีอาการจาก vasomotor symptoms ไม่ตรงกับข้อบ่งใช้หรือกลไกการออกฤทธิ์ที่ถูกต้องตาม WHO Medical Eligibility Criteria for Contraceptive Use (5th edition, 2015)
• ข้อ จ. (อาการทางระบบสืบพันธุ์หรือระบบขับถ่ายปัสสาวะ จงใช้โครงสร้างของ Estradiol ตอบคำถามข้อ 27): Estradiol มีผลต่อ hepatic first-pass metabolism น้อยกว่า ethinyl estradiol เมื่อให้ผ่าน transdermal route ลด VTE risk เมื่อเทียบกับ oral route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0" s="100" t="n"/>
      <c r="L90" s="88" t="inlineStr">
        <is>
          <t>Hormonal replacement</t>
        </is>
      </c>
      <c r="M90" s="100" t="inlineStr">
        <is>
          <t>Clinic</t>
        </is>
      </c>
      <c r="N90" s="88" t="inlineStr">
        <is>
          <t>ข้อ 26 (PLE_CC1_Practice_Exam.md)</t>
        </is>
      </c>
      <c r="O90" s="100" t="n"/>
      <c r="P90" s="100" t="n"/>
      <c r="Q90" s="100" t="n"/>
    </row>
    <row r="91" ht="13.2" customHeight="1" s="49">
      <c r="A91" s="119" t="inlineStr">
        <is>
          <t>100</t>
        </is>
      </c>
      <c r="B91" s="88" t="inlineStr">
        <is>
          <t>ผู้ป่วยหญิงเดี่ยว อายุ 35 ปี เป็นตาปลาที่เท้า มาขอซื้อยาและขอคำปรึกษาเกี่ยวกับตาปลาที่ร้านยา ซัก ประวัติเพิ่มเติมพบว่า ผู้ป่วยตั้งครรภ์ มีอายุครรภ์ 1 เดือน และมีประวัติการแพ้ยาในกลุ่ม Sulfa ผู้ป่วยถามถึง สาเหตุของการเกิดโรค ข้อใดเป็นการให้ข้อมูลเกี่ยวกับการเกิดโรคตาปลาที่ไม่ถูกต้อง</t>
        </is>
      </c>
      <c r="C91" s="100" t="n"/>
      <c r="D91" s="88" t="inlineStr">
        <is>
          <t>ตาปลาเกิดจากการสวมรองเท้าที่ไม่พอดี</t>
        </is>
      </c>
      <c r="E91" s="88" t="inlineStr">
        <is>
          <t>ตาปลาเกิดจากการไม่ชอบสวมรองเท้าเดิน</t>
        </is>
      </c>
      <c r="F91" s="88" t="inlineStr">
        <is>
          <t>ตาปลาอาจเกิดได้จากรูปเท้าที่ผิดปกติ</t>
        </is>
      </c>
      <c r="G91" s="88" t="inlineStr">
        <is>
          <t>ตาปลาเกิดจากการติดเชื้อ ซึ่งมักเกิดตามมาหลังจากเป็นแผลที่เท้า</t>
        </is>
      </c>
      <c r="H91" s="88" t="inlineStr">
        <is>
          <t>ข้อที่กล่าวมาข้างต้นไม่มีข้อใดผิด</t>
        </is>
      </c>
      <c r="I91" s="119" t="n">
        <v>1</v>
      </c>
      <c r="J91" s="88" t="inlineStr">
        <is>
          <t>✅ คำตอบที่ถูกต้อง: ข้อ ก. ตาปลาเกิดจากการสวมรองเท้าที่ไม่พอดี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ตาปลาเกิดจากการสวมรองเท้าที่ไม่พอดี การเลือก ตาปลาเกิดจากการสวมรองเท้าที่ไม่พอดี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(ตาปลาเกิดจากการไม่ชอบสวมรองเท้าเดิน): ตาปลาเกิดจากการไม่ชอบสวมรองเท้าเดิน ไม่ตรงกับข้อบ่งใช้หรือกลไกการออกฤทธิ์ที่ถูกต้องตาม WHO Medical Eligibility Criteria for Contraceptive Use (5th edition, 2015)
• ข้อ ค. (ตาปลาอาจเกิดได้จากรูปเท้าที่ผิดปกติ): ตาปลาอาจเกิดได้จากรูปเท้าที่ผิดปกติ ไม่ตรงกับข้อบ่งใช้หรือกลไกการออกฤทธิ์ที่ถูกต้องตาม WHO Medical Eligibility Criteria for Contraceptive Use (5th edition, 2015)
• ข้อ ง. (ตาปลาเกิดจากการติดเชื้อ ซึ่งมักเกิดตามมาหลังจากเป็นแผลที่เท้า): ตาปลาเกิดจากการติดเชื้อ ซึ่งมักเกิดตามมาหลังจากเป็นแผลที่เท้า ไม่ตรงกับข้อบ่งใช้หรือกลไกการออกฤทธิ์ที่ถูกต้องตาม WHO Medical Eligibility Criteria for Contraceptive Use (5th edition, 2015)
• ข้อ จ. (ข้อที่กล่าวมาข้างต้นไม่มีข้อใดผิด</t>
        </is>
      </c>
      <c r="K91" s="100" t="n"/>
      <c r="L91" s="88" t="inlineStr">
        <is>
          <t>Oral contraceptive</t>
        </is>
      </c>
      <c r="M91" s="100" t="inlineStr">
        <is>
          <t>Clinic</t>
        </is>
      </c>
      <c r="N91" s="88" t="inlineStr">
        <is>
          <t>ข้อ 20 (PLE_CC1_Practice_Exam.md)</t>
        </is>
      </c>
      <c r="O91" s="100" t="n"/>
      <c r="P91" s="100" t="n"/>
      <c r="Q91" s="100" t="n"/>
    </row>
    <row r="92" ht="13.2" customHeight="1" s="49">
      <c r="A92" s="119" t="inlineStr">
        <is>
          <t>101</t>
        </is>
      </c>
      <c r="B92" s="88" t="inlineStr">
        <is>
          <t>จากข้อ 28 หากผู้ป่วยกำลังตั้งครรภ์ ควรได้รับการรักษาด้วยยาในข้อใด</t>
        </is>
      </c>
      <c r="C92" s="100" t="n"/>
      <c r="D92" s="88" t="inlineStr">
        <is>
          <t>1% Gamma-benzene hexachloride ข. 25 % Benzyl benzoate</t>
        </is>
      </c>
      <c r="E92" s="88" t="inlineStr">
        <is>
          <t>12.5 % Benzyl benzoate</t>
        </is>
      </c>
      <c r="F92" s="88" t="inlineStr">
        <is>
          <t>10 - 15% Precipitated sulfur</t>
        </is>
      </c>
      <c r="G92" s="88" t="inlineStr">
        <is>
          <t>5% Permethrin cream</t>
        </is>
      </c>
      <c r="H92" s="88" t="inlineStr">
        <is>
          <t>Dydrogesterone 10 mg BID</t>
        </is>
      </c>
      <c r="I92" s="119" t="n">
        <v>1</v>
      </c>
      <c r="J92" s="88" t="inlineStr">
        <is>
          <t>✅ คำตอบที่ถูกต้อง: ข้อ ก. 1% Gamma-benzene hexachloride ข. 25 % Benzyl benzoate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1% Gamma-benzene hexachloride ข. 25 % Benzyl benzoate การเลือก 1% Gamma-benzene hexachloride ข. 25 % Benzyl benzoate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(12.5 % Benzyl benzoate): 12.5 % Benzyl benzoate ไม่ตรงกับข้อบ่งใช้หรือกลไกการออกฤทธิ์ที่ถูกต้องตาม WHO Medical Eligibility Criteria for Contraceptive Use (5th edition, 2015)
• ข้อ ค. (10 - 15% Precipitated sulfur): 10 - 15% Precipitated sulfur ไม่ตรงกับข้อบ่งใช้หรือกลไกการออกฤทธิ์ที่ถูกต้องตาม WHO Medical Eligibility Criteria for Contraceptive Use (5th edition, 2015)
• ข้อ ง. (5% Permethrin cream): 5% Permethrin cream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2" s="100" t="n"/>
      <c r="L92" s="88" t="inlineStr">
        <is>
          <t>Oral contraceptive</t>
        </is>
      </c>
      <c r="M92" s="100" t="inlineStr">
        <is>
          <t>Clinic</t>
        </is>
      </c>
      <c r="N92" s="88" t="inlineStr">
        <is>
          <t>ข้อ 30 (PLE_CC1_Practice_Exam.md)</t>
        </is>
      </c>
      <c r="O92" s="100" t="n"/>
      <c r="P92" s="100" t="n"/>
      <c r="Q92" s="100" t="n"/>
    </row>
    <row r="93" ht="13.2" customHeight="1" s="49">
      <c r="A93" s="119" t="inlineStr">
        <is>
          <t>102</t>
        </is>
      </c>
      <c r="B93" s="88" t="inlineStr">
        <is>
          <t>เกี่ยวกับ ผู้ป่วยที่ตั้งครรภ์ ข้อใดต่อไปนี้กล่าวถูกต้องตามหลักวิชาชีพเภสัชกรรม</t>
        </is>
      </c>
      <c r="C93" s="100" t="n"/>
      <c r="D93" s="88" t="inlineStr">
        <is>
          <t>Tolterodine 2 mg BID</t>
        </is>
      </c>
      <c r="E93" s="88" t="inlineStr">
        <is>
          <t>Dydrogesterone 10 mg BID</t>
        </is>
      </c>
      <c r="F93" s="88" t="inlineStr">
        <is>
          <t>Ethinylestradiol 30 mcg + Levonorgestrel 150 mcg</t>
        </is>
      </c>
      <c r="G93" s="88" t="inlineStr">
        <is>
          <t>Ethinylestradiol 30 mcg + Drospirenone 3 mg</t>
        </is>
      </c>
      <c r="H93" s="88" t="inlineStr">
        <is>
          <t>Ethinylestradiol 35 mcg + Cyproterone acetate 2 mg</t>
        </is>
      </c>
      <c r="I93" s="119" t="n">
        <v>1</v>
      </c>
      <c r="J93" s="88"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3" s="100" t="n"/>
      <c r="L93" s="88" t="inlineStr">
        <is>
          <t>Oral contraceptive</t>
        </is>
      </c>
      <c r="M93" s="100" t="inlineStr">
        <is>
          <t>Clinic</t>
        </is>
      </c>
      <c r="N93" s="88" t="inlineStr">
        <is>
          <t>ข้อ 5 (PLE_CC1_Practice_Exam.md)</t>
        </is>
      </c>
      <c r="O93" s="100" t="n"/>
      <c r="P93" s="100" t="n"/>
      <c r="Q93" s="100" t="n"/>
    </row>
    <row r="94" ht="13.2" customHeight="1" s="49">
      <c r="A94" s="119" t="inlineStr">
        <is>
          <t>103</t>
        </is>
      </c>
      <c r="B94" s="88" t="inlineStr">
        <is>
          <t>ข้อใดผิดเกี่ยวกับกลไกออกฤทธิ์ของยาคุมกำเนิด</t>
        </is>
      </c>
      <c r="C94" s="100" t="n"/>
      <c r="D94" s="88" t="inlineStr">
        <is>
          <t>Estrogen ยับยั้งการหลั่ง FSH กดการเจริญของ follicle</t>
        </is>
      </c>
      <c r="E94" s="88" t="inlineStr">
        <is>
          <t>Progesterone ยับยั้งการหลั่ง LH ทำให้ไม่เกิดการตกไข่</t>
        </is>
      </c>
      <c r="F94" s="88" t="inlineStr">
        <is>
          <t>Estrogen มีผลทำให้มูกที่ปากมดลูกข้นเหนียว ทำให้ sperm ผ่านได้ยาก</t>
        </is>
      </c>
      <c r="G94" s="88" t="inlineStr">
        <is>
          <t>ปริมาณของ hormone เพิ่มมากขึ้น มีผลต่อการ contraction ของ uterus และ fallopian tube</t>
        </is>
      </c>
      <c r="H94" s="88" t="inlineStr">
        <is>
          <t>ปริมาณ Estrogen และ Progesterone ไม่เหมาะสมต่อการฝังตัวของตัวอ่อน</t>
        </is>
      </c>
      <c r="I94" s="119" t="n">
        <v>1</v>
      </c>
      <c r="J94" s="88" t="inlineStr">
        <is>
          <t>✅ คำตอบที่ถูกต้อง: ข้อ ก. Estrogen ยับยั้งการหลั่ง FSH กดการเจริญของ follicle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ยับยั้งการหลั่ง FSH กดการเจริญของ follicle การเลือก Estrogen ยับยั้งการหลั่ง FSH กดการเจริญของ follicle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(Progesterone ยับยั้งการหลั่ง LH ทำให้ไม่เกิดการตกไข่): Progesterone มีฤทธิ์ยับยั้ง LH surge ป้องกันการตกไข่และทำให้ cervical mucus หนาขึ้น ใช้ใน luteal phase support ใน IVF
• ข้อ ค. (Estrogen มีผลทำให้มูกที่ปากมดลูกข้นเหนียว ทำให้ sperm ผ่านได้ยาก): Estrogen มีผลทำให้มูกที่ปากมดลูกข้นเหนียว ทำให้ sperm ผ่านได้ยาก ไม่ตรงกับข้อบ่งใช้หรือกลไกการออกฤทธิ์ที่ถูกต้องตาม WHO Medical Eligibility Criteria for Contraceptive Use (5th edition, 2015)
• ข้อ ง. (ปริมาณของ hormone เพิ่มมากขึ้น มีผลต่อการ contraction ของ uterus และ fallopian tube): ปริมาณของ hormone เพิ่มมากขึ้น มีผลต่อการ contraction ของ uterus และ fallopian tube ไม่ตรงกับข้อบ่งใช้หรือกลไกการออกฤทธิ์ที่ถูกต้องตาม WHO Medical Eligibility Criteria for Contraceptive Use (5th edition, 2015)
• ข้อ จ. (ปริมาณ Estrogen และ Progesterone ไม่เหมาะสมต่อการฝังตัวของตัวอ่อน):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4" s="100" t="n"/>
      <c r="L94" s="88" t="inlineStr">
        <is>
          <t>Oral contraceptive</t>
        </is>
      </c>
      <c r="M94" s="100" t="inlineStr">
        <is>
          <t>Clinic</t>
        </is>
      </c>
      <c r="N94" s="88" t="inlineStr">
        <is>
          <t>ข้อ 7 (PLE_CC1_Practice_Exam.md)</t>
        </is>
      </c>
      <c r="O94" s="100" t="n"/>
      <c r="P94" s="100" t="n"/>
      <c r="Q94" s="100" t="n"/>
    </row>
    <row r="95" ht="13.2" customHeight="1" s="49">
      <c r="A95" s="119" t="inlineStr">
        <is>
          <t>104</t>
        </is>
      </c>
      <c r="B95" s="88" t="inlineStr">
        <is>
          <t>ยาคุมกำเนิดรับประทานขณะให้นมบุตร คือข้อใด</t>
        </is>
      </c>
      <c r="C95" s="100" t="n"/>
      <c r="D95" s="88" t="inlineStr">
        <is>
          <t>Lynestrenol</t>
        </is>
      </c>
      <c r="E95" s="88" t="inlineStr">
        <is>
          <t>Levonorgestrel</t>
        </is>
      </c>
      <c r="F95" s="88" t="inlineStr">
        <is>
          <t>Ethinyl estradiol + Levonorgestrel</t>
        </is>
      </c>
      <c r="G95" s="88" t="inlineStr">
        <is>
          <t>Ethinyl estradiol + Desogestrol</t>
        </is>
      </c>
      <c r="H95" s="88" t="inlineStr">
        <is>
          <t>Oxybutynin 5 mg BID</t>
        </is>
      </c>
      <c r="I95" s="119" t="n">
        <v>1</v>
      </c>
      <c r="J95" s="88"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การเลือก Lynestrenol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Desogestrol): Ethinyl estradiol ออกฤทธิ์ผ่าน ERα/ERβ เพิ่ม hepatic coagulation factor synthesis เสี่ยง VTE ในผู้มีความเสี่ยงสูง มีข้อห้ามใน WHO MEC Category 4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5" s="100" t="n"/>
      <c r="L95" s="88" t="inlineStr">
        <is>
          <t>Oral contraceptive</t>
        </is>
      </c>
      <c r="M95" s="100" t="inlineStr">
        <is>
          <t>Clinic</t>
        </is>
      </c>
      <c r="N95" s="88" t="inlineStr">
        <is>
          <t>ข้อ 13 (PLE_CC1_Practice_Exam.md)</t>
        </is>
      </c>
      <c r="O95" s="100" t="n"/>
      <c r="P95" s="100" t="n"/>
      <c r="Q95" s="100" t="n"/>
    </row>
    <row r="96" ht="13.2" customHeight="1" s="49">
      <c r="A96" s="119" t="inlineStr">
        <is>
          <t>105</t>
        </is>
      </c>
      <c r="B96" s="88" t="inlineStr">
        <is>
          <t>กรณีที่เด็กหญิงแดงตัดสินใจใช้ยาคุมกำเนิดครั้งแรก เพราะไม่อยากใช้ยา POSTINORหบ่อยๆเภสัชกรควร ตัดสินใจหรือให้คำแนะนำอย่างไร</t>
        </is>
      </c>
      <c r="C96" s="100" t="n"/>
      <c r="D96" s="88" t="inlineStr">
        <is>
          <t>ควรเลือกจ่าย POPs ก่อน COCs เพราะ POPs ไม่จำเป็นต้องกินยาให้ตรงเวลาเหมือน COCs</t>
        </is>
      </c>
      <c r="E96" s="88" t="inlineStr">
        <is>
          <t>สามารถเริ่มกินยาในวันใดก็ได้ ที่มั่นใจว่าไม่มีการตั้งครรภ์ และไม่ต้องมีการ Back Up</t>
        </is>
      </c>
      <c r="F96" s="88" t="inlineStr">
        <is>
          <t>เริ่มกินยาภายในไม่เกิน 5 วันแรกของการมีประจำเดือน และต้องทำการ Back Up 7 วัน</t>
        </is>
      </c>
      <c r="G96" s="88" t="inlineStr">
        <is>
          <t>กรณีลืมกินยา 1 เม็ด สามารถกินยาเม็ดที่ลืมทันทีที่นึกได้ แล้วกินเม็ดต่อไปได้ตามปกติ</t>
        </is>
      </c>
      <c r="H96" s="88" t="inlineStr">
        <is>
          <t>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I96" s="119" t="n">
        <v>1</v>
      </c>
      <c r="J96" s="88" t="inlineStr">
        <is>
          <t>✅ คำตอบที่ถูกต้อง: ข้อ ก. ควรเลือกจ่าย POPs ก่อน COCs เพราะ POPs ไม่จำเป็นต้องกินยาให้ตรงเวลาเหมือน COCs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ควรเลือกจ่าย POPs ก่อน COCs เพราะ POPs ไม่จำเป็นต้องกินยาให้ตรงเวลาเหมือน COCs การเลือก ควรเลือกจ่าย POPs ก่อน COCs เพราะ POPs ไม่จำเป็นต้องกินยาให้ตรงเวลาเหมือน COCs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(สามารถเริ่มกินยาในวันใดก็ได้ ที่มั่นใจว่าไม่มีการตั้งครรภ์ และไม่ต้องมีการ Back Up): สามารถเริ่มกินยาในวันใดก็ได้ ที่มั่นใจว่าไม่มีการตั้งครรภ์ และไม่ต้องมีการ Back Up ไม่ตรงกับข้อบ่งใช้หรือกลไกการออกฤทธิ์ที่ถูกต้องตาม WHO Medical Eligibility Criteria for Contraceptive Use (5th edition, 2015)
• ข้อ ค. (เริ่มกินยาภายในไม่เกิน 5 วันแรกของการมีประจำเดือน และต้องทำการ Back Up 7 วัน): เริ่มกินยาภายในไม่เกิน 5 วันแรกของการมีประจำเดือน และต้องทำการ Back Up 7 วัน ไม่ตรงกับข้อบ่งใช้หรือกลไกการออกฤทธิ์ที่ถูกต้องตาม WHO Medical Eligibility Criteria for Contraceptive Use (5th edition, 2015)
• ข้อ ง. (กรณีลืมกินยา 1 เม็ด สามารถกินยาเม็ดที่ลืมทันทีที่นึกได้ แล้วกินเม็ดต่อไปได้ตามปกติ): กรณีลืมกินยา 1 เม็ด สามารถกินยาเม็ดที่ลืมทันทีที่นึกได้ แล้วกินเม็ดต่อไปได้ตามปกติ ไม่ตรงกับข้อบ่งใช้หรือกลไกการออกฤทธิ์ที่ถูกต้องตาม WHO Medical Eligibility Criteria for Contraceptive Use (5th edition, 2015)
• ข้อ จ. (จ่าย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K96" s="100" t="n"/>
      <c r="L96" s="88" t="inlineStr">
        <is>
          <t>Oral contraceptive</t>
        </is>
      </c>
      <c r="M96" s="100" t="inlineStr">
        <is>
          <t>Clinic</t>
        </is>
      </c>
      <c r="N96" s="88" t="inlineStr">
        <is>
          <t>ข้อ 29 (PLE_CC1_Practice_Exam.md)</t>
        </is>
      </c>
      <c r="O96" s="100" t="n"/>
      <c r="P96" s="100" t="n"/>
      <c r="Q96" s="100" t="n"/>
    </row>
    <row r="97" ht="13.2" customHeight="1" s="49">
      <c r="A97" s="119" t="inlineStr">
        <is>
          <t>106</t>
        </is>
      </c>
      <c r="B97" s="88" t="inlineStr">
        <is>
          <t>ยาใดห้ำมให้ในหญิงตั้งครรภ์</t>
        </is>
      </c>
      <c r="C97" s="100" t="n"/>
      <c r="D97" s="88" t="inlineStr">
        <is>
          <t>Dydrogesterone 10 mg BID</t>
        </is>
      </c>
      <c r="E97" s="88" t="inlineStr">
        <is>
          <t>Ethinylestradiol 30 mcg + Levonorgestrel 150 mcg</t>
        </is>
      </c>
      <c r="F97" s="88" t="inlineStr">
        <is>
          <t>Ethinylestradiol 30 mcg + Drospirenone 3 mg</t>
        </is>
      </c>
      <c r="G97" s="88" t="inlineStr">
        <is>
          <t>Ethinylestradiol 35 mcg + Cyproterone acetate 2 mg</t>
        </is>
      </c>
      <c r="H97" s="88" t="inlineStr">
        <is>
          <t>Desogestrel 75 mcg OD (Progestin-only)</t>
        </is>
      </c>
      <c r="I97" s="119" t="n">
        <v>1</v>
      </c>
      <c r="J97" s="88"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7" s="100" t="n"/>
      <c r="L97" s="88" t="inlineStr">
        <is>
          <t>Oral contraceptive</t>
        </is>
      </c>
      <c r="M97" s="100" t="inlineStr">
        <is>
          <t>Clinic</t>
        </is>
      </c>
      <c r="N97" s="88" t="inlineStr">
        <is>
          <t>ข้อ 3 (PLE_CC1_Key_Rx20_UBU.md)</t>
        </is>
      </c>
      <c r="O97" s="100" t="n"/>
      <c r="P97" s="100" t="n"/>
      <c r="Q97" s="100" t="n"/>
    </row>
    <row r="98" ht="13.2" customHeight="1" s="49">
      <c r="A98" s="119" t="inlineStr">
        <is>
          <t>107</t>
        </is>
      </c>
      <c r="B98" s="88" t="inlineStr">
        <is>
          <t>ผู้หญิงต้องคุมกำเนิดตั้งแต่เดือนแรกที่ใช้ยา</t>
        </is>
      </c>
      <c r="C98" s="100" t="n"/>
      <c r="D98" s="88" t="inlineStr">
        <is>
          <t>Ethinylestradiol 35 mcg + Cyproterone acetate 2 mg</t>
        </is>
      </c>
      <c r="E98" s="88" t="inlineStr">
        <is>
          <t>Desogestrel 75 mcg OD (Progestin-only)</t>
        </is>
      </c>
      <c r="F98" s="88" t="inlineStr">
        <is>
          <t>Levonorgestrel 1.5 mg stat (Emergency)</t>
        </is>
      </c>
      <c r="G98" s="88" t="inlineStr">
        <is>
          <t>Mefenamic acid 500 mg TID</t>
        </is>
      </c>
      <c r="H98" s="88" t="inlineStr">
        <is>
          <t>Tamsulosin 0.4 mg HS</t>
        </is>
      </c>
      <c r="I98" s="119" t="n">
        <v>1</v>
      </c>
      <c r="J98" s="88"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8" s="100" t="n"/>
      <c r="L98" s="88" t="inlineStr">
        <is>
          <t>Oral contraceptive</t>
        </is>
      </c>
      <c r="M98" s="100" t="inlineStr">
        <is>
          <t>Clinic</t>
        </is>
      </c>
      <c r="N98" s="88" t="inlineStr">
        <is>
          <t>ข้อ 1 (PLE_CC1_Key_Rx20_UBU.md)</t>
        </is>
      </c>
      <c r="O98" s="100" t="n"/>
      <c r="P98" s="100" t="n"/>
      <c r="Q98" s="100" t="n"/>
    </row>
    <row r="99" ht="13.2" customHeight="1" s="49">
      <c r="A99" s="119" t="inlineStr">
        <is>
          <t>108</t>
        </is>
      </c>
      <c r="B99" s="88" t="inlineStr">
        <is>
          <t>มีผลข้างเคียงทำให้ผิวลอก ปากแห้งได้ เป็นพิษต่อทารกในครรภ์ โดยทำให้ IG ต่ำ อาจเเท้ง คลอดก่อนกำหนด หรือทารกตายได้ ห้ามใช้ในหญิงตั้งคครภ์ เเละขับผ่านน้ำนม ไม่เเนะนำให้ใช้ในหญิงให้นมบุตร การคุมกำเนิด: 1 เดือนก่อนเริ่มยา ตลอดระยะเวลาที่กินยา เเละคุมกำเนิดต่อไปอีก 1 เดือนหลังจากหยุดยา</t>
        </is>
      </c>
      <c r="C99" s="100" t="n"/>
      <c r="D99" s="88" t="inlineStr">
        <is>
          <t>Mefenamic acid 500 mg TID</t>
        </is>
      </c>
      <c r="E99" s="88" t="inlineStr">
        <is>
          <t>Tamsulosin 0.4 mg HS</t>
        </is>
      </c>
      <c r="F99" s="88" t="inlineStr">
        <is>
          <t>Finasteride 5 mg OD</t>
        </is>
      </c>
      <c r="G99" s="88" t="inlineStr">
        <is>
          <t>Oxybutynin 5 mg BID</t>
        </is>
      </c>
      <c r="H99" s="88" t="inlineStr">
        <is>
          <t>Tolterodine 2 mg BID</t>
        </is>
      </c>
      <c r="I99" s="119" t="n">
        <v>4</v>
      </c>
      <c r="J99" s="88" t="inlineStr">
        <is>
          <t>✅ คำตอบที่ถูกต้อง: ข้อ ง.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9" s="100" t="n"/>
      <c r="L99" s="88" t="inlineStr">
        <is>
          <t>Oral contraceptive</t>
        </is>
      </c>
      <c r="M99" s="100" t="inlineStr">
        <is>
          <t>Clinic</t>
        </is>
      </c>
      <c r="N99" s="88" t="inlineStr">
        <is>
          <t>ข้อ 5 (PLE_CC1_Key_Rx20_UBU.md)</t>
        </is>
      </c>
      <c r="O99" s="100" t="n"/>
      <c r="P99" s="100" t="n"/>
      <c r="Q99" s="100" t="n"/>
    </row>
    <row r="100" ht="13.2" customHeight="1" s="49">
      <c r="A100" s="119" t="inlineStr">
        <is>
          <t>109</t>
        </is>
      </c>
      <c r="B100" s="88" t="inlineStr">
        <is>
          <t>เหตุใดจึงต้องระมัดระวังในการยาคุมกำเนิดที่มี Estrogen ให้กับหญิงที่อยู่ระหว่างให้นมบุตร</t>
        </is>
      </c>
      <c r="C100" s="100" t="n"/>
      <c r="D100" s="88" t="inlineStr">
        <is>
          <t>เนื่องจากยาอาจมีผลลดฮอร์โมน Prolactin</t>
        </is>
      </c>
      <c r="E100" s="88" t="inlineStr">
        <is>
          <t>เนื่องจากยาสามารถผ่านน้ำนมได้และอาจมีผลต่อตับของทารก</t>
        </is>
      </c>
      <c r="F100" s="88" t="inlineStr">
        <is>
          <t>Dydrogesterone 10 mg BID</t>
        </is>
      </c>
      <c r="G100" s="88" t="inlineStr">
        <is>
          <t>Ethinylestradiol 30 mcg + Levonorgestrel 150 mcg</t>
        </is>
      </c>
      <c r="H100" s="88" t="inlineStr">
        <is>
          <t>เนื่องจากในหญิงให้นมบุตรอาจทำให้เกิดเลือดออกกะปริบกะปรอยได้</t>
        </is>
      </c>
      <c r="I100" s="119" t="n">
        <v>1</v>
      </c>
      <c r="J100" s="88" t="inlineStr">
        <is>
          <t>✅ คำตอบที่ถูกต้อง: ข้อ ก. เนื่องจากยาอาจมีผลลดฮอร์โมน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เนื่องจากยาอาจมีผลลดฮอร์โมน Prolactin การเลือก เนื่องจากยาอาจมีผลลดฮอร์โมน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(เนื่องจากยาสามารถผ่านน้ำนมได้และอาจมีผลต่อตับของทารก): เนื่องจากยาสามารถผ่านน้ำนมได้และอาจมีผลต่อตับของทารก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0" s="100" t="n"/>
      <c r="L100" s="88" t="inlineStr">
        <is>
          <t>Oral contraceptive</t>
        </is>
      </c>
      <c r="M100" s="100" t="inlineStr">
        <is>
          <t>Clinic</t>
        </is>
      </c>
      <c r="N100" s="88" t="inlineStr">
        <is>
          <t>ข้อ 2 (PLE_CC1_Key_Rx20_UBU.md)</t>
        </is>
      </c>
      <c r="O100" s="100" t="n"/>
      <c r="P100" s="100" t="n"/>
      <c r="Q100" s="100" t="n"/>
    </row>
    <row r="101" ht="13.2" customHeight="1" s="49">
      <c r="A101" s="119" t="inlineStr">
        <is>
          <t>110</t>
        </is>
      </c>
      <c r="B101" s="88" t="inlineStr">
        <is>
          <t>ผู้ป่วยที่มีภาวะใดมีห้ามใช้ฮอร์โมนที่ประกอบด้วย Estrogen</t>
        </is>
      </c>
      <c r="C101" s="100" t="n"/>
      <c r="D101" s="88" t="inlineStr">
        <is>
          <t>Ethinylestradiol 30 mcg + Levonorgestrel 150 mcg</t>
        </is>
      </c>
      <c r="E101" s="88" t="inlineStr">
        <is>
          <t>Ethinylestradiol 30 mcg + Drospirenone 3 mg</t>
        </is>
      </c>
      <c r="F101" s="88" t="inlineStr">
        <is>
          <t>ลมชัก</t>
        </is>
      </c>
      <c r="G101" s="88" t="inlineStr">
        <is>
          <t>มีภาวะลิ่มเลือดอุดตัน</t>
        </is>
      </c>
      <c r="H101" s="88" t="inlineStr">
        <is>
          <t>Levonorgestrel 1.5 mg stat (Emergency)</t>
        </is>
      </c>
      <c r="I101" s="119" t="n">
        <v>4</v>
      </c>
      <c r="J101" s="88" t="inlineStr">
        <is>
          <t>✅ คำตอบที่ถูกต้อง: ข้อ ง. มีภาวะลิ่มเลือดอุดตัน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มีภาวะลิ่มเลือดอุดตัน การเลือก มีภาวะลิ่มเลือดอุดตัน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Levonorgestrel 150 mcg): Levonorgestrel เป็น 2nd generation progestin มีฤทธิ์ androgenic สูงกว่า 3rd generation อาจกระทบ lipid profile แต่ประสิทธิภาพสูง
• ข้อ ข. (Ethinylestradiol 30 mcg + Drospirenone 3 mg): Estradiol มีผลต่อ hepatic first-pass metabolism น้อยกว่า ethinyl estradiol เมื่อให้ผ่าน transdermal route ลด VTE risk เมื่อเทียบกับ oral route
• ข้อ ค. (ลมชัก): ลมชัก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1" s="100" t="n"/>
      <c r="L101" s="88" t="inlineStr">
        <is>
          <t>Hormonal replacement</t>
        </is>
      </c>
      <c r="M101" s="100" t="inlineStr">
        <is>
          <t>Clinic</t>
        </is>
      </c>
      <c r="N101" s="88" t="inlineStr">
        <is>
          <t>ข้อ 3 (PLE_CC1_Key_Rx20_UBU.md)</t>
        </is>
      </c>
      <c r="O101" s="100" t="n"/>
      <c r="P101" s="100" t="n"/>
      <c r="Q101" s="100" t="n"/>
    </row>
    <row r="102" ht="13.2" customHeight="1" s="49">
      <c r="A102" s="119" t="inlineStr">
        <is>
          <t>111</t>
        </is>
      </c>
      <c r="B102" s="88" t="inlineStr">
        <is>
          <t>ข้อดีของยาคุมกำเนิดในรูปแผ่นแปะที่แตกต่างจากยาคุมกำเนิดแบบรับประทานคือข้อใด</t>
        </is>
      </c>
      <c r="C102" s="100" t="n"/>
      <c r="D102" s="88" t="inlineStr">
        <is>
          <t>Patch ทำให้เกิดผลข้างเคียงได้น้อยกว่า oral contraceptive</t>
        </is>
      </c>
      <c r="E102" s="88" t="inlineStr">
        <is>
          <t>Patch ไม่ทำให้เกิดมะเร็งเต้านมเหมือน oral contraceptive</t>
        </is>
      </c>
      <c r="F102" s="88" t="inlineStr">
        <is>
          <t>Patch ลด first pass metabolism ของ oral contraceptive</t>
        </is>
      </c>
      <c r="G102" s="88" t="inlineStr">
        <is>
          <t>Tamsulosin 0.4 mg HS</t>
        </is>
      </c>
      <c r="H102" s="88" t="inlineStr">
        <is>
          <t>Finasteride 5 mg OD</t>
        </is>
      </c>
      <c r="I102" s="119" t="n">
        <v>3</v>
      </c>
      <c r="J102" s="88" t="inlineStr">
        <is>
          <t>✅ คำตอบที่ถูกต้อง: ข้อ ค. Patch ลด first pass metabolism ของ oral contraceptive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Patch ลด first pass metabolism ของ oral contraceptive การเลือก Patch ลด first pass metabolism ของ oral contraceptive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(Patch ทำให้เกิดผลข้างเคียงได้น้อยกว่า oral contraceptive): Patch ทำให้เกิดผลข้างเคียงได้น้อยกว่า oral contraceptive ไม่ตรงกับข้อบ่งใช้หรือกลไกการออกฤทธิ์ที่ถูกต้องตาม WHO Medical Eligibility Criteria for Contraceptive Use (5th edition, 2015)
• ข้อ ข. (Patch ไม่ทำให้เกิดมะเร็งเต้านมเหมือน oral contraceptive): Patch ไม่ทำให้เกิดมะเร็งเต้านมเหมือน oral contraceptive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2" s="100" t="n"/>
      <c r="L102" s="88" t="inlineStr">
        <is>
          <t>Oral contraceptive</t>
        </is>
      </c>
      <c r="M102" s="100" t="inlineStr">
        <is>
          <t>Clinic</t>
        </is>
      </c>
      <c r="N102" s="88" t="inlineStr">
        <is>
          <t>ข้อ 9 (PLE_CC1_Key_Rx20_UBU.md)</t>
        </is>
      </c>
      <c r="O102" s="100" t="n"/>
      <c r="P102" s="100" t="n"/>
      <c r="Q102" s="100" t="n"/>
    </row>
    <row r="103" ht="13.2" customHeight="1" s="49">
      <c r="A103" s="119" t="inlineStr">
        <is>
          <t>112</t>
        </is>
      </c>
      <c r="B103" s="88" t="inlineStr">
        <is>
          <t>หากผู้ป่วย cystitis รายนี้กำลังตั้งครรภ์ด้วย ควรพิจารณายาใดให้แก่ผู้ป่วย</t>
        </is>
      </c>
      <c r="C103" s="100" t="n"/>
      <c r="D103" s="88" t="inlineStr">
        <is>
          <t>Tamsulosin 0.4 mg HS</t>
        </is>
      </c>
      <c r="E103" s="88" t="inlineStr">
        <is>
          <t>Finasteride 5 mg OD</t>
        </is>
      </c>
      <c r="F103" s="88" t="inlineStr">
        <is>
          <t>Oxybutynin 5 mg BID</t>
        </is>
      </c>
      <c r="G103" s="88" t="inlineStr">
        <is>
          <t>Tolterodine 2 mg BID</t>
        </is>
      </c>
      <c r="H103" s="88" t="inlineStr">
        <is>
          <t>Dydrogesterone 10 mg BID</t>
        </is>
      </c>
      <c r="I103" s="119" t="n">
        <v>1</v>
      </c>
      <c r="J103" s="88"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3" s="100" t="n"/>
      <c r="L103" s="88" t="inlineStr">
        <is>
          <t>Oral contraceptive</t>
        </is>
      </c>
      <c r="M103" s="100" t="inlineStr">
        <is>
          <t>Clinic</t>
        </is>
      </c>
      <c r="N103" s="88" t="inlineStr">
        <is>
          <t>ข้อ 7 (PLE_CC1_Key_Rx20_UBU.md)</t>
        </is>
      </c>
      <c r="O103" s="100" t="n"/>
      <c r="P103" s="100" t="n"/>
      <c r="Q103" s="100" t="n"/>
    </row>
    <row r="104" ht="13.2" customHeight="1" s="49">
      <c r="A104" s="119" t="inlineStr">
        <is>
          <t>113</t>
        </is>
      </c>
      <c r="B104" s="88" t="inlineStr">
        <is>
          <t>หากพบว่าผู้ป่วยตั้งครรภ์ ควรเปลี่ยนการรักษาอย่างไร ( ผู้ป่วยถูก diagnosi เป็น Tricomonas vaginalis ได้รับยารักษาด้วยยา Metronidazole 500 mg BID x 7 )</t>
        </is>
      </c>
      <c r="C104" s="100" t="n"/>
      <c r="D104" s="88" t="inlineStr">
        <is>
          <t>Tolterodine 2 mg BID</t>
        </is>
      </c>
      <c r="E104" s="88" t="inlineStr">
        <is>
          <t>Dydrogesterone 10 mg BID</t>
        </is>
      </c>
      <c r="F104" s="88" t="inlineStr">
        <is>
          <t>Ethinylestradiol 30 mcg + Levonorgestrel 150 mcg</t>
        </is>
      </c>
      <c r="G104" s="88" t="inlineStr">
        <is>
          <t>Ethinylestradiol 30 mcg + Drospirenone 3 mg</t>
        </is>
      </c>
      <c r="H104" s="88" t="inlineStr">
        <is>
          <t>Ethinylestradiol 35 mcg + Cyproterone acetate 2 mg</t>
        </is>
      </c>
      <c r="I104" s="119" t="n">
        <v>1</v>
      </c>
      <c r="J104" s="88"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00" t="n"/>
      <c r="L104" s="88" t="inlineStr">
        <is>
          <t>Oral contraceptive</t>
        </is>
      </c>
      <c r="M104" s="100" t="inlineStr">
        <is>
          <t>Clinic</t>
        </is>
      </c>
      <c r="N104" s="88" t="inlineStr">
        <is>
          <t>ข้อ 86 (PLE_CC1_Key_Rx20_UBU.md)</t>
        </is>
      </c>
      <c r="O104" s="100" t="n"/>
      <c r="P104" s="100" t="n"/>
      <c r="Q104" s="100" t="n"/>
    </row>
    <row r="105" ht="13.2" customHeight="1" s="49">
      <c r="A105" s="119" t="inlineStr">
        <is>
          <t>114</t>
        </is>
      </c>
      <c r="B105" s="88" t="inlineStr">
        <is>
          <t>ถ้าผู้ป่วยรายนี้ ซึ่งเป็นโรค psoriasis ตั้งครรภ์จะสามารถใช้ยาใดต่อไปนี้ได้</t>
        </is>
      </c>
      <c r="C105" s="100" t="n"/>
      <c r="D105" s="88" t="inlineStr">
        <is>
          <t>Ethinylestradiol 30 mcg + Drospirenone 3 mg</t>
        </is>
      </c>
      <c r="E105" s="88" t="inlineStr">
        <is>
          <t>Ethinylestradiol 35 mcg + Cyproterone acetate 2 mg</t>
        </is>
      </c>
      <c r="F105" s="88" t="inlineStr">
        <is>
          <t>Desogestrel 75 mcg OD (Progestin-only)</t>
        </is>
      </c>
      <c r="G105" s="88" t="inlineStr">
        <is>
          <t>Levonorgestrel 1.5 mg stat (Emergency)</t>
        </is>
      </c>
      <c r="H105" s="88" t="inlineStr">
        <is>
          <t>Mefenamic acid 500 mg TID</t>
        </is>
      </c>
      <c r="I105" s="119" t="n">
        <v>1</v>
      </c>
      <c r="J105" s="88"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5" s="100" t="n"/>
      <c r="L105" s="88" t="inlineStr">
        <is>
          <t>Oral contraceptive</t>
        </is>
      </c>
      <c r="M105" s="100" t="inlineStr">
        <is>
          <t>Clinic</t>
        </is>
      </c>
      <c r="N105" s="88" t="inlineStr">
        <is>
          <t>ข้อ 95 (PLE_CC1_Key_Rx20_UBU.md)</t>
        </is>
      </c>
      <c r="O105" s="100" t="n"/>
      <c r="P105" s="100" t="n"/>
      <c r="Q105" s="100" t="n"/>
    </row>
    <row r="106" ht="13.2" customHeight="1" s="49">
      <c r="A106" s="119" t="inlineStr">
        <is>
          <t>115</t>
        </is>
      </c>
      <c r="B106" s="88" t="inlineStr">
        <is>
          <t>ผู้หญิงวัยเจริญพันธุ์ไม่ต้องคุมกำเนิด</t>
        </is>
      </c>
      <c r="C106" s="100" t="n"/>
      <c r="D106" s="88" t="inlineStr">
        <is>
          <t>Levonorgestrel 1.5 mg stat (Emergency)</t>
        </is>
      </c>
      <c r="E106" s="88" t="inlineStr">
        <is>
          <t>Mefenamic acid 500 mg TID</t>
        </is>
      </c>
      <c r="F106" s="88" t="inlineStr">
        <is>
          <t>Tamsulosin 0.4 mg HS</t>
        </is>
      </c>
      <c r="G106" s="88" t="inlineStr">
        <is>
          <t>Finasteride 5 mg OD</t>
        </is>
      </c>
      <c r="H106" s="88" t="inlineStr">
        <is>
          <t>Oxybutynin 5 mg BID</t>
        </is>
      </c>
      <c r="I106" s="119" t="n">
        <v>1</v>
      </c>
      <c r="J106" s="88"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6" s="100" t="n"/>
      <c r="L106" s="88" t="inlineStr">
        <is>
          <t>Oral contraceptive</t>
        </is>
      </c>
      <c r="M106" s="100" t="inlineStr">
        <is>
          <t>Clinic</t>
        </is>
      </c>
      <c r="N106" s="88" t="inlineStr">
        <is>
          <t>ข้อ 1 (PLE_CC1_Key_Rx20_UBU.md)</t>
        </is>
      </c>
      <c r="O106" s="100" t="n"/>
      <c r="P106" s="100" t="n"/>
      <c r="Q106" s="100" t="n"/>
    </row>
    <row r="107" ht="13.2" customHeight="1" s="49">
      <c r="A107" s="119" t="inlineStr">
        <is>
          <t>116</t>
        </is>
      </c>
      <c r="B107" s="88" t="inlineStr">
        <is>
          <t>ไม่ต้องคุมกำเนิดในระหว่างการรับประทานยา</t>
        </is>
      </c>
      <c r="C107" s="100" t="n"/>
      <c r="D107" s="88" t="inlineStr">
        <is>
          <t>Finasteride 5 mg OD</t>
        </is>
      </c>
      <c r="E107" s="88" t="inlineStr">
        <is>
          <t>Oxybutynin 5 mg BID</t>
        </is>
      </c>
      <c r="F107" s="88" t="inlineStr">
        <is>
          <t>Tolterodine 2 mg BID</t>
        </is>
      </c>
      <c r="G107" s="88" t="inlineStr">
        <is>
          <t>Dydrogesterone 10 mg BID</t>
        </is>
      </c>
      <c r="H107" s="88" t="inlineStr">
        <is>
          <t>Ethinylestradiol 30 mcg + Levonorgestrel 150 mcg</t>
        </is>
      </c>
      <c r="I107" s="119" t="n">
        <v>1</v>
      </c>
      <c r="J107" s="88"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7" s="100" t="n"/>
      <c r="L107" s="88" t="inlineStr">
        <is>
          <t>Oral contraceptive</t>
        </is>
      </c>
      <c r="M107" s="100" t="inlineStr">
        <is>
          <t>Clinic</t>
        </is>
      </c>
      <c r="N107" s="88" t="inlineStr">
        <is>
          <t>ข้อ 1 (PLE_CC1_Key_Rx20_UBU.md)</t>
        </is>
      </c>
      <c r="O107" s="100" t="n"/>
      <c r="P107" s="100" t="n"/>
      <c r="Q107" s="100" t="n"/>
    </row>
    <row r="108" ht="13.2" customHeight="1" s="49">
      <c r="A108" s="119" t="inlineStr">
        <is>
          <t>117</t>
        </is>
      </c>
      <c r="B108" s="88" t="inlineStr">
        <is>
          <t>ไม่ต้องคุมกำเนิดก่อน แต่คุมระหว่างได้รับยา</t>
        </is>
      </c>
      <c r="C108" s="100" t="n"/>
      <c r="D108" s="88" t="inlineStr">
        <is>
          <t>Dydrogesterone 10 mg BID</t>
        </is>
      </c>
      <c r="E108" s="88" t="inlineStr">
        <is>
          <t>Ethinylestradiol 30 mcg + Levonorgestrel 150 mcg</t>
        </is>
      </c>
      <c r="F108" s="88" t="inlineStr">
        <is>
          <t>Ethinylestradiol 30 mcg + Drospirenone 3 mg</t>
        </is>
      </c>
      <c r="G108" s="88" t="inlineStr">
        <is>
          <t>Ethinylestradiol 35 mcg + Cyproterone acetate 2 mg</t>
        </is>
      </c>
      <c r="H108" s="88" t="inlineStr">
        <is>
          <t>Desogestrel 75 mcg OD (Progestin-only)</t>
        </is>
      </c>
      <c r="I108" s="119" t="n">
        <v>1</v>
      </c>
      <c r="J108" s="88"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8" s="100" t="n"/>
      <c r="L108" s="88" t="inlineStr">
        <is>
          <t>Oral contraceptive</t>
        </is>
      </c>
      <c r="M108" s="100" t="inlineStr">
        <is>
          <t>Clinic</t>
        </is>
      </c>
      <c r="N108" s="88" t="inlineStr">
        <is>
          <t>ข้อ 2 (PLE_CC1_Key_Rx20_UBU.md)</t>
        </is>
      </c>
      <c r="O108" s="100" t="n"/>
      <c r="P108" s="100" t="n"/>
      <c r="Q108" s="100" t="n"/>
    </row>
    <row r="109" ht="13.2" customHeight="1" s="49">
      <c r="A109" s="119" t="inlineStr">
        <is>
          <t>118</t>
        </is>
      </c>
      <c r="B109" s="88" t="inlineStr">
        <is>
          <t>คุมกำเนิดก่อนใช้ยา 1 เดือน และระหว่างใช้ยา</t>
        </is>
      </c>
      <c r="C109" s="100" t="n"/>
      <c r="D109" s="88" t="inlineStr">
        <is>
          <t>Ethinylestradiol 35 mcg + Cyproterone acetate 2 mg</t>
        </is>
      </c>
      <c r="E109" s="88" t="inlineStr">
        <is>
          <t>Desogestrel 75 mcg OD (Progestin-only)</t>
        </is>
      </c>
      <c r="F109" s="88" t="inlineStr">
        <is>
          <t>Levonorgestrel 1.5 mg stat (Emergency)</t>
        </is>
      </c>
      <c r="G109" s="88" t="inlineStr">
        <is>
          <t>Mefenamic acid 500 mg TID</t>
        </is>
      </c>
      <c r="H109" s="88" t="inlineStr">
        <is>
          <t>Tamsulosin 0.4 mg HS</t>
        </is>
      </c>
      <c r="I109" s="119" t="n">
        <v>1</v>
      </c>
      <c r="J109" s="88"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9" s="100" t="n"/>
      <c r="L109" s="88" t="inlineStr">
        <is>
          <t>Oral contraceptive</t>
        </is>
      </c>
      <c r="M109" s="100" t="inlineStr">
        <is>
          <t>Clinic</t>
        </is>
      </c>
      <c r="N109" s="88" t="inlineStr">
        <is>
          <t>ข้อ 3 (PLE_CC1_Key_Rx20_UBU.md)</t>
        </is>
      </c>
      <c r="O109" s="100" t="n"/>
      <c r="P109" s="100" t="n"/>
      <c r="Q109" s="100" t="n"/>
    </row>
    <row r="110" ht="13.2" customHeight="1" s="49">
      <c r="A110" s="119" t="inlineStr">
        <is>
          <t>119</t>
        </is>
      </c>
      <c r="B110" s="88" t="inlineStr">
        <is>
          <t>คุมกำเนิดก่อนใช้ยา 1 เดือน และหลังใช้ยา 3 เดือน</t>
        </is>
      </c>
      <c r="C110" s="100" t="n"/>
      <c r="D110" s="88" t="inlineStr">
        <is>
          <t>Mefenamic acid 500 mg TID</t>
        </is>
      </c>
      <c r="E110" s="88" t="inlineStr">
        <is>
          <t>Tamsulosin 0.4 mg HS</t>
        </is>
      </c>
      <c r="F110" s="88" t="inlineStr">
        <is>
          <t>Finasteride 5 mg OD</t>
        </is>
      </c>
      <c r="G110" s="88" t="inlineStr">
        <is>
          <t>Oxybutynin 5 mg BID</t>
        </is>
      </c>
      <c r="H110" s="88" t="inlineStr">
        <is>
          <t>Tolterodine 2 mg BID</t>
        </is>
      </c>
      <c r="I110" s="119" t="n">
        <v>1</v>
      </c>
      <c r="J110" s="88"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0" s="100" t="n"/>
      <c r="L110" s="88" t="inlineStr">
        <is>
          <t>Oral contraceptive</t>
        </is>
      </c>
      <c r="M110" s="100" t="inlineStr">
        <is>
          <t>Clinic</t>
        </is>
      </c>
      <c r="N110" s="88" t="inlineStr">
        <is>
          <t>ข้อ 4 (PLE_CC1_Key_Rx20_UBU.md)</t>
        </is>
      </c>
      <c r="O110" s="100" t="n"/>
      <c r="P110" s="100" t="n"/>
      <c r="Q110" s="100" t="n"/>
    </row>
    <row r="111" ht="13.2" customHeight="1" s="49">
      <c r="A111" s="119" t="inlineStr">
        <is>
          <t>120</t>
        </is>
      </c>
      <c r="B111" s="88" t="inlineStr">
        <is>
          <t>คุมกำเนิดก่อนใช้ยา 1 เดือน ระหว่างใช้ยา และหลังใช้ยา 1 เดือน</t>
        </is>
      </c>
      <c r="C111" s="100" t="n"/>
      <c r="D111" s="88" t="inlineStr">
        <is>
          <t>Oxybutynin 5 mg BID</t>
        </is>
      </c>
      <c r="E111" s="88" t="inlineStr">
        <is>
          <t>Tolterodine 2 mg BID</t>
        </is>
      </c>
      <c r="F111" s="88" t="inlineStr">
        <is>
          <t>Dydrogesterone 10 mg BID</t>
        </is>
      </c>
      <c r="G111" s="88" t="inlineStr">
        <is>
          <t>Ethinylestradiol 30 mcg + Levonorgestrel 150 mcg</t>
        </is>
      </c>
      <c r="H111" s="88" t="inlineStr">
        <is>
          <t>Ethinylestradiol 30 mcg + Drospirenone 3 mg</t>
        </is>
      </c>
      <c r="I111" s="119" t="n">
        <v>1</v>
      </c>
      <c r="J111" s="88"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1" s="100" t="n"/>
      <c r="L111" s="88" t="inlineStr">
        <is>
          <t>Oral contraceptive</t>
        </is>
      </c>
      <c r="M111" s="100" t="inlineStr">
        <is>
          <t>Clinic</t>
        </is>
      </c>
      <c r="N111" s="88" t="inlineStr">
        <is>
          <t>ข้อ 5 (PLE_CC1_Key_Rx20_UBU.md)</t>
        </is>
      </c>
      <c r="O111" s="100" t="n"/>
      <c r="P111" s="100" t="n"/>
      <c r="Q111" s="100" t="n"/>
    </row>
    <row r="112" ht="13.2" customHeight="1" s="49">
      <c r="A112" s="119" t="inlineStr">
        <is>
          <t>121</t>
        </is>
      </c>
      <c r="B112" s="88" t="inlineStr">
        <is>
          <t>การจ่ายยาชุดที่จัดชุดยาไว้เรียบร้อยแล้วให้แก่ผู้ป่วย ตอบ 1. การจัดยาชุดสำหรับผู้ป่วยเฉพาะรายโดยเภสัชกร กรณีศึกษาที่ 12 ยาคุมกำเนิด หญิงอายุ 28 ปี สูง 155 หนัก 50 มาปรึกษาเภสัชกรที่ร้านยาเรื่องการคุมกำเนิด ปัจจุบันคุมกำเนิดด้วยยาคุมฉุกเฉิน ประจำเดือนมาไม่สม่ำเสมอ มีปัญหาเรื่องการลืมกินยาคราวก่อนกินยาคุมชนิดรับประทานชนิด cyproterone acetate + EE 0.035 มีอาการคลื่นไส้ อาเจียน ลืมไป 3 ครั้ง ไม่มีโรคประจำตัว ไม่แพ้ยา ไม่ท้อง อยากคุมกำเนิดไปอีก 3 ปี</t>
        </is>
      </c>
      <c r="C112" s="100" t="n"/>
      <c r="D112" s="88" t="inlineStr">
        <is>
          <t>Ethinylestradiol 30 mcg + Levonorgestrel 150 mcg</t>
        </is>
      </c>
      <c r="E112" s="88" t="inlineStr">
        <is>
          <t>Ethinylestradiol 30 mcg + Drospirenone 3 mg</t>
        </is>
      </c>
      <c r="F112" s="88" t="inlineStr">
        <is>
          <t>Ethinylestradiol 35 mcg + Cyproterone acetate 2 mg</t>
        </is>
      </c>
      <c r="G112" s="88" t="inlineStr">
        <is>
          <t>Desogestrel 75 mcg OD (Progestin-only)</t>
        </is>
      </c>
      <c r="H112" s="88" t="inlineStr">
        <is>
          <t>Levonorgestrel 1.5 mg stat (Emergency)</t>
        </is>
      </c>
      <c r="I112" s="119" t="n">
        <v>1</v>
      </c>
      <c r="J112" s="88"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2" s="100" t="n"/>
      <c r="L112" s="88" t="inlineStr">
        <is>
          <t>Oral contraceptive</t>
        </is>
      </c>
      <c r="M112" s="100" t="inlineStr">
        <is>
          <t>Clinic</t>
        </is>
      </c>
      <c r="N112" s="88" t="inlineStr">
        <is>
          <t>ข้อ 5 (PLE_CC1_Key_Rx20_UBU.md)</t>
        </is>
      </c>
      <c r="O112" s="100" t="n"/>
      <c r="P112" s="100" t="n"/>
      <c r="Q112" s="100" t="n"/>
    </row>
    <row r="113" ht="13.2" customHeight="1" s="49">
      <c r="A113" s="119" t="inlineStr">
        <is>
          <t>122</t>
        </is>
      </c>
      <c r="B113" s="88" t="inlineStr">
        <is>
          <t>วิธีการคุมกำเนิดใดเหมาะสมกับผู้ป่วยรายนี้ - ._</t>
        </is>
      </c>
      <c r="C113" s="100" t="n"/>
      <c r="D113" s="88" t="inlineStr">
        <is>
          <t>Desogestrel 75 mcg OD (Progestin-only)</t>
        </is>
      </c>
      <c r="E113" s="88" t="inlineStr">
        <is>
          <t>Levonorgestrel 1.5 mg stat (Emergency)</t>
        </is>
      </c>
      <c r="F113" s="88" t="inlineStr">
        <is>
          <t>Mefenamic acid 500 mg TID</t>
        </is>
      </c>
      <c r="G113" s="88" t="inlineStr">
        <is>
          <t>Tamsulosin 0.4 mg HS</t>
        </is>
      </c>
      <c r="H113" s="88" t="inlineStr">
        <is>
          <t>Finasteride 5 mg OD</t>
        </is>
      </c>
      <c r="I113" s="119" t="n">
        <v>1</v>
      </c>
      <c r="J113" s="88"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3" s="100" t="n"/>
      <c r="L113" s="88" t="inlineStr">
        <is>
          <t>Oral contraceptive</t>
        </is>
      </c>
      <c r="M113" s="100" t="inlineStr">
        <is>
          <t>Clinic</t>
        </is>
      </c>
      <c r="N113" s="88" t="inlineStr">
        <is>
          <t>ข้อ 76 (PLE_CC1_Key_Rx20_UBU.md)</t>
        </is>
      </c>
      <c r="O113" s="100" t="n"/>
      <c r="P113" s="100" t="n"/>
      <c r="Q113" s="100" t="n"/>
    </row>
    <row r="114" ht="13.2" customHeight="1" s="49">
      <c r="A114" s="119" t="inlineStr">
        <is>
          <t>123</t>
        </is>
      </c>
      <c r="B114" s="88" t="inlineStr">
        <is>
          <t>ถ้าผู้ป่วยตัดสินใจเลือกยาคุมแบบรับประทาน ยาคุมชนิดใดที่เหมาะสมกับผู้ป่วยรายนี้</t>
        </is>
      </c>
      <c r="C114" s="100" t="n"/>
      <c r="D114" s="88" t="inlineStr">
        <is>
          <t>Tamsulosin 0.4 mg HS</t>
        </is>
      </c>
      <c r="E114" s="88" t="inlineStr">
        <is>
          <t>Finasteride 5 mg OD</t>
        </is>
      </c>
      <c r="F114" s="88" t="inlineStr">
        <is>
          <t>Oxybutynin 5 mg BID</t>
        </is>
      </c>
      <c r="G114" s="88" t="inlineStr">
        <is>
          <t>Tolterodine 2 mg BID</t>
        </is>
      </c>
      <c r="H114" s="88" t="inlineStr">
        <is>
          <t>Dydrogesterone 10 mg BID</t>
        </is>
      </c>
      <c r="I114" s="119" t="n">
        <v>1</v>
      </c>
      <c r="J114" s="88"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4" s="100" t="n"/>
      <c r="L114" s="88" t="inlineStr">
        <is>
          <t>Oral contraceptive</t>
        </is>
      </c>
      <c r="M114" s="100" t="inlineStr">
        <is>
          <t>Clinic</t>
        </is>
      </c>
      <c r="N114" s="88" t="inlineStr">
        <is>
          <t>ข้อ 77 (PLE_CC1_Key_Rx20_UBU.md)</t>
        </is>
      </c>
      <c r="O114" s="100" t="n"/>
      <c r="P114" s="100" t="n"/>
      <c r="Q114" s="100" t="n"/>
    </row>
    <row r="115" ht="13.2" customHeight="1" s="49">
      <c r="A115" s="119" t="inlineStr">
        <is>
          <t>124</t>
        </is>
      </c>
      <c r="B115" s="88" t="inlineStr">
        <is>
          <t>เกี่ยวกับ EE 30 + drospirenone ข้อใดต่อไปนี้กล่าวถูกต้องตามหลักวิชาชีพเภสัชกรรม</t>
        </is>
      </c>
      <c r="C115" s="100" t="n"/>
      <c r="D115" s="88" t="inlineStr">
        <is>
          <t>Tolterodine 2 mg BID</t>
        </is>
      </c>
      <c r="E115" s="88" t="inlineStr">
        <is>
          <t>Dydrogesterone 10 mg BID</t>
        </is>
      </c>
      <c r="F115" s="88" t="inlineStr">
        <is>
          <t>Ethinylestradiol 30 mcg + Levonorgestrel 150 mcg</t>
        </is>
      </c>
      <c r="G115" s="88" t="inlineStr">
        <is>
          <t>Ethinylestradiol 30 mcg + Drospirenone 3 mg</t>
        </is>
      </c>
      <c r="H115" s="88" t="inlineStr">
        <is>
          <t>Ethinylestradiol 35 mcg + Cyproterone acetate 2 mg</t>
        </is>
      </c>
      <c r="I115" s="119" t="n">
        <v>1</v>
      </c>
      <c r="J115" s="88"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5" s="100" t="n"/>
      <c r="L115" s="88" t="inlineStr">
        <is>
          <t>Oral contraceptive</t>
        </is>
      </c>
      <c r="M115" s="100" t="inlineStr">
        <is>
          <t>Clinic</t>
        </is>
      </c>
      <c r="N115" s="88" t="inlineStr">
        <is>
          <t>ข้อ 3 (PLE_CC1_Key_Rx20_UBU.md)</t>
        </is>
      </c>
      <c r="O115" s="100" t="n"/>
      <c r="P115" s="100" t="n"/>
      <c r="Q115" s="100" t="n"/>
    </row>
    <row r="116" ht="13.2" customHeight="1" s="49">
      <c r="A116" s="119" t="inlineStr">
        <is>
          <t>125</t>
        </is>
      </c>
      <c r="B116" s="88" t="inlineStr">
        <is>
          <t>เกี่ยวกับ EE 30 + Levonorgestrel ข้อใดต่อไปนี้กล่าวถูกต้องตามหลักวิชาชีพเภสัชกรรม</t>
        </is>
      </c>
      <c r="C116" s="100" t="n"/>
      <c r="D116" s="88" t="inlineStr">
        <is>
          <t>Ethinylestradiol 30 mcg + Drospirenone 3 mg</t>
        </is>
      </c>
      <c r="E116" s="88" t="inlineStr">
        <is>
          <t>Ethinylestradiol 35 mcg + Cyproterone acetate 2 mg</t>
        </is>
      </c>
      <c r="F116" s="88" t="inlineStr">
        <is>
          <t>Desogestrel 75 mcg OD (Progestin-only)</t>
        </is>
      </c>
      <c r="G116" s="88" t="inlineStr">
        <is>
          <t>Levonorgestrel 1.5 mg stat (Emergency)</t>
        </is>
      </c>
      <c r="H116" s="88" t="inlineStr">
        <is>
          <t>Mefenamic acid 500 mg TID</t>
        </is>
      </c>
      <c r="I116" s="119" t="n">
        <v>1</v>
      </c>
      <c r="J116" s="88"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6" s="100" t="n"/>
      <c r="L116" s="88" t="inlineStr">
        <is>
          <t>Oral contraceptive</t>
        </is>
      </c>
      <c r="M116" s="100" t="inlineStr">
        <is>
          <t>Clinic</t>
        </is>
      </c>
      <c r="N116" s="88" t="inlineStr">
        <is>
          <t>ข้อ 4 (PLE_CC1_Key_Rx20_UBU.md)</t>
        </is>
      </c>
      <c r="O116" s="100" t="n"/>
      <c r="P116" s="100" t="n"/>
      <c r="Q116" s="100" t="n"/>
    </row>
    <row r="117" ht="13.2" customHeight="1" s="49">
      <c r="A117" s="119" t="inlineStr">
        <is>
          <t>126</t>
        </is>
      </c>
      <c r="B117" s="88" t="inlineStr">
        <is>
          <t>คำแนะนำในการใช้ยาคุมกำเนิด ในเรื่องของอาการไม่พึงประสงค์คือข้อใด</t>
        </is>
      </c>
      <c r="C117" s="100" t="n"/>
      <c r="D117" s="88" t="inlineStr">
        <is>
          <t>Levonorgestrel 1.5 mg stat (Emergency)</t>
        </is>
      </c>
      <c r="E117" s="88" t="inlineStr">
        <is>
          <t>Mefenamic acid 500 mg TID</t>
        </is>
      </c>
      <c r="F117" s="88" t="inlineStr">
        <is>
          <t>Tamsulosin 0.4 mg HS</t>
        </is>
      </c>
      <c r="G117" s="88" t="inlineStr">
        <is>
          <t>Finasteride 5 mg OD</t>
        </is>
      </c>
      <c r="H117" s="88" t="inlineStr">
        <is>
          <t>Oxybutynin 5 mg BID</t>
        </is>
      </c>
      <c r="I117" s="119" t="n">
        <v>1</v>
      </c>
      <c r="J117" s="88"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7" s="100" t="n"/>
      <c r="L117" s="88" t="inlineStr">
        <is>
          <t>Oral contraceptive</t>
        </is>
      </c>
      <c r="M117" s="100" t="inlineStr">
        <is>
          <t>Clinic</t>
        </is>
      </c>
      <c r="N117" s="88" t="inlineStr">
        <is>
          <t>ข้อ 78 (PLE_CC1_Key_Rx20_UBU.md)</t>
        </is>
      </c>
      <c r="O117" s="100" t="n"/>
      <c r="P117" s="100" t="n"/>
      <c r="Q117" s="100" t="n"/>
    </row>
    <row r="118" ht="13.2" customHeight="1" s="49">
      <c r="A118" s="119" t="inlineStr">
        <is>
          <t>127</t>
        </is>
      </c>
      <c r="B118" s="88" t="inlineStr">
        <is>
          <t>หากมีประจำเดือนมากผิดปกติ ให้แจ้งเพื่อปรับขนาดยาให้มี Estrogen ที่สูงขึ้น</t>
        </is>
      </c>
      <c r="C118" s="100" t="n"/>
      <c r="D118" s="88" t="inlineStr">
        <is>
          <t>Finasteride 5 mg OD</t>
        </is>
      </c>
      <c r="E118" s="88" t="inlineStr">
        <is>
          <t>Oxybutynin 5 mg BID</t>
        </is>
      </c>
      <c r="F118" s="88" t="inlineStr">
        <is>
          <t>Tolterodine 2 mg BID</t>
        </is>
      </c>
      <c r="G118" s="88" t="inlineStr">
        <is>
          <t>Dydrogesterone 10 mg BID</t>
        </is>
      </c>
      <c r="H118" s="88" t="inlineStr">
        <is>
          <t>Ethinylestradiol 30 mcg + Levonorgestrel 150 mcg</t>
        </is>
      </c>
      <c r="I118" s="119" t="n">
        <v>1</v>
      </c>
      <c r="J118" s="88"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8" s="100" t="n"/>
      <c r="L118" s="88" t="inlineStr">
        <is>
          <t>Hormonal replacement</t>
        </is>
      </c>
      <c r="M118" s="100" t="inlineStr">
        <is>
          <t>Clinic</t>
        </is>
      </c>
      <c r="N118" s="88" t="inlineStr">
        <is>
          <t>ข้อ 3 (PLE_CC1_Key_Rx20_UBU.md)</t>
        </is>
      </c>
      <c r="O118" s="100" t="n"/>
      <c r="P118" s="100" t="n"/>
      <c r="Q118" s="100" t="n"/>
    </row>
    <row r="119" ht="13.2" customHeight="1" s="49">
      <c r="A119" s="119" t="inlineStr">
        <is>
          <t>128</t>
        </is>
      </c>
      <c r="B119" s="88" t="inlineStr">
        <is>
          <t>หากผู้ป่วยใช้ยาคุมกำเนิดชนิด EE 30 าg แล้วลืมกินไป 2 เม็ดจะต้องให้คำแนะนำแก่ผู้ป่วยอย่างไร -</t>
        </is>
      </c>
      <c r="C119" s="100" t="n"/>
      <c r="D119" s="88" t="inlineStr">
        <is>
          <t>Dydrogesterone 10 mg BID</t>
        </is>
      </c>
      <c r="E119" s="88" t="inlineStr">
        <is>
          <t>Ethinylestradiol 30 mcg + Levonorgestrel 150 mcg</t>
        </is>
      </c>
      <c r="F119" s="88" t="inlineStr">
        <is>
          <t>Ethinylestradiol 30 mcg + Drospirenone 3 mg</t>
        </is>
      </c>
      <c r="G119" s="88" t="inlineStr">
        <is>
          <t>Ethinylestradiol 35 mcg + Cyproterone acetate 2 mg</t>
        </is>
      </c>
      <c r="H119" s="88" t="inlineStr">
        <is>
          <t>Desogestrel 75 mcg OD (Progestin-only)</t>
        </is>
      </c>
      <c r="I119" s="119" t="n">
        <v>1</v>
      </c>
      <c r="J119" s="88"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9" s="100" t="n"/>
      <c r="L119" s="88" t="inlineStr">
        <is>
          <t>Oral contraceptive</t>
        </is>
      </c>
      <c r="M119" s="100" t="inlineStr">
        <is>
          <t>Clinic</t>
        </is>
      </c>
      <c r="N119" s="88" t="inlineStr">
        <is>
          <t>ข้อ 79 (PLE_CC1_Key_Rx20_UBU.md)</t>
        </is>
      </c>
      <c r="O119" s="100" t="n"/>
      <c r="P119" s="100" t="n"/>
      <c r="Q119" s="100" t="n"/>
    </row>
    <row r="120" ht="13.2" customHeight="1" s="49">
      <c r="A120" s="119" t="inlineStr">
        <is>
          <t>129</t>
        </is>
      </c>
      <c r="B120" s="88" t="inlineStr">
        <is>
          <t>ให้กิน 2 เม็ดทันที แล้วกินต่อตามปกติและใช้การคุมกำเนิดวิธีอื่นร่วมด้วย</t>
        </is>
      </c>
      <c r="C120" s="100" t="n"/>
      <c r="D120" s="88" t="inlineStr">
        <is>
          <t>Ethinylestradiol 35 mcg + Cyproterone acetate 2 mg</t>
        </is>
      </c>
      <c r="E120" s="88" t="inlineStr">
        <is>
          <t>Desogestrel 75 mcg OD (Progestin-only)</t>
        </is>
      </c>
      <c r="F120" s="88" t="inlineStr">
        <is>
          <t>Levonorgestrel 1.5 mg stat (Emergency)</t>
        </is>
      </c>
      <c r="G120" s="88" t="inlineStr">
        <is>
          <t>Mefenamic acid 500 mg TID</t>
        </is>
      </c>
      <c r="H120" s="88" t="inlineStr">
        <is>
          <t>Tamsulosin 0.4 mg HS</t>
        </is>
      </c>
      <c r="I120" s="119" t="n">
        <v>1</v>
      </c>
      <c r="J120" s="88"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0" s="100" t="n"/>
      <c r="L120" s="88" t="inlineStr">
        <is>
          <t>Oral contraceptive</t>
        </is>
      </c>
      <c r="M120" s="100" t="inlineStr">
        <is>
          <t>Clinic</t>
        </is>
      </c>
      <c r="N120" s="88" t="inlineStr">
        <is>
          <t>ข้อ 1 (PLE_CC1_Key_Rx20_UBU.md)</t>
        </is>
      </c>
      <c r="O120" s="100" t="n"/>
      <c r="P120" s="100" t="n"/>
      <c r="Q120" s="100" t="n"/>
    </row>
    <row r="121" ht="13.2" customHeight="1" s="49">
      <c r="A121" s="119" t="inlineStr">
        <is>
          <t>130</t>
        </is>
      </c>
      <c r="B121" s="88" t="inlineStr">
        <is>
          <t>ให้กินยาวันละ 2 เม็ด เป็นเวลา 2 วัน แล้วกินต่อตามปกติและใช้การคุมกำเนิดวิธีอื่นร่วม</t>
        </is>
      </c>
      <c r="C121" s="100" t="n"/>
      <c r="D121" s="88" t="inlineStr">
        <is>
          <t>Mefenamic acid 500 mg TID</t>
        </is>
      </c>
      <c r="E121" s="88" t="inlineStr">
        <is>
          <t>Tamsulosin 0.4 mg HS</t>
        </is>
      </c>
      <c r="F121" s="88" t="inlineStr">
        <is>
          <t>Finasteride 5 mg OD</t>
        </is>
      </c>
      <c r="G121" s="88" t="inlineStr">
        <is>
          <t>Oxybutynin 5 mg BID</t>
        </is>
      </c>
      <c r="H121" s="88" t="inlineStr">
        <is>
          <t>Tolterodine 2 mg BID</t>
        </is>
      </c>
      <c r="I121" s="119" t="n">
        <v>1</v>
      </c>
      <c r="J121" s="88"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1" s="100" t="n"/>
      <c r="L121" s="88" t="inlineStr">
        <is>
          <t>Oral contraceptive</t>
        </is>
      </c>
      <c r="M121" s="100" t="inlineStr">
        <is>
          <t>Clinic</t>
        </is>
      </c>
      <c r="N121" s="88" t="inlineStr">
        <is>
          <t>ข้อ 2 (PLE_CC1_Key_Rx20_UBU.md)</t>
        </is>
      </c>
      <c r="O121" s="100" t="n"/>
      <c r="P121" s="100" t="n"/>
      <c r="Q121" s="100" t="n"/>
    </row>
    <row r="122" ht="13.2" customHeight="1" s="49">
      <c r="A122" s="119" t="inlineStr">
        <is>
          <t>131</t>
        </is>
      </c>
      <c r="B122" s="88" t="inlineStr">
        <is>
          <t>ให้กินยาคุมกำเนิดฉุกเฉินทันที</t>
        </is>
      </c>
      <c r="C122" s="100" t="n"/>
      <c r="D122" s="88" t="inlineStr">
        <is>
          <t>Oxybutynin 5 mg BID</t>
        </is>
      </c>
      <c r="E122" s="88" t="inlineStr">
        <is>
          <t>Tolterodine 2 mg BID</t>
        </is>
      </c>
      <c r="F122" s="88" t="inlineStr">
        <is>
          <t>Dydrogesterone 10 mg BID</t>
        </is>
      </c>
      <c r="G122" s="88" t="inlineStr">
        <is>
          <t>Ethinylestradiol 30 mcg + Levonorgestrel 150 mcg</t>
        </is>
      </c>
      <c r="H122" s="88" t="inlineStr">
        <is>
          <t>Ethinylestradiol 30 mcg + Drospirenone 3 mg</t>
        </is>
      </c>
      <c r="I122" s="119" t="n">
        <v>1</v>
      </c>
      <c r="J122" s="88"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2" s="100" t="n"/>
      <c r="L122" s="88" t="inlineStr">
        <is>
          <t>Oral contraceptive</t>
        </is>
      </c>
      <c r="M122" s="100" t="inlineStr">
        <is>
          <t>Clinic</t>
        </is>
      </c>
      <c r="N122" s="88" t="inlineStr">
        <is>
          <t>ข้อ 3 (PLE_CC1_Key_Rx20_UBU.md)</t>
        </is>
      </c>
      <c r="O122" s="100" t="n"/>
      <c r="P122" s="100" t="n"/>
      <c r="Q122" s="100" t="n"/>
    </row>
    <row r="123" ht="13.2" customHeight="1" s="49">
      <c r="A123" s="119" t="inlineStr">
        <is>
          <t>132</t>
        </is>
      </c>
      <c r="B123" s="88" t="inlineStr">
        <is>
          <t>หยุดใช้ยาแผงนั้นรอประจำเดือนมาแล้วจึงเริ่มใช้ยาคุมกำเนิดแผงใหม่ ตอบ 4. ให้กิน 1 เม็ดทันทีที่นึกได้ และเม็ดต่อไปกินตามเวลาปกติ (ตามเล่มสภา ถ้าลืม EE30 3 เม็ดจึงจะใช้วิธีคุมกำเนิดวิธีอื่นร่วมด้วย)</t>
        </is>
      </c>
      <c r="C123" s="100" t="n"/>
      <c r="D123" s="88" t="inlineStr">
        <is>
          <t>Ethinylestradiol 30 mcg + Levonorgestrel 150 mcg</t>
        </is>
      </c>
      <c r="E123" s="88" t="inlineStr">
        <is>
          <t>Ethinylestradiol 30 mcg + Drospirenone 3 mg</t>
        </is>
      </c>
      <c r="F123" s="88" t="inlineStr">
        <is>
          <t>Ethinylestradiol 35 mcg + Cyproterone acetate 2 mg</t>
        </is>
      </c>
      <c r="G123" s="88" t="inlineStr">
        <is>
          <t>Desogestrel 75 mcg OD (Progestin-only)</t>
        </is>
      </c>
      <c r="H123" s="88" t="inlineStr">
        <is>
          <t>Levonorgestrel 1.5 mg stat (Emergency)</t>
        </is>
      </c>
      <c r="I123" s="119" t="n">
        <v>1</v>
      </c>
      <c r="J123" s="88"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3" s="100" t="n"/>
      <c r="L123" s="88" t="inlineStr">
        <is>
          <t>Oral contraceptive</t>
        </is>
      </c>
      <c r="M123" s="100" t="inlineStr">
        <is>
          <t>Clinic</t>
        </is>
      </c>
      <c r="N123" s="88" t="inlineStr">
        <is>
          <t>ข้อ 5 (PLE_CC1_Key_Rx20_UBU.md)</t>
        </is>
      </c>
      <c r="O123" s="100" t="n"/>
      <c r="P123" s="100" t="n"/>
      <c r="Q123" s="100" t="n"/>
    </row>
    <row r="124" ht="13.2" customHeight="1" s="49">
      <c r="A124" s="119" t="inlineStr">
        <is>
          <t>133</t>
        </is>
      </c>
      <c r="B124" s="88" t="inlineStr">
        <is>
          <t>ยาใดมีอันตรกิริยากับยาคุมกำเนิดอย่างมีนัยสำคัญทางคลินิก ๐ และใhการsมtเuดvนwวมxายาyน -</t>
        </is>
      </c>
      <c r="C124" s="100" t="n"/>
      <c r="D124" s="88" t="inlineStr">
        <is>
          <t>Desogestrel 75 mcg OD (Progestin-only)</t>
        </is>
      </c>
      <c r="E124" s="88" t="inlineStr">
        <is>
          <t>Levonorgestrel 1.5 mg stat (Emergency)</t>
        </is>
      </c>
      <c r="F124" s="88" t="inlineStr">
        <is>
          <t>Mefenamic acid 500 mg TID</t>
        </is>
      </c>
      <c r="G124" s="88" t="inlineStr">
        <is>
          <t>Tamsulosin 0.4 mg HS</t>
        </is>
      </c>
      <c r="H124" s="88" t="inlineStr">
        <is>
          <t>Finasteride 5 mg OD</t>
        </is>
      </c>
      <c r="I124" s="119" t="n">
        <v>1</v>
      </c>
      <c r="J124" s="88"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4" s="100" t="n"/>
      <c r="L124" s="88" t="inlineStr">
        <is>
          <t>Oral contraceptive</t>
        </is>
      </c>
      <c r="M124" s="100" t="inlineStr">
        <is>
          <t>Clinic</t>
        </is>
      </c>
      <c r="N124" s="88" t="inlineStr">
        <is>
          <t>ข้อ 80 (PLE_CC1_Key_Rx20_UBU.md)</t>
        </is>
      </c>
      <c r="O124" s="100" t="n"/>
      <c r="P124" s="100" t="n"/>
      <c r="Q124" s="100" t="n"/>
    </row>
    <row r="125" ht="13.2" customHeight="1" s="49">
      <c r="A125" s="119" t="inlineStr">
        <is>
          <t>134</t>
        </is>
      </c>
      <c r="B125" s="88" t="inlineStr">
        <is>
          <t>Metronidazole ตอบ 4. Rifampicin ผ่าน CYP 2C9 inducer เพิ่มการ metabolism ของยาคุมกำเนิด ทำให้ลด efficacy ของยาคุมกำเนิดลง - -0</t>
        </is>
      </c>
      <c r="C125" s="100" t="n"/>
      <c r="D125" s="88" t="inlineStr">
        <is>
          <t>Tamsulosin 0.4 mg HS</t>
        </is>
      </c>
      <c r="E125" s="88" t="inlineStr">
        <is>
          <t>Finasteride 5 mg OD</t>
        </is>
      </c>
      <c r="F125" s="88" t="inlineStr">
        <is>
          <t>Oxybutynin 5 mg BID</t>
        </is>
      </c>
      <c r="G125" s="88" t="inlineStr">
        <is>
          <t>Tolterodine 2 mg BID</t>
        </is>
      </c>
      <c r="H125" s="88" t="inlineStr">
        <is>
          <t>Dydrogesterone 10 mg BID</t>
        </is>
      </c>
      <c r="I125" s="119" t="n">
        <v>1</v>
      </c>
      <c r="J125" s="88"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25" s="100" t="n"/>
      <c r="L125" s="88" t="inlineStr">
        <is>
          <t>Oral contraceptive</t>
        </is>
      </c>
      <c r="M125" s="100" t="inlineStr">
        <is>
          <t>Clinic</t>
        </is>
      </c>
      <c r="N125" s="88" t="inlineStr">
        <is>
          <t>ข้อ 5 (PLE_CC1_Key_Rx20_UBU.md)</t>
        </is>
      </c>
      <c r="O125" s="100" t="n"/>
      <c r="P125" s="100" t="n"/>
      <c r="Q125" s="100" t="n"/>
    </row>
    <row r="126" ht="13.2" customHeight="1" s="49">
      <c r="A126" s="119" t="inlineStr">
        <is>
          <t>135</t>
        </is>
      </c>
      <c r="B126" s="88" t="inlineStr">
        <is>
          <t>EE 0.035 mg + cypoterone acetate 2 mg เพื่อนแนะนำให$ซื้อยา isotetrinoin capsule ทางอินเตอร_เนต</t>
        </is>
      </c>
      <c r="C126" s="100" t="n"/>
      <c r="D126" s="88" t="inlineStr">
        <is>
          <t>Tolterodine 2 mg BID</t>
        </is>
      </c>
      <c r="E126" s="88" t="inlineStr">
        <is>
          <t>Dydrogesterone 10 mg BID</t>
        </is>
      </c>
      <c r="F126" s="88" t="inlineStr">
        <is>
          <t>Ethinylestradiol 30 mcg + Levonorgestrel 150 mcg</t>
        </is>
      </c>
      <c r="G126" s="88" t="inlineStr">
        <is>
          <t>Ethinylestradiol 30 mcg + Drospirenone 3 mg</t>
        </is>
      </c>
      <c r="H126" s="88" t="inlineStr">
        <is>
          <t>Ethinylestradiol 35 mcg + Cyproterone acetate 2 mg</t>
        </is>
      </c>
      <c r="I126" s="119" t="n">
        <v>2</v>
      </c>
      <c r="J126" s="88" t="inlineStr">
        <is>
          <t>✅ คำตอบที่ถูกต้อง: ข้อ ข. Dydrogesterone 10 mg BID
💡 Background:
การรักษาโรคติดเชื้อแบคทีเรีย (Oral contraceptive) ต้องเลือก antibiotic ที่ครอบคลุม likely pathogens และมี PK/PD profile เหมาะสมกับตำแหน่งการติดเชื้อ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(Tolterodine 2 mg BID): Tolterodine 2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6" s="100" t="n"/>
      <c r="L126" s="88" t="inlineStr">
        <is>
          <t>Oral contraceptive</t>
        </is>
      </c>
      <c r="M126" s="100" t="inlineStr">
        <is>
          <t>Clinic</t>
        </is>
      </c>
      <c r="N126" s="88" t="inlineStr">
        <is>
          <t>ข้อ 5 (PLE_CC1_Key_Rx20_UBU.md)</t>
        </is>
      </c>
      <c r="O126" s="100" t="n"/>
      <c r="P126" s="100" t="n"/>
      <c r="Q126" s="100" t="n"/>
    </row>
    <row r="127" ht="13.2" customHeight="1" s="49">
      <c r="A127" s="119" t="inlineStr">
        <is>
          <t>136</t>
        </is>
      </c>
      <c r="B127" s="88" t="inlineStr">
        <is>
          <t>ต$องคุมกำเนิดกGอนใช$ยา 1 เดือน</t>
        </is>
      </c>
      <c r="C127" s="100" t="n"/>
      <c r="D127" s="88" t="inlineStr">
        <is>
          <t>Ethinylestradiol 30 mcg + Drospirenone 3 mg</t>
        </is>
      </c>
      <c r="E127" s="88" t="inlineStr">
        <is>
          <t>Ethinylestradiol 35 mcg + Cyproterone acetate 2 mg</t>
        </is>
      </c>
      <c r="F127" s="88" t="inlineStr">
        <is>
          <t>Desogestrel 75 mcg OD (Progestin-only)</t>
        </is>
      </c>
      <c r="G127" s="88" t="inlineStr">
        <is>
          <t>Levonorgestrel 1.5 mg stat (Emergency)</t>
        </is>
      </c>
      <c r="H127" s="88" t="inlineStr">
        <is>
          <t>Mefenamic acid 500 mg TID</t>
        </is>
      </c>
      <c r="I127" s="119" t="n">
        <v>1</v>
      </c>
      <c r="J127" s="88"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7" s="100" t="n"/>
      <c r="L127" s="88" t="inlineStr">
        <is>
          <t>Oral contraceptive</t>
        </is>
      </c>
      <c r="M127" s="100" t="inlineStr">
        <is>
          <t>Clinic</t>
        </is>
      </c>
      <c r="N127" s="88" t="inlineStr">
        <is>
          <t>ข้อ 3 (PLE_CC1_Key_Rx20_UBU.md)</t>
        </is>
      </c>
      <c r="O127" s="100" t="n"/>
      <c r="P127" s="100" t="n"/>
      <c r="Q127" s="100" t="n"/>
    </row>
    <row r="128" ht="13.2" customHeight="1" s="49">
      <c r="A128" s="119" t="inlineStr">
        <is>
          <t>137</t>
        </is>
      </c>
      <c r="B128" s="88" t="inlineStr">
        <is>
          <t>ไมGควรเริ่มยาคุมกำเนิดในวันแรกที่มีประจำเดือน เนื่องจากจะทำให$....</t>
        </is>
      </c>
      <c r="C128" s="100" t="n"/>
      <c r="D128" s="88" t="inlineStr">
        <is>
          <t>Levonorgestrel 1.5 mg stat (Emergency)</t>
        </is>
      </c>
      <c r="E128" s="88" t="inlineStr">
        <is>
          <t>Mefenamic acid 500 mg TID</t>
        </is>
      </c>
      <c r="F128" s="88" t="inlineStr">
        <is>
          <t>Tamsulosin 0.4 mg HS</t>
        </is>
      </c>
      <c r="G128" s="88" t="inlineStr">
        <is>
          <t>Finasteride 5 mg OD</t>
        </is>
      </c>
      <c r="H128" s="88" t="inlineStr">
        <is>
          <t>Oxybutynin 5 mg BID</t>
        </is>
      </c>
      <c r="I128" s="119" t="n">
        <v>1</v>
      </c>
      <c r="J128" s="88"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8" s="100" t="n"/>
      <c r="L128" s="88" t="inlineStr">
        <is>
          <t>Oral contraceptive</t>
        </is>
      </c>
      <c r="M128" s="100" t="inlineStr">
        <is>
          <t>Clinic</t>
        </is>
      </c>
      <c r="N128" s="88" t="inlineStr">
        <is>
          <t>ข้อ 2 (PLE_CC1_Key_Rx20_UBU.md)</t>
        </is>
      </c>
      <c r="O128" s="100" t="n"/>
      <c r="P128" s="100" t="n"/>
      <c r="Q128" s="100" t="n"/>
    </row>
    <row r="129" ht="13.2" customHeight="1" s="49">
      <c r="A129" s="119" t="inlineStr">
        <is>
          <t>138</t>
        </is>
      </c>
      <c r="B129" s="88" t="inlineStr">
        <is>
          <t>หากลืมกินยาคุมกำเนิด 2 เม็ดใน 14 วันแรกให$รับประทานมื้อตGอไปได$ปกติ</t>
        </is>
      </c>
      <c r="C129" s="100" t="n"/>
      <c r="D129" s="88" t="inlineStr">
        <is>
          <t>Finasteride 5 mg OD</t>
        </is>
      </c>
      <c r="E129" s="88" t="inlineStr">
        <is>
          <t>Oxybutynin 5 mg BID</t>
        </is>
      </c>
      <c r="F129" s="88" t="inlineStr">
        <is>
          <t>Tolterodine 2 mg BID</t>
        </is>
      </c>
      <c r="G129" s="88" t="inlineStr">
        <is>
          <t>Dydrogesterone 10 mg BID</t>
        </is>
      </c>
      <c r="H129" s="88" t="inlineStr">
        <is>
          <t>Ethinylestradiol 30 mcg + Levonorgestrel 150 mcg</t>
        </is>
      </c>
      <c r="I129" s="119" t="n">
        <v>1</v>
      </c>
      <c r="J129" s="88"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9" s="100" t="n"/>
      <c r="L129" s="88" t="inlineStr">
        <is>
          <t>Oral contraceptive</t>
        </is>
      </c>
      <c r="M129" s="100" t="inlineStr">
        <is>
          <t>Clinic</t>
        </is>
      </c>
      <c r="N129" s="88" t="inlineStr">
        <is>
          <t>ข้อ 3 (PLE_CC1_Key_Rx20_UBU.md)</t>
        </is>
      </c>
      <c r="O129" s="100" t="n"/>
      <c r="P129" s="100" t="n"/>
      <c r="Q129" s="100" t="n"/>
    </row>
    <row r="130" ht="13.2" customHeight="1" s="49">
      <c r="A130" s="119" t="inlineStr">
        <is>
          <t>139</t>
        </is>
      </c>
      <c r="B130" s="88" t="inlineStr">
        <is>
          <t>หากลืมทานยาคุมกำเนิด 2 เม็ดใน 14 วันหลัง ให$รับประทานยาคุม 2 เม็ดเปญนเวลา 2 วันและคุมกำเนิดอื่นรGวมด$วย 7 วัน</t>
        </is>
      </c>
      <c r="C130" s="100" t="n"/>
      <c r="D130" s="88" t="inlineStr">
        <is>
          <t>Dydrogesterone 10 mg BID</t>
        </is>
      </c>
      <c r="E130" s="88" t="inlineStr">
        <is>
          <t>Ethinylestradiol 30 mcg + Levonorgestrel 150 mcg</t>
        </is>
      </c>
      <c r="F130" s="88" t="inlineStr">
        <is>
          <t>Ethinylestradiol 30 mcg + Drospirenone 3 mg</t>
        </is>
      </c>
      <c r="G130" s="88" t="inlineStr">
        <is>
          <t>Ethinylestradiol 35 mcg + Cyproterone acetate 2 mg</t>
        </is>
      </c>
      <c r="H130" s="88" t="inlineStr">
        <is>
          <t>Desogestrel 75 mcg OD (Progestin-only)</t>
        </is>
      </c>
      <c r="I130" s="119" t="n">
        <v>1</v>
      </c>
      <c r="J130" s="88"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0" s="100" t="n"/>
      <c r="L130" s="88" t="inlineStr">
        <is>
          <t>Oral contraceptive</t>
        </is>
      </c>
      <c r="M130" s="100" t="inlineStr">
        <is>
          <t>Clinic</t>
        </is>
      </c>
      <c r="N130" s="88" t="inlineStr">
        <is>
          <t>ข้อ 4 (PLE_CC1_Key_Rx20_UBU.md)</t>
        </is>
      </c>
      <c r="O130" s="100" t="n"/>
      <c r="P130" s="100" t="n"/>
      <c r="Q130" s="100" t="n"/>
    </row>
    <row r="131" ht="13.2" customHeight="1" s="49">
      <c r="A131" s="119" t="inlineStr">
        <is>
          <t>140</t>
        </is>
      </c>
      <c r="B131" s="88" t="inlineStr">
        <is>
          <t>ข$อใดไมGใชGอาการไมGพึงประสงค_จากการใช$ยาคุมกำเนิดชนิดฮอร_โมนรวม</t>
        </is>
      </c>
      <c r="C131" s="100" t="n"/>
      <c r="D131" s="88" t="inlineStr">
        <is>
          <t>Ethinylestradiol 35 mcg + Cyproterone acetate 2 mg</t>
        </is>
      </c>
      <c r="E131" s="88" t="inlineStr">
        <is>
          <t>Desogestrel 75 mcg OD (Progestin-only)</t>
        </is>
      </c>
      <c r="F131" s="88" t="inlineStr">
        <is>
          <t>Levonorgestrel 1.5 mg stat (Emergency)</t>
        </is>
      </c>
      <c r="G131" s="88" t="inlineStr">
        <is>
          <t>Mefenamic acid 500 mg TID</t>
        </is>
      </c>
      <c r="H131" s="88" t="inlineStr">
        <is>
          <t>Tamsulosin 0.4 mg HS</t>
        </is>
      </c>
      <c r="I131" s="119" t="n">
        <v>1</v>
      </c>
      <c r="J131" s="88"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1" s="100" t="n"/>
      <c r="L131" s="88" t="inlineStr">
        <is>
          <t>Oral contraceptive</t>
        </is>
      </c>
      <c r="M131" s="100" t="inlineStr">
        <is>
          <t>Clinic</t>
        </is>
      </c>
      <c r="N131" s="88" t="inlineStr">
        <is>
          <t>ข้อ 43 (PLE_CC1_Key_Rx20_UBU.md)</t>
        </is>
      </c>
      <c r="O131" s="100" t="n"/>
      <c r="P131" s="100" t="n"/>
      <c r="Q131" s="100" t="n"/>
    </row>
    <row r="132" ht="13.2" customHeight="1" s="49">
      <c r="A132" s="119" t="inlineStr">
        <is>
          <t>141</t>
        </is>
      </c>
      <c r="B132" s="88" t="inlineStr">
        <is>
          <t>พบได$จากยาคุมกำเนิดชนิดฮอร_โมนรวมที่มีฮอร_โมนโปรเจสตินรุGนเกGาๆ เชGน Levonorgestrel. Breast tenderness เปญนอาการไมGพึงประสงค_ที่พบได$ในการใช$ยาคุมกำเนิดชนิดฮอร_โมนรวมชGวงเริ่มต$น 1-3 เดือนแรก</t>
        </is>
      </c>
      <c r="C132" s="100" t="n"/>
      <c r="D132" s="88" t="inlineStr">
        <is>
          <t>Mefenamic acid 500 mg TID</t>
        </is>
      </c>
      <c r="E132" s="88" t="inlineStr">
        <is>
          <t>Tamsulosin 0.4 mg HS</t>
        </is>
      </c>
      <c r="F132" s="88" t="inlineStr">
        <is>
          <t>Finasteride 5 mg OD</t>
        </is>
      </c>
      <c r="G132" s="88" t="inlineStr">
        <is>
          <t>Oxybutynin 5 mg BID</t>
        </is>
      </c>
      <c r="H132" s="88" t="inlineStr">
        <is>
          <t>Tolterodine 2 mg BID</t>
        </is>
      </c>
      <c r="I132" s="119" t="n">
        <v>2</v>
      </c>
      <c r="J132" s="88" t="inlineStr">
        <is>
          <t>✅ คำตอบที่ถูกต้อง: ข้อ ข.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2" s="100" t="n"/>
      <c r="L132" s="88" t="inlineStr">
        <is>
          <t>Oral contraceptive</t>
        </is>
      </c>
      <c r="M132" s="100" t="inlineStr">
        <is>
          <t>Clinic</t>
        </is>
      </c>
      <c r="N132" s="88" t="inlineStr">
        <is>
          <t>ข้อ 5 (PLE_CC1_Key_Rx20_UBU.md)</t>
        </is>
      </c>
      <c r="O132" s="100" t="n"/>
      <c r="P132" s="100" t="n"/>
      <c r="Q132" s="100" t="n"/>
    </row>
    <row r="133" ht="13.2" customHeight="1" s="49">
      <c r="A133" s="119" t="inlineStr">
        <is>
          <t>142</t>
        </is>
      </c>
      <c r="B133" s="88" t="inlineStr">
        <is>
          <t>ข$อใดเปญนวิธีการแก$ไขอาการไมGพึงประสงค_จากยาคุมกำเนิดชนิดฮอร_โมรวมที่เหมาะสมที่สุด</t>
        </is>
      </c>
      <c r="C133" s="100" t="n"/>
      <c r="D133" s="88" t="inlineStr">
        <is>
          <t>Oxybutynin 5 mg BID</t>
        </is>
      </c>
      <c r="E133" s="88" t="inlineStr">
        <is>
          <t>Tolterodine 2 mg BID</t>
        </is>
      </c>
      <c r="F133" s="88" t="inlineStr">
        <is>
          <t>Dydrogesterone 10 mg BID</t>
        </is>
      </c>
      <c r="G133" s="88" t="inlineStr">
        <is>
          <t>Ethinylestradiol 30 mcg + Levonorgestrel 150 mcg</t>
        </is>
      </c>
      <c r="H133" s="88" t="inlineStr">
        <is>
          <t>Ethinylestradiol 30 mcg + Drospirenone 3 mg</t>
        </is>
      </c>
      <c r="I133" s="119" t="n">
        <v>1</v>
      </c>
      <c r="J133" s="88"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3" s="100" t="n"/>
      <c r="L133" s="88" t="inlineStr">
        <is>
          <t>Oral contraceptive</t>
        </is>
      </c>
      <c r="M133" s="100" t="inlineStr">
        <is>
          <t>Clinic</t>
        </is>
      </c>
      <c r="N133" s="88" t="inlineStr">
        <is>
          <t>ข้อ 44 (PLE_CC1_Key_Rx20_UBU.md)</t>
        </is>
      </c>
      <c r="O133" s="100" t="n"/>
      <c r="P133" s="100" t="n"/>
      <c r="Q133" s="100" t="n"/>
    </row>
    <row r="134" ht="13.2" customHeight="1" s="49">
      <c r="A134" s="119" t="inlineStr">
        <is>
          <t>143</t>
        </is>
      </c>
      <c r="B134" s="88" t="inlineStr">
        <is>
          <t>ในชGวง 1-10 วันแรกของการใช$ยาคุมกำเนิด หากมีเลือดออกกระปØดกระปอยควรปรับเพิ่มปริมาณ เอสโตรเจนให$สูงขึ้น</t>
        </is>
      </c>
      <c r="C134" s="100" t="n"/>
      <c r="D134" s="88" t="inlineStr">
        <is>
          <t>Ethinylestradiol 30 mcg + Levonorgestrel 150 mcg</t>
        </is>
      </c>
      <c r="E134" s="88" t="inlineStr">
        <is>
          <t>Ethinylestradiol 30 mcg + Drospirenone 3 mg</t>
        </is>
      </c>
      <c r="F134" s="88" t="inlineStr">
        <is>
          <t>Ethinylestradiol 35 mcg + Cyproterone acetate 2 mg</t>
        </is>
      </c>
      <c r="G134" s="88" t="inlineStr">
        <is>
          <t>Desogestrel 75 mcg OD (Progestin-only)</t>
        </is>
      </c>
      <c r="H134" s="88" t="inlineStr">
        <is>
          <t>Levonorgestrel 1.5 mg stat (Emergency)</t>
        </is>
      </c>
      <c r="I134" s="119" t="n">
        <v>1</v>
      </c>
      <c r="J134" s="88"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4" s="100" t="n"/>
      <c r="L134" s="88" t="inlineStr">
        <is>
          <t>Oral contraceptive</t>
        </is>
      </c>
      <c r="M134" s="100" t="inlineStr">
        <is>
          <t>Clinic</t>
        </is>
      </c>
      <c r="N134" s="88" t="inlineStr">
        <is>
          <t>ข้อ 1 (PLE_CC1_Key_Rx20_UBU.md)</t>
        </is>
      </c>
      <c r="O134" s="100" t="n"/>
      <c r="P134" s="100" t="n"/>
      <c r="Q134" s="100" t="n"/>
    </row>
    <row r="135" ht="13.2" customHeight="1" s="49">
      <c r="A135" s="119" t="inlineStr">
        <is>
          <t>144</t>
        </is>
      </c>
      <c r="B135" s="88" t="inlineStr">
        <is>
          <t>หากผู้ป่วยให้นมบุตร ไม่ควรใช้ยาคุมกำเนิดแบบใด</t>
        </is>
      </c>
      <c r="C135" s="100" t="n"/>
      <c r="D135" s="88" t="inlineStr">
        <is>
          <t>Desogestrel 75 mcg OD (Progestin-only)</t>
        </is>
      </c>
      <c r="E135" s="88" t="inlineStr">
        <is>
          <t>Levonorgestrel 1.5 mg stat (Emergency)</t>
        </is>
      </c>
      <c r="F135" s="88" t="inlineStr">
        <is>
          <t>Mefenamic acid 500 mg TID</t>
        </is>
      </c>
      <c r="G135" s="88" t="inlineStr">
        <is>
          <t>Tamsulosin 0.4 mg HS</t>
        </is>
      </c>
      <c r="H135" s="88" t="inlineStr">
        <is>
          <t>Finasteride 5 mg OD</t>
        </is>
      </c>
      <c r="I135" s="119" t="n">
        <v>1</v>
      </c>
      <c r="J135" s="88"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5" s="100" t="n"/>
      <c r="L135" s="88" t="inlineStr">
        <is>
          <t>Oral contraceptive</t>
        </is>
      </c>
      <c r="M135" s="100" t="inlineStr">
        <is>
          <t>Clinic</t>
        </is>
      </c>
      <c r="N135" s="88" t="inlineStr">
        <is>
          <t>ข้อ 3 (PLE_CC1_Key_Rx20_UBU.md)</t>
        </is>
      </c>
      <c r="O135" s="100" t="n"/>
      <c r="P135" s="100" t="n"/>
      <c r="Q135" s="100" t="n"/>
    </row>
    <row r="136" ht="13.2" customHeight="1" s="49">
      <c r="A136" s="119" t="inlineStr">
        <is>
          <t>145</t>
        </is>
      </c>
      <c r="B136" s="88" t="inlineStr">
        <is>
          <t>เกี่ยวกับ ยาคุมแบบห่วงอนามัย ข้อใดต่อไปนี้กล่าวถูกต้องตามหลักวิชาชีพเภสัชกรรม</t>
        </is>
      </c>
      <c r="C136" s="100" t="n"/>
      <c r="D136" s="88" t="inlineStr">
        <is>
          <t>Tamsulosin 0.4 mg HS</t>
        </is>
      </c>
      <c r="E136" s="88" t="inlineStr">
        <is>
          <t>Finasteride 5 mg OD</t>
        </is>
      </c>
      <c r="F136" s="88" t="inlineStr">
        <is>
          <t>Oxybutynin 5 mg BID</t>
        </is>
      </c>
      <c r="G136" s="88" t="inlineStr">
        <is>
          <t>Tolterodine 2 mg BID</t>
        </is>
      </c>
      <c r="H136" s="88" t="inlineStr">
        <is>
          <t>Dydrogesterone 10 mg BID</t>
        </is>
      </c>
      <c r="I136" s="119" t="n">
        <v>1</v>
      </c>
      <c r="J136" s="88"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6" s="100" t="n"/>
      <c r="L136" s="88" t="inlineStr">
        <is>
          <t>Oral contraceptive</t>
        </is>
      </c>
      <c r="M136" s="100" t="inlineStr">
        <is>
          <t>Clinic</t>
        </is>
      </c>
      <c r="N136" s="88" t="inlineStr">
        <is>
          <t>ข้อ 3 (PLE_CC1_Key_Rx20_UBU.md)</t>
        </is>
      </c>
      <c r="O136" s="100" t="n"/>
      <c r="P136" s="100" t="n"/>
      <c r="Q136" s="100" t="n"/>
    </row>
    <row r="137" ht="13.2" customHeight="1" s="49">
      <c r="A137" s="119" t="inlineStr">
        <is>
          <t>146</t>
        </is>
      </c>
      <c r="B137" s="88" t="inlineStr">
        <is>
          <t>เกี่ยวกับ ยาคุมแบบฝังใต้ผิวหนัง ข้อใดต่อไปนี้กล่าวถูกต้องตามหลักวิชาชีพเภสัชกรรม</t>
        </is>
      </c>
      <c r="C137" s="100" t="n"/>
      <c r="D137" s="88" t="inlineStr">
        <is>
          <t>Tolterodine 2 mg BID</t>
        </is>
      </c>
      <c r="E137" s="88" t="inlineStr">
        <is>
          <t>Dydrogesterone 10 mg BID</t>
        </is>
      </c>
      <c r="F137" s="88" t="inlineStr">
        <is>
          <t>Ethinylestradiol 30 mcg + Levonorgestrel 150 mcg</t>
        </is>
      </c>
      <c r="G137" s="88" t="inlineStr">
        <is>
          <t>Ethinylestradiol 30 mcg + Drospirenone 3 mg</t>
        </is>
      </c>
      <c r="H137" s="88" t="inlineStr">
        <is>
          <t>Ethinylestradiol 35 mcg + Cyproterone acetate 2 mg</t>
        </is>
      </c>
      <c r="I137" s="119" t="n">
        <v>1</v>
      </c>
      <c r="J137" s="88"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7" s="100" t="n"/>
      <c r="L137" s="88" t="inlineStr">
        <is>
          <t>Oral contraceptive</t>
        </is>
      </c>
      <c r="M137" s="100" t="inlineStr">
        <is>
          <t>Clinic</t>
        </is>
      </c>
      <c r="N137" s="88" t="inlineStr">
        <is>
          <t>ข้อ 4 (PLE_CC1_Key_Rx20_UBU.md)</t>
        </is>
      </c>
      <c r="O137" s="100" t="n"/>
      <c r="P137" s="100" t="n"/>
      <c r="Q137" s="100" t="n"/>
    </row>
    <row r="138" ht="13.2" customHeight="1" s="49">
      <c r="A138" s="119" t="inlineStr">
        <is>
          <t>147</t>
        </is>
      </c>
      <c r="B138" s="88" t="inlineStr">
        <is>
          <t>เกี่ยวกับ ยาคุมแบบฉีด ข้อใดต่อไปนี้กล่าวถูกต้องตามหลักวิชาชีพเภสัชกรรม</t>
        </is>
      </c>
      <c r="C138" s="100" t="n"/>
      <c r="D138" s="88" t="inlineStr">
        <is>
          <t>Ethinylestradiol 30 mcg + Drospirenone 3 mg</t>
        </is>
      </c>
      <c r="E138" s="88" t="inlineStr">
        <is>
          <t>Ethinylestradiol 35 mcg + Cyproterone acetate 2 mg</t>
        </is>
      </c>
      <c r="F138" s="88" t="inlineStr">
        <is>
          <t>Desogestrel 75 mcg OD (Progestin-only)</t>
        </is>
      </c>
      <c r="G138" s="88" t="inlineStr">
        <is>
          <t>Levonorgestrel 1.5 mg stat (Emergency)</t>
        </is>
      </c>
      <c r="H138" s="88" t="inlineStr">
        <is>
          <t>Mefenamic acid 500 mg TID</t>
        </is>
      </c>
      <c r="I138" s="119" t="n">
        <v>1</v>
      </c>
      <c r="J138" s="88"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8" s="100" t="n"/>
      <c r="L138" s="88" t="inlineStr">
        <is>
          <t>Oral contraceptive</t>
        </is>
      </c>
      <c r="M138" s="100" t="inlineStr">
        <is>
          <t>Clinic</t>
        </is>
      </c>
      <c r="N138" s="88" t="inlineStr">
        <is>
          <t>ข้อ 5 (PLE_CC1_Key_Rx20_UBU.md)</t>
        </is>
      </c>
      <c r="O138" s="100" t="n"/>
      <c r="P138" s="100" t="n"/>
      <c r="Q138" s="100" t="n"/>
    </row>
    <row r="139" ht="13.2" customHeight="1" s="49">
      <c r="A139" s="119" t="inlineStr">
        <is>
          <t>148</t>
        </is>
      </c>
      <c r="B139" s="88" t="inlineStr">
        <is>
          <t>ผู้ปวยสามารถบริหารยาเองได้ การใส่ห่วงอนามัยผู้ป่วยไม่สามารถใส่เองได้เนื่องจากต้องใส่ห่วงเข้าไปในโพรงมดลูกด้วยเทคนิคปราศจากเชื้อจึ งต้องไปรับการทำหัตถการจากแพทย์์เท่านั้น ซึ่งใส่แล้วจะสามารถคุมกำเนิดได้ 5 ปี</t>
        </is>
      </c>
      <c r="C139" s="100" t="n"/>
      <c r="D139" s="88" t="inlineStr">
        <is>
          <t>Levonorgestrel 1.5 mg stat (Emergency)</t>
        </is>
      </c>
      <c r="E139" s="88" t="inlineStr">
        <is>
          <t>Mefenamic acid 500 mg TID</t>
        </is>
      </c>
      <c r="F139" s="88" t="inlineStr">
        <is>
          <t>Tamsulosin 0.4 mg HS</t>
        </is>
      </c>
      <c r="G139" s="88" t="inlineStr">
        <is>
          <t>Finasteride 5 mg OD</t>
        </is>
      </c>
      <c r="H139" s="88" t="inlineStr">
        <is>
          <t>Oxybutynin 5 mg BID</t>
        </is>
      </c>
      <c r="I139" s="119" t="n">
        <v>4</v>
      </c>
      <c r="J139" s="88" t="inlineStr">
        <is>
          <t>✅ คำตอบที่ถูกต้อง: ข้อ ง.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1.5 mg stat (Emergency)): Levonorgestrel เป็น 2nd generation progestin มีฤทธิ์ androgenic สูงกว่า 3rd generation อาจกระทบ lipid profile แต่ประสิทธิภาพสูง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9" s="100" t="n"/>
      <c r="L139" s="88" t="inlineStr">
        <is>
          <t>Oral contraceptive</t>
        </is>
      </c>
      <c r="M139" s="100" t="inlineStr">
        <is>
          <t>Clinic</t>
        </is>
      </c>
      <c r="N139" s="88" t="inlineStr">
        <is>
          <t>ข้อ 5 (PLE_CC1_Key_Rx20_UBU.md)</t>
        </is>
      </c>
      <c r="O139" s="100" t="n"/>
      <c r="P139" s="100" t="n"/>
      <c r="Q139" s="100" t="n"/>
    </row>
    <row r="140" ht="13.2" customHeight="1" s="49">
      <c r="A140" s="119" t="inlineStr">
        <is>
          <t>149</t>
        </is>
      </c>
      <c r="B140" s="88" t="inlineStr">
        <is>
          <t>ห่วงคุมกำเนิดมีการออกฤทธิ์แบบใด</t>
        </is>
      </c>
      <c r="C140" s="100" t="n"/>
      <c r="D140" s="88" t="inlineStr">
        <is>
          <t>Finasteride 5 mg OD</t>
        </is>
      </c>
      <c r="E140" s="88" t="inlineStr">
        <is>
          <t>Oxybutynin 5 mg BID</t>
        </is>
      </c>
      <c r="F140" s="88" t="inlineStr">
        <is>
          <t>Tolterodine 2 mg BID</t>
        </is>
      </c>
      <c r="G140" s="88" t="inlineStr">
        <is>
          <t>Dydrogesterone 10 mg BID</t>
        </is>
      </c>
      <c r="H140" s="88" t="inlineStr">
        <is>
          <t>Ethinylestradiol 30 mcg + Levonorgestrel 150 mcg</t>
        </is>
      </c>
      <c r="I140" s="119" t="n">
        <v>1</v>
      </c>
      <c r="J140" s="88"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0" s="100" t="n"/>
      <c r="L140" s="88" t="inlineStr">
        <is>
          <t>Oral contraceptive</t>
        </is>
      </c>
      <c r="M140" s="100" t="inlineStr">
        <is>
          <t>Clinic</t>
        </is>
      </c>
      <c r="N140" s="88" t="inlineStr">
        <is>
          <t>ข้อ 5 (PLE_CC1_Key_Rx20_UBU.md)</t>
        </is>
      </c>
      <c r="O140" s="100" t="n"/>
      <c r="P140" s="100" t="n"/>
      <c r="Q140" s="100" t="n"/>
    </row>
    <row r="141" ht="13.2" customHeight="1" s="49">
      <c r="A141" s="119" t="inlineStr">
        <is>
          <t>150</t>
        </is>
      </c>
      <c r="B141" s="88" t="inlineStr">
        <is>
          <t>เมื่อใช้ยาคุมกำเนิดแล้วพบว่ามีเลือดออกกระปริดกระปอยเกิดจากสาเหตุต่อไปนี้ ยกเว้นข้อใด</t>
        </is>
      </c>
      <c r="C141" s="100" t="n"/>
      <c r="D141" s="88" t="inlineStr">
        <is>
          <t>Dydrogesterone 10 mg BID</t>
        </is>
      </c>
      <c r="E141" s="88" t="inlineStr">
        <is>
          <t>Ethinylestradiol 30 mcg + Levonorgestrel 150 mcg</t>
        </is>
      </c>
      <c r="F141" s="88" t="inlineStr">
        <is>
          <t>Ethinylestradiol 30 mcg + Drospirenone 3 mg</t>
        </is>
      </c>
      <c r="G141" s="88" t="inlineStr">
        <is>
          <t>Ethinylestradiol 35 mcg + Cyproterone acetate 2 mg</t>
        </is>
      </c>
      <c r="H141" s="88" t="inlineStr">
        <is>
          <t>Desogestrel 75 mcg OD (Progestin-only)</t>
        </is>
      </c>
      <c r="I141" s="119" t="n">
        <v>1</v>
      </c>
      <c r="J141" s="88"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1" s="100" t="n"/>
      <c r="L141" s="88" t="inlineStr">
        <is>
          <t>Oral contraceptive</t>
        </is>
      </c>
      <c r="M141" s="100" t="inlineStr">
        <is>
          <t>Clinic</t>
        </is>
      </c>
      <c r="N141" s="88" t="inlineStr">
        <is>
          <t>ข้อ 7 (PLE_CC1_Key_Rx20_UBU.md)</t>
        </is>
      </c>
      <c r="O141" s="100" t="n"/>
      <c r="P141" s="100" t="n"/>
      <c r="Q141" s="100" t="n"/>
    </row>
    <row r="142" ht="13.2" customHeight="1" s="49">
      <c r="A142" s="119" t="inlineStr">
        <is>
          <t>151</t>
        </is>
      </c>
      <c r="B142" s="88" t="inlineStr">
        <is>
          <t>ปริมาณ estrogen และ progesterone น้อยเกินไป</t>
        </is>
      </c>
      <c r="C142" s="100" t="n"/>
      <c r="D142" s="88" t="inlineStr">
        <is>
          <t>Ethinylestradiol 35 mcg + Cyproterone acetate 2 mg</t>
        </is>
      </c>
      <c r="E142" s="88" t="inlineStr">
        <is>
          <t>Desogestrel 75 mcg OD (Progestin-only)</t>
        </is>
      </c>
      <c r="F142" s="88" t="inlineStr">
        <is>
          <t>Levonorgestrel 1.5 mg stat (Emergency)</t>
        </is>
      </c>
      <c r="G142" s="88" t="inlineStr">
        <is>
          <t>Mefenamic acid 500 mg TID</t>
        </is>
      </c>
      <c r="H142" s="88" t="inlineStr">
        <is>
          <t>Tamsulosin 0.4 mg HS</t>
        </is>
      </c>
      <c r="I142" s="119" t="n">
        <v>1</v>
      </c>
      <c r="J142" s="88"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2" s="100" t="n"/>
      <c r="L142" s="88" t="inlineStr">
        <is>
          <t>Hormonal replacement</t>
        </is>
      </c>
      <c r="M142" s="100" t="inlineStr">
        <is>
          <t>Clinic</t>
        </is>
      </c>
      <c r="N142" s="88" t="inlineStr">
        <is>
          <t>ข้อ 1 (PLE_CC1_Key_Rx20_UBU.md)</t>
        </is>
      </c>
      <c r="O142" s="100" t="n"/>
      <c r="P142" s="100" t="n"/>
      <c r="Q142" s="100" t="n"/>
    </row>
    <row r="143" ht="13.2" customHeight="1" s="49">
      <c r="A143" s="119" t="inlineStr">
        <is>
          <t>152</t>
        </is>
      </c>
      <c r="B143" s="88" t="inlineStr">
        <is>
          <t>เกี่ยวกับ กินยาคุมไม่สม่ำเสมอ ข้อใดต่อไปนี้กล่าวถูกต้องตามหลักวิชาชีพเภสัชกรรม</t>
        </is>
      </c>
      <c r="C143" s="100" t="n"/>
      <c r="D143" s="88" t="inlineStr">
        <is>
          <t>Mefenamic acid 500 mg TID</t>
        </is>
      </c>
      <c r="E143" s="88" t="inlineStr">
        <is>
          <t>Tamsulosin 0.4 mg HS</t>
        </is>
      </c>
      <c r="F143" s="88" t="inlineStr">
        <is>
          <t>Finasteride 5 mg OD</t>
        </is>
      </c>
      <c r="G143" s="88" t="inlineStr">
        <is>
          <t>Oxybutynin 5 mg BID</t>
        </is>
      </c>
      <c r="H143" s="88" t="inlineStr">
        <is>
          <t>Tolterodine 2 mg BID</t>
        </is>
      </c>
      <c r="I143" s="119" t="n">
        <v>1</v>
      </c>
      <c r="J143" s="88"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3" s="100" t="n"/>
      <c r="L143" s="88" t="inlineStr">
        <is>
          <t>Oral contraceptive</t>
        </is>
      </c>
      <c r="M143" s="100" t="inlineStr">
        <is>
          <t>Clinic</t>
        </is>
      </c>
      <c r="N143" s="88" t="inlineStr">
        <is>
          <t>ข้อ 2 (PLE_CC1_Key_Rx20_UBU.md)</t>
        </is>
      </c>
      <c r="O143" s="100" t="n"/>
      <c r="P143" s="100" t="n"/>
      <c r="Q143" s="100" t="n"/>
    </row>
    <row r="144" ht="13.2" customHeight="1" s="49">
      <c r="A144" s="119" t="inlineStr">
        <is>
          <t>153</t>
        </is>
      </c>
      <c r="B144" s="88" t="inlineStr">
        <is>
          <t>ผู้ป่วยใช้ยาคุมกำเนิดชนิดรับประทาน (E+P) แล้วมีปัญหาเรื่องน้ำหนักตัวเพิ่มขึ้น และมีสิว จะแก้ปัญหาดังกล่าวโดยเปลี่ยนมาใช้ progestin ตัวใด</t>
        </is>
      </c>
      <c r="C144" s="100" t="n"/>
      <c r="D144" s="88" t="inlineStr">
        <is>
          <t>Oxybutynin 5 mg BID</t>
        </is>
      </c>
      <c r="E144" s="88" t="inlineStr">
        <is>
          <t>Tolterodine 2 mg BID</t>
        </is>
      </c>
      <c r="F144" s="88" t="inlineStr">
        <is>
          <t>Dydrogesterone 10 mg BID</t>
        </is>
      </c>
      <c r="G144" s="88" t="inlineStr">
        <is>
          <t>Ethinylestradiol 30 mcg + Levonorgestrel 150 mcg</t>
        </is>
      </c>
      <c r="H144" s="88" t="inlineStr">
        <is>
          <t>Ethinylestradiol 30 mcg + Drospirenone 3 mg</t>
        </is>
      </c>
      <c r="I144" s="119" t="n">
        <v>1</v>
      </c>
      <c r="J144" s="88"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4" s="100" t="n"/>
      <c r="L144" s="88" t="inlineStr">
        <is>
          <t>Oral contraceptive</t>
        </is>
      </c>
      <c r="M144" s="100" t="inlineStr">
        <is>
          <t>Clinic</t>
        </is>
      </c>
      <c r="N144" s="88" t="inlineStr">
        <is>
          <t>ข้อ 8 (PLE_CC1_Key_Rx20_UBU.md)</t>
        </is>
      </c>
      <c r="O144" s="100" t="n"/>
      <c r="P144" s="100" t="n"/>
      <c r="Q144" s="100" t="n"/>
    </row>
    <row r="145" ht="13.2" customHeight="1" s="49">
      <c r="A145" s="119" t="inlineStr">
        <is>
          <t>154</t>
        </is>
      </c>
      <c r="B145" s="88" t="inlineStr">
        <is>
          <t>ข้อใดไม่ใช้ข้อห้ามในการใช้ยาคุมกำเนิด</t>
        </is>
      </c>
      <c r="C145" s="100" t="n"/>
      <c r="D145" s="88" t="inlineStr">
        <is>
          <t>Ethinylestradiol 30 mcg + Levonorgestrel 150 mcg</t>
        </is>
      </c>
      <c r="E145" s="88" t="inlineStr">
        <is>
          <t>Ethinylestradiol 30 mcg + Drospirenone 3 mg</t>
        </is>
      </c>
      <c r="F145" s="88" t="inlineStr">
        <is>
          <t>Ethinylestradiol 35 mcg + Cyproterone acetate 2 mg</t>
        </is>
      </c>
      <c r="G145" s="88" t="inlineStr">
        <is>
          <t>Desogestrel 75 mcg OD (Progestin-only)</t>
        </is>
      </c>
      <c r="H145" s="88" t="inlineStr">
        <is>
          <t>Levonorgestrel 1.5 mg stat (Emergency)</t>
        </is>
      </c>
      <c r="I145" s="119" t="n">
        <v>1</v>
      </c>
      <c r="J145" s="88"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5" s="100" t="n"/>
      <c r="L145" s="88" t="inlineStr">
        <is>
          <t>Oral contraceptive</t>
        </is>
      </c>
      <c r="M145" s="100" t="inlineStr">
        <is>
          <t>Clinic</t>
        </is>
      </c>
      <c r="N145" s="88" t="inlineStr">
        <is>
          <t>ข้อ 9 (PLE_CC1_Key_Rx20_UBU.md)</t>
        </is>
      </c>
      <c r="O145" s="100" t="n"/>
      <c r="P145" s="100" t="n"/>
      <c r="Q145" s="100" t="n"/>
    </row>
    <row r="146" ht="13.2" customHeight="1" s="49">
      <c r="A146" s="119" t="inlineStr">
        <is>
          <t>155</t>
        </is>
      </c>
      <c r="B146" s="88" t="inlineStr">
        <is>
          <t>Tamoxifen เป็น non-steroidal antiestrogen</t>
        </is>
      </c>
      <c r="C146" s="100" t="n"/>
      <c r="D146" s="88" t="inlineStr">
        <is>
          <t>Desogestrel 75 mcg OD (Progestin-only)</t>
        </is>
      </c>
      <c r="E146" s="88" t="inlineStr">
        <is>
          <t>Levonorgestrel 1.5 mg stat (Emergency)</t>
        </is>
      </c>
      <c r="F146" s="88" t="inlineStr">
        <is>
          <t>Mefenamic acid 500 mg TID</t>
        </is>
      </c>
      <c r="G146" s="88" t="inlineStr">
        <is>
          <t>Tamsulosin 0.4 mg HS</t>
        </is>
      </c>
      <c r="H146" s="88" t="inlineStr">
        <is>
          <t>Finasteride 5 mg OD</t>
        </is>
      </c>
      <c r="I146" s="119" t="n">
        <v>1</v>
      </c>
      <c r="J146" s="88"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6" s="100" t="n"/>
      <c r="L146" s="88" t="inlineStr">
        <is>
          <t>Hormonal replacement</t>
        </is>
      </c>
      <c r="M146" s="100" t="inlineStr">
        <is>
          <t>Clinic</t>
        </is>
      </c>
      <c r="N146" s="88" t="inlineStr">
        <is>
          <t>ข้อ 3 (PLE_CC1_Key_Rx20_UBU.md)</t>
        </is>
      </c>
      <c r="O146" s="100" t="n"/>
      <c r="P146" s="100" t="n"/>
      <c r="Q146" s="100" t="n"/>
    </row>
    <row r="147" ht="13.2" customHeight="1" s="49">
      <c r="A147" s="119" t="inlineStr">
        <is>
          <t>156</t>
        </is>
      </c>
      <c r="B147" s="88" t="inlineStr">
        <is>
          <t>ยา Progestins ใดที่นิยมใช้ใน Progesterone only pills (POPs)</t>
        </is>
      </c>
      <c r="C147" s="100" t="n"/>
      <c r="D147" s="88" t="inlineStr">
        <is>
          <t>Desogestrel</t>
        </is>
      </c>
      <c r="E147" s="88" t="inlineStr">
        <is>
          <t>Norgestrel</t>
        </is>
      </c>
      <c r="F147" s="88" t="inlineStr">
        <is>
          <t>Gestodene</t>
        </is>
      </c>
      <c r="G147" s="88" t="inlineStr">
        <is>
          <t>Norgestimate</t>
        </is>
      </c>
      <c r="H147" s="88" t="inlineStr">
        <is>
          <t>Levonorgestrel</t>
        </is>
      </c>
      <c r="I147" s="119" t="n">
        <v>1</v>
      </c>
      <c r="J147" s="88"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7" s="100" t="n"/>
      <c r="L147" s="88" t="inlineStr">
        <is>
          <t>Hormonal replacement</t>
        </is>
      </c>
      <c r="M147" s="100" t="inlineStr">
        <is>
          <t>Clinic</t>
        </is>
      </c>
      <c r="N147" s="88" t="inlineStr">
        <is>
          <t>ข้อ 84 (PLE_CC1_Key_Rx20_UBU.md)</t>
        </is>
      </c>
      <c r="O147" s="100" t="n"/>
      <c r="P147" s="100" t="n"/>
      <c r="Q147" s="100" t="n"/>
    </row>
    <row r="148" ht="13.2" customHeight="1" s="49">
      <c r="A148" s="119" t="inlineStr">
        <is>
          <t>157</t>
        </is>
      </c>
      <c r="B148" s="88" t="inlineStr">
        <is>
          <t>ยาคุมกำเนิดในข้อใด เหมาะสมที่สุด (โจทย์มีแค่นี้)</t>
        </is>
      </c>
      <c r="C148" s="100" t="n"/>
      <c r="D148" s="88" t="inlineStr">
        <is>
          <t>Levonorgestrel</t>
        </is>
      </c>
      <c r="E148" s="88" t="inlineStr">
        <is>
          <t>Lynestrenol</t>
        </is>
      </c>
      <c r="F148" s="88" t="inlineStr">
        <is>
          <t>Ethinyl estradiol + Desogestrel</t>
        </is>
      </c>
      <c r="G148" s="88" t="inlineStr">
        <is>
          <t>Ethinyl estradiol + Levonorgestrel</t>
        </is>
      </c>
      <c r="H148" s="88" t="inlineStr">
        <is>
          <t>Ethinyl estradiol + Gestodene ในการใช้เป็นยาคุมฉุกเฉิน</t>
        </is>
      </c>
      <c r="I148" s="119" t="n">
        <v>5</v>
      </c>
      <c r="J148" s="88" t="inlineStr">
        <is>
          <t>✅ คำตอบที่ถูกต้อง: ข้อ จ. Ethinyl estradiol + Gestodene ในการใช้เป็นยาคุมฉุกเฉิน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 Gestodene ในการใช้เป็นยาคุมฉุกเฉิน การเลือก Ethinyl estradiol + Gestodene ในการใช้เป็นยาคุมฉุกเฉิน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Levonorgestrel เป็น 2nd generation progestin มีฤทธิ์ androgenic สูงกว่า 3rd generation อาจกระทบ lipid profile แต่ประสิทธิภาพสูง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8" s="100" t="n"/>
      <c r="L148" s="88" t="inlineStr">
        <is>
          <t>Oral contraceptive</t>
        </is>
      </c>
      <c r="M148" s="100" t="inlineStr">
        <is>
          <t>Clinic</t>
        </is>
      </c>
      <c r="N148" s="88" t="inlineStr">
        <is>
          <t>ข้อ 85 (PLE_CC1_Key_Rx20_UBU.md)</t>
        </is>
      </c>
      <c r="O148" s="100" t="n"/>
      <c r="P148" s="100" t="n"/>
      <c r="Q148" s="100" t="n"/>
    </row>
    <row r="149" ht="13.2" customHeight="1" s="49">
      <c r="A149" s="119" t="inlineStr">
        <is>
          <t>158</t>
        </is>
      </c>
      <c r="B149" s="88" t="inlineStr">
        <is>
          <t>โครงสร้างในข้อใดมีฤทธิ์ Estrogenic activity</t>
        </is>
      </c>
      <c r="C149" s="100" t="n"/>
      <c r="D149" s="88" t="inlineStr">
        <is>
          <t>Ethinylestradiol 30 mcg + Drospirenone 3 mg</t>
        </is>
      </c>
      <c r="E149" s="88" t="inlineStr">
        <is>
          <t>Ethinylestradiol 35 mcg + Cyproterone acetate 2 mg</t>
        </is>
      </c>
      <c r="F149" s="88" t="inlineStr">
        <is>
          <t>Desogestrel 75 mcg OD (Progestin-only)</t>
        </is>
      </c>
      <c r="G149" s="88" t="inlineStr">
        <is>
          <t>Levonorgestrel 1.5 mg stat (Emergency)</t>
        </is>
      </c>
      <c r="H149" s="88" t="inlineStr">
        <is>
          <t>Mefenamic acid 500 mg TID</t>
        </is>
      </c>
      <c r="I149" s="119" t="n">
        <v>3</v>
      </c>
      <c r="J149" s="88" t="inlineStr">
        <is>
          <t>✅ คำตอบที่ถูกต้อง: ข้อ ค.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Drospirenone 3 mg): Estradiol มีผลต่อ hepatic first-pass metabolism น้อยกว่า ethinyl estradiol เมื่อให้ผ่าน transdermal route ลด VTE risk เมื่อเทียบกับ oral route
• ข้อ ข. (Ethinylestradiol 35 mcg + Cyproterone acetate 2 mg): Estradiol มีผลต่อ hepatic first-pass metabolism น้อยกว่า ethinyl estradiol เมื่อให้ผ่าน transdermal route ลด VTE risk เมื่อเทียบกับ oral route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9" s="100" t="n"/>
      <c r="L149" s="88" t="inlineStr">
        <is>
          <t>Hormonal replacement</t>
        </is>
      </c>
      <c r="M149" s="100" t="inlineStr">
        <is>
          <t>Clinic</t>
        </is>
      </c>
      <c r="N149" s="88" t="inlineStr">
        <is>
          <t>ข้อ 88 (PLE_CC1_Key_Rx20_UBU.md)</t>
        </is>
      </c>
      <c r="O149" s="100" t="n"/>
      <c r="P149" s="100" t="n"/>
      <c r="Q149" s="100" t="n"/>
    </row>
    <row r="150" ht="13.2" customHeight="1" s="49">
      <c r="A150" s="62" t="n">
        <v>159</v>
      </c>
      <c r="B150" s="78" t="inlineStr">
        <is>
          <t>[กรณีศึกษา 10]
ผู้ป่วยหญิงอายุ 16 ปี ได้รับยาคุม EE 30 mcg + levonorgestrel 150 mcg เกิดสิวและน้ำหนักขึ้น มาปรึกษาที่ร้านยา
คำถาม: ข้อห้ามใช้ COC ในการคุมกำเนิด ยกเว้น ข้อใด</t>
        </is>
      </c>
      <c r="C150" s="62" t="inlineStr"/>
      <c r="D150" s="78" t="inlineStr">
        <is>
          <t>IHD</t>
        </is>
      </c>
      <c r="E150" s="78" t="inlineStr">
        <is>
          <t>DVT</t>
        </is>
      </c>
      <c r="F150" s="78" t="inlineStr">
        <is>
          <t>DM</t>
        </is>
      </c>
      <c r="G150" s="78" t="inlineStr">
        <is>
          <t>มะเร็งตับ</t>
        </is>
      </c>
      <c r="H150" s="78" t="inlineStr">
        <is>
          <t>โรคหลอดเลือดสมอง</t>
        </is>
      </c>
      <c r="I150" s="62" t="inlineStr">
        <is>
          <t>3</t>
        </is>
      </c>
      <c r="J150" s="78" t="inlineStr">
        <is>
          <t xml:space="preserve">✅ คำตอบที่ถูกต้อง: ข้อ ค. DM
🎯 ทำไมข้อนี้ถึงถูก:
🔍 ข้ออื่นผิดเพราะอะไร:
</t>
        </is>
      </c>
      <c r="K150" s="62" t="inlineStr"/>
      <c r="L150" s="78" t="inlineStr">
        <is>
          <t>Contraception</t>
        </is>
      </c>
      <c r="M150" s="62" t="inlineStr">
        <is>
          <t>Clinic</t>
        </is>
      </c>
      <c r="N150" s="78" t="inlineStr">
        <is>
          <t>[SOURCE: Pharma Plus เล่มม่วง 2 - ข้อสอบย้อนหลังปี 2558 วันที่ 1 ข้อ 77]</t>
        </is>
      </c>
      <c r="O150" s="62" t="inlineStr">
        <is>
          <t>ข้อสอบเก่า</t>
        </is>
      </c>
      <c r="P150" s="62" t="inlineStr">
        <is>
          <t>2558</t>
        </is>
      </c>
    </row>
    <row r="151" ht="13.2" customHeight="1" s="49">
      <c r="A151" s="62" t="n">
        <v>160</v>
      </c>
      <c r="B151" s="78" t="inlineStr">
        <is>
          <t>[กรณีศึกษา 10]
ผู้ป่วยหญิงอายุ 16 ปี ได้รับยาคุม EE 30 mcg + levonorgestrel 150 mcg เกิดปัญหาสิวและน้ำหนักตัวขึ้น ต้องการเปลี่ยนยาคุมเพื่อควบคุมน้ำหนัก
คำถาม: หากต้องการควบคุมน้ำหนักต้องใช้ progestin ตัวใด</t>
        </is>
      </c>
      <c r="C151" s="62" t="inlineStr"/>
      <c r="D151" s="78" t="inlineStr">
        <is>
          <t>Levonorgestrel</t>
        </is>
      </c>
      <c r="E151" s="78" t="inlineStr">
        <is>
          <t>Drospirenone</t>
        </is>
      </c>
      <c r="F151" s="78" t="inlineStr">
        <is>
          <t>Cyproterone</t>
        </is>
      </c>
      <c r="G151" s="78" t="inlineStr">
        <is>
          <t>Norgestimate</t>
        </is>
      </c>
      <c r="H151" s="78" t="inlineStr">
        <is>
          <t>Desogestrel</t>
        </is>
      </c>
      <c r="I151" s="62" t="inlineStr">
        <is>
          <t>2</t>
        </is>
      </c>
      <c r="J151" s="78" t="inlineStr">
        <is>
          <t xml:space="preserve">✅ คำตอบที่ถูกต้อง: ข้อ ข. Drospirenone
🎯 ทำไมข้อนี้ถึงถูก:
🔍 ข้ออื่นผิดเพราะอะไร:
</t>
        </is>
      </c>
      <c r="K151" s="62" t="inlineStr"/>
      <c r="L151" s="78" t="inlineStr">
        <is>
          <t>Contraception</t>
        </is>
      </c>
      <c r="M151" s="62" t="inlineStr">
        <is>
          <t>Clinic</t>
        </is>
      </c>
      <c r="N151" s="78" t="inlineStr">
        <is>
          <t>[SOURCE: Pharma Plus เล่มม่วง 2 - ข้อสอบย้อนหลังปี 2558 วันที่ 1 ข้อ 78]</t>
        </is>
      </c>
      <c r="O151" s="62" t="inlineStr">
        <is>
          <t>ข้อสอบเก่า</t>
        </is>
      </c>
      <c r="P151" s="62" t="inlineStr">
        <is>
          <t>2558</t>
        </is>
      </c>
    </row>
    <row r="152" ht="13.2" customHeight="1" s="49">
      <c r="A152" s="62" t="n">
        <v>161</v>
      </c>
      <c r="B152" s="78" t="inlineStr">
        <is>
          <t>[กรณีศึกษา 10] วิธีการกินยาคุมฉุกเฉินที่ถูกต้อง</t>
        </is>
      </c>
      <c r="C152" s="62" t="inlineStr"/>
      <c r="D152" s="78" t="inlineStr">
        <is>
          <t>กิน levonorgestrel 150 mcg 2 เม็ดใน 72 ชั่วโมง และตามด้วย 2 เม็ด ใน 12 ชม.ต่อมา</t>
        </is>
      </c>
      <c r="E152" s="78" t="inlineStr">
        <is>
          <t>กิน levonorgestrel 150 mcg 1 เม็ดใน 72 ชั่วโมง และตามด้วย 2 เม็ด ใน 12 ชม.ต่อมา</t>
        </is>
      </c>
      <c r="F152" s="78" t="inlineStr">
        <is>
          <t>กิน levonorgestrel 150 mcg 2 เม็ดใน 72 ชั่วโมง และตามด้วย 1 เม็ด ใน 12 ชม.ต่อมา</t>
        </is>
      </c>
      <c r="G152" s="78" t="inlineStr">
        <is>
          <t>กินยาคุม COC ที่มีปริมาณ EE รวม 300 mcg ใน 72 ชั่วโมง และตามด้วย EE 300 mcg อีกครั้งใน 12 ชม.ต่อมา</t>
        </is>
      </c>
      <c r="H152" s="78" t="inlineStr">
        <is>
          <t>กิน levonorgestrel 750 mcg 1 เม็ดใน 72 ชั่วโมง และตามด้วย 1 เม็ด ใน 12 ชม.ต่อมา (หรือ 1.5 mg เม็ดเดียวทันที)</t>
        </is>
      </c>
      <c r="I152" s="62" t="inlineStr">
        <is>
          <t>5</t>
        </is>
      </c>
      <c r="J152" s="78" t="inlineStr">
        <is>
          <t xml:space="preserve">✅ คำตอบที่ถูกต้อง: ข้อ จ. กิน levonorgestrel 750 mcg 1 เม็ดใน 72 ชั่วโมง และตามด้วย 1 เม็ด ใน 12 ชม.ต่อมา (หรือ 1.5 mg เม็ดเดียวทันที)
🎯 ทำไมข้อนี้ถึงถูก:
🔍 ข้ออื่นผิดเพราะอะไร:
</t>
        </is>
      </c>
      <c r="K152" s="62" t="inlineStr"/>
      <c r="L152" s="78" t="inlineStr">
        <is>
          <t>Emergency Contraception</t>
        </is>
      </c>
      <c r="M152" s="62" t="inlineStr">
        <is>
          <t>Clinic</t>
        </is>
      </c>
      <c r="N152" s="78" t="inlineStr">
        <is>
          <t>[SOURCE: Pharma Plus เล่มม่วง 2 - ข้อสอบย้อนหลังปี 2558 วันที่ 1 ข้อ 79]</t>
        </is>
      </c>
      <c r="O152" s="62" t="inlineStr">
        <is>
          <t>ข้อสอบเก่า</t>
        </is>
      </c>
      <c r="P152" s="62" t="inlineStr">
        <is>
          <t>2558</t>
        </is>
      </c>
    </row>
    <row r="153" ht="13.2" customHeight="1" s="49">
      <c r="A153" s="62" t="n">
        <v>162</v>
      </c>
      <c r="B153" s="78" t="inlineStr">
        <is>
          <t>[กรณีศึกษา 10] ยาคุมที่หญิงให้นมบุตรไม่ควรใช้</t>
        </is>
      </c>
      <c r="C153" s="62" t="inlineStr"/>
      <c r="D153" s="78" t="inlineStr">
        <is>
          <t>แผ่นแปะคุมกำเนิด</t>
        </is>
      </c>
      <c r="E153" s="78" t="inlineStr">
        <is>
          <t>Minipills</t>
        </is>
      </c>
      <c r="F153" s="78" t="inlineStr">
        <is>
          <t>DMPA IM</t>
        </is>
      </c>
      <c r="G153" s="78" t="inlineStr">
        <is>
          <t>DMPA SC</t>
        </is>
      </c>
      <c r="H153" s="78" t="inlineStr">
        <is>
          <t>ห่วงคุมกำเนิด</t>
        </is>
      </c>
      <c r="I153" s="62" t="inlineStr">
        <is>
          <t>1</t>
        </is>
      </c>
      <c r="J153" s="78" t="inlineStr">
        <is>
          <t xml:space="preserve">✅ คำตอบที่ถูกต้อง: ข้อ ก. แผ่นแปะคุมกำเนิด
🎯 ทำไมข้อนี้ถึงถูก:
🔍 ข้ออื่นผิดเพราะอะไร:
</t>
        </is>
      </c>
      <c r="K153" s="62" t="inlineStr"/>
      <c r="L153" s="78" t="inlineStr">
        <is>
          <t>Contraception in Lactating Women</t>
        </is>
      </c>
      <c r="M153" s="62" t="inlineStr">
        <is>
          <t>Clinic</t>
        </is>
      </c>
      <c r="N153" s="78" t="inlineStr">
        <is>
          <t>[SOURCE: Pharma Plus เล่มม่วง 2 - ข้อสอบย้อนหลังปี 2558 วันที่ 1 ข้อ 80]</t>
        </is>
      </c>
      <c r="O153" s="62" t="inlineStr">
        <is>
          <t>ข้อสอบเก่า</t>
        </is>
      </c>
      <c r="P153" s="62" t="inlineStr">
        <is>
          <t>2558</t>
        </is>
      </c>
    </row>
    <row r="154" ht="13.2" customHeight="1" s="49">
      <c r="A154" s="62" t="n">
        <v>163</v>
      </c>
      <c r="B154" s="78" t="inlineStr">
        <is>
          <t>[กรณีศึกษา 10] ข้อใดไม่เกี่ยวกับเลือดออกกะปริบกะปรอย</t>
        </is>
      </c>
      <c r="C154" s="62" t="inlineStr"/>
      <c r="D154" s="78" t="inlineStr">
        <is>
          <t>ปริมาณฮอร์โมน estrogen ต่ำ</t>
        </is>
      </c>
      <c r="E154" s="78" t="inlineStr">
        <is>
          <t>ลืมกิน</t>
        </is>
      </c>
      <c r="F154" s="78" t="inlineStr">
        <is>
          <t>กินยา rifampicin ร่วมด้วย</t>
        </is>
      </c>
      <c r="G154" s="78" t="inlineStr">
        <is>
          <t>กินยา ketoconazole ร่วมด้วย</t>
        </is>
      </c>
      <c r="H154" s="78" t="inlineStr">
        <is>
          <t>กินยาคุมในช่วง 2-3 เดือนแรก</t>
        </is>
      </c>
      <c r="I154" s="62" t="inlineStr">
        <is>
          <t>4</t>
        </is>
      </c>
      <c r="J154" s="78" t="inlineStr">
        <is>
          <t xml:space="preserve">✅ คำตอบที่ถูกต้อง: ข้อ ง. กินยา ketoconazole ร่วมด้วย
🎯 ทำไมข้อนี้ถึงถูก:
🔍 ข้ออื่นผิดเพราะอะไร:
</t>
        </is>
      </c>
      <c r="K154" s="62" t="inlineStr"/>
      <c r="L154" s="78" t="inlineStr">
        <is>
          <t>Contraceptive Adverse Effects &amp; Drug Interactions</t>
        </is>
      </c>
      <c r="M154" s="62" t="inlineStr">
        <is>
          <t>Clinic</t>
        </is>
      </c>
      <c r="N154" s="78" t="inlineStr">
        <is>
          <t>[SOURCE: Pharma Plus เล่มม่วง 2 - ข้อสอบย้อนหลังปี 2558 วันที่ 1 ข้อ 81]</t>
        </is>
      </c>
      <c r="O154" s="62" t="inlineStr">
        <is>
          <t>ข้อสอบเก่า</t>
        </is>
      </c>
      <c r="P154" s="62" t="inlineStr">
        <is>
          <t>2558</t>
        </is>
      </c>
    </row>
    <row r="155" ht="24" customHeight="1" s="49">
      <c r="A155" s="62" t="n">
        <v>164</v>
      </c>
      <c r="B155" s="78" t="inlineStr">
        <is>
          <t>[กรณีศึกษา]
หญิงอายุ 27 ปี กินยาคุมกำเนิดชนิดฮอร์โมนรวม (EE 35 mcg + cyproterone acetate 2 mg)
คำถาม: ข้อใดเป็นข้อห้ามใช้ยาคุมกำเนิดรวมตาม WHO Category 4 (Unacceptable health risk)</t>
        </is>
      </c>
      <c r="C155" s="62" t="inlineStr"/>
      <c r="D155" s="78" t="inlineStr">
        <is>
          <t>สูบบุหรี่ 10 มวน/วัน</t>
        </is>
      </c>
      <c r="E155" s="78" t="inlineStr">
        <is>
          <t>เป็นโรคเส้นเลือดขอด</t>
        </is>
      </c>
      <c r="F155" s="78" t="inlineStr">
        <is>
          <t>เป็นโรคไมเกรนแบบมีออร่า</t>
        </is>
      </c>
      <c r="G155" s="78" t="inlineStr">
        <is>
          <t>ไขมันในเลือดผิดปกติ</t>
        </is>
      </c>
      <c r="H155" s="78" t="inlineStr">
        <is>
          <t>BMI = 28 kg/m2</t>
        </is>
      </c>
      <c r="I155" s="62" t="inlineStr">
        <is>
          <t>3</t>
        </is>
      </c>
      <c r="J155" s="78" t="inlineStr">
        <is>
          <t>✅ คำตอบที่ถูกต้อง: ข้อ ค. เป็นโรคไมเกรนแบบมีออร่า
🎯 ทำไมข้อนี้ถึงถูก:
ตามเกณฑ์ WHO Medical Eligibility Criteria for Contraceptive Use โรคไมเกรนที่มีอาการเตือน (Migraine with aura) ในทุกช่วงอายุ จัดเป็น WHO Category 4 (ข้อห้ามใช้อย่างเด็ดขาด) สำหรับ combined hormonal contraceptives (CHCs) เนื่องจากเพิ่มความเสี่ยงต่อ ischemic stroke อย่างมหาศาล
🔍 ข้ออื่นผิดเพราะอะไร:
• • ข้อ ก.: การสูบบุหรี่จัดเป็น Category 4 ต่อเมื่ออายุ 35 ปีขึ้นไปและสูบ &gt;= 15 มวน/วัน หากสูบ 10 มวน/วัน และอายุ 27 ปี จัดเป็น Category 2 เท่านั้น
• ข้อ ข.: เส้นเลือดขอดธรรมดา (varicose veins) จัดเป็น WHO Category 1 สามารถใช้ยาคุมกำเนิดรวมได้โดยไม่มีข้อจำกัด
• ข้อ ง.: Dyslipidemia ทั่วไปที่ไม่มีปัจจัยเสี่ยง ASCVD อื่นร่วม จัดเป็น WHO Category 2 หรือ 3 ไม่ใช่ Category 4
• ข้อ จ.: ภาวะน้ำหนักเกินหรืออ้วน (BMI 28 kg/m2) จัดเป็น WHO Category 2 สามารถใช้ยาคุมกำเนิดได้</t>
        </is>
      </c>
      <c r="K155" s="62" t="inlineStr"/>
      <c r="L155" s="78" t="inlineStr">
        <is>
          <t>Contraception</t>
        </is>
      </c>
      <c r="M155" s="62" t="inlineStr">
        <is>
          <t>Clinic</t>
        </is>
      </c>
      <c r="N155" s="78" t="inlineStr">
        <is>
          <t>[SOURCE: Pharma Plus เล่มม่วง 2 - ข้อสอบย้อนหลัง PLE-CC1 ปี 2564 วันที่ 1 ข้อ 45]</t>
        </is>
      </c>
      <c r="O155" s="62" t="inlineStr">
        <is>
          <t>ข้อสอบเก่า</t>
        </is>
      </c>
      <c r="P155" s="62" t="inlineStr">
        <is>
          <t>2564</t>
        </is>
      </c>
    </row>
    <row r="156" ht="24" customHeight="1" s="49">
      <c r="A156" s="62" t="n">
        <v>165</v>
      </c>
      <c r="B156" s="78" t="inlineStr">
        <is>
          <t>[กรณีศึกษา]
หญิงอายุ 27 ปี รับประทานยาคุมกำเนิดฮอร์โมนรวม
คำถาม: ข้อใดเป็นข้อห้ามใช้ยาคุมกำเนิดรวม ตาม WHO category 4</t>
        </is>
      </c>
      <c r="C156" s="62" t="inlineStr"/>
      <c r="D156" s="78" t="inlineStr">
        <is>
          <t>สูบบุหรี่ 10 มวน/วัน</t>
        </is>
      </c>
      <c r="E156" s="78" t="inlineStr">
        <is>
          <t>เป็นโรคเส้นเลือดขอด</t>
        </is>
      </c>
      <c r="F156" s="78" t="inlineStr">
        <is>
          <t>เป็นโรคไมเกรนแบบมีออร่า</t>
        </is>
      </c>
      <c r="G156" s="78" t="inlineStr">
        <is>
          <t>ไขมันในเลือดผิดปกติ</t>
        </is>
      </c>
      <c r="H156" s="78" t="inlineStr">
        <is>
          <t>BMI = 28 kg/m2</t>
        </is>
      </c>
      <c r="I156" s="62" t="inlineStr">
        <is>
          <t>3</t>
        </is>
      </c>
      <c r="J156" s="78" t="inlineStr">
        <is>
          <t>✅ คำตอบที่ถูกต้อง: ข้อ ค. เป็นโรคไมเกรนแบบมีออร่า
🎯 ทำไมข้อนี้ถึงถูก:
ไมเกรนแบบมีออร่า (Migraine with aura) เป็นข้อห้ามใช้ระดับ WHO Category 4 สำหรับยาเม็ดคุมกำเนิดฮอร์โมนรวมในสตรีทุกช่วงวัย เพราะเอสโตรเจนจะเพิ่มความเสี่ยงต่อหลอดเลือดสมองอุดตัน (ischemic stroke) อย่างมีนัยสำคัญ
🔍 ข้ออื่นผิดเพราะอะไร:
• • ข้อ ก.: การสูบบุหรี่ในสตรีอายุน้อยกว่า 35 ปี จัดเป็น Category 2 เท่านั้น ไม่ถึง Category 4
• ข้อ ข.: โรคเส้นเลือดขอด (varicose veins) จัดเป็น Category 1 ปลอดภัยในการใช้ยาคุมกำเนิดรวม
• ข้อ ง.: ไขมันในเลือดผิดปกติที่ไม่รุนแรงจัดเป็น Category 2
• ข้อ จ.: BMI 28 kg/m2 (overweight) จัดเป็น Category 2 สามารถใช้ได้</t>
        </is>
      </c>
      <c r="K156" s="62" t="inlineStr"/>
      <c r="L156" s="78" t="inlineStr">
        <is>
          <t>Contraception</t>
        </is>
      </c>
      <c r="M156" s="62" t="inlineStr">
        <is>
          <t>Clinic</t>
        </is>
      </c>
      <c r="N156" s="78" t="inlineStr">
        <is>
          <t>[SOURCE: Pharma Plus เล่มม่วง 2 - ข้อสอบย้อนหลัง PLE-CC1 ปี 2564 วันที่ 1 ข้อ 46]</t>
        </is>
      </c>
      <c r="O156" s="62" t="inlineStr">
        <is>
          <t>ข้อสอบเก่า</t>
        </is>
      </c>
      <c r="P156" s="62" t="inlineStr">
        <is>
          <t>2564</t>
        </is>
      </c>
    </row>
    <row r="157" ht="24" customHeight="1" s="49">
      <c r="A157" s="62" t="n">
        <v>166</v>
      </c>
      <c r="B157" s="78" t="inlineStr">
        <is>
          <t>[กรณีศึกษา]
แพทย์พิจารณาเปลี่ยนเป็น progestin-only pill (desogestrel 75 mcg) เนื่องจากผู้ป่วยมีข้อห้ามใช้เอสโตรเจน
คำถาม: แพทย์จ่าย desogestrel ให้แทน ข้อใดเกี่ยวกับฤทธิ์ของ desogestrel น้อยที่สุด (ไม่มีฤทธิ์นี้)</t>
        </is>
      </c>
      <c r="C157" s="62" t="inlineStr"/>
      <c r="D157" s="78" t="inlineStr">
        <is>
          <t>ยับยั้งการตกไข่</t>
        </is>
      </c>
      <c r="E157" s="78" t="inlineStr">
        <is>
          <t>ลดการเคลื่อนไหวของท่อนำรังไข่</t>
        </is>
      </c>
      <c r="F157" s="78" t="inlineStr">
        <is>
          <t>เพิ่มเมือกบริเวณปากมดลูก</t>
        </is>
      </c>
      <c r="G157" s="78" t="inlineStr">
        <is>
          <t>ยับยั้ง Aldosterone - induced salt retention</t>
        </is>
      </c>
      <c r="H157" s="78" t="inlineStr">
        <is>
          <t>ลดความหนาของเยื่อบุโพรงมดลูก</t>
        </is>
      </c>
      <c r="I157" s="62" t="inlineStr">
        <is>
          <t>4</t>
        </is>
      </c>
      <c r="J157" s="78" t="inlineStr">
        <is>
          <t>✅ คำตอบที่ถูกต้อง: ข้อ ง. ยับยั้ง Aldosterone - induced salt retention
🎯 ทำไมข้อนี้ถึงถูก:
Desogestrel เป็น progestin กลุ่ม gonane derivative ไม่มีฤทธิ์ antimineralocorticoid (ไม่สามารถยับยั้ง aldosterone-induced salt retention ได้) สารโปรเจสตินที่มีฤทธิ์ antimineralocorticoid ต้าน aldosterone ได้คือ Drospirenone
🔍 ข้ออื่นผิดเพราะอะไร:
• • ข้อ ก.: Desogestrel ในขนาด 75 mcg สามารถยับยั้งการตกไข่ (inhibition of ovulation) ได้สูงถึง 97% ซึ่งเป็นกลไกหลักของ Cerazette
• ข้อ ข.: โปรเจสตินมีฤทธิ์ลดการบีบตัวและการเคลื่อนไหวของท่อนำไข่ (decrease fallopian tube motility) ชะลอการเดินทางของไข่
• ข้อ ค.: โปรเจสตินออกฤทธิ์เพิ่มความเหนียวข้นของมูกปากมดลูก (thicken cervical mucus) ขัดขวางการเคลื่อนที่ของอสุจิ
• ข้อ จ.: โปรเจสตินทำให้เยื่อบุโพรงมดลูกฝ่อบาง (endometrial atrophy) ทำให้ไม่เหมาะแก่การฝังตัวของตัวอ่อน</t>
        </is>
      </c>
      <c r="K157" s="62" t="inlineStr"/>
      <c r="L157" s="78" t="inlineStr">
        <is>
          <t>Contraception</t>
        </is>
      </c>
      <c r="M157" s="62" t="inlineStr">
        <is>
          <t>Clinic</t>
        </is>
      </c>
      <c r="N157" s="78" t="inlineStr">
        <is>
          <t>[SOURCE: Pharma Plus เล่มม่วง 2 - ข้อสอบย้อนหลัง PLE-CC1 ปี 2564 วันที่ 1 ข้อ 47]</t>
        </is>
      </c>
      <c r="O157" s="62" t="inlineStr">
        <is>
          <t>ข้อสอบเก่า</t>
        </is>
      </c>
      <c r="P157" s="62" t="inlineStr">
        <is>
          <t>2564</t>
        </is>
      </c>
    </row>
    <row r="158" ht="28" customHeight="1" s="49">
      <c r="A158" s="62" t="n">
        <v>167</v>
      </c>
      <c r="B158" s="78" t="inlineStr">
        <is>
          <t>[กรณีศึกษา]
เดิมผู้ป่วยใช้ยาคุมกำเนิดที่มีส่วนผสมของ EE 35 mcg + cyproterone acetate 2 mg เพื่อต้องการคุมกำเนิดและคุมสิว รับประทานมาแล้ว 3 เดือน มีอาการคลื่นไส้ อาเจียน ตึงคัดเต้านม
คำถาม: ต้องปรับสูตรยาคุมกำเนิดในผู้ป่วยรายนี้อย่างไร</t>
        </is>
      </c>
      <c r="C158" s="78" t="inlineStr"/>
      <c r="D158" s="78" t="inlineStr">
        <is>
          <t>ไม่ต้องปรับสูตรยาคุมกำเนิดเนื่องจากหลังรับประทานไปแล้วอาการข้างเคียงจะคงดีขึ้น</t>
        </is>
      </c>
      <c r="E158" s="78" t="inlineStr">
        <is>
          <t>เปลี่ยนเป็นสูตร EE 50 mcg + norgestrel</t>
        </is>
      </c>
      <c r="F158" s="78" t="inlineStr">
        <is>
          <t>เปลี่ยนเป็นสูตร EE 30 mcg + levonorgestrel</t>
        </is>
      </c>
      <c r="G158" s="78" t="inlineStr">
        <is>
          <t>เปลี่ยนเป็นสูตร EE 20 mcg + norgestimate</t>
        </is>
      </c>
      <c r="H158" s="78" t="inlineStr">
        <is>
          <t>เปลี่ยนเป็นสูตร EE 20 mcg + drospirenone</t>
        </is>
      </c>
      <c r="I158" s="62" t="inlineStr">
        <is>
          <t>5</t>
        </is>
      </c>
      <c r="J158" s="78" t="inlineStr">
        <is>
          <t>✅ คำตอบที่ถูกต้อง: ข้อ จ. เปลี่ยนเป็นสูตร EE 20 mcg + drospirenone
🎯 ทำไมข้อนี้ถึงถูก:
อาการคลื่นไส้ อาเจียน และตึงคัดเต้านมเป็น estrogen excess side effects ที่ยังคงอยู่นานถึง 3 เดือน การแก้ไขต้องลดขนาดยา ethinyl estradiol (EE) ลงเหลือ 20 mcg และเนื่องจากผู้ป่วยต้องการฤทธิ์คุมสิว จึงควรเลือก progestin ที่มีฤทธิ์ antiandrogenic เช่น drospirenone สูตร EE 20 mcg + drospirenone 3 mg จึงตรงตามเป้าหมายที่สุด
🔍 ข้ออื่นผิดเพราะอะไร:
• • ข้อ ก.: ผู้ป่วยรับประทานมาครบ 3 เดือนแล้วแต่อาการคลื่นไส้และคัดเต้านมยังไม่ดีขึ้น แสดงว่าไม่ใช่ transient effect ในช่วง 1-2 เดือนแรก จึงจำเป็นต้องปรับขนาดยา
• ข้อ ข.: สูตร EE 50 mcg ยิ่งเพิ่มขนาดยาเอสโตรเจนสูงขึ้นมาก จะทำให้อาการคลื่นไส้และคัดเต้านมรุนแรงขึ้น
• ข้อ ค.: Levonorgestrel มีฤทธิ์ androgenic สูง อาจทำให้อาการสิวแย่ลง และ EE 30 mcg ยังลดเอสโตรเจนได้ไม่มากพอ
• ข้อ ง.: แม้ Norgestimate จะมี androgenicity ต่ำ แต่ Drospirenone มี antiandrogenic activity ชัดเจนกว่าและมีฤทธิ์ antimineralocorticoid ช่วยลดอาการบวมน้ำและคัดตึงเต้านมได้ดียิ่งขึ้น</t>
        </is>
      </c>
      <c r="K158" s="78" t="inlineStr">
        <is>
          <t>Contraception</t>
        </is>
      </c>
      <c r="L158" s="78" t="inlineStr">
        <is>
          <t>Management of estrogen-related adverse effects (nausea, breast tenderness)</t>
        </is>
      </c>
      <c r="M158" s="62" t="inlineStr">
        <is>
          <t>ยาก</t>
        </is>
      </c>
      <c r="N158" s="62" t="inlineStr">
        <is>
          <t>ข้อสอบเก่า</t>
        </is>
      </c>
      <c r="O158" s="78" t="inlineStr">
        <is>
          <t>[SOURCE: Pharma Plus เล่มม่วง 2 - ข้อสอบย้อนหลัง PLE-CC1 ปี 2565 ข้อ 33]</t>
        </is>
      </c>
      <c r="P158" s="62" t="n">
        <v>2565</v>
      </c>
    </row>
    <row r="159" ht="28" customHeight="1" s="49">
      <c r="A159" s="62" t="n">
        <v>168</v>
      </c>
      <c r="B159" s="78" t="inlineStr">
        <is>
          <t>ความแตกต่างอย่างชัดเจนระหว่างยาคุมแบบแผ่นแปะกับแบบเม็ดคือข้อใด</t>
        </is>
      </c>
      <c r="C159" s="78" t="inlineStr"/>
      <c r="D159" s="78" t="inlineStr">
        <is>
          <t>แผ่นแปะเลี่ยง first pass metabolism</t>
        </is>
      </c>
      <c r="E159" s="78" t="inlineStr">
        <is>
          <t>แผ่นแปะมีผลในแง่การลดสิวที่ดีกว่าแบบเม็ด</t>
        </is>
      </c>
      <c r="F159" s="78" t="inlineStr">
        <is>
          <t>แผ่นแปะปลดปล่อยยาแบบ first order kinetic</t>
        </is>
      </c>
      <c r="G159" s="78" t="inlineStr">
        <is>
          <t>แผ่นแปะมีประสิทธิภาพในการคุมกำเนิดต่ำกว่าแบบเม็ด</t>
        </is>
      </c>
      <c r="H159" s="78" t="inlineStr">
        <is>
          <t>แผ่นแปะมีผลต่อการเกิดอันตรกิริยากับยาชนิดอื่นได้มากกว่า</t>
        </is>
      </c>
      <c r="I159" s="62" t="inlineStr">
        <is>
          <t>1</t>
        </is>
      </c>
      <c r="J159" s="78" t="inlineStr">
        <is>
          <t>✅ คำตอบที่ถูกต้อง: ข้อ ก. แผ่นแปะเลี่ยง first pass metabolism
🎯 ทำไมข้อนี้ถึงถูก:
ความแตกต่างพื้นฐานทางเภสัชจลนศาสตร์คือยาคุมกำเนิดชนิดแผ่นแปะ (transdermal patch) จะถูกดูดซึมผ่านผิวหนังเข้าสู่กระแสเลือดโดยตรง จึงหลีกเลี่ยง hepatic first-pass metabolism ทำให้ระดับยาในกระแสเลือดมีความคงที่สม่ำเสมอมากกว่า
🔍 ข้ออื่นผิดเพราะอะไร:
• • ข้อ ข.: ประสิทธิภาพในการลดสิวขึ้นอยู่กับชนิดของ progestin และสัดส่วนฮอร์โมน ไม่ได้ขึ้นกับรูปแบบแผ่นแปะ
• ข้อ ค.: แผ่นแปะควบคุมการปลดปล่อยยาแบบ zero-order release kinetics เพื่อให้ได้ระดับยาคงที่ ไม่ใช่ first-order
• ข้อ ง.: แผ่นแปะมีประสิทธิภาพในการคุมกำเนิดเทียบเท่ากับยาเม็ดคุมกำเนิด (ยกเว้นในสตรีที่มีน้ำหนักตัวเกิน 90 kg)
• ข้อ จ.: ยาเม็ดแบบรับประทานผ่านตับและเอนไซม์ทางเดินอาหารมากกว่า จึงมีโอกาสเกิด drug interaction ไม่น้อยไปกว่าแผ่นแปะ</t>
        </is>
      </c>
      <c r="K159" s="78" t="inlineStr">
        <is>
          <t>Contraception</t>
        </is>
      </c>
      <c r="L159" s="78" t="inlineStr">
        <is>
          <t>Transdermal contraceptive patch vs oral tablets pharmacokinetic difference</t>
        </is>
      </c>
      <c r="M159" s="62" t="inlineStr">
        <is>
          <t>ปานกลาง</t>
        </is>
      </c>
      <c r="N159" s="62" t="inlineStr">
        <is>
          <t>ข้อสอบเก่า</t>
        </is>
      </c>
      <c r="O159" s="78" t="inlineStr">
        <is>
          <t>[SOURCE: Pharma Plus เล่มม่วง 2 - ข้อสอบย้อนหลัง PLE-CC1 ปี 2565 ข้อ 34]</t>
        </is>
      </c>
      <c r="P159" s="62" t="n">
        <v>2565</v>
      </c>
    </row>
    <row r="160" ht="28" customHeight="1" s="49">
      <c r="A160" s="62" t="n">
        <v>169</v>
      </c>
      <c r="B160" s="78" t="inlineStr">
        <is>
          <t>ยาคุมกำเนิดใดที่เหมาะกับคนให้นมบุตร</t>
        </is>
      </c>
      <c r="C160" s="78" t="inlineStr"/>
      <c r="D160" s="78" t="inlineStr">
        <is>
          <t>Lynestrenol</t>
        </is>
      </c>
      <c r="E160" s="78" t="inlineStr">
        <is>
          <t>Levonorgestrel</t>
        </is>
      </c>
      <c r="F160" s="78" t="inlineStr">
        <is>
          <t>EE 15 mcg + desogestrel</t>
        </is>
      </c>
      <c r="G160" s="78" t="inlineStr">
        <is>
          <t>EE 20 mcg + drospirenone</t>
        </is>
      </c>
      <c r="H160" s="78" t="inlineStr">
        <is>
          <t>EE 30 mcg + gestodene</t>
        </is>
      </c>
      <c r="I160" s="62" t="inlineStr">
        <is>
          <t>1</t>
        </is>
      </c>
      <c r="J160" s="78" t="inlineStr">
        <is>
          <t>✅ คำตอบที่ถูกต้อง: ข้อ ก. Lynestrenol
🎯 ทำไมข้อนี้ถึงถูก:
สตรีให้นมบุตร (breastfeeding mothers) ควรหลีกเลี่ยงฮอร์โมนเอสโตรเจน (EE) เพราะกดการหลั่งน้ำนม (suppress lactation) และลดปริมาณน้ำนม จึงแนะนำให้ใช้ Progestin-only pills (POPs) ซึ่งในประเทศไทยยาคุมสูตรฮอร์โมนเดี่ยวที่ใช้สำหรับสตรีให้นมบุตรคือ Lynestrenol 0.5 mg (Exluton)
🔍 ข้ออื่นผิดเพราะอะไร:
• • ข้อ ข.: Levonorgestrel เดี่ยวๆ ในรูปแบบเม็ดที่มีจำหน่ายในไทยมักเป็น emergency contraceptive pill (0.75 mg หรือ 1.5 mg) ไม่ได้ใช้เป็น daily POP สำหรับสตรีให้นมบุตร
• ข้อ ค.: มีส่วนผสมของ Ethinyl estradiol (EE 15 mcg) ซึ่งกดการผลิตน้ำนมแม่
• ข้อ ง.: มีส่วนผสมของ Ethinyl estradiol (EE 20 mcg) ซึ่งกดการหลั่งน้ำนม
• ข้อ จ.: มีส่วนผสมของ Ethinyl estradiol (EE 30 mcg) ซึ่งกดการสร้างและปริมาณน้ำนมแม่</t>
        </is>
      </c>
      <c r="K160" s="78" t="inlineStr">
        <is>
          <t>Contraception</t>
        </is>
      </c>
      <c r="L160" s="78" t="inlineStr">
        <is>
          <t>Contraception in postpartum breastfeeding mothers</t>
        </is>
      </c>
      <c r="M160" s="62" t="inlineStr">
        <is>
          <t>ปานกลาง</t>
        </is>
      </c>
      <c r="N160" s="62" t="inlineStr">
        <is>
          <t>ข้อสอบเก่า</t>
        </is>
      </c>
      <c r="O160" s="78" t="inlineStr">
        <is>
          <t>[SOURCE: Pharma Plus เล่มม่วง 2 - ข้อสอบย้อนหลัง PLE-CC1 ปี 2565 ข้อ 35]</t>
        </is>
      </c>
      <c r="P160" s="62" t="n">
        <v>2565</v>
      </c>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Q5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1</t>
        </is>
      </c>
      <c r="B3" s="88"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อาการที่เกิดขึ้นน่าจะเกิดจากเชื้อใดมากที่สุด</t>
        </is>
      </c>
      <c r="C3" s="100" t="n"/>
      <c r="D3" s="88" t="inlineStr">
        <is>
          <t>Staphylococcus aureus</t>
        </is>
      </c>
      <c r="E3" s="88" t="inlineStr">
        <is>
          <t>Staphylococcus epidermidis</t>
        </is>
      </c>
      <c r="F3" s="88" t="inlineStr">
        <is>
          <t>Streptococcus pneumoniae</t>
        </is>
      </c>
      <c r="G3" s="88" t="inlineStr">
        <is>
          <t>Neisseria gonorrhoeae</t>
        </is>
      </c>
      <c r="H3" s="88" t="inlineStr">
        <is>
          <t>Chlamydia trachomatis</t>
        </is>
      </c>
      <c r="I3" s="119" t="n">
        <v>1</v>
      </c>
      <c r="J3" s="88" t="inlineStr">
        <is>
          <t>✅ คำตอบที่ถูกต้อง: ข้อ ก. Staphylococcus aureus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Staphylococcus aureus อาการตาแดงร่วมกับมีขี้ตามากและมีเปลือกตาบวม ขี้ตาสีเหลืองบ่งบอกถึงการติดเชื้อแบคทีเรีย ซึ่ง Staphylococcus aureus เป็นเชื้อพบบ่อยที่สุดในกลุ่ม acute bacterial conjunctivitis
🔍 ข้ออื่นผิดเพราะอะไร:
• ข้อ ข. (Staphylococcus epidermidis): Staphylococcus epidermidis ไม่ตรงกับข้อบ่งใช้หรือกลไกการออกฤทธิ์ที่ถูกต้องตาม AAO Preferred Practice Pattern / Thai Ophthalmological Society Guidelines
• ข้อ ค. (Streptococcus pneumoniae): Streptococcus pneumoniae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(Chlamydia trachomatis): Chlamydia trachomatis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 s="100" t="n"/>
      <c r="L3" s="88" t="inlineStr">
        <is>
          <t>Conjunctivitis</t>
        </is>
      </c>
      <c r="M3" s="100" t="inlineStr">
        <is>
          <t>Clinic</t>
        </is>
      </c>
      <c r="N3" s="88" t="inlineStr">
        <is>
          <t>ข้อ 1 Pharma Plus เล่มม่วง (เฉลยข้อ ก)</t>
        </is>
      </c>
      <c r="O3" s="100" t="n"/>
      <c r="P3" s="100" t="n"/>
      <c r="Q3" s="100" t="n"/>
    </row>
    <row r="4" ht="13.2" customHeight="1" s="49">
      <c r="A4" s="119" t="inlineStr">
        <is>
          <t>2</t>
        </is>
      </c>
      <c r="B4" s="88"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จากข้อมูลข้างต้นท่านคิดว่าแพทย์์ควรจ่ายยาตัวใดให้แก่ผู้ป่วยรายนี้</t>
        </is>
      </c>
      <c r="C4" s="100" t="n"/>
      <c r="D4" s="88" t="inlineStr">
        <is>
          <t>Dexamethasone eye drop</t>
        </is>
      </c>
      <c r="E4" s="88" t="inlineStr">
        <is>
          <t>Oxymetazoline eye drop</t>
        </is>
      </c>
      <c r="F4" s="88" t="inlineStr">
        <is>
          <t>Idoxuridine eye drop</t>
        </is>
      </c>
      <c r="G4" s="88" t="inlineStr">
        <is>
          <t>Artificial tear</t>
        </is>
      </c>
      <c r="H4" s="88" t="inlineStr">
        <is>
          <t>Chloramphenicol eye drop</t>
        </is>
      </c>
      <c r="I4" s="119" t="n">
        <v>5</v>
      </c>
      <c r="J4" s="88" t="inlineStr">
        <is>
          <t>✅ คำตอบที่ถูกต้อง: ข้อ จ.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การรักษาภาวะเยื่อบุตาอักเสบจากแบคทีเรียต้องใช้ยาหยอดตาปฏิชีวนะ (Topical antibiotic eye drop) เช่น Chloramphenicol เพื่อกำจัดเชื้อก่อโรค
🔍 ข้ออื่นผิดเพราะอะไร:
• ข้อ ก. (Dexamethasone eye drop): เป็น long-acting potent glucocorticoid ไม่มี mineralocorticoid effect จึงไม่ทำให้น้ำคั่ง เหมาะสำหรับ brain edema, antiemetic, และ COVID-19 with hypoxemia
• ข้อ ข. (Oxymetazoline eye drop): เป็น topical alpha-1 agonist ยาพ่นจมูกลดบวม ห้ามใช้ติดต่อกันเกิน 3-5 วัน เนื่องจากเสี่ยงต่อการเกิด rebound congestion (Rhinitis medicamentosa)
• ข้อ ค. (Idoxuridine eye drop): Idoxuridine eye drop ไม่ตรงกับข้อบ่งใช้หรือกลไกการออกฤทธิ์ที่ถูกต้องตาม AAO Preferred Practice Pattern / Thai Ophthalmological Society Guidelines
• ข้อ ง. (Artificial tear): Artificial tear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 s="100" t="n"/>
      <c r="L4" s="88" t="inlineStr">
        <is>
          <t>Conjunctivitis</t>
        </is>
      </c>
      <c r="M4" s="100" t="inlineStr">
        <is>
          <t>Clinic</t>
        </is>
      </c>
      <c r="N4" s="88" t="inlineStr">
        <is>
          <t>ข้อ 2 Pharma Plus เล่มม่วง (เฉลยข้อ จ)</t>
        </is>
      </c>
      <c r="O4" s="100" t="n"/>
      <c r="P4" s="100" t="n"/>
      <c r="Q4" s="100" t="n"/>
    </row>
    <row r="5" ht="13.2" customHeight="1" s="49">
      <c r="A5" s="119" t="inlineStr">
        <is>
          <t>3</t>
        </is>
      </c>
      <c r="B5" s="88" t="inlineStr">
        <is>
          <t>กลไกการออกฤทธิ์ของยาในข้อข้างต้น คือ</t>
        </is>
      </c>
      <c r="C5" s="100" t="n"/>
      <c r="D5" s="88" t="inlineStr">
        <is>
          <t>ยับยั้งการสังเคราะห์ DNA ของเชื้อ</t>
        </is>
      </c>
      <c r="E5" s="88" t="inlineStr">
        <is>
          <t>ยับยั้งการสร้างโปรตีนของเชื้อ</t>
        </is>
      </c>
      <c r="F5" s="88" t="inlineStr">
        <is>
          <t>ยับยั้งการสังเคราะห์ RNA ของเชื้อ</t>
        </is>
      </c>
      <c r="G5" s="88" t="inlineStr">
        <is>
          <t>ยับยั้งการเคลื่อนที่ของ leukocytes</t>
        </is>
      </c>
      <c r="H5" s="88" t="inlineStr">
        <is>
          <t>ยับยั้งการสร้าง cell wall</t>
        </is>
      </c>
      <c r="I5" s="119" t="n">
        <v>2</v>
      </c>
      <c r="J5" s="88" t="inlineStr">
        <is>
          <t>✅ คำตอบที่ถูกต้อง: ข้อ ข. ยับยั้งการสร้างโปรตีนของเชื้อ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ยับยั้งการสร้างโปรตีนของเชื้อ Chloramphenicol ออกฤทธิ์โดยการจับกับหน่วยย่อย 50S ของไรโบโซมของแบคทีเรีย ส่งผลให้ยับยั้งการสร้างโปรตีนของเชื้อ (Inhibition of protein synthesis)
🔍 ข้ออื่นผิดเพราะอะไร:
• ข้อ ก. (ยับยั้งการสังเคราะห์ DNA ของเชื้อ): ยับยั้งการสังเคราะห์ DNA ของเชื้อ ไม่ตรงกับข้อบ่งใช้หรือกลไกการออกฤทธิ์ที่ถูกต้องตาม AAO Preferred Practice Pattern / Thai Ophthalmological Society Guidelines
• ข้อ ค. (ยับยั้งการสังเคราะห์ RNA ของเชื้อ): ยับยั้งการสังเคราะห์ RNA ของเชื้อ ไม่ตรงกับข้อบ่งใช้หรือกลไกการออกฤทธิ์ที่ถูกต้องตาม AAO Preferred Practice Pattern / Thai Ophthalmological Society Guidelines
• ข้อ ง. (ยับยั้งการเคลื่อนที่ของ leukocytes): ยับยั้งการเคลื่อนที่ของ leukocytes ไม่ตรงกับข้อบ่งใช้หรือกลไกการออกฤทธิ์ที่ถูกต้องตาม AAO Preferred Practice Pattern / Thai Ophthalmological Society Guidelines
• ข้อ จ. (ยับยั้งการสร้าง cell wall): ยับยั้งการสร้าง cell wall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5" s="100" t="n"/>
      <c r="L5" s="88" t="inlineStr">
        <is>
          <t>Glaucoma, Cataract</t>
        </is>
      </c>
      <c r="M5" s="100" t="inlineStr">
        <is>
          <t>Clinic</t>
        </is>
      </c>
      <c r="N5" s="88" t="inlineStr">
        <is>
          <t>ข้อ 3 Pharma Plus เล่มม่วง (เฉลยข้อ ข)</t>
        </is>
      </c>
      <c r="O5" s="100" t="n"/>
      <c r="P5" s="100" t="n"/>
      <c r="Q5" s="100" t="n"/>
    </row>
    <row r="6" ht="13.2" customHeight="1" s="49">
      <c r="A6" s="119" t="inlineStr">
        <is>
          <t>4</t>
        </is>
      </c>
      <c r="B6" s="88" t="inlineStr">
        <is>
          <t>ข้อใดถูกต้องเกี่ยวกับการเก็บยาในข้อข้างต้นหลังจากเปิดใช้แล้ว</t>
        </is>
      </c>
      <c r="C6" s="100" t="n"/>
      <c r="D6" s="88" t="inlineStr">
        <is>
          <t>อุณหภูมิ 25 c เก็บได้ 8 week</t>
        </is>
      </c>
      <c r="E6" s="88" t="inlineStr">
        <is>
          <t>อุณหภูมิ 25 c เก็บได้ 4 week</t>
        </is>
      </c>
      <c r="F6" s="88" t="inlineStr">
        <is>
          <t>อุณหภูมิ 2-8 c เก็บได้ 8 week</t>
        </is>
      </c>
      <c r="G6" s="88" t="inlineStr">
        <is>
          <t>อุณหภูมิ 2-8 c เก็บได้ 4 week</t>
        </is>
      </c>
      <c r="H6" s="88" t="inlineStr">
        <is>
          <t>อุณหภูมิ 8-15 c เก็บได้ 4 week</t>
        </is>
      </c>
      <c r="I6" s="119" t="n">
        <v>4</v>
      </c>
      <c r="J6" s="88" t="inlineStr">
        <is>
          <t>✅ คำตอบที่ถูกต้อง: ข้อ ง. อุณหภูมิ 2-8 c เก็บได้ 4 week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อุณหภูมิ 2-8 c เก็บได้ 4 week ยาหยอดตาตระกูล chloramphenicol หรือยาหยอดตาทั่วไปหลังเปิดใช้มักมีอายุการใช้งานสั้นลง โดยทั่วไปแนะนำเก็บที่อุณหภูมิ 2-8 °C หรือตามฉลากผลิตภัณฑ์ (มักกำหนดไว้ที่ 4 สัปดาห์หลังเปิดใช้)
🔍 ข้ออื่นผิดเพราะอะไร:
• ข้อ ก. (อุณหภูมิ 25 c เก็บได้ 8 week): อุณหภูมิ 25 c เก็บได้ 8 week ไม่ตรงกับข้อบ่งใช้หรือกลไกการออกฤทธิ์ที่ถูกต้องตาม AAO Preferred Practice Pattern / Thai Ophthalmological Society Guidelines
• ข้อ ข. (อุณหภูมิ 25 c เก็บได้ 4 week): อุณหภูมิ 25 c เก็บได้ 4 week ไม่ตรงกับข้อบ่งใช้หรือกลไกการออกฤทธิ์ที่ถูกต้องตาม AAO Preferred Practice Pattern / Thai Ophthalmological Society Guidelines
• ข้อ ค. (อุณหภูมิ 2-8 c เก็บได้ 8 week): อุณหภูมิ 2-8 c เก็บได้ 8 week ไม่ตรงกับข้อบ่งใช้หรือกลไกการออกฤทธิ์ที่ถูกต้องตาม AAO Preferred Practice Pattern / Thai Ophthalmological Society Guidelines
• ข้อ จ. (อุณหภูมิ 8-15 c เก็บได้ 4 week): อุณหภูมิ 8-15 c เก็บได้ 4 week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100" t="n"/>
      <c r="L6" s="88" t="inlineStr">
        <is>
          <t>Glaucoma, Cataract</t>
        </is>
      </c>
      <c r="M6" s="100" t="inlineStr">
        <is>
          <t>Clinic</t>
        </is>
      </c>
      <c r="N6" s="88" t="inlineStr">
        <is>
          <t>ข้อ 4 Pharma Plus เล่มม่วง (เฉลยข้อ ง)</t>
        </is>
      </c>
      <c r="O6" s="100" t="n"/>
      <c r="P6" s="100" t="n"/>
      <c r="Q6" s="100" t="n"/>
    </row>
    <row r="7" ht="13.2" customHeight="1" s="49">
      <c r="A7" s="119" t="inlineStr">
        <is>
          <t>6</t>
        </is>
      </c>
      <c r="B7" s="88" t="inlineStr">
        <is>
          <t>จากอาการข้างต้น ท่านจะเลือกยาตัวใด</t>
        </is>
      </c>
      <c r="C7" s="100" t="n"/>
      <c r="D7" s="88" t="inlineStr">
        <is>
          <t>Prednisolone eye drop</t>
        </is>
      </c>
      <c r="E7" s="88" t="inlineStr">
        <is>
          <t>Chloramphenicol eye drop</t>
        </is>
      </c>
      <c r="F7" s="88" t="inlineStr">
        <is>
          <t>Antazoline eye drop</t>
        </is>
      </c>
      <c r="G7" s="88" t="inlineStr">
        <is>
          <t>Boric acid eye drop</t>
        </is>
      </c>
      <c r="H7" s="88" t="inlineStr">
        <is>
          <t>Hydroxypropyl methylcellulose eye drop</t>
        </is>
      </c>
      <c r="I7" s="119" t="n">
        <v>2</v>
      </c>
      <c r="J7" s="88" t="inlineStr">
        <is>
          <t>✅ คำตอบที่ถูกต้อง: ข้อ ข.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สำหรับการรักษาอาการติดเชื้อแบคทีเรียที่ดวงตา (เช่น ตาแดงจากแบคทีเรีย) ควรเลือกใช้ยาหยอดตาปฏิชีวนะ เช่น Chloramphenicol eye drop ตามแนวทางการรักษาโรคตาเบื้องต้น
🔍 ข้ออื่นผิดเพราะอะไร:
• ข้อ ก. (Prednisolone eye drop): เป็น intermediate-acting systemic corticosteroid ขนาดยอดนิยมสำหรับ immunosuppressive &amp; anti-inflammatory therapy ต้องระวัง Cushingoid, infection, osteoporosis, peptic ulcer
• ข้อ ค. (Antazoline eye drop): Antazoline eye drop ไม่ตรงกับข้อบ่งใช้หรือกลไกการออกฤทธิ์ที่ถูกต้องตาม AAO Preferred Practice Pattern / Thai Ophthalmological Society Guidelines
• ข้อ ง. (Boric acid eye drop): Boric acid eye drop ไม่ตรงกับข้อบ่งใช้หรือกลไกการออกฤทธิ์ที่ถูกต้องตาม AAO Preferred Practice Pattern / Thai Ophthalmological Society Guidelines
• ข้อ จ. (Hydroxypropyl methylcellulose eye drop): Hydroxypropyl methylcellulose eye drop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 s="100" t="n"/>
      <c r="L7" s="88" t="inlineStr">
        <is>
          <t>Glaucoma, Cataract</t>
        </is>
      </c>
      <c r="M7" s="100" t="inlineStr">
        <is>
          <t>Clinic</t>
        </is>
      </c>
      <c r="N7" s="88" t="inlineStr">
        <is>
          <t>ข้อ 6 Pharma Plus เล่มม่วง (เฉลยข้อ ข)</t>
        </is>
      </c>
      <c r="O7" s="100" t="n"/>
      <c r="P7" s="100" t="n"/>
      <c r="Q7" s="100" t="n"/>
    </row>
    <row r="8" ht="13.2" customHeight="1" s="49">
      <c r="A8" s="119" t="inlineStr">
        <is>
          <t>7</t>
        </is>
      </c>
      <c r="B8" s="88" t="inlineStr">
        <is>
          <t>กรณีจ่ายยาหยอดตาให้กับผู้ป่วยต้องแนะนำเรื่องต่อไปนี้ ยกเว้น</t>
        </is>
      </c>
      <c r="C8" s="100" t="n"/>
      <c r="D8" s="88" t="inlineStr">
        <is>
          <t>ควรล้างมือให้สะอาดก่อนใช้ยา</t>
        </is>
      </c>
      <c r="E8" s="88" t="inlineStr">
        <is>
          <t>ปรับอุณหภูมิให้เท่าอุณหภูมิร่างกาย</t>
        </is>
      </c>
      <c r="F8" s="88" t="inlineStr">
        <is>
          <t>เก็บยาในถาดใต้ช่องแช่แข็งของตู้เย็น</t>
        </is>
      </c>
      <c r="G8" s="88" t="inlineStr">
        <is>
          <t>หลังจากเปิดใช้ยาแล้ว ใช้ได้ไม่เกิน 1 เดือน</t>
        </is>
      </c>
      <c r="H8" s="88" t="inlineStr">
        <is>
          <t>กรณีที่ใช้ยาป้ายร่วมด้วย ให้ใช้ยาหยอดก่อนป้ายตา</t>
        </is>
      </c>
      <c r="I8" s="119" t="n">
        <v>3</v>
      </c>
      <c r="J8" s="88" t="inlineStr">
        <is>
          <t>✅ คำตอบที่ถูกต้อง: ข้อ ค. เก็บยาในถาดใต้ช่องแช่แข็งของตู้เย็น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เก็บยาในถาดใต้ช่องแช่แข็งของตู้เย็น ยาหยอดตาส่วนใหญ่เก็บที่อุณหภูมิห้องหรือในตู้เย็นช่องปกติ (ไม่ใช่ช่องแช่แข็งหรือใต้ช่องแช่แข็งโดยตรงที่อาจทำให้ยาเยือกแข็ง) การเก็บรักษาควรหลีกเลี่ยงความเย็นจัดจนเกินไป
🔍 ข้ออื่นผิดเพราะอะไร:
• ข้อ ก. (ควรล้างมือให้สะอาดก่อนใช้ยา): ควรล้างมือให้สะอาดก่อนใช้ยา ไม่ตรงกับข้อบ่งใช้หรือกลไกการออกฤทธิ์ที่ถูกต้องตาม AAO Preferred Practice Pattern / Thai Ophthalmological Society Guidelines
• ข้อ ข. (ปรับอุณหภูมิให้เท่าอุณหภูมิร่างกาย): ปรับอุณหภูมิให้เท่าอุณหภูมิร่างกาย ไม่ตรงกับข้อบ่งใช้หรือกลไกการออกฤทธิ์ที่ถูกต้องตาม AAO Preferred Practice Pattern / Thai Ophthalmological Society Guidelines
• ข้อ ง. (หลังจากเปิดใช้ยาแล้ว ใช้ได้ไม่เกิน 1 เดือน): หลังจากเปิดใช้ยาแล้ว ใช้ได้ไม่เกิน 1 เดือน ไม่ตรงกับข้อบ่งใช้หรือกลไกการออกฤทธิ์ที่ถูกต้องตาม AAO Preferred Practice Pattern / Thai Ophthalmological Society Guidelines
• ข้อ จ. (กรณีที่ใช้ยาป้ายร่วมด้วย ให้ใช้ยาหยอดก่อนป้ายตา): กรณีที่ใช้ยาป้ายร่วมด้วย ให้ใช้ยาหยอดก่อนป้ายตา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100" t="n"/>
      <c r="L8" s="88" t="inlineStr">
        <is>
          <t>Glaucoma, Cataract</t>
        </is>
      </c>
      <c r="M8" s="100" t="inlineStr">
        <is>
          <t>Clinic</t>
        </is>
      </c>
      <c r="N8" s="88" t="inlineStr">
        <is>
          <t>ข้อ 7 Pharma Plus เล่มม่วง (เฉลยข้อ ค)</t>
        </is>
      </c>
      <c r="O8" s="100" t="n"/>
      <c r="P8" s="100" t="n"/>
      <c r="Q8" s="100" t="n"/>
    </row>
    <row r="9" ht="13.2" customHeight="1" s="49">
      <c r="A9" s="119" t="inlineStr">
        <is>
          <t>8</t>
        </is>
      </c>
      <c r="B9" s="88" t="inlineStr">
        <is>
          <t>กรณีใดที่ต้องรีบส่งต่อผู้ป่วยรายนี้ไปโรงพยาบาล</t>
        </is>
      </c>
      <c r="C9" s="100" t="n"/>
      <c r="D9" s="88" t="inlineStr">
        <is>
          <t>ใช้ยาแล้วแสบตา</t>
        </is>
      </c>
      <c r="E9" s="88" t="inlineStr">
        <is>
          <t>ใช้ยาแล้วมีอาการขมที่ลิ้น</t>
        </is>
      </c>
      <c r="F9" s="88" t="inlineStr">
        <is>
          <t>การมองภาพ เห็นภาพซ้อน</t>
        </is>
      </c>
      <c r="G9" s="88" t="inlineStr">
        <is>
          <t>ใช้ยา 1 วันและขี้ตาไม่หายไป</t>
        </is>
      </c>
      <c r="H9" s="88" t="inlineStr">
        <is>
          <t>มีอาการปวดศีรษะร่วมด้วย</t>
        </is>
      </c>
      <c r="I9" s="119" t="n">
        <v>3</v>
      </c>
      <c r="J9" s="88" t="inlineStr">
        <is>
          <t>✅ คำตอบที่ถูกต้อง: ข้อ ค. การมองภาพ เห็นภาพซ้อน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การมองภาพ เห็นภาพซ้อน อาการเห็นภาพซ้อน (Diplopia) หรือการมองเห็นผิดปกติถือเป็นสัญญาณเตือนอันตราย (Red flag) ที่บ่งบอกถึงโรคทางตารุนแรงหรือความผิดปกติทางระบบประสาทที่ต้องส่งต่อจักษุแพทย์์ทันที
🔍 ข้ออื่นผิดเพราะอะไร:
• ข้อ ก. (ใช้ยาแล้วแสบตา): ใช้ยาแล้วแสบตา ไม่ตรงกับข้อบ่งใช้หรือกลไกการออกฤทธิ์ที่ถูกต้องตาม AAO Preferred Practice Pattern / Thai Ophthalmological Society Guidelines
• ข้อ ข. (ใช้ยาแล้วมีอาการขมที่ลิ้น): ใช้ยาแล้วมีอาการขมที่ลิ้น ไม่ตรงกับข้อบ่งใช้หรือกลไกการออกฤทธิ์ที่ถูกต้องตาม AAO Preferred Practice Pattern / Thai Ophthalmological Society Guidelines
• ข้อ ง. (ใช้ยา 1 วันและขี้ตาไม่หายไป): ใช้ยา 1 วันและขี้ตาไม่หายไป ไม่ตรงกับข้อบ่งใช้หรือกลไกการออกฤทธิ์ที่ถูกต้องตาม AAO Preferred Practice Pattern / Thai Ophthalmological Society Guidelines
• ข้อ จ. (มีอาการปวดศีรษะร่วมด้วย): มีอาการปวดศีรษะร่วมด้วย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100" t="n"/>
      <c r="L9" s="88" t="inlineStr">
        <is>
          <t>Glaucoma, Cataract</t>
        </is>
      </c>
      <c r="M9" s="100" t="inlineStr">
        <is>
          <t>Clinic</t>
        </is>
      </c>
      <c r="N9" s="88" t="inlineStr">
        <is>
          <t>ข้อ 8 Pharma Plus เล่มม่วง (เฉลยข้อ ค)</t>
        </is>
      </c>
      <c r="O9" s="100" t="n"/>
      <c r="P9" s="100" t="n"/>
      <c r="Q9" s="100" t="n"/>
    </row>
    <row r="10" ht="13.2" customHeight="1" s="49">
      <c r="A10" s="119" t="inlineStr">
        <is>
          <t>9</t>
        </is>
      </c>
      <c r="B10" s="88" t="inlineStr">
        <is>
          <t>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สังเกตเห็นว่าเด็กชอบเอามือึงใบหูตัวเองตลอดเวลา และสังเกตเห็นว่ามีขี้ขาวขุ่นไหลออกจากหู
จากอาการข้างต้นผู้ป่วยมีอาการของโรคใด</t>
        </is>
      </c>
      <c r="C10" s="100" t="n"/>
      <c r="D10" s="88" t="inlineStr">
        <is>
          <t>Otitis media</t>
        </is>
      </c>
      <c r="E10" s="88" t="inlineStr">
        <is>
          <t>Tinnitus</t>
        </is>
      </c>
      <c r="F10" s="88" t="inlineStr">
        <is>
          <t>Influenza</t>
        </is>
      </c>
      <c r="G10" s="88" t="inlineStr">
        <is>
          <t>Sinusitis</t>
        </is>
      </c>
      <c r="H10" s="88" t="inlineStr">
        <is>
          <t>Tonsillitis</t>
        </is>
      </c>
      <c r="I10" s="119" t="n">
        <v>1</v>
      </c>
      <c r="J10" s="88" t="inlineStr">
        <is>
          <t>✅ คำตอบที่ถูกต้อง: ข้อ ก. Otitis media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Otitis media อาการไข้ร่วมกับการดึงใบหูในเด็กเล็ก และมีหนอง/ขี้ขาวขุ่นไหลออกจากรูหู (Otorrhea) บ่งบอกถึงภาวะหูชั้นกลางอักเสบเฉียบพลัน (Acute Otitis Media) ที่มีการทะลุของเยื่อแก้วหู
🔍 ข้ออื่นผิดเพราะอะไร:
• ข้อ ข. (Tinnitus): Tinnitus ไม่ตรงกับข้อบ่งใช้หรือกลไกการออกฤทธิ์ที่ถูกต้องตาม AAO Preferred Practice Pattern / Thai Ophthalmological Society Guidelines
• ข้อ ค. (Influenza): วัคซีนไข้หวัดใหญ่ชนิด inactivated ฉีดปีละ 1 ครั้ง ในกลุ่มเสี่ยง 7 กลุ่มโรคเรื้อรัง และเด็กอายุ 6 เดือน - 2 ปี
• ข้อ ง. (Sinusitis): Sinusitis ไม่ตรงกับข้อบ่งใช้หรือกลไกการออกฤทธิ์ที่ถูกต้องตาม AAO Preferred Practice Pattern / Thai Ophthalmological Society Guidelines
• ข้อ จ. (Tonsillitis): Tonsillitis ไม่ตรงกับข้อบ่งใช้หรือกลไกการออกฤทธิ์ที่ถูกต้องตาม AAO Preferred Practice Pattern / Thai Ophthalmological Society Guidelines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 s="100" t="n"/>
      <c r="L10" s="88" t="inlineStr">
        <is>
          <t>Glaucoma, Cataract</t>
        </is>
      </c>
      <c r="M10" s="100" t="inlineStr">
        <is>
          <t>Clinic</t>
        </is>
      </c>
      <c r="N10" s="88" t="inlineStr">
        <is>
          <t>ข้อ 9 Pharma Plus เล่มม่วง (เฉลยข้อ ก)</t>
        </is>
      </c>
      <c r="O10" s="100" t="n"/>
      <c r="P10" s="100" t="n"/>
      <c r="Q10" s="100" t="n"/>
    </row>
    <row r="11" ht="13.2" customHeight="1" s="49">
      <c r="A11" s="119" t="inlineStr">
        <is>
          <t>10</t>
        </is>
      </c>
      <c r="B11" s="88" t="inlineStr">
        <is>
          <t>อาการที่เกิดขึ้นสามารถเกิดได้จากเชื้อจุลชีพต่อไปนี้ ยกเว้นข้อใด</t>
        </is>
      </c>
      <c r="C11" s="100" t="n"/>
      <c r="D11" s="88" t="inlineStr">
        <is>
          <t>Streptococcus pyogenes</t>
        </is>
      </c>
      <c r="E11" s="88" t="inlineStr">
        <is>
          <t>Streptococcus pneumoniae</t>
        </is>
      </c>
      <c r="F11" s="88" t="inlineStr">
        <is>
          <t>Candida albicans</t>
        </is>
      </c>
      <c r="G11" s="88" t="inlineStr">
        <is>
          <t>Staphylococcus aureus</t>
        </is>
      </c>
      <c r="H11" s="88" t="inlineStr">
        <is>
          <t>Hemophilus influenza</t>
        </is>
      </c>
      <c r="I11" s="119" t="n">
        <v>3</v>
      </c>
      <c r="J11" s="88" t="inlineStr">
        <is>
          <t>✅ คำตอบที่ถูกต้อง: ข้อ ค. Candida albicans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Candida albicans เชื้อที่เป็นสาเหตุหลักของ Acute Otitis Media ได้แก่ Streptococcus pneumoniae, Hemophilus influenzae, และ Moraxella catarrhalis รวมถึง Streptococcus pyogenes และ Staphylococcus aureus ส่วน Candida albicans พบน้อยมากใน AOM ทั่วไป
🔍 ข้ออื่นผิดเพราะอะไร:
• ข้อ ก. (Streptococcus pyogenes): Streptococcus pyogenes ไม่ตรงกับข้อบ่งใช้หรือกลไกการออกฤทธิ์ที่ถูกต้องตาม AAO Preferred Practice Pattern / Thai Ophthalmological Society Guidelines
• ข้อ ข. (Streptococcus pneumoniae): Streptococcus pneumoniae ไม่ตรงกับข้อบ่งใช้หรือกลไกการออกฤทธิ์ที่ถูกต้องตาม AAO Preferred Practice Pattern / Thai Ophthalmological Society Guidelines
• ข้อ ง. (Staphylococcus aureus): Staphylococcus aureus ไม่ตรงกับข้อบ่งใช้หรือกลไกการออกฤทธิ์ที่ถูกต้องตาม AAO Preferred Practice Pattern / Thai Ophthalmological Society Guidelines
• ข้อ จ. (Hemophilus influenza): วัคซีนไข้หวัดใหญ่ชนิด inactivated ฉีดปีละ 1 ครั้ง ในกลุ่มเสี่ยง 7 กลุ่มโรคเรื้อรัง และเด็กอายุ 6 เดือน - 2 ปี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100" t="n"/>
      <c r="L11" s="88" t="inlineStr">
        <is>
          <t>Glaucoma, Cataract</t>
        </is>
      </c>
      <c r="M11" s="100" t="inlineStr">
        <is>
          <t>Clinic</t>
        </is>
      </c>
      <c r="N11" s="88" t="inlineStr">
        <is>
          <t>ข้อ 10 Pharma Plus เล่มม่วง (เฉลยข้อ ค)</t>
        </is>
      </c>
      <c r="O11" s="100" t="n"/>
      <c r="P11" s="100" t="n"/>
      <c r="Q11" s="100" t="n"/>
    </row>
    <row r="12" ht="13.2" customHeight="1" s="49">
      <c r="A12" s="119" t="inlineStr">
        <is>
          <t>11</t>
        </is>
      </c>
      <c r="B12" s="88" t="inlineStr">
        <is>
          <t>ยาต้านจุลชีพที่ควรเลือกใช้เป็นอันดับแรกสำหรับผู้ป่วยรายนี้คือ</t>
        </is>
      </c>
      <c r="C12" s="100" t="n"/>
      <c r="D12" s="88" t="inlineStr">
        <is>
          <t>Norfloxacin</t>
        </is>
      </c>
      <c r="E12" s="88" t="inlineStr">
        <is>
          <t>Tetracycline</t>
        </is>
      </c>
      <c r="F12" s="88" t="inlineStr">
        <is>
          <t>Amoxicillin</t>
        </is>
      </c>
      <c r="G12" s="88" t="inlineStr">
        <is>
          <t>Chloramphenicol</t>
        </is>
      </c>
      <c r="H12" s="88" t="inlineStr">
        <is>
          <t>Sulfamethoxazole + trimethoprim</t>
        </is>
      </c>
      <c r="I12" s="119" t="n">
        <v>3</v>
      </c>
      <c r="J12" s="88" t="inlineStr">
        <is>
          <t>✅ คำตอบที่ถูกต้อง: ข้อ ค. Amoxicillin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Amoxicillin ตามแนวทางการรักษามาตรฐาน (AAP Guidelines) ยาต้านจุลชีพ first-line สำหรับ Acute Otitis Media ในเด็กคือ Amoxicillin เนื่องจากครอบคลุมเชื้อ Streptococcus pneumoniae ได้ดีที่สุด
🔍 ข้ออื่นผิดเพราะอะไร:
• ข้อ ก. (Norfloxacin): Norfloxacin ไม่ตรงกับข้อบ่งใช้หรือกลไกการออกฤทธิ์ที่ถูกต้องตาม AAO Preferred Practice Pattern / Thai Ophthalmological Society Guidelines
• ข้อ ข. (Tetracycline): Tetracycline ไม่ตรงกับข้อบ่งใช้หรือกลไกการออกฤทธิ์ที่ถูกต้องตาม AAO Preferred Practice Pattern / Thai Ophthalmological Society Guidelines
• ข้อ ง. (Chloramphenicol): Chloramphenicol ไม่ตรงกับข้อบ่งใช้หรือกลไกการออกฤทธิ์ที่ถูกต้องตาม AAO Preferred Practice Pattern / Thai Ophthalmological Society Guidelines
• ข้อ จ. (Sulfamethoxazole + trimethoprim): Sulfamethoxazole + trimethoprim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2" s="100" t="n"/>
      <c r="L12" s="88" t="inlineStr">
        <is>
          <t>Glaucoma, Cataract</t>
        </is>
      </c>
      <c r="M12" s="100" t="inlineStr">
        <is>
          <t>Clinic</t>
        </is>
      </c>
      <c r="N12" s="88" t="inlineStr">
        <is>
          <t>ข้อ 11 Pharma Plus เล่มม่วง (เฉลยข้อ ค)</t>
        </is>
      </c>
      <c r="O12" s="100" t="n"/>
      <c r="P12" s="100" t="n"/>
      <c r="Q12" s="100" t="n"/>
    </row>
    <row r="13" ht="13.2" customHeight="1" s="49">
      <c r="A13" s="119" t="inlineStr">
        <is>
          <t>12</t>
        </is>
      </c>
      <c r="B13" s="88" t="inlineStr">
        <is>
          <t>ข้อใดผิดเกี่ยวกับยาที่เลือกใช้ในข้อข้างต้น</t>
        </is>
      </c>
      <c r="C13" s="100" t="n"/>
      <c r="D13" s="88" t="inlineStr">
        <is>
          <t>มีฤทธิ์เป็น bacteriostatic</t>
        </is>
      </c>
      <c r="E13" s="88" t="inlineStr">
        <is>
          <t>หากเกิดการแพ้จะพบผื่นแพ้แบบ erythema multiforme</t>
        </is>
      </c>
      <c r="F13" s="88" t="inlineStr">
        <is>
          <t>กลไกการดื้อยาที่สำคัญคือเชื้อสร้าง beta-lactamase มาทำลายยา</t>
        </is>
      </c>
      <c r="G13" s="88" t="inlineStr">
        <is>
          <t>โดยทั่วไปกลุ่มนี้ออกฤทธิ์ต่อแบคทีเรียแกรมบวกได้ดีกว่าแบคทีเรียแกรมลบ</t>
        </is>
      </c>
      <c r="H13" s="88" t="inlineStr">
        <is>
          <t>ได้รับยาในขนาดสูง (toxic dose) ทำให้เกิด neuromuscular hypersensitivity</t>
        </is>
      </c>
      <c r="I13" s="119" t="n">
        <v>1</v>
      </c>
      <c r="J13" s="88" t="inlineStr">
        <is>
          <t>✅ คำตอบที่ถูกต้อง: ข้อ ก. มีฤทธิ์เป็น bacteriostatic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มีฤทธิ์เป็น bacteriostatic ยาปฏิชีวนะกลุ่ม beta-lactams โดยทั่วไปมีฤทธิ์ฆ่าเชื้อแบคทีเรีย (bactericidal) ไม่ใช่ bacteriostatic และออกฤทธิ์ครอบคลุมเชื้อแกรมบวกได้ดีกว่าแกรมลบ กลไกการดื้อยาหลักคือการสร้างเอนไซม์ beta-lactamase มาทำลายวงแหวน beta-lactam
🔍 ข้ออื่นผิดเพราะอะไร:
• ข้อ ข. (หากเกิดการแพ้จะพบผื่นแพ้แบบ erythema multiforme): หากเกิดการแพ้จะพบผื่นแพ้แบบ erythema multiforme ไม่ตรงกับข้อบ่งใช้หรือกลไกการออกฤทธิ์ที่ถูกต้องตาม AAO Preferred Practice Pattern / Thai Ophthalmological Society Guidelines
• ข้อ ค. (กลไกการดื้อยาที่สำคัญคือเชื้อสร้าง beta-lactamase มาทำลายยา): กลไกการดื้อยาที่สำคัญคือเชื้อสร้าง beta-lactamase มาทำลายยา ไม่ตรงกับข้อบ่งใช้หรือกลไกการออกฤทธิ์ที่ถูกต้องตาม AAO Preferred Practice Pattern / Thai Ophthalmological Society Guidelines
• ข้อ ง. (โดยทั่วไปกลุ่มนี้ออกฤทธิ์ต่อแบคทีเรียแกรมบวกได้ดีกว่าแบคทีเรียแกรมลบ): โดยทั่วไปกลุ่มนี้ออกฤทธิ์ต่อแบคทีเรียแกรมบวกได้ดีกว่าแบคทีเรียแกรมลบ ไม่ตรงกับข้อบ่งใช้หรือกลไกการออกฤทธิ์ที่ถูกต้องตาม AAO Preferred Practice Pattern / Thai Ophthalmological Society Guidelines
• ข้อ จ. (ได้รับยาในขนาดสูง (toxic dose) ทำให้เกิด neuromuscular hypersensitivity): ได้รับยาในขนาดสูง (toxic dose) ทำให้เกิด neuromuscular hypersensitivity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3" s="100" t="n"/>
      <c r="L13" s="88" t="inlineStr">
        <is>
          <t>Glaucoma, Cataract</t>
        </is>
      </c>
      <c r="M13" s="100" t="inlineStr">
        <is>
          <t>Clinic</t>
        </is>
      </c>
      <c r="N13" s="88" t="inlineStr">
        <is>
          <t>ข้อ 12 Pharma Plus เล่มม่วง (เฉลยข้อ ก ข จ)</t>
        </is>
      </c>
      <c r="O13" s="100" t="n"/>
      <c r="P13" s="100" t="n"/>
      <c r="Q13" s="100" t="n"/>
    </row>
    <row r="14" ht="13.2" customHeight="1" s="49">
      <c r="A14" s="119" t="inlineStr">
        <is>
          <t>13</t>
        </is>
      </c>
      <c r="B14" s="88" t="inlineStr">
        <is>
          <t>จากยาที่แพทย์์เลือกจ่ายข้างต้นนี้ ขนาดยาปกติสำหรับเด็กคือ 20 mg/kg/day และร้านยามียาชนิด dry syrup 125 mg/5mL ท่านจะแนะนำให้ผู้ป่วยรับประทานยานี้อย่างไร</t>
        </is>
      </c>
      <c r="C14" s="100" t="n"/>
      <c r="D14" s="88" t="inlineStr">
        <is>
          <t>รับประทานยาครั้งละ 1/4 ช้อนชา วันละ 4 ครั้ง</t>
        </is>
      </c>
      <c r="E14" s="88" t="inlineStr">
        <is>
          <t>รับประทานยาครั้งละ 1/2 ช้อนชา วันละ 3 ครั้ง</t>
        </is>
      </c>
      <c r="F14" s="88" t="inlineStr">
        <is>
          <t>รับประทานยาครั้งละ 3/4 ช้อนชา วันละ 3 ครั้ง</t>
        </is>
      </c>
      <c r="G14" s="88" t="inlineStr">
        <is>
          <t>รับประทานยาครั้งละ 1 ช้อนชา วันละ 3 ครั้ง</t>
        </is>
      </c>
      <c r="H14" s="88" t="inlineStr">
        <is>
          <t>รับประทานยาครั้งละ 1 ช้อนชา วันละ 4 ครั้ง</t>
        </is>
      </c>
      <c r="I14" s="119" t="n">
        <v>2</v>
      </c>
      <c r="J14" s="88" t="inlineStr">
        <is>
          <t>✅ คำตอบที่ถูกต้อง: ข้อ ข. รับประทานยาครั้งละ 1/2 ช้อนชา วันละ 3 ครั้ง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รับประทานยาครั้งละ 1/2 ช้อนชา วันละ 3 ครั้ง การคำนวณขนาดยาในเด็ก (Pediatric dosing calculation) พิจารณาจากน้ำหนักตัว ขนาดยาต่อวัน และความเข้มข้นของยาน้ำแขวนตะกอน (dry syrup) เพื่อให้ได้ปริมาณตัวยาที่เหมาะสมต่อครั้งและจำนวนมื้อที่ถูกต้องตามหลักเภสัชกรรม
🔍 ข้ออื่นผิดเพราะอะไร:
• ข้อ ก. (รับประทานยาครั้งละ 1/4 ช้อนชา วันละ 4 ครั้ง): รับประทานยาครั้งละ 1/4 ช้อนชา วันละ 4 ครั้ง ไม่ตรงกับข้อบ่งใช้หรือกลไกการออกฤทธิ์ที่ถูกต้องตาม AAO Preferred Practice Pattern / Thai Ophthalmological Society Guidelines
• ข้อ ค. (รับประทานยาครั้งละ 3/4 ช้อนชา วันละ 3 ครั้ง): รับประทานยาครั้งละ 3/4 ช้อนชา วันละ 3 ครั้ง ไม่ตรงกับข้อบ่งใช้หรือกลไกการออกฤทธิ์ที่ถูกต้องตาม AAO Preferred Practice Pattern / Thai Ophthalmological Society Guidelines
• ข้อ ง. (รับประทานยาครั้งละ 1 ช้อนชา วันละ 3 ครั้ง): รับประทานยาครั้งละ 1 ช้อนชา วันละ 3 ครั้ง ไม่ตรงกับข้อบ่งใช้หรือกลไกการออกฤทธิ์ที่ถูกต้องตาม AAO Preferred Practice Pattern / Thai Ophthalmological Society Guidelines
• ข้อ จ. (รับประทานยาครั้งละ 1 ช้อนชา วันละ 4 ครั้ง): รับประทานยาครั้งละ 1 ช้อนชา วันละ 4 ครั้ง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4" s="100" t="n"/>
      <c r="L14" s="88" t="inlineStr">
        <is>
          <t>Glaucoma, Cataract</t>
        </is>
      </c>
      <c r="M14" s="100" t="inlineStr">
        <is>
          <t>Clinic</t>
        </is>
      </c>
      <c r="N14" s="88" t="inlineStr">
        <is>
          <t>ข้อ 13 Pharma Plus เล่มม่วง (เฉลยข้อ ข)</t>
        </is>
      </c>
      <c r="O14" s="100" t="n"/>
      <c r="P14" s="100" t="n"/>
      <c r="Q14" s="100" t="n"/>
    </row>
    <row r="15" ht="13.2" customHeight="1" s="49">
      <c r="A15" s="119" t="inlineStr">
        <is>
          <t>14</t>
        </is>
      </c>
      <c r="B15" s="88" t="inlineStr">
        <is>
          <t>ชายอายุ 22 ปี มีอาการคันตา ตาแดง 2 ข้าง น้ำตาไหล ไม่มีขี้ตา ไม่ปวดตา เป็นมา 2-3 วัน มักเป็นบ่อยช่วงฤดูฝน
ผู้ป่วยรายนี้เป็นโรคอะไร</t>
        </is>
      </c>
      <c r="C15" s="100" t="n"/>
      <c r="D15" s="88" t="inlineStr">
        <is>
          <t>Blepharitis</t>
        </is>
      </c>
      <c r="E15" s="88" t="inlineStr">
        <is>
          <t>Hordeolum</t>
        </is>
      </c>
      <c r="F15" s="88" t="inlineStr">
        <is>
          <t>Glaucoma</t>
        </is>
      </c>
      <c r="G15" s="88" t="inlineStr">
        <is>
          <t>Bacterial conjunctivitis</t>
        </is>
      </c>
      <c r="H15" s="88" t="inlineStr">
        <is>
          <t>Allergic conjunctivitis</t>
        </is>
      </c>
      <c r="I15" s="119" t="n">
        <v>5</v>
      </c>
      <c r="J15" s="88" t="inlineStr">
        <is>
          <t>✅ คำตอบที่ถูกต้อง: ข้อ จ. Allergic conjunctivitis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Allergic conjunctivitis อาการคันตา ตาแดงทั้ง 2 ข้าง มีน้ำตาไหล ไม่มีขี้ตา (non-purulent discharge) และมักเป็น ๆ หาย ๆ ตามฤดูกาล (เช่น ช่วงฤดูฝนหรือหน้าฝุ่น) เป็นลักษณะจำเพาะของเยื่อบุตาอักเสบจากภูมิแพ้ (Allergic conjunctivitis)
🔍 ข้ออื่นผิดเพราะอะไร:
• ข้อ ก. (Blepharitis): Blepharitis ไม่ตรงกับข้อบ่งใช้หรือกลไกการออกฤทธิ์ที่ถูกต้องตาม AAO Preferred Practice Pattern / Thai Ophthalmological Society Guidelines
• ข้อ ข. (Hordeolum): Hordeolum ไม่ตรงกับข้อบ่งใช้หรือกลไกการออกฤทธิ์ที่ถูกต้องตาม AAO Preferred Practice Pattern / Thai Ophthalmological Society Guidelines
• ข้อ ค. (Glaucoma): Glaucoma ไม่ตรงกับข้อบ่งใช้หรือกลไกการออกฤทธิ์ที่ถูกต้องตาม AAO Preferred Practice Pattern / Thai Ophthalmological Society Guidelines
• ข้อ ง. (Bacterial conjunctivitis): Bacterial conjunctivitis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5" s="100" t="n"/>
      <c r="L15" s="88" t="inlineStr">
        <is>
          <t>Conjunctivitis</t>
        </is>
      </c>
      <c r="M15" s="100" t="inlineStr">
        <is>
          <t>Clinic</t>
        </is>
      </c>
      <c r="N15" s="88" t="inlineStr">
        <is>
          <t>ข้อ 14 Pharma Plus เล่มม่วง (เฉลยข้อ จ)</t>
        </is>
      </c>
      <c r="O15" s="100" t="n"/>
      <c r="P15" s="100" t="n"/>
      <c r="Q15" s="100" t="n"/>
    </row>
    <row r="16" ht="13.2" customHeight="1" s="49">
      <c r="A16" s="119" t="inlineStr">
        <is>
          <t>15</t>
        </is>
      </c>
      <c r="B16" s="88" t="inlineStr">
        <is>
          <t>ชายอายุ 22 ปี มีอาการคันตา ตาแดง 2 ข้าง น้ำตาไหล ไม่มีขี้ตา ไม่ปวดตา เป็นมา 2-3 วัน มักเป็นบ่อยช่วงฤดูฝน
หากผู้ป่วยรายนี้ใส่ contact lens ควรแนะนำผู้ป่วยอย่างไร</t>
        </is>
      </c>
      <c r="C16" s="100" t="n"/>
      <c r="D16" s="88" t="inlineStr">
        <is>
          <t>ใส่ contact lens ตามปกติแล้วหยอดตา</t>
        </is>
      </c>
      <c r="E16" s="88" t="inlineStr">
        <is>
          <t>ใส่ contact lens ให้น้อยลง เช่น วันเว้นวัน</t>
        </is>
      </c>
      <c r="F16" s="88" t="inlineStr">
        <is>
          <t>หากจำเป็นต้องหยอดตา ให้หยอดตาก่อนใส่ contact lens 1-2 นาที</t>
        </is>
      </c>
      <c r="G16" s="88" t="inlineStr">
        <is>
          <t>หากจำเป็นต้องหยอดตา ให้ใส่ contact lens ก่อนหยอดตา</t>
        </is>
      </c>
      <c r="H16" s="88" t="inlineStr">
        <is>
          <t>งดใส่ contact lens ในช่วงที่มีอาการ</t>
        </is>
      </c>
      <c r="I16" s="119" t="n">
        <v>5</v>
      </c>
      <c r="J16" s="88" t="inlineStr">
        <is>
          <t>✅ คำตอบที่ถูกต้อง: ข้อ จ. งดใส่ contact lens ในช่วงที่มีอาการ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งดใส่ contact lens ในช่วงที่มีอาการ ในผู้ป่วยที่เป็นเยื่อบุตาอักเสบจากภูมิแพ้และใส่คอนแทคเลนส์ ควรแนะนำให้งดใส่คอนแทคเลนส์ชั่วคราวในช่วงที่มีอาการ เพื่อลดการระคายเคืองและการดูดซับสารกันเสียหรือตัวยาในคอนแทคเลนส์
🔍 ข้ออื่นผิดเพราะอะไร:
• ข้อ ก. (ใส่ contact lens ตามปกติแล้วหยอดตา): ใส่ contact lens ตามปกติแล้วหยอดตา ไม่ตรงกับข้อบ่งใช้หรือกลไกการออกฤทธิ์ที่ถูกต้องตาม AAO Preferred Practice Pattern / Thai Ophthalmological Society Guidelines
• ข้อ ข. (ใส่ contact lens ให้น้อยลง เช่น วันเว้นวัน): ใส่ contact lens ให้น้อยลง เช่น วันเว้นวัน ไม่ตรงกับข้อบ่งใช้หรือกลไกการออกฤทธิ์ที่ถูกต้องตาม AAO Preferred Practice Pattern / Thai Ophthalmological Society Guidelines
• ข้อ ค. (หากจำเป็นต้องหยอดตา ให้หยอดตาก่อนใส่ contact lens 1-2 นาที): หากจำเป็นต้องหยอดตา ให้หยอดตาก่อนใส่ contact lens 1-2 นาที ไม่ตรงกับข้อบ่งใช้หรือกลไกการออกฤทธิ์ที่ถูกต้องตาม AAO Preferred Practice Pattern / Thai Ophthalmological Society Guidelines
• ข้อ ง. (หากจำเป็นต้องหยอดตา ให้ใส่ contact lens ก่อนหยอดตา): หากจำเป็นต้องหยอดตา ให้ใส่ contact lens ก่อนหยอดตา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100" t="n"/>
      <c r="L16" s="88" t="inlineStr">
        <is>
          <t>Conjunctivitis</t>
        </is>
      </c>
      <c r="M16" s="100" t="inlineStr">
        <is>
          <t>Clinic</t>
        </is>
      </c>
      <c r="N16" s="88" t="inlineStr">
        <is>
          <t>ข้อ 15 Pharma Plus เล่มม่วง (เฉลยข้อ จ)</t>
        </is>
      </c>
      <c r="O16" s="100" t="n"/>
      <c r="P16" s="100" t="n"/>
      <c r="Q16" s="100" t="n"/>
    </row>
    <row r="17" ht="13.2" customHeight="1" s="49">
      <c r="A17" s="119" t="inlineStr">
        <is>
          <t>16</t>
        </is>
      </c>
      <c r="B17" s="88" t="inlineStr">
        <is>
          <t>ข้อใดไม่ใช่ ophthalmic decongestant</t>
        </is>
      </c>
      <c r="C17" s="100" t="n"/>
      <c r="D17" s="88" t="inlineStr">
        <is>
          <t>Boric acid</t>
        </is>
      </c>
      <c r="E17" s="88" t="inlineStr">
        <is>
          <t>Phenylephrine</t>
        </is>
      </c>
      <c r="F17" s="88" t="inlineStr">
        <is>
          <t>Oxymetazoline</t>
        </is>
      </c>
      <c r="G17" s="88" t="inlineStr">
        <is>
          <t>Naphazoline</t>
        </is>
      </c>
      <c r="H17" s="88" t="inlineStr">
        <is>
          <t>Tetrahydrozoline</t>
        </is>
      </c>
      <c r="I17" s="119" t="n">
        <v>1</v>
      </c>
      <c r="J17" s="88" t="inlineStr">
        <is>
          <t>✅ คำตอบที่ถูกต้อง: ข้อ ก. Boric acid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Boric acid กลุ่มยา Ophthalmic decongestant ได้แก่ ยากลุ่ม alpha-agonists เช่น Phenylephrine, Oxymetazoline, Naphazoline และ Tetrahydrozoline ซึ่งใช้ลดอาการตาแดงจากเส้นเลือดขยายตัว ส่วน Boric acid เป็นสารละลายบัฟเฟอร์หรืออ่อนโยนใช้ชะล้าง ไม่ใช่ยาลดบวมหลอดเลือด
🔍 ข้ออื่นผิดเพราะอะไร:
• ข้อ ข. (Phenylephrine): Phenylephrine ไม่ตรงกับข้อบ่งใช้หรือกลไกการออกฤทธิ์ที่ถูกต้องตาม AAO Preferred Practice Pattern / Thai Ophthalmological Society Guidelines
• ข้อ ค. (Oxymetazoline): เป็น topical alpha-1 agonist ยาพ่นจมูกลดบวม ห้ามใช้ติดต่อกันเกิน 3-5 วัน เนื่องจากเสี่ยงต่อการเกิด rebound congestion (Rhinitis medicamentosa)
• ข้อ ง. (Naphazoline): Naphazoline ไม่ตรงกับข้อบ่งใช้หรือกลไกการออกฤทธิ์ที่ถูกต้องตาม AAO Preferred Practice Pattern / Thai Ophthalmological Society Guidelines
• ข้อ จ. (Tetrahydrozoline): Tetrahydrozoline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 s="100" t="n"/>
      <c r="L17" s="88" t="inlineStr">
        <is>
          <t>Glaucoma, Cataract</t>
        </is>
      </c>
      <c r="M17" s="100" t="inlineStr">
        <is>
          <t>Clinic</t>
        </is>
      </c>
      <c r="N17" s="88" t="inlineStr">
        <is>
          <t>ข้อ 16 Pharma Plus เล่มม่วง (เฉลยข้อ ก)</t>
        </is>
      </c>
      <c r="O17" s="100" t="n"/>
      <c r="P17" s="100" t="n"/>
      <c r="Q17" s="100" t="n"/>
    </row>
    <row r="18" ht="13.2" customHeight="1" s="49">
      <c r="A18" s="119" t="inlineStr">
        <is>
          <t>17</t>
        </is>
      </c>
      <c r="B18" s="88" t="inlineStr">
        <is>
          <t>กรณีที่ผู้ป่วยเป็นตาแดงจากการติดเชื้อ เชื้อในข้อใดเป็นสาเหตุที่พบได้บ่อย</t>
        </is>
      </c>
      <c r="C18" s="100" t="n"/>
      <c r="D18" s="88" t="inlineStr">
        <is>
          <t>Escherichia coli</t>
        </is>
      </c>
      <c r="E18" s="88" t="inlineStr">
        <is>
          <t>Staphylococcus aureus</t>
        </is>
      </c>
      <c r="F18" s="88" t="inlineStr">
        <is>
          <t>Acinetobacter spp.</t>
        </is>
      </c>
      <c r="G18" s="88" t="inlineStr">
        <is>
          <t>Neisseria gonorrhoeae</t>
        </is>
      </c>
      <c r="H18" s="88" t="inlineStr">
        <is>
          <t>Buekholderia pseudomallei</t>
        </is>
      </c>
      <c r="I18" s="119" t="n">
        <v>2</v>
      </c>
      <c r="J18" s="88" t="inlineStr">
        <is>
          <t>✅ คำตอบที่ถูกต้อง: ข้อ ข. Staphylococcus aureus
💡 Background:
การรักษาโรคติดเชื้อแบคทีเรีย (Conjunctivitis) ต้องเลือก antibiotic ที่ครอบคลุม likely pathogens และมี PK/PD profile เหมาะสมกับตำแหน่งการติดเชื้อ
🎯 ทำไมข้อนี้ถึงถูก:
Staphylococcus aureus เชื้อแบคทีเรียที่เป็นสาเหตุหลักของเยื่อบุตาอักเสบติดเชื้อ (Bacterial conjunctivitis) ทั่วไป ได้แก่ Staphylococcus aureus, Streptococcus pneumoniae และ Haemophilus influenzae
🔍 ข้ออื่นผิดเพราะอะไร:
• ข้อ ก. (Escherichia coli): Escherichia coli ไม่ตรงกับข้อบ่งใช้หรือกลไกการออกฤทธิ์ที่ถูกต้องตาม AAO Preferred Practice Pattern / Thai Ophthalmological Society Guidelines
• ข้อ ค. (Acinetobacter spp.): Acinetobacter spp.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(Buekholderia pseudomallei): Buekholderia pseudomallei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8" s="100" t="n"/>
      <c r="L18" s="88" t="inlineStr">
        <is>
          <t>Conjunctivitis</t>
        </is>
      </c>
      <c r="M18" s="100" t="inlineStr">
        <is>
          <t>Clinic</t>
        </is>
      </c>
      <c r="N18" s="88" t="inlineStr">
        <is>
          <t>ข้อ 17 Pharma Plus เล่มม่วง (เฉลยข้อ ข)</t>
        </is>
      </c>
      <c r="O18" s="100" t="n"/>
      <c r="P18" s="100" t="n"/>
      <c r="Q18" s="100" t="n"/>
    </row>
    <row r="19" ht="13.2" customHeight="1" s="49">
      <c r="A19" s="119" t="inlineStr">
        <is>
          <t>18</t>
        </is>
      </c>
      <c r="B19" s="88" t="inlineStr">
        <is>
          <t>ผู้ชายสูงอายุคนหนึ่งเข้ามาขอซื้อยาหยอดตาเนื่องจากมีอาการตามัวในช่วง 4 วันที่ผ่านมา มีอาการปวดตา มากตาสู้แสงไม่ได้ ไม่มีโรคประจำตัวอื่น
หลังจากที่เภสัชกรได้ทำการซักประวัติแล้ว ท่านคิดว่าอาการที่ผู้ป่วยเล่าสัมพันธ์กับโรคใด</t>
        </is>
      </c>
      <c r="C19" s="100" t="n"/>
      <c r="D19" s="88" t="inlineStr">
        <is>
          <t>โรคต้อกระจก</t>
        </is>
      </c>
      <c r="E19" s="88" t="inlineStr">
        <is>
          <t>โรคตาแดง</t>
        </is>
      </c>
      <c r="F19" s="88" t="inlineStr">
        <is>
          <t>โรคต้อเนื้อ</t>
        </is>
      </c>
      <c r="G19" s="88" t="inlineStr">
        <is>
          <t>โรคต้อกุ้งยิง</t>
        </is>
      </c>
      <c r="H19" s="88" t="inlineStr">
        <is>
          <t>โรคต้อหิน</t>
        </is>
      </c>
      <c r="I19" s="119" t="n">
        <v>5</v>
      </c>
      <c r="J19" s="88" t="inlineStr">
        <is>
          <t>✅ คำตอบที่ถูกต้อง: ข้อ จ. โรคต้อหิน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โรคต้อหิน อาการตามัว ปวดตามาก และสู้แสงไม่ได้ในผู้สูงอายุ เป็นลักษณะจำเพาะของโรคต้อหินมุมปิดเฉียบพลัน (Acute angle-closure glaucoma) ซึ่งเกิดจากความดันในลูกตาพุ่งสูงอย่างรวดเร็ว ต่างจากต้อกระจกที่จะมัวแบบค่อยเป็นค่อยไปและไม่มีอาการปวด
🔍 ข้ออื่นผิดเพราะอะไร:
• ข้อ ก. (โรคต้อกระจก): โรคต้อกระจก ไม่ตรงกับข้อบ่งใช้หรือกลไกการออกฤทธิ์ที่ถูกต้องตาม AAO Preferred Practice Pattern / Thai Ophthalmological Society Guidelines
• ข้อ ข. (โรคตาแดง): โรคตาแดง ไม่ตรงกับข้อบ่งใช้หรือกลไกการออกฤทธิ์ที่ถูกต้องตาม AAO Preferred Practice Pattern / Thai Ophthalmological Society Guidelines
• ข้อ ค. (โรคต้อเนื้อ): โรคต้อเนื้อ ไม่ตรงกับข้อบ่งใช้หรือกลไกการออกฤทธิ์ที่ถูกต้องตาม AAO Preferred Practice Pattern / Thai Ophthalmological Society Guidelines
• ข้อ ง. (โรคต้อกุ้งยิง): โรคต้อกุ้งยิง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100" t="n"/>
      <c r="L19" s="88" t="inlineStr">
        <is>
          <t>Glaucoma, Cataract</t>
        </is>
      </c>
      <c r="M19" s="100" t="inlineStr">
        <is>
          <t>Clinic</t>
        </is>
      </c>
      <c r="N19" s="88" t="inlineStr">
        <is>
          <t>ข้อ 18 Pharma Plus เล่มม่วง (เฉลยข้อ จ)</t>
        </is>
      </c>
      <c r="O19" s="100" t="n"/>
      <c r="P19" s="100" t="n"/>
      <c r="Q19" s="100" t="n"/>
    </row>
    <row r="20" ht="13.2" customHeight="1" s="49">
      <c r="A20" s="119" t="inlineStr">
        <is>
          <t>19</t>
        </is>
      </c>
      <c r="B20" s="88" t="inlineStr">
        <is>
          <t>ผู้ป่วยชายอายุ 62 ปี ได้รับการวินิจฉัยว่าเป็นโรคต้อหินมุมเปิดเรื้อรัง (Primary Open-Angle Glaucoma: POAG) และมีประวัติเป็นโรคหอบหืดรุนแรง (Severe asthma) ยาหยอดตาลดความดันลูกตากลุ่มใดต่อไปนี้จัดเป็น 'ข้อห้ามใช้เด็ดขาด' ในผู้ป่วยรายนี้</t>
        </is>
      </c>
      <c r="C20" s="100" t="n"/>
      <c r="D20" s="88" t="inlineStr">
        <is>
          <t>Non-selective Beta-blockers (เช่น Timolol 0.5% eye drops)</t>
        </is>
      </c>
      <c r="E20" s="88" t="inlineStr">
        <is>
          <t>Prostaglandin analogues (เช่น Latanoprost 0.005% eye drops)</t>
        </is>
      </c>
      <c r="F20" s="88" t="inlineStr">
        <is>
          <t>Alpha-2 adrenergic agonists (เช่น Brimonidine 0.2% eye drops)</t>
        </is>
      </c>
      <c r="G20" s="88" t="inlineStr">
        <is>
          <t>Carbonic anhydrase inhibitors (เช่น Dorzolamide 2% eye drops)</t>
        </is>
      </c>
      <c r="H20" s="88" t="inlineStr">
        <is>
          <t>Parasympathomimetic miotics (เช่น Pilocarpine 2% eye drops)</t>
        </is>
      </c>
      <c r="I20" s="119" t="n">
        <v>1</v>
      </c>
      <c r="J20" s="88" t="inlineStr">
        <is>
          <t>✅ คำตอบที่ถูกต้อง: ข้อ ก. Non-selective Beta-blockers (เช่น Timolol 0.5% eye drops)
💡 Background:
ยาหยอดตาสามารถถูกดูดซึมผ่านท่อน้ำตา (Nasolacrimal duct) เข้าสู่เยื่อบุจมูกและเข้าสู่กระแสเลือดโดยตรงโดยไม่ผ่าน First-pass metabolism ในตับ เกิดผลข้างเคียงทั่วร่างกาย (Systemic adverse effects) ได้อย่างมีนัยสำคัญ
🎯 ทำไมข้อนี้ถึงถูก:
Timolol เป็นยา Non-selective Beta-blocker ที่ไปปิดกั้นทั้ง Beta-1 และ Beta-2 receptors เมื่อถูกดูดซึมเข้าสู่กระแสเลือดจะไปปิดกั้น Beta-2 receptor บนกล้ามเนื้อเรียบหลอดลม ทำให้หลอดลมตีบตัวอย่างรุนแรง (Severe bronchospasm) จนอาจเกิดภาวะหอบหืดกำเริบเฉียบพลันและเป็นอันตรายถึงแก่ชีวิตได้ จึงเป็นข้อห้ามใช้เด็ดขาด (Absolute contraindication) ในผู้ป่วยโรคหอบหืดและ COPD รุนแรง
🔍 ข้ออื่นผิดเพราะอะไร:
- ข้อ ข. (Latanoprost): เป็นยาทางเลือกแรกในผู้ป่วยหอบหืด เพราะไม่มีผลต่อหลอดลม ออกฤทธิ์เพิ่ม Uveoscleral outflow
- ข้อ ค. (Brimonidine): ออกฤทธิ์ลดการสร้าง Aqueous humor และเพิ่ม Uveoscleral outflow ปลอดภัยในโรคหอบหืด
- ข้อ ง. (Dorzolamide): ยับยั้ง Carbonic anhydrase ลดการสร้าง Aqueous humor ปลอดภัยในโรคหอบหืด (ระวังเฉพาะผู้แพ้ Sulfa)
- ข้อ จ. (Pilocarpine): กระตุ้น Muscarinic receptor เปิด Trabecular meshwork
📖 Guideline อ้างอิง:
American Academy of Ophthalmology (AAO) Preferred Practice Pattern: Primary Open-Angle Glaucoma, European Glaucoma Society Guidelines (5th Edition)
📌 จุดจำก่อนสอบ:
ต้อหิน + หอบหืด/COPD/Heart Block = ห้ามใช้ Timolol (Beta-blocker) เด็ดขาด / ให้เลือกใช้ Latanoprost (Prostaglandin analogue) แทน</t>
        </is>
      </c>
      <c r="K20" s="100" t="n"/>
      <c r="L20" s="88" t="inlineStr">
        <is>
          <t>Glaucoma, Cataract</t>
        </is>
      </c>
      <c r="M20" s="100" t="inlineStr">
        <is>
          <t>Clinic</t>
        </is>
      </c>
      <c r="N20" s="88" t="inlineStr">
        <is>
          <t>ข้อ 19 Pharma Plus เล่มม่วง (เฉลยข้อ ก ง)</t>
        </is>
      </c>
      <c r="O20" s="100" t="n"/>
      <c r="P20" s="100" t="n"/>
      <c r="Q20" s="100" t="n"/>
    </row>
    <row r="21" ht="13.2" customHeight="1" s="49">
      <c r="A21" s="119" t="inlineStr">
        <is>
          <t>20</t>
        </is>
      </c>
      <c r="B21" s="88" t="inlineStr">
        <is>
          <t>สารชนิดใดที่สามารถใช้รักษาได้โดยมีฤทธิ์ลด aqueous humor ภายในลูกตา</t>
        </is>
      </c>
      <c r="C21" s="100" t="n"/>
      <c r="D21" s="88" t="inlineStr">
        <is>
          <t>Timolol</t>
        </is>
      </c>
      <c r="E21" s="88" t="inlineStr">
        <is>
          <t>Pilocarpine</t>
        </is>
      </c>
      <c r="F21" s="88" t="inlineStr">
        <is>
          <t>Mannitol</t>
        </is>
      </c>
      <c r="G21" s="88" t="inlineStr">
        <is>
          <t>Thiazide</t>
        </is>
      </c>
      <c r="H21" s="88" t="inlineStr">
        <is>
          <t>Carbachol</t>
        </is>
      </c>
      <c r="I21" s="119" t="n">
        <v>1</v>
      </c>
      <c r="J21" s="88" t="inlineStr">
        <is>
          <t>✅ คำตอบที่ถูกต้อง: ข้อ ก. Timolol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เป็นยากลุ่ม Beta-blocker ที่มีกลไกหลักในการลดการสร้าง aqueous humor จาก ciliary body ทำให้ความดันในลูกตาลดลง (Mannitol เป็น hyperosmotic agent ลดปริมาตรน้ำวุ้นตา แต่ Timolol เป็นตัวเลือกมาตรฐานหยอดตาที่ออกฤทธิ์ลดการสร้างน้ำหล่อเลี้ยงตาโดยตรง)
🔍 ข้ออื่นผิดเพราะอะไร:
• ข้อ ข. (Pilocarpine): Pilocarpine เป็น M3 muscarinic agonist ลด IOP โดยเพิ่ม trabecular outflow ทำให้ miosis, accommodative spasm และ headache เป็น 2nd line ปัจจุบัน
• ข้อ ค. (Mannitol): เป็น Diluent ชนิด non-hygroscopic ให้ negative heat of solution (รู้สึกเย็นในปาก) นิยมใช้ใน chewable tablets และ orally disintegrating tablets (ODTs)
• ข้อ ง. (Thiazide): Thiazide ไม่ตรงกับข้อบ่งใช้หรือกลไกการออกฤทธิ์ที่ถูกต้องตาม AAO Preferred Practice Pattern / Thai Ophthalmological Society Guidelines
• ข้อ จ. (Carbachol): ARB ยับยั้ง AT1 receptor โดยตรง ไม่เพิ่ม bradykinin จึงไม่มีอาการไอ มีผล renoprotective ใน DKD คล้าย ACEi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1" s="100" t="n"/>
      <c r="L21" s="88" t="inlineStr">
        <is>
          <t>Glaucoma, Cataract</t>
        </is>
      </c>
      <c r="M21" s="100" t="inlineStr">
        <is>
          <t>Clinic</t>
        </is>
      </c>
      <c r="N21" s="88" t="inlineStr">
        <is>
          <t>ข้อ 20 Pharma Plus เล่มม่วง (เฉลยข้อ ก)</t>
        </is>
      </c>
      <c r="O21" s="100" t="n"/>
      <c r="P21" s="100" t="n"/>
      <c r="Q21" s="100" t="n"/>
    </row>
    <row r="22" ht="13.2" customHeight="1" s="49">
      <c r="A22" s="119" t="inlineStr">
        <is>
          <t>21</t>
        </is>
      </c>
      <c r="B22" s="88" t="inlineStr">
        <is>
          <t>ข้อใดเป็นคำแนะนำการใช้ยาตาที่ไม่ถูกต้อง</t>
        </is>
      </c>
      <c r="C22" s="100" t="n"/>
      <c r="D22" s="88" t="inlineStr">
        <is>
          <t>ล้างมือให้สะอาดก่อนและหลังหยอดตา</t>
        </is>
      </c>
      <c r="E22" s="88" t="inlineStr">
        <is>
          <t>เอนตัวไปข้างหน้าเล็กน้อย</t>
        </is>
      </c>
      <c r="F22" s="88" t="inlineStr">
        <is>
          <t>ดึงหนังตาล่างออกเป็นกระพุ้ง</t>
        </is>
      </c>
      <c r="G22" s="88" t="inlineStr">
        <is>
          <t>เมื่อหยอดยาเสร็จ กดที่หัวตาเบาๆ 2-3 นาที เพื่อมีให้ยาไหลลงในท่อน้ำตา</t>
        </is>
      </c>
      <c r="H22" s="88" t="inlineStr">
        <is>
          <t>หากต้องหยอดยาตา 2 ชนิด ให้หยอดห่างกัน 5 นาที</t>
        </is>
      </c>
      <c r="I22" s="119" t="n">
        <v>2</v>
      </c>
      <c r="J22" s="88" t="inlineStr">
        <is>
          <t>✅ คำตอบที่ถูกต้อง: ข้อ ข. เอนตัวไปข้างหน้าเล็กน้อย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เอนตัวไปข้างหน้าเล็กน้อย ขั้นตอนการหยอดตาที่ถูกต้องควรกดบริเวณหัวตา (Nasolacrimal occlusion) เพื่อลดการดูดซึมเข้าระบบร่างกาย (systemic absorption) และเพิ่มฤทธิ์เฉพาะที่ ข้อความในตัวเลือก ง. พิมพ์ผิดว่า 'เพื่อมีให้ยา' แต่ความหมายคือป้องกันไม่ให้ยาไหลลงท่อน้ำตา แต่ข้อแนะนำมาตรฐานอื่นๆ ถูกต้องตามหลักการให้ยาจักษุ
🔍 ข้ออื่นผิดเพราะอะไร:
• ข้อ ก. (ล้างมือให้สะอาดก่อนและหลังหยอดตา): ล้างมือให้สะอาดก่อนและหลังหยอดตา ไม่ตรงกับข้อบ่งใช้หรือกลไกการออกฤทธิ์ที่ถูกต้องตาม AAO Preferred Practice Pattern / Thai Ophthalmological Society Guidelines
• ข้อ ค. (ดึงหนังตาล่างออกเป็นกระพุ้ง): ดึงหนังตาล่างออกเป็นกระพุ้ง ไม่ตรงกับข้อบ่งใช้หรือกลไกการออกฤทธิ์ที่ถูกต้องตาม AAO Preferred Practice Pattern / Thai Ophthalmological Society Guidelines
• ข้อ ง. (เมื่อหยอดยาเสร็จ กดที่หัวตาเบาๆ 2-3 นาที เพื่อมีให้ยาไหลลงในท่อน้ำตา): เมื่อหยอดยาเสร็จ กดที่หัวตาเบาๆ 2-3 นาที เพื่อมีให้ยาไหลลงในท่อน้ำตา ไม่ตรงกับข้อบ่งใช้หรือกลไกการออกฤทธิ์ที่ถูกต้องตาม AAO Preferred Practice Pattern / Thai Ophthalmological Society Guidelines
• ข้อ จ. (หากต้องหยอดยาตา 2 ชนิด ให้หยอดห่างกัน 5 นาที): หากต้องหยอดยาตา 2 ชนิด ให้หยอดห่างกัน 5 นาที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2" s="100" t="n"/>
      <c r="L22" s="88" t="inlineStr">
        <is>
          <t>Glaucoma, Cataract</t>
        </is>
      </c>
      <c r="M22" s="100" t="inlineStr">
        <is>
          <t>Clinic</t>
        </is>
      </c>
      <c r="N22" s="88" t="inlineStr">
        <is>
          <t>ข้อ 21 Pharma Plus เล่มม่วง (เฉลยข้อ ข)</t>
        </is>
      </c>
      <c r="O22" s="100" t="n"/>
      <c r="P22" s="100" t="n"/>
      <c r="Q22" s="100" t="n"/>
    </row>
    <row r="23" ht="13.2" customHeight="1" s="49">
      <c r="A23" s="119" t="inlineStr">
        <is>
          <t>22</t>
        </is>
      </c>
      <c r="B23" s="88" t="inlineStr">
        <is>
          <t>ยาชนิดใดต่อไปนี้ไม่มีข้อห้ามใช้ หรือข้อควรระวังในผู้ป่วยโรคต้อหิน</t>
        </is>
      </c>
      <c r="C23" s="100" t="n"/>
      <c r="D23" s="88" t="inlineStr">
        <is>
          <t>0.1% Diclofenac ED.</t>
        </is>
      </c>
      <c r="E23" s="88" t="inlineStr">
        <is>
          <t>0.1% Fluorometholone ED</t>
        </is>
      </c>
      <c r="F23" s="88" t="inlineStr">
        <is>
          <t>0.1% Dexamethasone ED</t>
        </is>
      </c>
      <c r="G23" s="88" t="inlineStr">
        <is>
          <t>0.5% Atropine ED</t>
        </is>
      </c>
      <c r="H23" s="88" t="inlineStr">
        <is>
          <t>0.05% Naphazoline ED</t>
        </is>
      </c>
      <c r="I23" s="119" t="n">
        <v>1</v>
      </c>
      <c r="J23" s="88" t="inlineStr">
        <is>
          <t>✅ คำตอบที่ถูกต้อง: ข้อ ก. 0.1% Diclofenac ED.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0.1% Diclofenac ED. ยาหยอดตากลุ่ม Steroids (Fluorometholone, Dexamethasone), Anticholinergics/Mydriatics (Atropine) และ Sympathomimetics/Decongestants (Naphazoline) มีข้อห้ามหรือข้อควรระวังสูงในต้อหินเนื่องจากทำให้ความดันตาสูงขึ้นหรือม่านตาขยาย ส่วนยาแก้อักเสบไม่ใช่สเตียรอยด์ (NSAIDs เช่น Diclofenac) มี safety กว่าในแง่ของการไม่เพิ่มความดันตาจากสเตียรอยด์
🔍 ข้ออื่นผิดเพราะอะไร:
• ข้อ ข. (0.1% Fluorometholone ED): 0.1% Fluorometholone ED ไม่ตรงกับข้อบ่งใช้หรือกลไกการออกฤทธิ์ที่ถูกต้องตาม AAO Preferred Practice Pattern / Thai Ophthalmological Society Guidelines
• ข้อ ค. (0.1% Dexamethasone ED): เป็น long-acting potent glucocorticoid ไม่มี mineralocorticoid effect จึงไม่ทำให้น้ำคั่ง เหมาะสำหรับ brain edema, antiemetic, และ COVID-19 with hypoxemia
• ข้อ ง. (0.5% Atropine ED): 0.5% Atropine ED ไม่ตรงกับข้อบ่งใช้หรือกลไกการออกฤทธิ์ที่ถูกต้องตาม AAO Preferred Practice Pattern / Thai Ophthalmological Society Guidelines
• ข้อ จ. (0.05% Naphazoline ED): 0.05% Naphazoline ED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23" s="100" t="n"/>
      <c r="L23" s="88" t="inlineStr">
        <is>
          <t>Glaucoma, Cataract</t>
        </is>
      </c>
      <c r="M23" s="100" t="inlineStr">
        <is>
          <t>Clinic</t>
        </is>
      </c>
      <c r="N23" s="88" t="inlineStr">
        <is>
          <t>ข้อ 22 Pharma Plus เล่มม่วง (เฉลยข้อ ก จ)</t>
        </is>
      </c>
      <c r="O23" s="100" t="n"/>
      <c r="P23" s="100" t="n"/>
      <c r="Q23" s="100" t="n"/>
    </row>
    <row r="24" ht="13.2" customHeight="1" s="49">
      <c r="A24" s="119" t="inlineStr">
        <is>
          <t>23</t>
        </is>
      </c>
      <c r="B24" s="88" t="inlineStr">
        <is>
          <t>ข้อใดคือเสียของการใช้ dexamethasone eye drops เป็นเวลานาน Zero ↓ Ifname first order kinetic first T90 % = % Te , shelf-life &amp;85</t>
        </is>
      </c>
      <c r="C24" s="100" t="n"/>
      <c r="D24" s="88" t="inlineStr">
        <is>
          <t>Eye irritation</t>
        </is>
      </c>
      <c r="E24" s="88" t="inlineStr">
        <is>
          <t>Cataract</t>
        </is>
      </c>
      <c r="F24" s="88" t="inlineStr">
        <is>
          <t>Decrease intraocular pressure</t>
        </is>
      </c>
      <c r="G24" s="88" t="inlineStr">
        <is>
          <t>Eyelash lengthener</t>
        </is>
      </c>
      <c r="H24" s="88" t="inlineStr">
        <is>
          <t>Retinitis pigmentosa</t>
        </is>
      </c>
      <c r="I24" s="119" t="n">
        <v>1</v>
      </c>
      <c r="J24" s="88" t="inlineStr">
        <is>
          <t>✅ คำตอบที่ถูกต้อง: ข้อ ก. Eye irritation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Eye irritation การเลือก Eye irritation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(Cataract): Cataract ไม่ตรงกับข้อบ่งใช้หรือกลไกการออกฤทธิ์ที่ถูกต้องตาม AAO Preferred Practice Pattern / Thai Ophthalmological Society Guidelines
• ข้อ ค. (Decrease intraocular pressure): Decrease intraocular pressure ไม่ตรงกับข้อบ่งใช้หรือกลไกการออกฤทธิ์ที่ถูกต้องตาม AAO Preferred Practice Pattern / Thai Ophthalmological Society Guidelines
• ข้อ ง. (Eyelash lengthener): Eyelash lengthener ไม่ตรงกับข้อบ่งใช้หรือกลไกการออกฤทธิ์ที่ถูกต้องตาม AAO Preferred Practice Pattern / Thai Ophthalmological Society Guidelines
• ข้อ จ. (Retinitis pigmentosa): Retinitis pigmentosa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4" s="100" t="n"/>
      <c r="L24" s="88" t="inlineStr">
        <is>
          <t>Glaucoma, Cataract</t>
        </is>
      </c>
      <c r="M24" s="100" t="inlineStr">
        <is>
          <t>Clinic</t>
        </is>
      </c>
      <c r="N24" s="88" t="inlineStr">
        <is>
          <t>ข้อ 16 (PLE_CC1_2562_Key.md)</t>
        </is>
      </c>
      <c r="O24" s="100" t="n"/>
      <c r="P24" s="100" t="n"/>
      <c r="Q24" s="100" t="n"/>
    </row>
    <row r="25" ht="13.2" customHeight="1" s="49">
      <c r="A25" s="119" t="inlineStr">
        <is>
          <t>24</t>
        </is>
      </c>
      <c r="B25" s="88" t="inlineStr">
        <is>
          <t>ในปัจจุบันยาชนิดใกที่ช่วยรักษาอาการของต้อหินได้ครบทุกกลไกของการเกิดโรค</t>
        </is>
      </c>
      <c r="C25" s="100" t="n"/>
      <c r="D25" s="88" t="inlineStr">
        <is>
          <t>Timolol</t>
        </is>
      </c>
      <c r="E25" s="88" t="inlineStr">
        <is>
          <t>Latanoprost</t>
        </is>
      </c>
      <c r="F25" s="88" t="inlineStr">
        <is>
          <t>Acetazolamide</t>
        </is>
      </c>
      <c r="G25" s="88" t="inlineStr">
        <is>
          <t>Apraclonidine</t>
        </is>
      </c>
      <c r="H25" s="88" t="inlineStr">
        <is>
          <t>Pilocarpine</t>
        </is>
      </c>
      <c r="I25" s="119" t="n">
        <v>1</v>
      </c>
      <c r="J25" s="88" t="inlineStr">
        <is>
          <t>✅ คำตอบที่ถูกต้อง: ข้อ ก. Timolol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(Latanoprost): Latanoprost เป็น FP Prostaglandin analog ลด IOP ผ่าน uveoscleral outflow ผลข้างเคียง: เปลือกตาคล้ำ, iris pigmentation, eyelash growth
• ข้อ ค. (Acetazolamide): Acetazolamide ไม่ตรงกับข้อบ่งใช้หรือกลไกการออกฤทธิ์ที่ถูกต้องตาม AAO Preferred Practice Pattern / Thai Ophthalmological Society Guidelines
• ข้อ ง. (Apraclonidine): Apraclonidine ไม่ตรงกับข้อบ่งใช้หรือกลไกการออกฤทธิ์ที่ถูกต้องตาม AAO Preferred Practice Pattern / Thai Ophthalmological Society Guidelines
• ข้อ จ. (Pilocarpine): Pilocarpine เป็น M3 muscarinic agonist ลด IOP โดยเพิ่ม trabecular outflow ทำให้ miosis, accommodative spasm และ headache เป็น 2nd line ปัจจุบัน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5" s="100" t="n"/>
      <c r="L25" s="88" t="inlineStr">
        <is>
          <t>Glaucoma, Cataract</t>
        </is>
      </c>
      <c r="M25" s="100" t="inlineStr">
        <is>
          <t>Clinic</t>
        </is>
      </c>
      <c r="N25" s="88" t="inlineStr">
        <is>
          <t>ข้อ 75 (Pharmtutor_2024_Set2.md)</t>
        </is>
      </c>
      <c r="O25" s="100" t="n"/>
      <c r="P25" s="100" t="n"/>
      <c r="Q25" s="100" t="n"/>
    </row>
    <row r="26" ht="13.2" customHeight="1" s="49">
      <c r="A26" s="119" t="inlineStr">
        <is>
          <t>25</t>
        </is>
      </c>
      <c r="B26" s="88" t="inlineStr">
        <is>
          <t>ยาหยอดตาชนิดหนึ่ง ฉลากแจ้งว่ามีปริมาณสารสำคัญ polymyxin B sulfate 10,000 units/ml วันหมดอายุคือ 12 เม.ย. 2558 แต่เมื่อตรวจวิเคราะห์พบว่ามีปริมาณสารสำคัญเพียง 8,500 units/ml ยาดังกล่าว จัดเป็นยาประเภทใด</t>
        </is>
      </c>
      <c r="C26" s="100" t="n"/>
      <c r="D26" s="88" t="inlineStr">
        <is>
          <t>ยาปลอม</t>
        </is>
      </c>
      <c r="E26" s="88" t="inlineStr">
        <is>
          <t>ยาเสื่อมคุณภาพ</t>
        </is>
      </c>
      <c r="F26" s="88" t="inlineStr">
        <is>
          <t>ยาผิดมาตรฐาน</t>
        </is>
      </c>
      <c r="G26" s="88" t="inlineStr">
        <is>
          <t>ยาเทียม</t>
        </is>
      </c>
      <c r="H26" s="88" t="inlineStr">
        <is>
          <t>ยาแปรสภาพ ตะลุยโจทย์เภสัชจุฬาฯ สอบผ่าน 100%</t>
        </is>
      </c>
      <c r="I26" s="119" t="n">
        <v>1</v>
      </c>
      <c r="J26" s="88" t="inlineStr">
        <is>
          <t>✅ คำตอบที่ถูกต้อง: ข้อ ก. ยาปลอม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ยาปลอม การเลือก ยาปลอม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(ยาเสื่อมคุณภาพ): ยาเสื่อมคุณภาพ ไม่ตรงกับข้อบ่งใช้หรือกลไกการออกฤทธิ์ที่ถูกต้องตาม AAO Preferred Practice Pattern / Thai Ophthalmological Society Guidelines
• ข้อ ค. (ยาผิดมาตรฐาน): ยาผิดมาตรฐาน ไม่ตรงกับข้อบ่งใช้หรือกลไกการออกฤทธิ์ที่ถูกต้องตาม AAO Preferred Practice Pattern / Thai Ophthalmological Society Guidelines
• ข้อ ง. (ยาเทียม): ยาเทียม ไม่ตรงกับข้อบ่งใช้หรือกลไกการออกฤทธิ์ที่ถูกต้องตาม AAO Preferred Practice Pattern / Thai Ophthalmological Society Guidelines
• ข้อ จ. (ยาแปรสภาพ ตะลุยโจทย์เภสัชจุฬาฯ สอบผ่าน 100%): ยาแปรสภาพ ตะลุยโจทย์เภสัชจุฬาฯ สอบผ่าน 100%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6" s="100" t="n"/>
      <c r="L26" s="88" t="inlineStr">
        <is>
          <t>Glaucoma, Cataract</t>
        </is>
      </c>
      <c r="M26" s="100" t="inlineStr">
        <is>
          <t>Clinic</t>
        </is>
      </c>
      <c r="N26" s="88" t="inlineStr">
        <is>
          <t>ข้อ 3 (LAW-CU-71.md)</t>
        </is>
      </c>
      <c r="O26" s="100" t="n"/>
      <c r="P26" s="100" t="n"/>
      <c r="Q26" s="100" t="n"/>
    </row>
    <row r="27" ht="13.2" customHeight="1" s="49">
      <c r="A27" s="119" t="inlineStr">
        <is>
          <t>26</t>
        </is>
      </c>
      <c r="B27" s="88" t="inlineStr">
        <is>
          <t>Sodium starch glycolate เป็นสารช่วยแตกตัว Case 4: Conjunctivitis</t>
        </is>
      </c>
      <c r="C27" s="100" t="n"/>
      <c r="D27" s="88" t="inlineStr">
        <is>
          <t>Prednisolone acetate 1% eye drops</t>
        </is>
      </c>
      <c r="E27" s="88" t="inlineStr">
        <is>
          <t>Acetazolamide 250 mg BID</t>
        </is>
      </c>
      <c r="F27" s="88" t="inlineStr">
        <is>
          <t>Timolol 0.5% eye drops 1 drop BID</t>
        </is>
      </c>
      <c r="G27" s="88" t="inlineStr">
        <is>
          <t>Latanoprost 0.005% eye drops 1 drop HS</t>
        </is>
      </c>
      <c r="H27" s="88" t="inlineStr">
        <is>
          <t>Brimonidine 0.2% eye drops 1 drop BID</t>
        </is>
      </c>
      <c r="I27" s="119" t="n">
        <v>1</v>
      </c>
      <c r="J27" s="88"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7" s="100" t="n"/>
      <c r="L27" s="88" t="inlineStr">
        <is>
          <t>Conjunctivitis</t>
        </is>
      </c>
      <c r="M27" s="100" t="inlineStr">
        <is>
          <t>Clinic</t>
        </is>
      </c>
      <c r="N27" s="88" t="inlineStr">
        <is>
          <t>ข้อ 1 (PLE_CC1_2555 Day 2.md)</t>
        </is>
      </c>
      <c r="O27" s="100" t="n"/>
      <c r="P27" s="100" t="n"/>
      <c r="Q27" s="100" t="n"/>
    </row>
    <row r="28" ht="13.2" customHeight="1" s="49">
      <c r="A28" s="119" t="inlineStr">
        <is>
          <t>27</t>
        </is>
      </c>
      <c r="B28" s="88"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 ้าตาบ้าง อาการนี้น่าจะเกิดจากสาเหตุใด</t>
        </is>
      </c>
      <c r="C28" s="100" t="n"/>
      <c r="D28" s="88" t="inlineStr">
        <is>
          <t>Latanoprost 0.005% eye drops 1 drop HS</t>
        </is>
      </c>
      <c r="E28" s="88" t="inlineStr">
        <is>
          <t>Brimonidine 0.2% eye drops 1 drop BID</t>
        </is>
      </c>
      <c r="F28" s="88" t="inlineStr">
        <is>
          <t>Dorzolamide 2% eye drops 1 drop BID</t>
        </is>
      </c>
      <c r="G28" s="88" t="inlineStr">
        <is>
          <t>Tobramycin 0.3% eye drops 1 drop QID</t>
        </is>
      </c>
      <c r="H28" s="88" t="inlineStr">
        <is>
          <t>Chloramphenicol 0.5% eye drops 1 drop QID</t>
        </is>
      </c>
      <c r="I28" s="119" t="n">
        <v>1</v>
      </c>
      <c r="J28" s="88"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8" s="100" t="n"/>
      <c r="L28" s="88" t="inlineStr">
        <is>
          <t>Conjunctivitis</t>
        </is>
      </c>
      <c r="M28" s="100" t="inlineStr">
        <is>
          <t>Clinic</t>
        </is>
      </c>
      <c r="N28" s="88" t="inlineStr">
        <is>
          <t>ข้อ 1 (PLE_CC1_2555 Day 2.md)</t>
        </is>
      </c>
      <c r="O28" s="100" t="n"/>
      <c r="P28" s="100" t="n"/>
      <c r="Q28" s="100" t="n"/>
    </row>
    <row r="29" ht="13.2" customHeight="1" s="49">
      <c r="A29" s="119" t="inlineStr">
        <is>
          <t>28</t>
        </is>
      </c>
      <c r="B29" s="88" t="inlineStr">
        <is>
          <t>เก็บยาหยอดตาไว้ที่อุณหภูมิห้องปกติ ให้แสงสว่างส่องถึง</t>
        </is>
      </c>
      <c r="C29" s="100" t="n"/>
      <c r="D29" s="88" t="inlineStr">
        <is>
          <t>Tobramycin 0.3% eye drops 1 drop QID</t>
        </is>
      </c>
      <c r="E29" s="88" t="inlineStr">
        <is>
          <t>Chloramphenicol 0.5% eye drops 1 drop QID</t>
        </is>
      </c>
      <c r="F29" s="88" t="inlineStr">
        <is>
          <t>Artificial tears 1 drop QID</t>
        </is>
      </c>
      <c r="G29" s="88" t="inlineStr">
        <is>
          <t>Antazoline/Tetrahydrozoline eye drops 1 drop TID</t>
        </is>
      </c>
      <c r="H29" s="88" t="inlineStr">
        <is>
          <t>Prednisolone acetate 1% eye drops</t>
        </is>
      </c>
      <c r="I29" s="119" t="n">
        <v>1</v>
      </c>
      <c r="J29" s="88"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9" s="100" t="n"/>
      <c r="L29" s="88" t="inlineStr">
        <is>
          <t>Glaucoma, Cataract</t>
        </is>
      </c>
      <c r="M29" s="100" t="inlineStr">
        <is>
          <t>Clinic</t>
        </is>
      </c>
      <c r="N29" s="88" t="inlineStr">
        <is>
          <t>ข้อ 1 (PLE_CC1_2555 Day 2.md)</t>
        </is>
      </c>
      <c r="O29" s="100" t="n"/>
      <c r="P29" s="100" t="n"/>
      <c r="Q29" s="100" t="n"/>
    </row>
    <row r="30" ht="13.2" customHeight="1" s="49">
      <c r="A30" s="119" t="inlineStr">
        <is>
          <t>29</t>
        </is>
      </c>
      <c r="B30" s="88" t="inlineStr">
        <is>
          <t>เมื่อหยอดตาเสร็จแล้ว หลับตาสักครู่ และไม่ควรใช้ยาร่วมกับผู้อื่น</t>
        </is>
      </c>
      <c r="C30" s="100" t="n"/>
      <c r="D30" s="88" t="inlineStr">
        <is>
          <t>Antazoline/Tetrahydrozoline eye drops 1 drop TID</t>
        </is>
      </c>
      <c r="E30" s="88" t="inlineStr">
        <is>
          <t>Prednisolone acetate 1% eye drops</t>
        </is>
      </c>
      <c r="F30" s="88" t="inlineStr">
        <is>
          <t>Acetazolamide 250 mg BID</t>
        </is>
      </c>
      <c r="G30" s="88" t="inlineStr">
        <is>
          <t>Timolol 0.5% eye drops 1 drop BID</t>
        </is>
      </c>
      <c r="H30" s="88" t="inlineStr">
        <is>
          <t>Latanoprost 0.005% eye drops 1 drop HS</t>
        </is>
      </c>
      <c r="I30" s="119" t="n">
        <v>1</v>
      </c>
      <c r="J30" s="88" t="inlineStr">
        <is>
          <t>✅ คำตอบที่ถูกต้อง: ข้อ ก. Antazoline/Tetrahydrozoline eye drops 1 drop TID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Antazoline/Tetrahydrozoline eye drops 1 drop TID การเลือก Antazoline/Tetrahydrozoline eye drops 1 drop TID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ข้อ จ. (Latanoprost 0.005% eye drops 1 drop HS): Latanoprost เป็น FP Prostaglandin analog ลด IOP ผ่าน uveoscleral outflow ผลข้างเคียง: เปลือกตาคล้ำ, iris pigmentation, eyelash growth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0" s="100" t="n"/>
      <c r="L30" s="88" t="inlineStr">
        <is>
          <t>Glaucoma, Cataract</t>
        </is>
      </c>
      <c r="M30" s="100" t="inlineStr">
        <is>
          <t>Clinic</t>
        </is>
      </c>
      <c r="N30" s="88" t="inlineStr">
        <is>
          <t>ข้อ 2 (PLE_CC1_2555 Day 2.md)</t>
        </is>
      </c>
      <c r="O30" s="100" t="n"/>
      <c r="P30" s="100" t="n"/>
      <c r="Q30" s="100" t="n"/>
    </row>
    <row r="31" ht="13.2" customHeight="1" s="49">
      <c r="A31" s="119" t="inlineStr">
        <is>
          <t>30</t>
        </is>
      </c>
      <c r="B31" s="88" t="inlineStr">
        <is>
          <t>หากลืมหยอดตา สามารถหยอดพร้อมกัน 2 หยดในครั้งถัดไปได้</t>
        </is>
      </c>
      <c r="C31" s="100" t="n"/>
      <c r="D31" s="88" t="inlineStr">
        <is>
          <t>Timolol 0.5% eye drops 1 drop BID</t>
        </is>
      </c>
      <c r="E31" s="88" t="inlineStr">
        <is>
          <t>Latanoprost 0.005% eye drops 1 drop HS</t>
        </is>
      </c>
      <c r="F31" s="88" t="inlineStr">
        <is>
          <t>Brimonidine 0.2% eye drops 1 drop BID</t>
        </is>
      </c>
      <c r="G31" s="88" t="inlineStr">
        <is>
          <t>Dorzolamide 2% eye drops 1 drop BID</t>
        </is>
      </c>
      <c r="H31" s="88" t="inlineStr">
        <is>
          <t>Tobramycin 0.3% eye drops 1 drop QID</t>
        </is>
      </c>
      <c r="I31" s="119" t="n">
        <v>1</v>
      </c>
      <c r="J31" s="88" t="inlineStr">
        <is>
          <t>✅ คำตอบที่ถูกต้อง: ข้อ ก. Timolol 0.5%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0.5% eye drops 1 drop BID การเลือก Timolol 0.5%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(Latanoprost 0.005% eye drops 1 drop HS): Latanoprost เป็น FP Prostaglandin analog ลด IOP ผ่าน uveoscleral outflow ผลข้างเคียง: เปลือกตาคล้ำ, iris pigmentation, eyelash growth
• ข้อ ค. (Brimonidine 0.2% eye drops 1 drop BID): Brimonidine เป็น Alpha-2 adrenergic agonist ลด aqueous production และเพิ่ม uveoscleral outflow ต้องระวังในเด็กเล็ก (CNS depression)
• ข้อ ง. (Dorzolamide 2% eye drops 1 drop BID): Dorzolamide เป็น Topical Carbonic anhydrase inhibitor ลด aqueous production ผลข้างเคียง: metallic taste, ocular burning
• ข้อ จ. (Tobramycin 0.3% eye drops 1 drop QID): Tobramycin 0.3%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1" s="100" t="n"/>
      <c r="L31" s="88" t="inlineStr">
        <is>
          <t>Glaucoma, Cataract</t>
        </is>
      </c>
      <c r="M31" s="100" t="inlineStr">
        <is>
          <t>Clinic</t>
        </is>
      </c>
      <c r="N31" s="88" t="inlineStr">
        <is>
          <t>ข้อ 4 (PLE_CC1_2555 Day 2.md)</t>
        </is>
      </c>
      <c r="O31" s="100" t="n"/>
      <c r="P31" s="100" t="n"/>
      <c r="Q31" s="100" t="n"/>
    </row>
    <row r="32" ht="13.2" customHeight="1" s="49">
      <c r="A32" s="119" t="inlineStr">
        <is>
          <t>31</t>
        </is>
      </c>
      <c r="B32" s="88" t="inlineStr">
        <is>
          <t>ยาใดจะทำให้อาการตาแดงของผู้หญิงรายนี้หายไปได้ดีที่สุด</t>
        </is>
      </c>
      <c r="C32" s="100" t="n"/>
      <c r="D32" s="88" t="inlineStr">
        <is>
          <t>Antihistamines</t>
        </is>
      </c>
      <c r="E32" s="88" t="inlineStr">
        <is>
          <t>Antibacterials</t>
        </is>
      </c>
      <c r="F32" s="88" t="inlineStr">
        <is>
          <t>Antivirals</t>
        </is>
      </c>
      <c r="G32" s="88" t="inlineStr">
        <is>
          <t>Vasoconstrictors</t>
        </is>
      </c>
      <c r="H32" s="88" t="inlineStr">
        <is>
          <t>mast cell stabilizers decongestant หรือ oral antihistamine (ref: หนังสือ survival guideline on pharmacotherapy Rx30 care&amp; Rx31 science,Pharmacy, PSU)</t>
        </is>
      </c>
      <c r="I32" s="119" t="n">
        <v>1</v>
      </c>
      <c r="J32" s="88" t="inlineStr">
        <is>
          <t>✅ คำตอบที่ถูกต้อง: ข้อ ก. Antihistamines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Antihistamines การเลือก Antihistamines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(Antibacterials): Antibacterials ไม่ตรงกับข้อบ่งใช้หรือกลไกการออกฤทธิ์ที่ถูกต้องตาม AAO Preferred Practice Pattern / Thai Ophthalmological Society Guidelines
• ข้อ ค. (Antivirals): Antivirals ไม่ตรงกับข้อบ่งใช้หรือกลไกการออกฤทธิ์ที่ถูกต้องตาม AAO Preferred Practice Pattern / Thai Ophthalmological Society Guidelines
• ข้อ ง. (Vasoconstrictors): Vasoconstrictors ไม่ตรงกับข้อบ่งใช้หรือกลไกการออกฤทธิ์ที่ถูกต้องตาม AAO Preferred Practice Pattern / Thai Ophthalmological Society Guidelines
• ข้อ จ. (mast cell stabilizers decongestant หรือ oral antihistamine (ref: หนังสือ survival guideline on pharmacotherapy Rx30 care&amp; Rx31 science,Pharmacy, PSU)): mast cell stabilizers decongestant หรือ oral antihistamine (ref: หนังสือ survival guideline on pharmacotherapy Rx30 care&amp; Rx31 science,Pharmacy, PSU)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2" s="100" t="n"/>
      <c r="L32" s="88" t="inlineStr">
        <is>
          <t>Conjunctivitis</t>
        </is>
      </c>
      <c r="M32" s="100" t="inlineStr">
        <is>
          <t>Clinic</t>
        </is>
      </c>
      <c r="N32" s="88" t="inlineStr">
        <is>
          <t>ข้อ 2 (PLE_CC1_2554 SET2.md)</t>
        </is>
      </c>
      <c r="O32" s="100" t="n"/>
      <c r="P32" s="100" t="n"/>
      <c r="Q32" s="100" t="n"/>
    </row>
    <row r="33" ht="13.2" customHeight="1" s="49">
      <c r="A33" s="119" t="inlineStr">
        <is>
          <t>32</t>
        </is>
      </c>
      <c r="B33" s="88" t="inlineStr">
        <is>
          <t>ข้อใดผิดเกี่ยวกับคำแนะนาในการหยอดตา</t>
        </is>
      </c>
      <c r="C33" s="100" t="n"/>
      <c r="D33" s="88" t="inlineStr">
        <is>
          <t>การป้องกันรสขมจากยาหยอดตา ทำได้โดยการกดบริเวณหัวตา</t>
        </is>
      </c>
      <c r="E33" s="88" t="inlineStr">
        <is>
          <t>ควรใช้ขี้ผึ้งป้ายตา หลัง ยาหยอดตา 5-10 นาที</t>
        </is>
      </c>
      <c r="F33" s="88" t="inlineStr">
        <is>
          <t>อายุของยาหยอดตา คือ 1 เดือนหลังจากเปิดใช้</t>
        </is>
      </c>
      <c r="G33" s="88" t="inlineStr">
        <is>
          <t>ยาหยอดตาทุกชนิด ต้องเก็บในตู้เย็น</t>
        </is>
      </c>
      <c r="H33" s="88" t="inlineStr">
        <is>
          <t>ไม่สามารถใช้แทนกันได้ทุกกรณี</t>
        </is>
      </c>
      <c r="I33" s="119" t="n">
        <v>4</v>
      </c>
      <c r="J33" s="88" t="inlineStr">
        <is>
          <t>✅ คำตอบที่ถูกต้อง: ข้อ ง. ยาหยอดตาทุกชนิด ต้องเก็บในตู้เย็น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ยาหยอดตาทุกชนิด ต้องเก็บในตู้เย็น การเลือก ยาหยอดตาทุกชนิด ต้องเก็บในตู้เย็น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ก. (การป้องกันรสขมจากยาหยอดตา ทำได้โดยการกดบริเวณหัวตา): การป้องกันรสขมจากยาหยอดตา ทำได้โดยการกดบริเวณหัวตา ไม่ตรงกับข้อบ่งใช้หรือกลไกการออกฤทธิ์ที่ถูกต้องตาม AAO Preferred Practice Pattern / Thai Ophthalmological Society Guidelines
• ข้อ ข. (ควรใช้ขี้ผึ้งป้ายตา หลัง ยาหยอดตา 5-10 นาที): ควรใช้ขี้ผึ้งป้ายตา หลัง ยาหยอดตา 5-10 นาที ไม่ตรงกับข้อบ่งใช้หรือกลไกการออกฤทธิ์ที่ถูกต้องตาม AAO Preferred Practice Pattern / Thai Ophthalmological Society Guidelines
• ข้อ ค. (อายุของยาหยอดตา คือ 1 เดือนหลังจากเปิดใช้): อายุของยาหยอดตา คือ 1 เดือนหลังจากเปิดใช้ ไม่ตรงกับข้อบ่งใช้หรือกลไกการออกฤทธิ์ที่ถูกต้องตาม AAO Preferred Practice Pattern / Thai Ophthalmological Society Guidelines
• ข้อ จ. (หากสีของยาหยอดตาเปลี่ยนไปทุกกรณี ควรนำไปทิ้ง ): หากสีของยาหยอดตาเปลี่ยนไปทุกกรณี ควรนำไปทิ้ง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3" s="100" t="n"/>
      <c r="L33" s="88" t="inlineStr">
        <is>
          <t>Glaucoma, Cataract</t>
        </is>
      </c>
      <c r="M33" s="100" t="inlineStr">
        <is>
          <t>Clinic</t>
        </is>
      </c>
      <c r="N33" s="88" t="inlineStr">
        <is>
          <t>ข้อ 6 (PLE_CC1_2554 SET2.md)</t>
        </is>
      </c>
      <c r="O33" s="100" t="n"/>
      <c r="P33" s="100" t="n"/>
      <c r="Q33" s="100" t="n"/>
    </row>
    <row r="34" ht="13.2" customHeight="1" s="49">
      <c r="A34" s="119" t="inlineStr">
        <is>
          <t>33</t>
        </is>
      </c>
      <c r="B34" s="88" t="inlineStr">
        <is>
          <t>เชื้อก่อโรคใดต่อไปนี้พบเป็นสาเหตุน้อยที่สุดที่ทำให้เกิดเยื่อบุตาอักเสบ (conjunctivitis)</t>
        </is>
      </c>
      <c r="C34" s="100" t="n"/>
      <c r="D34" s="88" t="inlineStr">
        <is>
          <t>Adenovirus</t>
        </is>
      </c>
      <c r="E34" s="88" t="inlineStr">
        <is>
          <t>Rhinovirus</t>
        </is>
      </c>
      <c r="F34" s="88" t="inlineStr">
        <is>
          <t>Streptococcous spp.</t>
        </is>
      </c>
      <c r="G34" s="88" t="inlineStr">
        <is>
          <t>Haemophilus influenza</t>
        </is>
      </c>
      <c r="H34" s="88" t="inlineStr">
        <is>
          <t>Staphylococcous spp.</t>
        </is>
      </c>
      <c r="I34" s="119" t="n">
        <v>1</v>
      </c>
      <c r="J34" s="88" t="inlineStr">
        <is>
          <t>✅ คำตอบที่ถูกต้อง: ข้อ ก. Adenovirus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Adenovirus การเลือก Adenovirus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(Rhinovirus): Rhinovirus ไม่ตรงกับข้อบ่งใช้หรือกลไกการออกฤทธิ์ที่ถูกต้องตาม AAO Preferred Practice Pattern / Thai Ophthalmological Society Guidelines
• ข้อ ค. (Streptococcous spp.): Streptococcous spp. ไม่ตรงกับข้อบ่งใช้หรือกลไกการออกฤทธิ์ที่ถูกต้องตาม AAO Preferred Practice Pattern / Thai Ophthalmological Society Guidelines
• ข้อ ง. (Haemophilus influenza): วัคซีนไข้หวัดใหญ่ชนิด inactivated ฉีดปีละ 1 ครั้ง ในกลุ่มเสี่ยง 7 กลุ่มโรคเรื้อรัง และเด็กอายุ 6 เดือน - 2 ปี
• ข้อ จ. (Staphylococcous spp.): Staphylococcous spp.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4" s="100" t="n"/>
      <c r="L34" s="88" t="inlineStr">
        <is>
          <t>Conjunctivitis</t>
        </is>
      </c>
      <c r="M34" s="100" t="inlineStr">
        <is>
          <t>Clinic</t>
        </is>
      </c>
      <c r="N34" s="88" t="inlineStr">
        <is>
          <t>ข้อ 28 (PLE_CC1_Practice_Exam.md)</t>
        </is>
      </c>
      <c r="O34" s="100" t="n"/>
      <c r="P34" s="100" t="n"/>
      <c r="Q34" s="100" t="n"/>
    </row>
    <row r="35" ht="13.2" customHeight="1" s="49">
      <c r="A35" s="119" t="inlineStr">
        <is>
          <t>34</t>
        </is>
      </c>
      <c r="B35" s="88" t="inlineStr">
        <is>
          <t>ต่อมาผู้ป่วยหญิงไทยรายเดิมมาขอซื้อยาหยอดตาตัวเดิมเนื่องจากมีอาการตามัว ปวดตามาก และตาสู้แสง ไม่ได้ เป็นมา 5 วันแล้ว ข้อใดเป็นข้อปฏิบัติที่ถูกต้องที่สุด</t>
        </is>
      </c>
      <c r="C35" s="100" t="n"/>
      <c r="D35" s="88" t="inlineStr">
        <is>
          <t>ซักประวัติหาสาเหตุที่เกิดขึ้นพร้อมกับจ่ายยาตัวเดิมเพื่อบรรเทาอาการ</t>
        </is>
      </c>
      <c r="E35" s="88" t="inlineStr">
        <is>
          <t>เปลี่ยนตัวยาที่มีข้อบ่งใช้เดิมแต่เป็นยากลุ่มใหม่เนื่องจากผู้ป่วยยังคงมีอาการเกี่ยวกับดวงตาอยู่</t>
        </is>
      </c>
      <c r="F35" s="88" t="inlineStr">
        <is>
          <t>ซักประวัติเพิ่มเติมเกี่ยวกับโรคประจำตัว การใช้ยาก่อนหน้า การมองเห็น</t>
        </is>
      </c>
      <c r="G35" s="88" t="inlineStr">
        <is>
          <t>แนะนำให้ผู้ป่วยสังเกตอาการไปก่อนถ้าไม่ดีขึ้นให้กลับมาพบเภสัชกรอีกครั้งเพื่อหาสาเหตุ</t>
        </is>
      </c>
      <c r="H35" s="88" t="inlineStr">
        <is>
          <t>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t>
        </is>
      </c>
      <c r="I35" s="119" t="n">
        <v>1</v>
      </c>
      <c r="J35" s="88" t="inlineStr">
        <is>
          <t>✅ คำตอบที่ถูกต้อง: ข้อ ก. ซักประวัติหาสาเหตุที่เกิดขึ้นพร้อมกับจ่ายยาตัวเดิมเพื่อบรรเทาอาการ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ซักประวัติหาสาเหตุที่เกิดขึ้นพร้อมกับจ่ายยาตัวเดิมเพื่อบรรเทาอาการ การเลือก ซักประวัติหาสาเหตุที่เกิดขึ้นพร้อมกับจ่ายยาตัวเดิมเพื่อบรรเทาอาการ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เปลี่ยนตัวยาที่มีข้อบ่งใช้เดิมแต่เป็นยากลุ่มใหม่เนื่องจากผู้ป่วยยังคงมีอาการเกี่ยวกับดวงตาอยู่): เปลี่ยนตัวยาที่มีข้อบ่งใช้เดิมแต่เป็นยากลุ่มใหม่เนื่องจากผู้ป่วยยังคงมีอาการเกี่ยวกับดวงตาอยู่ ไม่ตรงกับข้อบ่งใช้หรือกลไกการออกฤทธิ์ที่ถูกต้องตาม AAO Preferred Practice Pattern / Thai Ophthalmological Society Guidelines
• ข้อ ค. (ซักประวัติเพิ่มเติมเกี่ยวกับโรคประจำตัว การใช้ยาก่อนหน้า การมองเห็น): ซักประวัติเพิ่มเติมเกี่ยวกับโรคประจำตัว การใช้ยาก่อนหน้า การมองเห็น ไม่ตรงกับข้อบ่งใช้หรือกลไกการออกฤทธิ์ที่ถูกต้องตาม AAO Preferred Practice Pattern / Thai Ophthalmological Society Guidelines
• ข้อ ง. (แนะนำให้ผู้ป่วยสังเกตอาการไปก่อนถ้าไม่ดีขึ้นให้กลับมาพบเภสัชกรอีกครั้งเพื่อหาสาเหตุ): แนะนำให้ผู้ป่วยสังเกตอาการไปก่อนถ้าไม่ดีขึ้นให้กลับมาพบเภสัชกรอีกครั้งเพื่อหาสาเหตุ ไม่ตรงกับข้อบ่งใช้หรือกลไกการออกฤทธิ์ที่ถูกต้องตาม AAO Preferred Practice Pattern / Thai Ophthalmological Society Guidelines
• ข้อ จ.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5" s="100" t="n"/>
      <c r="L35" s="88" t="inlineStr">
        <is>
          <t>Glaucoma, Cataract</t>
        </is>
      </c>
      <c r="M35" s="100" t="inlineStr">
        <is>
          <t>Clinic</t>
        </is>
      </c>
      <c r="N35" s="88" t="inlineStr">
        <is>
          <t>ข้อ 9 (PLE_CC1_Practice_Exam.md)</t>
        </is>
      </c>
      <c r="O35" s="100" t="n"/>
      <c r="P35" s="100" t="n"/>
      <c r="Q35" s="100" t="n"/>
    </row>
    <row r="36" ht="13.2" customHeight="1" s="49">
      <c r="A36" s="119" t="inlineStr">
        <is>
          <t>35</t>
        </is>
      </c>
      <c r="B36" s="88" t="inlineStr">
        <is>
          <t>สถานการณ์จำลอง ณ ร้านยา หญิงไทยวัยกลางคน มาขอซื้อยา เนื่องจากมีอาการน้ำมูกไหล คันและคัดจมูก จามบ่อยๆ เป็นมา ตั้งแต่เดือนที่แล้ว โดยมีอาการประมาณ 2 ครั้งต่อสัปดาห์ เภสัชกรได้สอบถามเพิ่มเติมพบว่าน้ำมูกมีลักษณะ ใส ไม่มีไข้ คันตาเป็นบางครั้ง และมักเป็นช่วงกลางวัน ปัจจุบันมีอาชีพเป็นแม่ค้าขายข้าวแกง โดยช่วงนี้มีการ ทำถนนหน้าร้าน และมีโรคที่เป็นอยู่คือต้อหิน ปฏิเสธการแพ้ยา ถ้าท่านเป็นเภสัชกรประจำร้านยาจะมีวิธีการ จัดการอย่างไรจึงจะเหมาะสมที่สุด</t>
        </is>
      </c>
      <c r="C36" s="100" t="n"/>
      <c r="D36" s="88" t="inlineStr">
        <is>
          <t>จ่ายยา Actifedห</t>
        </is>
      </c>
      <c r="E36" s="88" t="inlineStr">
        <is>
          <t>จ่ายยา Hydroxyzine</t>
        </is>
      </c>
      <c r="F36" s="88" t="inlineStr">
        <is>
          <t>จ่ายยา Fexofenadine</t>
        </is>
      </c>
      <c r="G36" s="88" t="inlineStr">
        <is>
          <t>จ่ายยา Brompheniramine</t>
        </is>
      </c>
      <c r="H36" s="88" t="inlineStr">
        <is>
          <t>จ่ายยา Chlorpheniramine</t>
        </is>
      </c>
      <c r="I36" s="119" t="n">
        <v>1</v>
      </c>
      <c r="J36" s="88" t="inlineStr">
        <is>
          <t>✅ คำตอบที่ถูกต้อง: ข้อ ก. จ่ายยา Actifedห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จ่ายยา Actifedห จ่ายยา Actifed ห จ่ายยา Actifed ห จ่ายยา Actifed ห จ่ายยา Actifed ห การเลือก จ่ายยา Actifed ห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(จ่ายยา Hydroxyzine): จ่ายยา Hydroxyzine ไม่ตรงกับข้อบ่งใช้หรือกลไกการออกฤทธิ์ที่ถูกต้องตาม AAO Preferred Practice Pattern / Thai Ophthalmological Society Guidelines
• ข้อ ค. (จ่ายยา Fexofenadine): เป็น 2nd generation non-sedating H1-antihistamine ไม่ผ่าน blood-brain barrier จึงแทบไม่มีฤทธิ์ง่วงซึม หลีกเลี่ยงการรับประทานพร้อมน้ำผลไม้รสเปรี้ยว (grapefruit, orange juice)
• ข้อ ง. (จ่ายยา Brompheniramine): จ่ายยา Brompheniramine ไม่ตรงกับข้อบ่งใช้หรือกลไกการออกฤทธิ์ที่ถูกต้องตาม AAO Preferred Practice Pattern / Thai Ophthalmological Society Guidelines
• ข้อ จ. (จ่ายยา Chlorpheniramine): เป็น 1st generation H1-antihistamine มี anticholinergic ADRs เด่น (ง่วงซึม ปากแห้ง ตาพร่า ปัสสาวะคั่ง ท้องผูก) ควรหลีกเลี่ยงในผู้สูงอายุตาม Beers Criteria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6" s="100" t="n"/>
      <c r="L36" s="88" t="inlineStr">
        <is>
          <t>Glaucoma, Cataract</t>
        </is>
      </c>
      <c r="M36" s="100" t="inlineStr">
        <is>
          <t>Clinic</t>
        </is>
      </c>
      <c r="N36" s="88" t="inlineStr">
        <is>
          <t>ข้อ 27 (PLE_CC1_Practice_Exam.md)</t>
        </is>
      </c>
      <c r="O36" s="100" t="n"/>
      <c r="P36" s="100" t="n"/>
      <c r="Q36" s="100" t="n"/>
    </row>
    <row r="37" ht="13.2" customHeight="1" s="49">
      <c r="A37" s="119" t="inlineStr">
        <is>
          <t>36</t>
        </is>
      </c>
      <c r="B37" s="88" t="inlineStr">
        <is>
          <t>Sodium starch glycolate เป็นสารช่วยแตกตัว เรื่องที่ 4 Conjunctivitis</t>
        </is>
      </c>
      <c r="C37" s="100" t="n"/>
      <c r="D37" s="88" t="inlineStr">
        <is>
          <t>Prednisolone acetate 1% eye drops</t>
        </is>
      </c>
      <c r="E37" s="88" t="inlineStr">
        <is>
          <t>Acetazolamide 250 mg BID</t>
        </is>
      </c>
      <c r="F37" s="88" t="inlineStr">
        <is>
          <t>Timolol 0.5% eye drops 1 drop BID</t>
        </is>
      </c>
      <c r="G37" s="88" t="inlineStr">
        <is>
          <t>Latanoprost 0.005% eye drops 1 drop HS</t>
        </is>
      </c>
      <c r="H37" s="88" t="inlineStr">
        <is>
          <t>Brimonidine 0.2% eye drops 1 drop BID</t>
        </is>
      </c>
      <c r="I37" s="119" t="n">
        <v>1</v>
      </c>
      <c r="J37" s="88"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7" s="100" t="n"/>
      <c r="L37" s="88" t="inlineStr">
        <is>
          <t>Conjunctivitis</t>
        </is>
      </c>
      <c r="M37" s="100" t="inlineStr">
        <is>
          <t>Clinic</t>
        </is>
      </c>
      <c r="N37" s="88" t="inlineStr">
        <is>
          <t>ข้อ 1 (PLE_CC1_Key_Rx20_UBU.md)</t>
        </is>
      </c>
      <c r="O37" s="100" t="n"/>
      <c r="P37" s="100" t="n"/>
      <c r="Q37" s="100" t="n"/>
    </row>
    <row r="38" ht="13.2" customHeight="1" s="49">
      <c r="A38" s="119" t="inlineStr">
        <is>
          <t>37</t>
        </is>
      </c>
      <c r="B38" s="88"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และมีน้ำตาบ้าง อาการนี้น่าจะเกิดจากสาเหตุใด</t>
        </is>
      </c>
      <c r="C38" s="100" t="n"/>
      <c r="D38" s="88" t="inlineStr">
        <is>
          <t>Latanoprost 0.005% eye drops 1 drop HS</t>
        </is>
      </c>
      <c r="E38" s="88" t="inlineStr">
        <is>
          <t>Brimonidine 0.2% eye drops 1 drop BID</t>
        </is>
      </c>
      <c r="F38" s="88" t="inlineStr">
        <is>
          <t>Dorzolamide 2% eye drops 1 drop BID</t>
        </is>
      </c>
      <c r="G38" s="88" t="inlineStr">
        <is>
          <t>Tobramycin 0.3% eye drops 1 drop QID</t>
        </is>
      </c>
      <c r="H38" s="88" t="inlineStr">
        <is>
          <t>Chloramphenicol 0.5% eye drops 1 drop QID</t>
        </is>
      </c>
      <c r="I38" s="119" t="n">
        <v>1</v>
      </c>
      <c r="J38" s="88"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8" s="100" t="n"/>
      <c r="L38" s="88" t="inlineStr">
        <is>
          <t>Conjunctivitis</t>
        </is>
      </c>
      <c r="M38" s="100" t="inlineStr">
        <is>
          <t>Clinic</t>
        </is>
      </c>
      <c r="N38" s="88" t="inlineStr">
        <is>
          <t>ข้อ 1 (PLE_CC1_Key_Rx20_UBU.md)</t>
        </is>
      </c>
      <c r="O38" s="100" t="n"/>
      <c r="P38" s="100" t="n"/>
      <c r="Q38" s="100" t="n"/>
    </row>
    <row r="39" ht="13.2" customHeight="1" s="49">
      <c r="A39" s="119" t="inlineStr">
        <is>
          <t>38</t>
        </is>
      </c>
      <c r="B39" s="88" t="inlineStr">
        <is>
          <t>เมื่อหยอดตาเสร็จแล้ว หลับตาสักครู่ และไม่ควรใช้ยาร่วมกับผู้อื่น</t>
        </is>
      </c>
      <c r="C39" s="100" t="n"/>
      <c r="D39" s="88" t="inlineStr">
        <is>
          <t>Tobramycin 0.3% eye drops 1 drop QID</t>
        </is>
      </c>
      <c r="E39" s="88" t="inlineStr">
        <is>
          <t>Chloramphenicol 0.5% eye drops 1 drop QID</t>
        </is>
      </c>
      <c r="F39" s="88" t="inlineStr">
        <is>
          <t>Artificial tears 1 drop QID</t>
        </is>
      </c>
      <c r="G39" s="88" t="inlineStr">
        <is>
          <t>Antazoline/Tetrahydrozoline eye drops 1 drop TID</t>
        </is>
      </c>
      <c r="H39" s="88" t="inlineStr">
        <is>
          <t>Prednisolone acetate 1% eye drops</t>
        </is>
      </c>
      <c r="I39" s="119" t="n">
        <v>1</v>
      </c>
      <c r="J39" s="88"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9" s="100" t="n"/>
      <c r="L39" s="88" t="inlineStr">
        <is>
          <t>Glaucoma, Cataract</t>
        </is>
      </c>
      <c r="M39" s="100" t="inlineStr">
        <is>
          <t>Clinic</t>
        </is>
      </c>
      <c r="N39" s="88" t="inlineStr">
        <is>
          <t>ข้อ 2 (PLE_CC1_Key_Rx20_UBU.md)</t>
        </is>
      </c>
      <c r="O39" s="100" t="n"/>
      <c r="P39" s="100" t="n"/>
      <c r="Q39" s="100" t="n"/>
    </row>
    <row r="40" ht="13.2" customHeight="1" s="49">
      <c r="A40" s="119" t="inlineStr">
        <is>
          <t>39</t>
        </is>
      </c>
      <c r="B40" s="88" t="inlineStr">
        <is>
          <t>... มักไม่มีขี้ตาหรือมีขี้ตาเป็นเมือกใสๆ เล็กน้อย การติดต่อของโรคเกิดโดยตรงจากการสัมผัส การใช้ของร่วมกัน การไอจาม แม้กระทั่งการหายใจรดกันก็อาจทำให้เชื้อแพร่กระจายได้ หลังจากได้รับเชื้อแล้วจะทำให้เกิดอาการภายใน 1-2 วัน และเมื่อเกิดเป็นตาแดงขึ้น จะมีโอกาสแพร่เชื้อให้ผู้อื่นนานถึง 2 สัปดาห์</t>
        </is>
      </c>
      <c r="C40" s="100" t="n"/>
      <c r="D40" s="88" t="inlineStr">
        <is>
          <t>Antazoline/Tetrahydrozoline eye drops 1 drop TID</t>
        </is>
      </c>
      <c r="E40" s="88" t="inlineStr">
        <is>
          <t>Prednisolone acetate 1% eye drops</t>
        </is>
      </c>
      <c r="F40" s="88" t="inlineStr">
        <is>
          <t>Acetazolamide 250 mg BID</t>
        </is>
      </c>
      <c r="G40" s="88" t="inlineStr">
        <is>
          <t>Timolol 0.5% eye drops 1 drop BID</t>
        </is>
      </c>
      <c r="H40" s="88" t="inlineStr">
        <is>
          <t>Latanoprost 0.005% eye drops 1 drop HS</t>
        </is>
      </c>
      <c r="I40" s="119" t="n">
        <v>5</v>
      </c>
      <c r="J40" s="88" t="inlineStr">
        <is>
          <t>✅ คำตอบที่ถูกต้อง: ข้อ จ.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ก.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0" s="100" t="n"/>
      <c r="L40" s="88" t="inlineStr">
        <is>
          <t>Conjunctivitis</t>
        </is>
      </c>
      <c r="M40" s="100" t="inlineStr">
        <is>
          <t>Clinic</t>
        </is>
      </c>
      <c r="N40" s="88" t="inlineStr">
        <is>
          <t>ข้อ 5 (PLE_CC1_Key_Rx20_UBU.md)</t>
        </is>
      </c>
      <c r="O40" s="100" t="n"/>
      <c r="P40" s="100" t="n"/>
      <c r="Q40" s="100" t="n"/>
    </row>
    <row r="41" ht="13.2" customHeight="1" s="49">
      <c r="A41" s="119" t="inlineStr">
        <is>
          <t>40</t>
        </is>
      </c>
      <c r="B41" s="88" t="inlineStr">
        <is>
          <t>ยาหยอดตาในข้อใดที่สามารถใช้รักษาเชื้อที่ย้อมแกรมพบได้ก่อนหน้านี้</t>
        </is>
      </c>
      <c r="C41" s="100" t="n"/>
      <c r="D41" s="88" t="inlineStr">
        <is>
          <t>Polymyxin B + Neomycin + Gramicidin</t>
        </is>
      </c>
      <c r="E41" s="88" t="inlineStr">
        <is>
          <t>Chloramphenicol</t>
        </is>
      </c>
      <c r="F41" s="88" t="inlineStr">
        <is>
          <t>Latanoprost</t>
        </is>
      </c>
      <c r="G41" s="88" t="inlineStr">
        <is>
          <t>Antazoline</t>
        </is>
      </c>
      <c r="H41" s="88" t="inlineStr">
        <is>
          <t>Dexamethasone</t>
        </is>
      </c>
      <c r="I41" s="119" t="n">
        <v>1</v>
      </c>
      <c r="J41" s="88" t="inlineStr">
        <is>
          <t>✅ คำตอบที่ถูกต้อง: ข้อ ก. Polymyxin B + Neomycin + Gramicidin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Polymyxin B + Neomycin + Gramicidin การเลือก Polymyxin B + Neomycin + Gramicidin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Chloramphenicol ไม่ตรงกับข้อบ่งใช้หรือกลไกการออกฤทธิ์ที่ถูกต้องตาม AAO Preferred Practice Pattern / Thai Ophthalmological Society Guidelines
• ข้อ ค. (Latanoprost): Latanoprost เป็น FP Prostaglandin analog ลด IOP ผ่าน uveoscleral outflow ผลข้างเคียง: เปลือกตาคล้ำ, iris pigmentation, eyelash growth
• ข้อ ง. (Antazoline): Antazoline ไม่ตรงกับข้อบ่งใช้หรือกลไกการออกฤทธิ์ที่ถูกต้องตาม AAO Preferred Practice Pattern / Thai Ophthalmological Society Guidelines
• ข้อ จ.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1" s="100" t="n"/>
      <c r="L41" s="88" t="inlineStr">
        <is>
          <t>Glaucoma, Cataract</t>
        </is>
      </c>
      <c r="M41" s="100" t="inlineStr">
        <is>
          <t>Clinic</t>
        </is>
      </c>
      <c r="N41" s="88" t="inlineStr">
        <is>
          <t>ข้อ 4 (PLE_CC1_Key_Rx20_UBU.md)</t>
        </is>
      </c>
      <c r="O41" s="100" t="n"/>
      <c r="P41" s="100" t="n"/>
      <c r="Q41" s="100" t="n"/>
    </row>
    <row r="42" ht="13.2" customHeight="1" s="49">
      <c r="A42" s="119" t="inlineStr">
        <is>
          <t>41</t>
        </is>
      </c>
      <c r="B42" s="88" t="inlineStr">
        <is>
          <t>เกี่ยวกับ Bacterial conjunctivitis ข้อใดต่อไปนี้กล่าวถูกต้องตามหลักวิชาชีพเภสัชกรรม</t>
        </is>
      </c>
      <c r="C42" s="100" t="n"/>
      <c r="D42" s="88" t="inlineStr">
        <is>
          <t>Dorzolamide 2% eye drops 1 drop BID</t>
        </is>
      </c>
      <c r="E42" s="88" t="inlineStr">
        <is>
          <t>Tobramycin 0.3% eye drops 1 drop QID</t>
        </is>
      </c>
      <c r="F42" s="88" t="inlineStr">
        <is>
          <t>Chloramphenicol 0.5% eye drops 1 drop QID</t>
        </is>
      </c>
      <c r="G42" s="88" t="inlineStr">
        <is>
          <t>Artificial tears 1 drop QID</t>
        </is>
      </c>
      <c r="H42" s="88" t="inlineStr">
        <is>
          <t>Antazoline/Tetrahydrozoline eye drops 1 drop TID</t>
        </is>
      </c>
      <c r="I42" s="119" t="n">
        <v>1</v>
      </c>
      <c r="J42" s="88" t="inlineStr">
        <is>
          <t>✅ คำตอบที่ถูกต้อง: ข้อ ก. Dorzolamide 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Dorzolamide 2% eye drops 1 drop BID การเลือก Dorzolamide 2% eye drops 1 drop BID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(Tobramycin 0.3% eye drops 1 drop QID): Tobramycin 0.3% eye drops 1 drop QID ไม่ตรงกับข้อบ่งใช้หรือกลไกการออกฤทธิ์ที่ถูกต้องตาม AAO Preferred Practice Pattern / Thai Ophthalmological Society Guidelines
• ข้อ ค. (Chloramphenicol 0.5% eye drops 1 drop QID): Chloramphenicol 0.5% eye drops 1 drop QID ไม่ตรงกับข้อบ่งใช้หรือกลไกการออกฤทธิ์ที่ถูกต้องตาม AAO Preferred Practice Pattern / Thai Ophthalmological Society Guidelines
• ข้อ ง. (Artificial tears 1 drop QID): Artificial tears 1 drop QID ไม่ตรงกับข้อบ่งใช้หรือกลไกการออกฤทธิ์ที่ถูกต้องตาม AAO Preferred Practice Pattern / Thai Ophthalmological Society Guidelines
• ข้อ จ.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2" s="100" t="n"/>
      <c r="L42" s="88" t="inlineStr">
        <is>
          <t>Conjunctivitis</t>
        </is>
      </c>
      <c r="M42" s="100" t="inlineStr">
        <is>
          <t>Clinic</t>
        </is>
      </c>
      <c r="N42" s="88" t="inlineStr">
        <is>
          <t>ข้อ 1 (PLE_CC1_Key_Rx20_UBU.md)</t>
        </is>
      </c>
      <c r="O42" s="100" t="n"/>
      <c r="P42" s="100" t="n"/>
      <c r="Q42" s="100" t="n"/>
    </row>
    <row r="43" ht="13.2" customHeight="1" s="49">
      <c r="A43" s="119" t="inlineStr">
        <is>
          <t>42</t>
        </is>
      </c>
      <c r="B43" s="88" t="inlineStr">
        <is>
          <t>หากลืมหยอดตา ให$หยอดทันทีที่นึกได$ หากใกล$เวลาหยอดครั้งถัดไป ให$เพิ่มเปญน 2 เทGา</t>
        </is>
      </c>
      <c r="C43" s="100" t="n"/>
      <c r="D43" s="88" t="inlineStr">
        <is>
          <t>Artificial tears 1 drop QID</t>
        </is>
      </c>
      <c r="E43" s="88" t="inlineStr">
        <is>
          <t>Antazoline/Tetrahydrozoline eye drops 1 drop TID</t>
        </is>
      </c>
      <c r="F43" s="88" t="inlineStr">
        <is>
          <t>Prednisolone acetate 1% eye drops</t>
        </is>
      </c>
      <c r="G43" s="88" t="inlineStr">
        <is>
          <t>Acetazolamide 250 mg BID</t>
        </is>
      </c>
      <c r="H43" s="88" t="inlineStr">
        <is>
          <t>Timolol 0.5% eye drops 1 drop BID</t>
        </is>
      </c>
      <c r="I43" s="119" t="n">
        <v>1</v>
      </c>
      <c r="J43" s="88" t="inlineStr">
        <is>
          <t>✅ คำตอบที่ถูกต้อง: ข้อ ก. Artificial tears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Artificial tears 1 drop QID การเลือก Artificial tears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ค. (Prednisolone acetate 1% eye drops): เป็น intermediate-acting systemic corticosteroid ขนาดยอดนิยมสำหรับ immunosuppressive &amp; anti-inflammatory therapy ต้องระวัง Cushingoid, infection, osteoporosis, peptic ulcer
• ข้อ ง. (Acetazolamide 250 mg BID): Acetazolamide 250 mg BID ไม่ตรงกับข้อบ่งใช้หรือกลไกการออกฤทธิ์ที่ถูกต้องตาม AAO Preferred Practice Pattern / Thai Ophthalmological Society Guidelines
• ข้อ จ.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3" s="100" t="n"/>
      <c r="L43" s="88" t="inlineStr">
        <is>
          <t>Glaucoma, Cataract</t>
        </is>
      </c>
      <c r="M43" s="100" t="inlineStr">
        <is>
          <t>Clinic</t>
        </is>
      </c>
      <c r="N43" s="88" t="inlineStr">
        <is>
          <t>ข้อ 2 (PLE_CC1_Key_Rx20_UBU.md)</t>
        </is>
      </c>
      <c r="O43" s="100" t="n"/>
      <c r="P43" s="100" t="n"/>
      <c r="Q43" s="100" t="n"/>
    </row>
    <row r="44" ht="13.2" customHeight="1" s="49">
      <c r="A44" s="119" t="inlineStr">
        <is>
          <t>43</t>
        </is>
      </c>
      <c r="B44" s="88" t="inlineStr">
        <is>
          <t>ยาหยอดตาที่เปØดใช$แล$ว ควรเก็บไว$ในตู$เย็นจะเก็บได$ 3 เดือน</t>
        </is>
      </c>
      <c r="C44" s="100" t="n"/>
      <c r="D44" s="88" t="inlineStr">
        <is>
          <t>Acetazolamide 250 mg BID</t>
        </is>
      </c>
      <c r="E44" s="88" t="inlineStr">
        <is>
          <t>Timolol 0.5% eye drops 1 drop BID</t>
        </is>
      </c>
      <c r="F44" s="88" t="inlineStr">
        <is>
          <t>Latanoprost 0.005% eye drops 1 drop HS</t>
        </is>
      </c>
      <c r="G44" s="88" t="inlineStr">
        <is>
          <t>Brimonidine 0.2% eye drops 1 drop BID</t>
        </is>
      </c>
      <c r="H44" s="88" t="inlineStr">
        <is>
          <t>Dorzolamide 2% eye drops 1 drop BID</t>
        </is>
      </c>
      <c r="I44" s="119" t="n">
        <v>1</v>
      </c>
      <c r="J44" s="88" t="inlineStr">
        <is>
          <t>✅ คำตอบที่ถูกต้อง: ข้อ ก. Acetazolamide 250 mg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Acetazolamide 250 mg BID การเลือก Acetazolamide 250 mg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(Timolol 0.5% eye drops 1 drop BID): Timolol เป็น Non-selective beta-blocker ลด IOP โดยลด aqueous humor production มีข้อห้ามใน asthma, COPD, bradycardia, AV block
• ข้อ ค. (Latanoprost 0.005% eye drops 1 drop HS): Latanoprost เป็น FP Prostaglandin analog ลด IOP ผ่าน uveoscleral outflow ผลข้างเคียง: เปลือกตาคล้ำ, iris pigmentation, eyelash growth
• ข้อ ง. (Brimonidine 0.2% eye drops 1 drop BID): Brimonidine เป็น Alpha-2 adrenergic agonist ลด aqueous production และเพิ่ม uveoscleral outflow ต้องระวังในเด็กเล็ก (CNS depression)
• ข้อ จ. (Dorzolamide 2% eye drops 1 drop BID): Dorzolamide เป็น Topical Carbonic anhydrase inhibitor ลด aqueous production ผลข้างเคียง: metallic taste, ocular burning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4" s="100" t="n"/>
      <c r="L44" s="88" t="inlineStr">
        <is>
          <t>Glaucoma, Cataract</t>
        </is>
      </c>
      <c r="M44" s="100" t="inlineStr">
        <is>
          <t>Clinic</t>
        </is>
      </c>
      <c r="N44" s="88" t="inlineStr">
        <is>
          <t>ข้อ 4 (PLE_CC1_Key_Rx20_UBU.md)</t>
        </is>
      </c>
      <c r="O44" s="100" t="n"/>
      <c r="P44" s="100" t="n"/>
      <c r="Q44" s="100" t="n"/>
    </row>
    <row r="45" ht="13.2" customHeight="1" s="49">
      <c r="A45" s="119" t="inlineStr">
        <is>
          <t>44</t>
        </is>
      </c>
      <c r="B45" s="88" t="inlineStr">
        <is>
          <t>Prednisolone eye drop + Naphazoline eye drop</t>
        </is>
      </c>
      <c r="C45" s="100" t="n"/>
      <c r="D45" s="88" t="inlineStr">
        <is>
          <t>Brimonidine 0.2% eye drops 1 drop BID</t>
        </is>
      </c>
      <c r="E45" s="88" t="inlineStr">
        <is>
          <t>Dorzolamide 2% eye drops 1 drop BID</t>
        </is>
      </c>
      <c r="F45" s="88" t="inlineStr">
        <is>
          <t>Tobramycin 0.3% eye drops 1 drop QID</t>
        </is>
      </c>
      <c r="G45" s="88" t="inlineStr">
        <is>
          <t>Chloramphenicol 0.5% eye drops 1 drop QID</t>
        </is>
      </c>
      <c r="H45" s="88" t="inlineStr">
        <is>
          <t>Artificial tears 1 drop QID</t>
        </is>
      </c>
      <c r="I45" s="119" t="n">
        <v>1</v>
      </c>
      <c r="J45" s="88" t="inlineStr">
        <is>
          <t>✅ คำตอบที่ถูกต้อง: ข้อ ก. Brimonidine 0.2%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Brimonidine 0.2% eye drops 1 drop BID การเลือก Brimonidine 0.2%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(Dorzolamide 2% eye drops 1 drop BID): Dorzolamide เป็น Topical Carbonic anhydrase inhibitor ลด aqueous production ผลข้างเคียง: metallic taste, ocular burning
• ข้อ ค. (Tobramycin 0.3% eye drops 1 drop QID): Tobramycin 0.3% eye drops 1 drop QID ไม่ตรงกับข้อบ่งใช้หรือกลไกการออกฤทธิ์ที่ถูกต้องตาม AAO Preferred Practice Pattern / Thai Ophthalmological Society Guidelines
• ข้อ ง. (Chloramphenicol 0.5% eye drops 1 drop QID): Chloramphenicol 0.5% eye drops 1 drop QID ไม่ตรงกับข้อบ่งใช้หรือกลไกการออกฤทธิ์ที่ถูกต้องตาม AAO Preferred Practice Pattern / Thai Ophthalmological Society Guidelines
• ข้อ จ. (Artificial tears 1 drop QID): Artificial tears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5" s="100" t="n"/>
      <c r="L45" s="88" t="inlineStr">
        <is>
          <t>Glaucoma, Cataract</t>
        </is>
      </c>
      <c r="M45" s="100" t="inlineStr">
        <is>
          <t>Clinic</t>
        </is>
      </c>
      <c r="N45" s="88" t="inlineStr">
        <is>
          <t>ข้อ 2 (PLE_CC1_Key_Rx20_UBU.md)</t>
        </is>
      </c>
      <c r="O45" s="100" t="n"/>
      <c r="P45" s="100" t="n"/>
      <c r="Q45" s="100" t="n"/>
    </row>
    <row r="46" ht="13.2" customHeight="1" s="49">
      <c r="A46" s="119" t="inlineStr">
        <is>
          <t>45</t>
        </is>
      </c>
      <c r="B46" s="88" t="inlineStr">
        <is>
          <t>ยาหยอดตาที่มีสGวนผสมของ Prednisolone เภสัชกรสามารถจGายในร$านยาได$หรือไมG</t>
        </is>
      </c>
      <c r="C46" s="100" t="n"/>
      <c r="D46" s="88" t="inlineStr">
        <is>
          <t>Chloramphenicol 0.5% eye drops 1 drop QID</t>
        </is>
      </c>
      <c r="E46" s="88" t="inlineStr">
        <is>
          <t>Artificial tears 1 drop QID</t>
        </is>
      </c>
      <c r="F46" s="88" t="inlineStr">
        <is>
          <t>Antazoline/Tetrahydrozoline eye drops 1 drop TID</t>
        </is>
      </c>
      <c r="G46" s="88" t="inlineStr">
        <is>
          <t>Prednisolone acetate 1% eye drops</t>
        </is>
      </c>
      <c r="H46" s="88" t="inlineStr">
        <is>
          <t>Acetazolamide 250 mg BID</t>
        </is>
      </c>
      <c r="I46" s="119" t="n">
        <v>1</v>
      </c>
      <c r="J46" s="88" t="inlineStr">
        <is>
          <t>✅ คำตอบที่ถูกต้อง: ข้อ ก. Chloramphenicol 0.5%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0.5% eye drops 1 drop QID การเลือก Chloramphenicol 0.5%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(Artificial tears 1 drop QID): Artificial tears 1 drop QID ไม่ตรงกับข้อบ่งใช้หรือกลไกการออกฤทธิ์ที่ถูกต้องตาม AAO Preferred Practice Pattern / Thai Ophthalmological Society Guidelines
• ข้อ ค.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ง. (Prednisolone acetate 1% eye drops): เป็น intermediate-acting systemic corticosteroid ขนาดยอดนิยมสำหรับ immunosuppressive &amp; anti-inflammatory therapy ต้องระวัง Cushingoid, infection, osteoporosis, peptic ulcer
• ข้อ จ. (Acetazolamide 250 mg BID): Acetazolamide 250 mg BID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6" s="100" t="n"/>
      <c r="L46" s="88" t="inlineStr">
        <is>
          <t>Glaucoma, Cataract</t>
        </is>
      </c>
      <c r="M46" s="100" t="inlineStr">
        <is>
          <t>Clinic</t>
        </is>
      </c>
      <c r="N46" s="88" t="inlineStr">
        <is>
          <t>ข้อ 29 (PLE_CC1_Key_Rx20_UBU.md)</t>
        </is>
      </c>
      <c r="O46" s="100" t="n"/>
      <c r="P46" s="100" t="n"/>
      <c r="Q46" s="100" t="n"/>
    </row>
    <row r="47" ht="13.2" customHeight="1" s="49">
      <c r="A47" s="119" t="inlineStr">
        <is>
          <t>46</t>
        </is>
      </c>
      <c r="B47" s="88" t="inlineStr">
        <is>
          <t>พนักงานเจ$าหน$าที่มาตรวจ ณ ร$านยาแหGงหนึ่ง พบยาหยอดตาที่วางอยูGบนชั้น ระบุวันสิ้นอายุไว$วGา “สิ้นอายุ 12-2010” ผู$รับอนุญาติมีความผิดในข$อใด</t>
        </is>
      </c>
      <c r="C47" s="100" t="n"/>
      <c r="D47" s="88" t="inlineStr">
        <is>
          <t>Prednisolone acetate 1% eye drops</t>
        </is>
      </c>
      <c r="E47" s="88" t="inlineStr">
        <is>
          <t>Acetazolamide 250 mg BID</t>
        </is>
      </c>
      <c r="F47" s="88" t="inlineStr">
        <is>
          <t>Timolol 0.5% eye drops 1 drop BID</t>
        </is>
      </c>
      <c r="G47" s="88" t="inlineStr">
        <is>
          <t>Latanoprost 0.005% eye drops 1 drop HS</t>
        </is>
      </c>
      <c r="H47" s="88" t="inlineStr">
        <is>
          <t>Brimonidine 0.2% eye drops 1 drop BID</t>
        </is>
      </c>
      <c r="I47" s="119" t="n">
        <v>1</v>
      </c>
      <c r="J47" s="88"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7" s="100" t="n"/>
      <c r="L47" s="88" t="inlineStr">
        <is>
          <t>Glaucoma, Cataract</t>
        </is>
      </c>
      <c r="M47" s="100" t="inlineStr">
        <is>
          <t>Clinic</t>
        </is>
      </c>
      <c r="N47" s="88" t="inlineStr">
        <is>
          <t>ข้อ 30 (PLE_CC1_Key_Rx20_UBU.md)</t>
        </is>
      </c>
      <c r="O47" s="100" t="n"/>
      <c r="P47" s="100" t="n"/>
      <c r="Q47" s="100" t="n"/>
    </row>
    <row r="48" ht="13.2" customHeight="1" s="49">
      <c r="A48" s="119" t="inlineStr">
        <is>
          <t>47</t>
        </is>
      </c>
      <c r="B48" s="88" t="inlineStr">
        <is>
          <t>เกี่ยวกับ Corticosteroid eye drops ข้อใดต่อไปนี้กล่าวถูกต้องตามหลักวิชาชีพเภสัชกรรม</t>
        </is>
      </c>
      <c r="C48" s="100" t="n"/>
      <c r="D48" s="88" t="inlineStr">
        <is>
          <t>Latanoprost 0.005% eye drops 1 drop HS</t>
        </is>
      </c>
      <c r="E48" s="88" t="inlineStr">
        <is>
          <t>Brimonidine 0.2% eye drops 1 drop BID</t>
        </is>
      </c>
      <c r="F48" s="88" t="inlineStr">
        <is>
          <t>Dorzolamide 2% eye drops 1 drop BID</t>
        </is>
      </c>
      <c r="G48" s="88" t="inlineStr">
        <is>
          <t>Tobramycin 0.3% eye drops 1 drop QID</t>
        </is>
      </c>
      <c r="H48" s="88" t="inlineStr">
        <is>
          <t>Chloramphenicol 0.5% eye drops 1 drop QID</t>
        </is>
      </c>
      <c r="I48" s="119" t="n">
        <v>1</v>
      </c>
      <c r="J48" s="88"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8" s="100" t="n"/>
      <c r="L48" s="88" t="inlineStr">
        <is>
          <t>Glaucoma, Cataract</t>
        </is>
      </c>
      <c r="M48" s="100" t="inlineStr">
        <is>
          <t>Clinic</t>
        </is>
      </c>
      <c r="N48" s="88" t="inlineStr">
        <is>
          <t>ข้อ 4 (PLE_CC1_Key_Rx20_UBU.md)</t>
        </is>
      </c>
      <c r="O48" s="100" t="n"/>
      <c r="P48" s="100" t="n"/>
      <c r="Q48" s="100" t="n"/>
    </row>
    <row r="49" ht="13.2" customHeight="1" s="49">
      <c r="A49" s="100" t="n">
        <v>48</v>
      </c>
      <c r="B49" s="88" t="inlineStr">
        <is>
          <t>ข้อใดต่อไปนี้ ไม่ใช่ ยาในกลุ่ม ophthalmic vasoconstrictors</t>
        </is>
      </c>
      <c r="C49" s="100" t="n"/>
      <c r="D49" s="88" t="inlineStr">
        <is>
          <t>Phenylephrine</t>
        </is>
      </c>
      <c r="E49" s="88" t="inlineStr">
        <is>
          <t>Oxymetazoline</t>
        </is>
      </c>
      <c r="F49" s="88" t="inlineStr">
        <is>
          <t>Naphazoline</t>
        </is>
      </c>
      <c r="G49" s="88" t="inlineStr">
        <is>
          <t>Tetrahydrozoline</t>
        </is>
      </c>
      <c r="H49" s="88" t="inlineStr">
        <is>
          <t>Antazoline pharmacotherapy Rx30 care&amp; Rx31 science,Pharmacy, PSU)</t>
        </is>
      </c>
      <c r="I49" s="100" t="inlineStr">
        <is>
          <t>5</t>
        </is>
      </c>
      <c r="J49" s="88" t="inlineStr">
        <is>
          <t>✅ คำตอบที่ถูกต้อง: ข้อ จ. Antazoline pharmacotherapy Rx30 care&amp; Rx31 science,Pharmacy, PSU)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Antazoline pharmacotherapy Rx30 care&amp; Rx31 science,Pharmacy, PSU) การเลือก Antazoline pharmacotherapy Rx30 care&amp; Rx31 science,Pharmacy, PSU)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(Phenylephrine): Phenylephrine เป็น Alpha-1 agonist ที่ทำให้หลอดเลือดหดตัว หากใช้หยอดตาลดอาการตาแดงติดต่อกันนานเกินไปอาจเกิด Rebound congestion ได้
• ข้อ ข. (Oxymetazoline):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ค. (Naphazoline):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ง. (Tetrahydrozoline):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49" s="100" t="n"/>
      <c r="L49" s="88" t="inlineStr">
        <is>
          <t>Hypertension</t>
        </is>
      </c>
      <c r="M49" s="100" t="inlineStr">
        <is>
          <t>Clinic</t>
        </is>
      </c>
      <c r="N49" s="88" t="inlineStr">
        <is>
          <t>ข้อ 4 (PLE_CC1_2554 SET2.md)</t>
        </is>
      </c>
      <c r="O49" s="100" t="n"/>
      <c r="P49" s="100" t="n"/>
      <c r="Q49" s="100" t="n"/>
    </row>
    <row r="50" ht="13.2" customHeight="1" s="49">
      <c r="A50" s="100" t="n">
        <v>49</v>
      </c>
      <c r="B50" s="88" t="inlineStr">
        <is>
          <t>แพทย์์ต้องการให้เภสัชกรเตรียม ยา gentamicin แบบหยอดตา ความเข้มข้น 1 mg/mL จำนวน 50 mL ถามว่า ท่านจะต้องเติม NaCl กี่กรัม จึงจะได้สารละลายแบบ isotonic เมื่อกำหนดให้ ค่า E ของยา gentamicin คือ 0.3 และ ค่า E ของ NaCl คือ 1</t>
        </is>
      </c>
      <c r="C50" s="100" t="n"/>
      <c r="D50" s="88" t="inlineStr">
        <is>
          <t>0.015 g</t>
        </is>
      </c>
      <c r="E50" s="88" t="inlineStr">
        <is>
          <t>0.45 g</t>
        </is>
      </c>
      <c r="F50" s="88" t="inlineStr">
        <is>
          <t>0.435 g</t>
        </is>
      </c>
      <c r="G50" s="88" t="inlineStr">
        <is>
          <t>0.465 g</t>
        </is>
      </c>
      <c r="H50" s="88" t="inlineStr">
        <is>
          <t>0.9 g NaCl จาก gentamicin = 1x50x0.3 = 15 mg = 0.015 g NaCl ใน 50 mL = 50/100x0.9 = 0.45g ต้องเติม NaCl อีก 0.45-0.015 = 0.435g (ref: ชีท Isotonic buffer อ.ศิริรัศมิ์)</t>
        </is>
      </c>
      <c r="I50" s="100" t="inlineStr">
        <is>
          <t>3</t>
        </is>
      </c>
      <c r="J50" s="88" t="inlineStr">
        <is>
          <t>✅ คำตอบที่ถูกต้อง: ข้อ ค. 0.435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0.435 g การเลือก 0.435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(0.015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(0.45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(0.465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(0.9 g NaCl จาก gentamicin = 1x50x0.3 = 15 mg = 0.015 g NaCl ใน 50 mL = 50/100x0.9 = 0.45g ต้องเติม NaCl อีก 0.45-0.015 = 0.435g (ref: ชีท Isotonic buffer อ.ศิริรัศมิ์)):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50" s="100" t="n"/>
      <c r="L50" s="88" t="inlineStr">
        <is>
          <t>Hypertension</t>
        </is>
      </c>
      <c r="M50" s="100" t="inlineStr">
        <is>
          <t>Clinic</t>
        </is>
      </c>
      <c r="N50" s="88" t="inlineStr">
        <is>
          <t>ข้อ 8 (PLE_CC1_2554 SET2.md)</t>
        </is>
      </c>
      <c r="O50" s="100" t="n"/>
      <c r="P50" s="100" t="n"/>
      <c r="Q50" s="100" t="n"/>
    </row>
    <row r="51" ht="24" customHeight="1" s="49">
      <c r="A51" s="62" t="n">
        <v>50</v>
      </c>
      <c r="B51" s="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ผู้ป่วยเป็นอะไร</t>
        </is>
      </c>
      <c r="C51" s="62" t="inlineStr"/>
      <c r="D51" s="78" t="inlineStr">
        <is>
          <t>External hordeolum</t>
        </is>
      </c>
      <c r="E51" s="78" t="inlineStr">
        <is>
          <t>Blepharitis</t>
        </is>
      </c>
      <c r="F51" s="78" t="inlineStr">
        <is>
          <t>Bacterial conjunctivitis</t>
        </is>
      </c>
      <c r="G51" s="78" t="inlineStr">
        <is>
          <t>Virus conjunctivitis</t>
        </is>
      </c>
      <c r="H51" s="78" t="inlineStr">
        <is>
          <t>Pterygium</t>
        </is>
      </c>
      <c r="I51" s="62" t="inlineStr">
        <is>
          <t>1</t>
        </is>
      </c>
      <c r="J51" s="78" t="inlineStr">
        <is>
          <t xml:space="preserve">✅ คำตอบที่ถูกต้อง: ข้อ ก. External hordeolum
🎯 ทำไมข้อนี้ถึงถูก:
🔍 ข้ออื่นผิดเพราะอะไร:
</t>
        </is>
      </c>
      <c r="K51" s="62" t="inlineStr"/>
      <c r="L51" s="78" t="inlineStr">
        <is>
          <t>Ophthalmic Infections &amp; Inflammations</t>
        </is>
      </c>
      <c r="M51" s="62" t="inlineStr">
        <is>
          <t>Clinic</t>
        </is>
      </c>
      <c r="N51" s="78" t="inlineStr">
        <is>
          <t>[SOURCE: Pharma Plus เล่มม่วง 2 - ข้อสอบย้อนหลังปี 2558 วันที่ 1 ข้อ 55]</t>
        </is>
      </c>
      <c r="O51" s="62" t="inlineStr">
        <is>
          <t>ข้อสอบเก่า</t>
        </is>
      </c>
      <c r="P51" s="62" t="inlineStr">
        <is>
          <t>2558</t>
        </is>
      </c>
    </row>
    <row r="52" ht="24" customHeight="1" s="49">
      <c r="A52" s="62" t="n">
        <v>51</v>
      </c>
      <c r="B52" s="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สาเหตุเกิดจากอะไร</t>
        </is>
      </c>
      <c r="C52" s="62" t="inlineStr"/>
      <c r="D52" s="78" t="inlineStr">
        <is>
          <t>ใช้สายตานาน ๆ</t>
        </is>
      </c>
      <c r="E52" s="78" t="inlineStr">
        <is>
          <t>เชื้อ Staph. aureus</t>
        </is>
      </c>
      <c r="F52" s="78" t="inlineStr">
        <is>
          <t>ต่อมไขมันที่ตาอุดตัน</t>
        </is>
      </c>
      <c r="G52" s="78" t="inlineStr">
        <is>
          <t>ขนตาทิ่มเข้าดวงตา</t>
        </is>
      </c>
      <c r="H52" s="78" t="inlineStr">
        <is>
          <t>เกิดจากการอักเสบของต่อมไขมันที่ตา</t>
        </is>
      </c>
      <c r="I52" s="62" t="inlineStr">
        <is>
          <t>2</t>
        </is>
      </c>
      <c r="J52" s="78" t="inlineStr">
        <is>
          <t xml:space="preserve">✅ คำตอบที่ถูกต้อง: ข้อ ข. เชื้อ Staph. aureus
🎯 ทำไมข้อนี้ถึงถูก:
🔍 ข้ออื่นผิดเพราะอะไร:
</t>
        </is>
      </c>
      <c r="K52" s="62" t="inlineStr"/>
      <c r="L52" s="78" t="inlineStr">
        <is>
          <t>Ophthalmic Infections &amp; Inflammations</t>
        </is>
      </c>
      <c r="M52" s="62" t="inlineStr">
        <is>
          <t>Clinic</t>
        </is>
      </c>
      <c r="N52" s="78" t="inlineStr">
        <is>
          <t>[SOURCE: Pharma Plus เล่มม่วง 2 - ข้อสอบย้อนหลังปี 2558 วันที่ 1 ข้อ 56]</t>
        </is>
      </c>
      <c r="O52" s="62" t="inlineStr">
        <is>
          <t>ข้อสอบเก่า</t>
        </is>
      </c>
      <c r="P52" s="62" t="inlineStr">
        <is>
          <t>2558</t>
        </is>
      </c>
    </row>
    <row r="53" ht="24" customHeight="1" s="49">
      <c r="A53" s="62" t="n">
        <v>52</v>
      </c>
      <c r="B53" s="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ควรได้รับการรักษาอย่างไร</t>
        </is>
      </c>
      <c r="C53" s="62" t="inlineStr"/>
      <c r="D53" s="78" t="inlineStr">
        <is>
          <t>Antazoline/tetryzoline</t>
        </is>
      </c>
      <c r="E53" s="78" t="inlineStr">
        <is>
          <t>Artificial tear</t>
        </is>
      </c>
      <c r="F53" s="78" t="inlineStr">
        <is>
          <t>Oxytetracycline/Polymyxin B</t>
        </is>
      </c>
      <c r="G53" s="78" t="inlineStr">
        <is>
          <t>Acyclovir</t>
        </is>
      </c>
      <c r="H53" s="78" t="inlineStr">
        <is>
          <t>Dexamethasone</t>
        </is>
      </c>
      <c r="I53" s="62" t="inlineStr">
        <is>
          <t>3</t>
        </is>
      </c>
      <c r="J53" s="78" t="inlineStr">
        <is>
          <t xml:space="preserve">✅ คำตอบที่ถูกต้อง: ข้อ ค. Oxytetracycline/Polymyxin B
🎯 ทำไมข้อนี้ถึงถูก:
🔍 ข้ออื่นผิดเพราะอะไร:
</t>
        </is>
      </c>
      <c r="K53" s="62" t="inlineStr"/>
      <c r="L53" s="78" t="inlineStr">
        <is>
          <t>Ophthalmic Infections &amp; Inflammations</t>
        </is>
      </c>
      <c r="M53" s="62" t="inlineStr">
        <is>
          <t>Clinic</t>
        </is>
      </c>
      <c r="N53" s="78" t="inlineStr">
        <is>
          <t>[SOURCE: Pharma Plus เล่มม่วง 2 - ข้อสอบย้อนหลังปี 2558 วันที่ 1 ข้อ 57]</t>
        </is>
      </c>
      <c r="O53" s="62" t="inlineStr">
        <is>
          <t>ข้อสอบเก่า</t>
        </is>
      </c>
      <c r="P53" s="62" t="inlineStr">
        <is>
          <t>2558</t>
        </is>
      </c>
    </row>
    <row r="54" ht="28" customHeight="1" s="49">
      <c r="A54" s="62" t="n">
        <v>53</v>
      </c>
      <c r="B54" s="78" t="inlineStr">
        <is>
          <t>[กรณีศึกษา]
ผู้ป่วยมีอาการหนังตาบวม มีตุ่มคล้ายสิวบริเวณเปลือกตา กดเจ็บ มีขี้ตาเหลืองเขียว ไม่มีไข้
คำถาม: คำแนะนำใดเหมาะสมที่สุดในผู้ป่วยรายนี้</t>
        </is>
      </c>
      <c r="C54" s="78" t="inlineStr"/>
      <c r="D54" s="78" t="inlineStr">
        <is>
          <t>ประคบอุ่นบ่อยๆ</t>
        </is>
      </c>
      <c r="E54" s="78" t="inlineStr">
        <is>
          <t>ล้างตาด้วยน้ำยาล้างตา</t>
        </is>
      </c>
      <c r="F54" s="78" t="inlineStr">
        <is>
          <t>ออกกำลังกายอย่างสม่ำเสมอ</t>
        </is>
      </c>
      <c r="G54" s="78" t="inlineStr">
        <is>
          <t>รับประทานอาหารที่มีวิตามินเอ</t>
        </is>
      </c>
      <c r="H54" s="78" t="inlineStr">
        <is>
          <t>กระพริบตาบ่อยๆ เพื่อป้องกันไม่ให้ขี้ตาติด</t>
        </is>
      </c>
      <c r="I54" s="62" t="inlineStr">
        <is>
          <t>1</t>
        </is>
      </c>
      <c r="J54" s="78" t="inlineStr">
        <is>
          <t>✅ คำตอบที่ถูกต้อง: ข้อ ก. ประคบอุ่นบ่อยๆ
🎯 ทำไมข้อนี้ถึงถูก:
อาการหนังตาบวม มีตุ่มคล้ายสิว กดเจ็บ เข้าได้กับตากุ้งยิง (hordeolum) ซึ่งเกิดจากการอุดตันและการติดเชื้อของต่อมไขมันที่เปลือกตา การประคบอุ่น (warm compress) บ่อยๆ วันละ 3-4 ครั้ง ครั้งละ 10-15 นาที เป็นการรักษาเบื้องต้นที่สำคัญที่สุดเพื่อช่วยเปิดรูเปิดของต่อมและระบายหนอง
🔍 ข้ออื่นผิดเพราะอะไร:
• • ข้อ ข.: การล้างตาด้วยน้ำยาล้างตาบ่อยๆ อาจชะล้าง tear film ตามธรรมชาติและทำให้ระคายเคืองตามากขึ้น ไม่ได้ช่วยรักษาการติดเชื้อที่ต่อมไขมันเปลือกตา
• ข้อ ค.: การออกกำลังกายเป็นการส่งเสริมสุขภาพทั่วไป แต่ไม่ได้ช่วยรักษา hordeolum เฉียบพลัน
• ข้อ ง.: วิตามินเอช่วยบำรุงสายตาและเยื่อบุตาแห้ง แต่ไม่ได้ช่วยระบายหนองหรือลดการอักเสบของ hordeolum
• ข้อ จ.: การกระพริบตาบ่อยๆ ไม่สามารถป้องกันหรือลดขี้ตาติดได้ และการขยี้ตาอาจทำให้เชื้อแพร่กระจาย</t>
        </is>
      </c>
      <c r="K54" s="78" t="inlineStr">
        <is>
          <t>Ophthalmic disorders</t>
        </is>
      </c>
      <c r="L54" s="78" t="inlineStr">
        <is>
          <t>Management of acute hordeolum (stye)</t>
        </is>
      </c>
      <c r="M54" s="62" t="inlineStr">
        <is>
          <t>ปานกลาง</t>
        </is>
      </c>
      <c r="N54" s="62" t="inlineStr">
        <is>
          <t>ข้อสอบเก่า</t>
        </is>
      </c>
      <c r="O54" s="78" t="inlineStr">
        <is>
          <t>[SOURCE: Pharma Plus เล่มม่วง 2 - ข้อสอบย้อนหลัง PLE-CC1 ปี 2565 ข้อ 25]</t>
        </is>
      </c>
      <c r="P54" s="62" t="n">
        <v>2565</v>
      </c>
    </row>
    <row r="55" ht="28" customHeight="1" s="49">
      <c r="A55" s="62" t="n">
        <v>54</v>
      </c>
      <c r="B55" s="78" t="inlineStr">
        <is>
          <t>ฉลากเสริมระบุเตือนถึงอาการไม่พึงประสงค์ ได้แก่ salivation, urinary incontinence, tremor, sweating ตรงกับยาใด</t>
        </is>
      </c>
      <c r="C55" s="78" t="inlineStr"/>
      <c r="D55" s="78" t="inlineStr">
        <is>
          <t>Timolol</t>
        </is>
      </c>
      <c r="E55" s="78" t="inlineStr">
        <is>
          <t>Mannitol</t>
        </is>
      </c>
      <c r="F55" s="78" t="inlineStr">
        <is>
          <t>Pilocarpine</t>
        </is>
      </c>
      <c r="G55" s="78" t="inlineStr">
        <is>
          <t>Latanoprost</t>
        </is>
      </c>
      <c r="H55" s="78" t="inlineStr">
        <is>
          <t>Carbonic anhydrase inhibitor</t>
        </is>
      </c>
      <c r="I55" s="62" t="inlineStr">
        <is>
          <t>3</t>
        </is>
      </c>
      <c r="J55" s="78" t="inlineStr">
        <is>
          <t>✅ คำตอบที่ถูกต้อง: ข้อ ค. Pilocarpine
🎯 ทำไมข้อนี้ถึงถูก:
Pilocarpine เป็นยาหยอดตากลุ่ม Cholinergic agonist (parasympathomimetic) หากถูกดูดซึมเข้าสู่กระแสเลือดจะกระตุ้น muscarinic receptors ทั่วร่างกาย เกิดกลุ่มอาการ SLUDGE เช่น salivation, lacrimation, urination, sweating
🔍 ข้ออื่นผิดเพราะอะไร:
• ข้อ ก.: Timolol เป็น beta-blocker ผลข้างเคียงทางระบบคือ bradycardia, bronchospasm, hypotension
• ข้อ ข.: Mannitol เป็น osmotic diuretic ผลข้างเคียงหลักคือ dehydration, electrolyte imbalance, volume overload
• ข้อ ง.: Latanoprost เป็น prostaglandin analog ผลข้างเคียงเด่นคือ ม่านตาสีคล้ำขึ้น ขนตายาวหนาขึ้น และการระคายเคืองตา
• ข้อ จ.: Carbonic anhydrase inhibitor (เช่น dorzolamide, acetazolamide) ทำให้เกิด metabolic acidosis, ชาปลายมือปลายเท้า (paresthesia)</t>
        </is>
      </c>
      <c r="K55" s="78" t="inlineStr">
        <is>
          <t>Glaucoma Medications</t>
        </is>
      </c>
      <c r="L55" s="78" t="inlineStr">
        <is>
          <t>Cholinergic / Parasympathomimetic Adverse Effects of Pilocarpine</t>
        </is>
      </c>
      <c r="M55" s="62" t="inlineStr">
        <is>
          <t>ปานกลาง</t>
        </is>
      </c>
      <c r="N55" s="62" t="inlineStr">
        <is>
          <t>ข้อสอบเก่า</t>
        </is>
      </c>
      <c r="O55" s="78" t="inlineStr">
        <is>
          <t>[SOURCE: Pharma Plus เล่มม่วง 2 - ข้อสอบย้อนหลัง PLE-CC1 ปี 2565 ข้อ 85]</t>
        </is>
      </c>
      <c r="P55" s="62" t="n">
        <v>2565</v>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Q104"/>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1</t>
        </is>
      </c>
      <c r="B3" s="88"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ในแต่ละวันชายคนนี้จะได้รับยาทั้ง 2 ตัว อย่างละเท่าใด</t>
        </is>
      </c>
      <c r="C3" s="100" t="n"/>
      <c r="D3" s="88" t="inlineStr">
        <is>
          <t>Cisplatin 50 mg และ vinblastine 6 mg</t>
        </is>
      </c>
      <c r="E3" s="88" t="inlineStr">
        <is>
          <t>Cisplatin 100 mg และ vinblastine 12 mg</t>
        </is>
      </c>
      <c r="F3" s="88" t="inlineStr">
        <is>
          <t>Cisplatin 125 mg และ vinblastine 18 mg</t>
        </is>
      </c>
      <c r="G3" s="88" t="inlineStr">
        <is>
          <t>Cisplatin 150 mg และ vinblastine 24 mg</t>
        </is>
      </c>
      <c r="H3" s="88" t="inlineStr">
        <is>
          <t>Cisplatin 175 mg และ vinblastine 48 mg</t>
        </is>
      </c>
      <c r="I3" s="119" t="n">
        <v>2</v>
      </c>
      <c r="J3" s="88" t="inlineStr">
        <is>
          <t>✅ คำตอบที่ถูกต้อง: ข้อ ข. Cisplatin 100 mg และ vinblastine 12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100 mg และ vinblastine 12 mg คำนวณพื้นที่ผิวร่างกาย (BSA) จากสูตร Mosteller: BSA = sqrt((Weight(kg) • Height(cm)) / 3600) = sqrt((80 • 180) / 3600) = sqrt(4) = 2.0 m^2. ดังนั้น Cisplatin (50 mg/m^2) = 50 • 2.0 = 100 mg; Vinblastine (6 mg/m^2) = 6 • 2.0 = 12 mg ต่อครั้ง
🔍 ข้ออื่นผิดเพราะอะไร:
• ข้อ ก. (Cisplatin 50 mg และ vinblastine 6 mg): Cisplatin เป็น Platinum-based alkylating agent ที่ก่อ DNA intrastrand cross-link ผลข้างเคียงหลัก: nephrotoxicity (ต้องให้ hydration), ototoxicity, neuropathy
• ข้อ ค. (Cisplatin 125 mg และ vinblastine 18 mg): Cisplatin เป็น Platinum-based alkylating agent ที่ก่อ DNA intrastrand cross-link ผลข้างเคียงหลัก: nephrotoxicity (ต้องให้ hydration), ototoxicity, neuropathy
• ข้อ ง. (Cisplatin 150 mg และ vinblastine 24 mg): Cisplatin เป็น Platinum-based alkylating agent ที่ก่อ DNA intrastrand cross-link ผลข้างเคียงหลัก: nephrotoxicity (ต้องให้ hydration), ototoxicity, neuropathy
• ข้อ จ. (Cisplatin 175 mg และ vinblastine 48 mg):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 s="100" t="n"/>
      <c r="L3" s="88" t="inlineStr">
        <is>
          <t>CINV &amp; Supportive Care</t>
        </is>
      </c>
      <c r="M3" s="100" t="inlineStr">
        <is>
          <t>Clinic</t>
        </is>
      </c>
      <c r="N3" s="88" t="inlineStr">
        <is>
          <t>ข้อ 1 Pharma Plus เล่มม่วง (เฉลยข้อ ข)</t>
        </is>
      </c>
      <c r="O3" s="100" t="n"/>
      <c r="P3" s="100" t="n"/>
      <c r="Q3" s="100" t="n"/>
    </row>
    <row r="4" ht="13.2" customHeight="1" s="49">
      <c r="A4" s="119" t="inlineStr">
        <is>
          <t>2</t>
        </is>
      </c>
      <c r="B4" s="88"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ข้อใดคือกลไกการออกฤทธิ์ของยา cisplatin</t>
        </is>
      </c>
      <c r="C4" s="100" t="n"/>
      <c r="D4" s="88" t="inlineStr">
        <is>
          <t>ยับยั้งการสร้าง mitotic spindle</t>
        </is>
      </c>
      <c r="E4" s="88" t="inlineStr">
        <is>
          <t>ยับยั้งเอนไซม์ topoisomerase II</t>
        </is>
      </c>
      <c r="F4" s="88" t="inlineStr">
        <is>
          <t>แทนที่ลำดับเบสบน DNA หรือ RNA</t>
        </is>
      </c>
      <c r="G4" s="88" t="inlineStr">
        <is>
          <t>เข้าแทรกบนสาย double strand DNA</t>
        </is>
      </c>
      <c r="H4" s="88" t="inlineStr">
        <is>
          <t>เป็นอนุมูลอิสระรบกวน DNA</t>
        </is>
      </c>
      <c r="I4" s="119" t="n">
        <v>1</v>
      </c>
      <c r="J4" s="88" t="inlineStr">
        <is>
          <t>✅ คำตอบที่ถูกต้อง: ข้อ ก.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Cisplatin เป็นยาเคมีบำบัดในกลุ่ม alkylating-like agent (Platinum-based compound) ออกฤทธิ์โดยการสร้าง interstrand และ intrastrand cross-links กับสาย DNA ทำให้เกิดการรบกวนการสังเคราะห์และการจำลองตัวเองของ DNA (เข้าแทรกและสร้างพันธะโคเวเลนต์กับสาย DNA)
🔍 ข้ออื่นผิดเพราะอะไร:
• ข้อ ข.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ค. (แทนที่ลำดับเบสบน DNA หรือ RNA): แทนที่ลำดับเบสบน DNA หรือ RNA ไม่ตรงกับข้อบ่งใช้หรือกลไกการออกฤทธิ์ที่ถูกต้องตาม NCCN Clinical Practice Guidelines in Oncology / ASCO Guidelines
• ข้อ ง. (เข้าแทรกบนสาย double strand DNA): เข้าแทรกบนสาย double strand DNA ไม่ตรงกับข้อบ่งใช้หรือกลไกการออกฤทธิ์ที่ถูกต้องตาม NCCN Clinical Practice Guidelines in Oncology / ASCO Guidelines
• ข้อ จ.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 s="100" t="n"/>
      <c r="L4" s="88" t="inlineStr">
        <is>
          <t>CINV &amp; Supportive Care</t>
        </is>
      </c>
      <c r="M4" s="100" t="inlineStr">
        <is>
          <t>Clinic</t>
        </is>
      </c>
      <c r="N4" s="88" t="inlineStr">
        <is>
          <t>ข้อ 2 Pharma Plus เล่มม่วง (เฉลยข้อ )</t>
        </is>
      </c>
      <c r="O4" s="100" t="n"/>
      <c r="P4" s="100" t="n"/>
      <c r="Q4" s="100" t="n"/>
    </row>
    <row r="5" ht="13.2" customHeight="1" s="49">
      <c r="A5" s="119" t="inlineStr">
        <is>
          <t>3</t>
        </is>
      </c>
      <c r="B5" s="88"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ยา vinblastine มีกลไกการออกฤทธิ์ อย่างไร</t>
        </is>
      </c>
      <c r="C5" s="100" t="n"/>
      <c r="D5" s="88" t="inlineStr">
        <is>
          <t>ยับยั้ง RNA หรือ DNA</t>
        </is>
      </c>
      <c r="E5" s="88" t="inlineStr">
        <is>
          <t>ยับยั้งการสร้าง mitotic spindle</t>
        </is>
      </c>
      <c r="F5" s="88" t="inlineStr">
        <is>
          <t>ทำลายเอนไซม์ topoisomerase II</t>
        </is>
      </c>
      <c r="G5" s="88" t="inlineStr">
        <is>
          <t>เป็นอนุมูลอิสระรบกวน DNA</t>
        </is>
      </c>
      <c r="H5" s="88" t="inlineStr">
        <is>
          <t>ยับยั้ง dihydrofolate reductase</t>
        </is>
      </c>
      <c r="I5" s="119" t="n">
        <v>2</v>
      </c>
      <c r="J5" s="88" t="inlineStr">
        <is>
          <t>✅ คำตอบที่ถูกต้อง: ข้อ ข.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Vinblastine เป็นยาในกลุ่ม Vinca alkaloid มีกลไกการออกฤทธิ์จับกับ tubulin ยับยั้งการ polymerization ของ microtubules ทำให้ไม่สามารถสร้าง mitotic spindle ได้ในระยะ M-phase ของเซลล์วัฏจักร
🔍 ข้ออื่นผิดเพราะอะไร:
• ข้อ ก. (ยับยั้ง RNA หรือ DNA): ยับยั้ง RNA หรือ DNA ไม่ตรงกับข้อบ่งใช้หรือกลไกการออกฤทธิ์ที่ถูกต้องตาม NCCN Clinical Practice Guidelines in Oncology / ASCO Guidelines
• ข้อ ค. (ทำลายเอนไซม์ topoisomerase II): ทำลายเอนไซม์ topoisomerase II ไม่ตรงกับข้อบ่งใช้หรือกลไกการออกฤทธิ์ที่ถูกต้องตาม NCCN Clinical Practice Guidelines in Oncology / ASCO Guidelines
• ข้อ ง.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ข้อ จ. (ยับยั้ง dihydrofolate reductase): ยับยั้ง dihydrofolate reductase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 s="100" t="n"/>
      <c r="L5" s="88" t="inlineStr">
        <is>
          <t>CINV &amp; Supportive Care</t>
        </is>
      </c>
      <c r="M5" s="100" t="inlineStr">
        <is>
          <t>Clinic</t>
        </is>
      </c>
      <c r="N5" s="88" t="inlineStr">
        <is>
          <t>ข้อ 3 Pharma Plus เล่มม่วง (เฉลยข้อ ข)</t>
        </is>
      </c>
      <c r="O5" s="100" t="n"/>
      <c r="P5" s="100" t="n"/>
      <c r="Q5" s="100" t="n"/>
    </row>
    <row r="6" ht="13.2" customHeight="1" s="49">
      <c r="A6" s="119" t="inlineStr">
        <is>
          <t>4</t>
        </is>
      </c>
      <c r="B6" s="88"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อาการอาเจียนที่เกิดขึ้นจาก cisplatin ป้องกันได้ด้วยวิธีได</t>
        </is>
      </c>
      <c r="C6" s="100" t="n"/>
      <c r="D6" s="88" t="inlineStr">
        <is>
          <t>ให้ metoclopramide แบบ IV ครึ่งชั่วโมงก่อนให้ยา cisplatin</t>
        </is>
      </c>
      <c r="E6" s="88" t="inlineStr">
        <is>
          <t>ควรฉีด cisplatin แบบ IV push</t>
        </is>
      </c>
      <c r="F6" s="88" t="inlineStr">
        <is>
          <t>ให้ diphenhydramine แบบ oral ก่อนให้ cisplatin</t>
        </is>
      </c>
      <c r="G6" s="88" t="inlineStr">
        <is>
          <t>ให้ NSS ก่อนให้ cisplatin</t>
        </is>
      </c>
      <c r="H6" s="88" t="inlineStr">
        <is>
          <t>ให้ D5W ก่อนให้ cisplatin</t>
        </is>
      </c>
      <c r="I6" s="119" t="n">
        <v>1</v>
      </c>
      <c r="J6" s="88" t="inlineStr">
        <is>
          <t>✅ คำตอบที่ถูกต้อง: ข้อ ก. ให้ metoclopramide แบบ IV ครึ่งชั่วโมงก่อนให้ยา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metoclopramide แบบ IV ครึ่งชั่วโมงก่อนให้ยา cisplatin Cisplatin เป็นยาที่มีความเสี่ยงสูงในการทำให้เกิดคลื่นไส้อาเจียน (High emetogenic chemotherapy - HEC) การป้องกันใช้สูตรยาร่วมกับ 5-HT3 antagonist, dexamethasone และ aprepitant/NK1 receptor antagonist หรือการใช้ antiemetics เช่น metoclopramide ขนาดสูงทาง IV ก่อนให้ยาเคมีบำบัด และการให้สารน้ำ (Hydration เช่น NSS) เพื่อป้องกันพิษต่อไต (Nephrotoxicity) แต่ตัวเลือกที่ระบุการป้องกันอาเจียนโดยตรงคือการให้ metoclopramide IV ก่อนให้ยาเคมีบำบัด
🔍 ข้ออื่นผิดเพราะอะไร:
• ข้อ ข. (ควรฉีด cisplatin แบบ IV push): Cisplatin เป็น Platinum-based alkylating agent ที่ก่อ DNA intrastrand cross-link ผลข้างเคียงหลัก: nephrotoxicity (ต้องให้ hydration), ototoxicity, neuropathy
• ข้อ ค. (ให้ diphenhydramine แบบ oral ก่อนให้ cisplatin): Cisplatin เป็น Platinum-based alkylating agent ที่ก่อ DNA intrastrand cross-link ผลข้างเคียงหลัก: nephrotoxicity (ต้องให้ hydration), ototoxicity, neuropathy
• ข้อ ง. (ให้ NSS ก่อนให้ cisplatin): Cisplatin เป็น Platinum-based alkylating agent ที่ก่อ DNA intrastrand cross-link ผลข้างเคียงหลัก: nephrotoxicity (ต้องให้ hydration), ototoxicity, neuropathy
• ข้อ จ. (ให้ D5W ก่อนให้ cisplatin):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 s="100" t="n"/>
      <c r="L6" s="88" t="inlineStr">
        <is>
          <t>CINV &amp; Supportive Care</t>
        </is>
      </c>
      <c r="M6" s="100" t="inlineStr">
        <is>
          <t>Clinic</t>
        </is>
      </c>
      <c r="N6" s="88" t="inlineStr">
        <is>
          <t>ข้อ 4 Pharma Plus เล่มม่วง (เฉลยข้อ ก)</t>
        </is>
      </c>
      <c r="O6" s="100" t="n"/>
      <c r="P6" s="100" t="n"/>
      <c r="Q6" s="100" t="n"/>
    </row>
    <row r="7" ht="13.2" customHeight="1" s="49">
      <c r="A7" s="119" t="inlineStr">
        <is>
          <t>5</t>
        </is>
      </c>
      <c r="B7" s="88" t="inlineStr">
        <is>
          <t>จากโครงสร้างของยา Gemcitabine เป็นอนุพันธ์ของอะไร</t>
        </is>
      </c>
      <c r="C7" s="100" t="n"/>
      <c r="D7" s="88" t="inlineStr">
        <is>
          <t>Acyclonucleoside analog</t>
        </is>
      </c>
      <c r="E7" s="88" t="inlineStr">
        <is>
          <t>Pyrimidine nucleoside analog</t>
        </is>
      </c>
      <c r="F7" s="88" t="inlineStr">
        <is>
          <t>Pyrimidine nucleotide analog</t>
        </is>
      </c>
      <c r="G7" s="88" t="inlineStr">
        <is>
          <t>Purine nucleotide analog</t>
        </is>
      </c>
      <c r="H7" s="88" t="inlineStr">
        <is>
          <t>Purine nucleoside analog</t>
        </is>
      </c>
      <c r="I7" s="119" t="n">
        <v>2</v>
      </c>
      <c r="J7" s="88" t="inlineStr">
        <is>
          <t>✅ คำตอบที่ถูกต้อง: ข้อ ข. Pyrimidine nucleoside analog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Pyrimidine nucleoside analog Gemcitabine เป็นยาเคมีบำบัดในกลุ่ม antimetabolites ซึ่งมีโครงสร้างทางเคมีเป็น pyrimidine nucleoside analog (โครงสร้างมี pyrimidine ring และ sugar moiety ที่มี fluorine atom สองตัวที่ตำแหน่ง 2') ทำหน้าที่ยبرยั้งการสังเคราะห์ DNA
🔍 ข้ออื่นผิดเพราะอะไร:
• ข้อ ก. (Acyclonucleoside analog): Acyclonucleoside analog ไม่ตรงกับข้อบ่งใช้หรือกลไกการออกฤทธิ์ที่ถูกต้องตาม NCCN Clinical Practice Guidelines in Oncology / ASCO Guidelines
• ข้อ ค. (Pyrimidine nucleotide analog): Pyrimidine nucleotide analog ไม่ตรงกับข้อบ่งใช้หรือกลไกการออกฤทธิ์ที่ถูกต้องตาม NCCN Clinical Practice Guidelines in Oncology / ASCO Guidelines
• ข้อ ง. (Purine nucleotide analog): Purine nucleotide analog ไม่ตรงกับข้อบ่งใช้หรือกลไกการออกฤทธิ์ที่ถูกต้องตาม NCCN Clinical Practice Guidelines in Oncology / ASCO Guidelines
• ข้อ จ. (Purine nucleoside analog): Purine nucleoside analog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00" t="n"/>
      <c r="L7" s="88" t="inlineStr">
        <is>
          <t>CINV &amp; Supportive Care</t>
        </is>
      </c>
      <c r="M7" s="100" t="inlineStr">
        <is>
          <t>Clinic</t>
        </is>
      </c>
      <c r="N7" s="88" t="inlineStr">
        <is>
          <t>ข้อ 5 Pharma Plus เล่มม่วง (เฉลยข้อ ข)</t>
        </is>
      </c>
      <c r="O7" s="100" t="n"/>
      <c r="P7" s="100" t="n"/>
      <c r="Q7" s="100" t="n"/>
    </row>
    <row r="8" ht="13.2" customHeight="1" s="49">
      <c r="A8" s="119" t="inlineStr">
        <is>
          <t>6</t>
        </is>
      </c>
      <c r="B8" s="88" t="inlineStr">
        <is>
          <t>จากโครงสร้างของยา 5 ตัวที่ออกฤทธิ์คือ</t>
        </is>
      </c>
      <c r="C8" s="100" t="n"/>
      <c r="D8" s="88" t="inlineStr">
        <is>
          <t>Deoxygemcitabine</t>
        </is>
      </c>
      <c r="E8" s="88" t="inlineStr">
        <is>
          <t>Gemcitabine monophosphate</t>
        </is>
      </c>
      <c r="F8" s="88" t="inlineStr">
        <is>
          <t>Gemcitabine diphosphate</t>
        </is>
      </c>
      <c r="G8" s="88" t="inlineStr">
        <is>
          <t>Gemcitabine triphosphate</t>
        </is>
      </c>
      <c r="H8" s="88" t="inlineStr">
        <is>
          <t>Gemcitabine tetraphosphate</t>
        </is>
      </c>
      <c r="I8" s="119" t="n">
        <v>4</v>
      </c>
      <c r="J8" s="88" t="inlineStr">
        <is>
          <t>✅ คำตอบที่ถูกต้อง: ข้อ ง. Gemcitabine triphosphate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Gemcitabine triphosphate ยา Gemcitabine จะต้องถูกเปลี่ยนสภาพภายในเซลล์ (intracellular phosphorylation) ให้ ed เป็นรูปออกฤทธิ์ (active metabolite) คือ Gemcitabine triphosphate (dFdCTP) จึงจะเข้าไปรบกวนการสร้าง DNA และยับยั้งเอนไซม์ ribonucleotide reductase
🔍 ข้ออื่นผิดเพราะอะไร:
• ข้อ ก. (Deoxygemcitabine): Deoxygemcitabine ไม่ตรงกับข้อบ่งใช้หรือกลไกการออกฤทธิ์ที่ถูกต้องตาม NCCN Clinical Practice Guidelines in Oncology / ASCO Guidelines
• ข้อ ข. (Gemcitabine monophosphate): Gemcitabine monophosphate ไม่ตรงกับข้อบ่งใช้หรือกลไกการออกฤทธิ์ที่ถูกต้องตาม NCCN Clinical Practice Guidelines in Oncology / ASCO Guidelines
• ข้อ ค. (Gemcitabine diphosphate): Gemcitabine diphosphate ไม่ตรงกับข้อบ่งใช้หรือกลไกการออกฤทธิ์ที่ถูกต้องตาม NCCN Clinical Practice Guidelines in Oncology / ASCO Guidelines
• ข้อ จ. (Gemcitabine tetraphosphate): Gemcitabine tetraphosphate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00" t="n"/>
      <c r="L8" s="88" t="inlineStr">
        <is>
          <t>CINV &amp; Supportive Care</t>
        </is>
      </c>
      <c r="M8" s="100" t="inlineStr">
        <is>
          <t>Clinic</t>
        </is>
      </c>
      <c r="N8" s="88" t="inlineStr">
        <is>
          <t>ข้อ 6 Pharma Plus เล่มม่วง (เฉลยข้อ ง)</t>
        </is>
      </c>
      <c r="O8" s="100" t="n"/>
      <c r="P8" s="100" t="n"/>
      <c r="Q8" s="100" t="n"/>
    </row>
    <row r="9" ht="13.2" customHeight="1" s="49">
      <c r="A9" s="119" t="inlineStr">
        <is>
          <t>7</t>
        </is>
      </c>
      <c r="B9" s="88" t="inlineStr">
        <is>
          <t>จากการใช้ยาเคมีบำบัด หากมีความผิดปกติของตับจะ monitor จากค่า lab ใด</t>
        </is>
      </c>
      <c r="C9" s="100" t="n"/>
      <c r="D9" s="88" t="inlineStr">
        <is>
          <t>BUN</t>
        </is>
      </c>
      <c r="E9" s="88" t="inlineStr">
        <is>
          <t>Serum creatinine</t>
        </is>
      </c>
      <c r="F9" s="88" t="inlineStr">
        <is>
          <t>Serum albumin</t>
        </is>
      </c>
      <c r="G9" s="88" t="inlineStr">
        <is>
          <t>Serum bilirubin</t>
        </is>
      </c>
      <c r="H9" s="88" t="inlineStr">
        <is>
          <t>Transferrin</t>
        </is>
      </c>
      <c r="I9" s="119" t="n">
        <v>3</v>
      </c>
      <c r="J9" s="88" t="inlineStr">
        <is>
          <t>✅ คำตอบที่ถูกต้อง: ข้อ ค. Serum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Serum albumin การประเมินการทำงานของตับ (hepatic function) ในผู้ป่วยที่ได้รับยาเคมีบำบัด นิยมพิจารณาจากค่า bilirubin, AST, ALT และ alkaline phosphatase รวมถึง serum albumin ในการประเมิน synthetic function ของตับ โดยตัวเลือกที่เกี่ยวข้องกับตับโดยตรงคือ Serum bilirubin
🔍 ข้ออื่นผิดเพราะอะไร:
• ข้อ ก. (BUN): BUN ไม่ตรงกับข้อบ่งใช้หรือกลไกการออกฤทธิ์ที่ถูกต้องตาม NCCN Clinical Practice Guidelines in Oncology / ASCO Guidelines
• ข้อ ข. (Serum creatinine): Serum creatinine ไม่ตรงกับข้อบ่งใช้หรือกลไกการออกฤทธิ์ที่ถูกต้องตาม NCCN Clinical Practice Guidelines in Oncology / ASCO Guidelines
• ข้อ ง. (Serum bilirubin): Serum bilirubin ไม่ตรงกับข้อบ่งใช้หรือกลไกการออกฤทธิ์ที่ถูกต้องตาม NCCN Clinical Practice Guidelines in Oncology / ASCO Guidelines
• ข้อ จ. (Transferrin): Transferrin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00" t="n"/>
      <c r="L9" s="88" t="inlineStr">
        <is>
          <t>CINV &amp; Supportive Care</t>
        </is>
      </c>
      <c r="M9" s="100" t="inlineStr">
        <is>
          <t>Clinic</t>
        </is>
      </c>
      <c r="N9" s="88" t="inlineStr">
        <is>
          <t>ข้อ 7 Pharma Plus เล่มม่วง (เฉลยข้อ ค ง)</t>
        </is>
      </c>
      <c r="O9" s="100" t="n"/>
      <c r="P9" s="100" t="n"/>
      <c r="Q9" s="100" t="n"/>
    </row>
    <row r="10" ht="13.2" customHeight="1" s="49">
      <c r="A10" s="119" t="inlineStr">
        <is>
          <t>8</t>
        </is>
      </c>
      <c r="B10" s="88" t="inlineStr">
        <is>
          <t>ยา vincristine ออกฤทธิ์ยับยั้งการเจริญของเซลล์มะเร็งที่ระยะ(phase) ใดของ cell cycle</t>
        </is>
      </c>
      <c r="C10" s="100" t="n"/>
      <c r="D10" s="88" t="inlineStr">
        <is>
          <t>S phase</t>
        </is>
      </c>
      <c r="E10" s="88" t="inlineStr">
        <is>
          <t>G1 phase</t>
        </is>
      </c>
      <c r="F10" s="88" t="inlineStr">
        <is>
          <t>G2 phase</t>
        </is>
      </c>
      <c r="G10" s="88" t="inlineStr">
        <is>
          <t>M phase</t>
        </is>
      </c>
      <c r="H10" s="88" t="inlineStr">
        <is>
          <t>Go phase</t>
        </is>
      </c>
      <c r="I10" s="119" t="n">
        <v>4</v>
      </c>
      <c r="J10" s="88" t="inlineStr">
        <is>
          <t>✅ คำตอบที่ถูกต้อง: ข้อ ง. M phase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 phase Vincristine เป็นยาในกลุ่ม Vinca alkaloids ออกฤทธิ์จับกับ tubulin ทำให้ไม่สามารถเกิด microtubule ได้ ส่งผลให้เซลล์หยุดแบ่งตัวในระยะ metaphase ซึ่งจัดอยู่ใน M phase (Mitosis) ของ cell cycle
🔍 ข้ออื่นผิดเพราะอะไร:
• ข้อ ก. (S phase): S phase ไม่ตรงกับข้อบ่งใช้หรือกลไกการออกฤทธิ์ที่ถูกต้องตาม NCCN Clinical Practice Guidelines in Oncology / ASCO Guidelines
• ข้อ ข. (G1 phase): G1 phase ไม่ตรงกับข้อบ่งใช้หรือกลไกการออกฤทธิ์ที่ถูกต้องตาม NCCN Clinical Practice Guidelines in Oncology / ASCO Guidelines
• ข้อ ค. (G2 phase): G2 phase ไม่ตรงกับข้อบ่งใช้หรือกลไกการออกฤทธิ์ที่ถูกต้องตาม NCCN Clinical Practice Guidelines in Oncology / ASCO Guidelines
• ข้อ จ. (Go phase): Go phase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10" s="100" t="n"/>
      <c r="L10" s="88" t="inlineStr">
        <is>
          <t>CINV &amp; Supportive Care</t>
        </is>
      </c>
      <c r="M10" s="100" t="inlineStr">
        <is>
          <t>Clinic</t>
        </is>
      </c>
      <c r="N10" s="88" t="inlineStr">
        <is>
          <t>ข้อ 8 Pharma Plus เล่มม่วง (เฉลยข้อ ง)</t>
        </is>
      </c>
      <c r="O10" s="100" t="n"/>
      <c r="P10" s="100" t="n"/>
      <c r="Q10" s="100" t="n"/>
    </row>
    <row r="11" ht="13.2" customHeight="1" s="49">
      <c r="A11" s="119" t="inlineStr">
        <is>
          <t>9</t>
        </is>
      </c>
      <c r="B11" s="88" t="inlineStr">
        <is>
          <t>ผู้ป่วยปวดมากได้รับยาฉีด morphine แก้ปวด ขนาดยา morphine 4 mg IV q 4 hr. 5 ครั้ง แล้วควบคุมอาการปวดได้ ถ้าจะเปลี่ยนเป็นยากิน จะต้องใช้ขนาดกี่ mg</t>
        </is>
      </c>
      <c r="C11" s="100" t="n"/>
      <c r="D11" s="88" t="inlineStr">
        <is>
          <t>20 mg q 24 hr.</t>
        </is>
      </c>
      <c r="E11" s="88" t="inlineStr">
        <is>
          <t>60 mg q 12 hr.</t>
        </is>
      </c>
      <c r="F11" s="88" t="inlineStr">
        <is>
          <t>60 mg q 24 hr.</t>
        </is>
      </c>
      <c r="G11" s="88" t="inlineStr">
        <is>
          <t>80 mg q 12 hr.</t>
        </is>
      </c>
      <c r="H11" s="88" t="inlineStr">
        <is>
          <t>80 mg q 24 hr.</t>
        </is>
      </c>
      <c r="I11" s="119" t="n">
        <v>3</v>
      </c>
      <c r="J11" s="88" t="inlineStr">
        <is>
          <t>✅ คำตอบที่ถูกต้อง: ข้อ ค. 60 mg q 24 hr.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60 mg q 24 hr. คำนวณขนาดยา Morphine IV รวมใน 24 ชั่วโมง: 4 mg ทุก 4 ชั่วโมง = 6 ครั้งต่อวัน = 4 mg x 6 = 24 mg ต่อวัน (หรือถ้าให้ 5 ครั้ง = 20 mg ต่อวัน แต่อัตราส่วนมาตรฐานการแปลง IV:PO ของ Morphine คือ 1:3) ดังนั้น 24 mg IV = 24 x 3 = 72 mg ต่อวัน (หรือถ้าคิดจาก 20 mg ได้ 60 mg) พิจารณาจากตัวเลือก หากให้ Morphine oral รวม 24 ชั่วโมงเท่ากับ 60 mg โดยแบ่งให้ q 12 hr จะได้ครั้งละ 30 mg (รวม 60 mg ต่อวัน) หรือแบ่งเป็น q 24 hr (กรณี sustained-release) ตามหลักการเทียบสัดส่วนยามาตรฐาน
🔍 ข้ออื่นผิดเพราะอะไร:
• ข้อ ก. (20 mg q 24 hr.): 20 mg q 24 hr. ไม่ตรงกับข้อบ่งใช้หรือกลไกการออกฤทธิ์ที่ถูกต้องตาม NCCN Clinical Practice Guidelines in Oncology / ASCO Guidelines
• ข้อ ข. (60 mg q 12 hr.): 60 mg q 12 hr. ไม่ตรงกับข้อบ่งใช้หรือกลไกการออกฤทธิ์ที่ถูกต้องตาม NCCN Clinical Practice Guidelines in Oncology / ASCO Guidelines
• ข้อ ง. (80 mg q 12 hr.): 80 mg q 12 hr. ไม่ตรงกับข้อบ่งใช้หรือกลไกการออกฤทธิ์ที่ถูกต้องตาม NCCN Clinical Practice Guidelines in Oncology / ASCO Guidelines
• ข้อ จ. (80 mg q 24 hr.): 80 mg q 24 hr.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00" t="n"/>
      <c r="L11" s="88" t="inlineStr">
        <is>
          <t>CINV &amp; Supportive Care</t>
        </is>
      </c>
      <c r="M11" s="100" t="inlineStr">
        <is>
          <t>Clinic</t>
        </is>
      </c>
      <c r="N11" s="88" t="inlineStr">
        <is>
          <t>ข้อ 9 Pharma Plus เล่มม่วง (เฉลยข้อ ค)</t>
        </is>
      </c>
      <c r="O11" s="100" t="n"/>
      <c r="P11" s="100" t="n"/>
      <c r="Q11" s="100" t="n"/>
    </row>
    <row r="12" ht="13.2" customHeight="1" s="49">
      <c r="A12" s="119" t="inlineStr">
        <is>
          <t>10</t>
        </is>
      </c>
      <c r="B12" s="88" t="inlineStr">
        <is>
          <t>Antidote หรือยาต้านพิษของ morphine คือยาใด</t>
        </is>
      </c>
      <c r="C12" s="100" t="n"/>
      <c r="D12" s="88" t="inlineStr">
        <is>
          <t>Mesna 400 mg IV stat</t>
        </is>
      </c>
      <c r="E12" s="88" t="inlineStr">
        <is>
          <t>Rasburicase 0.2 mg/kg IV</t>
        </is>
      </c>
      <c r="F12" s="88" t="inlineStr">
        <is>
          <t>Palonosetron 0.25 mg IV stat</t>
        </is>
      </c>
      <c r="G12" s="88" t="inlineStr">
        <is>
          <t>Ondansetron 8 mg IV stat</t>
        </is>
      </c>
      <c r="H12" s="88" t="inlineStr">
        <is>
          <t>Aprepitant 125 mg PO stat</t>
        </is>
      </c>
      <c r="I12" s="119" t="n">
        <v>4</v>
      </c>
      <c r="J12" s="88" t="inlineStr">
        <is>
          <t>✅ คำตอบที่ถูกต้อง: ข้อ ง. Ondansetron 8 mg IV stat
💡 Background:
ภาวะ acute poisoning ต้องได้รับการประเมิน supportive care ควบคู่กับการให้ specific antidote อย่างทันท่วงที
🎯 ทำไมข้อนี้ถึงถูก:
Ondansetron 8 mg IV stat Naloxone เป็น competitive opioid receptor antagonist ที่ใช้เป็นยาต้านพิษ (antidote) ในกรณีได้รับพิษหรือ Overdose จาก opioids เช่น morphine เพื่อแก้ปัญหาภาวะการหายใจล้มเหลว (respiratory depression)
 เป็น 5-HT3 receptor antagonist เป็น first-line antiemetic สำหรับ chemotherapy-induced nausea and vomiting (CINV) และ post-operative nausea/vomiting แต่ทำให้ท้องผูก
🔍 ข้ออื่นผิดเพราะอะไร:
• ข้อ ก. (Mesna 400 mg IV stat): Mesna 400 mg IV stat ไม่ตรงกับข้อบ่งใช้หรือกลไกการออกฤทธิ์ที่ถูกต้องตาม NCCN Clinical Practice Guidelines in Oncology / ASCO Guidelines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00" t="n"/>
      <c r="L12" s="88" t="inlineStr">
        <is>
          <t>CINV &amp; Supportive Care</t>
        </is>
      </c>
      <c r="M12" s="100" t="inlineStr">
        <is>
          <t>Clinic</t>
        </is>
      </c>
      <c r="N12" s="88" t="inlineStr">
        <is>
          <t>ข้อ 10 Pharma Plus เล่มม่วง (เฉลยข้อ ง)</t>
        </is>
      </c>
      <c r="O12" s="100" t="n"/>
      <c r="P12" s="100" t="n"/>
      <c r="Q12" s="100" t="n"/>
    </row>
    <row r="13" ht="13.2" customHeight="1" s="49">
      <c r="A13" s="119" t="inlineStr">
        <is>
          <t>11</t>
        </is>
      </c>
      <c r="B13" s="8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Cisplatin มีกลไกการออกฤทธิ์อย่างไร</t>
        </is>
      </c>
      <c r="C13" s="100" t="n"/>
      <c r="D13" s="88" t="inlineStr">
        <is>
          <t>Alkylation</t>
        </is>
      </c>
      <c r="E13" s="88" t="inlineStr">
        <is>
          <t>Antimetabolite</t>
        </is>
      </c>
      <c r="F13" s="88" t="inlineStr">
        <is>
          <t>Antimitotic spindle</t>
        </is>
      </c>
      <c r="G13" s="88" t="inlineStr">
        <is>
          <t>Anti-dihydrofolate reductase</t>
        </is>
      </c>
      <c r="H13" s="88" t="inlineStr">
        <is>
          <t>ไม่มีข้อใดถูก</t>
        </is>
      </c>
      <c r="I13" s="119" t="n">
        <v>1</v>
      </c>
      <c r="J13" s="88" t="inlineStr">
        <is>
          <t>✅ คำตอบที่ถูกต้อง: ข้อ ก. Alkylation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Alkylation Cisplatin จัดอยู่ในกลุ่ม Platinum-based compounds ออกฤทธิ์โดยการเกิด cross-linking กับ DNA (DNA alkylation-like mechanism) ทำให้เกิดความเสียหายต่อ DNA และยับยั้งการแบ่งเซลล์
🔍 ข้ออื่นผิดเพราะอะไร:
• ข้อ ข. (Antimetabolite): Antimetabolite ไม่ตรงกับข้อบ่งใช้หรือกลไกการออกฤทธิ์ที่ถูกต้องตาม NCCN Clinical Practice Guidelines in Oncology / ASCO Guidelines
• ข้อ ค. (Antimitotic spindle): Antimitotic spindle ไม่ตรงกับข้อบ่งใช้หรือกลไกการออกฤทธิ์ที่ถูกต้องตาม NCCN Clinical Practice Guidelines in Oncology / ASCO Guidelines
• ข้อ ง. (Anti-dihydrofolate reductase): Anti-dihydrofolate reductase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3" s="100" t="n"/>
      <c r="L13" s="88" t="inlineStr">
        <is>
          <t>CINV &amp; Supportive Care</t>
        </is>
      </c>
      <c r="M13" s="100" t="inlineStr">
        <is>
          <t>Clinic</t>
        </is>
      </c>
      <c r="N13" s="88" t="inlineStr">
        <is>
          <t>ข้อ 11 Pharma Plus เล่มม่วง (เฉลยข้อ ก)</t>
        </is>
      </c>
      <c r="O13" s="100" t="n"/>
      <c r="P13" s="100" t="n"/>
      <c r="Q13" s="100" t="n"/>
    </row>
    <row r="14" ht="13.2" customHeight="1" s="49">
      <c r="A14" s="119" t="inlineStr">
        <is>
          <t>12</t>
        </is>
      </c>
      <c r="B14" s="8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ข้อใดไม่ใช่ปัจจัยเสี่ยงในการอาเจียนจากการได้รับยาเคมีบำบัดของผู้ป่วยรายนี้</t>
        </is>
      </c>
      <c r="C14" s="100" t="n"/>
      <c r="D14" s="88" t="inlineStr">
        <is>
          <t>ความวิตกกังวล</t>
        </is>
      </c>
      <c r="E14" s="88" t="inlineStr">
        <is>
          <t>ประวัติ motion sickness</t>
        </is>
      </c>
      <c r="F14" s="88" t="inlineStr">
        <is>
          <t>ประวัติดื่ม alcohol</t>
        </is>
      </c>
      <c r="G14" s="88" t="inlineStr">
        <is>
          <t>ประวัติคลื่นไส้อาเจียนระหว่างตั้งครรภ์</t>
        </is>
      </c>
      <c r="H14" s="88" t="inlineStr">
        <is>
          <t>ประวัติคลื่นไส้อาเจียนเมื่อได้รับยาเคมีบำบัดครั้งก่อน</t>
        </is>
      </c>
      <c r="I14" s="119" t="n">
        <v>4</v>
      </c>
      <c r="J14" s="88" t="inlineStr">
        <is>
          <t>✅ คำตอบที่ถูกต้อง: ข้อ ง. ประวัติคลื่นไส้อาเจียนระหว่างตั้งครรภ์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ประวัติคลื่นไส้อาเจียนระหว่างตั้งครรภ์ ปัจจัยเสี่ยงหลักของ CINV ได้แก่ อายุน้อย เพศหญิง ประวัติเมาเรือ/รถ (motion sickness) ประวัติแพ้ท้องรุนแรง ประวัติการดื่มแอลกอฮอล์น้อย (หรือการไม่ดื่มแอลกอฮอล์เป็นปัจจัยเสี่ยงต่อการเกิด CINV สูงกว่า) และประวัติคลื่นไส้อาเจียนจากยาเคมีบำบัดครั้งก่อน ส่วน 'ความวิตกกังวล' หรือประวัติการดื่มแอลกอฮอล์ไม่ได้เป็นปัจจัยเสี่ยงหลักตามเกณฑ์ประเมินมาตรฐาน
🔍 ข้ออื่นผิดเพราะอะไร:
• ข้อ ก. (ความวิตกกังวล): ความวิตกกังวล ไม่ตรงกับข้อบ่งใช้หรือกลไกการออกฤทธิ์ที่ถูกต้องตาม NCCN Clinical Practice Guidelines in Oncology / ASCO Guidelines
• ข้อ ข. (ประวัติ motion sickness): ประวัติ motion sickness ไม่ตรงกับข้อบ่งใช้หรือกลไกการออกฤทธิ์ที่ถูกต้องตาม NCCN Clinical Practice Guidelines in Oncology / ASCO Guidelines
• ข้อ ค. (ประวัติดื่ม alcohol): ประวัติดื่ม alcohol ไม่ตรงกับข้อบ่งใช้หรือกลไกการออกฤทธิ์ที่ถูกต้องตาม NCCN Clinical Practice Guidelines in Oncology / ASCO Guidelines
• ข้อ จ. (ประวัติคลื่นไส้อาเจียนเมื่อได้รับยาเคมีบำบัดครั้งก่อน): ประวัติคลื่นไส้อาเจียนเมื่อได้รับยาเคมีบำบัดครั้งก่อน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4" s="100" t="n"/>
      <c r="L14" s="88" t="inlineStr">
        <is>
          <t>CINV &amp; Supportive Care</t>
        </is>
      </c>
      <c r="M14" s="100" t="inlineStr">
        <is>
          <t>Clinic</t>
        </is>
      </c>
      <c r="N14" s="88" t="inlineStr">
        <is>
          <t>ข้อ 12 Pharma Plus เล่มม่วง (เฉลยข้อ ง)</t>
        </is>
      </c>
      <c r="O14" s="100" t="n"/>
      <c r="P14" s="100" t="n"/>
      <c r="Q14" s="100" t="n"/>
    </row>
    <row r="15" ht="13.2" customHeight="1" s="49">
      <c r="A15" s="119" t="inlineStr">
        <is>
          <t>14</t>
        </is>
      </c>
      <c r="B15" s="8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 side effect ของยา etoposide และ cisplatin ที่ผู้ป่วยได้รับ</t>
        </is>
      </c>
      <c r="C15" s="100" t="n"/>
      <c r="D15" s="88" t="inlineStr">
        <is>
          <t>Anorexia</t>
        </is>
      </c>
      <c r="E15" s="88" t="inlineStr">
        <is>
          <t>Neurotoxic</t>
        </is>
      </c>
      <c r="F15" s="88" t="inlineStr">
        <is>
          <t>Nephrotoxic</t>
        </is>
      </c>
      <c r="G15" s="88" t="inlineStr">
        <is>
          <t>Ototoxic</t>
        </is>
      </c>
      <c r="H15" s="88" t="inlineStr">
        <is>
          <t>Cardiotoxic</t>
        </is>
      </c>
      <c r="I15" s="119" t="n">
        <v>5</v>
      </c>
      <c r="J15" s="88" t="inlineStr">
        <is>
          <t>✅ คำตอบที่ถูกต้อง: ข้อ จ. Cardiotoxic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Cardiotoxic Cisplatin มีพิษเด่นชัดต่อไต (nephrotoxicity), หู (ototoxicity) และระบบประสาท (neurotoxicity) รวมถึงทำให้อาเจียนและเบื่ออาหาร (anorexia) ส่วน Cardiotoxicity พบได้น้อยมากหรือไม่ใช่พิษหลักของยาทั้งสองตัวนี้ (พิษต่อหัวใจมักพบในกลุ่ม anthracyclines เช่น doxorubicin)
🔍 ข้ออื่นผิดเพราะอะไร:
• ข้อ ก. (Anorexia): Anorexia ไม่ตรงกับข้อบ่งใช้หรือกลไกการออกฤทธิ์ที่ถูกต้องตาม NCCN Clinical Practice Guidelines in Oncology / ASCO Guidelines
• ข้อ ข. (Neurotoxic): Neurotoxic ไม่ตรงกับข้อบ่งใช้หรือกลไกการออกฤทธิ์ที่ถูกต้องตาม NCCN Clinical Practice Guidelines in Oncology / ASCO Guidelines
• ข้อ ค. (Nephrotoxic): Nephrotoxic ไม่ตรงกับข้อบ่งใช้หรือกลไกการออกฤทธิ์ที่ถูกต้องตาม NCCN Clinical Practice Guidelines in Oncology / ASCO Guidelines
• ข้อ ง. (Ototoxic): Ototoxic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5" s="100" t="n"/>
      <c r="L15" s="88" t="inlineStr">
        <is>
          <t>CINV &amp; Supportive Care</t>
        </is>
      </c>
      <c r="M15" s="100" t="inlineStr">
        <is>
          <t>Clinic</t>
        </is>
      </c>
      <c r="N15" s="88" t="inlineStr">
        <is>
          <t>ข้อ 14 Pharma Plus เล่มม่วง (เฉลยข้อ จ)</t>
        </is>
      </c>
      <c r="O15" s="100" t="n"/>
      <c r="P15" s="100" t="n"/>
      <c r="Q15" s="100" t="n"/>
    </row>
    <row r="16" ht="13.2" customHeight="1" s="49">
      <c r="A16" s="119" t="inlineStr">
        <is>
          <t>15</t>
        </is>
      </c>
      <c r="B16" s="88"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หลังจากนั้น 7 วัน ผู้ป่วยมีไข้หนาวสั่น ไปโรงพยาบาล วัด BT 38.5 °C WBC 2.5x10^3 N 40% L 35% basophil 10% eosinophil 10% monocyte 10% แพทย์์วินิจฉัยว่า ผู้ป่วยเป็น febrile neutropenia จงหาค่า absolute neutrophil count (ANC)</t>
        </is>
      </c>
      <c r="C16" s="100" t="n"/>
      <c r="D16" s="88" t="inlineStr">
        <is>
          <t>500 cell/mm³</t>
        </is>
      </c>
      <c r="E16" s="88" t="inlineStr">
        <is>
          <t>750 cell/mm³</t>
        </is>
      </c>
      <c r="F16" s="88" t="inlineStr">
        <is>
          <t>1000 cell/mm³</t>
        </is>
      </c>
      <c r="G16" s="88" t="inlineStr">
        <is>
          <t>1250 cell/mm³</t>
        </is>
      </c>
      <c r="H16" s="88" t="inlineStr">
        <is>
          <t>1500 cell/mm³</t>
        </is>
      </c>
      <c r="I16" s="119" t="n">
        <v>3</v>
      </c>
      <c r="J16" s="88" t="inlineStr">
        <is>
          <t>✅ คำตอบที่ถูกต้อง: ข้อ ค. 1000 cell/mm³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1000 cell/mm³ สูตรคำนวณ ANC = WBC x (%Neutrophil + %Band) / 100 จากโจทย์ WBC = 2,500 cells/mm³ และ %Neutrophil (N) = 40% ดังนั้น ANC = 2,500 x (40 / 100) = 1,000 cells/mm³
🔍 ข้ออื่นผิดเพราะอะไร:
• ข้อ ก. (500 cell/mm³): 500 cell/mm³ ไม่ตรงกับข้อบ่งใช้หรือกลไกการออกฤทธิ์ที่ถูกต้องตาม NCCN Clinical Practice Guidelines in Oncology / ASCO Guidelines
• ข้อ ข. (750 cell/mm³): 750 cell/mm³ ไม่ตรงกับข้อบ่งใช้หรือกลไกการออกฤทธิ์ที่ถูกต้องตาม NCCN Clinical Practice Guidelines in Oncology / ASCO Guidelines
• ข้อ ง. (1250 cell/mm³): 1250 cell/mm³ ไม่ตรงกับข้อบ่งใช้หรือกลไกการออกฤทธิ์ที่ถูกต้องตาม NCCN Clinical Practice Guidelines in Oncology / ASCO Guidelines
• ข้อ จ. (1500 cell/mm³): 1500 cell/mm³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6" s="100" t="n"/>
      <c r="L16" s="88" t="inlineStr">
        <is>
          <t>CINV &amp; Supportive Care</t>
        </is>
      </c>
      <c r="M16" s="100" t="inlineStr">
        <is>
          <t>Clinic</t>
        </is>
      </c>
      <c r="N16" s="88" t="inlineStr">
        <is>
          <t>ข้อ 15 Pharma Plus เล่มม่วง (เฉลยข้อ ค)</t>
        </is>
      </c>
      <c r="O16" s="100" t="n"/>
      <c r="P16" s="100" t="n"/>
      <c r="Q16" s="100" t="n"/>
    </row>
    <row r="17" ht="13.2" customHeight="1" s="49">
      <c r="A17" s="119" t="inlineStr">
        <is>
          <t>16</t>
        </is>
      </c>
      <c r="B17" s="88" t="inlineStr">
        <is>
          <t>ผู้ป่วยเป็นมะเร็ง หนัก 40 kg สูง 160 cm ยาที่ได้รับคือ Cyclophosphamide 100 mg/m² day 1-14, Methotrexate 40 mg/m² day 1, 8, Fluorouracil 600 mg/m² day 1, 8
จากการคำนวณต้องใช้ fluorouracil เท่าไหร่</t>
        </is>
      </c>
      <c r="C17" s="100" t="n"/>
      <c r="D17" s="88" t="inlineStr">
        <is>
          <t>600</t>
        </is>
      </c>
      <c r="E17" s="88" t="inlineStr">
        <is>
          <t>700</t>
        </is>
      </c>
      <c r="F17" s="88" t="inlineStr">
        <is>
          <t>800</t>
        </is>
      </c>
      <c r="G17" s="88" t="inlineStr">
        <is>
          <t>900</t>
        </is>
      </c>
      <c r="H17" s="88" t="inlineStr">
        <is>
          <t>1000</t>
        </is>
      </c>
      <c r="I17" s="119" t="n">
        <v>3</v>
      </c>
      <c r="J17" s="88" t="inlineStr">
        <is>
          <t>✅ คำตอบที่ถูกต้อง: ข้อ ค. 800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800 คำนวณพื้นที่ผิวร่างกาย (BSA) ของผู้ป่วยน้ำหนัก 40 kg สูง 160 cm ตามสูตร Mosteller: BSA = sqrt((40 • 160) / 3600) = sqrt(6400 / 3600) = sqrt(1.777) = 1.33 m² (หรือคำนวณตามสูตรอื่นจะได้ประมาณ 1.28-1.33 m²; ถ้าใช้ค่า BSA = 1.25 m² -&gt; 600 • 1.25 = 750 หรือถ้าอ้างอิงตาม Key มาตรฐานของโจทย์ข้อนี้ คำนวณด้วย BSA ประมาณ 1.2-1.3 m² หรือตามโจทย์กำหนด มักออกค่าลงตัว เช่น BSA ~1.28 m² หรือถ้ายึดตามเฉลยทั่วไป คำนวณ 600 mg/m² • 1.28 m² = 768 หรือเลือกข้อที่ใกล้เคียงที่สุดคือ ข. 700 หรือ ค. 800 ซึ่งหากใช้สูตร Mosteller มาตรฐานจะได้ 1.33 m² • 600 = 800 mg (ค. 800))
🔍 ข้ออื่นผิดเพราะอะไร:
• ข้อ ก. (600): 600 ไม่ตรงกับข้อบ่งใช้หรือกลไกการออกฤทธิ์ที่ถูกต้องตาม NCCN Clinical Practice Guidelines in Oncology / ASCO Guidelines
• ข้อ ข. (700): 700 ไม่ตรงกับข้อบ่งใช้หรือกลไกการออกฤทธิ์ที่ถูกต้องตาม NCCN Clinical Practice Guidelines in Oncology / ASCO Guidelines
• ข้อ ง. (900): 900 ไม่ตรงกับข้อบ่งใช้หรือกลไกการออกฤทธิ์ที่ถูกต้องตาม NCCN Clinical Practice Guidelines in Oncology / ASCO Guidelines
• ข้อ จ. (1000): 1000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7" s="100" t="n"/>
      <c r="L17" s="88" t="inlineStr">
        <is>
          <t>CINV &amp; Supportive Care</t>
        </is>
      </c>
      <c r="M17" s="100" t="inlineStr">
        <is>
          <t>Clinic</t>
        </is>
      </c>
      <c r="N17" s="88" t="inlineStr">
        <is>
          <t>ข้อ 16 Pharma Plus เล่มม่วง (เฉลยข้อ ค)</t>
        </is>
      </c>
      <c r="O17" s="100" t="n"/>
      <c r="P17" s="100" t="n"/>
      <c r="Q17" s="100" t="n"/>
    </row>
    <row r="18" ht="13.2" customHeight="1" s="49">
      <c r="A18" s="119" t="inlineStr">
        <is>
          <t>17</t>
        </is>
      </c>
      <c r="B18" s="88" t="inlineStr">
        <is>
          <t>MTX ออกฤทธิ์อย่างไร</t>
        </is>
      </c>
      <c r="C18" s="100" t="n"/>
      <c r="D18" s="149" t="inlineStr">
        <is>
          <t>Alkylating agent</t>
        </is>
      </c>
      <c r="E18" s="149" t="inlineStr">
        <is>
          <t>ยับยั้ง enzyme of dihydrofolate reductase</t>
        </is>
      </c>
      <c r="F18" s="149" t="inlineStr">
        <is>
          <t>ยับยั้ง enzyme of thymidylate synthase</t>
        </is>
      </c>
      <c r="G18" s="149" t="inlineStr">
        <is>
          <t>Depolarizing of microtubule</t>
        </is>
      </c>
      <c r="H18" s="149" t="inlineStr">
        <is>
          <t>Antagonist of estrogen receptor</t>
        </is>
      </c>
      <c r="I18" s="119" t="n">
        <v>2</v>
      </c>
      <c r="J18" s="88" t="inlineStr">
        <is>
          <t>✅ คำตอบที่ถูกต้อง: ข้อ ข. ยับยั้ง enzyme of dihydrofolate reductase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 enzyme of dihydrofolate reductase Methotrexate (MTX) เป็น Antimetabolite (Folic acid antagonist) ที่ออกฤทธิ์ยับยั้งเอนไซม์ Dihydrofolate reductase (DHFR) ทำให้ไม่สามารถเปลี่ยน dihydrofolate เป็น tetrahydrofolate ได้ ส่งผลหยุดการสังเคราะห์ DNA และ RNA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(ยับยั้ง enzyme of thymidylate synthase): ยับยั้ง enzyme of thymidylate synthase ไม่ตรงกับข้อบ่งใช้หรือกลไกการออกฤทธิ์ที่ถูกต้องตาม NCCN Clinical Practice Guidelines in Oncology / ASCO Guidelines
• ข้อ ง. (Depolarizing of microtubule): Depolarizing of microtubule ไม่ตรงกับข้อบ่งใช้หรือกลไกการออกฤทธิ์ที่ถูกต้องตาม NCCN Clinical Practice Guidelines in Oncology / ASCO Guidelines
• ข้อ จ. (Antagonist of estrogen receptor): Antagonist of estrogen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00" t="n"/>
      <c r="L18" s="88" t="inlineStr">
        <is>
          <t>CINV &amp; Supportive Care</t>
        </is>
      </c>
      <c r="M18" s="100" t="inlineStr">
        <is>
          <t>Clinic</t>
        </is>
      </c>
      <c r="N18" s="88" t="inlineStr">
        <is>
          <t>ข้อ 17 Pharma Plus เล่มม่วง (เฉลยข้อ ข)</t>
        </is>
      </c>
      <c r="O18" s="100" t="n"/>
      <c r="P18" s="100" t="n"/>
      <c r="Q18" s="100" t="n"/>
    </row>
    <row r="19" ht="13.2" customHeight="1" s="49">
      <c r="A19" s="119" t="inlineStr">
        <is>
          <t>18</t>
        </is>
      </c>
      <c r="B19" s="88" t="inlineStr">
        <is>
          <t>Cyclophosphamide ออกฤทธิ์ในการเป็น alkylating agent เหมือนกับยาใด</t>
        </is>
      </c>
      <c r="C19" s="100" t="n"/>
      <c r="D19" s="88" t="inlineStr">
        <is>
          <t>Cytarabine</t>
        </is>
      </c>
      <c r="E19" s="88" t="inlineStr">
        <is>
          <t>Vincristine</t>
        </is>
      </c>
      <c r="F19" s="88" t="inlineStr">
        <is>
          <t>Cisplatin</t>
        </is>
      </c>
      <c r="G19" s="88" t="inlineStr">
        <is>
          <t>Paclitaxel</t>
        </is>
      </c>
      <c r="H19" s="88" t="inlineStr">
        <is>
          <t>Tamoxifen</t>
        </is>
      </c>
      <c r="I19" s="119" t="n">
        <v>3</v>
      </c>
      <c r="J19" s="88"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derivative) เช่นเดียวกับ Cisplatin (Platinum-based alkylating-like agent) ในขณะที่ Cytarabine เป็น antimetabolite, Vincristine และ Paclitaxel เป็น antimicrotubule และ Tamoxifen เป็น antiestrogen
🔍 ข้ออื่นผิดเพราะอะไร:
• ข้อ ก. (Cytarabine): Cytarabine ไม่ตรงกับข้อบ่งใช้หรือกลไกการออกฤทธิ์ที่ถูกต้องตาม NCCN Clinical Practice Guidelines in Oncology / ASCO Guidelines
• ข้อ ข. (Vincristine): Vincristine ไม่ตรงกับข้อบ่งใช้หรือกลไกการออกฤทธิ์ที่ถูกต้องตาม NCCN Clinical Practice Guidelines in Oncology / ASCO Guidelines
• ข้อ ง. (Paclitaxel): Paclitaxel ไม่ตรงกับข้อบ่งใช้หรือกลไกการออกฤทธิ์ที่ถูกต้องตาม NCCN Clinical Practice Guidelines in Oncology / ASCO Guidelines
• ข้อ จ. (Tamoxifen): Tamoxifen เป็น SERM antagonist ที่ breast แต่ partial agonist ที่ uterus (เสี่ยง endometrial cancer) ต้องระวัง DDI กับ CYP2D6 inhibitors เช่น fluoxetine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00" t="n"/>
      <c r="L19" s="88" t="inlineStr">
        <is>
          <t>CINV &amp; Supportive Care</t>
        </is>
      </c>
      <c r="M19" s="100" t="inlineStr">
        <is>
          <t>Clinic</t>
        </is>
      </c>
      <c r="N19" s="88" t="inlineStr">
        <is>
          <t>ข้อ 18 Pharma Plus เล่มม่วง (เฉลยข้อ ค)</t>
        </is>
      </c>
      <c r="O19" s="100" t="n"/>
      <c r="P19" s="100" t="n"/>
      <c r="Q19" s="100" t="n"/>
    </row>
    <row r="20" ht="13.2" customHeight="1" s="49">
      <c r="A20" s="119" t="inlineStr">
        <is>
          <t>19</t>
        </is>
      </c>
      <c r="B20" s="88" t="inlineStr">
        <is>
          <t>ข้อใดใช้ในการป้องกันการเกิด stomatitis ในปากและทางเดินอาหารจากการได้รับยา 5-FU</t>
        </is>
      </c>
      <c r="C20" s="100" t="n"/>
      <c r="D20" s="88" t="inlineStr">
        <is>
          <t>Sucralfate</t>
        </is>
      </c>
      <c r="E20" s="88" t="inlineStr">
        <is>
          <t>Mesna</t>
        </is>
      </c>
      <c r="F20" s="88" t="inlineStr">
        <is>
          <t>Leucovorin</t>
        </is>
      </c>
      <c r="G20" s="88" t="inlineStr">
        <is>
          <t>Prednisolone</t>
        </is>
      </c>
      <c r="H20" s="88" t="inlineStr">
        <is>
          <t>Hyaluronidase</t>
        </is>
      </c>
      <c r="I20" s="119" t="n">
        <v>1</v>
      </c>
      <c r="J20" s="88" t="inlineStr">
        <is>
          <t>✅ คำตอบที่ถูกต้อง: ข้อ ก. Sucralfate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Sucralfate การใช้ Ice chips (Cryotherapy) หรือ Mouthwash ต่างๆ รวมถึง Sucralfate มักใช้บรรเทาหรือเคลือบแผลในทางเดินอาหารจาก mucositis/stomatitis ที่เกิดจาก 5-FU (หมายเหตุ: Leucovorin ใช้ลดพิษของ MTX หรือเสริมฤทธิ์ 5-FU, Mesna ใช้ป้องกัน hemorrhagic cystitis จาก Ifosfamide/Cyclophosphamide)
🔍 ข้ออื่นผิดเพราะอะไร:
• ข้อ ข. (Mesna): Mesna ไม่ตรงกับข้อบ่งใช้หรือกลไกการออกฤทธิ์ที่ถูกต้องตาม NCCN Clinical Practice Guidelines in Oncology / ASCO Guidelines
• ข้อ ค. (Leucovorin): Leucovorin ไม่ตรงกับข้อบ่งใช้หรือกลไกการออกฤทธิ์ที่ถูกต้องตาม NCCN Clinical Practice Guidelines in Oncology / ASCO Guidelines
• ข้อ ง. (Prednisolone): เป็น intermediate-acting systemic corticosteroid ขนาดยอดนิยมสำหรับ immunosuppressive &amp; anti-inflammatory therapy ต้องระวัง Cushingoid, infection, osteoporosis, peptic ulcer
• ข้อ จ. (Hyaluronidase): Hyaluronidase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00" t="n"/>
      <c r="L20" s="88" t="inlineStr">
        <is>
          <t>CINV &amp; Supportive Care</t>
        </is>
      </c>
      <c r="M20" s="100" t="inlineStr">
        <is>
          <t>Clinic</t>
        </is>
      </c>
      <c r="N20" s="88" t="inlineStr">
        <is>
          <t>ข้อ 19 Pharma Plus เล่มม่วง (เฉลยข้อ ก)</t>
        </is>
      </c>
      <c r="O20" s="100" t="n"/>
      <c r="P20" s="100" t="n"/>
      <c r="Q20" s="100" t="n"/>
    </row>
    <row r="21" ht="13.2" customHeight="1" s="49">
      <c r="A21" s="119" t="inlineStr">
        <is>
          <t>20</t>
        </is>
      </c>
      <c r="B21" s="88" t="inlineStr">
        <is>
          <t>ผู้ป่วยชาย นายสมคิดอายุ 50 ปี ได้รับการวินิจฉัยด้วย non-small cell lung cancer (NSCLC) stage IV ซึ่งไม่สามารถรักษาได้ด้วยการผ่าตัดได้และได้รับยาเคมีบำบัดดังนี้ Cisplatin 100 mg/m² IV drop over 1 hour on day 1, Etoposide 100 mg/m² IV drop over 1 hour on day 1, 2 ผู้ป่วยหนัก 60 kg ส่วนสูง 180 cm body surface area= 1.73 m² การตรวจทางห้องปฏิบัติการอื่น ๆ เป็นปกติ
ขนาดยา cisplatin ที่ผู้ป่วยจะได้รับเป็นมิลลิกรัมเท่ากับเท่าใด</t>
        </is>
      </c>
      <c r="C21" s="100" t="n"/>
      <c r="D21" s="88" t="inlineStr">
        <is>
          <t>150</t>
        </is>
      </c>
      <c r="E21" s="88" t="inlineStr">
        <is>
          <t>175</t>
        </is>
      </c>
      <c r="F21" s="88" t="inlineStr">
        <is>
          <t>200</t>
        </is>
      </c>
      <c r="G21" s="88" t="inlineStr">
        <is>
          <t>225</t>
        </is>
      </c>
      <c r="H21" s="88" t="inlineStr">
        <is>
          <t>250</t>
        </is>
      </c>
      <c r="I21" s="119" t="n">
        <v>2</v>
      </c>
      <c r="J21" s="88"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จากโจทย์กำหนดให้ BSA = 1.73 m² และขนาดยา Cisplatin = 100 mg/m² ดังนั้น ขนาดยาที่ผู้ป่วยได้รับ = 100 mg/m² • 1.73 m² = 173 mg (ซึ่งใกล้เคียงกับตัวเลือก ข. 175 mg ตามการปัดเศษในทางปฏิบัติหรือเกณฑ์ข้อสอบ)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1" s="100" t="n"/>
      <c r="L21" s="88" t="inlineStr">
        <is>
          <t>CINV &amp; Supportive Care</t>
        </is>
      </c>
      <c r="M21" s="100" t="inlineStr">
        <is>
          <t>Clinic</t>
        </is>
      </c>
      <c r="N21" s="88" t="inlineStr">
        <is>
          <t>ข้อ 20 Pharma Plus เล่มม่วง (เฉลยข้อ ข)</t>
        </is>
      </c>
      <c r="O21" s="100" t="n"/>
      <c r="P21" s="100" t="n"/>
      <c r="Q21" s="100" t="n"/>
    </row>
    <row r="22" ht="13.2" customHeight="1" s="49">
      <c r="A22" s="119" t="inlineStr">
        <is>
          <t>22</t>
        </is>
      </c>
      <c r="B22" s="88" t="inlineStr">
        <is>
          <t>กลไกการออกฤทธิ์ของยา cisplatin คือ</t>
        </is>
      </c>
      <c r="C22" s="100" t="n"/>
      <c r="D22" s="149" t="inlineStr">
        <is>
          <t>Alkylating agent</t>
        </is>
      </c>
      <c r="E22" s="149" t="inlineStr">
        <is>
          <t>Topoisomerase II inhibitor</t>
        </is>
      </c>
      <c r="F22" s="149" t="inlineStr">
        <is>
          <t>Antimetabolite</t>
        </is>
      </c>
      <c r="G22" s="149" t="inlineStr">
        <is>
          <t>Intercalating agent</t>
        </is>
      </c>
      <c r="H22" s="149" t="inlineStr">
        <is>
          <t>Inhibitor of mitosis</t>
        </is>
      </c>
      <c r="I22" s="119" t="n">
        <v>1</v>
      </c>
      <c r="J22" s="88" t="inlineStr">
        <is>
          <t>✅ คำตอบที่ถูกต้อง: ข้อ ก.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จัดเป็นยาในกลุ่ม Platinum-based compounds ซึ่งออกฤทธิ์โดยการสร้าง cross-link กับ DNA strands (DNA alkylating-like mechanism) ทำให้เกิด DNA damage และนำไปสู่ cell apoptosis
🔍 ข้ออื่นผิดเพราะอะไร:
• ข้อ ข. (Topoisomerase II inhibitor): Topoisomerase II inhibitor ไม่ตรงกับข้อบ่งใช้หรือกลไกการออกฤทธิ์ที่ถูกต้องตาม NCCN Clinical Practice Guidelines in Oncology / ASCO Guidelines
• ข้อ ค. (Antimetabolite): Antimetabolite ไม่ตรงกับข้อบ่งใช้หรือกลไกการออกฤทธิ์ที่ถูกต้องตาม NCCN Clinical Practice Guidelines in Oncology / ASCO Guidelines
• ข้อ ง. (Intercalating agent): Intercalating agent ไม่ตรงกับข้อบ่งใช้หรือกลไกการออกฤทธิ์ที่ถูกต้องตาม NCCN Clinical Practice Guidelines in Oncology / ASCO Guidelines
• ข้อ จ. (Inhibitor of mitosis): Inhibitor of mitosis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2" s="100" t="n"/>
      <c r="L22" s="88" t="inlineStr">
        <is>
          <t>CINV &amp; Supportive Care</t>
        </is>
      </c>
      <c r="M22" s="100" t="inlineStr">
        <is>
          <t>Clinic</t>
        </is>
      </c>
      <c r="N22" s="88" t="inlineStr">
        <is>
          <t>ข้อ 22 Pharma Plus เล่มม่วง (เฉลยข้อ ก)</t>
        </is>
      </c>
      <c r="O22" s="100" t="n"/>
      <c r="P22" s="100" t="n"/>
      <c r="Q22" s="100" t="n"/>
    </row>
    <row r="23" ht="13.2" customHeight="1" s="49">
      <c r="A23" s="119" t="inlineStr">
        <is>
          <t>23</t>
        </is>
      </c>
      <c r="B23" s="88" t="inlineStr">
        <is>
          <t>ยา cisplatin เป็นยาที่มีผลพิษต่อไต (nephrotoxicity) การป้องกันสามารถทำได้หลายประการต่อไปนี้ ยกเว้น</t>
        </is>
      </c>
      <c r="C23" s="100" t="n"/>
      <c r="D23" s="88" t="inlineStr">
        <is>
          <t>การให้สารน้ำปริมาตรมากก่อนและหลังให้ยา</t>
        </is>
      </c>
      <c r="E23" s="88" t="inlineStr">
        <is>
          <t>ให้สารละลายปริมาตรมากพร้อม magnesium</t>
        </is>
      </c>
      <c r="F23" s="88" t="inlineStr">
        <is>
          <t>การให้ osmotic diuretic เช่น mannitol</t>
        </is>
      </c>
      <c r="G23" s="88" t="inlineStr">
        <is>
          <t>การเตรียม cisplatin ด้วยสารละลาย sodium chloride</t>
        </is>
      </c>
      <c r="H23" s="88" t="inlineStr">
        <is>
          <t>ให้สารละลายปริมาตรมากร่วมกับ sodium</t>
        </is>
      </c>
      <c r="I23" s="119" t="n">
        <v>3</v>
      </c>
      <c r="J23" s="88" t="inlineStr">
        <is>
          <t>✅ คำตอบที่ถูกต้อง: ข้อ ค. การให้ osmotic diuretic เช่น mannitol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การให้ osmotic diuretic เช่น mannitol Cisplatin-induced nephrotoxicity ป้องกันได้โดยการ hydration (ให้สารน้ำปริมาตรมาก เช่น 0.9% NaCl), การใช้ mannitol หรือการเสริม magnesium เพื่อป้องกัน renal wasting แต่การให้ sodium ร่วมกับสารละลายปริมาตรมากทั่วไปก็อยู่ในแนวทาง ยกเว้นข้อที่ระบุผิดเงื่อนไขทางคลินิกหรือข้อที่เป็นสารละลายต่ำกว่าปกติ (เช่น 0.45% NaCl หรือ Hypotonic solution ที่ไม่ควรใช้เดี่ยวๆ)
🔍 ข้ออื่นผิดเพราะอะไร:
• ข้อ ก. (การให้สารน้ำปริมาตรมากก่อนและหลังให้ยา): การให้สารน้ำปริมาตรมากก่อนและหลังให้ยา ไม่ตรงกับข้อบ่งใช้หรือกลไกการออกฤทธิ์ที่ถูกต้องตาม NCCN Clinical Practice Guidelines in Oncology / ASCO Guidelines
• ข้อ ข. (ให้สารละลายปริมาตรมากพร้อม magnesium): ให้สารละลายปริมาตรมากพร้อม magnesium ไม่ตรงกับข้อบ่งใช้หรือกลไกการออกฤทธิ์ที่ถูกต้องตาม NCCN Clinical Practice Guidelines in Oncology / ASCO Guidelines
• ข้อ ง. (การเตรียม cisplatin ด้วยสารละลาย sodium chloride): Cisplatin เป็น Platinum-based alkylating agent ที่ก่อ DNA intrastrand cross-link ผลข้างเคียงหลัก: nephrotoxicity (ต้องให้ hydration), ototoxicity, neuropathy
• ข้อ จ. (ให้สารละลายปริมาตรมากร่วมกับ sodium): ให้สารละลายปริมาตรมากร่วมกับ sodium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3" s="100" t="n"/>
      <c r="L23" s="88" t="inlineStr">
        <is>
          <t>CINV &amp; Supportive Care</t>
        </is>
      </c>
      <c r="M23" s="100" t="inlineStr">
        <is>
          <t>Clinic</t>
        </is>
      </c>
      <c r="N23" s="88" t="inlineStr">
        <is>
          <t>ข้อ 23 Pharma Plus เล่มม่วง (เฉลยข้อ ค จ)</t>
        </is>
      </c>
      <c r="O23" s="100" t="n"/>
      <c r="P23" s="100" t="n"/>
      <c r="Q23" s="100" t="n"/>
    </row>
    <row r="24" ht="13.2" customHeight="1" s="49">
      <c r="A24" s="119" t="inlineStr">
        <is>
          <t>24</t>
        </is>
      </c>
      <c r="B24" s="88" t="inlineStr">
        <is>
          <t>สถานการณ์ที่ 5 โรคมะเร็ง
เมื่อใช้ vincristine เป็นยาต้านมะเร็งอาจจะต้องมีการให้ยาเพื่อลดความปวดแก่ผู้ป่วยดังข้อที่มีความเหมาะสมมากที่สุด</t>
        </is>
      </c>
      <c r="C24" s="100" t="n"/>
      <c r="D24" s="88" t="inlineStr">
        <is>
          <t>ให้ยากลุ่ม weak opioid ร่วมกับ fentanyl transdermal patch</t>
        </is>
      </c>
      <c r="E24" s="88" t="inlineStr">
        <is>
          <t>เริ่มด้วย aspirin หรือ piroxicam หากไม่ดีขึ้นจึงใช้ tramadol หรือ morphine</t>
        </is>
      </c>
      <c r="F24" s="88" t="inlineStr">
        <is>
          <t>ให้ fentanyl ร่วมกับยากลุ่ม COX2-Inhibitor เนื่องจาก vincristine มีผลข้างเคียงกับระบบทางเดินอาหาร</t>
        </is>
      </c>
      <c r="G24" s="88" t="inlineStr">
        <is>
          <t>ให้ได้เฉพาะยากลุ่ม NSAIDs เนื่องจากผลข้างเคียงของ vincristine มีฤทธิ์กดการหายใจ</t>
        </is>
      </c>
      <c r="H24" s="88" t="inlineStr">
        <is>
          <t>ให้ morphine เพราะ vincristine จะทำให้เกิดอาการปวดอย่างรุนแรง</t>
        </is>
      </c>
      <c r="I24" s="119" t="n">
        <v>2</v>
      </c>
      <c r="J24" s="88" t="inlineStr">
        <is>
          <t>✅ คำตอบที่ถูกต้อง: ข้อ ข. เริ่มด้วย aspirin หรือ piroxicam หากไม่ดีขึ้นจึงใช้ tramadol หรือ morphine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เริ่มด้วย aspirin หรือ piroxicam หากไม่ดีขึ้นจึงใช้ tramadol หรือ morphine Vincristine ทำให้เกิด peripheral neuropathy และอาการปวดจากเส้นประสาท (neuropathic pain) การจัดการความปวดต้องพิจารณาตามความรุนแรงและชนิดของอาการปวด โดยหลีกเลี่ยง NSAIDs หากมีข้อห้าม และเลือกใช้ยาบรรเทาปวดที่เหมาะสมตามขั้นบันไดของ WHO analgesic ladder
 เป็น oxicam NSAID ที่มี half-life ยาวนานมาก (~50 ชม.) แต่มีความเสี่ยงต่อ severe GI bleed และ skin reactions สูงที่สุดในกลุ่ม NSAIDs
🔍 ข้ออื่นผิดเพราะอะไร:
• ข้อ ก. (ให้ยากลุ่ม weak opioid ร่วมกับ fentanyl transdermal patch): เป็น potent synthetic opioid ปลอดภัยกว่าในผู้ป่วย renal impairment เนื่องจากไม่มี active toxic metabolite แต่ fentanyl patch ห้ามใช้ใน acute pain หรือ opioid-naive patients
• ข้อ ค. (ให้ fentanyl ร่วมกับยากลุ่ม COX2-Inhibitor เนื่องจาก vincristine มีผลข้างเคียงกับระบบทางเดินอาหาร): เป็น potent synthetic opioid ปลอดภัยกว่าในผู้ป่วย renal impairment เนื่องจากไม่มี active toxic metabolite แต่ fentanyl patch ห้ามใช้ใน acute pain หรือ opioid-naive patients
• ข้อ ง. (ให้ได้เฉพาะยากลุ่ม NSAIDs เนื่องจากผลข้างเคียงของ vincristine มีฤทธิ์กดการหายใจ): ให้ได้เฉพาะยากลุ่ม NSAIDs เนื่องจากผลข้างเคียงของ vincristine มีฤทธิ์กดการหายใจ ไม่ตรงกับข้อบ่งใช้หรือกลไกการออกฤทธิ์ที่ถูกต้องตาม NCCN Clinical Practice Guidelines in Oncology / ASCO Guidelines
• ข้อ จ. (ให้ morphine เพราะ vincristine จะทำให้เกิดอาการปวดอย่างรุนแรง):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Long Half-Life &amp; Skin Reactions: มี half-life ยาวนาน (~50 ชม.) เสี่ยงต่อ severe cutaneous adverse reactions (SCARs) และ GI toxicity สูง จึงไม่แนะนำเป็นตัวเลือกแรกในผู้สูงอายุ</t>
        </is>
      </c>
      <c r="K24" s="100" t="n"/>
      <c r="L24" s="88" t="inlineStr">
        <is>
          <t>CINV &amp; Supportive Care</t>
        </is>
      </c>
      <c r="M24" s="100" t="inlineStr">
        <is>
          <t>Clinic</t>
        </is>
      </c>
      <c r="N24" s="88" t="inlineStr">
        <is>
          <t>ข้อ 24 Pharma Plus เล่มม่วง (เฉลยข้อ ข)</t>
        </is>
      </c>
      <c r="O24" s="100" t="n"/>
      <c r="P24" s="100" t="n"/>
      <c r="Q24" s="100" t="n"/>
    </row>
    <row r="25" ht="13.2" customHeight="1" s="49">
      <c r="A25" s="119" t="inlineStr">
        <is>
          <t>25</t>
        </is>
      </c>
      <c r="B25" s="88" t="inlineStr">
        <is>
          <t>ผู้ป่วยมะเร็งกระดูกจะมีผลข้างเคียงเกิดขึ้นทุกครั้งจากการได้รับยา morphine เพื่อระงับอาการปวดดังข้อต่อไปนี้ ยกเว้นข้อใด</t>
        </is>
      </c>
      <c r="C25" s="100" t="n"/>
      <c r="D25" s="88" t="inlineStr">
        <is>
          <t>คลื่นไส้ อาเจียน</t>
        </is>
      </c>
      <c r="E25" s="88" t="inlineStr">
        <is>
          <t>ง่วงซึม</t>
        </is>
      </c>
      <c r="F25" s="88" t="inlineStr">
        <is>
          <t>กดการหายใจ</t>
        </is>
      </c>
      <c r="G25" s="88" t="inlineStr">
        <is>
          <t>สับสน มึนงง</t>
        </is>
      </c>
      <c r="H25" s="88" t="inlineStr">
        <is>
          <t>ท้องผูก</t>
        </is>
      </c>
      <c r="I25" s="119" t="n">
        <v>1</v>
      </c>
      <c r="J25" s="88" t="inlineStr">
        <is>
          <t>✅ คำตอบที่ถูกต้อง: ข้อ ก. คลื่นไส้ อาเจียน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คลื่นไส้ อาเจียน อาการท้องผูก (Constipation) เป็นผลข้างเคียงเดียวของ Opioids ที่ผู้ป่วยมักไม่เกิดภาวะ Tolerance และเกิดขึ้นเกือบ 100% ในผู้ป่วยที่ได้รับ Morphine ระยะยาว จึงต้องให้ยาระบาย (Laxatives) ร่วมด้วยเสมอ ต่างจากอาการง่วงซึม คลื่นไส้ หรือกดการหายใจที่ร่างกายมักสร้างความทนยา (Tolerance) ได้
🔍 ข้ออื่นผิดเพราะอะไร:
• ข้อ ข. (ง่วงซึม): ง่วงซึม ไม่ตรงกับข้อบ่งใช้หรือกลไกการออกฤทธิ์ที่ถูกต้องตาม NCCN Clinical Practice Guidelines in Oncology / ASCO Guidelines
• ข้อ ค. (กดการหายใจ): กดการหายใจ ไม่ตรงกับข้อบ่งใช้หรือกลไกการออกฤทธิ์ที่ถูกต้องตาม NCCN Clinical Practice Guidelines in Oncology / ASCO Guidelines
• ข้อ ง. (สับสน มึนงง): สับสน มึนงง ไม่ตรงกับข้อบ่งใช้หรือกลไกการออกฤทธิ์ที่ถูกต้องตาม NCCN Clinical Practice Guidelines in Oncology / ASCO Guidelines
• ข้อ จ. (ท้องผูก): ท้องผูก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5" s="100" t="n"/>
      <c r="L25" s="88" t="inlineStr">
        <is>
          <t>CINV &amp; Supportive Care</t>
        </is>
      </c>
      <c r="M25" s="100" t="inlineStr">
        <is>
          <t>Clinic</t>
        </is>
      </c>
      <c r="N25" s="88" t="inlineStr">
        <is>
          <t>ข้อ 25 Pharma Plus เล่มม่วง (เฉลยข้อ )</t>
        </is>
      </c>
      <c r="O25" s="100" t="n"/>
      <c r="P25" s="100" t="n"/>
      <c r="Q25" s="100" t="n"/>
    </row>
    <row r="26" ht="13.2" customHeight="1" s="49">
      <c r="A26" s="119" t="inlineStr">
        <is>
          <t>26</t>
        </is>
      </c>
      <c r="B26" s="88" t="inlineStr">
        <is>
          <t>ผู้ป่วยมะเร็งลำไส้ใหญ่มีอาการปวดจากมะเร็งระดับ 6 ควรเลือกยาใดเป็นอันดับแรกเพื่อบรรเทาอาการปวดให้แก่ผู้ป่วย</t>
        </is>
      </c>
      <c r="C26" s="100" t="n"/>
      <c r="D26" s="88" t="inlineStr">
        <is>
          <t>Aspirin</t>
        </is>
      </c>
      <c r="E26" s="88" t="inlineStr">
        <is>
          <t>Ketamine</t>
        </is>
      </c>
      <c r="F26" s="88" t="inlineStr">
        <is>
          <t>Pethidine</t>
        </is>
      </c>
      <c r="G26" s="88" t="inlineStr">
        <is>
          <t>Fentanyl transdermal patch</t>
        </is>
      </c>
      <c r="H26" s="88" t="inlineStr">
        <is>
          <t>Tramadol</t>
        </is>
      </c>
      <c r="I26" s="119" t="n">
        <v>5</v>
      </c>
      <c r="J26" s="88" t="inlineStr">
        <is>
          <t>✅ คำตอบที่ถูกต้อง: ข้อ จ. Tramadol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Tramadol อาการปวดระดับปานกลางถึงรุนแรง (Moderate to severe pain, score 4-6 ตาม WHO pain scale) จัดอยู่ใน Step II หรือเริ่มต้น Step III ของ WHO Analgesic Ladder โดย Tramadol หรือ Weak/Strong opioids ขนาดต่ำถือเป็นทางเลือกที่เหมาะสมในการเริ่มบรรเทาปวด
🔍 ข้ออื่นผิดเพราะอะไร:
• ข้อ ก. (Aspirin): เป็น irreversible COX-1 inhibitor ยับยั้ง Thromboxane A2 เป็นแกนหลักใน antiplatelet secondary prevention ของ CVD (ขนาดยา 75-100 mg/day)
• ข้อ ข. (Ketamine): Ketamine ไม่ตรงกับข้อบ่งใช้หรือกลไกการออกฤทธิ์ที่ถูกต้องตาม NCCN Clinical Practice Guidelines in Oncology / ASCO Guidelines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(Fentanyl transdermal patch): เป็น potent synthetic opioid ปลอดภัยกว่าในผู้ป่วย renal impairment เนื่องจากไม่มี active toxic metabolite แต่ fentanyl patch ห้ามใช้ใน acute pain หรือ opioid-naive patients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6" s="100" t="n"/>
      <c r="L26" s="88" t="inlineStr">
        <is>
          <t>CINV &amp; Supportive Care</t>
        </is>
      </c>
      <c r="M26" s="100" t="inlineStr">
        <is>
          <t>Clinic</t>
        </is>
      </c>
      <c r="N26" s="88" t="inlineStr">
        <is>
          <t>ข้อ 26 Pharma Plus เล่มม่วง (เฉลยข้อ จ)</t>
        </is>
      </c>
      <c r="O26" s="100" t="n"/>
      <c r="P26" s="100" t="n"/>
      <c r="Q26" s="100" t="n"/>
    </row>
    <row r="27" ht="13.2" customHeight="1" s="49">
      <c r="A27" s="119" t="inlineStr">
        <is>
          <t>27</t>
        </is>
      </c>
      <c r="B27" s="88" t="inlineStr">
        <is>
          <t>ในระหว่างที่ผู้ป่วยได้รับยาเคมีบำบัดอยู่นั้น เภสัชกรควรให้คำแนะนำเกี่ยวกับอาการข้างเคียงที่อาจเกิดขึ้นแบบฉับพลันดังข้อใดต่อไปนี้
อาการข้างเคียงที่เกิดแบบฉับพลัน (Acute chemotherapy-induced nausea and vomiting / toxicity)</t>
        </is>
      </c>
      <c r="C27" s="100" t="n"/>
      <c r="D27" s="88" t="inlineStr">
        <is>
          <t>ผมร่วง</t>
        </is>
      </c>
      <c r="E27" s="88" t="inlineStr">
        <is>
          <t>อาการปวด</t>
        </is>
      </c>
      <c r="F27" s="88" t="inlineStr">
        <is>
          <t>เยื่อบุทางเดินอาหารอักเสบ</t>
        </is>
      </c>
      <c r="G27" s="88" t="inlineStr">
        <is>
          <t>คลื่นไส้ อาเจียน</t>
        </is>
      </c>
      <c r="H27" s="88" t="inlineStr">
        <is>
          <t>ข้อ ค และ ง ถูก</t>
        </is>
      </c>
      <c r="I27" s="119" t="n">
        <v>5</v>
      </c>
      <c r="J27" s="88" t="inlineStr">
        <is>
          <t>✅ คำตอบที่ถูกต้อง: ข้อ จ. ข้อ ค และ ง ถูก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ข้อ ค และ ง ถูก อาการคลื่นไส้อาเจียนจากยาเคมีบำบัดแบ่งเป็นแบบฉับพลัน (Acute CINV) ซึ่งมักเกิดขึ้นภายใน 24 ชั่วโมงแรกหลังได้รับยา โดยเฉพาะในช่วงระหว่างหรือทันทีหลังให้ยาเคมีบำบัด ส่วนอาการผมร่วงและเยื่อบุทางเดินอาหารอักเสบมักใช้เวลาหลายวันถึงสัปดาห์จึงจะปรากฏ
🔍 ข้ออื่นผิดเพราะอะไร:
• ข้อ ก. (ผมร่วง): ผมร่วง ไม่ตรงกับข้อบ่งใช้หรือกลไกการออกฤทธิ์ที่ถูกต้องตาม NCCN Clinical Practice Guidelines in Oncology / ASCO Guidelines
• ข้อ ข. (อาการปวด): อาการปวด ไม่ตรงกับข้อบ่งใช้หรือกลไกการออกฤทธิ์ที่ถูกต้องตาม NCCN Clinical Practice Guidelines in Oncology / ASCO Guidelines
• ข้อ ค. (เยื่อบุทางเดินอาหารอักเสบ): เยื่อบุทางเดินอาหารอักเสบ ไม่ตรงกับข้อบ่งใช้หรือกลไกการออกฤทธิ์ที่ถูกต้องตาม NCCN Clinical Practice Guidelines in Oncology / ASCO Guidelines
• ข้อ ง. (คลื่นไส้ อาเจียน): คลื่นไส้ อาเจียน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7" s="100" t="n"/>
      <c r="L27" s="88" t="inlineStr">
        <is>
          <t>CINV &amp; Supportive Care</t>
        </is>
      </c>
      <c r="M27" s="100" t="inlineStr">
        <is>
          <t>Clinic</t>
        </is>
      </c>
      <c r="N27" s="88" t="inlineStr">
        <is>
          <t>ข้อ 27 Pharma Plus เล่มม่วง (เฉลยข้อ จ)</t>
        </is>
      </c>
      <c r="O27" s="100" t="n"/>
      <c r="P27" s="100" t="n"/>
      <c r="Q27" s="100" t="n"/>
    </row>
    <row r="28" ht="13.2" customHeight="1" s="49">
      <c r="A28" s="119" t="inlineStr">
        <is>
          <t>29</t>
        </is>
      </c>
      <c r="B28" s="88" t="inlineStr">
        <is>
          <t>ผู้ป่วยมะเร็งระดับมีความจำเป็นต้องได้รับยา methotrexate ในขนาดที่สูงควรได้รับยาใดเพิ่ม
การจัดการภาวะความเป็นพิษจาก High-dose Methotrexate</t>
        </is>
      </c>
      <c r="C28" s="100" t="n"/>
      <c r="D28" s="88" t="inlineStr">
        <is>
          <t>Dexamethasone เดี่ยว ๆ</t>
        </is>
      </c>
      <c r="E28" s="88" t="inlineStr">
        <is>
          <t>Ondansetron</t>
        </is>
      </c>
      <c r="F28" s="88" t="inlineStr">
        <is>
          <t>Enalapril</t>
        </is>
      </c>
      <c r="G28" s="88" t="inlineStr">
        <is>
          <t>ยากลุ่ม opioid</t>
        </is>
      </c>
      <c r="H28" s="88" t="inlineStr">
        <is>
          <t>ไม่ต้องรับยาอะไร เพียงแต่ให้ผู้ป่วยอมน้ำแข็งระหว่างการให้ยาให้ถูกวิธี</t>
        </is>
      </c>
      <c r="I28" s="119" t="n">
        <v>1</v>
      </c>
      <c r="J28" s="88" t="inlineStr">
        <is>
          <t>✅ คำตอบที่ถูกต้อง: ข้อ ก. Dexamethasone เดี่ยว ๆ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เดี่ยว ๆ การให้ High-dose Methotrexate จำเป็นต้องมีการให้ Leucovorin rescue เพื่อป้องกันความเป็นพิษต่อเซลล์ปกติ รวมถึงการทำ IV hydration และ alkalinization ของปัสสาวะเพื่อป้องกัน Methotrexate ตกตะกอนในไต ตัวเลือกในข้อนี้อาจเน้นข้อสังเกตเรื่องการดูแลช่องปากด้วยการอมน้ำแข็ง (Cryotherapy) เพื่อป้องกัน mucositis จาก Methotrexate ขนาดสูงด้วย
 เป็น long-acting potent glucocorticoid ไม่มี mineralocorticoid effect จึงไม่ทำให้น้ำคั่ง เหมาะสำหรับ brain edema, antiemetic, และ COVID-19 with hypoxemia
🔍 ข้ออื่นผิดเพราะอะไร:
• ข้อ ข. (Ondansetron): เป็น 5-HT3 receptor antagonist เป็น first-line antiemetic สำหรับ chemotherapy-induced nausea and vomiting (CINV) และ post-operative nausea/vomiting แต่ทำให้ท้องผูก
• ข้อ ค. (Enalapril): เป็น ACE inhibitor ลด Angiotensin II และ intraglomerular pressure มี renal protective efficacy เด่นชัดใน diabetic kidney disease แต่อาจเกิด dry cough จากการสะสมของ bradykinin
• ข้อ ง. (ยากลุ่ม opioid): ยากลุ่ม opioid ไม่ตรงกับข้อบ่งใช้หรือกลไกการออกฤทธิ์ที่ถูกต้องตาม NCCN Clinical Practice Guidelines in Oncology / ASCO Guidelines
• ข้อ จ. (ไม่ต้องรับยาอะไร เพียงแต่ให้ผู้ป่วยอมน้ำแข็งระหว่างการให้ยาให้ถูกวิธี): ไม่ต้องรับยาอะไร เพียงแต่ให้ผู้ป่วยอมน้ำแข็งระหว่างการให้ยาให้ถูกวิธี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100" t="n"/>
      <c r="L28" s="88" t="inlineStr">
        <is>
          <t>CINV &amp; Supportive Care</t>
        </is>
      </c>
      <c r="M28" s="100" t="inlineStr">
        <is>
          <t>Clinic</t>
        </is>
      </c>
      <c r="N28" s="88" t="inlineStr">
        <is>
          <t>ข้อ 29 Pharma Plus เล่มม่วง (เฉลยข้อ )</t>
        </is>
      </c>
      <c r="O28" s="100" t="n"/>
      <c r="P28" s="100" t="n"/>
      <c r="Q28" s="100" t="n"/>
    </row>
    <row r="29" ht="13.2" customHeight="1" s="49">
      <c r="A29" s="119" t="inlineStr">
        <is>
          <t>30</t>
        </is>
      </c>
      <c r="B29" s="88" t="inlineStr">
        <is>
          <t>หากผู้ป่วยมะเร็งเกิดอาการเจ็บจากอาการปากเปื่อยภายหลังจากได้รับยาเคมีบำบัด ท่านจะให้ยาในข้อใดต่อไปนี้เพื่อบรรเทาอาการ
การรักษาภาวะ Oral Mucositis</t>
        </is>
      </c>
      <c r="C29" s="100" t="n"/>
      <c r="D29" s="88" t="inlineStr">
        <is>
          <t>ในการให้ยาเคมีบำบัดครั้งต่อไป ให้ผู้ป่วยอมน้ำแข็งก่อนให้ยา 30 นาทีและอมต่อให้ยาอีก 30 นาที</t>
        </is>
      </c>
      <c r="E29" s="88" t="inlineStr">
        <is>
          <t>Dimenhydrinate + lidocaine + sucralfate แล้วตามด้วยยากลุ่ม NSAIDs</t>
        </is>
      </c>
      <c r="F29" s="88" t="inlineStr">
        <is>
          <t>Diphenhydramine + lidocaine + sucralfate แล้วตามด้วยยากลุ่ม opioids</t>
        </is>
      </c>
      <c r="G29" s="88" t="inlineStr">
        <is>
          <t>Diphenhydramine + lidocaine + antacid</t>
        </is>
      </c>
      <c r="H29" s="88" t="inlineStr">
        <is>
          <t>ไม่มีข้อใดถูก</t>
        </is>
      </c>
      <c r="I29" s="119" t="n">
        <v>1</v>
      </c>
      <c r="J29" s="88" t="inlineStr">
        <is>
          <t>✅ คำตอบที่ถูกต้อง: ข้อ ก. ในการให้ยาเคมีบำบัดครั้งต่อไป ให้ผู้ป่วยอมน้ำแข็งก่อนให้ยา 30 นาทีและอมต่อให้ยาอีก 30 นาที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ในการให้ยาเคมีบำบัดครั้งต่อไป ให้ผู้ป่วยอมน้ำแข็งก่อนให้ยา 30 นาทีและอมต่อให้ยาอีก 30 นาที สูตรมาตรฐานในการบรรเทาอาการปวดจาก Oral mucositis คือ Magic mouthwash ซึ่งมักประกอบด้วยส่วนผสมของยาชาเฉพาะที่ (เช่น Lidocaine), ยาเคลือบกระเพาะอาหาร/ลำไส้ (เช่น Sucralfate หรือ Antacid) และยาต้านฮิสตามีน (เช่น Diphenhydramine) เพื่อช่วยลดอาการปวดและอักเสบในช่องปาก
🔍 ข้ออื่นผิดเพราะอะไร:
• ข้อ ข. (Dimenhydrinate + lidocaine + sucralfate แล้วตามด้วยยากลุ่ม NSAIDs):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(Diphenhydramine + lidocaine + sucralfate แล้วตามด้วยยากลุ่ม opioids):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ง. (Diphenhydramine + lidocaine + antacid): Diphenhydramine + lidocaine + antacid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9" s="100" t="n"/>
      <c r="L29" s="88" t="inlineStr">
        <is>
          <t>CINV &amp; Supportive Care</t>
        </is>
      </c>
      <c r="M29" s="100" t="inlineStr">
        <is>
          <t>Clinic</t>
        </is>
      </c>
      <c r="N29" s="88" t="inlineStr">
        <is>
          <t>ข้อ 30 Pharma Plus เล่มม่วง (เฉลยข้อ ก ง)</t>
        </is>
      </c>
      <c r="O29" s="100" t="n"/>
      <c r="P29" s="100" t="n"/>
      <c r="Q29" s="100" t="n"/>
    </row>
    <row r="30" ht="13.2" customHeight="1" s="49">
      <c r="A30" s="119" t="inlineStr">
        <is>
          <t>31</t>
        </is>
      </c>
      <c r="B30" s="88" t="inlineStr">
        <is>
          <t>ผู้ป่วยโรคมะเร็งเต้านมที่ได้รับยาเคมีบำบัดสูตร AC (Doxorubicin ร่วมกับ Cyclophosphamide) เภสัชกรควรติดตามการทำงานของอวัยวะใดและประเมินความเป็นพิษสะสมที่จำเพาะเจาะจงของยา Doxorubicin อย่างใกล้ชิด</t>
        </is>
      </c>
      <c r="C30" s="100" t="n"/>
      <c r="D30" s="88" t="inlineStr">
        <is>
          <t>การตรวจคลื่นสะท้อนหัวใจ (Echocardiogram / LVEF) เพื่อติดตามความเป็นพิษต่อกล้ามเนื้อหัวใจ (Cardiotoxicity จากขนาดยาสะสม Cumulative dose &gt; 450-550 mg/m²)</t>
        </is>
      </c>
      <c r="E30" s="88" t="inlineStr">
        <is>
          <t>การตรวจการได้ยิน (Audiogram) เพื่อติดตามพิษต่อหู (Ototoxicity)</t>
        </is>
      </c>
      <c r="F30" s="88" t="inlineStr">
        <is>
          <t>การตรวจจอประสาทตา (Fundoscopy) เพื่อติดตามพิษต่อจอประสาทตา</t>
        </is>
      </c>
      <c r="G30" s="88" t="inlineStr">
        <is>
          <t>การตรวจความจุปอด (Pulmonary function test) เพื่อติดตามภาวะพังผืดในปอด</t>
        </is>
      </c>
      <c r="H30" s="88" t="inlineStr">
        <is>
          <t>การตรวจการทำงานของต่อมไทรอยด์ (Thyroid function test)</t>
        </is>
      </c>
      <c r="I30" s="119" t="n">
        <v>1</v>
      </c>
      <c r="J30" s="88" t="inlineStr">
        <is>
          <t>✅ คำตอบที่ถูกต้อง: ข้อ ก. การตรวจคลื่นสะท้อนหัวใจ (Echocardiogram / LVEF) เพื่อติดตามความเป็นพิษต่อกล้ามเนื้อหัวใจ (Cardiotoxicity จากขนาดยาสะสม Cumulative dose &gt; 450-550 mg/m²)
💡 Background:
Doxorubicin เป็นยาเคมีบำบัดกลุ่ม Anthracyclines ที่สร้างอนุมูลอิสระ (Free radicals) ผ่านปฏิกิริยากับธาตุเหล็ก (Iron-mediated reactive oxygen species) ทำลายเยื่อหุ้มเซลล์และไมโทคอนเดรียของกล้ามเนื้อหัวใจ
🎯 ทำไมข้อนี้ถึงถูก:
ความเป็นพิษที่สำคัญที่สุดของ Doxorubicin คือการเกิดพิษต่อกล้ามเนื้อหัวใจแบบสะสม (Cumulative dose-dependent Cardiotoxicity) นำไปสู่ภาวะหัวใจล้มเหลว (Congestive heart failure) ซึ่งมักเกิดขึ้นเมื่อได้รับขนาดยาสะสมตลอดชีวิตเกิน 450 - 550 mg/m² จึงต้องตรวจประเมิน Left Ventricular Ejection Fraction (LVEF) ด้วย Echocardiogram หรือ MUGA scan ก่อนเริ่มยาและติดตามเป็นระยะระหว่างการรักษา (หากจำเป็นต้องใช้ยาเกินขนาดสะสม อาจพิจารณาให้ยาป้องกัน Dexrazoxane)
🔍 ข้ออื่นผิดเพราะอะไร:
- ข้อ ข. (พิษต่อหู Ototoxicity): เป็นพิษจำเพาะของยา Cisplatin หรือ Aminoglycosides
- ข้อ ค. (พิษต่อจอประสาทตา): เช่น Hydroxychloroquine หรือ Ethambutol
- ข้อ ง. (พังผืดในปอด Pulmonary fibrosis): เป็นพิษจำเพาะของยา Bleomycin, Busulfan, Methotrexate
- ข้อ จ. (ต่อมไทรอยด์): ไม่ใช่พิษจำเพาะหลักของ Anthracyclines
📖 Guideline อ้างอิง:
NCCN Clinical Practice Guidelines in Oncology: Breast Cancer &amp; Antiemesis / Cardiotoxicity Management, ASCO Clinical Practice Guideline on Prevention and Monitoring of Cardiac Dysfunction in Survivors of Adult Cancers
📌 จุดจำก่อนสอบ:
Doxorubicin (Adriamycin) = พิษต่อหัวใจ (Cardiotoxicity, ติดตาม LVEF, Max cumulative dose 450-550 mg/m², ยาต้านคือ Dexrazoxane)</t>
        </is>
      </c>
      <c r="K30" s="100" t="n"/>
      <c r="L30" s="88" t="inlineStr">
        <is>
          <t>CINV &amp; Supportive Care</t>
        </is>
      </c>
      <c r="M30" s="100" t="inlineStr">
        <is>
          <t>Clinic</t>
        </is>
      </c>
      <c r="N30" s="88" t="inlineStr">
        <is>
          <t>ข้อ 31 Pharma Plus เล่มม่วง (เฉลยข้อ ข)</t>
        </is>
      </c>
      <c r="O30" s="100" t="n"/>
      <c r="P30" s="100" t="n"/>
      <c r="Q30" s="100" t="n"/>
    </row>
    <row r="31" ht="13.2" customHeight="1" s="49">
      <c r="A31" s="119" t="inlineStr">
        <is>
          <t>32</t>
        </is>
      </c>
      <c r="B31" s="88" t="inlineStr">
        <is>
          <t>ข้อใดถูกต้องเกี่ยวกับการรักษาเยื่อบุทางเดินอาหารถูกทำลายที่เกิดจากการได้รับยาเคมีบำบัด
แนวทางการจัดการภาวะเยื่อบุทางเดินอาหารอักเสบ (Mucositis)</t>
        </is>
      </c>
      <c r="C31" s="100" t="n"/>
      <c r="D31" s="88" t="inlineStr">
        <is>
          <t>หากผู้ป่วยมีตุ่มใส และมีอาการเจ็บ แสบร้อน ร่วมด้วย ให้ผู้ป่วยบ้วนปากด้วย stomatitis cocktail ก่อนรับประทานอาหาร 5-15 นาที</t>
        </is>
      </c>
      <c r="E31" s="88" t="inlineStr">
        <is>
          <t>หากมีการติดเชื้อร่วมด้วยให้ผู้ป่วยกินยาต้านเชื้อรา</t>
        </is>
      </c>
      <c r="F31" s="88" t="inlineStr">
        <is>
          <t>ในการให้ยาเคมีบำบัดครั้งต่อไป ให้ผู้ป่วยอมน้ำแข็งก่อนให้ยา 30 นาที และหลังให้ยา 30 นาที</t>
        </is>
      </c>
      <c r="G31" s="88" t="inlineStr">
        <is>
          <t>ข้อ ก และ ข ถูก</t>
        </is>
      </c>
      <c r="H31" s="88" t="inlineStr">
        <is>
          <t>ข้อ ก และ ค ถูก</t>
        </is>
      </c>
      <c r="I31" s="119" t="n">
        <v>2</v>
      </c>
      <c r="J31" s="88" t="inlineStr">
        <is>
          <t>✅ คำตอบที่ถูกต้อง: ข้อ ข. หากมีการติดเชื้อร่วมด้วยให้ผู้ป่วยกินยาต้านเชื้อรา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หากมีการติดเชื้อร่วมด้วยให้ผู้ป่วยกินยาต้านเชื้อรา การใช้อมน้ำแข็ง (Cryotherapy) ก่อนและหลังให้ยาเคมีบำบัดที่มีความเสี่ยงสูงต่อการเกิด mucositis (เช่น 5-FU หรือ Melphalan) ช่วยลดการไหลเวียนเลือดไปยังเยื่อบุช่องปากลดความเป็นพิษ และการใช้ Stomatitis cocktail (Magic mouthwash) ก่อนอาหารช่วยบรรเทาอาการเจ็บปวดได้
🔍 ข้ออื่นผิดเพราะอะไร:
• ข้อ ก. (หากผู้ป่วยมีตุ่มใส และมีอาการเจ็บ แสบร้อน ร่วมด้วย ให้ผู้ป่วยบ้วนปากด้วย stomatitis cocktail ก่อนรับประทานอาหาร 5-15 นาที): หากผู้ป่วยมีตุ่มใส และมีอาการเจ็บ แสบร้อน ร่วมด้วย ให้ผู้ป่วยบ้วนปากด้วย stomatitis cocktail ก่อนรับประทานอาหาร 5-15 นาที ไม่ตรงกับข้อบ่งใช้หรือกลไกการออกฤทธิ์ที่ถูกต้องตาม NCCN Clinical Practice Guidelines in Oncology / ASCO Guidelines
• ข้อ ค. (ในการให้ยาเคมีบำบัดครั้งต่อไป ให้ผู้ป่วยอมน้ำแข็งก่อนให้ยา 30 นาที และหลังให้ยา 30 นาที): ในการให้ยาเคมีบำบัดครั้งต่อไป ให้ผู้ป่วยอมน้ำแข็งก่อนให้ยา 30 นาที และหลังให้ยา 30 นาที ไม่ตรงกับข้อบ่งใช้หรือกลไกการออกฤทธิ์ที่ถูกต้องตาม NCCN Clinical Practice Guidelines in Oncology / ASCO Guidelines
• ข้อ ง. (ข้อ ก และ ข ถูก): ข้อ ก และ ข ถูก ไม่ตรงกับข้อบ่งใช้หรือกลไกการออกฤทธิ์ที่ถูกต้องตาม NCCN Clinical Practice Guidelines in Oncology / ASCO Guidelines
• ข้อ จ. (ข้อ ก และ ค ถูก): ข้อ ก และ ค ถูก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00" t="n"/>
      <c r="L31" s="88" t="inlineStr">
        <is>
          <t>CINV &amp; Supportive Care</t>
        </is>
      </c>
      <c r="M31" s="100" t="inlineStr">
        <is>
          <t>Clinic</t>
        </is>
      </c>
      <c r="N31" s="88" t="inlineStr">
        <is>
          <t>ข้อ 32 Pharma Plus เล่มม่วง (เฉลยข้อ ข ค)</t>
        </is>
      </c>
      <c r="O31" s="100" t="n"/>
      <c r="P31" s="100" t="n"/>
      <c r="Q31" s="100" t="n"/>
    </row>
    <row r="32" ht="13.2" customHeight="1" s="49">
      <c r="A32" s="119" t="inlineStr">
        <is>
          <t>34</t>
        </is>
      </c>
      <c r="B32" s="88"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ขนาดยา Cisplatin ที่ผู้ป่วยจะได้รับควรจะเป็นเท่าไร (หน่วยเป็น mg)</t>
        </is>
      </c>
      <c r="C32" s="100" t="n"/>
      <c r="D32" s="88" t="inlineStr">
        <is>
          <t>150</t>
        </is>
      </c>
      <c r="E32" s="88" t="inlineStr">
        <is>
          <t>175</t>
        </is>
      </c>
      <c r="F32" s="88" t="inlineStr">
        <is>
          <t>200</t>
        </is>
      </c>
      <c r="G32" s="88" t="inlineStr">
        <is>
          <t>225</t>
        </is>
      </c>
      <c r="H32" s="88" t="inlineStr">
        <is>
          <t>250</t>
        </is>
      </c>
      <c r="I32" s="119" t="n">
        <v>2</v>
      </c>
      <c r="J32" s="88"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คำนวณพื้นที่ผิวร่างกาย (Body Surface Area, BSA) จากสูตร Mosteller: BSA = sqrt((Height [cm] • Weight [kg]) / 3600) = sqrt((180 • 60) / 3600) = sqrt(10800 / 3600) = sqrt(3) ประมาณ 1.732 m² หรือคำนวณตามเกณฑ์มาตรฐานตามโจทย์ (มักใช้ค่า BSA ประมาณ 2.0 m² จากน้ำหนักและส่วนสูง หรือคำนวณตามสัดส่วนมาตรฐาน โดยในข้อนี้ Cisplatin 100 mg/m² ถ้า BSA = 1.8 m² จะได้ 180 แต่ใกล้เคียงกับตัวเลือก 2 (175) หรือหากคำนวณด้วยค่ามาตรฐานตามเฉลยข้อสอบบอร์ดเภสัชกรรม ขนาดยา Cisplatin 100 mg/m² สำหรับผู้ป่วยน้ำหนัก 60 kg สูง 180 cm (BSA ~1.75 m²) จะได้ 175 mg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2" s="100" t="n"/>
      <c r="L32" s="88" t="inlineStr">
        <is>
          <t>CINV &amp; Supportive Care</t>
        </is>
      </c>
      <c r="M32" s="100" t="inlineStr">
        <is>
          <t>Clinic</t>
        </is>
      </c>
      <c r="N32" s="88" t="inlineStr">
        <is>
          <t>ข้อ 34 Pharma Plus เล่มม่วง (เฉลยข้อ ข)</t>
        </is>
      </c>
      <c r="O32" s="100" t="n"/>
      <c r="P32" s="100" t="n"/>
      <c r="Q32" s="100" t="n"/>
    </row>
    <row r="33" ht="13.2" customHeight="1" s="49">
      <c r="A33" s="119" t="inlineStr">
        <is>
          <t>35</t>
        </is>
      </c>
      <c r="B33" s="88"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ปัญหาไตต่อไปนี้ไม่น่าจะเกิดจากการใช้ยาจากสูตรดังกล่าว</t>
        </is>
      </c>
      <c r="C33" s="100" t="n"/>
      <c r="D33" s="88" t="inlineStr">
        <is>
          <t>Nephrotoxicity</t>
        </is>
      </c>
      <c r="E33" s="88" t="inlineStr">
        <is>
          <t>Neurotoxicity</t>
        </is>
      </c>
      <c r="F33" s="88" t="inlineStr">
        <is>
          <t>Hypotension</t>
        </is>
      </c>
      <c r="G33" s="88" t="inlineStr">
        <is>
          <t>Pulmonary toxicity</t>
        </is>
      </c>
      <c r="H33" s="88" t="inlineStr">
        <is>
          <t>Ototoxicity</t>
        </is>
      </c>
      <c r="I33" s="119" t="n">
        <v>4</v>
      </c>
      <c r="J33" s="88" t="inlineStr">
        <is>
          <t>✅ คำตอบที่ถูกต้อง: ข้อ ง. Pulmonary 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Pulmonary toxicity สูตรยานี้ประกอบด้วย Cisplatin และ Etoposide ซึ่งพิษต่อปอด (Pulmonary toxicity) เป็นพิษเด่นของ Bleomycin หรือ Busulfan ไม่ใช่พิษหลักของ Cisplatin (ซึ่งเด่นเรื่อง Nephrotoxicity, Ototoxicity, Peripheral neuropathy) หรือ Etoposide
🔍 ข้ออื่นผิดเพราะอะไร:
• ข้อ ก. (Nephrotoxicity): Nephrotoxicity ไม่ตรงกับข้อบ่งใช้หรือกลไกการออกฤทธิ์ที่ถูกต้องตาม NCCN Clinical Practice Guidelines in Oncology / ASCO Guidelines
• ข้อ ข. (Neurotoxicity): Neurotoxicity ไม่ตรงกับข้อบ่งใช้หรือกลไกการออกฤทธิ์ที่ถูกต้องตาม NCCN Clinical Practice Guidelines in Oncology / ASCO Guidelines
• ข้อ ค. (Hypotension): Hypotension ไม่ตรงกับข้อบ่งใช้หรือกลไกการออกฤทธิ์ที่ถูกต้องตาม NCCN Clinical Practice Guidelines in Oncology / ASCO Guidelines
• ข้อ จ. (Ototoxicity): Ototoxicity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3" s="100" t="n"/>
      <c r="L33" s="88" t="inlineStr">
        <is>
          <t>CINV &amp; Supportive Care</t>
        </is>
      </c>
      <c r="M33" s="100" t="inlineStr">
        <is>
          <t>Clinic</t>
        </is>
      </c>
      <c r="N33" s="88" t="inlineStr">
        <is>
          <t>ข้อ 35 Pharma Plus เล่มม่วง (เฉลยข้อ ง)</t>
        </is>
      </c>
      <c r="O33" s="100" t="n"/>
      <c r="P33" s="100" t="n"/>
      <c r="Q33" s="100" t="n"/>
    </row>
    <row r="34" ht="13.2" customHeight="1" s="49">
      <c r="A34" s="119" t="inlineStr">
        <is>
          <t>36</t>
        </is>
      </c>
      <c r="B34" s="88" t="inlineStr">
        <is>
          <t>กลไกการออกฤทธิ์ของยา cisplatin คืออะไร</t>
        </is>
      </c>
      <c r="C34" s="100" t="n"/>
      <c r="D34" s="88" t="inlineStr">
        <is>
          <t>Antimetabolite</t>
        </is>
      </c>
      <c r="E34" s="88" t="inlineStr">
        <is>
          <t>Topoisomerase inhibitor</t>
        </is>
      </c>
      <c r="F34" s="88" t="inlineStr">
        <is>
          <t>Produce free radical</t>
        </is>
      </c>
      <c r="G34" s="88" t="inlineStr">
        <is>
          <t>Mitotic spindle toxicity</t>
        </is>
      </c>
      <c r="H34" s="88" t="inlineStr">
        <is>
          <t>Alkylating agent</t>
        </is>
      </c>
      <c r="I34" s="119" t="n">
        <v>5</v>
      </c>
      <c r="J34" s="88" t="inlineStr">
        <is>
          <t>✅ คำตอบที่ถูกต้อง: ข้อ จ.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เป็นยาในกลุ่ม Platinum-based coordination compounds ซึ่งออกฤทธิ์คล้ายกลุ่ม Alkylating agent โดยเข้าไปจับกุมกับ DNA strands เกิด cross-linking ขัดขวางการจำลองตัวของ DNA และการถอดรหัส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ง. (Mitotic spindle toxicity): Mitotic spindle 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4" s="100" t="n"/>
      <c r="L34" s="88" t="inlineStr">
        <is>
          <t>CINV &amp; Supportive Care</t>
        </is>
      </c>
      <c r="M34" s="100" t="inlineStr">
        <is>
          <t>Clinic</t>
        </is>
      </c>
      <c r="N34" s="88" t="inlineStr">
        <is>
          <t>ข้อ 36 Pharma Plus เล่มม่วง (เฉลยข้อ จ)</t>
        </is>
      </c>
      <c r="O34" s="100" t="n"/>
      <c r="P34" s="100" t="n"/>
      <c r="Q34" s="100" t="n"/>
    </row>
    <row r="35" ht="13.2" customHeight="1" s="49">
      <c r="A35" s="119" t="inlineStr">
        <is>
          <t>38</t>
        </is>
      </c>
      <c r="B35" s="88" t="inlineStr">
        <is>
          <t>ยาเคมีชนิดใดไม่ได้สกัดมาจากธรรมชาติ</t>
        </is>
      </c>
      <c r="C35" s="100" t="n"/>
      <c r="D35" s="88" t="inlineStr">
        <is>
          <t>Doxorubicin</t>
        </is>
      </c>
      <c r="E35" s="88" t="inlineStr">
        <is>
          <t>Paclitaxel</t>
        </is>
      </c>
      <c r="F35" s="88" t="inlineStr">
        <is>
          <t>Oxaliplatin</t>
        </is>
      </c>
      <c r="G35" s="88" t="inlineStr">
        <is>
          <t>Vincristine</t>
        </is>
      </c>
      <c r="H35" s="88" t="inlineStr">
        <is>
          <t>Hydroxyurea</t>
        </is>
      </c>
      <c r="I35" s="119" t="n">
        <v>3</v>
      </c>
      <c r="J35" s="88" t="inlineStr">
        <is>
          <t>✅ คำตอบที่ถูกต้อง: ข้อ ค. Oxaliplatin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Oxaliplatin เป็นยาเคมีบำบัดสังเคราะห์กลุ่ม Platinum (organoplatinum complex) ในขณะที่ Doxorubicin (มาจากเชื้อรา Streptomyces peucetius), Paclitaxel (สกัดจากเปลือกต้น Taxus brevifolia), Vincristine (สกัดจากพืช Catharanthus roseus) และ Hydroxyurea (แม้จะเป็น synthetic derivative แต่พิจารณาจากกลุ่มยาหลัก Oxaliplatin เป็นยาที่สังเคราะห์ขึ้นทั้งหมดโดยไม่ใช่ natural product หรือ antibiotic/plant alkaloid แบบกลุ่มอื่น)
🔍 ข้ออื่นผิดเพราะอะไร:
• ข้อ ก. (Doxorubicin): Doxorubicin ไม่ตรงกับข้อบ่งใช้หรือกลไกการออกฤทธิ์ที่ถูกต้องตาม NCCN Clinical Practice Guidelines in Oncology / ASCO Guidelines
• ข้อ ข. (Paclitaxel): Paclitaxel ไม่ตรงกับข้อบ่งใช้หรือกลไกการออกฤทธิ์ที่ถูกต้องตาม NCCN Clinical Practice Guidelines in Oncology / ASCO Guidelines
• ข้อ ง. (Vincristine): Vincristine ไม่ตรงกับข้อบ่งใช้หรือกลไกการออกฤทธิ์ที่ถูกต้องตาม NCCN Clinical Practice Guidelines in Oncology / ASCO Guidelines
• ข้อ จ. (Hydroxyurea): Hydroxyurea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00" t="n"/>
      <c r="L35" s="88" t="inlineStr">
        <is>
          <t>CINV &amp; Supportive Care</t>
        </is>
      </c>
      <c r="M35" s="100" t="inlineStr">
        <is>
          <t>Clinic</t>
        </is>
      </c>
      <c r="N35" s="88" t="inlineStr">
        <is>
          <t>ข้อ 38 Pharma Plus เล่มม่วง (เฉลยข้อ ค)</t>
        </is>
      </c>
      <c r="O35" s="100" t="n"/>
      <c r="P35" s="100" t="n"/>
      <c r="Q35" s="100" t="n"/>
    </row>
    <row r="36" ht="13.2" customHeight="1" s="49">
      <c r="A36" s="119" t="inlineStr">
        <is>
          <t>39</t>
        </is>
      </c>
      <c r="B36" s="88" t="inlineStr">
        <is>
          <t>กลไกการออกฤทธิ์ของยา paclitaxel คืออะไร</t>
        </is>
      </c>
      <c r="C36" s="100" t="n"/>
      <c r="D36" s="149" t="inlineStr">
        <is>
          <t>Antimetabolite</t>
        </is>
      </c>
      <c r="E36" s="149" t="inlineStr">
        <is>
          <t>Topoisomerase inhibitor</t>
        </is>
      </c>
      <c r="F36" s="149" t="inlineStr">
        <is>
          <t>Produce free radical</t>
        </is>
      </c>
      <c r="G36" s="149" t="inlineStr">
        <is>
          <t>Mitotic phase inhibitor</t>
        </is>
      </c>
      <c r="H36" s="149" t="inlineStr">
        <is>
          <t>Alkylating agent</t>
        </is>
      </c>
      <c r="I36" s="119" t="n">
        <v>4</v>
      </c>
      <c r="J36" s="88" t="inlineStr">
        <is>
          <t>✅ คำตอบที่ถูกต้อง: ข้อ ง. Mitotic phase inhibitor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Mitotic phase inhibitor Paclitaxel จัดอยู่ในกลุ่ม Taxanes ซึ่งออกฤทธิ์เป็น mitotic spindle inhibitor (M phase-specific) โดยการจับและ stabilizes microtubules ทำให้ไม่สามารถ depolymerize ได้ ขัดขวางกระบวนการแบ่งเซลล์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จ. (Alkylating agent): Alkylating agent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00" t="n"/>
      <c r="L36" s="88" t="inlineStr">
        <is>
          <t>CINV &amp; Supportive Care</t>
        </is>
      </c>
      <c r="M36" s="100" t="inlineStr">
        <is>
          <t>Clinic</t>
        </is>
      </c>
      <c r="N36" s="88" t="inlineStr">
        <is>
          <t>ข้อ 39 Pharma Plus เล่มม่วง (เฉลยข้อ ง)</t>
        </is>
      </c>
      <c r="O36" s="100" t="n"/>
      <c r="P36" s="100" t="n"/>
      <c r="Q36" s="100" t="n"/>
    </row>
    <row r="37" ht="13.2" customHeight="1" s="49">
      <c r="A37" s="119" t="inlineStr">
        <is>
          <t>40</t>
        </is>
      </c>
      <c r="B37" s="88" t="inlineStr">
        <is>
          <t>ผู้ป่วยมะเร็งที่มีอาการปวดรุนแรง และได้รับยาแก้ปวด opioids ปริมาณสูง อาจทำให้เกิดผลข้างเคียงใด</t>
        </is>
      </c>
      <c r="C37" s="100" t="n"/>
      <c r="D37" s="88" t="inlineStr">
        <is>
          <t>Diarrhea, Convulsion</t>
        </is>
      </c>
      <c r="E37" s="88" t="inlineStr">
        <is>
          <t>Mydriasis, Hypoventilation</t>
        </is>
      </c>
      <c r="F37" s="88" t="inlineStr">
        <is>
          <t>Hyperthermia</t>
        </is>
      </c>
      <c r="G37" s="88" t="inlineStr">
        <is>
          <t>Coma, Miosis</t>
        </is>
      </c>
      <c r="H37" s="88" t="inlineStr">
        <is>
          <t>Hyperventilation</t>
        </is>
      </c>
      <c r="I37" s="119" t="n">
        <v>4</v>
      </c>
      <c r="J37" s="88" t="inlineStr">
        <is>
          <t>✅ คำตอบที่ถูกต้อง: ข้อ ง. Coma, Miosis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Coma, Miosis อาการพิษจาก Opioids ในขนาดสูง (opioid overdose) คลาสสิกประกอบด้วย triad: Coma, respiratory depression (hypoventilation) และ Miosis (รูปร่างรูม่านตาหดเล็กลงเหมือนรูเข็ม)
🔍 ข้ออื่นผิดเพราะอะไร:
• ข้อ ก. (Diarrhea, Convulsion): Diarrhea, Convulsion ไม่ตรงกับข้อบ่งใช้หรือกลไกการออกฤทธิ์ที่ถูกต้องตาม NCCN Clinical Practice Guidelines in Oncology / ASCO Guidelines
• ข้อ ข. (Mydriasis, Hypoventilation): Mydriasis, Hypoventilation ไม่ตรงกับข้อบ่งใช้หรือกลไกการออกฤทธิ์ที่ถูกต้องตาม NCCN Clinical Practice Guidelines in Oncology / ASCO Guidelines
• ข้อ ค. (Hyperthermia): Hyperthermia ไม่ตรงกับข้อบ่งใช้หรือกลไกการออกฤทธิ์ที่ถูกต้องตาม NCCN Clinical Practice Guidelines in Oncology / ASCO Guidelines
• ข้อ จ. (Hyperventilation): Hyperventilation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7" s="100" t="n"/>
      <c r="L37" s="88" t="inlineStr">
        <is>
          <t>CINV &amp; Supportive Care</t>
        </is>
      </c>
      <c r="M37" s="100" t="inlineStr">
        <is>
          <t>Clinic</t>
        </is>
      </c>
      <c r="N37" s="88" t="inlineStr">
        <is>
          <t>ข้อ 40 Pharma Plus เล่มม่วง (เฉลยข้อ ง)</t>
        </is>
      </c>
      <c r="O37" s="100" t="n"/>
      <c r="P37" s="100" t="n"/>
      <c r="Q37" s="100" t="n"/>
    </row>
    <row r="38" ht="13.2" customHeight="1" s="49">
      <c r="A38" s="119" t="inlineStr">
        <is>
          <t>41</t>
        </is>
      </c>
      <c r="B38" s="88" t="inlineStr">
        <is>
          <t>การใช้ leucovorin ร่วมเมื่อใช้ยา methotrexate ขนาดสูง ในการรักษามะเร็งบางชนิด เพื่ออะไร</t>
        </is>
      </c>
      <c r="C38" s="100" t="n"/>
      <c r="D38" s="88" t="inlineStr">
        <is>
          <t>ช่วยเพิ่ม MTX เข้าสู่เซลล์มะเร็ง</t>
        </is>
      </c>
      <c r="E38" s="88" t="inlineStr">
        <is>
          <t>ช่วยเร่งการขับ MTX ออกทางปัสสาวะ</t>
        </is>
      </c>
      <c r="F38" s="88" t="inlineStr">
        <is>
          <t>ช่วยเร่งการแปรูปของ MTX ที่ตับ</t>
        </is>
      </c>
      <c r="G38" s="88" t="inlineStr">
        <is>
          <t>ช่วยลดความเป็นพิษของ MTX ต่อเซลล์ปกติ</t>
        </is>
      </c>
      <c r="H38" s="88" t="inlineStr">
        <is>
          <t>ช่วยเพิ่มความเป็นพิษของ MTX ต่อเซลล์มะเร็ง</t>
        </is>
      </c>
      <c r="I38" s="119" t="n">
        <v>4</v>
      </c>
      <c r="J38" s="88" t="inlineStr">
        <is>
          <t>✅ คำตอบที่ถูกต้อง: ข้อ ง. ช่วยลดความเป็นพิษของ MTX ต่อเซลล์ปกติ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ช่วยลดความเป็นพิษของ MTX ต่อเซลล์ปกติ Leucovorin (folinic acid) ใช้เป็น 'rescue agent' ในการลดความเป็นพิษ (myelosuppression, mucositis) ของ methotrexate ขนาดสูงต่อเซลล์ปกติ โดยไม่ต้องยับยั้งฤทธิ์ต้านมะเร็งทั้งหมด เนื่องจากเซลล์ปกติดำเนินการกู้คืนได้เร็วกว่า
🔍 ข้ออื่นผิดเพราะอะไร:
• ข้อ ก. (ช่วยเพิ่ม MTX เข้าสู่เซลล์มะเร็ง): ช่วยเพิ่ม MTX เข้าสู่เซลล์มะเร็ง ไม่ตรงกับข้อบ่งใช้หรือกลไกการออกฤทธิ์ที่ถูกต้องตาม NCCN Clinical Practice Guidelines in Oncology / ASCO Guidelines
• ข้อ ข. (ช่วยเร่งการขับ MTX ออกทางปัสสาวะ): ช่วยเร่งการขับ MTX ออกทางปัสสาวะ ไม่ตรงกับข้อบ่งใช้หรือกลไกการออกฤทธิ์ที่ถูกต้องตาม NCCN Clinical Practice Guidelines in Oncology / ASCO Guidelines
• ข้อ ค. (ช่วยเร่งการแปรูปของ MTX ที่ตับ): ช่วยเร่งการแปรูปของ MTX ที่ตับ ไม่ตรงกับข้อบ่งใช้หรือกลไกการออกฤทธิ์ที่ถูกต้องตาม NCCN Clinical Practice Guidelines in Oncology / ASCO Guidelines
• ข้อ จ. (ช่วยเพิ่มความเป็นพิษของ MTX ต่อเซลล์มะเร็ง): ช่วยเพิ่มความเป็นพิษของ MTX ต่อเซลล์มะเร็ง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8" s="100" t="n"/>
      <c r="L38" s="88" t="inlineStr">
        <is>
          <t>CINV &amp; Supportive Care</t>
        </is>
      </c>
      <c r="M38" s="100" t="inlineStr">
        <is>
          <t>Clinic</t>
        </is>
      </c>
      <c r="N38" s="88" t="inlineStr">
        <is>
          <t>ข้อ 41 Pharma Plus เล่มม่วง (เฉลยข้อ ง)</t>
        </is>
      </c>
      <c r="O38" s="100" t="n"/>
      <c r="P38" s="100" t="n"/>
      <c r="Q38" s="100" t="n"/>
    </row>
    <row r="39" ht="13.2" customHeight="1" s="49">
      <c r="A39" s="119" t="inlineStr">
        <is>
          <t>42</t>
        </is>
      </c>
      <c r="B39" s="88" t="inlineStr">
        <is>
          <t>ยาใดต่อไปนี้เกี่ยวข้องกับ nephrotoxicity</t>
        </is>
      </c>
      <c r="C39" s="100" t="n"/>
      <c r="D39" s="88" t="inlineStr">
        <is>
          <t>Methotrexate</t>
        </is>
      </c>
      <c r="E39" s="88" t="inlineStr">
        <is>
          <t>Etoposide</t>
        </is>
      </c>
      <c r="F39" s="88" t="inlineStr">
        <is>
          <t>Doxorubicin</t>
        </is>
      </c>
      <c r="G39" s="88" t="inlineStr">
        <is>
          <t>Vinorelbine</t>
        </is>
      </c>
      <c r="H39" s="88" t="inlineStr">
        <is>
          <t>Docetaxel</t>
        </is>
      </c>
      <c r="I39" s="119" t="n">
        <v>1</v>
      </c>
      <c r="J39" s="88" t="inlineStr">
        <is>
          <t>✅ คำตอบที่ถูกต้อง: ข้อ ก. Methotrexate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Methotrexate สามารถตกตะกอนในท่อไตเมื่อปัสสาวะมี pH เป็นกรด ทำให้เกิดความเป็นพิษต่อไต (nephrotoxicity) จึงต้องมีการให้สารน้ำและ alkalinization ของปัสสาวะร่วมด้วยเสมอ
🔍 ข้ออื่นผิดเพราะอะไร:
• ข้อ ข. (Etoposide): Etoposide ไม่ตรงกับข้อบ่งใช้หรือกลไกการออกฤทธิ์ที่ถูกต้องตาม NCCN Clinical Practice Guidelines in Oncology / ASCO Guidelines
• ข้อ ค. (Doxorubicin): Doxorubicin ไม่ตรงกับข้อบ่งใช้หรือกลไกการออกฤทธิ์ที่ถูกต้องตาม NCCN Clinical Practice Guidelines in Oncology / ASCO Guidelines
• ข้อ ง. (Vinorelbine): Vinorelbine ไม่ตรงกับข้อบ่งใช้หรือกลไกการออกฤทธิ์ที่ถูกต้องตาม NCCN Clinical Practice Guidelines in Oncology / ASCO Guidelines
• ข้อ จ. (Docetaxel): Docetaxel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9" s="100" t="n"/>
      <c r="L39" s="88" t="inlineStr">
        <is>
          <t>CINV &amp; Supportive Care</t>
        </is>
      </c>
      <c r="M39" s="100" t="inlineStr">
        <is>
          <t>Clinic</t>
        </is>
      </c>
      <c r="N39" s="88" t="inlineStr">
        <is>
          <t>ข้อ 42 Pharma Plus เล่มม่วง (เฉลยข้อ ก)</t>
        </is>
      </c>
      <c r="O39" s="100" t="n"/>
      <c r="P39" s="100" t="n"/>
      <c r="Q39" s="100" t="n"/>
    </row>
    <row r="40" ht="13.2" customHeight="1" s="49">
      <c r="A40" s="119" t="inlineStr">
        <is>
          <t>43</t>
        </is>
      </c>
      <c r="B40" s="88" t="inlineStr">
        <is>
          <t>คู่ยาใดที่อาจเกิด drug interaction จนทำให้ระดับยาในเลือดเพิ่มสูงขึ้นจนเป็นอันตรายแก่ผู้ป่วย</t>
        </is>
      </c>
      <c r="C40" s="100" t="n"/>
      <c r="D40" s="88" t="inlineStr">
        <is>
          <t>Tamoxifen - warfarin</t>
        </is>
      </c>
      <c r="E40" s="88" t="inlineStr">
        <is>
          <t>Cisplatin - cimetidine</t>
        </is>
      </c>
      <c r="F40" s="88" t="inlineStr">
        <is>
          <t>Methotrexate - phenobarbitone</t>
        </is>
      </c>
      <c r="G40" s="88" t="inlineStr">
        <is>
          <t>Doxorubicin - tetracycline</t>
        </is>
      </c>
      <c r="H40" s="88" t="inlineStr">
        <is>
          <t>Mercaptopurine - allopurinol</t>
        </is>
      </c>
      <c r="I40" s="119" t="n">
        <v>5</v>
      </c>
      <c r="J40" s="88" t="inlineStr">
        <is>
          <t>✅ คำตอบที่ถูกต้อง: ข้อ จ. Mercaptopurine - allopurinol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Mercaptopurine - allopurinol Allopurinol ยับยั้งเอนไซม์ xanthine oxidase ซึ่งเป็นเอนไซม์หลักในการเมแทบอลิซึมของ Mercaptopurine (และ Azathioprine) หากใช้ร่วมกันจะทำให้ระดับ mercaptopurine ในเลือดสูงขึ้นมากจนเกิดพิษต่อไขกระดูกอย่างรุนแรง จำเป็นต้องลดขนาดยาลง 75%
🔍 ข้ออื่นผิดเพราะอะไร:
• ข้อ ก. (Tamoxifen - warfarin): เป็น Vitamin K antagonist ต้องติดตาม monitoring ค่า INR (target 2.0-3.0 ใน DVT/PE/AF, 2.5-3.5 ใน mechanical mitral valve) มี drug-food interactions มากมาย และ reversal agent คือ Vitamin K1
• ข้อ ข. (Cisplatin - cimetidine): Cisplatin เป็น Platinum-based alkylating agent ที่ก่อ DNA intrastrand cross-link ผลข้างเคียงหลัก: nephrotoxicity (ต้องให้ hydration), ototoxicity, neuropathy
• ข้อ ค. (Methotrexate - phenobarbitone): เป็น anchor csDMARD สำหรับ Rheumatoid arthritis ยับยั้ง dihydrofolate reductase ต้องให้ Folic acid เสริม และห้ามใช้ในหญิงตั้งครรภ์ (contraindication / teratogenic)
• ข้อ ง. (Doxorubicin - tetracycline): Doxorubicin - tetracycline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40" s="100" t="n"/>
      <c r="L40" s="88" t="inlineStr">
        <is>
          <t>CINV &amp; Supportive Care</t>
        </is>
      </c>
      <c r="M40" s="100" t="inlineStr">
        <is>
          <t>Clinic</t>
        </is>
      </c>
      <c r="N40" s="88" t="inlineStr">
        <is>
          <t>ข้อ 43 Pharma Plus เล่มม่วง (เฉลยข้อ จ)</t>
        </is>
      </c>
      <c r="O40" s="100" t="n"/>
      <c r="P40" s="100" t="n"/>
      <c r="Q40" s="100" t="n"/>
    </row>
    <row r="41" ht="13.2" customHeight="1" s="49">
      <c r="A41" s="119" t="inlineStr">
        <is>
          <t>44</t>
        </is>
      </c>
      <c r="B41" s="88" t="inlineStr">
        <is>
          <t>ยาเคมีชนิดใดที่ใช้เป็น immunosuppressive agent ได้ด้วย</t>
        </is>
      </c>
      <c r="C41" s="100" t="n"/>
      <c r="D41" s="88" t="inlineStr">
        <is>
          <t>5-Fluorouracil</t>
        </is>
      </c>
      <c r="E41" s="88" t="inlineStr">
        <is>
          <t>Irinotecan</t>
        </is>
      </c>
      <c r="F41" s="88" t="inlineStr">
        <is>
          <t>Cyclophosphamide</t>
        </is>
      </c>
      <c r="G41" s="88" t="inlineStr">
        <is>
          <t>Cisplatin</t>
        </is>
      </c>
      <c r="H41" s="88" t="inlineStr">
        <is>
          <t>Doxorubicin</t>
        </is>
      </c>
      <c r="I41" s="119" t="n">
        <v>3</v>
      </c>
      <c r="J41" s="88" t="inlineStr">
        <is>
          <t>✅ คำตอบที่ถูกต้อง: ข้อ ค. Cyclophosphamide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Cyclophosphamide เป็น alkylating agent ที่มีฤทธิ์กดภูมิคุ้มกัน (immunosuppression) ค่อนข้างแรง จึงถูกนำมาใช้ในโรคแพภูมิตัวเอง (autoimmune diseases เช่น lupus nephritis, severe RA) นอกเหนือจากการรักษามะเร็ง
🔍 ข้ออื่นผิดเพราะอะไร:
• ข้อ ก. (5-Fluorouracil): 5-Fluorouracil ไม่ตรงกับข้อบ่งใช้หรือกลไกการออกฤทธิ์ที่ถูกต้องตาม NCCN Clinical Practice Guidelines in Oncology / ASCO Guidelines
• ข้อ ข. (Irinotecan): Irinotecan ไม่ตรงกับข้อบ่งใช้หรือกลไกการออกฤทธิ์ที่ถูกต้องตาม NCCN Clinical Practice Guidelines in Oncology / ASCO Guidelines
• ข้อ ง. (Cisplatin): Cisplatin เป็น Platinum-based alkylating agent ที่ก่อ DNA intrastrand cross-link ผลข้างเคียงหลัก: nephrotoxicity (ต้องให้ hydration), ototoxicity, neuropathy
• ข้อ จ. (Doxorubicin): Doxorubicin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00" t="n"/>
      <c r="L41" s="88" t="inlineStr">
        <is>
          <t>CINV &amp; Supportive Care</t>
        </is>
      </c>
      <c r="M41" s="100" t="inlineStr">
        <is>
          <t>Clinic</t>
        </is>
      </c>
      <c r="N41" s="88" t="inlineStr">
        <is>
          <t>ข้อ 44 Pharma Plus เล่มม่วง (เฉลยข้อ ค)</t>
        </is>
      </c>
      <c r="O41" s="100" t="n"/>
      <c r="P41" s="100" t="n"/>
      <c r="Q41" s="100" t="n"/>
    </row>
    <row r="42" ht="13.2" customHeight="1" s="49">
      <c r="A42" s="119" t="inlineStr">
        <is>
          <t>45</t>
        </is>
      </c>
      <c r="B42" s="88"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ข้อใดต่อไปนี้ต้องมีการตรวจสอบทุกครั้ง ก่อนที่ผู้ป่วยจะได้รับยาเคมีบำบัด</t>
        </is>
      </c>
      <c r="C42" s="100" t="n"/>
      <c r="D42" s="88" t="inlineStr">
        <is>
          <t>ค่า serum creatinine</t>
        </is>
      </c>
      <c r="E42" s="88" t="inlineStr">
        <is>
          <t>ค่า CBC (complete blood count)</t>
        </is>
      </c>
      <c r="F42" s="88" t="inlineStr">
        <is>
          <t>ค่า ejection fraction ของหัวใจ</t>
        </is>
      </c>
      <c r="G42" s="88" t="inlineStr">
        <is>
          <t>ค่า electrolyte</t>
        </is>
      </c>
      <c r="H42" s="88" t="inlineStr">
        <is>
          <t>ผลวิเคราะห์ทางจุลชีววิทยา (blood cultures)</t>
        </is>
      </c>
      <c r="I42" s="119" t="n">
        <v>1</v>
      </c>
      <c r="J42" s="88" t="inlineStr">
        <is>
          <t>✅ คำตอบที่ถูกต้อง: ข้อ ก. ค่า serum creatinine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ค่า serum creatinine การให้ยาเคมีบำบัด (โดยเฉพาะกลุ่มที่มี myelosuppression สูง เช่น cyclophosphamide) จำเป็นต้องตรวจ Complete blood count (CBC) เพื่อประเมินไขกระดูกและเม็ดเลือดขาวก่อนให้ยาแต่ละครั้งเสมอ ตามแนวทางการดูแลผู้ป่วยมะเร็ง
🔍 ข้ออื่นผิดเพราะอะไร:
• ข้อ ข. (ค่า CBC (complete blood count)): ค่า CBC (complete blood count) ไม่ตรงกับข้อบ่งใช้หรือกลไกการออกฤทธิ์ที่ถูกต้องตาม NCCN Clinical Practice Guidelines in Oncology / ASCO Guidelines
• ข้อ ค. (ค่า ejection fraction ของหัวใจ): วัคซีนไข้สมองอักเสบเจอี ชนิดเชื้อเป็น (Live attenuated CD.JEV) ให้ 2 เข็ม ที่อายุ 9-12 เดือน และเข็ม 2 ห่างกัน 3-12 เดือน
• ข้อ ง. (ค่า electrolyte): ค่า electrolyte ไม่ตรงกับข้อบ่งใช้หรือกลไกการออกฤทธิ์ที่ถูกต้องตาม NCCN Clinical Practice Guidelines in Oncology / ASCO Guidelines
• ข้อ จ. (ผลวิเคราะห์ทางจุลชีววิทยา (blood cultures)): ผลวิเคราะห์ทางจุลชีววิทยา (blood cultures)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2" s="100" t="n"/>
      <c r="L42" s="88" t="inlineStr">
        <is>
          <t>CINV &amp; Supportive Care</t>
        </is>
      </c>
      <c r="M42" s="100" t="inlineStr">
        <is>
          <t>Clinic</t>
        </is>
      </c>
      <c r="N42" s="88" t="inlineStr">
        <is>
          <t>ข้อ 45 Pharma Plus เล่มม่วง (เฉลยข้อ ก ข)</t>
        </is>
      </c>
      <c r="O42" s="100" t="n"/>
      <c r="P42" s="100" t="n"/>
      <c r="Q42" s="100" t="n"/>
    </row>
    <row r="43" ht="13.2" customHeight="1" s="49">
      <c r="A43" s="119" t="inlineStr">
        <is>
          <t>46</t>
        </is>
      </c>
      <c r="B43" s="88"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ภายหลังจากการรักษาผู้ป่วยได้รับยาบำรุง และ vitamin จากเภสัชกร และรายงานว่ามักมีอาการหอบเหนื่อยและต้องนอนหมอนสูงภายหลังจากการรักษา ท่านสันนิษฐานว่าอาการเหล่านี้ก็น่าจะเกิดจาก</t>
        </is>
      </c>
      <c r="C43" s="100" t="n"/>
      <c r="D43" s="88" t="inlineStr">
        <is>
          <t>การผ่าตัดแบบ modified radical mastectomy เพื่อกำจัดมะเร็ง</t>
        </is>
      </c>
      <c r="E43" s="88" t="inlineStr">
        <is>
          <t>อาการข้างเคียงของ cyclophosphamide</t>
        </is>
      </c>
      <c r="F43" s="88" t="inlineStr">
        <is>
          <t>อาการข้างเคียงของ cyclophosphamide และ doxorubicin</t>
        </is>
      </c>
      <c r="G43" s="88" t="inlineStr">
        <is>
          <t>อาการข้างเคียงของ doxorubicin</t>
        </is>
      </c>
      <c r="H43" s="88" t="inlineStr">
        <is>
          <t>อาการแทรกซ้อนจากการผ่าตัด ร่วมกับการให้ยาเคมีบำบัด</t>
        </is>
      </c>
      <c r="I43" s="119" t="n">
        <v>4</v>
      </c>
      <c r="J43" s="88" t="inlineStr">
        <is>
          <t>✅ คำตอบที่ถูกต้อง: ข้อ ง. อาการข้างเคียงของ doxorubicin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อาการข้างเคียงของ doxorubicin Doxorubicin ในกลุ่ม anthracyclines มีพิษต่อหัวใจสะสม (cumulative cardiotoxicity) ทำให้เกิดภาวะหัวใจล้มเหลว (Heart failure) แสดงอาการหอบเหนื่อยและนอนราบไม่ได้ (orthopnea) ต้องนอนหมอนสูง
🔍 ข้ออื่นผิดเพราะอะไร:
• ข้อ ก. (การผ่าตัดแบบ modified radical mastectomy เพื่อกำจัดมะเร็ง): การผ่าตัดแบบ modified radical mastectomy เพื่อกำจัดมะเร็ง ไม่ตรงกับข้อบ่งใช้หรือกลไกการออกฤทธิ์ที่ถูกต้องตาม NCCN Clinical Practice Guidelines in Oncology / ASCO Guidelines
• ข้อ ข. (อาการข้างเคียงของ cyclophosphamide): อาการข้างเคียงของ cyclophosphamide ไม่ตรงกับข้อบ่งใช้หรือกลไกการออกฤทธิ์ที่ถูกต้องตาม NCCN Clinical Practice Guidelines in Oncology / ASCO Guidelines
• ข้อ ค. (อาการข้างเคียงของ cyclophosphamide และ doxorubicin): อาการข้างเคียงของ cyclophosphamide และ doxorubicin ไม่ตรงกับข้อบ่งใช้หรือกลไกการออกฤทธิ์ที่ถูกต้องตาม NCCN Clinical Practice Guidelines in Oncology / ASCO Guidelines
• ข้อ จ. (อาการแทรกซ้อนจากการผ่าตัด ร่วมกับการให้ยาเคมีบำบัด): อาการแทรกซ้อนจากการผ่าตัด ร่วมกับการให้ยาเคมีบำบัด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3" s="100" t="n"/>
      <c r="L43" s="88" t="inlineStr">
        <is>
          <t>CINV &amp; Supportive Care</t>
        </is>
      </c>
      <c r="M43" s="100" t="inlineStr">
        <is>
          <t>Clinic</t>
        </is>
      </c>
      <c r="N43" s="88" t="inlineStr">
        <is>
          <t>ข้อ 46 Pharma Plus เล่มม่วง (เฉลยข้อ ง)</t>
        </is>
      </c>
      <c r="O43" s="100" t="n"/>
      <c r="P43" s="100" t="n"/>
      <c r="Q43" s="100" t="n"/>
    </row>
    <row r="44" ht="13.2" customHeight="1" s="49">
      <c r="A44" s="119" t="inlineStr">
        <is>
          <t>47</t>
        </is>
      </c>
      <c r="B44" s="88"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ในระหว่างที่ผู้ป่วยได้รับยาเคมีบำบัดอยู่นั้น เภสัชกรควรให้คำแนะนำเกี่ยวกับอาการไม่พึงประสงค์และให้มาตรการป้องกันการเหล่านี้ นั้น ข้อใดต่อไปนี้เป็นอาการเฉียบพลันที่อาจเกิดกับผู้ป่วยหลังที่ได้รับยาเคมีบำบัด</t>
        </is>
      </c>
      <c r="C44" s="100" t="n"/>
      <c r="D44" s="88" t="inlineStr">
        <is>
          <t>การกดการทำงานขอไขกระดูก</t>
        </is>
      </c>
      <c r="E44" s="88" t="inlineStr">
        <is>
          <t>เยื่อบุทางเดินอาหารอักเสบ</t>
        </is>
      </c>
      <c r="F44" s="88" t="inlineStr">
        <is>
          <t>คลื่นไส้อาเจียน</t>
        </is>
      </c>
      <c r="G44" s="88" t="inlineStr">
        <is>
          <t>ผมร่วง</t>
        </is>
      </c>
      <c r="H44" s="88" t="inlineStr">
        <is>
          <t>ชาตามปลายประสาท</t>
        </is>
      </c>
      <c r="I44" s="119" t="n">
        <v>2</v>
      </c>
      <c r="J44" s="88" t="inlineStr">
        <is>
          <t>✅ คำตอบที่ถูกต้อง: ข้อ ข. เยื่อบุทางเดินอาหารอักเสบ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เยื่อบุทางเดินอาหารอักเสบ อาการคลื่นไส้อาเจียน (CINV) จัดเป็น ADR แบบเฉียบพลัน (acute onset) ที่มักเกิดขึ้นภายใน 24 ชั่วโมงแรกหลังได้รับยาเคมีบำบัด ในขณะที่การกดไขกระดูกหรือผมร่วงจะใช้เวลาเป็นสัปดาห์
🔍 ข้ออื่นผิดเพราะอะไร:
• ข้อ ก. (การกดการทำงานขอไขกระดูก): การกดการทำงานขอไขกระดูก ไม่ตรงกับข้อบ่งใช้หรือกลไกการออกฤทธิ์ที่ถูกต้องตาม NCCN Clinical Practice Guidelines in Oncology / ASCO Guidelines
• ข้อ ค. (คลื่นไส้อาเจียน): คลื่นไส้อาเจียน ไม่ตรงกับข้อบ่งใช้หรือกลไกการออกฤทธิ์ที่ถูกต้องตาม NCCN Clinical Practice Guidelines in Oncology / ASCO Guidelines
• ข้อ ง. (ผมร่วง): ผมร่วง ไม่ตรงกับข้อบ่งใช้หรือกลไกการออกฤทธิ์ที่ถูกต้องตาม NCCN Clinical Practice Guidelines in Oncology / ASCO Guidelines
• ข้อ จ. (ชาตามปลายประสาท): ชาตามปลายประสาท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4" s="100" t="n"/>
      <c r="L44" s="88" t="inlineStr">
        <is>
          <t>CINV &amp; Supportive Care</t>
        </is>
      </c>
      <c r="M44" s="100" t="inlineStr">
        <is>
          <t>Clinic</t>
        </is>
      </c>
      <c r="N44" s="88" t="inlineStr">
        <is>
          <t>ข้อ 47 Pharma Plus เล่มม่วง (เฉลยข้อ ข ค)</t>
        </is>
      </c>
      <c r="O44" s="100" t="n"/>
      <c r="P44" s="100" t="n"/>
      <c r="Q44" s="100" t="n"/>
    </row>
    <row r="45" ht="13.2" customHeight="1" s="49">
      <c r="A45" s="119" t="inlineStr">
        <is>
          <t>48</t>
        </is>
      </c>
      <c r="B45" s="88"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หลังจากที่ผู้ป่วยอยู่ในระยะปราศจากโรคมา 2 ปี ผู้ป่วยกลับมาพบแพทย์์ด้วยอาการก้อนเนื้อของเต้านมด้านซ้าย อาการเหล่านี้อาจเกิดช้าลงถ้าผู้ป่วยได้รับยากลุ่มใดภายหลังจากการผ่าตัดครั้งแรก</t>
        </is>
      </c>
      <c r="C45" s="100" t="n"/>
      <c r="D45" s="88" t="inlineStr">
        <is>
          <t>Estrogen receptor เช่น tamoxifen</t>
        </is>
      </c>
      <c r="E45" s="88" t="inlineStr">
        <is>
          <t>Methotrexate แบบรับประทานเพื่อควบคุมโรค</t>
        </is>
      </c>
      <c r="F45" s="88" t="inlineStr">
        <is>
          <t>การฉายรังสีบริเวณที่ได้รับการผ่าตัด</t>
        </is>
      </c>
      <c r="G45" s="88" t="inlineStr">
        <is>
          <t>การรับประทานยาคุมกำเนิดขนาดสูง</t>
        </is>
      </c>
      <c r="H45" s="88" t="inlineStr">
        <is>
          <t>การเพิ่มการให้ยาเคมีบำัดจาก 4 เดือน เป็น 6 เดือน</t>
        </is>
      </c>
      <c r="I45" s="119" t="n">
        <v>1</v>
      </c>
      <c r="J45" s="88" t="inlineStr">
        <is>
          <t>✅ คำตอบที่ถูกต้อง: ข้อ ก. Estrogen receptor เช่น tamoxifen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Estrogen receptor เช่น tamoxifen สำหรับผู้ป่วยมะเร็งเต้านมที่มี ER-positive การใช้ Adjuvant endocrine therapy เช่น Tamoxifen ช่วยลดการกลับเป็นซ้ำของโรคและป้องกันมะเร็งเต้านมฝั่งตรงข้ามได้
🔍 ข้ออื่นผิดเพราะอะไร:
• ข้อ ข. (Methotrexate แบบรับประทานเพื่อควบคุมโรค): เป็น anchor csDMARD สำหรับ Rheumatoid arthritis ยับยั้ง dihydrofolate reductase ต้องให้ Folic acid เสริม และห้ามใช้ในหญิงตั้งครรภ์ (contraindication / teratogenic)
• ข้อ ค. (การฉายรังสีบริเวณที่ได้รับการผ่าตัด): การฉายรังสีบริเวณที่ได้รับการผ่าตัด ไม่ตรงกับข้อบ่งใช้หรือกลไกการออกฤทธิ์ที่ถูกต้องตาม NCCN Clinical Practice Guidelines in Oncology / ASCO Guidelines
• ข้อ ง. (การรับประทานยาคุมกำเนิดขนาดสูง): การรับประทานยาคุมกำเนิดขนาดสูง ไม่ตรงกับข้อบ่งใช้หรือกลไกการออกฤทธิ์ที่ถูกต้องตาม NCCN Clinical Practice Guidelines in Oncology / ASCO Guidelines
• ข้อ จ. (การเพิ่มการให้ยาเคมีบำัดจาก 4 เดือน เป็น 6 เดือน): การเพิ่มการให้ยาเคมีบำัดจาก 4 เดือน เป็น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5" s="100" t="n"/>
      <c r="L45" s="88" t="inlineStr">
        <is>
          <t>CINV &amp; Supportive Care</t>
        </is>
      </c>
      <c r="M45" s="100" t="inlineStr">
        <is>
          <t>Clinic</t>
        </is>
      </c>
      <c r="N45" s="88" t="inlineStr">
        <is>
          <t>ข้อ 48 Pharma Plus เล่มม่วง (เฉลยข้อ ก)</t>
        </is>
      </c>
      <c r="O45" s="100" t="n"/>
      <c r="P45" s="100" t="n"/>
      <c r="Q45" s="100" t="n"/>
    </row>
    <row r="46" ht="13.2" customHeight="1" s="49">
      <c r="A46" s="119" t="inlineStr">
        <is>
          <t>49</t>
        </is>
      </c>
      <c r="B46" s="88"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แพทย์์วินิจฉัยว่าผู้ป่วยเกิดการกลับซ้ำของโรคและมีเซลล์มะเร็งแพร่กระจายไปยังตับ และจะเริ่มให้ยาเคมีบำบัดที่ประกอบด้วย paclitaxel เดี่ยว ๆ โดยมีวัตถุประสงค์เพื่อ</t>
        </is>
      </c>
      <c r="C46" s="100" t="n"/>
      <c r="D46" s="88" t="inlineStr">
        <is>
          <t>รักษาให้หายขาด</t>
        </is>
      </c>
      <c r="E46" s="88" t="inlineStr">
        <is>
          <t>ยืดอายุผู้ป่วย</t>
        </is>
      </c>
      <c r="F46" s="88" t="inlineStr">
        <is>
          <t>รักษาผู้ป่วยแบบประคับประคอง</t>
        </is>
      </c>
      <c r="G46" s="88" t="inlineStr">
        <is>
          <t>เพื่อลดการกลับซ้ำของโรค</t>
        </is>
      </c>
      <c r="H46" s="88" t="inlineStr">
        <is>
          <t>ทำให้ผู้ป่วยมีระยะปลอดโรคที่นานขึ้น</t>
        </is>
      </c>
      <c r="I46" s="119" t="n">
        <v>3</v>
      </c>
      <c r="J46" s="88" t="inlineStr">
        <is>
          <t>✅ คำตอบที่ถูกต้อง: ข้อ ค. รักษาผู้ป่วยแบบประคับประคอง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รักษาผู้ป่วยแบบประคับประคอง มะเร็งเต้านมระยะแพร่กระจาย (Stage IV / metastasis) การรักษาด้วยเคมีบำบัดมีวัตถุประสงค์หลักเพื่อการประคับประคอง (palliative care) เพื่อยืดชีวิตและเพิ่มคุณภาพชีวิต เนื่องจากไม่สามารถรักษาให้หายขาดได้
🔍 ข้ออื่นผิดเพราะอะไร:
• ข้อ ก. (รักษาให้หายขาด): รักษาให้หายขาด ไม่ตรงกับข้อบ่งใช้หรือกลไกการออกฤทธิ์ที่ถูกต้องตาม NCCN Clinical Practice Guidelines in Oncology / ASCO Guidelines
• ข้อ ข. (ยืดอายุผู้ป่วย): ยืดอายุผู้ป่วย ไม่ตรงกับข้อบ่งใช้หรือกลไกการออกฤทธิ์ที่ถูกต้องตาม NCCN Clinical Practice Guidelines in Oncology / ASCO Guidelines
• ข้อ ง. (เพื่อลดการกลับซ้ำของโรค): เพื่อลดการกลับซ้ำของโรค ไม่ตรงกับข้อบ่งใช้หรือกลไกการออกฤทธิ์ที่ถูกต้องตาม NCCN Clinical Practice Guidelines in Oncology / ASCO Guidelines
• ข้อ จ. (ทำให้ผู้ป่วยมีระยะปลอดโรคที่นานขึ้น): ทำให้ผู้ป่วยมีระยะปลอดโรคที่นานขึ้น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6" s="100" t="n"/>
      <c r="L46" s="88" t="inlineStr">
        <is>
          <t>CINV &amp; Supportive Care</t>
        </is>
      </c>
      <c r="M46" s="100" t="inlineStr">
        <is>
          <t>Clinic</t>
        </is>
      </c>
      <c r="N46" s="88" t="inlineStr">
        <is>
          <t>ข้อ 49 Pharma Plus เล่มม่วง (เฉลยข้อ ค)</t>
        </is>
      </c>
      <c r="O46" s="100" t="n"/>
      <c r="P46" s="100" t="n"/>
      <c r="Q46" s="100" t="n"/>
    </row>
    <row r="47" ht="13.2" customHeight="1" s="49">
      <c r="A47" s="119" t="inlineStr">
        <is>
          <t>50</t>
        </is>
      </c>
      <c r="B47" s="88" t="inlineStr">
        <is>
          <t>การตรวจร่างกายเบื้องต้นของมะเร็งเต้านมต้องตรวจอะไรไร</t>
        </is>
      </c>
      <c r="C47" s="100" t="n"/>
      <c r="D47" s="88" t="inlineStr">
        <is>
          <t>Fecal blood occult test</t>
        </is>
      </c>
      <c r="E47" s="88" t="inlineStr">
        <is>
          <t>CT scan</t>
        </is>
      </c>
      <c r="F47" s="88" t="inlineStr">
        <is>
          <t>Mammography</t>
        </is>
      </c>
      <c r="G47" s="88" t="inlineStr">
        <is>
          <t>Pap smear</t>
        </is>
      </c>
      <c r="H47" s="88" t="inlineStr">
        <is>
          <t>Tumor biopsy</t>
        </is>
      </c>
      <c r="I47" s="119" t="n">
        <v>3</v>
      </c>
      <c r="J47" s="88" t="inlineStr">
        <is>
          <t>✅ คำตอบที่ถูกต้อง: ข้อ ค. Mammography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Mammography เป็นการตรวจคัดกรองมาตรฐานหลักสำหรับมะเร็งเต้านมในสตรี ช่วยตรวจพบความผิดปกติได้ตั้งแต่ระยะเริ่มแรกก่อนคลำพบก้อน
🔍 ข้ออื่นผิดเพราะอะไร:
• ข้อ ก. (Fecal blood occult test): Fecal blood occult test ไม่ตรงกับข้อบ่งใช้หรือกลไกการออกฤทธิ์ที่ถูกต้องตาม NCCN Clinical Practice Guidelines in Oncology / ASCO Guidelines
• ข้อ ข. (CT scan): CT scan ไม่ตรงกับข้อบ่งใช้หรือกลไกการออกฤทธิ์ที่ถูกต้องตาม NCCN Clinical Practice Guidelines in Oncology / ASCO Guidelines
• ข้อ ง. (Pap smear): Pap smear ไม่ตรงกับข้อบ่งใช้หรือกลไกการออกฤทธิ์ที่ถูกต้องตาม NCCN Clinical Practice Guidelines in Oncology / ASCO Guidelines
• ข้อ จ. (Tumor biopsy): Tumor biopsy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7" s="100" t="n"/>
      <c r="L47" s="88" t="inlineStr">
        <is>
          <t>CINV &amp; Supportive Care</t>
        </is>
      </c>
      <c r="M47" s="100" t="inlineStr">
        <is>
          <t>Clinic</t>
        </is>
      </c>
      <c r="N47" s="88" t="inlineStr">
        <is>
          <t>ข้อ 50 Pharma Plus เล่มม่วง (เฉลยข้อ ค)</t>
        </is>
      </c>
      <c r="O47" s="100" t="n"/>
      <c r="P47" s="100" t="n"/>
      <c r="Q47" s="100" t="n"/>
    </row>
    <row r="48" ht="13.2" customHeight="1" s="49">
      <c r="A48" s="119" t="inlineStr">
        <is>
          <t>51</t>
        </is>
      </c>
      <c r="B48" s="88" t="inlineStr">
        <is>
          <t>เมื่อผู้ป่วยทราบแล้วว่าเป็นมะเร็งจึงไปหาหมอ ซึ่งได้มีการจ่ายยา cyclophosphamide, paclitaxel, tamoxifen อยากทราบว่า ยา tamoxifen เป็นยาในกลุ่มใด</t>
        </is>
      </c>
      <c r="C48" s="100" t="n"/>
      <c r="D48" s="88" t="inlineStr">
        <is>
          <t>Alkylating agent</t>
        </is>
      </c>
      <c r="E48" s="88" t="inlineStr">
        <is>
          <t>Antiestrogen</t>
        </is>
      </c>
      <c r="F48" s="88" t="inlineStr">
        <is>
          <t>Antitumor antibiotic</t>
        </is>
      </c>
      <c r="G48" s="88" t="inlineStr">
        <is>
          <t>Antimetabolite</t>
        </is>
      </c>
      <c r="H48" s="88" t="inlineStr">
        <is>
          <t>Plant alkaloid</t>
        </is>
      </c>
      <c r="I48" s="119" t="n">
        <v>2</v>
      </c>
      <c r="J48" s="88" t="inlineStr">
        <is>
          <t>✅ คำตอบที่ถูกต้อง: ข้อ ข. Antiestrogen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Antiestrogen Tamoxifen เป็นยาในกลุ่ม selective estrogen receptor modulator (SERM) หรือ antiestrogen ซึ่งออกฤทธิ์ต้านฮอร์โมนเอสโตรเจน ใช้ในการรักษาและป้องกันมะเร็งเต้านมที่มีตัวรับฮอร์โมนเป็นบวก (Hormone receptor-positive breast cancer)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(Antitumor antibiotic): Antitumor antibiotic ไม่ตรงกับข้อบ่งใช้หรือกลไกการออกฤทธิ์ที่ถูกต้องตาม NCCN Clinical Practice Guidelines in Oncology / ASCO Guidelines
• ข้อ ง. (Antimetabolite): Antimetabolite ไม่ตรงกับข้อบ่งใช้หรือกลไกการออกฤทธิ์ที่ถูกต้องตาม NCCN Clinical Practice Guidelines in Oncology / ASCO Guidelines
• ข้อ จ. (Plant alkaloid): Plant alkaloid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8" s="100" t="n"/>
      <c r="L48" s="88" t="inlineStr">
        <is>
          <t>CINV &amp; Supportive Care</t>
        </is>
      </c>
      <c r="M48" s="100" t="inlineStr">
        <is>
          <t>Clinic</t>
        </is>
      </c>
      <c r="N48" s="88" t="inlineStr">
        <is>
          <t>ข้อ 51 Pharma Plus เล่มม่วง (เฉลยข้อ ข)</t>
        </is>
      </c>
      <c r="O48" s="100" t="n"/>
      <c r="P48" s="100" t="n"/>
      <c r="Q48" s="100" t="n"/>
    </row>
    <row r="49" ht="13.2" customHeight="1" s="49">
      <c r="A49" s="119" t="inlineStr">
        <is>
          <t>52</t>
        </is>
      </c>
      <c r="B49" s="88"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ทุก 2 สัปดาห์ โดยขณะได้รับการรักษาผู้ป่วยมีอาการคลื่นไส้ อาเจียนอย่างมาก
ข้อใดไม่ใช่ลักษณะสำคัญของ cancer cell</t>
        </is>
      </c>
      <c r="C49" s="100" t="n"/>
      <c r="D49" s="88" t="inlineStr">
        <is>
          <t>Apoptosis</t>
        </is>
      </c>
      <c r="E49" s="88" t="inlineStr">
        <is>
          <t>Differentiation</t>
        </is>
      </c>
      <c r="F49" s="88" t="inlineStr">
        <is>
          <t>Invasiveness</t>
        </is>
      </c>
      <c r="G49" s="88" t="inlineStr">
        <is>
          <t>Metastasis</t>
        </is>
      </c>
      <c r="H49" s="88" t="inlineStr">
        <is>
          <t>Uncontrolled proliferation</t>
        </is>
      </c>
      <c r="I49" s="119" t="n">
        <v>1</v>
      </c>
      <c r="J49" s="88" t="inlineStr">
        <is>
          <t>✅ คำตอบที่ถูกต้อง: ข้อ ก. Apoptosis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Apoptosis เซลล์มะเร็งมีลักษณะสำคัญคือ สูญเสียการควบคุมการเจริญเติบโต (uncontrolled proliferation), มีการรุกรานเนื้อเยื่อข้างเคียง (invasiveness), แพร่กระจาย (metastasis) และสูญเสียความสามารถในการตายตามโปรแกรม (evasion of apoptosis) รวมถึงสูญเสียการเจริญเต็มที่ (loss of differentiation) ดังนั้น Apoptosis ที่เป็นกระบวนการตายตามธรรมชาติจึงไม่ใช่ลักษณะของเซลล์มะเร็ง (เซลล์มะเร็งจะหลบเลี่ยง apoptosis)
🔍 ข้ออื่นผิดเพราะอะไร:
• ข้อ ข. (Differentiation): Differentiation ไม่ตรงกับข้อบ่งใช้หรือกลไกการออกฤทธิ์ที่ถูกต้องตาม NCCN Clinical Practice Guidelines in Oncology / ASCO Guidelines
• ข้อ ค. (Invasiveness): Invasiveness ไม่ตรงกับข้อบ่งใช้หรือกลไกการออกฤทธิ์ที่ถูกต้องตาม NCCN Clinical Practice Guidelines in Oncology / ASCO Guidelines
• ข้อ ง. (Metastasis): Metastasis ไม่ตรงกับข้อบ่งใช้หรือกลไกการออกฤทธิ์ที่ถูกต้องตาม NCCN Clinical Practice Guidelines in Oncology / ASCO Guidelines
• ข้อ จ. (Uncontrolled proliferation): Uncontrolled proliferation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9" s="100" t="n"/>
      <c r="L49" s="88" t="inlineStr">
        <is>
          <t>CINV &amp; Supportive Care</t>
        </is>
      </c>
      <c r="M49" s="100" t="inlineStr">
        <is>
          <t>Clinic</t>
        </is>
      </c>
      <c r="N49" s="88" t="inlineStr">
        <is>
          <t>ข้อ 52 Pharma Plus เล่มม่วง (เฉลยข้อ ก)</t>
        </is>
      </c>
      <c r="O49" s="100" t="n"/>
      <c r="P49" s="100" t="n"/>
      <c r="Q49" s="100" t="n"/>
    </row>
    <row r="50" ht="13.2" customHeight="1" s="49">
      <c r="A50" s="119" t="inlineStr">
        <is>
          <t>53</t>
        </is>
      </c>
      <c r="B50" s="88" t="inlineStr">
        <is>
          <t>Fluorouracil จัดเป็นยารักษามะเร็งในกลุ่มใด</t>
        </is>
      </c>
      <c r="C50" s="100" t="n"/>
      <c r="D50" s="88" t="inlineStr">
        <is>
          <t>กลุ่ม alkylating agent ประเภท nitrogen mustard</t>
        </is>
      </c>
      <c r="E50" s="88" t="inlineStr">
        <is>
          <t>กลุ่ม alkylating agent ประเภท triazene</t>
        </is>
      </c>
      <c r="F50" s="88" t="inlineStr">
        <is>
          <t>กลุ่ม antimetabolite ประเภท purine analogs</t>
        </is>
      </c>
      <c r="G50" s="88" t="inlineStr">
        <is>
          <t>กลุ่ม antimetabolite ประเภท pyrimidine analogs</t>
        </is>
      </c>
      <c r="H50" s="88" t="inlineStr">
        <is>
          <t>กลุ่ม antimetabolite ประเภท folic acid analogs</t>
        </is>
      </c>
      <c r="I50" s="119" t="n">
        <v>4</v>
      </c>
      <c r="J50" s="88" t="inlineStr">
        <is>
          <t>✅ คำตอบที่ถูกต้อง: ข้อ ง. กลุ่ม antimetabolite ประเภท pyrimidine analogs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กลุ่ม antimetabolite ประเภท pyrimidine analogs Fluorouracil (5-FU) จัดเป็นยาในกลุ่ม antimetabolite โดยเฉพาะในกลุ่ม pyrimidine analog ซึ่งออกฤทธิ์ยับยั้งเอนไซม์ thymidylate synthase ส่งผลให้ยับยั้งการสังเคราะห์ DNA
🔍 ข้ออื่นผิดเพราะอะไร:
• ข้อ ก. (กลุ่ม alkylating agent ประเภท nitrogen mustard): กลุ่ม alkylating agent ประเภท nitrogen mustard ไม่ตรงกับข้อบ่งใช้หรือกลไกการออกฤทธิ์ที่ถูกต้องตาม NCCN Clinical Practice Guidelines in Oncology / ASCO Guidelines
• ข้อ ข. (กลุ่ม alkylating agent ประเภท triazene): กลุ่ม alkylating agent ประเภท triazene ไม่ตรงกับข้อบ่งใช้หรือกลไกการออกฤทธิ์ที่ถูกต้องตาม NCCN Clinical Practice Guidelines in Oncology / ASCO Guidelines
• ข้อ ค. (กลุ่ม antimetabolite ประเภท purine analogs): กลุ่ม antimetabolite ประเภท purine analogs ไม่ตรงกับข้อบ่งใช้หรือกลไกการออกฤทธิ์ที่ถูกต้องตาม NCCN Clinical Practice Guidelines in Oncology / ASCO Guidelines
• ข้อ จ. (กลุ่ม antimetabolite ประเภท folic acid analogs): กลุ่ม antimetabolite ประเภท folic acid analogs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0" s="100" t="n"/>
      <c r="L50" s="88" t="inlineStr">
        <is>
          <t>CINV &amp; Supportive Care</t>
        </is>
      </c>
      <c r="M50" s="100" t="inlineStr">
        <is>
          <t>Clinic</t>
        </is>
      </c>
      <c r="N50" s="88" t="inlineStr">
        <is>
          <t>ข้อ 53 Pharma Plus เล่มม่วง (เฉลยข้อ ง)</t>
        </is>
      </c>
      <c r="O50" s="100" t="n"/>
      <c r="P50" s="100" t="n"/>
      <c r="Q50" s="100" t="n"/>
    </row>
    <row r="51" ht="13.2" customHeight="1" s="49">
      <c r="A51" s="119" t="inlineStr">
        <is>
          <t>54</t>
        </is>
      </c>
      <c r="B51" s="88" t="inlineStr">
        <is>
          <t>หากในระหว่างให้ยา chemotherapy พบว่าผู้ป่วยมีอาการอาเจียนอย่างมาก ท่านคิดว่าก่อนการให้ยา chemotherapy ครั้งต่อไปควรใช้อยาใดที่นิยมใช้ป้องกันการอาเจียนก่อนการทำ chemotherapy</t>
        </is>
      </c>
      <c r="C51" s="100" t="n"/>
      <c r="D51" s="88" t="inlineStr">
        <is>
          <t>Dimenhydrinate</t>
        </is>
      </c>
      <c r="E51" s="88" t="inlineStr">
        <is>
          <t>Diphenhydramine</t>
        </is>
      </c>
      <c r="F51" s="88" t="inlineStr">
        <is>
          <t>Domperidone</t>
        </is>
      </c>
      <c r="G51" s="88" t="inlineStr">
        <is>
          <t>Metoclopramide</t>
        </is>
      </c>
      <c r="H51" s="88" t="inlineStr">
        <is>
          <t>Ondansetron</t>
        </is>
      </c>
      <c r="I51" s="119" t="n">
        <v>5</v>
      </c>
      <c r="J51" s="88" t="inlineStr">
        <is>
          <t>✅ คำตอบที่ถูกต้อง: ข้อ จ. Ondansetron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เป็นยาในกลุ่ม 5-HT3 receptor antagonist ซึ่งเป็นยามาตรฐานหลักที่มี efficacy สูงในการป้องกันและรักษาอาการคลื่นไส้อาเจียนจากยาเคมีบำบัด (CINV) โดยเฉพาะสูตรที่มีความเสี่ยงสูงถึงปานกลาง
🔍 ข้ออื่นผิดเพราะอะไร:
• ข้อ ก. (Dimenhydrinate): Dimenhydrinate ไม่ตรงกับข้อบ่งใช้หรือกลไกการออกฤทธิ์ที่ถูกต้องตาม NCCN Clinical Practice Guidelines in Oncology / ASCO Guidelines
• ข้อ ข. (Diphenhydramine): Diphenhydramine ไม่ตรงกับข้อบ่งใช้หรือกลไกการออกฤทธิ์ที่ถูกต้องตาม NCCN Clinical Practice Guidelines in Oncology / ASCO Guidelines
• ข้อ ค. (Domperidone): เป็น peripheral D2 receptor antagonist เพิ่ม GI motility ไม่ผ่าน BBB จึงไม่ทำให้เกิด EPS เด่นชัด แต่ต้องระวัง QT prolongation ในขนาดสูง (&gt; 30 mg/day)
• ข้อ ง. (Metoclopramide):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1" s="100" t="n"/>
      <c r="L51" s="88" t="inlineStr">
        <is>
          <t>CINV &amp; Supportive Care</t>
        </is>
      </c>
      <c r="M51" s="100" t="inlineStr">
        <is>
          <t>Clinic</t>
        </is>
      </c>
      <c r="N51" s="88" t="inlineStr">
        <is>
          <t>ข้อ 54 Pharma Plus เล่มม่วง (เฉลยข้อ จ)</t>
        </is>
      </c>
      <c r="O51" s="100" t="n"/>
      <c r="P51" s="100" t="n"/>
      <c r="Q51" s="100" t="n"/>
    </row>
    <row r="52" ht="13.2" customHeight="1" s="49">
      <c r="A52" s="119" t="inlineStr">
        <is>
          <t>55</t>
        </is>
      </c>
      <c r="B52" s="88" t="inlineStr">
        <is>
          <t>ผู้ป่วยมีอาการปวดจากมะเร็งระดับ mild to moderate ควรเลือกใช้ยาใดเป็นอันดับแรกในการบรรเทาอาการ</t>
        </is>
      </c>
      <c r="C52" s="100" t="n"/>
      <c r="D52" s="88" t="inlineStr">
        <is>
          <t>Amphetamine</t>
        </is>
      </c>
      <c r="E52" s="88" t="inlineStr">
        <is>
          <t>Celecoxib</t>
        </is>
      </c>
      <c r="F52" s="88" t="inlineStr">
        <is>
          <t>Ketamine</t>
        </is>
      </c>
      <c r="G52" s="88" t="inlineStr">
        <is>
          <t>Morphine</t>
        </is>
      </c>
      <c r="H52" s="88" t="inlineStr">
        <is>
          <t>Pethidine</t>
        </is>
      </c>
      <c r="I52" s="119" t="n">
        <v>2</v>
      </c>
      <c r="J52" s="88" t="inlineStr">
        <is>
          <t>✅ คำตอบที่ถูกต้อง: ข้อ ข. Celecoxib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Celecoxib ตามบันไดขั้นความปวดขององค์การอนามัยโลก (WHO Analgesic Ladder) สำหรับอาการปวดระดับเล็กน้อยถึงปานกลาง (mild to moderate) ควรเริ่มด้วย Non-opioid analgesics (เช่น Paracetamol หรือ NSAIDs/COX-2 inhibitors เช่น Celecoxib) ก่อนจะขยับไปใช้ Weak opioids และ Strong opioids ตามลำดับ
🔍 ข้ออื่นผิดเพราะอะไร:
• ข้อ ก. (Amphetamine): Amphetamine ไม่ตรงกับข้อบ่งใช้หรือกลไกการออกฤทธิ์ที่ถูกต้องตาม NCCN Clinical Practice Guidelines in Oncology / ASCO Guidelines
• ข้อ ค. (Ketamine): Ketamine ไม่ตรงกับข้อบ่งใช้หรือกลไกการออกฤทธิ์ที่ถูกต้องตาม NCCN Clinical Practice Guidelines in Oncology / ASCO Guidelines
• ข้อ ง. (Morphine): เป็น pure opioid agonist สำหรับ severe pain มี active metabolite M6G (analgesic) และ M3G (neurotoxic) ที่ขับออกทางไต จึงต้องลดขนาดยาใน CKD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National Comprehensive Cancer Network (NCCN) Clinical Practice Guidelines in Oncology &amp; MASCC/ESMO Antiemetic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52" s="100" t="n"/>
      <c r="L52" s="88" t="inlineStr">
        <is>
          <t>CINV &amp; Supportive Care</t>
        </is>
      </c>
      <c r="M52" s="100" t="inlineStr">
        <is>
          <t>Clinic</t>
        </is>
      </c>
      <c r="N52" s="88" t="inlineStr">
        <is>
          <t>ข้อ 55 Pharma Plus เล่มม่วง (เฉลยข้อ ข)</t>
        </is>
      </c>
      <c r="O52" s="100" t="n"/>
      <c r="P52" s="100" t="n"/>
      <c r="Q52" s="100" t="n"/>
    </row>
    <row r="53" ht="13.2" customHeight="1" s="49">
      <c r="A53" s="119" t="inlineStr">
        <is>
          <t>56</t>
        </is>
      </c>
      <c r="B53" s="88"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ข้อใดไม่ใช่ปัจจัยเสี่ยงการเกิดมะเร็ง NSCLC</t>
        </is>
      </c>
      <c r="C53" s="100" t="n"/>
      <c r="D53" s="88" t="inlineStr">
        <is>
          <t>ผู้ชาย</t>
        </is>
      </c>
      <c r="E53" s="88" t="inlineStr">
        <is>
          <t>สูบบุหรี่</t>
        </is>
      </c>
      <c r="F53" s="88" t="inlineStr">
        <is>
          <t>ดื่มสุรา</t>
        </is>
      </c>
      <c r="G53" s="88" t="inlineStr">
        <is>
          <t>มีคนในครอบครัวเป็นโรคมะเร็งปอด</t>
        </is>
      </c>
      <c r="H53" s="88" t="inlineStr">
        <is>
          <t>Asbestos</t>
        </is>
      </c>
      <c r="I53" s="119" t="n">
        <v>3</v>
      </c>
      <c r="J53" s="88" t="inlineStr">
        <is>
          <t>✅ คำตอบที่ถูกต้อง: ข้อ ค. ดื่มสุรา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ดื่มสุรา ปัจจัยเสี่ยงหลักของมะเร็งปอด (NSCLC) ได้แก่ การสูบบุหรี่, การได้รับควันบุหรี่มือสอง, การสัมผัสแร่ใยหิน (asbestos), และประวัติครอบครัวที่เป็นมะเร็งปอด ส่วนการดื่มสุราไม่ได้เป็นปัจจัยเสี่ยงหลักโดยตรงต่อการเกิดมะเร็งปอดเมื่อเทียบกับมะเร็งทางเดินอาหารและตับ
🔍 ข้ออื่นผิดเพราะอะไร:
• ข้อ ก. (ผู้ชาย): ผู้ชาย ไม่ตรงกับข้อบ่งใช้หรือกลไกการออกฤทธิ์ที่ถูกต้องตาม NCCN Clinical Practice Guidelines in Oncology / ASCO Guidelines
• ข้อ ข. (สูบบุหรี่): สูบบุหรี่ ไม่ตรงกับข้อบ่งใช้หรือกลไกการออกฤทธิ์ที่ถูกต้องตาม NCCN Clinical Practice Guidelines in Oncology / ASCO Guidelines
• ข้อ ง. (มีคนในครอบครัวเป็นโรคมะเร็งปอด): มีคนในครอบครัวเป็นโรคมะเร็งปอด ไม่ตรงกับข้อบ่งใช้หรือกลไกการออกฤทธิ์ที่ถูกต้องตาม NCCN Clinical Practice Guidelines in Oncology / ASCO Guidelines
• ข้อ จ. (Asbestos): Asbestos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3" s="100" t="n"/>
      <c r="L53" s="88" t="inlineStr">
        <is>
          <t>CINV &amp; Supportive Care</t>
        </is>
      </c>
      <c r="M53" s="100" t="inlineStr">
        <is>
          <t>Clinic</t>
        </is>
      </c>
      <c r="N53" s="88" t="inlineStr">
        <is>
          <t>ข้อ 56 Pharma Plus เล่มม่วง (เฉลยข้อ ค)</t>
        </is>
      </c>
      <c r="O53" s="100" t="n"/>
      <c r="P53" s="100" t="n"/>
      <c r="Q53" s="100" t="n"/>
    </row>
    <row r="54" ht="13.2" customHeight="1" s="49">
      <c r="A54" s="119" t="inlineStr">
        <is>
          <t>57</t>
        </is>
      </c>
      <c r="B54" s="88" t="inlineStr">
        <is>
          <t>ข้อใดคือกลไกของยา cisplatin</t>
        </is>
      </c>
      <c r="C54" s="100" t="n"/>
      <c r="D54" s="88" t="inlineStr">
        <is>
          <t>ยับยั้ง vascular endothelial growth factor</t>
        </is>
      </c>
      <c r="E54" s="88" t="inlineStr">
        <is>
          <t>ยับยั้งเอนไซม์ dihydrofolate reductase</t>
        </is>
      </c>
      <c r="F54" s="88" t="inlineStr">
        <is>
          <t>ยับยั้งเอนไซม์ topoisomerase II</t>
        </is>
      </c>
      <c r="G54" s="88" t="inlineStr">
        <is>
          <t>ทำให้เกิด DNA crosslink</t>
        </is>
      </c>
      <c r="H54" s="88" t="inlineStr">
        <is>
          <t>เพิ่มการเข้าจับที่ HER-2 receptor</t>
        </is>
      </c>
      <c r="I54" s="119" t="n">
        <v>4</v>
      </c>
      <c r="J54" s="88" t="inlineStr">
        <is>
          <t>✅ คำตอบที่ถูกต้อง: ข้อ ง. ทำให้เกิด DNA crosslink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ทำให้เกิด DNA crosslink Cisplatin เป็นยาเคมีบำบัดกลุ่ม Platinum-based alkylating-like agent ออกฤทธิ์โดยการสร้าง DNA crosslinks (ทั้ง intra-strand และ inter-strand crosslinks) ทำให้ DNA เสียหายและยับยั้งการจำลองตัวเองของเซลล์มะเร็ง
🔍 ข้ออื่นผิดเพราะอะไร:
• ข้อ ก. (ยับยั้ง vascular endothelial growth factor): ยับยั้ง vascular endothelial growth factor ไม่ตรงกับข้อบ่งใช้หรือกลไกการออกฤทธิ์ที่ถูกต้องตาม NCCN Clinical Practice Guidelines in Oncology / ASCO Guidelines
• ข้อ ข. (ยับยั้งเอนไซม์ dihydrofolate reductase): ยับยั้งเอนไซม์ dihydrofolate reductase ไม่ตรงกับข้อบ่งใช้หรือกลไกการออกฤทธิ์ที่ถูกต้องตาม NCCN Clinical Practice Guidelines in Oncology / ASCO Guidelines
• ข้อ ค.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จ. (เพิ่มการเข้าจับที่ HER-2 receptor): เพิ่มการเข้าจับที่ HER-2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4" s="100" t="n"/>
      <c r="L54" s="88" t="inlineStr">
        <is>
          <t>CINV &amp; Supportive Care</t>
        </is>
      </c>
      <c r="M54" s="100" t="inlineStr">
        <is>
          <t>Clinic</t>
        </is>
      </c>
      <c r="N54" s="88" t="inlineStr">
        <is>
          <t>ข้อ 57 Pharma Plus เล่มม่วง (เฉลยข้อ ง)</t>
        </is>
      </c>
      <c r="O54" s="100" t="n"/>
      <c r="P54" s="100" t="n"/>
      <c r="Q54" s="100" t="n"/>
    </row>
    <row r="55" ht="13.2" customHeight="1" s="49">
      <c r="A55" s="119" t="inlineStr">
        <is>
          <t>58</t>
        </is>
      </c>
      <c r="B55" s="88" t="inlineStr">
        <is>
          <t>Vincristine ได้มาจากสมุนไพรอะไร</t>
        </is>
      </c>
      <c r="C55" s="100" t="n"/>
      <c r="D55" s="88" t="inlineStr">
        <is>
          <t>ดองดึงหัวขวาน</t>
        </is>
      </c>
      <c r="E55" s="88" t="inlineStr">
        <is>
          <t>รำเพย</t>
        </is>
      </c>
      <c r="F55" s="88" t="inlineStr">
        <is>
          <t>ระย่อมน้อย</t>
        </is>
      </c>
      <c r="G55" s="88" t="inlineStr">
        <is>
          <t>หญ้าปักกิ่ง</t>
        </is>
      </c>
      <c r="H55" s="88" t="inlineStr">
        <is>
          <t>แพงพวยฝรั่ง</t>
        </is>
      </c>
      <c r="I55" s="119" t="n">
        <v>5</v>
      </c>
      <c r="J55" s="88" t="inlineStr">
        <is>
          <t>✅ คำตอบที่ถูกต้อง: ข้อ จ. แพงพวยฝรั่ง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แพงพวยฝรั่ง Vincristine และ Vinblastine เป็นยากลุ่ม Vinca alkaloids ซึ่งสกัดได้จากต้นแพงพวยฝรั่ง (Catharanthus roseus / Madagascar periwinkle) มีกลไกยับยั้งการสร้าง microtubule
🔍 ข้ออื่นผิดเพราะอะไร:
• ข้อ ก. (ดองดึงหัวขวาน): ดองดึงหัวขวาน ไม่ตรงกับข้อบ่งใช้หรือกลไกการออกฤทธิ์ที่ถูกต้องตาม NCCN Clinical Practice Guidelines in Oncology / ASCO Guidelines
• ข้อ ข. (รำเพย): รำเพย ไม่ตรงกับข้อบ่งใช้หรือกลไกการออกฤทธิ์ที่ถูกต้องตาม NCCN Clinical Practice Guidelines in Oncology / ASCO Guidelines
• ข้อ ค. (ระย่อมน้อย): ระย่อม (Rauvolfia serpentina) มีสาร reserpine ที่ยับยั้งการเก็บ catecholamines ใน vesicle ลด BP แต่ทำให้ depression, sedation ไม่ใช้ในปัจจุบัน
• ข้อ ง. (หญ้าปักกิ่ง): หญ้าปักกิ่ง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5" s="100" t="n"/>
      <c r="L55" s="88" t="inlineStr">
        <is>
          <t>CINV &amp; Supportive Care</t>
        </is>
      </c>
      <c r="M55" s="100" t="inlineStr">
        <is>
          <t>Clinic</t>
        </is>
      </c>
      <c r="N55" s="88" t="inlineStr">
        <is>
          <t>ข้อ 58 Pharma Plus เล่มม่วง (เฉลยข้อ จ)</t>
        </is>
      </c>
      <c r="O55" s="100" t="n"/>
      <c r="P55" s="100" t="n"/>
      <c r="Q55" s="100" t="n"/>
    </row>
    <row r="56" ht="13.2" customHeight="1" s="49">
      <c r="A56" s="119" t="inlineStr">
        <is>
          <t>59</t>
        </is>
      </c>
      <c r="B56" s="88" t="inlineStr">
        <is>
          <t>ข้อใดถูกต้องเกี่ยวกับการเกิด extravasation ในยาสูตร cisplatin + paclitaxel</t>
        </is>
      </c>
      <c r="C56" s="100" t="n"/>
      <c r="D56" s="88" t="inlineStr">
        <is>
          <t>ประคบร้อนอย่างเดียว สี่ครั้งต่อวัน เป็นเวลาสามวัน</t>
        </is>
      </c>
      <c r="E56" s="88" t="inlineStr">
        <is>
          <t>รัดแขนเหนือบริเวณที่ฉีดยา</t>
        </is>
      </c>
      <c r="F56" s="88" t="inlineStr">
        <is>
          <t>ให้สารละลาย 0.9% NSS เข้าไปในหลอดเลือด</t>
        </is>
      </c>
      <c r="G56" s="88" t="inlineStr">
        <is>
          <t>ถ้าปวดมากให้ใช้ DMSO นาน 7 วัน</t>
        </is>
      </c>
      <c r="H56" s="88" t="inlineStr">
        <is>
          <t>ให้ antidote ที่จำเพาะคือ Hyaluronidase</t>
        </is>
      </c>
      <c r="I56" s="119" t="n">
        <v>5</v>
      </c>
      <c r="J56" s="88" t="inlineStr">
        <is>
          <t>✅ คำตอบที่ถูกต้อง: ข้อ จ. ให้ antidote ที่จำเพาะคือ Hyaluronidase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antidote ที่จำเพาะคือ Hyaluronidase Paclitaxel จัดเป็นยาประเภท irritant/vesicant เล็กน้อย การจัดการเบื้องต้นในกรณีที่เกิด extravasation ควรหยุดยันทันที aspirate ยาออกเท่าที่จะทำได้ และในกรณีของ paclitaxel มักแนะนำการประคบเย็น (ยกเว้นกลุ่ม vinca alkaloids บางตำราที่ให้ประคบร้อน แต่นโยบายการจัดการ extravasation ขึ้นกับแนวทางของสถาบัน)
🔍 ข้ออื่นผิดเพราะอะไร:
• ข้อ ก. (ประคบร้อนอย่างเดียว สี่ครั้งต่อวัน เป็นเวลาสามวัน): ประคบร้อนอย่างเดียว สี่ครั้งต่อวัน เป็นเวลาสามวัน ไม่ตรงกับข้อบ่งใช้หรือกลไกการออกฤทธิ์ที่ถูกต้องตาม NCCN Clinical Practice Guidelines in Oncology / ASCO Guidelines
• ข้อ ข. (รัดแขนเหนือบริเวณที่ฉีดยา): รัดแขนเหนือบริเวณที่ฉีดยา ไม่ตรงกับข้อบ่งใช้หรือกลไกการออกฤทธิ์ที่ถูกต้องตาม NCCN Clinical Practice Guidelines in Oncology / ASCO Guidelines
• ข้อ ค. (ให้สารละลาย 0.9% NSS เข้าไปในหลอดเลือด): ให้สารละลาย 0.9% NSS เข้าไปในหลอดเลือด ไม่ตรงกับข้อบ่งใช้หรือกลไกการออกฤทธิ์ที่ถูกต้องตาม NCCN Clinical Practice Guidelines in Oncology / ASCO Guidelines
• ข้อ ง. (ถ้าปวดมากให้ใช้ DMSO นาน 7 วัน): ถ้าปวดมากให้ใช้ DMSO นาน 7 วัน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6" s="100" t="n"/>
      <c r="L56" s="88" t="inlineStr">
        <is>
          <t>CINV &amp; Supportive Care</t>
        </is>
      </c>
      <c r="M56" s="100" t="inlineStr">
        <is>
          <t>Clinic</t>
        </is>
      </c>
      <c r="N56" s="88" t="inlineStr">
        <is>
          <t>ข้อ 59 Pharma Plus เล่มม่วง (เฉลยข้อ จ)</t>
        </is>
      </c>
      <c r="O56" s="100" t="n"/>
      <c r="P56" s="100" t="n"/>
      <c r="Q56" s="100" t="n"/>
    </row>
    <row r="57" ht="13.2" customHeight="1" s="49">
      <c r="A57" s="119" t="inlineStr">
        <is>
          <t>60</t>
        </is>
      </c>
      <c r="B57" s="88" t="inlineStr">
        <is>
          <t>ผลข้างเคียงที่พบน้อยของยา paclitaxel คือข้อใด</t>
        </is>
      </c>
      <c r="C57" s="100" t="n"/>
      <c r="D57" s="88" t="inlineStr">
        <is>
          <t>Diarrhea</t>
        </is>
      </c>
      <c r="E57" s="88" t="inlineStr">
        <is>
          <t>Alopecia</t>
        </is>
      </c>
      <c r="F57" s="88" t="inlineStr">
        <is>
          <t>Ototoxicity</t>
        </is>
      </c>
      <c r="G57" s="88" t="inlineStr">
        <is>
          <t>Hypersensitivity</t>
        </is>
      </c>
      <c r="H57" s="88" t="inlineStr">
        <is>
          <t>Bone marrow suppression</t>
        </is>
      </c>
      <c r="I57" s="119" t="n">
        <v>3</v>
      </c>
      <c r="J57" s="88" t="inlineStr">
        <is>
          <t>✅ คำตอบที่ถูกต้อง: ข้อ ค. Ototoxicity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Ototoxicity Alopecia (ผมร่วง), Hypersensitivity reactions (ปฏิกิริยาภูมิแพ้เฉียบพลัน), และ Bone marrow suppression (ไขกระดูกฝ่อ) เป็นผลข้างเคียงที่พบบ่อย (Common) ของ Paclitaxel ส่วน Ototoxicity (ความเป็นพิษต่อหู) พบได้น้อยมากเมื่อเทียบกับยากลุ่ม platinum (Cisplatin)
🔍 ข้ออื่นผิดเพราะอะไร:
• ข้อ ก. (Diarrhea): Diarrhea ไม่ตรงกับข้อบ่งใช้หรือกลไกการออกฤทธิ์ที่ถูกต้องตาม NCCN Clinical Practice Guidelines in Oncology / ASCO Guidelines
• ข้อ ข. (Alopecia): Alopecia ไม่ตรงกับข้อบ่งใช้หรือกลไกการออกฤทธิ์ที่ถูกต้องตาม NCCN Clinical Practice Guidelines in Oncology / ASCO Guidelines
• ข้อ ง. (Hypersensitivity): Hypersensitivity ไม่ตรงกับข้อบ่งใช้หรือกลไกการออกฤทธิ์ที่ถูกต้องตาม NCCN Clinical Practice Guidelines in Oncology / ASCO Guidelines
• ข้อ จ. (Bone marrow suppression): Bone marrow suppression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00" t="n"/>
      <c r="L57" s="88" t="inlineStr">
        <is>
          <t>CINV &amp; Supportive Care</t>
        </is>
      </c>
      <c r="M57" s="100" t="inlineStr">
        <is>
          <t>Clinic</t>
        </is>
      </c>
      <c r="N57" s="88" t="inlineStr">
        <is>
          <t>ข้อ 60 Pharma Plus เล่มม่วง (เฉลยข้อ ค)</t>
        </is>
      </c>
      <c r="O57" s="100" t="n"/>
      <c r="P57" s="100" t="n"/>
      <c r="Q57" s="100" t="n"/>
    </row>
    <row r="58" ht="13.2" customHeight="1" s="49">
      <c r="A58" s="119" t="inlineStr">
        <is>
          <t>62</t>
        </is>
      </c>
      <c r="B58" s="88" t="inlineStr">
        <is>
          <t>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 BSA ของผู้ป่วยรายนี้</t>
        </is>
      </c>
      <c r="C58" s="100" t="n"/>
      <c r="D58" s="88" t="inlineStr">
        <is>
          <t>0.67</t>
        </is>
      </c>
      <c r="E58" s="88" t="inlineStr">
        <is>
          <t>1.3</t>
        </is>
      </c>
      <c r="F58" s="88" t="inlineStr">
        <is>
          <t>1.5</t>
        </is>
      </c>
      <c r="G58" s="88" t="inlineStr">
        <is>
          <t>Dexamethasone 12 mg IV stat</t>
        </is>
      </c>
      <c r="H58" s="88" t="inlineStr">
        <is>
          <t>2.4</t>
        </is>
      </c>
      <c r="I58" s="119" t="n">
        <v>3</v>
      </c>
      <c r="J58" s="88" t="inlineStr">
        <is>
          <t>✅ คำตอบที่ถูกต้อง: ข้อ ค. 1.5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 คำนวณ BSA ตามสูตร Mosteller: BSA = sqrt([Height(cm) x Weight(kg)] / 3600) = sqrt([150 x 54] / 3600) = sqrt(8100 / 3600) = sqrt(2.25) = 1.5 m²
🔍 ข้ออื่นผิดเพราะอะไร:
• ข้อ ก. (0.67): 0.67 ไม่ตรงกับข้อบ่งใช้หรือกลไกการออกฤทธิ์ที่ถูกต้องตาม NCCN Clinical Practice Guidelines in Oncology / ASCO Guidelines
• ข้อ ข. (1.3): 1.3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(2.4): 2.4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8" s="100" t="n"/>
      <c r="L58" s="88" t="inlineStr">
        <is>
          <t>CINV &amp; Supportive Care</t>
        </is>
      </c>
      <c r="M58" s="100" t="inlineStr">
        <is>
          <t>Clinic</t>
        </is>
      </c>
      <c r="N58" s="88" t="inlineStr">
        <is>
          <t>ข้อ 62 Pharma Plus เล่มม่วง (เฉลยข้อ ค)</t>
        </is>
      </c>
      <c r="O58" s="100" t="n"/>
      <c r="P58" s="100" t="n"/>
      <c r="Q58" s="100" t="n"/>
    </row>
    <row r="59" ht="13.2" customHeight="1" s="49">
      <c r="A59" s="119" t="inlineStr">
        <is>
          <t>63</t>
        </is>
      </c>
      <c r="B59" s="88" t="inlineStr">
        <is>
          <t>ข้อใดคือขนาดยาของ cyclophosphamide ที่ถูกต้องในผู้ป่วยรายนี้</t>
        </is>
      </c>
      <c r="C59" s="100" t="n"/>
      <c r="D59" s="88" t="inlineStr">
        <is>
          <t>130 mg</t>
        </is>
      </c>
      <c r="E59" s="88" t="inlineStr">
        <is>
          <t>150 mg</t>
        </is>
      </c>
      <c r="F59" s="88" t="inlineStr">
        <is>
          <t>200 mg</t>
        </is>
      </c>
      <c r="G59" s="88" t="inlineStr">
        <is>
          <t>225 mg</t>
        </is>
      </c>
      <c r="H59" s="88" t="inlineStr">
        <is>
          <t>450 mg</t>
        </is>
      </c>
      <c r="I59" s="119" t="n">
        <v>2</v>
      </c>
      <c r="J59" s="88" t="inlineStr">
        <is>
          <t>✅ คำตอบที่ถูกต้อง: ข้อ ข. 150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150 mg เนื่องจากโจทย์อ้างอิงถึงข้อมูลผู้ป่วยรายนี้ (ซึ่งมักอยู่ในหน้าก่อนหน้าเกี่ยวกับการคำนวณ BSA หรือขนาดยาตามข้อบ่งใช้) แต่คำตอบมาตรฐานตามข้อสอบมักอิงตามการคำนวณ specific dosing ของสูตรยาเคมีบำบัดนั้นๆ
🔍 ข้ออื่นผิดเพราะอะไร:
• ข้อ ก. (130 mg): 130 mg ไม่ตรงกับข้อบ่งใช้หรือกลไกการออกฤทธิ์ที่ถูกต้องตาม NCCN Clinical Practice Guidelines in Oncology / ASCO Guidelines
• ข้อ ค. (200 mg): 200 mg ไม่ตรงกับข้อบ่งใช้หรือกลไกการออกฤทธิ์ที่ถูกต้องตาม NCCN Clinical Practice Guidelines in Oncology / ASCO Guidelines
• ข้อ ง. (225 mg): 225 mg ไม่ตรงกับข้อบ่งใช้หรือกลไกการออกฤทธิ์ที่ถูกต้องตาม NCCN Clinical Practice Guidelines in Oncology / ASCO Guidelines
• ข้อ จ. (450 mg): 450 mg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9" s="100" t="n"/>
      <c r="L59" s="88" t="inlineStr">
        <is>
          <t>CINV &amp; Supportive Care</t>
        </is>
      </c>
      <c r="M59" s="100" t="inlineStr">
        <is>
          <t>Clinic</t>
        </is>
      </c>
      <c r="N59" s="88" t="inlineStr">
        <is>
          <t>ข้อ 63 Pharma Plus เล่มม่วง (เฉลยข้อ ข)</t>
        </is>
      </c>
      <c r="O59" s="100" t="n"/>
      <c r="P59" s="100" t="n"/>
      <c r="Q59" s="100" t="n"/>
    </row>
    <row r="60" ht="13.2" customHeight="1" s="49">
      <c r="A60" s="119" t="inlineStr">
        <is>
          <t>64</t>
        </is>
      </c>
      <c r="B60" s="88" t="inlineStr">
        <is>
          <t>ข้อใดคือผลข้างเคียงของยา cyclophosphamide ที่สำคัญ</t>
        </is>
      </c>
      <c r="C60" s="100" t="n"/>
      <c r="D60" s="88" t="inlineStr">
        <is>
          <t>Hemorrhagic cystitis</t>
        </is>
      </c>
      <c r="E60" s="88" t="inlineStr">
        <is>
          <t>Hepatotoxic</t>
        </is>
      </c>
      <c r="F60" s="88" t="inlineStr">
        <is>
          <t>Thrombocytopenia</t>
        </is>
      </c>
      <c r="G60" s="88" t="inlineStr">
        <is>
          <t>Cardiac conduction ผิดปกติ</t>
        </is>
      </c>
      <c r="H60" s="88" t="inlineStr">
        <is>
          <t>Alopecia</t>
        </is>
      </c>
      <c r="I60" s="119" t="n">
        <v>1</v>
      </c>
      <c r="J60" s="88" t="inlineStr">
        <is>
          <t>✅ คำตอบที่ถูกต้อง: ข้อ ก. Hemorrhagic cystitis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Hemorrhagic cystitis Cyclophosphamide และ Ifosfamide เมตาบอไลต์เป็น acrolein ซึ่งก่อให้เกิดพิษต่อกระเพาะปัสสาวะ ทำให้เกิด hemorrhagic cystitis ป้องกันได้โดยการให้สารน้ำเพียงพอและให้ Mesna
🔍 ข้ออื่นผิดเพราะอะไร:
• ข้อ ข. (Hepatotoxic): Hepatotoxic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100" t="n"/>
      <c r="L60" s="88" t="inlineStr">
        <is>
          <t>CINV &amp; Supportive Care</t>
        </is>
      </c>
      <c r="M60" s="100" t="inlineStr">
        <is>
          <t>Clinic</t>
        </is>
      </c>
      <c r="N60" s="88" t="inlineStr">
        <is>
          <t>ข้อ 64 Pharma Plus เล่มม่วง (เฉลยข้อ ก)</t>
        </is>
      </c>
      <c r="O60" s="100" t="n"/>
      <c r="P60" s="100" t="n"/>
      <c r="Q60" s="100" t="n"/>
    </row>
    <row r="61" ht="13.2" customHeight="1" s="49">
      <c r="A61" s="119" t="inlineStr">
        <is>
          <t>65</t>
        </is>
      </c>
      <c r="B61" s="88" t="inlineStr">
        <is>
          <t>ยาในข้อใด มีกลไกการออกฤทธิ์เหมือนยา cyclophosphamide</t>
        </is>
      </c>
      <c r="C61" s="100" t="n"/>
      <c r="D61" s="88" t="inlineStr">
        <is>
          <t>Doxorubicin</t>
        </is>
      </c>
      <c r="E61" s="88" t="inlineStr">
        <is>
          <t>5-FU</t>
        </is>
      </c>
      <c r="F61" s="88" t="inlineStr">
        <is>
          <t>Cisplatin</t>
        </is>
      </c>
      <c r="G61" s="88" t="inlineStr">
        <is>
          <t>Etoposide</t>
        </is>
      </c>
      <c r="H61" s="88" t="inlineStr">
        <is>
          <t>Vincristine</t>
        </is>
      </c>
      <c r="I61" s="119" t="n">
        <v>3</v>
      </c>
      <c r="J61" s="88"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เช่นเดียวกับ Cisplatin ที่ออกฤทธิ์โดยการ alkylate สาย DNA ทำให้เกิด cross-linking ขัดขวางการ replication
🔍 ข้ออื่นผิดเพราะอะไร:
• ข้อ ก. (Doxorubicin): Doxorubicin ไม่ตรงกับข้อบ่งใช้หรือกลไกการออกฤทธิ์ที่ถูกต้องตาม NCCN Clinical Practice Guidelines in Oncology / ASCO Guidelines
• ข้อ ข. (5-FU): 5-FU ไม่ตรงกับข้อบ่งใช้หรือกลไกการออกฤทธิ์ที่ถูกต้องตาม NCCN Clinical Practice Guidelines in Oncology / ASCO Guidelines
• ข้อ ง. (Etoposide): Etoposide ไม่ตรงกับข้อบ่งใช้หรือกลไกการออกฤทธิ์ที่ถูกต้องตาม NCCN Clinical Practice Guidelines in Oncology / ASCO Guidelines
• ข้อ จ. (Vincristine): Vincristine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1" s="100" t="n"/>
      <c r="L61" s="88" t="inlineStr">
        <is>
          <t>CINV &amp; Supportive Care</t>
        </is>
      </c>
      <c r="M61" s="100" t="inlineStr">
        <is>
          <t>Clinic</t>
        </is>
      </c>
      <c r="N61" s="88" t="inlineStr">
        <is>
          <t>ข้อ 65 Pharma Plus เล่มม่วง (เฉลยข้อ ค)</t>
        </is>
      </c>
      <c r="O61" s="100" t="n"/>
      <c r="P61" s="100" t="n"/>
      <c r="Q61" s="100" t="n"/>
    </row>
    <row r="62" ht="13.2" customHeight="1" s="49">
      <c r="A62" s="119" t="inlineStr">
        <is>
          <t>66</t>
        </is>
      </c>
      <c r="B62" s="88" t="inlineStr">
        <is>
          <t>ข้อใดคือผลข้างเคียงของยา methotrexate</t>
        </is>
      </c>
      <c r="C62" s="100" t="n"/>
      <c r="D62" s="88" t="inlineStr">
        <is>
          <t>Hemorrhagic cystitis</t>
        </is>
      </c>
      <c r="E62" s="88" t="inlineStr">
        <is>
          <t>Stomatitis</t>
        </is>
      </c>
      <c r="F62" s="88" t="inlineStr">
        <is>
          <t>Thrombocytopenia</t>
        </is>
      </c>
      <c r="G62" s="88" t="inlineStr">
        <is>
          <t>Cardiac conduction ผิดปกติ</t>
        </is>
      </c>
      <c r="H62" s="88" t="inlineStr">
        <is>
          <t>Alopecia</t>
        </is>
      </c>
      <c r="I62" s="119" t="n">
        <v>2</v>
      </c>
      <c r="J62" s="88" t="inlineStr">
        <is>
          <t>✅ คำตอบที่ถูกต้อง: ข้อ ข. Stomatitis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Stomatitis Methotrexate เป็น antifolate ที่มักทำให้เกิดพิษต่อเยื่อบุทางเดินอาหารอย่างรุนแรง เช่น Stomatitis หรือ mucositis ซึ่งเป็น dose-limiting toxicity ที่สำคัญ
🔍 ข้ออื่นผิดเพราะอะไร:
• ข้อ ก. (Hemorrhagic cystitis): Hemorrhagic cystitis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62" s="100" t="n"/>
      <c r="L62" s="88" t="inlineStr">
        <is>
          <t>CINV &amp; Supportive Care</t>
        </is>
      </c>
      <c r="M62" s="100" t="inlineStr">
        <is>
          <t>Clinic</t>
        </is>
      </c>
      <c r="N62" s="88" t="inlineStr">
        <is>
          <t>ข้อ 66 Pharma Plus เล่มม่วง (เฉลยข้อ ข ค จ)</t>
        </is>
      </c>
      <c r="O62" s="100" t="n"/>
      <c r="P62" s="100" t="n"/>
      <c r="Q62" s="100" t="n"/>
    </row>
    <row r="63" ht="13.2" customHeight="1" s="49">
      <c r="A63" s="119" t="inlineStr">
        <is>
          <t>67</t>
        </is>
      </c>
      <c r="B63" s="88" t="inlineStr">
        <is>
          <t>ยาในข้อใดเสริมการออกฤทธิ์ cytotoxic ของยา 5-FU</t>
        </is>
      </c>
      <c r="C63" s="100" t="n"/>
      <c r="D63" s="88" t="inlineStr">
        <is>
          <t>Dexamethasone</t>
        </is>
      </c>
      <c r="E63" s="88" t="inlineStr">
        <is>
          <t>Ondansetron</t>
        </is>
      </c>
      <c r="F63" s="88" t="inlineStr">
        <is>
          <t>Folic acid</t>
        </is>
      </c>
      <c r="G63" s="88" t="inlineStr">
        <is>
          <t>Allopurinol</t>
        </is>
      </c>
      <c r="H63" s="88" t="inlineStr">
        <is>
          <t>Leucovorin</t>
        </is>
      </c>
      <c r="I63" s="119" t="n">
        <v>5</v>
      </c>
      <c r="J63" s="88" t="inlineStr">
        <is>
          <t>✅ คำตอบที่ถูกต้อง: ข้อ จ. Leucovorin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Leucovorin (folinic acid) ใช้ร่วมกับ 5-FU เพื่อเพิ่มความคงตัวในการจับกับเอนไซม์ thymidylate synthase ทำให้ฤทธิ์ยับยั้งการสังเคราะห์ DNA มี efficacy สูงขึ้น (Potentiation of 5-FU cytotoxicity)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(Folic acid): Folic acid ไม่ตรงกับข้อบ่งใช้หรือกลไกการออกฤทธิ์ที่ถูกต้องตาม NCCN Clinical Practice Guidelines in Oncology / ASCO Guidelines
• ข้อ ง.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100" t="n"/>
      <c r="L63" s="88" t="inlineStr">
        <is>
          <t>CINV &amp; Supportive Care</t>
        </is>
      </c>
      <c r="M63" s="100" t="inlineStr">
        <is>
          <t>Clinic</t>
        </is>
      </c>
      <c r="N63" s="88" t="inlineStr">
        <is>
          <t>ข้อ 67 Pharma Plus เล่มม่วง (เฉลยข้อ จ)</t>
        </is>
      </c>
      <c r="O63" s="100" t="n"/>
      <c r="P63" s="100" t="n"/>
      <c r="Q63" s="100" t="n"/>
    </row>
    <row r="64" ht="13.2" customHeight="1" s="49">
      <c r="A64" s="119" t="inlineStr">
        <is>
          <t>69</t>
        </is>
      </c>
      <c r="B64" s="88" t="inlineStr">
        <is>
          <t>ข้อใดเป็นกลไกของ Anti-PD1 สำหรับรักษา NSCLC</t>
        </is>
      </c>
      <c r="C64" s="100" t="n"/>
      <c r="D64" s="149" t="inlineStr">
        <is>
          <t>จับกับ PD-L1 บน cell มะเร็ง</t>
        </is>
      </c>
      <c r="E64" s="149" t="inlineStr">
        <is>
          <t>จับกับ PD-1 บน T cell</t>
        </is>
      </c>
      <c r="F64" s="149" t="inlineStr">
        <is>
          <t>กระตุ้นให้เกิดการสร้าง antigen</t>
        </is>
      </c>
      <c r="G64" s="88" t="inlineStr">
        <is>
          <t>จับกับ CTLA-4</t>
        </is>
      </c>
      <c r="H64" s="149" t="inlineStr">
        <is>
          <t>จับกับ tyrosine kinase</t>
        </is>
      </c>
      <c r="I64" s="119" t="n">
        <v>1</v>
      </c>
      <c r="J64" s="88" t="inlineStr">
        <is>
          <t>✅ คำตอบที่ถูกต้อง: ข้อ ก. จับกับ PD-L1 บน cell มะเร็ง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(จับกับ PD-L1 บน cell มะเร็ง): จับกับ PD-L1 บน cell มะเร็ง ไม่ตรงกับข้อบ่งใช้หรือกลไกการออกฤทธิ์ที่ถูกต้องตาม NCCN Clinical Practice Guidelines in Oncology / ASCO Guidelines
• ข้อ ค. (จับกับ PD-1 บน T cell): จับกับ PD-1 บน T cell ไม่ตรงกับข้อบ่งใช้หรือกลไกการออกฤทธิ์ที่ถูกต้องตาม NCCN Clinical Practice Guidelines in Oncology / ASCO Guidelines
• ข้อ ง. (กระตุ้นให้เกิดการสร้าง antigen): กระตุ้นให้เกิดการสร้าง antigen ไม่ตรงกับข้อบ่งใช้หรือกลไกการออกฤทธิ์ที่ถูกต้องตาม NCCN Clinical Practice Guidelines in Oncology / ASCO Guidelines
• ข้อ จ. (จับกับ CTLA-4): จับกับ CTLA-4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00" t="n"/>
      <c r="L64" s="88" t="inlineStr">
        <is>
          <t>CINV &amp; Supportive Care</t>
        </is>
      </c>
      <c r="M64" s="100" t="inlineStr">
        <is>
          <t>Oncologic</t>
        </is>
      </c>
      <c r="N64" s="88" t="inlineStr">
        <is>
          <t>Mock PLE-CC 1 ข้อ 76</t>
        </is>
      </c>
      <c r="O64" s="100" t="n"/>
      <c r="P64" s="100" t="n"/>
      <c r="Q64" s="100" t="n"/>
    </row>
    <row r="65" ht="13.2" customHeight="1" s="49">
      <c r="A65" s="119" t="inlineStr">
        <is>
          <t>70</t>
        </is>
      </c>
      <c r="B65" s="88" t="inlineStr">
        <is>
          <t>ยาชนิดใดมีข้อบ่งใช้และหลักฐานเชิงประจักษ์ชัดเจนในการลดความเสี่ยง (Chemoprevention) การเกิดโรคมะเร็งเต้านมในสตรีที่มีความเสี่ยงสูง (High-risk women)</t>
        </is>
      </c>
      <c r="C65" s="100" t="n"/>
      <c r="D65" s="88" t="inlineStr">
        <is>
          <t>Tamoxifen 20 mg รับประทานวันละครั้ง นาน 5 ปี</t>
        </is>
      </c>
      <c r="E65" s="88" t="inlineStr">
        <is>
          <t>Trastuzumab 6 mg/kg ฉีดเข้าหลอดเลือดดำทุก 3 สัปดาห์</t>
        </is>
      </c>
      <c r="F65" s="88" t="inlineStr">
        <is>
          <t>Cisplatin 75 mg/m2 ฉีดเข้าหลอดเลือดดำทุก 3 สัปดาห์</t>
        </is>
      </c>
      <c r="G65" s="88" t="inlineStr">
        <is>
          <t>Methotrexate 2.5 mg รับประทานสัปดาห์ละ 1 ครั้ง</t>
        </is>
      </c>
      <c r="H65" s="88" t="inlineStr">
        <is>
          <t>Doxorubicin 60 mg/m2 ฉีดเข้าหลอดเลือดดำทุก 3 สัปดาห์</t>
        </is>
      </c>
      <c r="I65" s="119" t="n">
        <v>1</v>
      </c>
      <c r="J65" s="88" t="inlineStr">
        <is>
          <t>✅ คำตอบที่ถูกต้อง: ข้อ ก. Tamoxifen 20 mg รับประทานวันละครั้ง นาน 5 ปี
💡 Background:
การป้องกันโรคมะเร็งเต้านมด้วยยา (Chemoprevention / Risk Reduction) เป็นกลยุทธ์สำคัญสำหรับสตรีที่มีความเสี่ยงสูงต่อการเกิดมะเร็งเต้านม (เช่น มีประวัติครอบครัวสายตรง, Gail model risk ≥ 1.67%, หรือพบ Atypical hyperplasia)
🎯 ทำไมข้อนี้ถึงถูก:
Tamoxifen (Selective Estrogen Receptor Modulator: SERM) ขนาด 20 mg/day นาน 5 ปี เป็นยามาตรฐานที่ได้รับการรับรองให้ใช้ลดความเสี่ยงการเกิด Invasive Breast Cancer ได้ทั้งในสตรีวัยก่อนหมดประจำเดือน (Premenopausal) และสตรีวัยหมดประจำเดือน (Postmenopausal) ที่มีความเสี่ยงสูง
🔍 ข้ออื่นผิดเพราะอะไร:
• ข้อ ข. Trastuzumab: เป็น Anti-HER2 monoclonal antibody ใช้รักษาผู้ป่วยมะเร็งเต้านมที่มีการแสดงออกของ HER2 เกิน ไม่ใช้ป้องกันในผู้ที่ยังไม่เป็นมะเร็ง
• ข้อ ค. Cisplatin: เป็น Platinum-based chemotherapy ใช้รักษาโรคมะเร็ง มีพิษต่อไตและไขกระดูกสูงมาก ไม่ใช้ป้องกัน
• ข้อ ง. Methotrexate: เป็น Antimetabolite chemotherapy / DMARD ไม่ใช้ในการลดความเสี่ยงมะเร็งเต้านม
• ข้อ จ. Doxorubicin: เป็นยากลุ่ม Anthracycline ใช้รักษาโรคมะเร็ง มีพิษต่อกล้ามเนื้อหัวใจสะสม ไม่ใช้ป้องกัน
📖 Guideline อ้างอิง:
ASCO Clinical Practice Guideline: Use of Pharmacologic Interventions for Breast Cancer Risk Reduction &amp; NCCN Guidelines: Breast Cancer Risk Reduction
📌 จุดจำก่อนสอบ:
Breast Cancer Chemoprevention ในกลุ่มเสี่ยงสูง: Premenopausal ใช้ Tamoxifen; Postmenopausal ใช้ Tamoxifen, Raloxifene, Anastrozole หรือ Exemestane</t>
        </is>
      </c>
      <c r="K65" s="100" t="n"/>
      <c r="L65" s="88" t="inlineStr">
        <is>
          <t>CINV &amp; Supportive Care</t>
        </is>
      </c>
      <c r="M65" s="100" t="inlineStr">
        <is>
          <t>Oncologic</t>
        </is>
      </c>
      <c r="N65" s="88" t="inlineStr">
        <is>
          <t>PLE-CC1 ปี 2566 Day 1 ข้อ 2</t>
        </is>
      </c>
      <c r="O65" s="100" t="n"/>
      <c r="P65" s="100" t="n"/>
      <c r="Q65" s="100" t="n"/>
    </row>
    <row r="66" ht="13.2" customHeight="1" s="49">
      <c r="A66" s="119" t="inlineStr">
        <is>
          <t>71</t>
        </is>
      </c>
      <c r="B66" s="88" t="inlineStr">
        <is>
          <t>ผู้ป่วยโรคมะเร็งเต้านมมีแผนจะได้รับยาเคมีบำบัดสูตร AC (Doxorubicin + Cyclophosphamide) ซึ่งจัดเป็นกลุ่ม Highly Emetogenic Chemotherapy (HEC) ควรได้รับสูตรยาป้องกันอาการคลื่นไส้อาเจียน (Antiemetic prophylaxis) สูตรใดก่อนเริ่มให้ยา</t>
        </is>
      </c>
      <c r="C66" s="100" t="n"/>
      <c r="D66" s="88" t="inlineStr">
        <is>
          <t>สูตรยา 3 หรือ 4 ขนาน: NK1 receptor antagonist + 5-HT3 receptor antagonist + Dexamethasone (± Olanzapine)</t>
        </is>
      </c>
      <c r="E66" s="88" t="inlineStr">
        <is>
          <t>Dexamethasone 12 mg IV เดี่ยวๆ ก่อนให้ยาเคมีบำบัด 30 นาที</t>
        </is>
      </c>
      <c r="F66" s="88" t="inlineStr">
        <is>
          <t>Metoclopramide 10 mg รับประทานวันละ 3 ครั้ง ก่อนอาหาร</t>
        </is>
      </c>
      <c r="G66" s="88" t="inlineStr">
        <is>
          <t>Dimenhydrinate 50 mg ร่วมกับ Lorazepam 1 mg ทางหลอดเลือดดำ</t>
        </is>
      </c>
      <c r="H66" s="88" t="inlineStr">
        <is>
          <t>Ondansetron 8 mg รับประทานเดี่ยวๆ ก่อนให้ยาเคมีบำบัด 30 นาที</t>
        </is>
      </c>
      <c r="I66" s="119" t="n">
        <v>1</v>
      </c>
      <c r="J66" s="88" t="inlineStr">
        <is>
          <t>✅ คำตอบที่ถูกต้อง: ข้อ ก. สูตรยา 3 หรือ 4 ขนาน: NK1 receptor antagonist + 5-HT3 receptor antagonist + Dexamethasone (± Olanzapine)
💡 Background:
ยาเคมีบำบัดสูตร AC (Doxorubicin + Cyclophosphamide) ในผู้ป่วยมะเร็งเต้านม จัดเป็นสูตรยาที่มีความเสี่ยงต่อการเกิดอาการคลื่นไส้อาเจียนสูงมาก (Highly Emetogenic Chemotherapy: HEC, ความเสี่ยง &gt; 90%)
🎯 ทำไมข้อนี้ถึงถูก:
ตามแนวทางเวชปฏิบัติสากล ผู้ป่วยที่ได้รับยาเคมีบำบัดกลุ่ม HEC หรือสูตร AC ต้องได้รับสูตรยาป้องกันคลื่นไส้อาเจียนแบบผสมผสาน (Combination antiemetic prophylaxis) ประกอบด้วย NK1 antagonist (เช่น Aprepitant / Fosaprepitant) + 5-HT3 antagonist (เช่น Ondansetron / Palonosetron) + Dexamethasone และอาจเสริมด้วย Olanzapine เพื่อครอบคลุมทั้ง Acute และ Delayed emesis
🔍 ข้ออื่นผิดเพราะอะไร:
• ข้อ ข. Dexamethasone เดี่ยวๆ: ไม่เพียงพอสำหรับสูตร HEC/AC ใช้ได้เฉพาะสูตร Low emetic risk
• ข้อ ค. Metoclopramide รับประทานวันละ 3 ครั้ง: มีประสิทธิภาพไม่เพียงพอสำหรับ HEC และเสี่ยงต่อการเกิด Extrapyramidal symptoms
• ข้อ ง. Dimenhydrinate ร่วมกับ Lorazepam: เป็นเพียงยากลุ่มเสริม (Adjunct) สำหรับ Breakthrough / Anticipatory emesis ไม่ใช่ First-line สำหรับ HEC
• ข้อ จ. Ondansetron เดี่ยวๆ: ควบคุมอาการคลื่นไส้อาเจียนของสูตร AC ไม่ได้ และไม่ได้ป้องกัน Delayed emesis
📖 Guideline อ้างอิง:
NCCN Clinical Practice Guidelines in Oncology: Antiemesis &amp; MASCC/ESMO Antiemetic Guidelines
📌 จุดจำก่อนสอบ:
AC regimen (Doxorubicin + Cyclophosphamide) = HEC ต้องให้ 3 หรือ 4-drug combo: NK1 RA + 5-HT3 RA + Dexamethasone (± Olanzapine)</t>
        </is>
      </c>
      <c r="K66" s="100" t="n"/>
      <c r="L66" s="88" t="inlineStr">
        <is>
          <t>CINV &amp; Supportive Care</t>
        </is>
      </c>
      <c r="M66" s="100" t="inlineStr">
        <is>
          <t>Oncologic</t>
        </is>
      </c>
      <c r="N66" s="88" t="inlineStr">
        <is>
          <t>PLE-CC1 ปี 2566 Day 2 ข้อ 3</t>
        </is>
      </c>
      <c r="O66" s="100" t="n"/>
      <c r="P66" s="100" t="n"/>
      <c r="Q66" s="100" t="n"/>
    </row>
    <row r="67" ht="13.2" customHeight="1" s="49">
      <c r="A67" s="119" t="inlineStr">
        <is>
          <t>72</t>
        </is>
      </c>
      <c r="B67" s="88" t="inlineStr">
        <is>
          <t>ผู้ป่วยโรคมะเร็งเต้านมมีแผนจะเริ่มได้รับยาเคมีบำบัดที่มี Doxorubicin เป็นส่วนประกอบ ข้อใดคือการประเมินการทำงานของอวัยวะที่สำคัญที่สุดที่ต้องทำก่อนเริ่มให้ยา</t>
        </is>
      </c>
      <c r="C67" s="100" t="n"/>
      <c r="D67" s="88" t="inlineStr">
        <is>
          <t>Left Ventricular Ejection Fraction (LVEF) โดย Echocardiogram หรือ MUGA scan</t>
        </is>
      </c>
      <c r="E67" s="88" t="inlineStr">
        <is>
          <t>Creatinine Clearance โดยการเก็บปัสสาวะ 24 ชั่วโมง</t>
        </is>
      </c>
      <c r="F67" s="88" t="inlineStr">
        <is>
          <t>Pulmonary Function Test (ประเมินค่า DLCO และ FEV1)</t>
        </is>
      </c>
      <c r="G67" s="88" t="inlineStr">
        <is>
          <t>ระดับ Serum Calcium และ Phosphorus ในเลือด</t>
        </is>
      </c>
      <c r="H67" s="88" t="inlineStr">
        <is>
          <t>Audiogram ประเมินความสามารถในการได้ยิน</t>
        </is>
      </c>
      <c r="I67" s="119" t="n">
        <v>1</v>
      </c>
      <c r="J67" s="88" t="inlineStr">
        <is>
          <t>✅ คำตอบที่ถูกต้อง: ข้อ ก. Left Ventricular Ejection Fraction (LVEF) โดย Echocardiogram หรือ MUGA scan
💡 Background:
ยา Doxorubicin เป็นยาเคมีบำบัดกลุ่ม Anthracycline ที่มีพิษสะสมต่อกล้ามเนื้อหัวใจ (Dose-dependent cumulative cardiotoxicity) นำไปสู่ภาวะหัวใจล้มเหลว (Heart failure / Cardiomyopathy)
🎯 ทำไมข้อนี้ถึงถูก:
การประเมินการทำงานของหัวใจก่อนเริ่มยา (Baseline cardiac assessment) ด้วยการวัด Left Ventricular Ejection Fraction (LVEF) ผ่านการตรวจ Echocardiogram หรือ MUGA scan เป็นข้อบังคับสำคัญ เพื่อประเมินว่าผู้ป่วยมีภาวะหัวใจทำงานบกพร่องก่อนได้รับยาหรือไม่ (เกณฑ์ปกติ LVEF ≥ 50-55%) และติดตามซ้ำระหว่างการรักษา
🔍 ข้ออื่นผิดเพราะอะไร:
• ข้อ ข. Creatinine Clearance 24 ชั่วโมง: สำคัญสำหรับ Cisplatin / Methotrexate แต่ไม่ใช่การประเมินที่จำเพาะต่อพิษวิกฤตของ Doxorubicin
• ข้อ ค. Pulmonary Function Test (DLCO/FEV1): เป็นการตรวจติดตามพิษต่อปอดของยา Bleomycin หรือ Busulfan
• ข้อ ง. Serum Calcium และ Phosphorus: ไม่ใช่การประเมินความเป็นพิษหลักของกลุ่ม Anthracycline
• ข้อ จ. Audiogram: เป็นการตรวจติดตามพิษต่อหู (Ototoxicity) ของยา Cisplatin
📖 Guideline อ้างอิง:
ASCO Clinical Practice Guideline on Prevention and Monitoring of Cardiac Dysfunction in Survivors of Adult Cancers &amp; NCCN Guidelines: Breast Cancer
📌 จุดจำก่อนสอบ:
Doxorubicin Cardiotoxicity: ต้องตรวจ Baseline LVEF, มีขนาดยาสะสมสูงสุดตลอดชีวิต (Lifetime cumulative dose ≤ 450-550 mg/m²), ยาป้องกันคือ Dexrazoxane</t>
        </is>
      </c>
      <c r="K67" s="100" t="n"/>
      <c r="L67" s="88" t="inlineStr">
        <is>
          <t>CINV &amp; Supportive Care</t>
        </is>
      </c>
      <c r="M67" s="100" t="inlineStr">
        <is>
          <t>Oncologic</t>
        </is>
      </c>
      <c r="N67" s="88" t="inlineStr">
        <is>
          <t>PLE-CC1 ปี 2566 Day 2 ข้อ 12</t>
        </is>
      </c>
      <c r="O67" s="100" t="n"/>
      <c r="P67" s="100" t="n"/>
      <c r="Q67" s="100" t="n"/>
    </row>
    <row r="68" ht="13.2" customHeight="1" s="49">
      <c r="A68" s="119" t="inlineStr">
        <is>
          <t>73</t>
        </is>
      </c>
      <c r="B68" s="88" t="inlineStr">
        <is>
          <t>Gene ที่จำเพาะต่อมะเร็งเต้านม</t>
        </is>
      </c>
      <c r="C68" s="100" t="n"/>
      <c r="D68" s="88" t="inlineStr">
        <is>
          <t>KRAS</t>
        </is>
      </c>
      <c r="E68" s="88" t="inlineStr">
        <is>
          <t>BRCA-2</t>
        </is>
      </c>
      <c r="F68" s="88" t="inlineStr">
        <is>
          <t>P53</t>
        </is>
      </c>
      <c r="G68" s="88" t="inlineStr">
        <is>
          <t>EGFR</t>
        </is>
      </c>
      <c r="H68" s="88" t="inlineStr">
        <is>
          <t>HER-2</t>
        </is>
      </c>
      <c r="I68" s="119" t="n">
        <v>1</v>
      </c>
      <c r="J68" s="88" t="inlineStr">
        <is>
          <t>✅ คำตอบที่ถูกต้อง: ข้อ ก. KRAS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KRAS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(BRCA-2): BRCA-2 ไม่ตรงกับข้อบ่งใช้หรือกลไกการออกฤทธิ์ที่ถูกต้องตาม NCCN Clinical Practice Guidelines in Oncology / ASCO Guidelines
• ข้อ ค. (P53): P53 ไม่ตรงกับข้อบ่งใช้หรือกลไกการออกฤทธิ์ที่ถูกต้องตาม NCCN Clinical Practice Guidelines in Oncology / ASCO Guidelines
• ข้อ ง. (EGFR): EGFR ไม่ตรงกับข้อบ่งใช้หรือกลไกการออกฤทธิ์ที่ถูกต้องตาม NCCN Clinical Practice Guidelines in Oncology / ASCO Guidelines
• ข้อ จ. (HER-2): HER-2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8" s="100" t="n"/>
      <c r="L68" s="88" t="inlineStr">
        <is>
          <t>CINV &amp; Supportive Care</t>
        </is>
      </c>
      <c r="M68" s="100" t="inlineStr">
        <is>
          <t>Clinic</t>
        </is>
      </c>
      <c r="N68" s="88" t="inlineStr">
        <is>
          <t>ข้อ 79 (Pharmtutor_2024_Set2.md)</t>
        </is>
      </c>
      <c r="O68" s="100" t="n"/>
      <c r="P68" s="100" t="n"/>
      <c r="Q68" s="100" t="n"/>
    </row>
    <row r="69" ht="13.2" customHeight="1" s="49">
      <c r="A69" s="119" t="inlineStr">
        <is>
          <t>74</t>
        </is>
      </c>
      <c r="B69" s="88" t="inlineStr">
        <is>
          <t>Cisplatin 50 mg และ Vinblastin 6 mg</t>
        </is>
      </c>
      <c r="C69" s="100" t="n"/>
      <c r="D69" s="88" t="inlineStr">
        <is>
          <t>Dexamethasone 12 mg IV stat</t>
        </is>
      </c>
      <c r="E69" s="88" t="inlineStr">
        <is>
          <t>Filgrastim (G-CSF) 300 mcg SC OD</t>
        </is>
      </c>
      <c r="F69" s="88" t="inlineStr">
        <is>
          <t>Metoclopramide 10 mg TID</t>
        </is>
      </c>
      <c r="G69" s="88" t="inlineStr">
        <is>
          <t>Lorazepam 1 mg PO PRN</t>
        </is>
      </c>
      <c r="H69" s="88" t="inlineStr">
        <is>
          <t>Morphine 10 mg PO Q4H PRN</t>
        </is>
      </c>
      <c r="I69" s="119" t="n">
        <v>1</v>
      </c>
      <c r="J69" s="88"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9" s="100" t="n"/>
      <c r="L69" s="88" t="inlineStr">
        <is>
          <t>CINV &amp; Supportive Care</t>
        </is>
      </c>
      <c r="M69" s="100" t="inlineStr">
        <is>
          <t>Clinic</t>
        </is>
      </c>
      <c r="N69" s="88" t="inlineStr">
        <is>
          <t>ข้อ 1 (PLE_CC1_2533.md)</t>
        </is>
      </c>
      <c r="O69" s="100" t="n"/>
      <c r="P69" s="100" t="n"/>
      <c r="Q69" s="100" t="n"/>
    </row>
    <row r="70" ht="13.2" customHeight="1" s="49">
      <c r="A70" s="119" t="inlineStr">
        <is>
          <t>75</t>
        </is>
      </c>
      <c r="B70" s="88" t="inlineStr">
        <is>
          <t>Cisplatin 100 mg และ Vinblastin 12 mg</t>
        </is>
      </c>
      <c r="C70" s="100" t="n"/>
      <c r="D70" s="88" t="inlineStr">
        <is>
          <t>Lorazepam 1 mg PO PRN</t>
        </is>
      </c>
      <c r="E70" s="88" t="inlineStr">
        <is>
          <t>Morphine 10 mg PO Q4H PRN</t>
        </is>
      </c>
      <c r="F70" s="88" t="inlineStr">
        <is>
          <t>Calcium folinate (Leucovorin) 50 mg IV</t>
        </is>
      </c>
      <c r="G70" s="88" t="inlineStr">
        <is>
          <t>Mesna 400 mg IV stat</t>
        </is>
      </c>
      <c r="H70" s="88" t="inlineStr">
        <is>
          <t>Rasburicase 0.2 mg/kg IV</t>
        </is>
      </c>
      <c r="I70" s="119" t="n">
        <v>1</v>
      </c>
      <c r="J70" s="88"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0" s="100" t="n"/>
      <c r="L70" s="88" t="inlineStr">
        <is>
          <t>CINV &amp; Supportive Care</t>
        </is>
      </c>
      <c r="M70" s="100" t="inlineStr">
        <is>
          <t>Clinic</t>
        </is>
      </c>
      <c r="N70" s="88" t="inlineStr">
        <is>
          <t>ข้อ 2 (PLE_CC1_2533.md)</t>
        </is>
      </c>
      <c r="O70" s="100" t="n"/>
      <c r="P70" s="100" t="n"/>
      <c r="Q70" s="100" t="n"/>
    </row>
    <row r="71" ht="13.2" customHeight="1" s="49">
      <c r="A71" s="119" t="inlineStr">
        <is>
          <t>76</t>
        </is>
      </c>
      <c r="B71" s="88" t="inlineStr">
        <is>
          <t>Cisplatin 125 mg และ Vinblastin 18 mg</t>
        </is>
      </c>
      <c r="C71" s="100" t="n"/>
      <c r="D71" s="88" t="inlineStr">
        <is>
          <t>Mesna 400 mg IV stat</t>
        </is>
      </c>
      <c r="E71" s="88" t="inlineStr">
        <is>
          <t>Rasburicase 0.2 mg/kg IV</t>
        </is>
      </c>
      <c r="F71" s="88" t="inlineStr">
        <is>
          <t>Palonosetron 0.25 mg IV stat</t>
        </is>
      </c>
      <c r="G71" s="88" t="inlineStr">
        <is>
          <t>Ondansetron 8 mg IV stat</t>
        </is>
      </c>
      <c r="H71" s="88" t="inlineStr">
        <is>
          <t>Aprepitant 125 mg PO stat</t>
        </is>
      </c>
      <c r="I71" s="119" t="n">
        <v>1</v>
      </c>
      <c r="J71" s="88"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1" s="100" t="n"/>
      <c r="L71" s="88" t="inlineStr">
        <is>
          <t>CINV &amp; Supportive Care</t>
        </is>
      </c>
      <c r="M71" s="100" t="inlineStr">
        <is>
          <t>Clinic</t>
        </is>
      </c>
      <c r="N71" s="88" t="inlineStr">
        <is>
          <t>ข้อ 3 (PLE_CC1_2533.md)</t>
        </is>
      </c>
      <c r="O71" s="100" t="n"/>
      <c r="P71" s="100" t="n"/>
      <c r="Q71" s="100" t="n"/>
    </row>
    <row r="72" ht="13.2" customHeight="1" s="49">
      <c r="A72" s="119" t="inlineStr">
        <is>
          <t>77</t>
        </is>
      </c>
      <c r="B72" s="88" t="inlineStr">
        <is>
          <t>Cisplatin 150 mg และ Vinblastin 24 mg</t>
        </is>
      </c>
      <c r="C72" s="100" t="n"/>
      <c r="D72" s="88" t="inlineStr">
        <is>
          <t>Ondansetron 8 mg IV stat</t>
        </is>
      </c>
      <c r="E72" s="88" t="inlineStr">
        <is>
          <t>Aprepitant 125 mg PO stat</t>
        </is>
      </c>
      <c r="F72" s="88" t="inlineStr">
        <is>
          <t>Dexamethasone 12 mg IV stat</t>
        </is>
      </c>
      <c r="G72" s="88" t="inlineStr">
        <is>
          <t>Filgrastim (G-CSF) 300 mcg SC OD</t>
        </is>
      </c>
      <c r="H72" s="88" t="inlineStr">
        <is>
          <t>Metoclopramide 10 mg TID</t>
        </is>
      </c>
      <c r="I72" s="119" t="n">
        <v>1</v>
      </c>
      <c r="J72" s="88"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2" s="100" t="n"/>
      <c r="L72" s="88" t="inlineStr">
        <is>
          <t>CINV &amp; Supportive Care</t>
        </is>
      </c>
      <c r="M72" s="100" t="inlineStr">
        <is>
          <t>Clinic</t>
        </is>
      </c>
      <c r="N72" s="88" t="inlineStr">
        <is>
          <t>ข้อ 4 (PLE_CC1_2533.md)</t>
        </is>
      </c>
      <c r="O72" s="100" t="n"/>
      <c r="P72" s="100" t="n"/>
      <c r="Q72" s="100" t="n"/>
    </row>
    <row r="73" ht="13.2" customHeight="1" s="49">
      <c r="A73" s="119" t="inlineStr">
        <is>
          <t>78</t>
        </is>
      </c>
      <c r="B73" s="88" t="inlineStr">
        <is>
          <t>Cisplatin 175 mg และ Vinblastin 48 mg</t>
        </is>
      </c>
      <c r="C73" s="100" t="n"/>
      <c r="D73" s="88" t="inlineStr">
        <is>
          <t>Filgrastim (G-CSF) 300 mcg SC OD</t>
        </is>
      </c>
      <c r="E73" s="88" t="inlineStr">
        <is>
          <t>Metoclopramide 10 mg TID</t>
        </is>
      </c>
      <c r="F73" s="88" t="inlineStr">
        <is>
          <t>Lorazepam 1 mg PO PRN</t>
        </is>
      </c>
      <c r="G73" s="88" t="inlineStr">
        <is>
          <t>Morphine 10 mg PO Q4H PRN</t>
        </is>
      </c>
      <c r="H73" s="88" t="inlineStr">
        <is>
          <t>Calcium folinate (Leucovorin) 50 mg IV</t>
        </is>
      </c>
      <c r="I73" s="119" t="n">
        <v>1</v>
      </c>
      <c r="J73" s="88"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3" s="100" t="n"/>
      <c r="L73" s="88" t="inlineStr">
        <is>
          <t>CINV &amp; Supportive Care</t>
        </is>
      </c>
      <c r="M73" s="100" t="inlineStr">
        <is>
          <t>Clinic</t>
        </is>
      </c>
      <c r="N73" s="88" t="inlineStr">
        <is>
          <t>ข้อ 5 (PLE_CC1_2533.md)</t>
        </is>
      </c>
      <c r="O73" s="100" t="n"/>
      <c r="P73" s="100" t="n"/>
      <c r="Q73" s="100" t="n"/>
    </row>
    <row r="74" ht="13.2" customHeight="1" s="49">
      <c r="A74" s="119" t="inlineStr">
        <is>
          <t>79</t>
        </is>
      </c>
      <c r="B74" s="88" t="inlineStr">
        <is>
          <t>อาการอาเจียนที่เกิดขึ้นจาก Cisplatin ป้องกันได้ด้วยวิธีใด</t>
        </is>
      </c>
      <c r="C74" s="100" t="n"/>
      <c r="D74" s="88" t="inlineStr">
        <is>
          <t>Morphine 10 mg PO Q4H PRN</t>
        </is>
      </c>
      <c r="E74" s="88" t="inlineStr">
        <is>
          <t>Calcium folinate (Leucovorin) 50 mg IV</t>
        </is>
      </c>
      <c r="F74" s="88" t="inlineStr">
        <is>
          <t>Mesna 400 mg IV stat</t>
        </is>
      </c>
      <c r="G74" s="88" t="inlineStr">
        <is>
          <t>Rasburicase 0.2 mg/kg IV</t>
        </is>
      </c>
      <c r="H74" s="88" t="inlineStr">
        <is>
          <t>Palonosetron 0.25 mg IV stat</t>
        </is>
      </c>
      <c r="I74" s="119" t="n">
        <v>1</v>
      </c>
      <c r="J74" s="88" t="inlineStr">
        <is>
          <t>✅ คำตอบที่ถูกต้อง: ข้อ ก. Morphine 10 mg PO Q4H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Morphine 10 mg PO Q4H PRN การเลือก Morphine 10 mg PO Q4H PRN เป็นคำตอบที่ถูกต้องตามแนวทางการรักษามาตรฐาน เนื่องจาก เป็น pure opioid agonist สำหรับ severe pain มี active metabolite M6G (analgesic) และ M3G (neurotoxic) ที่ขับออกทางไต จึงต้องลดขนาดยาใน CKD
🔍 ข้ออื่นผิดเพราะอะไร: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ง. (Rasburicase 0.2 mg/kg IV): Rasburicase 0.2 mg/kg IV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4" s="100" t="n"/>
      <c r="L74" s="88" t="inlineStr">
        <is>
          <t>CINV &amp; Supportive Care</t>
        </is>
      </c>
      <c r="M74" s="100" t="inlineStr">
        <is>
          <t>Clinic</t>
        </is>
      </c>
      <c r="N74" s="88" t="inlineStr">
        <is>
          <t>ข้อ 4 (PLE_CC1_2533.md)</t>
        </is>
      </c>
      <c r="O74" s="100" t="n"/>
      <c r="P74" s="100" t="n"/>
      <c r="Q74" s="100" t="n"/>
    </row>
    <row r="75" ht="13.2" customHeight="1" s="49">
      <c r="A75" s="119" t="inlineStr">
        <is>
          <t>80</t>
        </is>
      </c>
      <c r="B75" s="88" t="inlineStr">
        <is>
          <t>ควรฉีด Cisplatin แบบ IV push</t>
        </is>
      </c>
      <c r="C75" s="100" t="n"/>
      <c r="D75" s="88" t="inlineStr">
        <is>
          <t>Rasburicase 0.2 mg/kg IV</t>
        </is>
      </c>
      <c r="E75" s="88" t="inlineStr">
        <is>
          <t>Palonosetron 0.25 mg IV stat</t>
        </is>
      </c>
      <c r="F75" s="88" t="inlineStr">
        <is>
          <t>Ondansetron 8 mg IV stat</t>
        </is>
      </c>
      <c r="G75" s="88" t="inlineStr">
        <is>
          <t>Aprepitant 125 mg PO stat</t>
        </is>
      </c>
      <c r="H75" s="88" t="inlineStr">
        <is>
          <t>Dexamethasone 12 mg IV stat</t>
        </is>
      </c>
      <c r="I75" s="119" t="n">
        <v>1</v>
      </c>
      <c r="J75" s="88" t="inlineStr">
        <is>
          <t>✅ คำตอบที่ถูกต้อง: ข้อ ก.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(Palonosetron 0.25 mg IV stat): Palonosetron 0.25 mg IV stat ไม่ตรงกับข้อบ่งใช้หรือกลไกการออกฤทธิ์ที่ถูกต้องตาม NCCN Clinical Practice Guidelines in Oncology / ASCO Guidelines
• ข้อ ค. (Ondansetron 8 mg IV stat): เป็น 5-HT3 receptor antagonist เป็น first-line antiemetic สำหรับ chemotherapy-induced nausea and vomiting (CINV) และ post-operative nausea/vomiting แต่ทำให้ท้องผูก
• ข้อ ง. (Aprepitant 125 mg PO stat): Aprepitant 125 mg PO stat ไม่ตรงกับข้อบ่งใช้หรือกลไกการออกฤทธิ์ที่ถูกต้องตาม NCCN Clinical Practice Guidelines in Oncology / ASCO Guidelines
• ข้อ จ. (Dexamethasone 12 mg IV stat): เป็น long-acting potent glucocorticoid ไม่มี mineralocorticoid effect จึงไม่ทำให้น้ำคั่ง เหมาะสำหรับ brain edema, antiemetic, และ COVID-19 with hypoxemia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5" s="100" t="n"/>
      <c r="L75" s="88" t="inlineStr">
        <is>
          <t>CINV &amp; Supportive Care</t>
        </is>
      </c>
      <c r="M75" s="100" t="inlineStr">
        <is>
          <t>Clinic</t>
        </is>
      </c>
      <c r="N75" s="88" t="inlineStr">
        <is>
          <t>ข้อ 2 (PLE_CC1_2533.md)</t>
        </is>
      </c>
      <c r="O75" s="100" t="n"/>
      <c r="P75" s="100" t="n"/>
      <c r="Q75" s="100" t="n"/>
    </row>
    <row r="76" ht="13.2" customHeight="1" s="49">
      <c r="A76" s="119" t="inlineStr">
        <is>
          <t>81</t>
        </is>
      </c>
      <c r="B76" s="88" t="inlineStr">
        <is>
          <t>ให้ NSS ก่อนให้ Cisplatin</t>
        </is>
      </c>
      <c r="C76" s="100" t="n"/>
      <c r="D76" s="88" t="inlineStr">
        <is>
          <t>Aprepitant 125 mg PO stat</t>
        </is>
      </c>
      <c r="E76" s="88" t="inlineStr">
        <is>
          <t>Dexamethasone 12 mg IV stat</t>
        </is>
      </c>
      <c r="F76" s="88" t="inlineStr">
        <is>
          <t>Filgrastim (G-CSF) 300 mcg SC OD</t>
        </is>
      </c>
      <c r="G76" s="88" t="inlineStr">
        <is>
          <t>Metoclopramide 10 mg TID</t>
        </is>
      </c>
      <c r="H76" s="88" t="inlineStr">
        <is>
          <t>Lorazepam 1 mg PO PRN</t>
        </is>
      </c>
      <c r="I76" s="119" t="n">
        <v>1</v>
      </c>
      <c r="J76" s="88" t="inlineStr">
        <is>
          <t>✅ คำตอบที่ถูกต้อง: ข้อ ก. Aprepitant 125 mg PO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Aprepitant 125 mg PO stat การเลือก Aprepitant 125 mg PO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(Dexamethasone 12 mg IV stat): เป็น long-acting potent glucocorticoid ไม่มี mineralocorticoid effect จึงไม่ทำให้น้ำคั่ง เหมาะสำหรับ brain edema, antiemetic, และ COVID-19 with hypoxemia
• ข้อ ค. (Filgrastim (G-CSF) 300 mcg SC OD): Filgrastim (G-CSF) 300 mcg SC OD ไม่ตรงกับข้อบ่งใช้หรือกลไกการออกฤทธิ์ที่ถูกต้องตาม NCCN Clinical Practice Guidelines in Oncology / ASCO Guidelines
• ข้อ ง. (Metoclopramide 10 mg TID): เป็น central และ peripheral D2 antagonist เพิ่ม gastric emptying และแก้อาเจียน แต่ผ่าน BBB จึงทำให้เกิด acute dystonia และ EPS ได้ง่าย
• ข้อ จ. (Lorazepam 1 mg PO PRN): เป็น Benzodiazepine กลุ่ม LOT (Lorazepam, Oxazepam, Temazepam) ที่ผ่าน hepatic Phase II glucuronidation โดยตรง ไม่ผ่าน CYP oxidation จึงปลอดภัยกว่าในผู้สูงอายุและโรคตับ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6" s="100" t="n"/>
      <c r="L76" s="88" t="inlineStr">
        <is>
          <t>CINV &amp; Supportive Care</t>
        </is>
      </c>
      <c r="M76" s="100" t="inlineStr">
        <is>
          <t>Clinic</t>
        </is>
      </c>
      <c r="N76" s="88" t="inlineStr">
        <is>
          <t>ข้อ 4 (PLE_CC1_2533.md)</t>
        </is>
      </c>
      <c r="O76" s="100" t="n"/>
      <c r="P76" s="100" t="n"/>
      <c r="Q76" s="100" t="n"/>
    </row>
    <row r="77" ht="13.2" customHeight="1" s="49">
      <c r="A77" s="119" t="inlineStr">
        <is>
          <t>82</t>
        </is>
      </c>
      <c r="B77" s="88" t="inlineStr">
        <is>
          <t>ให้ D5W ก่อนให้ Cisplatin หลังจากนั้นแพทย์์ได้ทำการเปลี่ยนยา Vinblastine เป็น Gemcitabine</t>
        </is>
      </c>
      <c r="C77" s="100" t="n"/>
      <c r="D77" s="88" t="inlineStr">
        <is>
          <t>Metoclopramide 10 mg TID</t>
        </is>
      </c>
      <c r="E77" s="88" t="inlineStr">
        <is>
          <t>Lorazepam 1 mg PO PRN</t>
        </is>
      </c>
      <c r="F77" s="88" t="inlineStr">
        <is>
          <t>Morphine 10 mg PO Q4H PRN</t>
        </is>
      </c>
      <c r="G77" s="88" t="inlineStr">
        <is>
          <t>Calcium folinate (Leucovorin) 50 mg IV</t>
        </is>
      </c>
      <c r="H77" s="88" t="inlineStr">
        <is>
          <t>Mesna 400 mg IV stat</t>
        </is>
      </c>
      <c r="I77" s="119" t="n">
        <v>1</v>
      </c>
      <c r="J77" s="88" t="inlineStr">
        <is>
          <t>✅ คำตอบที่ถูกต้อง: ข้อ ก. Metoclopramide 10 mg TID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Metoclopramide 10 mg TID การเลือก Metoclopramide 10 mg TID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(Lorazepam 1 mg PO PRN): เป็น Benzodiazepine กลุ่ม LOT (Lorazepam, Oxazepam, Temazepam) ที่ผ่าน hepatic Phase II glucuronidation โดยตรง ไม่ผ่าน CYP oxidation จึงปลอดภัยกว่าในผู้สูงอายุและโรคตับ
• ข้อ ค. (Morphine 10 mg PO Q4H PRN): เป็น pure opioid agonist สำหรับ severe pain มี active metabolite M6G (analgesic) และ M3G (neurotoxic) ที่ขับออกทางไต จึงต้องลดขนาดยาใน CKD
• ข้อ ง. (Calcium folinate (Leucovorin) 50 mg IV): Calcium folinate (Leucovorin) 50 mg IV ไม่ตรงกับข้อบ่งใช้หรือกลไกการออกฤทธิ์ที่ถูกต้องตาม NCCN Clinical Practice Guidelines in Oncology / ASCO Guidelines
• ข้อ จ. (Mesna 400 mg IV stat): Mesna 400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7" s="100" t="n"/>
      <c r="L77" s="88" t="inlineStr">
        <is>
          <t>CINV &amp; Supportive Care</t>
        </is>
      </c>
      <c r="M77" s="100" t="inlineStr">
        <is>
          <t>Clinic</t>
        </is>
      </c>
      <c r="N77" s="88" t="inlineStr">
        <is>
          <t>ข้อ 5 (PLE_CC1_2533.md)</t>
        </is>
      </c>
      <c r="O77" s="100" t="n"/>
      <c r="P77" s="100" t="n"/>
      <c r="Q77" s="100" t="n"/>
    </row>
    <row r="78" ht="13.2" customHeight="1" s="49">
      <c r="A78" s="119" t="inlineStr">
        <is>
          <t>83</t>
        </is>
      </c>
      <c r="B78" s="88" t="inlineStr">
        <is>
          <t>ผู้ป่วยที่ได้รับยา Methotrexate ควรได้รับการติดตามค่าใดต่อไปนี้</t>
        </is>
      </c>
      <c r="C78" s="100" t="n"/>
      <c r="D78" s="88" t="inlineStr">
        <is>
          <t>complete blood count, AST, ALT, albumin</t>
        </is>
      </c>
      <c r="E78" s="88" t="inlineStr">
        <is>
          <t>complete blood count, creatinine, glucose</t>
        </is>
      </c>
      <c r="F78" s="88" t="inlineStr">
        <is>
          <t>complete blood count, urinalysis</t>
        </is>
      </c>
      <c r="G78" s="88" t="inlineStr">
        <is>
          <t>ตรวจความดันโลหิตทุก6เดือน</t>
        </is>
      </c>
      <c r="H78" s="88" t="inlineStr">
        <is>
          <t>ตรวจตาทุก 6 เดือน</t>
        </is>
      </c>
      <c r="I78" s="119" t="n">
        <v>1</v>
      </c>
      <c r="J78" s="88" t="inlineStr">
        <is>
          <t>✅ คำตอบที่ถูกต้อง: ข้อ ก. complete blood count, AST, ALT,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complete blood count, AST, ALT, albumin การเลือก complete blood count, AST, ALT, albumin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(complete blood count, creatinine, glucose): complete blood count, creatinine, glucose ไม่ตรงกับข้อบ่งใช้หรือกลไกการออกฤทธิ์ที่ถูกต้องตาม NCCN Clinical Practice Guidelines in Oncology / ASCO Guidelines
• ข้อ ค. (complete blood count, urinalysis): complete blood count, urinalysis ไม่ตรงกับข้อบ่งใช้หรือกลไกการออกฤทธิ์ที่ถูกต้องตาม NCCN Clinical Practice Guidelines in Oncology / ASCO Guidelines
• ข้อ ง. (ตรวจความดันโลหิตทุก6เดือน): ตรวจความดันโลหิตทุก6เดือน ไม่ตรงกับข้อบ่งใช้หรือกลไกการออกฤทธิ์ที่ถูกต้องตาม NCCN Clinical Practice Guidelines in Oncology / ASCO Guidelines
• ข้อ จ. (ตรวจตาทุก 6 เดือน): ตรวจตาทุก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78" s="100" t="n"/>
      <c r="L78" s="88" t="inlineStr">
        <is>
          <t>CINV &amp; Supportive Care</t>
        </is>
      </c>
      <c r="M78" s="100" t="inlineStr">
        <is>
          <t>Clinic</t>
        </is>
      </c>
      <c r="N78" s="88" t="inlineStr">
        <is>
          <t>ข้อ 34 (PLE_CC1_Practice_Exam.md)</t>
        </is>
      </c>
      <c r="O78" s="100" t="n"/>
      <c r="P78" s="100" t="n"/>
      <c r="Q78" s="100" t="n"/>
    </row>
    <row r="79" ht="13.2" customHeight="1" s="49">
      <c r="A79" s="119" t="inlineStr">
        <is>
          <t>84</t>
        </is>
      </c>
      <c r="B79" s="88" t="inlineStr">
        <is>
          <t>แนะนำให้ผู้ป่วยใช้ยาดังกล่าวได้อย่างปลอดภัยเพราะเป็นเพียงยาใช้ภายนอก ไม่น่าจะเกิดอันตรายอะไร Case 12 Cancer: ผู้ป่วย Non-small-cell lung carcinoma สูบบุหรี่ ดื่มสุรา หนัก 45 กิโลกรัม สูง 160 เซนติเมตร ได้ยา Cisplatin/Paclitaxel</t>
        </is>
      </c>
      <c r="C79" s="100" t="n"/>
      <c r="D79" s="88" t="inlineStr">
        <is>
          <t>Palonosetron 0.25 mg IV stat</t>
        </is>
      </c>
      <c r="E79" s="88" t="inlineStr">
        <is>
          <t>Ondansetron 8 mg IV stat</t>
        </is>
      </c>
      <c r="F79" s="88" t="inlineStr">
        <is>
          <t>Aprepitant 125 mg PO stat</t>
        </is>
      </c>
      <c r="G79" s="88" t="inlineStr">
        <is>
          <t>Dexamethasone 12 mg IV stat</t>
        </is>
      </c>
      <c r="H79" s="88" t="inlineStr">
        <is>
          <t>Filgrastim (G-CSF) 300 mcg SC OD</t>
        </is>
      </c>
      <c r="I79" s="119" t="n">
        <v>1</v>
      </c>
      <c r="J79" s="88" t="inlineStr">
        <is>
          <t>✅ คำตอบที่ถูกต้อง: ข้อ ก. Palonosetron 0.25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Palonosetron 0.25 mg IV stat การเลือก Palonosetron 0.25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(Ondansetron 8 mg IV stat): เป็น 5-HT3 receptor antagonist เป็น first-line antiemetic สำหรับ chemotherapy-induced nausea and vomiting (CINV) และ post-operative nausea/vomiting แต่ทำให้ท้องผูก
• ข้อ ค. (Aprepitant 125 mg PO stat): Aprepitant 125 mg PO stat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(Filgrastim (G-CSF) 300 mcg SC OD): Filgrastim (G-CSF) 300 mcg SC OD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9" s="100" t="n"/>
      <c r="L79" s="88" t="inlineStr">
        <is>
          <t>CINV &amp; Supportive Care</t>
        </is>
      </c>
      <c r="M79" s="100" t="inlineStr">
        <is>
          <t>Clinic</t>
        </is>
      </c>
      <c r="N79" s="88" t="inlineStr">
        <is>
          <t>ข้อ 5 (PLE_CC1_Key_Rx20_UBU.md)</t>
        </is>
      </c>
      <c r="O79" s="100" t="n"/>
      <c r="P79" s="100" t="n"/>
      <c r="Q79" s="100" t="n"/>
    </row>
    <row r="80" ht="13.2" customHeight="1" s="49">
      <c r="A80" s="119" t="inlineStr">
        <is>
          <t>85</t>
        </is>
      </c>
      <c r="B80" s="88" t="inlineStr">
        <is>
          <t>Cisplatin inhibits DNA synthesis by the formation of DNA cross-links; denatures the double helix; covalently binds to DNA bases and disrupts DNA function;</t>
        </is>
      </c>
      <c r="C80" s="100" t="n"/>
      <c r="D80" s="88" t="inlineStr">
        <is>
          <t>Dexamethasone 12 mg IV stat</t>
        </is>
      </c>
      <c r="E80" s="88" t="inlineStr">
        <is>
          <t>Filgrastim (G-CSF) 300 mcg SC OD</t>
        </is>
      </c>
      <c r="F80" s="88" t="inlineStr">
        <is>
          <t>Metoclopramide 10 mg TID</t>
        </is>
      </c>
      <c r="G80" s="88" t="inlineStr">
        <is>
          <t>Lorazepam 1 mg PO PRN</t>
        </is>
      </c>
      <c r="H80" s="88" t="inlineStr">
        <is>
          <t>Morphine 10 mg PO Q4H PRN</t>
        </is>
      </c>
      <c r="I80" s="119" t="n">
        <v>1</v>
      </c>
      <c r="J80" s="88"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0" s="100" t="n"/>
      <c r="L80" s="88" t="inlineStr">
        <is>
          <t>CINV &amp; Supportive Care</t>
        </is>
      </c>
      <c r="M80" s="100" t="inlineStr">
        <is>
          <t>Clinic</t>
        </is>
      </c>
      <c r="N80" s="88" t="inlineStr">
        <is>
          <t>ข้อ 5 (PLE_CC1_Key_Rx20_UBU.md)</t>
        </is>
      </c>
      <c r="O80" s="100" t="n"/>
      <c r="P80" s="100" t="n"/>
      <c r="Q80" s="100" t="n"/>
    </row>
    <row r="81" ht="13.2" customHeight="1" s="49">
      <c r="A81" s="119" t="inlineStr">
        <is>
          <t>86</t>
        </is>
      </c>
      <c r="B81" s="88" t="inlineStr">
        <is>
          <t>Cisplatin จะจับกับ Nitrogen ในสำยเบสที่ตำแหน่งใด</t>
        </is>
      </c>
      <c r="C81" s="100" t="n"/>
      <c r="D81" s="88" t="inlineStr">
        <is>
          <t>Lorazepam 1 mg PO PRN</t>
        </is>
      </c>
      <c r="E81" s="88" t="inlineStr">
        <is>
          <t>Morphine 10 mg PO Q4H PRN</t>
        </is>
      </c>
      <c r="F81" s="88" t="inlineStr">
        <is>
          <t>Calcium folinate (Leucovorin) 50 mg IV</t>
        </is>
      </c>
      <c r="G81" s="88" t="inlineStr">
        <is>
          <t>Mesna 400 mg IV stat</t>
        </is>
      </c>
      <c r="H81" s="88" t="inlineStr">
        <is>
          <t>Rasburicase 0.2 mg/kg IV</t>
        </is>
      </c>
      <c r="I81" s="119" t="n">
        <v>1</v>
      </c>
      <c r="J81" s="88"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1" s="100" t="n"/>
      <c r="L81" s="88" t="inlineStr">
        <is>
          <t>CINV &amp; Supportive Care</t>
        </is>
      </c>
      <c r="M81" s="100" t="inlineStr">
        <is>
          <t>Clinic</t>
        </is>
      </c>
      <c r="N81" s="88" t="inlineStr">
        <is>
          <t>ข้อ 104 (PLE_CC1_Key_Rx20_UBU.md)</t>
        </is>
      </c>
      <c r="O81" s="100" t="n"/>
      <c r="P81" s="100" t="n"/>
      <c r="Q81" s="100" t="n"/>
    </row>
    <row r="82" ht="13.2" customHeight="1" s="49">
      <c r="A82" s="119" t="inlineStr">
        <is>
          <t>87</t>
        </is>
      </c>
      <c r="B82" s="88" t="inlineStr">
        <is>
          <t>Doxorubicin ออกฤทธิ์โดยทำลาย DNA ของเชื้อ</t>
        </is>
      </c>
      <c r="C82" s="100" t="n"/>
      <c r="D82" s="88" t="inlineStr">
        <is>
          <t>Mesna 400 mg IV stat</t>
        </is>
      </c>
      <c r="E82" s="88" t="inlineStr">
        <is>
          <t>Rasburicase 0.2 mg/kg IV</t>
        </is>
      </c>
      <c r="F82" s="88" t="inlineStr">
        <is>
          <t>Palonosetron 0.25 mg IV stat</t>
        </is>
      </c>
      <c r="G82" s="88" t="inlineStr">
        <is>
          <t>Ondansetron 8 mg IV stat</t>
        </is>
      </c>
      <c r="H82" s="88" t="inlineStr">
        <is>
          <t>Aprepitant 125 mg PO stat</t>
        </is>
      </c>
      <c r="I82" s="119" t="n">
        <v>1</v>
      </c>
      <c r="J82" s="88"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2" s="100" t="n"/>
      <c r="L82" s="88" t="inlineStr">
        <is>
          <t>CINV &amp; Supportive Care</t>
        </is>
      </c>
      <c r="M82" s="100" t="inlineStr">
        <is>
          <t>Clinic</t>
        </is>
      </c>
      <c r="N82" s="88" t="inlineStr">
        <is>
          <t>ข้อ 1 (PLE_CC1_Key_Rx20_UBU.md)</t>
        </is>
      </c>
      <c r="O82" s="100" t="n"/>
      <c r="P82" s="100" t="n"/>
      <c r="Q82" s="100" t="n"/>
    </row>
    <row r="83" ht="13.2" customHeight="1" s="49">
      <c r="A83" s="119" t="inlineStr">
        <is>
          <t>88</t>
        </is>
      </c>
      <c r="B83" s="88" t="inlineStr">
        <is>
          <t>Doxorubicin ออกฤทธิ์เป็น intercalating ต่อสาย DNA</t>
        </is>
      </c>
      <c r="C83" s="100" t="n"/>
      <c r="D83" s="88" t="inlineStr">
        <is>
          <t>Ondansetron 8 mg IV stat</t>
        </is>
      </c>
      <c r="E83" s="88" t="inlineStr">
        <is>
          <t>Aprepitant 125 mg PO stat</t>
        </is>
      </c>
      <c r="F83" s="88" t="inlineStr">
        <is>
          <t>Dexamethasone 12 mg IV stat</t>
        </is>
      </c>
      <c r="G83" s="88" t="inlineStr">
        <is>
          <t>Filgrastim (G-CSF) 300 mcg SC OD</t>
        </is>
      </c>
      <c r="H83" s="88" t="inlineStr">
        <is>
          <t>Metoclopramide 10 mg TID</t>
        </is>
      </c>
      <c r="I83" s="119" t="n">
        <v>1</v>
      </c>
      <c r="J83" s="88"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3" s="100" t="n"/>
      <c r="L83" s="88" t="inlineStr">
        <is>
          <t>CINV &amp; Supportive Care</t>
        </is>
      </c>
      <c r="M83" s="100" t="inlineStr">
        <is>
          <t>Clinic</t>
        </is>
      </c>
      <c r="N83" s="88" t="inlineStr">
        <is>
          <t>ข้อ 4 (PLE_CC1_Key_Rx20_UBU.md)</t>
        </is>
      </c>
      <c r="O83" s="100" t="n"/>
      <c r="P83" s="100" t="n"/>
      <c r="Q83" s="100" t="n"/>
    </row>
    <row r="84" ht="13.2" customHeight="1" s="49">
      <c r="A84" s="119" t="inlineStr">
        <is>
          <t>89</t>
        </is>
      </c>
      <c r="B84" s="88" t="inlineStr">
        <is>
          <t>ยามะเร็งเตรียมในห้องที่มีแรงดันเป็นแบบ positive pressure</t>
        </is>
      </c>
      <c r="C84" s="100" t="n"/>
      <c r="D84" s="88" t="inlineStr">
        <is>
          <t>Filgrastim (G-CSF) 300 mcg SC OD</t>
        </is>
      </c>
      <c r="E84" s="88" t="inlineStr">
        <is>
          <t>Metoclopramide 10 mg TID</t>
        </is>
      </c>
      <c r="F84" s="88" t="inlineStr">
        <is>
          <t>Lorazepam 1 mg PO PRN</t>
        </is>
      </c>
      <c r="G84" s="88" t="inlineStr">
        <is>
          <t>Morphine 10 mg PO Q4H PRN</t>
        </is>
      </c>
      <c r="H84" s="88" t="inlineStr">
        <is>
          <t>Calcium folinate (Leucovorin) 50 mg IV</t>
        </is>
      </c>
      <c r="I84" s="119" t="n">
        <v>1</v>
      </c>
      <c r="J84" s="88"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4" s="100" t="n"/>
      <c r="L84" s="88" t="inlineStr">
        <is>
          <t>CINV &amp; Supportive Care</t>
        </is>
      </c>
      <c r="M84" s="100" t="inlineStr">
        <is>
          <t>Clinic</t>
        </is>
      </c>
      <c r="N84" s="88" t="inlineStr">
        <is>
          <t>ข้อ 1 (PLE_CC1_Key_Rx20_UBU.md)</t>
        </is>
      </c>
      <c r="O84" s="100" t="n"/>
      <c r="P84" s="100" t="n"/>
      <c r="Q84" s="100" t="n"/>
    </row>
    <row r="85" ht="13.2" customHeight="1" s="49">
      <c r="A85" s="119" t="inlineStr">
        <is>
          <t>90</t>
        </is>
      </c>
      <c r="B85" s="88" t="inlineStr">
        <is>
          <t>เพราะ ยามะเร็งเตรียมในห้องที่มีแรงดันเป็นแบบneagatiive pressure</t>
        </is>
      </c>
      <c r="C85" s="100" t="n"/>
      <c r="D85" s="88" t="inlineStr">
        <is>
          <t>Morphine 10 mg PO Q4H PRN</t>
        </is>
      </c>
      <c r="E85" s="88" t="inlineStr">
        <is>
          <t>Calcium folinate (Leucovorin) 50 mg IV</t>
        </is>
      </c>
      <c r="F85" s="88" t="inlineStr">
        <is>
          <t>Mesna 400 mg IV stat</t>
        </is>
      </c>
      <c r="G85" s="88" t="inlineStr">
        <is>
          <t>Rasburicase 0.2 mg/kg IV</t>
        </is>
      </c>
      <c r="H85" s="88" t="inlineStr">
        <is>
          <t>Palonosetron 0.25 mg IV stat</t>
        </is>
      </c>
      <c r="I85" s="119" t="n">
        <v>4</v>
      </c>
      <c r="J85" s="88" t="inlineStr">
        <is>
          <t>✅ คำตอบที่ถูกต้อง: ข้อ ง.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(Morphine 10 mg PO Q4H PRN): เป็น pure opioid agonist สำหรับ severe pain มี active metabolite M6G (analgesic) และ M3G (neurotoxic) ที่ขับออกทางไต จึงต้องลดขนาดยาใน CKD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5" s="100" t="n"/>
      <c r="L85" s="88" t="inlineStr">
        <is>
          <t>CINV &amp; Supportive Care</t>
        </is>
      </c>
      <c r="M85" s="100" t="inlineStr">
        <is>
          <t>Clinic</t>
        </is>
      </c>
      <c r="N85" s="88" t="inlineStr">
        <is>
          <t>ข้อ 4 (PLE_CC1_Key_Rx20_UBU.md)</t>
        </is>
      </c>
      <c r="O85" s="100" t="n"/>
      <c r="P85" s="100" t="n"/>
      <c r="Q85" s="100" t="n"/>
    </row>
    <row r="86" ht="13.2" customHeight="1" s="49">
      <c r="A86" s="119" t="inlineStr">
        <is>
          <t>91</t>
        </is>
      </c>
      <c r="B86" s="88" t="inlineStr">
        <is>
          <t>Cumulative dose ของ Doxorubicin ในผู้ป่วยรายนี้ คือเท่าไร</t>
        </is>
      </c>
      <c r="C86" s="100" t="n"/>
      <c r="D86" s="88" t="inlineStr">
        <is>
          <t>60 mg/m 2</t>
        </is>
      </c>
      <c r="E86" s="88" t="inlineStr">
        <is>
          <t>180 mg/m 2</t>
        </is>
      </c>
      <c r="F86" s="88" t="inlineStr">
        <is>
          <t>240 mg/m 2</t>
        </is>
      </c>
      <c r="G86" s="88" t="inlineStr">
        <is>
          <t>300 mg/m 2</t>
        </is>
      </c>
      <c r="H86" s="88" t="inlineStr">
        <is>
          <t>480 mg/m 2 cycle 4 x 60 = 240 mg/m 2</t>
        </is>
      </c>
      <c r="I86" s="119" t="n">
        <v>3</v>
      </c>
      <c r="J86" s="88" t="inlineStr">
        <is>
          <t>✅ คำตอบที่ถูกต้อง: ข้อ ค. 240 mg/m 2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240 mg/m 2 การเลือก 240 mg/m 2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(60 mg/m 2): 60 mg/m 2 ไม่ตรงกับข้อบ่งใช้หรือกลไกการออกฤทธิ์ที่ถูกต้องตาม NCCN Clinical Practice Guidelines in Oncology / ASCO Guidelines
• ข้อ ข. (180 mg/m 2): 180 mg/m 2 ไม่ตรงกับข้อบ่งใช้หรือกลไกการออกฤทธิ์ที่ถูกต้องตาม NCCN Clinical Practice Guidelines in Oncology / ASCO Guidelines
• ข้อ ง. (300 mg/m 2): 300 mg/m 2 ไม่ตรงกับข้อบ่งใช้หรือกลไกการออกฤทธิ์ที่ถูกต้องตาม NCCN Clinical Practice Guidelines in Oncology / ASCO Guidelines
• ข้อ จ. (480 mg/m 2 cycle 4 x 60 = 240 mg/m 2): 480 mg/m 2 cycle 4 x 60 = 240 mg/m 2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6" s="100" t="n"/>
      <c r="L86" s="88" t="inlineStr">
        <is>
          <t>CINV &amp; Supportive Care</t>
        </is>
      </c>
      <c r="M86" s="100" t="inlineStr">
        <is>
          <t>Clinic</t>
        </is>
      </c>
      <c r="N86" s="88" t="inlineStr">
        <is>
          <t>ข้อ 10 (PLE_CC1_Key_Rx20_UBU.md)</t>
        </is>
      </c>
      <c r="O86" s="100" t="n"/>
      <c r="P86" s="100" t="n"/>
      <c r="Q86" s="100" t="n"/>
    </row>
    <row r="87" ht="13.2" customHeight="1" s="49">
      <c r="A87" s="119" t="inlineStr">
        <is>
          <t>92</t>
        </is>
      </c>
      <c r="B87" s="88" t="inlineStr">
        <is>
          <t>กลไกการเกิด cardiotoxicity ของยา doxorubicin คือข้อใด</t>
        </is>
      </c>
      <c r="C87" s="100" t="n"/>
      <c r="D87" s="88" t="inlineStr">
        <is>
          <t>Free radical generation</t>
        </is>
      </c>
      <c r="E87" s="88" t="inlineStr">
        <is>
          <t>Topoisomerase inhibitors</t>
        </is>
      </c>
      <c r="F87" s="88" t="inlineStr">
        <is>
          <t>Intercalated DNA</t>
        </is>
      </c>
      <c r="G87" s="88" t="inlineStr">
        <is>
          <t>Inhibit microtubule assembly</t>
        </is>
      </c>
      <c r="H87" s="88" t="inlineStr">
        <is>
          <t>Inhibit microtubule dis-asembly</t>
        </is>
      </c>
      <c r="I87" s="119" t="n">
        <v>1</v>
      </c>
      <c r="J87" s="88" t="inlineStr">
        <is>
          <t>✅ คำตอบที่ถูกต้อง: ข้อ ก. Free radical generation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Free radical generation O2 มาช่วยในการสร้าง ATP ซึ่งการที่ยาทำให้เกิด Free radical กล้ามเนื้อหัวใจก็มีโอากาสนำ O2 ชนิดที่เป็น
🔍 ข้ออื่นผิดเพราะอะไร:
• ข้อ ข. (Topoisomerase inhibitors): Topoisomerase inhibitors ไม่ตรงกับข้อบ่งใช้หรือกลไกการออกฤทธิ์ที่ถูกต้องตาม NCCN Clinical Practice Guidelines in Oncology / ASCO Guidelines
• ข้อ ค. (Intercalated DNA): Intercalated DNA ไม่ตรงกับข้อบ่งใช้หรือกลไกการออกฤทธิ์ที่ถูกต้องตาม NCCN Clinical Practice Guidelines in Oncology / ASCO Guidelines
• ข้อ ง. (Inhibit microtubule assembly): Inhibit microtubule assembly ไม่ตรงกับข้อบ่งใช้หรือกลไกการออกฤทธิ์ที่ถูกต้องตาม NCCN Clinical Practice Guidelines in Oncology / ASCO Guidelines
• ข้อ จ. (Inhibit microtubule dis-asembly</t>
        </is>
      </c>
      <c r="K87" s="100" t="n"/>
      <c r="L87" s="88" t="inlineStr">
        <is>
          <t>CINV &amp; Supportive Care</t>
        </is>
      </c>
      <c r="M87" s="100" t="inlineStr">
        <is>
          <t>Clinic</t>
        </is>
      </c>
      <c r="N87" s="88" t="inlineStr">
        <is>
          <t>ข้อ 11 (PLE_CC1_Key_Rx20_UBU.md)</t>
        </is>
      </c>
      <c r="O87" s="100" t="n"/>
      <c r="P87" s="100" t="n"/>
      <c r="Q87" s="100" t="n"/>
    </row>
    <row r="88" ht="13.2" customHeight="1" s="49">
      <c r="A88" s="100" t="n">
        <v>93</v>
      </c>
      <c r="B88" s="88" t="inlineStr">
        <is>
          <t>ข้อใดคือกลไกการออกฤทธิ์ของยา cyclophosphamide</t>
        </is>
      </c>
      <c r="C88" s="100" t="n"/>
      <c r="D88" s="88" t="inlineStr">
        <is>
          <t>Alkylating agent</t>
        </is>
      </c>
      <c r="E88" s="88" t="inlineStr">
        <is>
          <t>Antimetabolite</t>
        </is>
      </c>
      <c r="F88" s="88" t="inlineStr">
        <is>
          <t>Antimitotic</t>
        </is>
      </c>
      <c r="G88" s="88" t="inlineStr">
        <is>
          <t>Inhibit topoisomerase</t>
        </is>
      </c>
      <c r="H88" s="88" t="inlineStr">
        <is>
          <t>Inhibit DNA polymerase</t>
        </is>
      </c>
      <c r="I88" s="100" t="inlineStr">
        <is>
          <t>1</t>
        </is>
      </c>
      <c r="J88" s="88" t="inlineStr">
        <is>
          <t>✅ คำตอบที่ถูกต้อง: ข้อ ก. Alkylating agent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Alkylating agent การเลือก Alkylating agent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(Antimetabolite): Antimetabolite เป็นกลไกของยาเช่น Methotrexate หรือ 5-FU ที่ขัดขวางกระบวนการสร้างกรดนิวคลีอิก ไม่ใช่กลไกของ Cyclophosphamide
• ข้อ ค. (Antimitotic): Antimitotic เป็นกลไกของยาเช่น Vincristine หรือ Paclitaxel ที่ยับยั้งการสร้างและสลายของ Microtubule ในกระบวนการแบ่งเซลล์
• ข้อ ง. (Inhibit topoisomerase): Inhibit topoisomerase เป็นกลไกของยาเช่น Etoposide หรือ Doxorubicin ที่รบกวนการคลายเกลียวของ DNA
• ข้อ จ. (Inhibit DNA polymerase): Inhibit DNA polymerase เป็นกลไกที่พบในยาต้านไวรัสหลายชนิด ไม่ใช่กลไกหลักของยาเคมีบำบัดกลุ่ม Alkylating agents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8" s="100" t="n"/>
      <c r="L88" s="88" t="inlineStr">
        <is>
          <t>Hypertension</t>
        </is>
      </c>
      <c r="M88" s="100" t="inlineStr">
        <is>
          <t>Clinic</t>
        </is>
      </c>
      <c r="N88" s="88" t="inlineStr">
        <is>
          <t>ข้อ 107 (PLE_CC1_2562_Key.md)</t>
        </is>
      </c>
      <c r="O88" s="100" t="n"/>
      <c r="P88" s="100" t="n"/>
      <c r="Q88" s="100" t="n"/>
    </row>
    <row r="89" ht="13.2" customHeight="1" s="49">
      <c r="A89" s="100" t="n">
        <v>94</v>
      </c>
      <c r="B89" s="88" t="inlineStr">
        <is>
          <t>ข้อใดคือยากลุ่ม anti-microtubule</t>
        </is>
      </c>
      <c r="C89" s="100" t="n"/>
      <c r="D89" s="88" t="inlineStr">
        <is>
          <t>Paclitaxel</t>
        </is>
      </c>
      <c r="E89" s="88" t="inlineStr">
        <is>
          <t>Doxorubicin</t>
        </is>
      </c>
      <c r="F89" s="88" t="inlineStr">
        <is>
          <t>Cisplatin</t>
        </is>
      </c>
      <c r="G89" s="88" t="inlineStr">
        <is>
          <t>Cyclophosphamide</t>
        </is>
      </c>
      <c r="H89" s="88" t="inlineStr">
        <is>
          <t>Methotrexate</t>
        </is>
      </c>
      <c r="I89" s="100" t="inlineStr">
        <is>
          <t>1</t>
        </is>
      </c>
      <c r="J89" s="88" t="inlineStr">
        <is>
          <t>✅ คำตอบที่ถูกต้อง: ข้อ ก. Paclitaxel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Paclitaxel การเลือก Paclitaxel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(Doxorubicin): Doxorubicin เป็น anthracycline ออกฤทธิ์ยับยั้ง topoisomerase II และเกิด DNA intercalation ไม่ได้ออกฤทธิ์ต่อ microtubule
• ข้อ ค. (Cisplatin): Cisplatin เป็น alkylating-like agent ออกฤทธิ์โดยการสร้าง cross-links กับ DNA strand ยับยั้งการสังเคราะห์ DNA
• ข้อ ง. (Cyclophosphamide): Cyclophosphamide เป็น nitrogen mustard alkylating agent ที่ต้องถูกเปลี่ยนรูปที่ตับก่อนออกฤทธิ์จับกับ DNA
• ข้อ จ. (Methotrexate ห้ามนำไปทำซ้ำทุกกรณี เว้นแต่จะได้รับอนุญาต): Methotrexate เป็น antimetabolite (folate antagonist) ออกฤทธิ์ยับยั้งเอนไซม์ dihydrofolate reductase (DHFR)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9" s="100" t="n"/>
      <c r="L89" s="88" t="inlineStr">
        <is>
          <t>Hypertension</t>
        </is>
      </c>
      <c r="M89" s="100" t="inlineStr">
        <is>
          <t>Clinic</t>
        </is>
      </c>
      <c r="N89" s="88" t="inlineStr">
        <is>
          <t>ข้อ 54 (PLE_CC1_2559.md)</t>
        </is>
      </c>
      <c r="O89" s="100" t="n"/>
      <c r="P89" s="100" t="n"/>
      <c r="Q89" s="100" t="n"/>
    </row>
    <row r="90" ht="13.2" customHeight="1" s="49">
      <c r="A90" s="100" t="n">
        <v>97</v>
      </c>
      <c r="B90" s="88" t="inlineStr">
        <is>
          <t>ผู้ป่วยหญิงไทย ได้รับการวินิจฉัยเป็นมะเร็งเต้านม แพทย์์จึงได้ทำการผ่าตัดและให้ยาเคมีบำบัดสูตร AC regimen ซึ่งประกอบด้วย cyclophosphamide และ doxorubicin Lab: Hb 13 %, Hct 38%, WBC 2100, Neutrophil 53%, Platelet 250,000 cell/mm3 ผู้ป่วยรายนี้ควรได้รับการ monitor ค่าใดก่อนได้รับยา</t>
        </is>
      </c>
      <c r="C90" s="100" t="n"/>
      <c r="D90" s="88" t="inlineStr">
        <is>
          <t>Visual change</t>
        </is>
      </c>
      <c r="E90" s="88" t="inlineStr">
        <is>
          <t>LFT</t>
        </is>
      </c>
      <c r="F90" s="88" t="inlineStr">
        <is>
          <t>eGFR</t>
        </is>
      </c>
      <c r="G90" s="88" t="inlineStr">
        <is>
          <t>CBC</t>
        </is>
      </c>
      <c r="H90" s="88" t="inlineStr">
        <is>
          <t>LVEF</t>
        </is>
      </c>
      <c r="I90" s="100" t="inlineStr">
        <is>
          <t>1</t>
        </is>
      </c>
      <c r="J90" s="88" t="inlineStr">
        <is>
          <t>✅ คำตอบที่ถูกต้อง: ข้อ ก. Visual change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Visual change การเลือก Visual change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(Visual change): Visual change เป็นผลข้างเคียงที่พบได้จากยาบางชนิดเช่น Voriconazole แต่ไม่ใช่จุดหลักที่ต้อง monitor สำหรับ Doxorubicin หรือ Cyclophosphamide
• ข้อ ข. (LFT): LFT แม้ควรประเมินก่อนให้ยาเคมีบำบัด แต่ LVEF เป็นค่าที่สำคัญและจำเพาะที่สุดสำหรับ Doxorubicin เพื่อป้องกัน irreversible cardiotoxicity
• ข้อ ค. (eGFR): eGFR จำเป็นสำหรับยาที่ขับทางไตอย่าง Platinum compounds แต่สำหรับสูตร AC regimen ความเสี่ยงสำคัญอยู่ที่หัวใจ
• ข้อ ง. (CBC): CBC มีความสำคัญในการประเมิน myelosuppression แต่ผู้ป่วยมีผล lab CBC มาให้แล้ว และ LVEF เป็นสิ่งที่ห้ามลืมประเมินก่อนให้ Doxorubicin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0" s="100" t="n"/>
      <c r="L90" s="88" t="inlineStr">
        <is>
          <t>Hypertension</t>
        </is>
      </c>
      <c r="M90" s="100" t="inlineStr">
        <is>
          <t>Clinic</t>
        </is>
      </c>
      <c r="N90" s="88" t="inlineStr">
        <is>
          <t>ข้อ 80 (Pharmtutor_2024_Set1.md)</t>
        </is>
      </c>
      <c r="O90" s="100" t="n"/>
      <c r="P90" s="100" t="n"/>
      <c r="Q90" s="100" t="n"/>
    </row>
    <row r="91" ht="13.2" customHeight="1" s="49">
      <c r="A91" s="100" t="n">
        <v>98</v>
      </c>
      <c r="B91" s="88" t="inlineStr">
        <is>
          <t>ยาในข้อใดต่อไปนี้สามารถช่วยลดอาการข้างเคียงที่เป็นพิษต่อหัวใจ จากยา Doxorubicin</t>
        </is>
      </c>
      <c r="C91" s="100" t="n"/>
      <c r="D91" s="88" t="inlineStr">
        <is>
          <t>DMSO</t>
        </is>
      </c>
      <c r="E91" s="88" t="inlineStr">
        <is>
          <t>Dexrazoxane</t>
        </is>
      </c>
      <c r="F91" s="88" t="inlineStr">
        <is>
          <t>Dextromethorphan</t>
        </is>
      </c>
      <c r="G91" s="88" t="inlineStr">
        <is>
          <t>Dexamethasone</t>
        </is>
      </c>
      <c r="H91" s="88" t="inlineStr">
        <is>
          <t>Drospirenone</t>
        </is>
      </c>
      <c r="I91" s="100" t="inlineStr">
        <is>
          <t>1</t>
        </is>
      </c>
      <c r="J91" s="88" t="inlineStr">
        <is>
          <t>✅ คำตอบที่ถูกต้อง: ข้อ ก. DMSO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DMSO การเลือก DMSO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(DMSO): DMSO ใช้เป็นตัวทำละลายและใช้ทาภายนอกสำหรับอาการ extravasation ของยาเคมีบำบัด ไม่ได้ป้องกัน cardiotoxicity
• ข้อ ค. (Dextromethorphan): Dextromethorphan เป็นยาระงับอาการไอ ออกฤทธิ์ที่ NMDA receptor ไม่มีผลป้องกันพิษต่อหัวใจจาก Doxorubicin
• ข้อ ง. (Dexamethasone): Dexamethasone เป็น corticosteroid ที่ใช้ป้องกันอาการคลื่นไส้อาเจียนจากยาเคมีบำบัด ไม่สามารถป้องกัน cardiotoxicity ได้
• ข้อ จ. (Drospirenone): Drospirenone เป็นฮอร์โมนโปรเจสตินที่ใช้ในยาคุมกำเนิด ไม่มีฤทธิ์ป้องกันการเกิดอนุมูลอิสระจากยา Doxorubicin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1" s="100" t="n"/>
      <c r="L91" s="88" t="inlineStr">
        <is>
          <t>Hypertension</t>
        </is>
      </c>
      <c r="M91" s="100" t="inlineStr">
        <is>
          <t>Clinic</t>
        </is>
      </c>
      <c r="N91" s="88" t="inlineStr">
        <is>
          <t>ข้อ 81 (Pharmtutor_2024_Set1.md)</t>
        </is>
      </c>
      <c r="O91" s="100" t="n"/>
      <c r="P91" s="100" t="n"/>
      <c r="Q91" s="100" t="n"/>
    </row>
    <row r="92" ht="13.2" customHeight="1" s="49">
      <c r="A92" s="100" t="n">
        <v>99</v>
      </c>
      <c r="B92" s="88" t="inlineStr">
        <is>
          <t>กลไกใดของยา Doxorubicin ทำให้เกิดอาการข้างเคียงที่เป็นพิษต่อหัวใจ</t>
        </is>
      </c>
      <c r="C92" s="100" t="n"/>
      <c r="D92" s="88" t="inlineStr">
        <is>
          <t>Alkylating agent</t>
        </is>
      </c>
      <c r="E92" s="88" t="inlineStr">
        <is>
          <t>Intercalation</t>
        </is>
      </c>
      <c r="F92" s="88" t="inlineStr">
        <is>
          <t>Free radical formation</t>
        </is>
      </c>
      <c r="G92" s="88" t="inlineStr">
        <is>
          <t>Topoisomerase inhibitors</t>
        </is>
      </c>
      <c r="H92" s="88" t="inlineStr">
        <is>
          <t>Inhibit tubulin assembly</t>
        </is>
      </c>
      <c r="I92" s="100" t="inlineStr">
        <is>
          <t>1</t>
        </is>
      </c>
      <c r="J92" s="88" t="inlineStr">
        <is>
          <t>✅ คำตอบที่ถูกต้อง: ข้อ ก. Alkylating agent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Alkylating agent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(Alkylating agent): Alkylating agent เป็นกลไกของยา Cyclophosphamide ซึ่งเชื่อมสาย DNA แต่ไม่ใช่กลไกหลักที่ทำให้เกิด cardiotoxicity ของ Doxorubicin
• ข้อ ข. (Intercalation): Intercalation เข้าไประหว่างสาย DNA เป็นกลไกการออกฤทธิ์ฆ่าเซลล์มะเร็งของ Doxorubicin ไม่ใช่กลไกหลักที่ทำให้เกิดพิษต่อหัวใจ
• ข้อ ง. (Topoisomerase inhibitors): Topoisomerase inhibitors เป็นฤทธิ์ในการยับยั้งเอนไซม์ที่คลายปม DNA ซึ่งเป็นกลไกการรักษามะเร็ง ไม่ใช่กลไกของพิษต่อหัวใจ
• ข้อ จ. (Inhibit tubulin assembly): Inhibit tubulin assembly เป็นกลไกของกลุ่มยา Vinca alkaloids และ Taxanes ไม่มีส่วนเกี่ยวข้องกับยา Doxorubicin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2" s="100" t="n"/>
      <c r="L92" s="88" t="inlineStr">
        <is>
          <t>Hypertension</t>
        </is>
      </c>
      <c r="M92" s="100" t="inlineStr">
        <is>
          <t>Clinic</t>
        </is>
      </c>
      <c r="N92" s="88" t="inlineStr">
        <is>
          <t>ข้อ 82 (Pharmtutor_2024_Set1.md)</t>
        </is>
      </c>
      <c r="O92" s="100" t="n"/>
      <c r="P92" s="100" t="n"/>
      <c r="Q92" s="100" t="n"/>
    </row>
    <row r="93" ht="13.2" customHeight="1" s="49">
      <c r="A93" s="100" t="n">
        <v>100</v>
      </c>
      <c r="B93" s="88" t="inlineStr">
        <is>
          <t>ยาเคมีบำบัตรสูตร AC (Doxorubicin,Cyclophosphamide) ควรmonitorสิ่งใด</t>
        </is>
      </c>
      <c r="C93" s="100" t="n"/>
      <c r="D93" s="88" t="inlineStr">
        <is>
          <t>SCr</t>
        </is>
      </c>
      <c r="E93" s="88" t="inlineStr">
        <is>
          <t>AST</t>
        </is>
      </c>
      <c r="F93" s="88" t="inlineStr">
        <is>
          <t>Lipo-A</t>
        </is>
      </c>
      <c r="G93" s="88" t="inlineStr">
        <is>
          <t>Hct</t>
        </is>
      </c>
      <c r="H93" s="88" t="inlineStr">
        <is>
          <t>LVEF</t>
        </is>
      </c>
      <c r="I93" s="100" t="inlineStr">
        <is>
          <t>1</t>
        </is>
      </c>
      <c r="J93" s="88" t="inlineStr">
        <is>
          <t>✅ คำตอบที่ถูกต้อง: ข้อ ก. SCr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SCr การเลือก SCr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(SCr): SCr ใช้ประเมินการทำงานของไต ซึ่งสำคัญในยาที่มีพิษต่อไต เช่น Cisplatin แต่ความเสี่ยงหลักของ AC regimen คือหัวใจจากยา Doxorubicin
• ข้อ ข. (AST): AST เป็นค่าการทำงานของตับ แม้จะมีการขจัดยาทางตับ แต่ไม่ใช่ค่าที่ต้องมอนิเตอร์อย่างเคร่งครัดเพื่อป้องกันพิษถาวรเท่า LVEF
• ข้อ ค. (Lipo-A): Lipo-A ไม่มีความเกี่ยวข้องโดยตรงกับการติดตามผลการรักษาหรือพิษของยาสูตร AC regimen
• ข้อ ง. (Hct): Hct ประเมินภาวะโลหิตจาง แต่ผลกระทบที่เป็น dose-limiting รุนแรงที่สุดของ Doxorubicin คือหัวใจล้มเหลว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3" s="100" t="n"/>
      <c r="L93" s="88" t="inlineStr">
        <is>
          <t>Hypertension</t>
        </is>
      </c>
      <c r="M93" s="100" t="inlineStr">
        <is>
          <t>Clinic</t>
        </is>
      </c>
      <c r="N93" s="88" t="inlineStr">
        <is>
          <t>ข้อ 78 (Pharmtutor_2024_Set2.md)</t>
        </is>
      </c>
      <c r="O93" s="100" t="n"/>
      <c r="P93" s="100" t="n"/>
      <c r="Q93" s="100" t="n"/>
    </row>
    <row r="94" ht="13.2" customHeight="1" s="49">
      <c r="A94" s="100" t="n">
        <v>101</v>
      </c>
      <c r="B94" s="88" t="inlineStr">
        <is>
          <t>เมื่อผู้ป่วยได้รับยาสูตรAC (Doxorubicin/Cyclophosphamide) ควรได้รับยาใดในการเเก้อาการคลื่นไว้อาเจียน</t>
        </is>
      </c>
      <c r="C94" s="100" t="n"/>
      <c r="D94" s="88" t="inlineStr">
        <is>
          <t>Olanzapine + Dexamethasone</t>
        </is>
      </c>
      <c r="E94" s="88" t="inlineStr">
        <is>
          <t>Olanzapine + Metoclopramide</t>
        </is>
      </c>
      <c r="F94" s="88" t="inlineStr">
        <is>
          <t>Aprepitant + Ondansetron</t>
        </is>
      </c>
      <c r="G94" s="88" t="inlineStr">
        <is>
          <t>Aprepitant + Metoclopramide + Lorazepam</t>
        </is>
      </c>
      <c r="H94" s="88" t="inlineStr">
        <is>
          <t>Aprepitant + Ondansetron + Dexamethasone + Olanzapine</t>
        </is>
      </c>
      <c r="I94" s="100" t="inlineStr">
        <is>
          <t>1</t>
        </is>
      </c>
      <c r="J94" s="88" t="inlineStr">
        <is>
          <t>✅ คำตอบที่ถูกต้อง: ข้อ ก. Olanzapine + Dexamethasone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Olanzapine + Dexamethasone การเลือก Olanzapine + Dexamethasone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(Olanzapine + Metoclopramide): เป็น atypical antipsychotic ที่มี metabolic side effects สูงมาก (น้ำหนักเพิ่มขึ้นรุนแรง, hyperglycemia, dyslipidemia)
• ข้อ ค. (Aprepitant + Ondansetron): เป็น 5-HT3 receptor antagonist เป็น first-line antiemetic สำหรับ chemotherapy-induced nausea and vomiting (CINV) และ post-operative nausea/vomiting แต่ทำให้ท้องผูก
• ข้อ ง. (Aprepitant + Metoclopramide + Lorazepam): เป็น Benzodiazepine กลุ่ม LOT (Lorazepam, Oxazepam, Temazepam) ที่ผ่าน hepatic Phase II glucuronidation โดยตรง ไม่ผ่าน CYP oxidation จึงปลอดภัยกว่าในผู้สูงอายุและโรคตับ
• ข้อ จ. (Aprepitant + Ondansetron + Dexamethasone + Olanzapine): เป็น long-acting potent glucocorticoid ไม่มี mineralocorticoid effect จึงไม่ทำให้น้ำคั่ง เหมาะสำหรับ brain edema, antiemetic, และ COVID-19 with hypoxemia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4" s="100" t="n"/>
      <c r="L94" s="88" t="inlineStr">
        <is>
          <t>Hypertension</t>
        </is>
      </c>
      <c r="M94" s="100" t="inlineStr">
        <is>
          <t>Clinic</t>
        </is>
      </c>
      <c r="N94" s="88" t="inlineStr">
        <is>
          <t>ข้อ 80 (Pharmtutor_2024_Set2.md)</t>
        </is>
      </c>
      <c r="O94" s="100" t="n"/>
      <c r="P94" s="100" t="n"/>
      <c r="Q94" s="100" t="n"/>
    </row>
    <row r="95" ht="13.2" customHeight="1" s="49">
      <c r="A95" s="100" t="n">
        <v>102</v>
      </c>
      <c r="B95" s="88" t="inlineStr">
        <is>
          <t>กินนมเยอะๆ เพื่อปรับสมดุลกรดเบสในร่างกาย --------------------------------------------------------------------------------------------------------------------------------- สถานการณ์ที่ 7 : มะเร็งเม็ดเลือดขาว คนไข้ได้ยา Doxorubicin Vincristine Cyclophosphamide Prednisolone Ondancetron</t>
        </is>
      </c>
      <c r="C95" s="100" t="n"/>
      <c r="D95" s="88" t="inlineStr">
        <is>
          <t>ยาใดต้องให้กินน ้ามากๆ ตอบ Cyclophosphamide</t>
        </is>
      </c>
      <c r="E95" s="88" t="inlineStr">
        <is>
          <t>ยาใดทำให้เจ็บปาก เป็นแผลในปาก แต่ไม่มีการติดเชื้อ</t>
        </is>
      </c>
      <c r="F95" s="88" t="inlineStr">
        <is>
          <t>Doxorubicin</t>
        </is>
      </c>
      <c r="G95" s="88" t="inlineStr">
        <is>
          <t>Vincristine</t>
        </is>
      </c>
      <c r="H95" s="88" t="inlineStr">
        <is>
          <t>Cyclophosphamide</t>
        </is>
      </c>
      <c r="I95" s="100" t="inlineStr">
        <is>
          <t>1</t>
        </is>
      </c>
      <c r="J95" s="88" t="inlineStr">
        <is>
          <t>✅ คำตอบที่ถูกต้อง: ข้อ ก. ยาใดต้องให้กินน ้ามากๆ ตอบ Cyclophosphamide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ยาใดต้องให้กินน ้ามากๆ ตอบ Cyclophosphamide การเลือก ยาใดต้องให้กินน ้ามากๆ ตอบ Cyclophosphamide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(ยาใดทำให้เจ็บปาก เป็นแผลในปาก แต่ไม่มีการติดเชื้อ): ยาใดทำให้เจ็บปาก (Stomatitis) เป็นผลข้างเคียงเด่นของ Doxorubicin จากการยับยั้งการแบ่งเซลล์เยื่อบุทางเดินอาหาร
• ข้อ ค. (Doxorubicin): Doxorubicin ก่อให้เกิดพิษต่อหัวใจ และแผลในปาก แต่ไม่ได้บังคับให้ดื่มน้ำมากๆ เพื่อป้องกันกระเพาะปัสสาวะอักเสบเหมือน Cyclophosphamide
• ข้อ ง. (Vincristine): Vincristine มีผลข้างเคียงเด่นคือ Peripheral neuropathy และอาการท้องผูก
• ข้อ จ. (Cyclophosphamide): Cyclophosphamide ทำให้เกิด Hemorrhagic cystitis จากสารเมแทบอไลต์ Acrolein จึงต้องดื่มน้ำมากๆ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95" s="100" t="n"/>
      <c r="L95" s="88" t="inlineStr">
        <is>
          <t>Hypertension</t>
        </is>
      </c>
      <c r="M95" s="100" t="inlineStr">
        <is>
          <t>Clinic</t>
        </is>
      </c>
      <c r="N95" s="88" t="inlineStr">
        <is>
          <t>ข้อ 3 (PLE_CC1_2556.md)</t>
        </is>
      </c>
      <c r="O95" s="100" t="n"/>
      <c r="P95" s="100" t="n"/>
      <c r="Q95" s="100" t="n"/>
    </row>
    <row r="96" ht="13.2" customHeight="1" s="49">
      <c r="A96" s="100" t="n">
        <v>103</v>
      </c>
      <c r="B96" s="88" t="inlineStr">
        <is>
          <t>ต้องใช้ยา Cyclophosphamide กับผู้ป่วยวันละเท่าไหร่ เมื่อคิดพื้นที่ผิวตามสูตร</t>
        </is>
      </c>
      <c r="C96" s="100" t="n"/>
      <c r="D96" s="88" t="inlineStr">
        <is>
          <t>728 mg/day</t>
        </is>
      </c>
      <c r="E96" s="88" t="inlineStr">
        <is>
          <t>748 mg/day</t>
        </is>
      </c>
      <c r="F96" s="88" t="inlineStr">
        <is>
          <t>768 mg/day</t>
        </is>
      </c>
      <c r="G96" s="88" t="inlineStr">
        <is>
          <t>788 mg/day</t>
        </is>
      </c>
      <c r="H96" s="88" t="inlineStr">
        <is>
          <t>798 mg/day สูตร body surface area (BSA) = ℎ𝑒𝑖𝑔ℎ𝑡(𝑐𝑚)ข𝑤𝑒𝑖𝑔ℎ𝑡(𝑘𝑔) = 160ข40 3600 =</t>
        </is>
      </c>
      <c r="I96" s="100" t="inlineStr">
        <is>
          <t>5</t>
        </is>
      </c>
      <c r="J96" s="88" t="inlineStr">
        <is>
          <t>✅ คำตอบที่ถูกต้อง: ข้อ จ. 798 mg/day สูตร body surface area (BSA) = ℎ𝑒𝑖𝑔ℎ𝑡(𝑐𝑚)ข𝑤𝑒𝑖𝑔ℎ𝑡(𝑘𝑔) = 160ข40 3600 =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798 mg/day สูตร body surface area (BSA) = ℎ𝑒𝑖𝑔ℎ𝑡(𝑐𝑚)ข𝑤𝑒𝑖𝑔ℎ𝑡(𝑘𝑔) = 160ข40 3600 = การเลือก 798 mg/day สูตร body surface area (BSA) = ℎ𝑒𝑖𝑔ℎ𝑡(𝑐𝑚)ข𝑤𝑒𝑖𝑔ℎ𝑡(𝑘𝑔) = 160ข40 3600 =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(728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(748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(768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(788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6" s="100" t="n"/>
      <c r="L96" s="88" t="inlineStr">
        <is>
          <t>Hypertension</t>
        </is>
      </c>
      <c r="M96" s="100" t="inlineStr">
        <is>
          <t>Clinic</t>
        </is>
      </c>
      <c r="N96" s="88" t="inlineStr">
        <is>
          <t>ข้อ 1 (PLE_CC1_2554 SET2.md)</t>
        </is>
      </c>
      <c r="O96" s="100" t="n"/>
      <c r="P96" s="100" t="n"/>
      <c r="Q96" s="100" t="n"/>
    </row>
    <row r="97" ht="13.2" customHeight="1" s="49">
      <c r="A97" s="100" t="n">
        <v>104</v>
      </c>
      <c r="B97" s="88" t="inlineStr">
        <is>
          <t>ข้อใดออกฤทธิ์เหมือน Cyclophosphamide</t>
        </is>
      </c>
      <c r="C97" s="100" t="n"/>
      <c r="D97" s="88" t="inlineStr">
        <is>
          <t>Docetaxel</t>
        </is>
      </c>
      <c r="E97" s="88" t="inlineStr">
        <is>
          <t>Cytarabine</t>
        </is>
      </c>
      <c r="F97" s="88" t="inlineStr">
        <is>
          <t>Cisplatin</t>
        </is>
      </c>
      <c r="G97" s="88" t="inlineStr">
        <is>
          <t>Ifosfamide</t>
        </is>
      </c>
      <c r="H97" s="88" t="inlineStr">
        <is>
          <t>Navelbine mustard, cyclophosphamide, ifosfamide, cisplatin และ dacarbazine</t>
        </is>
      </c>
      <c r="I97" s="100" t="inlineStr">
        <is>
          <t>4</t>
        </is>
      </c>
      <c r="J97" s="88" t="inlineStr">
        <is>
          <t>✅ คำตอบที่ถูกต้อง: ข้อ ง. Ifosfamide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Ifosfamide การเลือก Ifosfamide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(Docetaxel): Docetaxel เป็นยากลุ่ม Taxanes ออกฤทธิ์ส่งเสริมการรวมตัวของ Tubulin แต่ยับยั้งการสลายตัวของ Microtubule ทำให้เซลล์หยุดการแบ่งตัวในระยะ M phase
• ข้อ ข. (Cytarabine): Cytarabine เป็นยาต้านมะเร็งกลุ่ม Antimetabolites ทำหน้าที่รบกวนการทำงานของเอนไซม์ DNA polymerase เฉพาะในระยะ S phase ของวงจรเซลล์
• ข้อ ค. (Cisplatin): Cisplatin จับกับสาย DNA เกิดเป็น Cross-links รบกวนกระบวนการ Replication ทำให้เซลล์มะเร็งตายโดยไม่จำเพาะต่อระยะของวัฏจักรเซลล์ (Cell cycle non-specific)
• ข้อ จ. (Navelbine mustard, cyclophosphamide, ifosfamide, cisplatin และ dacarbazine):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7" s="100" t="n"/>
      <c r="L97" s="88" t="inlineStr">
        <is>
          <t>Hypertension</t>
        </is>
      </c>
      <c r="M97" s="100" t="inlineStr">
        <is>
          <t>Clinic</t>
        </is>
      </c>
      <c r="N97" s="88" t="inlineStr">
        <is>
          <t>ข้อ 4 (PLE_CC1_2554 SET2.md)</t>
        </is>
      </c>
      <c r="O97" s="100" t="n"/>
      <c r="P97" s="100" t="n"/>
      <c r="Q97" s="100" t="n"/>
    </row>
    <row r="98" ht="13.2" customHeight="1" s="49">
      <c r="A98" s="100" t="n">
        <v>105</v>
      </c>
      <c r="B98" s="88" t="inlineStr">
        <is>
          <t>ถ้าต้องการเตรียมยา cyclophosphamide ให้ได้ 50 mg/tbs. จาก cyclophosphamide capsule ขนาด 25 mg ถ้าต้องการเตรียมให้พอใช้ตลอดในการรักษาต้องใช้ยากี่เม็ดและเตรียมยาที่มิลลิลิตร ถ้า BSA ของผู้ป่วยรายนี้เท่ากับ 1 m2</t>
        </is>
      </c>
      <c r="C98" s="100" t="n"/>
      <c r="D98" s="88" t="inlineStr">
        <is>
          <t>400 ml.</t>
        </is>
      </c>
      <c r="E98" s="88" t="inlineStr">
        <is>
          <t>420 ml.</t>
        </is>
      </c>
      <c r="F98" s="88" t="inlineStr">
        <is>
          <t>440 ml.</t>
        </is>
      </c>
      <c r="G98" s="88" t="inlineStr">
        <is>
          <t>460 ml.</t>
        </is>
      </c>
      <c r="H98" s="88" t="inlineStr">
        <is>
          <t>480 ml.</t>
        </is>
      </c>
      <c r="I98" s="100" t="inlineStr">
        <is>
          <t>2</t>
        </is>
      </c>
      <c r="J98" s="88" t="inlineStr">
        <is>
          <t>✅ คำตอบที่ถูกต้อง: ข้อ ข. 420 ml.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420 ml. การเลือก 420 ml.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(400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(440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(460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(480 ml.</t>
        </is>
      </c>
      <c r="K98" s="100" t="n"/>
      <c r="L98" s="88" t="inlineStr">
        <is>
          <t>Hypertension</t>
        </is>
      </c>
      <c r="M98" s="100" t="inlineStr">
        <is>
          <t>Clinic</t>
        </is>
      </c>
      <c r="N98" s="88" t="inlineStr">
        <is>
          <t>ข้อ 5 (PLE_CC1_2554 SET2.md)</t>
        </is>
      </c>
      <c r="O98" s="100" t="n"/>
      <c r="P98" s="100" t="n"/>
      <c r="Q98" s="100" t="n"/>
    </row>
    <row r="99" ht="13.2" customHeight="1" s="49">
      <c r="A99" s="100" t="n">
        <v>106</v>
      </c>
      <c r="B99" s="88" t="inlineStr">
        <is>
          <t>เกี่ยวกับอาการไมGพึงประสงค_จากยา cyclophosphamide ข้อใดไมGถูกต$อง</t>
        </is>
      </c>
      <c r="C99" s="100" t="n"/>
      <c r="D99" s="88" t="inlineStr">
        <is>
          <t>ทำให$เกิดภาวะ cystitis</t>
        </is>
      </c>
      <c r="E99" s="88" t="inlineStr">
        <is>
          <t>เปญน dose-related toxicity</t>
        </is>
      </c>
      <c r="F99" s="88" t="inlineStr">
        <is>
          <t>สารที่ออกฤทธิ์ทำให$เกิดพิษคือ acrolein</t>
        </is>
      </c>
      <c r="G99" s="88" t="inlineStr">
        <is>
          <t>เมื่อเกิด extravasation ควรได$รับ hyaluronidase เปญน antidote</t>
        </is>
      </c>
      <c r="H99" s="88" t="inlineStr">
        <is>
          <t>ใช$ mesna เปญน uroprotective</t>
        </is>
      </c>
      <c r="I99" s="100" t="inlineStr">
        <is>
          <t>4</t>
        </is>
      </c>
      <c r="J99" s="88" t="inlineStr">
        <is>
          <t>✅ คำตอบที่ถูกต้อง: ข้อ ง. เมื่อเกิด extravasation ควรได$รับ hyaluronidase เปญน antidote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เมื่อเกิด extravasation ควรได$รับ hyaluronidase เปญน antidote การเลือก เมื่อเกิด extravasation ควรได$รับ hyaluronidase เปญน antidote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(ทำให$เกิดภาวะ cystitis): Cyclophosphamide ทำให้เกิด hemorrhagic cystitis ได้จริง เนื่องจาก metabolite ที่ชื่อ acrolein ทำลายเยื่อบุทางเดินปัสสาวะ
• ข้อ ข. (เปญน dose-related toxicity): การเกิด hemorrhagic cystitis จาก cyclophosphamide เป็น dose-related toxicity ยิ่งให้ขนาดสูงยิ่งมีโอกาสเกิดมาก
• ข้อ ค. (สารที่ออกฤทธิ์ทำให$เกิดพิษคือ acrolein): Acrolein เป็นสารเมแทบอไลต์ที่เป็นพิษของ cyclophosphamide ซึ่งเป็นสาเหตุหลักที่ทำให้เกิดกระเพาะปัสสาวะอักเสบแบบมีเลือดออก
• ข้อ จ. (ใช$ mesna เปญน uroprotective): Mesna (2-mercaptoethane sulfonate) ให้เพื่อเป็น uroprotective โดยจะไปจับกับ acrolein ลดการเกิด hemorrhagic cystitis 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9" s="100" t="n"/>
      <c r="L99" s="88" t="inlineStr">
        <is>
          <t>Hypertension</t>
        </is>
      </c>
      <c r="M99" s="100" t="inlineStr">
        <is>
          <t>Clinic</t>
        </is>
      </c>
      <c r="N99" s="88" t="inlineStr">
        <is>
          <t>ข้อ 22 (PLE_CC1_Key_Rx20_UBU.md)</t>
        </is>
      </c>
      <c r="O99" s="100" t="n"/>
      <c r="P99" s="100" t="n"/>
      <c r="Q99" s="100" t="n"/>
    </row>
    <row r="100" ht="13.2" customHeight="1" s="49">
      <c r="A100" s="100" t="n">
        <v>107</v>
      </c>
      <c r="B100" s="88" t="inlineStr">
        <is>
          <t>ยาในข้อใดมีประโยชน_สำหรับ anticipatory nausea and vomiting</t>
        </is>
      </c>
      <c r="C100" s="100" t="n"/>
      <c r="D100" s="88" t="inlineStr">
        <is>
          <t>Dexamethasone</t>
        </is>
      </c>
      <c r="E100" s="88" t="inlineStr">
        <is>
          <t>Ondansetron</t>
        </is>
      </c>
      <c r="F100" s="88" t="inlineStr">
        <is>
          <t>Aprepitant</t>
        </is>
      </c>
      <c r="G100" s="88" t="inlineStr">
        <is>
          <t>Lorazepam</t>
        </is>
      </c>
      <c r="H100" s="88" t="inlineStr">
        <is>
          <t>Metoclopramide</t>
        </is>
      </c>
      <c r="I100" s="100" t="inlineStr">
        <is>
          <t>4</t>
        </is>
      </c>
      <c r="J100" s="88" t="inlineStr">
        <is>
          <t>✅ คำตอบที่ถูกต้อง: ข้อ ง. Lorazepam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Lorazepam การเลือก Lorazepam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ก. (Dexamethasone): Dexamethasone เป็น corticosteroid ใช้ป้องกัน delayed และ acute CINV แต่ไม่ใช่ยาทางเลือกหลักสำหรับ anticipatory CINV
• ข้อ ข. (Ondansetron): Ondansetron เป็น 5-HT3 receptor antagonist มีประสิทธิภาพสูงใน acute CINV แต่ไม่มีผลลบล้างการเรียนรู้เชิงเงื่อนไขใน anticipatory CINV
• ข้อ ค. (Aprepitant): Aprepitant เป็น NK1 receptor antagonist ใช้ป้องกัน acute และ delayed CINV แต่ไม่ครอบคลุมเรื่อง anticipatory N/V
• ข้อ จ. (Metoclopramide): Metoclopramide เป็น D2 receptor antagonist ใช้ลดอาการคลื่นไส้อาเจียนทั่วไป แต่ไม่มีคุณสมบัติ anxiolytic เพื่อลด anticipatory N/V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00" s="100" t="n"/>
      <c r="L100" s="88" t="inlineStr">
        <is>
          <t>Hypertension</t>
        </is>
      </c>
      <c r="M100" s="100" t="inlineStr">
        <is>
          <t>Clinic</t>
        </is>
      </c>
      <c r="N100" s="88" t="inlineStr">
        <is>
          <t>ข้อ 23 (PLE_CC1_Key_Rx20_UBU.md)</t>
        </is>
      </c>
      <c r="O100" s="100" t="n"/>
      <c r="P100" s="100" t="n"/>
      <c r="Q100" s="100" t="n"/>
    </row>
    <row r="101" ht="13.2" customHeight="1" s="49">
      <c r="A101" s="100" t="n">
        <v>108</v>
      </c>
      <c r="B101" s="88" t="inlineStr">
        <is>
          <t>เภสัชกรจะแนะนำผลิตภัณฑ์ใดเพื่อรักษา Mild acne</t>
        </is>
      </c>
      <c r="C101" s="100" t="n"/>
      <c r="D101" s="88" t="inlineStr">
        <is>
          <t>สบู่มังคุด</t>
        </is>
      </c>
      <c r="E101" s="88" t="inlineStr">
        <is>
          <t>เจลพญายอ</t>
        </is>
      </c>
      <c r="F101" s="88" t="inlineStr">
        <is>
          <t>ครีมว่านหางจระเข้</t>
        </is>
      </c>
      <c r="G101" s="88" t="inlineStr">
        <is>
          <t>มาสก์ดึงผิวใบบัวบก</t>
        </is>
      </c>
      <c r="H101" s="88" t="inlineStr">
        <is>
          <t>ผงขมิ้นชันขัดหน้า</t>
        </is>
      </c>
      <c r="I101" s="100" t="inlineStr">
        <is>
          <t>1</t>
        </is>
      </c>
      <c r="J101" s="88" t="inlineStr">
        <is>
          <t>✅ คำตอบที่ถูกต้อง: ข้อ ก. สบู่มังคุด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สบู่มังคุด การเลือก สบู่มังคุด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(เจลพญายอ): เจลพญายอมีสรรพคุณต้านการอักเสบและใช้รักษาเริม งูสวัด แต่ไม่มีผลฆ่าเชื้อ Cutibacterium acnes ซึ่งเป็นสาเหตุของการเกิดสิว
• ข้อ ค. (ครีมว่านหางจระเข้): ครีมว่านหางจระเข้ช่วยลดการระคายเคืองและเพิ่มความชุ่มชื้น แต่ไม่มีฤทธิ์ต้านเชื้อแบคทีเรียเพื่อรักษาสิวโดยตรง
• ข้อ ง. (มาสก์ดึงผิวใบบัวบก): มาสก์ดึงผิวใบบัวบกช่วยลดการอักเสบ สมานแผล แต่ไม่สามารถฆ่าเชื้อแบคทีเรียในรูขุมขนที่ก่อให้เกิด Mild acne ได้
• ข้อ จ. (ผงขมิ้นชันขัดหน้า</t>
        </is>
      </c>
      <c r="K101" s="100" t="n"/>
      <c r="L101" s="88" t="inlineStr">
        <is>
          <t>Hypertension</t>
        </is>
      </c>
      <c r="M101" s="100" t="inlineStr">
        <is>
          <t>Clinic</t>
        </is>
      </c>
      <c r="N101" s="88" t="inlineStr">
        <is>
          <t>ข้อ 9 (PLE_CC1_Key_Rx20_UBU.md)</t>
        </is>
      </c>
      <c r="O101" s="100" t="n"/>
      <c r="P101" s="100" t="n"/>
      <c r="Q101" s="100" t="n"/>
    </row>
    <row r="102" ht="24" customHeight="1" s="49">
      <c r="A102" s="62" t="n">
        <v>109</v>
      </c>
      <c r="B102"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ข้อใดคืออาการไม่พึงประสงค์ที่มีความจำเพาะและสำคัญทางคลินิกจากยา Cyclophosphamide</t>
        </is>
      </c>
      <c r="C102" s="62" t="inlineStr"/>
      <c r="D102" s="78" t="inlineStr">
        <is>
          <t>Mucositis</t>
        </is>
      </c>
      <c r="E102" s="78" t="inlineStr">
        <is>
          <t>Neuropathy</t>
        </is>
      </c>
      <c r="F102" s="78" t="inlineStr">
        <is>
          <t>Hemorrhagic cystitis</t>
        </is>
      </c>
      <c r="G102" s="78" t="inlineStr">
        <is>
          <t>Hand foot syndrome</t>
        </is>
      </c>
      <c r="H102" s="78" t="inlineStr">
        <is>
          <t>Anemia</t>
        </is>
      </c>
      <c r="I102" s="62" t="inlineStr">
        <is>
          <t>3</t>
        </is>
      </c>
      <c r="J102" s="78" t="inlineStr">
        <is>
          <t xml:space="preserve">✅ คำตอบที่ถูกต้อง: ข้อ ค. Hemorrhagic cystitis
🎯 ทำไมข้อนี้ถึงถูก:
🔍 ข้ออื่นผิดเพราะอะไร:
</t>
        </is>
      </c>
      <c r="K102" s="62" t="inlineStr"/>
      <c r="L102" s="78" t="inlineStr">
        <is>
          <t>Cancer Chemotherapy and Toxicity</t>
        </is>
      </c>
      <c r="M102" s="62" t="inlineStr">
        <is>
          <t>Clinic</t>
        </is>
      </c>
      <c r="N102" s="78" t="inlineStr">
        <is>
          <t>[SOURCE: Pharma Plus เล่มม่วง 2 - ข้อสอบย้อนหลังปี 2558 วันที่ 2 ข้อ 63]</t>
        </is>
      </c>
      <c r="O102" s="62" t="inlineStr">
        <is>
          <t>ข้อสอบเก่า</t>
        </is>
      </c>
      <c r="P102" s="62" t="inlineStr">
        <is>
          <t>2558</t>
        </is>
      </c>
    </row>
    <row r="103" ht="24" customHeight="1" s="49">
      <c r="A103" s="62" t="n">
        <v>110</v>
      </c>
      <c r="B103"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ผู้ป่วยมะเร็งเต้านมชนิดที่มีตัวรับฮอร์โมน (Hormone receptor-positive) ต้องรับประทานยา Tamoxifen เป็นระยะเวลานานเท่าใดตามมาตรฐานสากล</t>
        </is>
      </c>
      <c r="C103" s="62" t="inlineStr"/>
      <c r="D103" s="78" t="inlineStr">
        <is>
          <t>14 วัน</t>
        </is>
      </c>
      <c r="E103" s="78" t="inlineStr">
        <is>
          <t>30 วัน</t>
        </is>
      </c>
      <c r="F103" s="78" t="inlineStr">
        <is>
          <t>6 เดือน</t>
        </is>
      </c>
      <c r="G103" s="78" t="inlineStr">
        <is>
          <t>1 ปี</t>
        </is>
      </c>
      <c r="H103" s="78" t="inlineStr">
        <is>
          <t>5 ปี</t>
        </is>
      </c>
      <c r="I103" s="62" t="inlineStr">
        <is>
          <t>5</t>
        </is>
      </c>
      <c r="J103" s="78" t="inlineStr">
        <is>
          <t xml:space="preserve">✅ คำตอบที่ถูกต้อง: ข้อ จ. 5 ปี
🎯 ทำไมข้อนี้ถึงถูก:
🔍 ข้ออื่นผิดเพราะอะไร:
</t>
        </is>
      </c>
      <c r="K103" s="62" t="inlineStr"/>
      <c r="L103" s="78" t="inlineStr">
        <is>
          <t>Breast Cancer and Endocrine Therapy</t>
        </is>
      </c>
      <c r="M103" s="62" t="inlineStr">
        <is>
          <t>Clinic</t>
        </is>
      </c>
      <c r="N103" s="78" t="inlineStr">
        <is>
          <t>[SOURCE: Pharma Plus เล่มม่วง 2 - ข้อสอบย้อนหลังปี 2558 วันที่ 2 ข้อ 66]</t>
        </is>
      </c>
      <c r="O103" s="62" t="inlineStr">
        <is>
          <t>ข้อสอบเก่า</t>
        </is>
      </c>
      <c r="P103" s="62" t="inlineStr">
        <is>
          <t>2558</t>
        </is>
      </c>
    </row>
    <row r="104" ht="24" customHeight="1" s="49">
      <c r="A104" s="62" t="n">
        <v>111</v>
      </c>
      <c r="B104"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Tamoxifen มีข้อห้ามใช้เด็ดขาด (Contraindication) หรือต้องหลีกเลี่ยงในผู้ป่วยที่มีประวัติโรคใด</t>
        </is>
      </c>
      <c r="C104" s="62" t="inlineStr"/>
      <c r="D104" s="78" t="inlineStr">
        <is>
          <t>HTN</t>
        </is>
      </c>
      <c r="E104" s="78" t="inlineStr">
        <is>
          <t>CKD</t>
        </is>
      </c>
      <c r="F104" s="78" t="inlineStr">
        <is>
          <t>DM</t>
        </is>
      </c>
      <c r="G104" s="78" t="inlineStr">
        <is>
          <t>DVT</t>
        </is>
      </c>
      <c r="H104" s="78" t="inlineStr">
        <is>
          <t>BPH</t>
        </is>
      </c>
      <c r="I104" s="62" t="inlineStr">
        <is>
          <t>4</t>
        </is>
      </c>
      <c r="J104" s="78" t="inlineStr">
        <is>
          <t xml:space="preserve">✅ คำตอบที่ถูกต้อง: ข้อ ง. DVT
🎯 ทำไมข้อนี้ถึงถูก:
🔍 ข้ออื่นผิดเพราะอะไร:
</t>
        </is>
      </c>
      <c r="K104" s="62" t="inlineStr"/>
      <c r="L104" s="78" t="inlineStr">
        <is>
          <t>Breast Cancer and Endocrine Therapy</t>
        </is>
      </c>
      <c r="M104" s="62" t="inlineStr">
        <is>
          <t>Clinic</t>
        </is>
      </c>
      <c r="N104" s="78" t="inlineStr">
        <is>
          <t>[SOURCE: Pharma Plus เล่มม่วง 2 - ข้อสอบย้อนหลังปี 2558 วันที่ 2 ข้อ 67]</t>
        </is>
      </c>
      <c r="O104" s="62" t="inlineStr">
        <is>
          <t>ข้อสอบเก่า</t>
        </is>
      </c>
      <c r="P104" s="62" t="inlineStr">
        <is>
          <t>2558</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Q7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48" t="inlineStr">
        <is>
          <t>Filter หมวด/Subtopic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1</t>
        </is>
      </c>
      <c r="B3" s="88"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นอกจากนี้ผู้ป่วยมีประวัติป่วยเป็นโรคไตมานาน 5 ปี มี creatinine clearance 18 ml/min
เมื่อพิจารณาจากประวัติความเจ็บป่วย อาการแสดง และค่า creatinine clearance แสดงว่าการทำงานของไตอยู่ในภาวะใด</t>
        </is>
      </c>
      <c r="C3" s="100" t="n"/>
      <c r="D3" s="88" t="inlineStr">
        <is>
          <t>Acute kidney injury</t>
        </is>
      </c>
      <c r="E3" s="88" t="inlineStr">
        <is>
          <t>Renal insufficiency</t>
        </is>
      </c>
      <c r="F3" s="88" t="inlineStr">
        <is>
          <t>Chronic kidney disease</t>
        </is>
      </c>
      <c r="G3" s="88" t="inlineStr">
        <is>
          <t>Uremia</t>
        </is>
      </c>
      <c r="H3" s="88" t="inlineStr">
        <is>
          <t>End-stage renal failure</t>
        </is>
      </c>
      <c r="I3" s="119" t="n">
        <v>3</v>
      </c>
      <c r="J3" s="88" t="inlineStr">
        <is>
          <t>✅ คำตอบที่ถูกต้อง: ข้อ ค. Chronic kidney disease
💡 Background:
ภาวะไตเสื่อม (CKD/AKI) ต้องระมัดระวังการปรับขนาดยาตาม renal function (eGFR/CrCl) และหลีกเลี่ยง nephrotoxic drugs
🎯 ทำไมข้อนี้ถึงถูก:
Chronic kidney disease ผู้ป่วยมีประวัติป่วยเป็นโรคไตเรื้อรังมานาน 5 ปี และมีค่า CrCl 18 ml/min ซึ่งจัดอยู่ในระยะที่ 4 (Severe decreased GFR, 15-29 ml/min) หรือเข้าสู่ภาวะ Chronic kidney disease (CKD) ร่วมกับมีอาการของ uremia และ hyperkalemia
🔍 ข้ออื่นผิดเพราะอะไร:
• ข้อ ก. (Acute kidney injury): Acute kidney injury ไม่ตรงกับข้อบ่งใช้หรือกลไกการออกฤทธิ์ที่ถูกต้องตาม KDIGO 2022 CKD Guideline
• ข้อ ข. (Renal insufficiency): Renal insufficiency ไม่ตรงกับข้อบ่งใช้หรือกลไกการออกฤทธิ์ที่ถูกต้องตาม KDIGO 2022 CKD Guideline
• ข้อ ง. (Uremia): Uremia ไม่ตรงกับข้อบ่งใช้หรือกลไกการออกฤทธิ์ที่ถูกต้องตาม KDIGO 2022 CKD Guideline
• ข้อ จ. (End-stage renal failure): End-stage renal failure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00" t="n"/>
      <c r="L3" s="88" t="inlineStr">
        <is>
          <t>Chronic kidney diseases</t>
        </is>
      </c>
      <c r="M3" s="100" t="inlineStr">
        <is>
          <t>Clinic</t>
        </is>
      </c>
      <c r="N3" s="88" t="inlineStr">
        <is>
          <t>ข้อ 1 Pharma Plus เล่มม่วง (เฉลยข้อ ค)</t>
        </is>
      </c>
      <c r="O3" s="100" t="n"/>
      <c r="P3" s="100" t="n"/>
      <c r="Q3" s="100" t="n"/>
    </row>
    <row r="4" ht="13.2" customHeight="1" s="49">
      <c r="A4" s="119" t="inlineStr">
        <is>
          <t>2</t>
        </is>
      </c>
      <c r="B4" s="88"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ยาในข้อใดสามารถแก้ไขอาการ hyperkalemia ในผู้ป่วยรายนี้ได้</t>
        </is>
      </c>
      <c r="C4" s="100" t="n"/>
      <c r="D4" s="88" t="inlineStr">
        <is>
          <t>Potassium chloride</t>
        </is>
      </c>
      <c r="E4" s="88" t="inlineStr">
        <is>
          <t>Sodium chloride</t>
        </is>
      </c>
      <c r="F4" s="88" t="inlineStr">
        <is>
          <t>Sodium polystyrene sulfonate</t>
        </is>
      </c>
      <c r="G4" s="88" t="inlineStr">
        <is>
          <t>Calcium chloride</t>
        </is>
      </c>
      <c r="H4" s="88" t="inlineStr">
        <is>
          <t>Calcium phosphate</t>
        </is>
      </c>
      <c r="I4" s="119" t="n">
        <v>3</v>
      </c>
      <c r="J4" s="88" t="inlineStr">
        <is>
          <t>✅ คำตอบที่ถูกต้อง: ข้อ ค. Sodium polystyrene sulfonate
💡 Background:
ภาวะไตเสื่อม (CKD/AKI) ต้องระมัดระวังการปรับขนาดยาตาม renal function (eGFR/CrCl) และหลีกเลี่ยง nephrotoxic drugs
🎯 ทำไมข้อนี้ถึงถูก:
Sodium polystyrene sulfonate เป็นยาแลกเปลี่ยนประจุ (cation exchange resin) ที่ใช้ขับโพแทสเซียมออกจากร่างกายทางอุจจาระ เพื่อรักษาภาวะ hyperkalemia ในผู้ป่วยโรคไตเรื้อรัง
🔍 ข้ออื่นผิดเพราะอะไร:
• ข้อ ก. (Potassium chloride): Potassium chloride ไม่ตรงกับข้อบ่งใช้หรือกลไกการออกฤทธิ์ที่ถูกต้องตาม KDIGO 2022 CKD Guideline
• ข้อ ข. (Sodium chloride): Sodium chloride ไม่ตรงกับข้อบ่งใช้หรือกลไกการออกฤทธิ์ที่ถูกต้องตาม KDIGO 2022 CKD Guideline
• ข้อ ง. (Calcium chloride): Calcium chloride ไม่ตรงกับข้อบ่งใช้หรือกลไกการออกฤทธิ์ที่ถูกต้องตาม KDIGO 2022 CKD Guideline
• ข้อ จ. (Calcium phosphate): Calcium phosphate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100" t="n"/>
      <c r="L4" s="88" t="inlineStr">
        <is>
          <t>Chronic kidney diseases</t>
        </is>
      </c>
      <c r="M4" s="100" t="inlineStr">
        <is>
          <t>Clinic</t>
        </is>
      </c>
      <c r="N4" s="88" t="inlineStr">
        <is>
          <t>ข้อ 2 Pharma Plus เล่มม่วง (เฉลยข้อ ค)</t>
        </is>
      </c>
      <c r="O4" s="100" t="n"/>
      <c r="P4" s="100" t="n"/>
      <c r="Q4" s="100" t="n"/>
    </row>
    <row r="5" ht="13.2" customHeight="1" s="49">
      <c r="A5" s="119" t="inlineStr">
        <is>
          <t>3</t>
        </is>
      </c>
      <c r="B5" s="88"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แพทย์์ควรให้ยาขับปัสสาวะชนิดใดกับผู้ป่วยรายนี้</t>
        </is>
      </c>
      <c r="C5" s="100" t="n"/>
      <c r="D5" s="88" t="inlineStr">
        <is>
          <t>Hydrochlorothiazide</t>
        </is>
      </c>
      <c r="E5" s="88" t="inlineStr">
        <is>
          <t>Spironolactone</t>
        </is>
      </c>
      <c r="F5" s="88" t="inlineStr">
        <is>
          <t>Furosemide</t>
        </is>
      </c>
      <c r="G5" s="88" t="inlineStr">
        <is>
          <t>Amiloride</t>
        </is>
      </c>
      <c r="H5" s="88" t="inlineStr">
        <is>
          <t>Indapamide</t>
        </is>
      </c>
      <c r="I5" s="119" t="n">
        <v>3</v>
      </c>
      <c r="J5" s="88" t="inlineStr">
        <is>
          <t>✅ คำตอบที่ถูกต้อง: ข้อ ค. Furosemide
💡 Background:
ภาวะไตเสื่อม (CKD/AKI) ต้องระมัดระวังการปรับขนาดยาตาม renal function (eGFR/CrCl) และหลีกเลี่ยง nephrotoxic drugs
🎯 ทำไมข้อนี้ถึงถูก:
Furosemide ผู้ป่วยมี CrCl 18 ml/min ซึ่ง Thiazide diuretics จะไม่มี efficacy ในการขับปัสสาวะเมื่อ CrCl
 เป็น Loop diuretic ยับยั้ง Na+/K+/2Cl- cotransporter ที่ Thick ascending limb ใช้จัดการ volume overload ใน HF หรือ CKD แต่ไม่เหมาะเป็น first-line ลดความดันโลหิตเดี่ยวๆ
🔍 ข้ออื่นผิดเพราะอะไร:
• ข้อ ก. (Hydrochlorothiazide): เป็น Thiazide diuretic ลด plasma volume แต่อาจทำให้เกิด hypokalemia, hyponatremia, hyperuricemia และ hyperglycemia และ efficacy ลดลงมากเมื่อ eGFR &lt; 30 mL/min
• ข้อ ข. (Spironolactone): เป็น Mineralocorticoid receptor antagonist (MRA) ใช้เป็น 4th-line ใน resistant HTN หรือ GDMT ใน HFrEF ต้อง monitor potassium และเสี่ยงต่อ gynecomastia
• ข้อ ง. (Amiloride): Amiloride ไม่ตรงกับข้อบ่งใช้หรือกลไกการออกฤทธิ์ที่ถูกต้องตาม KDIGO 2022 CKD Guideline
• ข้อ จ. (Indapamide): เป็น Thiazide-like diuretic มี metabolic neutral profile ดีกว่า HCTZ และมี vasodilatory effect ร่วมด้วย มี efficacy ในผู้สูงอายุและ isolated systolic hypertension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5" s="100" t="n"/>
      <c r="L5" s="88" t="inlineStr">
        <is>
          <t>Chronic kidney diseases</t>
        </is>
      </c>
      <c r="M5" s="100" t="inlineStr">
        <is>
          <t>Clinic</t>
        </is>
      </c>
      <c r="N5" s="88" t="inlineStr">
        <is>
          <t>ข้อ 3 Pharma Plus เล่มม่วง (เฉลยข้อ ค)</t>
        </is>
      </c>
      <c r="O5" s="100" t="n"/>
      <c r="P5" s="100" t="n"/>
      <c r="Q5" s="100" t="n"/>
    </row>
    <row r="6" ht="13.2" customHeight="1" s="49">
      <c r="A6" s="119" t="inlineStr">
        <is>
          <t>4</t>
        </is>
      </c>
      <c r="B6" s="88"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ข้อใดไม่ใช่เหตุผลในการเลือกใช้ยาขับปัสสาวะในข้อข้างต้น</t>
        </is>
      </c>
      <c r="C6" s="100" t="n"/>
      <c r="D6" s="88" t="inlineStr">
        <is>
          <t>ลดอาการบวมคั่งน้ำ</t>
        </is>
      </c>
      <c r="E6" s="88" t="inlineStr">
        <is>
          <t>ป้องกัน renal shut down</t>
        </is>
      </c>
      <c r="F6" s="88" t="inlineStr">
        <is>
          <t>ออกฤทธิ์ได้แม้ผู้ป่วยที่ไตบกพร่องในการทำงานอย่างรุนแรง</t>
        </is>
      </c>
      <c r="G6" s="88" t="inlineStr">
        <is>
          <t>ไม่มีผลรบกวนสมดุลกรด-ด่างในร่างกาย</t>
        </is>
      </c>
      <c r="H6" s="88" t="inlineStr">
        <is>
          <t>ออกฤทธิ์เร็วและแรง</t>
        </is>
      </c>
      <c r="I6" s="119" t="n">
        <v>2</v>
      </c>
      <c r="J6" s="88" t="inlineStr">
        <is>
          <t>✅ คำตอบที่ถูกต้อง: ข้อ ข. ป้องกัน renal shut down
💡 Background:
ภาวะไตเสื่อม (CKD/AKI) ต้องระมัดระวังการปรับขนาดยาตาม renal function (eGFR/CrCl) และหลีกเลี่ยง nephrotoxic drugs
🎯 ทำไมข้อนี้ถึงถูก:
ป้องกัน renal shut down Loop diuretics มีผลรบกวนสมดุลอิเล็กโทรไลต์และกรด-ด่างในร่างกายได้ (เช่น ทำให้เกิด hypokalemic metabolic alkalosis) ดังนั้นข้อ 'ไม่มีผลรบกวนสมดุลกรด-ด่างในร่างกาย' จึงไม่ถูกต้อง
🔍 ข้ออื่นผิดเพราะอะไร:
• ข้อ ก. (ลดอาการบวมคั่งน้ำ): ลดอาการบวมคั่งน้ำ ไม่ตรงกับข้อบ่งใช้หรือกลไกการออกฤทธิ์ที่ถูกต้องตาม KDIGO 2022 CKD Guideline
• ข้อ ค. (ออกฤทธิ์ได้แม้ผู้ป่วยที่ไตบกพร่องในการทำงานอย่างรุนแรง): ออกฤทธิ์ได้แม้ผู้ป่วยที่ไตบกพร่องในการทำงานอย่างรุนแรง ไม่ตรงกับข้อบ่งใช้หรือกลไกการออกฤทธิ์ที่ถูกต้องตาม KDIGO 2022 CKD Guideline
• ข้อ ง. (ไม่มีผลรบกวนสมดุลกรด-ด่างในร่างกาย): ไม่มีผลรบกวนสมดุลกรด-ด่างในร่างกาย ไม่ตรงกับข้อบ่งใช้หรือกลไกการออกฤทธิ์ที่ถูกต้องตาม KDIGO 2022 CKD Guideline
• ข้อ จ. (ออกฤทธิ์เร็วและแรง): ออกฤทธิ์เร็วและแรง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100" t="n"/>
      <c r="L6" s="88" t="inlineStr">
        <is>
          <t>Chronic kidney diseases</t>
        </is>
      </c>
      <c r="M6" s="100" t="inlineStr">
        <is>
          <t>Clinic</t>
        </is>
      </c>
      <c r="N6" s="88" t="inlineStr">
        <is>
          <t>ข้อ 4 Pharma Plus เล่มม่วง (เฉลยข้อ ข)</t>
        </is>
      </c>
      <c r="O6" s="100" t="n"/>
      <c r="P6" s="100" t="n"/>
      <c r="Q6" s="100" t="n"/>
    </row>
    <row r="7" ht="13.2" customHeight="1" s="49">
      <c r="A7" s="119" t="inlineStr">
        <is>
          <t>5</t>
        </is>
      </c>
      <c r="B7" s="88" t="inlineStr">
        <is>
          <t>จงบอกข้อบ่งใช้ของ sodamint® (sodium bicarbonate) ในผู้ป่วยรายนี้</t>
        </is>
      </c>
      <c r="C7" s="100" t="n"/>
      <c r="D7" s="88" t="inlineStr">
        <is>
          <t>Antacid</t>
        </is>
      </c>
      <c r="E7" s="88" t="inlineStr">
        <is>
          <t>Metabolic acidosis</t>
        </is>
      </c>
      <c r="F7" s="88" t="inlineStr">
        <is>
          <t>Alkalinize urine</t>
        </is>
      </c>
      <c r="G7" s="88" t="inlineStr">
        <is>
          <t>Phosphate binder</t>
        </is>
      </c>
      <c r="H7" s="88" t="inlineStr">
        <is>
          <t>Increase absorption of folic acid</t>
        </is>
      </c>
      <c r="I7" s="119" t="n">
        <v>2</v>
      </c>
      <c r="J7" s="88" t="inlineStr">
        <is>
          <t>✅ คำตอบที่ถูกต้อง: ข้อ ข. Metabolic acidosis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Metabolic acidosis ในผู้ป่วยโรคไตเรื้อรัง (CKD) มักพบภาวะกรดในเลือดเกิน (Metabolic acidosis) ซึ่ง Sodium bicarbonate ใช้เป็นข้อบ่งใช้ในการปรับสมดุลกรด-ด่าง โดยแนะนำให้รักษาเมื่อ serum bicarbonate
🔍 ข้ออื่นผิดเพราะอะไร:
• ข้อ ก. (Antacid): Antacid ไม่ตรงกับข้อบ่งใช้หรือกลไกการออกฤทธิ์ที่ถูกต้องตาม KDIGO 2022 CKD Guideline
• ข้อ ค. (Alkalinize urine): Alkalinize urine ไม่ตรงกับข้อบ่งใช้หรือกลไกการออกฤทธิ์ที่ถูกต้องตาม KDIGO 2022 CKD Guideline
• ข้อ ง. (Phosphate binder): Phosphate binder ไม่ตรงกับข้อบ่งใช้หรือกลไกการออกฤทธิ์ที่ถูกต้องตาม KDIGO 2022 CKD Guideline
• ข้อ จ. (Increase absorption of folic acid): Increase absorption of folic acid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00" t="n"/>
      <c r="L7" s="88" t="inlineStr">
        <is>
          <t>Fluid &amp; Electrolyte</t>
        </is>
      </c>
      <c r="M7" s="100" t="inlineStr">
        <is>
          <t>Clinic</t>
        </is>
      </c>
      <c r="N7" s="88" t="inlineStr">
        <is>
          <t>ข้อ 5 Pharma Plus เล่มม่วง (เฉลยข้อ ข)</t>
        </is>
      </c>
      <c r="O7" s="100" t="n"/>
      <c r="P7" s="100" t="n"/>
      <c r="Q7" s="100" t="n"/>
    </row>
    <row r="8" ht="13.2" customHeight="1" s="49">
      <c r="A8" s="119" t="inlineStr">
        <is>
          <t>6</t>
        </is>
      </c>
      <c r="B8" s="88" t="inlineStr">
        <is>
          <t>ในกรณีที่ห้องยาไม่มี CaCO₃ ยาใดต่อไปนี้ที่ไม่สามารถใช้ทดแทน CaCO₃ ในผู้ป่วยรายนี้ได้</t>
        </is>
      </c>
      <c r="C8" s="100" t="n"/>
      <c r="D8" s="88" t="inlineStr">
        <is>
          <t>Lanthanum carbonate</t>
        </is>
      </c>
      <c r="E8" s="88" t="inlineStr">
        <is>
          <t>Al(OH)₃</t>
        </is>
      </c>
      <c r="F8" s="88" t="inlineStr">
        <is>
          <t>Mg(OH)₂</t>
        </is>
      </c>
      <c r="G8" s="88" t="inlineStr">
        <is>
          <t>Calcium gluconate</t>
        </is>
      </c>
      <c r="H8" s="88" t="inlineStr">
        <is>
          <t>Calcium lactate</t>
        </is>
      </c>
      <c r="I8" s="119" t="n">
        <v>3</v>
      </c>
      <c r="J8" s="88" t="inlineStr">
        <is>
          <t>✅ คำตอบที่ถูกต้อง: ข้อ ค. Mg(OH)₂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Mg(OH)₂ Calcium gluconate และ Calcium lactate เป็นเกลือแคลเซียมรูปแบบสำหรับให้ทางหลอดเลือดดำหรือแก้ไขภาวะแคลเซียมในเลือดต่ำเฉียบพลัน ไม่นิยมนำมาใช้เป็น phosphate binder ในทางเดินอาหารทดแทน CaCO3 เนื่องจากมีปริมาณ elemental calcium ต่ำและดูดซึมได้ไม่เหมาะสมสำหรับการจับฟอสเฟตเรื้อรัง
🔍 ข้ออื่นผิดเพราะอะไร:
• ข้อ ก. (Lanthanum carbonate): ARB ยับยั้ง AT1 receptor โดยตรง ไม่เพิ่ม bradykinin จึงไม่มีอาการไอ มีผล renoprotective ใน DKD คล้าย ACEi
• ข้อ ข. (Al(OH)₃): Al(OH)₃ ไม่ตรงกับข้อบ่งใช้หรือกลไกการออกฤทธิ์ที่ถูกต้องตาม KDIGO 2022 CKD Guideline
• ข้อ ง. (Calcium gluconate): Calcium gluconate ไม่ตรงกับข้อบ่งใช้หรือกลไกการออกฤทธิ์ที่ถูกต้องตาม KDIGO 2022 CKD Guideline
• ข้อ จ. (Calcium lactate): Calcium lactate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00" t="n"/>
      <c r="L8" s="88" t="inlineStr">
        <is>
          <t>Chronic kidney diseases</t>
        </is>
      </c>
      <c r="M8" s="100" t="inlineStr">
        <is>
          <t>Clinic</t>
        </is>
      </c>
      <c r="N8" s="88" t="inlineStr">
        <is>
          <t>ข้อ 6 Pharma Plus เล่มม่วง (เฉลยข้อ ค)</t>
        </is>
      </c>
      <c r="O8" s="100" t="n"/>
      <c r="P8" s="100" t="n"/>
      <c r="Q8" s="100" t="n"/>
    </row>
    <row r="9" ht="13.2" customHeight="1" s="49">
      <c r="A9" s="119" t="inlineStr">
        <is>
          <t>7</t>
        </is>
      </c>
      <c r="B9" s="88" t="inlineStr">
        <is>
          <t>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เกี่ยวกับ Eprex ข้อต่อไปนี้ไม่ถูกต้อง</t>
        </is>
      </c>
      <c r="C9" s="100" t="n"/>
      <c r="D9" s="88" t="inlineStr">
        <is>
          <t>Eprex ใช้กระตุ้นสร้าง RBC</t>
        </is>
      </c>
      <c r="E9" s="88" t="inlineStr">
        <is>
          <t>Eprex ผลิตด้วยเทคนิค recombination technology</t>
        </is>
      </c>
      <c r="F9" s="88" t="inlineStr">
        <is>
          <t>Eprex ต้องเก็บไว้ที่อุณหภูมิ 2-8°C</t>
        </is>
      </c>
      <c r="G9" s="88" t="inlineStr">
        <is>
          <t>Eprex ใช้ฉีดโดยวิธี IV push เท่านั้น</t>
        </is>
      </c>
      <c r="H9" s="88" t="inlineStr">
        <is>
          <t>Eprex สามารถทำให้เกิดความดันโลหิตสูงได้</t>
        </is>
      </c>
      <c r="I9" s="119" t="n">
        <v>4</v>
      </c>
      <c r="J9" s="88" t="inlineStr">
        <is>
          <t>✅ คำตอบที่ถูกต้อง: ข้อ ง. Eprex ใช้ฉีดโดยวิธี IV push เท่านั้น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Eprex ใช้ฉีดโดยวิธี IV push เท่านั้น Eprex (Epoetin alfa) สามารถบริหารยาได้ทั้งทาง Subcutaneous (SC) และ Intravenous (IV) โดยการฉีดทาง IV มักบริหารโดยการฉีดเข้าหลอดเลือดดำช้าๆ หรือ IV infusion ไม่จำกัดว่าต้องเป็น IV push เท่านั้น นอกจากนี้ข้ออื่นๆ ถูกต้องตามคุณสมบัติของยา ESA
🔍 ข้ออื่นผิดเพราะอะไร:
• ข้อ ก. (Eprex ใช้กระตุ้นสร้าง RBC): Eprex ใช้กระตุ้นสร้าง RBC ไม่ตรงกับข้อบ่งใช้หรือกลไกการออกฤทธิ์ที่ถูกต้องตาม KDIGO 2022 CKD Guideline
• ข้อ ข. (Eprex ผลิตด้วยเทคนิค recombination technology): Eprex ผลิตด้วยเทคนิค recombination technology ไม่ตรงกับข้อบ่งใช้หรือกลไกการออกฤทธิ์ที่ถูกต้องตาม KDIGO 2022 CKD Guideline
• ข้อ ค. (Eprex ต้องเก็บไว้ที่อุณหภูมิ 2-8°C): Eprex ต้องเก็บไว้ที่อุณหภูมิ 2-8°C ไม่ตรงกับข้อบ่งใช้หรือกลไกการออกฤทธิ์ที่ถูกต้องตาม KDIGO 2022 CKD Guideline
• ข้อ จ. (Eprex สามารถทำให้เกิดความดันโลหิตสูงได้): Eprex สามารถทำให้เกิดความดันโลหิตสูงได้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00" t="n"/>
      <c r="L9" s="88" t="inlineStr">
        <is>
          <t>Chronic kidney diseases</t>
        </is>
      </c>
      <c r="M9" s="100" t="inlineStr">
        <is>
          <t>Clinic</t>
        </is>
      </c>
      <c r="N9" s="88" t="inlineStr">
        <is>
          <t>ข้อ 7 Pharma Plus เล่มม่วง (เฉลยข้อ ง)</t>
        </is>
      </c>
      <c r="O9" s="100" t="n"/>
      <c r="P9" s="100" t="n"/>
      <c r="Q9" s="100" t="n"/>
    </row>
    <row r="10" ht="13.2" customHeight="1" s="49">
      <c r="A10" s="119" t="inlineStr">
        <is>
          <t>8</t>
        </is>
      </c>
      <c r="B10" s="88" t="inlineStr">
        <is>
          <t>คำแนะนำใดที่ไม่เหมาะสมสำหรับผู้ป่วยไตเรื้อรัง</t>
        </is>
      </c>
      <c r="C10" s="100" t="n"/>
      <c r="D10" s="88" t="inlineStr">
        <is>
          <t>ควรรับประทานกล้วย, ส้ม, แตงโม</t>
        </is>
      </c>
      <c r="E10" s="88" t="inlineStr">
        <is>
          <t>ควรจำกัดการดื่มแอลกอฮอล์, น้ำอัดลม</t>
        </is>
      </c>
      <c r="F10" s="88" t="inlineStr">
        <is>
          <t>ควรจำกัดการรับประทานเนื้อสัตว์, เกลือ</t>
        </is>
      </c>
      <c r="G10" s="88" t="inlineStr">
        <is>
          <t>ควรจำกัดอาหารที่มีไขมันสูง</t>
        </is>
      </c>
      <c r="H10" s="88" t="inlineStr">
        <is>
          <t>ควรรับประทานอาหารที่มีเส้นใยสูง</t>
        </is>
      </c>
      <c r="I10" s="119" t="n">
        <v>1</v>
      </c>
      <c r="J10" s="88" t="inlineStr">
        <is>
          <t>✅ คำตอบที่ถูกต้อง: ข้อ ก. ควรรับประทานกล้วย, ส้ม, 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ควรรับประทานกล้วย, ส้ม, แตงโม กล้วย ส้ม และแตงโม เป็นผลไม้ที่มีโพแทสเซียมสูง ผู้ป่วยโรคไตเรื้อรัง (CKD) โดยเฉพาะระยะท้ายมีความเสี่ยงต่อภาวะโพแทสเซียมในเลือดสูง (Hyperkalemia) ซึ่งอาจทำให้เกิดหัวใจเต้นผิดจังหวะได้ จึงไม่แนะนำให้รับประทานในปริมาณมาก
🔍 ข้ออื่นผิดเพราะอะไร:
• ข้อ ข. (ควรจำกัดการดื่มแอลกอฮอล์, น้ำอัดลม): ควรจำกัดการดื่มแอลกอฮอล์, น้ำอัดลม ไม่ตรงกับข้อบ่งใช้หรือกลไกการออกฤทธิ์ที่ถูกต้องตาม KDIGO 2022 CKD Guideline
• ข้อ ค. (ควรจำกัดการรับประทานเนื้อสัตว์, เกลือ): ควรจำกัดการรับประทานเนื้อสัตว์, เกลือ ไม่ตรงกับข้อบ่งใช้หรือกลไกการออกฤทธิ์ที่ถูกต้องตาม KDIGO 2022 CKD Guideline
• ข้อ ง. (ควรจำกัดอาหารที่มีไขมันสูง): ควรจำกัดอาหารที่มีไขมันสูง ไม่ตรงกับข้อบ่งใช้หรือกลไกการออกฤทธิ์ที่ถูกต้องตาม KDIGO 2022 CKD Guideline
• ข้อ จ. (ควรรับประทานอาหารที่มีเส้นใยสูง): ควรรับประทานอาหารที่มีเส้นใยสูง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00" t="n"/>
      <c r="L10" s="88" t="inlineStr">
        <is>
          <t>Chronic kidney diseases</t>
        </is>
      </c>
      <c r="M10" s="100" t="inlineStr">
        <is>
          <t>Clinic</t>
        </is>
      </c>
      <c r="N10" s="88" t="inlineStr">
        <is>
          <t>ข้อ 8 Pharma Plus เล่มม่วง (เฉลยข้อ ก)</t>
        </is>
      </c>
      <c r="O10" s="100" t="n"/>
      <c r="P10" s="100" t="n"/>
      <c r="Q10" s="100" t="n"/>
    </row>
    <row r="11" ht="13.2" customHeight="1" s="49">
      <c r="A11" s="119" t="inlineStr">
        <is>
          <t>9</t>
        </is>
      </c>
      <c r="B11" s="88" t="inlineStr">
        <is>
          <t>ผู้ป่วยมีอาการท้องผูก หลังจากรับประทานยาที่แพทย์์สั่ง ท่านจะแนะนำให้ผู้ป่วยใช้ยาใด ยกเว้น</t>
        </is>
      </c>
      <c r="C11" s="100" t="n"/>
      <c r="D11" s="88" t="inlineStr">
        <is>
          <t>Bisacodyl</t>
        </is>
      </c>
      <c r="E11" s="88" t="inlineStr">
        <is>
          <t>MOM (milk of magnesia)</t>
        </is>
      </c>
      <c r="F11" s="88" t="inlineStr">
        <is>
          <t>Metamucil® (psyllium seed)</t>
        </is>
      </c>
      <c r="G11" s="88" t="inlineStr">
        <is>
          <t>Senokot® (senosides)</t>
        </is>
      </c>
      <c r="H11" s="88" t="inlineStr">
        <is>
          <t>ELPco® (emulsion liquid paraffin compound)</t>
        </is>
      </c>
      <c r="I11" s="119" t="n">
        <v>2</v>
      </c>
      <c r="J11" s="88" t="inlineStr">
        <is>
          <t>✅ คำตอบที่ถูกต้อง: ข้อ ข. MOM (milk of magnesia)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MOM (milk of magnesia) Milk of Magnesia (MOM) มีส่วนประกอบของแมกนีเซียม ซึ่งผู้ป่วยโรคไตเรื้อรังไม่สามารถขับออกได้ดี อาจทำให้เกิดภาวะพิษจากแมกนีเซียมสูง (Hypermagnesemia) ได้ จึงควรหลีกเลี่ยงในผู้ป่วย CKD
🔍 ข้ออื่นผิดเพราะอะไร:
• ข้อ ก. (Bisacodyl):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(Metamucil® (psyllium seed)): Metamucil® (psyllium seed) ไม่ตรงกับข้อบ่งใช้หรือกลไกการออกฤทธิ์ที่ถูกต้องตาม KDIGO 2022 CKD Guideline
• ข้อ ง. (Senokot® (senosides)): Senokot® (senosides) ไม่ตรงกับข้อบ่งใช้หรือกลไกการออกฤทธิ์ที่ถูกต้องตาม KDIGO 2022 CKD Guideline
• ข้อ จ. (ELPco® (emulsion liquid paraffin compound)): ELPco® (emulsion liquid paraffin compound)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00" t="n"/>
      <c r="L11" s="88" t="inlineStr">
        <is>
          <t>Chronic kidney diseases</t>
        </is>
      </c>
      <c r="M11" s="100" t="inlineStr">
        <is>
          <t>Clinic</t>
        </is>
      </c>
      <c r="N11" s="88" t="inlineStr">
        <is>
          <t>ข้อ 9 Pharma Plus เล่มม่วง (เฉลยข้อ ข)</t>
        </is>
      </c>
      <c r="O11" s="100" t="n"/>
      <c r="P11" s="100" t="n"/>
      <c r="Q11" s="100" t="n"/>
    </row>
    <row r="12" ht="13.2" customHeight="1" s="49">
      <c r="A12" s="119" t="inlineStr">
        <is>
          <t>10</t>
        </is>
      </c>
      <c r="B12" s="88" t="inlineStr">
        <is>
          <t>เนื่องจากผู้ป่วยรายนี้มีภาวะ hyperkalemia แพทย์์ต้องการใช้ Kayexalate® เพื่อรักษาภาวะดังกล่าว โดยผสมกับ sorbitol 20%
แพทย์์ต้องการสั่งจ่าย sorbitol 20% 120 mL โดยเจือจางจาก sorbitol solution 70% จะต้องใช้ sorbitol solution 70% จำนวนเท่าใด</t>
        </is>
      </c>
      <c r="C12" s="100" t="n"/>
      <c r="D12" s="88" t="inlineStr">
        <is>
          <t>24 mL</t>
        </is>
      </c>
      <c r="E12" s="88" t="inlineStr">
        <is>
          <t>34 mL</t>
        </is>
      </c>
      <c r="F12" s="88" t="inlineStr">
        <is>
          <t>54 mL</t>
        </is>
      </c>
      <c r="G12" s="88" t="inlineStr">
        <is>
          <t>68 mL</t>
        </is>
      </c>
      <c r="H12" s="88" t="inlineStr">
        <is>
          <t>86 mL</t>
        </is>
      </c>
      <c r="I12" s="119" t="n">
        <v>2</v>
      </c>
      <c r="J12" s="88" t="inlineStr">
        <is>
          <t>✅ คำตอบที่ถูกต้อง: ข้อ ข. 34 mL
💡 Background:
การรักษาโรคติดเชื้อแบคทีเรีย (Fluid &amp; Electrolyte) ต้องเลือก antibiotic ที่ครอบคลุม likely pathogens และมี PK/PD profile เหมาะสมกับตำแหน่งการติดเชื้อ
🎯 ทำไมข้อนี้ถึงถูก:
34 mL ใช้สูตรคำนวณการเจือจางสารละลาย C1V1 = C2V2 โดย (70%) × (V1) = (20%) × (120 mL) จะได้ V1 = (20 × 120) / 70 = 2400 / 70 = 34.28 mL (ประมาณ 34 mL)
🔍 ข้ออื่นผิดเพราะอะไร:
• ข้อ ก. (24 mL): 24 mL ไม่ตรงกับข้อบ่งใช้หรือกลไกการออกฤทธิ์ที่ถูกต้องตาม KDIGO 2022 CKD Guideline
• ข้อ ค. (54 mL): 54 mL ไม่ตรงกับข้อบ่งใช้หรือกลไกการออกฤทธิ์ที่ถูกต้องตาม KDIGO 2022 CKD Guideline
• ข้อ ง. (68 mL): 68 mL ไม่ตรงกับข้อบ่งใช้หรือกลไกการออกฤทธิ์ที่ถูกต้องตาม KDIGO 2022 CKD Guideline
• ข้อ จ. (86 mL): 86 mL ไม่ตรงกับข้อบ่งใช้หรือกลไกการออกฤทธิ์ที่ถูกต้องตาม KDIGO 2022 CKD Guideline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00" t="n"/>
      <c r="L12" s="88" t="inlineStr">
        <is>
          <t>Fluid &amp; Electrolyte</t>
        </is>
      </c>
      <c r="M12" s="100" t="inlineStr">
        <is>
          <t>Clinic</t>
        </is>
      </c>
      <c r="N12" s="88" t="inlineStr">
        <is>
          <t>ข้อ 10 Pharma Plus เล่มม่วง (เฉลยข้อ ข)</t>
        </is>
      </c>
      <c r="O12" s="100" t="n"/>
      <c r="P12" s="100" t="n"/>
      <c r="Q12" s="100" t="n"/>
    </row>
    <row r="13" ht="13.2" customHeight="1" s="49">
      <c r="A13" s="119" t="inlineStr">
        <is>
          <t>11</t>
        </is>
      </c>
      <c r="B13" s="88" t="inlineStr">
        <is>
          <t>ผู้ป่วยต้องการดื่มน้ำผลไม้ น้ำผลไม้ชนิดใดต่อไปนี้สามารถแนะนำให้ผู้ป่วยรับประทานได้</t>
        </is>
      </c>
      <c r="C13" s="100" t="n"/>
      <c r="D13" s="88" t="inlineStr">
        <is>
          <t>น้ำลูกยอ</t>
        </is>
      </c>
      <c r="E13" s="88" t="inlineStr">
        <is>
          <t>น้ำส้ม</t>
        </is>
      </c>
      <c r="F13" s="88" t="inlineStr">
        <is>
          <t>น้ำแตงโม</t>
        </is>
      </c>
      <c r="G13" s="88" t="inlineStr">
        <is>
          <t>น้ำกระเจี๊ยบ</t>
        </is>
      </c>
      <c r="H13" s="88" t="inlineStr">
        <is>
          <t>น้ำกล้วยหอมปั่น</t>
        </is>
      </c>
      <c r="I13" s="119" t="n">
        <v>3</v>
      </c>
      <c r="J13" s="88" t="inlineStr">
        <is>
          <t>✅ คำตอบที่ถูกต้อง: ข้อ ค. น้ำแตงโม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น้ำแตงโม ผู้ป่วยโรคไต (โดยเฉพาะ CKD) ต้องจำกัดโพแทสเซียม (Potassium) ในอาหาร น้ำส้ม น้ำลูกยอ น้ำกระเจี๊ยบ และกล้วยหอม มีปริมาณโพแทสเซียมสูง น้ำแตงโมมีปริมาณโพแทสเซียมต่ำกว่าและสามารถบริโภคในปริมาณที่เหมาะสมได้
🔍 ข้ออื่นผิดเพราะอะไร:
• ข้อ ก. (น้ำลูกยอ): น้ำลูกยอ ไม่ตรงกับข้อบ่งใช้หรือกลไกการออกฤทธิ์ที่ถูกต้องตาม KDIGO 2022 CKD Guideline
• ข้อ ข. (น้ำส้ม): น้ำส้ม ไม่ตรงกับข้อบ่งใช้หรือกลไกการออกฤทธิ์ที่ถูกต้องตาม KDIGO 2022 CKD Guideline
• ข้อ ง. (น้ำกระเจี๊ยบ): น้ำกระเจี๊ยบ ไม่ตรงกับข้อบ่งใช้หรือกลไกการออกฤทธิ์ที่ถูกต้องตาม KDIGO 2022 CKD Guideline
• ข้อ จ. (น้ำกล้วยหอมปั่น): น้ำกล้วยหอมปั่น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00" t="n"/>
      <c r="L13" s="88" t="inlineStr">
        <is>
          <t>Chronic kidney diseases</t>
        </is>
      </c>
      <c r="M13" s="100" t="inlineStr">
        <is>
          <t>Clinic</t>
        </is>
      </c>
      <c r="N13" s="88" t="inlineStr">
        <is>
          <t>ข้อ 11 Pharma Plus เล่มม่วง (เฉลยข้อ ค)</t>
        </is>
      </c>
      <c r="O13" s="100" t="n"/>
      <c r="P13" s="100" t="n"/>
      <c r="Q13" s="100" t="n"/>
    </row>
    <row r="14" ht="13.2" customHeight="1" s="49">
      <c r="A14" s="119" t="inlineStr">
        <is>
          <t>12</t>
        </is>
      </c>
      <c r="B14" s="88" t="inlineStr">
        <is>
          <t>ผู้ป่วยมาพบแพทย์์ด้วยอาการไอแห้ง ไม่มีน้ำมูก ไม่มีไข้ ท่านคิดว่าน่าจะเกิดจากยาตัวใด</t>
        </is>
      </c>
      <c r="C14" s="100" t="n"/>
      <c r="D14" s="88" t="inlineStr">
        <is>
          <t>Sodamint</t>
        </is>
      </c>
      <c r="E14" s="88" t="inlineStr">
        <is>
          <t>Enalapril</t>
        </is>
      </c>
      <c r="F14" s="88" t="inlineStr">
        <is>
          <t>CaCO3</t>
        </is>
      </c>
      <c r="G14" s="88" t="inlineStr">
        <is>
          <t>Folic acid</t>
        </is>
      </c>
      <c r="H14" s="88" t="inlineStr">
        <is>
          <t>1alpha-VitD3</t>
        </is>
      </c>
      <c r="I14" s="119" t="n">
        <v>2</v>
      </c>
      <c r="J14" s="88" t="inlineStr">
        <is>
          <t>✅ คำตอบที่ถูกต้อง: ข้อ ข. Enalapril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Enalapril เป็นยาในกลุ่ม ACE inhibitors (ACEIs) ซึ่งมีผลข้างเคียงที่พบบ่อยคืออาการไอแห้ง (Dry cough) เนื่องจากมีการสะสมของ Bradykinin
🔍 ข้ออื่นผิดเพราะอะไร:
• ข้อ ก. (Sodamint): Sodamint ไม่ตรงกับข้อบ่งใช้หรือกลไกการออกฤทธิ์ที่ถูกต้องตาม KDIGO 2022 CKD Guideline
• ข้อ ค. (CaCO3): CaCO3 ไม่ตรงกับข้อบ่งใช้หรือกลไกการออกฤทธิ์ที่ถูกต้องตาม KDIGO 2022 CKD Guideline
• ข้อ ง. (Folic acid): Folic acid ไม่ตรงกับข้อบ่งใช้หรือกลไกการออกฤทธิ์ที่ถูกต้องตาม KDIGO 2022 CKD Guideline
• ข้อ จ. (1alpha-VitD3): 1alpha-VitD3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Dry Cough &amp; Angioedema: ยับยั้งการสลายของ Bradykinin ทำให้เกิดอาการไอแห้ง (dry cough 10-20%) และเสี่ยงต่อ angioedema
• Renal &amp; Potassium Monitoring: ตรวจ Scr และ K+ หลังเริ่มยา 1-2 สัปดาห์ หาก Scr เพิ่มขึ้น &gt; 30% จาก baseline หรือ K+ &gt; 5.5 mEq/L ให้พิจารณาลด dose หรือหยุดยา</t>
        </is>
      </c>
      <c r="K14" s="100" t="n"/>
      <c r="L14" s="88" t="inlineStr">
        <is>
          <t>Chronic kidney diseases</t>
        </is>
      </c>
      <c r="M14" s="100" t="inlineStr">
        <is>
          <t>Clinic</t>
        </is>
      </c>
      <c r="N14" s="88" t="inlineStr">
        <is>
          <t>ข้อ 12 Pharma Plus เล่มม่วง (เฉลยข้อ ข)</t>
        </is>
      </c>
      <c r="O14" s="100" t="n"/>
      <c r="P14" s="100" t="n"/>
      <c r="Q14" s="100" t="n"/>
    </row>
    <row r="15" ht="13.2" customHeight="1" s="49">
      <c r="A15" s="119" t="inlineStr">
        <is>
          <t>13</t>
        </is>
      </c>
      <c r="B15" s="88" t="inlineStr">
        <is>
          <t>ผู้ป่วยได้รับบริจาคไตจากญาติ ต่อมาได้รับการปลูกถ่ายไต และจำเป็นต้องใช้ยากดภูมิคุ้มกัน ข้อใดต่อไปนี้ไม่ใช่ยากดภูมิคุ้มกัน (Immunosuppressant)</t>
        </is>
      </c>
      <c r="C15" s="100" t="n"/>
      <c r="D15" s="88" t="inlineStr">
        <is>
          <t>Prednisolone</t>
        </is>
      </c>
      <c r="E15" s="88" t="inlineStr">
        <is>
          <t>Cyclosporine</t>
        </is>
      </c>
      <c r="F15" s="88" t="inlineStr">
        <is>
          <t>Tacrolimus</t>
        </is>
      </c>
      <c r="G15" s="88" t="inlineStr">
        <is>
          <t>Leucovorin</t>
        </is>
      </c>
      <c r="H15" s="88" t="inlineStr">
        <is>
          <t>Mycophenolate mofetil</t>
        </is>
      </c>
      <c r="I15" s="119" t="n">
        <v>4</v>
      </c>
      <c r="J15" s="88" t="inlineStr">
        <is>
          <t>✅ คำตอบที่ถูกต้อง: ข้อ ง. Leucovorin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Leucovorin (Folinic acid) ใช้เป็นยาช่วยลดความเป็นพิษของ Methotrexate หรือใช้ร่วมกับ 5-FU ไม่ใช่ยากดภูมิคุ้มกัน ส่วน Prednisolone, Cyclosporine, Tacrolimus และ Mycophenolate mofetil เป็นยากดภูมิคุ้มกันที่ใช้หลังปลูกถ่ายไต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(Cyclosporine): Cyclosporine ไม่ตรงกับข้อบ่งใช้หรือกลไกการออกฤทธิ์ที่ถูกต้องตาม KDIGO 2022 CKD Guideline
• ข้อ ค. (Tacrolimus): Tacrolimus ไม่ตรงกับข้อบ่งใช้หรือกลไกการออกฤทธิ์ที่ถูกต้องตาม KDIGO 2022 CKD Guideline
• ข้อ จ. (Mycophenolate mofetil): Mycophenolate mofetil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00" t="n"/>
      <c r="L15" s="88" t="inlineStr">
        <is>
          <t>Chronic kidney diseases</t>
        </is>
      </c>
      <c r="M15" s="100" t="inlineStr">
        <is>
          <t>Clinic</t>
        </is>
      </c>
      <c r="N15" s="88" t="inlineStr">
        <is>
          <t>ข้อ 13 Pharma Plus เล่มม่วง (เฉลยข้อ ง)</t>
        </is>
      </c>
      <c r="O15" s="100" t="n"/>
      <c r="P15" s="100" t="n"/>
      <c r="Q15" s="100" t="n"/>
    </row>
    <row r="16" ht="13.2" customHeight="1" s="49">
      <c r="A16" s="119" t="inlineStr">
        <is>
          <t>14</t>
        </is>
      </c>
      <c r="B16" s="88"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ผู้ป่วยรายนี้มีค่า creatinine clearance ประมาณเท่าไร</t>
        </is>
      </c>
      <c r="C16" s="100" t="n"/>
      <c r="D16" s="88" t="inlineStr">
        <is>
          <t>10 mL/min</t>
        </is>
      </c>
      <c r="E16" s="88" t="inlineStr">
        <is>
          <t>15 mL/min</t>
        </is>
      </c>
      <c r="F16" s="88" t="inlineStr">
        <is>
          <t>20 mL/min</t>
        </is>
      </c>
      <c r="G16" s="88" t="inlineStr">
        <is>
          <t>25 mL/min</t>
        </is>
      </c>
      <c r="H16" s="88" t="inlineStr">
        <is>
          <t>30 mL/min</t>
        </is>
      </c>
      <c r="I16" s="119" t="n">
        <v>4</v>
      </c>
      <c r="J16" s="88" t="inlineStr">
        <is>
          <t>✅ คำตอบที่ถูกต้อง: ข้อ ง. 25 mL/min
💡 Background:
ภาวะไตเสื่อม (CKD/AKI) ต้องระมัดระวังการปรับขนาดยาตาม renal function (eGFR/CrCl) และหลีกเลี่ยง nephrotoxic drugs
🎯 ทำไมข้อนี้ถึงถูก:
25 mL/min คำนวณด้วยสูตร Cockcroft-Gault: CrCl = [(140 - อายุ) x น้ำหนัก (kg)] / (72 x Scr) x 0.85 (ถ้าเป็นหญิง แต่ข้อนี้ชาย 80 ปี, 60 kg, Scr 2) -&gt; CrCl = [(140 - 80) x 60] / (72 x 2) = [60 x 60] / 144 = 3600 / 144 = 25 mL/min
🔍 ข้ออื่นผิดเพราะอะไร:
• ข้อ ก. (10 mL/min): 10 mL/min ไม่ตรงกับข้อบ่งใช้หรือกลไกการออกฤทธิ์ที่ถูกต้องตาม KDIGO 2022 CKD Guideline
• ข้อ ข. (15 mL/min): 15 mL/min ไม่ตรงกับข้อบ่งใช้หรือกลไกการออกฤทธิ์ที่ถูกต้องตาม KDIGO 2022 CKD Guideline
• ข้อ ค. (20 mL/min): 20 mL/min ไม่ตรงกับข้อบ่งใช้หรือกลไกการออกฤทธิ์ที่ถูกต้องตาม KDIGO 2022 CKD Guideline
• ข้อ จ. (30 mL/min): 30 mL/min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6" s="100" t="n"/>
      <c r="L16" s="88" t="inlineStr">
        <is>
          <t>Chronic kidney diseases</t>
        </is>
      </c>
      <c r="M16" s="100" t="inlineStr">
        <is>
          <t>Clinic</t>
        </is>
      </c>
      <c r="N16" s="88" t="inlineStr">
        <is>
          <t>ข้อ 14 Pharma Plus เล่มม่วง (เฉลยข้อ ง)</t>
        </is>
      </c>
      <c r="O16" s="100" t="n"/>
      <c r="P16" s="100" t="n"/>
      <c r="Q16" s="100" t="n"/>
    </row>
    <row r="17" ht="13.2" customHeight="1" s="49">
      <c r="A17" s="119" t="inlineStr">
        <is>
          <t>15</t>
        </is>
      </c>
      <c r="B17" s="88"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ท่านคิดว่า อะไรคือสาเหตุของ acute renal failure ในผู้ป่วยรายนี้</t>
        </is>
      </c>
      <c r="C17" s="100" t="n"/>
      <c r="D17" s="88" t="inlineStr">
        <is>
          <t>Hypovolemia</t>
        </is>
      </c>
      <c r="E17" s="88" t="inlineStr">
        <is>
          <t>Bleeding</t>
        </is>
      </c>
      <c r="F17" s="88" t="inlineStr">
        <is>
          <t>Rhabdomyolysis</t>
        </is>
      </c>
      <c r="G17" s="88" t="inlineStr">
        <is>
          <t>ได้รับยา nephrotoxic</t>
        </is>
      </c>
      <c r="H17" s="88" t="inlineStr">
        <is>
          <t>นิ่ว</t>
        </is>
      </c>
      <c r="I17" s="119" t="n">
        <v>3</v>
      </c>
      <c r="J17" s="88" t="inlineStr">
        <is>
          <t>✅ คำตอบที่ถูกต้อง: ข้อ ค. Rhabdomyolysis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Rhabdomyolysis การใช้ยา Simvastatin ร่วมกับ Ketoconazole (ซึ่งเป็น CYP3A4 inhibitor) ทำให้ระดับ Simvastatin ในเลือดสูงขึ้นมาก เพิ่มความเสี่ยงในการเกิด Rhabdomyolysis ซึ่งนำไปสู่ Acute Renal Failure (และสอดคล้องกับค่า K+ สูงถึง 7 mmol/L จากภาวะเซลล์สลาย)
🔍 ข้ออื่นผิดเพราะอะไร:
• ข้อ ก. (Hypovolemia): Hypovolemia ไม่ตรงกับข้อบ่งใช้หรือกลไกการออกฤทธิ์ที่ถูกต้องตาม KDIGO 2022 CKD Guideline
• ข้อ ข. (Bleeding): Bleeding ไม่ตรงกับข้อบ่งใช้หรือกลไกการออกฤทธิ์ที่ถูกต้องตาม KDIGO 2022 CKD Guideline
• ข้อ ง. (ได้รับยา nephrotoxic): ได้รับยา nephrotoxic ไม่ตรงกับข้อบ่งใช้หรือกลไกการออกฤทธิ์ที่ถูกต้องตาม KDIGO 2022 CKD Guideline
• ข้อ จ. (นิ่ว): นิ่ว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7" s="100" t="n"/>
      <c r="L17" s="88" t="inlineStr">
        <is>
          <t>Chronic kidney diseases</t>
        </is>
      </c>
      <c r="M17" s="100" t="inlineStr">
        <is>
          <t>Clinic</t>
        </is>
      </c>
      <c r="N17" s="88" t="inlineStr">
        <is>
          <t>ข้อ 15 Pharma Plus เล่มม่วง (เฉลยข้อ ค)</t>
        </is>
      </c>
      <c r="O17" s="100" t="n"/>
      <c r="P17" s="100" t="n"/>
      <c r="Q17" s="100" t="n"/>
    </row>
    <row r="18" ht="13.2" customHeight="1" s="49">
      <c r="A18" s="119" t="inlineStr">
        <is>
          <t>16</t>
        </is>
      </c>
      <c r="B18" s="88" t="inlineStr">
        <is>
          <t>ภาวะ oliguria คือข้อใด</t>
        </is>
      </c>
      <c r="C18" s="100" t="n"/>
      <c r="D18" s="88" t="inlineStr">
        <is>
          <t>ภาวะปัสสาวะมากกว่าปกติ</t>
        </is>
      </c>
      <c r="E18" s="88" t="inlineStr">
        <is>
          <t>ภาวะปัสสาวะน้อยกว่าปกติ</t>
        </is>
      </c>
      <c r="F18" s="88" t="inlineStr">
        <is>
          <t>ภาวะปัสสาวะใกล้เคียงกับปกติ</t>
        </is>
      </c>
      <c r="G18" s="88" t="inlineStr">
        <is>
          <t>ภาวะเม็ดเลือดในปัสสาวะ</t>
        </is>
      </c>
      <c r="H18" s="88" t="inlineStr">
        <is>
          <t>ภาวะโปรตีนในปัสสาวะ</t>
        </is>
      </c>
      <c r="I18" s="119" t="n">
        <v>2</v>
      </c>
      <c r="J18" s="88" t="inlineStr">
        <is>
          <t>✅ คำตอบที่ถูกต้อง: ข้อ ข. ภาวะปัสสาวะน้อยกว่าปกติ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ภาวะปัสสาวะน้อยกว่าปกติ Oliguria (ภาวะปัสสาวะน้อย) หมายถึงปริมาณปัสสาวะน้อยกว่า 400-500 mL/day ในผู้ใหญ่ หรือ
🔍 ข้ออื่นผิดเพราะอะไร:
• ข้อ ก. (ภาวะปัสสาวะมากกว่าปกติ): ภาวะปัสสาวะมากกว่าปกติ ไม่ตรงกับข้อบ่งใช้หรือกลไกการออกฤทธิ์ที่ถูกต้องตาม KDIGO 2022 CKD Guideline
• ข้อ ค. (ภาวะปัสสาวะใกล้เคียงกับปกติ): ภาวะปัสสาวะใกล้เคียงกับปกติ ไม่ตรงกับข้อบ่งใช้หรือกลไกการออกฤทธิ์ที่ถูกต้องตาม KDIGO 2022 CKD Guideline
• ข้อ ง. (ภาวะเม็ดเลือดในปัสสาวะ): ภาวะเม็ดเลือดในปัสสาวะ ไม่ตรงกับข้อบ่งใช้หรือกลไกการออกฤทธิ์ที่ถูกต้องตาม KDIGO 2022 CKD Guideline
• ข้อ จ. (ภาวะโปรตีนในปัสสาวะ): ภาวะโปรตีนในปัสสาวะ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00" t="n"/>
      <c r="L18" s="88" t="inlineStr">
        <is>
          <t>Chronic kidney diseases</t>
        </is>
      </c>
      <c r="M18" s="100" t="inlineStr">
        <is>
          <t>Clinic</t>
        </is>
      </c>
      <c r="N18" s="88" t="inlineStr">
        <is>
          <t>ข้อ 16 Pharma Plus เล่มม่วง (เฉลยข้อ ข)</t>
        </is>
      </c>
      <c r="O18" s="100" t="n"/>
      <c r="P18" s="100" t="n"/>
      <c r="Q18" s="100" t="n"/>
    </row>
    <row r="19" ht="13.2" customHeight="1" s="49">
      <c r="A19" s="119" t="inlineStr">
        <is>
          <t>17</t>
        </is>
      </c>
      <c r="B19" s="88" t="inlineStr">
        <is>
          <t>อาการข้างต้น อาจเกิดได้จากยาในข้อใด</t>
        </is>
      </c>
      <c r="C19" s="100" t="n"/>
      <c r="D19" s="88" t="inlineStr">
        <is>
          <t>Atenolol</t>
        </is>
      </c>
      <c r="E19" s="88" t="inlineStr">
        <is>
          <t>Simvastatin</t>
        </is>
      </c>
      <c r="F19" s="88" t="inlineStr">
        <is>
          <t>Aspirin</t>
        </is>
      </c>
      <c r="G19" s="88" t="inlineStr">
        <is>
          <t>Hydralazine</t>
        </is>
      </c>
      <c r="H19" s="88" t="inlineStr">
        <is>
          <t>Felodipine</t>
        </is>
      </c>
      <c r="I19" s="119" t="n">
        <v>2</v>
      </c>
      <c r="J19" s="88" t="inlineStr">
        <is>
          <t>✅ คำตอบที่ถูกต้อง: ข้อ ข. Simvastatin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Simvastatin คำถามต่อเนื่องจากโจทย์ก่อนหน้า (เกี่ยวข้องกับอาการบวมน้ำหรือความผิดปกติทางไต/อิเล็กโทรไลต์) โดยกลุ่มยา Dihydropyridine calcium channel blockers เช่น Felodipine ทำให้เกิด peripheral edema ได้บ่อยจาก arteriolar vasodilation
 เป็น moderate-intensity statin เมแทบอไลต์ผ่าน CYP3A4 เด่นชัด ห้ามใช้ dose 80 mg และมี drug interactions สูงกับ CYP3A4 inhibitors (clarithromycin, ketoconazole)
🔍 ข้ออื่นผิดเพราะอะไร:
• ข้อ ก. (Atenolol): เป็น hydrophilic cardioselective beta-1 blocker ขับออกทางไตเป็นหลัก แต่ evidence ในการลด stroke และ cardiovascular events ด้อยกว่า antihypertensive อื่นๆ
• ข้อ ค. (Aspirin): เป็น irreversible COX-1 inhibitor ยับยั้ง Thromboxane A2 เป็นแกนหลักใน antiplatelet secondary prevention ของ CVD (ขนาดยา 75-100 mg/day)
• ข้อ ง. (Hydralazine): เป็น direct arteriolar vasodilator ใช้ร่วมกับ isosorbide dinitrate ใน HFrEF (โดยเฉพาะคนผิวดำ) หรือรักษา severe HTN ในหญิงตั้งครรภ์ แต่เสี่ยงต่อ drug-induced lupus
• ข้อ จ. (Felodipine): Felodipine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00" t="n"/>
      <c r="L19" s="88" t="inlineStr">
        <is>
          <t>Chronic kidney diseases</t>
        </is>
      </c>
      <c r="M19" s="100" t="inlineStr">
        <is>
          <t>Clinic</t>
        </is>
      </c>
      <c r="N19" s="88" t="inlineStr">
        <is>
          <t>ข้อ 17 Pharma Plus เล่มม่วง (เฉลยข้อ ข)</t>
        </is>
      </c>
      <c r="O19" s="100" t="n"/>
      <c r="P19" s="100" t="n"/>
      <c r="Q19" s="100" t="n"/>
    </row>
    <row r="20" ht="13.2" customHeight="1" s="49">
      <c r="A20" s="119" t="inlineStr">
        <is>
          <t>18</t>
        </is>
      </c>
      <c r="B20" s="88" t="inlineStr">
        <is>
          <t>ในภาวะข้างต้น ผู้ป่วยควรได้รับการรักษาในข้อมากที่สุด ในการปรับสมดุลอิเล็กโทรไลต์</t>
        </is>
      </c>
      <c r="C20" s="100" t="n"/>
      <c r="D20" s="88" t="inlineStr">
        <is>
          <t>Dextrose + insulin</t>
        </is>
      </c>
      <c r="E20" s="88" t="inlineStr">
        <is>
          <t>Erythropoietin</t>
        </is>
      </c>
      <c r="F20" s="88" t="inlineStr">
        <is>
          <t>Sodium bicarbonate</t>
        </is>
      </c>
      <c r="G20" s="88" t="inlineStr">
        <is>
          <t>Calcitriol</t>
        </is>
      </c>
      <c r="H20" s="88" t="inlineStr">
        <is>
          <t>Calcium carbonate</t>
        </is>
      </c>
      <c r="I20" s="119" t="n">
        <v>1</v>
      </c>
      <c r="J20" s="88" t="inlineStr">
        <is>
          <t>✅ คำตอบที่ถูกต้อง: ข้อ ก. Dextrose + insulin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Dextrose + insulin หากภาวะข้างต้นคือ Hyperkalemia รุนแรง การรักษาเร่งด่วนเพื่อย้าย potassium เข้าเซลล์คือ Regular insulin ร่วมกับ 50% Dextrose ตามแนวทางปฏิบัติการจัดการภาวะฉุกเฉินทางอายุรกรรม
🔍 ข้ออื่นผิดเพราะอะไร:
• ข้อ ข. (Erythropoietin): Erythropoietin (EPO) กระตุ้น erythropoiesis ใน bone marrow ใช้รักษา anemia of CKD ต้องให้ iron supplement ร่วม เสี่ยง hypertension และ thrombosis
• ข้อ ค. (Sodium bicarbonate): ARB ยับยั้ง AT1 receptor โดยตรง ไม่เพิ่ม bradykinin จึงไม่มีอาการไอ มีผล renoprotective ใน DKD คล้าย ACEi
• ข้อ ง. (Calcitriol): Calcitriol ไม่ตรงกับข้อบ่งใช้หรือกลไกการออกฤทธิ์ที่ถูกต้องตาม KDIGO 2022 CKD Guideline
• ข้อ จ. (Calcium carbonate): เป็น Phosphate binder สำหรับ CKD ต้องเคี้ยวพร้อมอาหารเพื่อจับฟอสเฟตในทางเดินอาหาร และทำหน้าที่เสริมแคลเซียม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00" t="n"/>
      <c r="L20" s="88" t="inlineStr">
        <is>
          <t>Chronic kidney diseases</t>
        </is>
      </c>
      <c r="M20" s="100" t="inlineStr">
        <is>
          <t>Clinic</t>
        </is>
      </c>
      <c r="N20" s="88" t="inlineStr">
        <is>
          <t>ข้อ 18 Pharma Plus เล่มม่วง (เฉลยข้อ ก)</t>
        </is>
      </c>
      <c r="O20" s="100" t="n"/>
      <c r="P20" s="100" t="n"/>
      <c r="Q20" s="100" t="n"/>
    </row>
    <row r="21" ht="13.2" customHeight="1" s="49">
      <c r="A21" s="119" t="inlineStr">
        <is>
          <t>19</t>
        </is>
      </c>
      <c r="B21" s="88" t="inlineStr">
        <is>
          <t>ข้อใดเป็นผลกระทบเกี่ยวกับสมดุลอิเล็กโทรไลต์จากการใช้ยา oral corticosteroids</t>
        </is>
      </c>
      <c r="C21" s="100" t="n"/>
      <c r="D21" s="88" t="inlineStr">
        <is>
          <t>Hyperkalemia</t>
        </is>
      </c>
      <c r="E21" s="88" t="inlineStr">
        <is>
          <t>Hyponatremia</t>
        </is>
      </c>
      <c r="F21" s="88" t="inlineStr">
        <is>
          <t>Hypocalcemia</t>
        </is>
      </c>
      <c r="G21" s="88" t="inlineStr">
        <is>
          <t>Hypokalemia</t>
        </is>
      </c>
      <c r="H21" s="88" t="inlineStr">
        <is>
          <t>Hyperchloremic</t>
        </is>
      </c>
      <c r="I21" s="119" t="n">
        <v>4</v>
      </c>
      <c r="J21" s="88" t="inlineStr">
        <is>
          <t>✅ คำตอบที่ถูกต้อง: ข้อ ง. Hypokalemia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Hypokalemia Corticosteroids มีฤทธิ์ mineralocorticoid เล็กน้อย ส่งเสริมการขับ Potassium และ Hydrogen ions ออกทางไต ส่งผลให้เกิด Hypokalemia และ Metabolic alkalosis รวมถึงการคั่งของ Sodium และน้ำ
🔍 ข้ออื่นผิดเพราะอะไร:
• ข้อ ก. (Hyperkalemia): Hyperkalemia ไม่ตรงกับข้อบ่งใช้หรือกลไกการออกฤทธิ์ที่ถูกต้องตาม KDIGO 2022 CKD Guideline
• ข้อ ข. (Hyponatremia): Hyponatremia ไม่ตรงกับข้อบ่งใช้หรือกลไกการออกฤทธิ์ที่ถูกต้องตาม KDIGO 2022 CKD Guideline
• ข้อ ค. (Hypocalcemia): Hypocalcemia ไม่ตรงกับข้อบ่งใช้หรือกลไกการออกฤทธิ์ที่ถูกต้องตาม KDIGO 2022 CKD Guideline
• ข้อ จ. (Hyperchloremic): Hyperchloremic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00" t="n"/>
      <c r="L21" s="88" t="inlineStr">
        <is>
          <t>Fluid &amp; Electrolyte</t>
        </is>
      </c>
      <c r="M21" s="100" t="inlineStr">
        <is>
          <t>Clinic</t>
        </is>
      </c>
      <c r="N21" s="88" t="inlineStr">
        <is>
          <t>ข้อ 19 Pharma Plus เล่มม่วง (เฉลยข้อ ง)</t>
        </is>
      </c>
      <c r="O21" s="100" t="n"/>
      <c r="P21" s="100" t="n"/>
      <c r="Q21" s="100" t="n"/>
    </row>
    <row r="22" ht="13.2" customHeight="1" s="49">
      <c r="A22" s="119" t="inlineStr">
        <is>
          <t>20</t>
        </is>
      </c>
      <c r="B22" s="88" t="inlineStr">
        <is>
          <t>สถานการณ์ที่ 6 ผู้ป่วยชายไทย คู่ อายุ 55 ปี น้ำหนัก 80 กก. สูง 170 ซม. มีโรคประจำตัวคือ ความดันโลหิตสูง เบาหวาน เกาต์ มีประวัติสูบบุหรี่วันละ 1 ซอง มีอาชีพเป็นทนาย ไม่ค่อยออกกำลังกาย
ข้อใดเป็นสาเหตุการเกิดโรคไตวายเรื้อรังในผู้ป่วยรายนี้</t>
        </is>
      </c>
      <c r="C22" s="100" t="n"/>
      <c r="D22" s="88" t="inlineStr">
        <is>
          <t>ผู้ป่วยเป็นโรคความดันโลหิตสูงและเบาหวาน</t>
        </is>
      </c>
      <c r="E22" s="88" t="inlineStr">
        <is>
          <t>ผู้ป่วยเป็นโรคเกาต์</t>
        </is>
      </c>
      <c r="F22" s="88" t="inlineStr">
        <is>
          <t>สูบบุหรี่วันละ 1 ซอง</t>
        </is>
      </c>
      <c r="G22" s="88" t="inlineStr">
        <is>
          <t>ไม่ค่อยออกกำลังกาย</t>
        </is>
      </c>
      <c r="H22" s="88" t="inlineStr">
        <is>
          <t>มีอาชีพเป็นทนาย</t>
        </is>
      </c>
      <c r="I22" s="119" t="n">
        <v>1</v>
      </c>
      <c r="J22" s="88" t="inlineStr">
        <is>
          <t>✅ คำตอบที่ถูกต้อง: ข้อ ก. ผู้ป่วยเป็นโรคความดันโลหิตสูงและเบาหวาน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ผู้ป่วยเป็นโรคความดันโลหิตสูงและเบาหวาน สาเหตุหลักที่พบบ่อยที่สุดของโรคไตเรื้อรัง (CKD) ได้แก่ โรคเบาหวาน (Diabetic nephropathy) และโรคความดันโลหิตสูง (Hypertensive nephrosclerosis) ซึ่งผู้ป่วยรายนี้มีปัจจัยเสี่ยงหลักทั้งสองโรค
🔍 ข้ออื่นผิดเพราะอะไร:
• ข้อ ข. (ผู้ป่วยเป็นโรคเกาต์): ผู้ป่วยเป็นโรคเกาต์ ไม่ตรงกับข้อบ่งใช้หรือกลไกการออกฤทธิ์ที่ถูกต้องตาม KDIGO 2022 CKD Guideline
• ข้อ ค. (สูบบุหรี่วันละ 1 ซอง): สูบบุหรี่วันละ 1 ซอง ไม่ตรงกับข้อบ่งใช้หรือกลไกการออกฤทธิ์ที่ถูกต้องตาม KDIGO 2022 CKD Guideline
• ข้อ ง. (ไม่ค่อยออกกำลังกาย): ไม่ค่อยออกกำลังกาย ไม่ตรงกับข้อบ่งใช้หรือกลไกการออกฤทธิ์ที่ถูกต้องตาม KDIGO 2022 CKD Guideline
• ข้อ จ. (มีอาชีพเป็นทนาย): มีอาชีพเป็นทนาย ไม่ตรงกับข้อบ่งใช้หรือกลไกการออกฤทธิ์ที่ถูกต้องตาม KDIGO 2022 CKD Guideline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22" s="100" t="n"/>
      <c r="L22" s="88" t="inlineStr">
        <is>
          <t>Chronic kidney diseases</t>
        </is>
      </c>
      <c r="M22" s="100" t="inlineStr">
        <is>
          <t>Clinic</t>
        </is>
      </c>
      <c r="N22" s="88" t="inlineStr">
        <is>
          <t>ข้อ 20 Pharma Plus เล่มม่วง (เฉลยข้อ ก)</t>
        </is>
      </c>
      <c r="O22" s="100" t="n"/>
      <c r="P22" s="100" t="n"/>
      <c r="Q22" s="100" t="n"/>
    </row>
    <row r="23" ht="13.2" customHeight="1" s="49">
      <c r="A23" s="119" t="inlineStr">
        <is>
          <t>21</t>
        </is>
      </c>
      <c r="B23" s="88" t="inlineStr">
        <is>
          <t>ผู้ป่วยมีภาวะ fluid retention ควรได้รับยาใด</t>
        </is>
      </c>
      <c r="C23" s="100" t="n"/>
      <c r="D23" s="88" t="inlineStr">
        <is>
          <t>HCTZ</t>
        </is>
      </c>
      <c r="E23" s="88" t="inlineStr">
        <is>
          <t>Amirolide</t>
        </is>
      </c>
      <c r="F23" s="88" t="inlineStr">
        <is>
          <t>Furosemide</t>
        </is>
      </c>
      <c r="G23" s="88" t="inlineStr">
        <is>
          <t>Acetazolamide</t>
        </is>
      </c>
      <c r="H23" s="88" t="inlineStr">
        <is>
          <t>HCTZ+Amirolide</t>
        </is>
      </c>
      <c r="I23" s="119" t="n">
        <v>3</v>
      </c>
      <c r="J23" s="88" t="inlineStr">
        <is>
          <t>✅ คำตอบที่ถูกต้อง: ข้อ ค.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ในผู้ป่วยที่มีภาวะการทำงานของไตบกพร่อง (หรือมีภาวะ fluid retention รุนแรง) Loop diuretics เช่น Furosemide เป็นยาขับปัสสาวะที่มี efficacy สูงที่สุดและเหมาะสมกว่า Thiazides เมื่อ eGFR ลดลงต่ำมาก
🔍 ข้ออื่นผิดเพราะอะไร:
• ข้อ ก. (HCTZ): HCTZ ไม่ตรงกับข้อบ่งใช้หรือกลไกการออกฤทธิ์ที่ถูกต้องตาม KDIGO 2022 CKD Guideline
• ข้อ ข. (Amirolide): Amirolide ไม่ตรงกับข้อบ่งใช้หรือกลไกการออกฤทธิ์ที่ถูกต้องตาม KDIGO 2022 CKD Guideline
• ข้อ ง. (Acetazolamide): Acetazolamide ไม่ตรงกับข้อบ่งใช้หรือกลไกการออกฤทธิ์ที่ถูกต้องตาม KDIGO 2022 CKD Guideline
• ข้อ จ. (HCTZ+Amirolide): HCTZ+Amirolide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3" s="100" t="n"/>
      <c r="L23" s="88" t="inlineStr">
        <is>
          <t>Chronic kidney diseases</t>
        </is>
      </c>
      <c r="M23" s="100" t="inlineStr">
        <is>
          <t>Clinic</t>
        </is>
      </c>
      <c r="N23" s="88" t="inlineStr">
        <is>
          <t>ข้อ 21 Pharma Plus เล่มม่วง (เฉลยข้อ ค)</t>
        </is>
      </c>
      <c r="O23" s="100" t="n"/>
      <c r="P23" s="100" t="n"/>
      <c r="Q23" s="100" t="n"/>
    </row>
    <row r="24" ht="13.2" customHeight="1" s="49">
      <c r="A24" s="119" t="inlineStr">
        <is>
          <t>22</t>
        </is>
      </c>
      <c r="B24" s="88" t="inlineStr">
        <is>
          <t>จากอาการ การตรวจร่างกาย และผลการตรวจทางห้องปฏิบัติการของผู้ป่วยในครั้งนี้ ผู้ป่วยน่าจะเป็นโรคอะไรและเกิดจากสาเหตุใด</t>
        </is>
      </c>
      <c r="C24" s="100" t="n"/>
      <c r="D24" s="88" t="inlineStr">
        <is>
          <t>ไตวายเฉียบพลัน จากยา enalapril</t>
        </is>
      </c>
      <c r="E24" s="88" t="inlineStr">
        <is>
          <t>ไตวายเฉียบพลัน จากยา hydrochlorothiazide</t>
        </is>
      </c>
      <c r="F24" s="88" t="inlineStr">
        <is>
          <t>ไตวายเฉียบพลัน จากภาวะ dehydration</t>
        </is>
      </c>
      <c r="G24" s="88" t="inlineStr">
        <is>
          <t>ไตวายเรื้อรัง จากโรคความดันโลหิตสูง</t>
        </is>
      </c>
      <c r="H24" s="88" t="inlineStr">
        <is>
          <t>ไตวายเรื้อรัง จากการมีนิ่วอุดตันในท่อไต</t>
        </is>
      </c>
      <c r="I24" s="119" t="n">
        <v>4</v>
      </c>
      <c r="J24" s="88" t="inlineStr">
        <is>
          <t>✅ คำตอบที่ถูกต้อง: ข้อ ง. ไตวายเรื้อรัง จากโรคความดันโลหิตสูง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ไตวายเรื้อรัง จากโรคความดันโลหิตสูง ยาในกลุ่ม ACE inhibitors (เช่น enalapril) มีกลไกทำให้เกิดการขยายตัวของ efferent arteriole ลด intraglomerular pressure ส่งผลให้ GFR ลดลงชั่วคราว โดยเฉพาะในผู้ป่วยที่มีภาวะ dehydration หรือ renal artery stenosis จึงเสี่ยงเกิดภาวะ Prerenal AKI ได้
🔍 ข้ออื่นผิดเพราะอะไร:
• ข้อ ก. (ไตวายเฉียบพลัน จากยา enalapril): เป็น ACE inhibitor ลด Angiotensin II และ intraglomerular pressure มี renal protective efficacy เด่นชัดใน diabetic kidney disease แต่อาจเกิด dry cough จากการสะสมของ bradykinin
• ข้อ ข. (ไตวายเฉียบพลัน จากยา hydrochlorothiazide): เป็น Thiazide diuretic ลด plasma volume แต่อาจทำให้เกิด hypokalemia, hyponatremia, hyperuricemia และ hyperglycemia และ efficacy ลดลงมากเมื่อ eGFR &lt; 30 mL/min
• ข้อ ค. (ไตวายเฉียบพลัน จากภาวะ dehydration): ไตวายเฉียบพลัน จากภาวะ dehydration ไม่ตรงกับข้อบ่งใช้หรือกลไกการออกฤทธิ์ที่ถูกต้องตาม KDIGO 2022 CKD Guideline
• ข้อ จ. (ไตวายเรื้อรัง จากการมีนิ่วอุดตันในท่อไต): ไตวายเรื้อรัง จากการมีนิ่วอุดตันในท่อไต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00" t="n"/>
      <c r="L24" s="88" t="inlineStr">
        <is>
          <t>Chronic kidney diseases</t>
        </is>
      </c>
      <c r="M24" s="100" t="inlineStr">
        <is>
          <t>Clinic</t>
        </is>
      </c>
      <c r="N24" s="88" t="inlineStr">
        <is>
          <t>ข้อ 22 Pharma Plus เล่มม่วง (เฉลยข้อ ง)</t>
        </is>
      </c>
      <c r="O24" s="100" t="n"/>
      <c r="P24" s="100" t="n"/>
      <c r="Q24" s="100" t="n"/>
    </row>
    <row r="25" ht="13.2" customHeight="1" s="49">
      <c r="A25" s="119" t="inlineStr">
        <is>
          <t>23</t>
        </is>
      </c>
      <c r="B25" s="88" t="inlineStr">
        <is>
          <t>Hydrochlorothiazide (HCTZ) ออกฤทธิ์ยับยั้งกระบวนการในข้อใด</t>
        </is>
      </c>
      <c r="C25" s="100" t="n"/>
      <c r="D25" s="88" t="inlineStr">
        <is>
          <t>Vasopressin's action</t>
        </is>
      </c>
      <c r="E25" s="88" t="inlineStr">
        <is>
          <t>Reabsorption of Na⁺</t>
        </is>
      </c>
      <c r="F25" s="88" t="inlineStr">
        <is>
          <t>Na⁺/K⁺/2Cl⁻ symporter</t>
        </is>
      </c>
      <c r="G25" s="88" t="inlineStr">
        <is>
          <t>Na⁺/K⁺ exchanger</t>
        </is>
      </c>
      <c r="H25" s="88" t="inlineStr">
        <is>
          <t>Reabsorption by Na⁺/Cl⁻ symporter</t>
        </is>
      </c>
      <c r="I25" s="119" t="n">
        <v>5</v>
      </c>
      <c r="J25" s="88" t="inlineStr">
        <is>
          <t>✅ คำตอบที่ถูกต้อง: ข้อ จ. Reabsorption by Na⁺/Cl⁻ symporter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Reabsorption by Na⁺/Cl⁻ symporter Hydrochlorothiazide (HCTZ) เป็นยาขับปัสสาวะกลุ่ม Thiazide ออกฤทธิ์ที่ early distal convoluted tubule (DCT) โดยการยับยั้งการดูดกลับของโซเดียมและคลอไรด์ผ่าน Na⁺/Cl⁻ symporter
🔍 ข้ออื่นผิดเพราะอะไร:
• ข้อ ก. (Vasopressin's action): Vasopressin's action ไม่ตรงกับข้อบ่งใช้หรือกลไกการออกฤทธิ์ที่ถูกต้องตาม KDIGO 2022 CKD Guideline
• ข้อ ข. (Reabsorption of Na⁺): Reabsorption of Na⁺ ไม่ตรงกับข้อบ่งใช้หรือกลไกการออกฤทธิ์ที่ถูกต้องตาม KDIGO 2022 CKD Guideline
• ข้อ ค. (Na⁺/K⁺/2Cl⁻ symporter): Na⁺/K⁺/2Cl⁻ symporter ไม่ตรงกับข้อบ่งใช้หรือกลไกการออกฤทธิ์ที่ถูกต้องตาม KDIGO 2022 CKD Guideline
• ข้อ ง. (Na⁺/K⁺ exchanger): Na⁺/K⁺ exchanger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25" s="100" t="n"/>
      <c r="L25" s="88" t="inlineStr">
        <is>
          <t>Chronic kidney diseases</t>
        </is>
      </c>
      <c r="M25" s="100" t="inlineStr">
        <is>
          <t>Clinic</t>
        </is>
      </c>
      <c r="N25" s="88" t="inlineStr">
        <is>
          <t>ข้อ 23 Pharma Plus เล่มม่วง (เฉลยข้อ จ)</t>
        </is>
      </c>
      <c r="O25" s="100" t="n"/>
      <c r="P25" s="100" t="n"/>
      <c r="Q25" s="100" t="n"/>
    </row>
    <row r="26" ht="13.2" customHeight="1" s="49">
      <c r="A26" s="119" t="inlineStr">
        <is>
          <t>24</t>
        </is>
      </c>
      <c r="B26" s="88" t="inlineStr">
        <is>
          <t>ผู้ป่วยมีภาวะ fluid retention การรักษาใดที่ไม่เหมาะสม</t>
        </is>
      </c>
      <c r="C26" s="100" t="n"/>
      <c r="D26" s="88" t="inlineStr">
        <is>
          <t>จำกัดน้ำ</t>
        </is>
      </c>
      <c r="E26" s="88" t="inlineStr">
        <is>
          <t>ให้ยาขับปัสสาวะ</t>
        </is>
      </c>
      <c r="F26" s="88" t="inlineStr">
        <is>
          <t>ควบคุมความดันด้วยยา enalapril ต่อ</t>
        </is>
      </c>
      <c r="G26" s="88" t="inlineStr">
        <is>
          <t>รักษา CHF ด้วยยา digoxin</t>
        </is>
      </c>
      <c r="H26" s="88" t="inlineStr">
        <is>
          <t>ทำ hemodialysis</t>
        </is>
      </c>
      <c r="I26" s="119" t="n">
        <v>5</v>
      </c>
      <c r="J26" s="88" t="inlineStr">
        <is>
          <t>✅ คำตอบที่ถูกต้อง: ข้อ จ. ทำ hemodialysis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ทำ hemodialysis ในผู้ป่วยที่มีภาวะไตวายเฉียบพลันร่วมกับภาวะ dehydration หรือ AKI จากยา enalapril การให้ยา enalapril ต่ออาจทำให้การทำงานของไตแย่ลงไปอีก เนื่องจากไปลดการกรองของ glomerulus ในภาวะที่ไตขาดเลือด (renal hypoperfusion) จึงถือเป็นข้อควรระวังหรือสิ่งที่ไม่เหมาะสมหากยังไม่แก้ไขภาวะ hemodynamic ให้ปกติ
🔍 ข้ออื่นผิดเพราะอะไร:
• ข้อ ก. (จำกัดน้ำ): จำกัดน้ำ ไม่ตรงกับข้อบ่งใช้หรือกลไกการออกฤทธิ์ที่ถูกต้องตาม KDIGO 2022 CKD Guideline
• ข้อ ข. (ให้ยาขับปัสสาวะ): ให้ยาขับปัสสาวะ ไม่ตรงกับข้อบ่งใช้หรือกลไกการออกฤทธิ์ที่ถูกต้องตาม KDIGO 2022 CKD Guideline
• ข้อ ค. (ควบคุมความดันด้วยยา enalapril ต่อ): เป็น ACE inhibitor ลด Angiotensin II และ intraglomerular pressure มี renal protective efficacy เด่นชัดใน diabetic kidney disease แต่อาจเกิด dry cough จากการสะสมของ bradykinin
• ข้อ ง. (รักษา CHF ด้วยยา digoxin): เป็น cardiac glycoside ยับยั้ง Na+/K+ ATPase เพิ่ม inotrope แต่มี narrow therapeutic index (target 0.5-0.9 ng/mL ใน HF) และเสี่ยงต่อ fatal arrhythmia เมื่อมี hypokalemia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100" t="n"/>
      <c r="L26" s="88" t="inlineStr">
        <is>
          <t>Chronic kidney diseases</t>
        </is>
      </c>
      <c r="M26" s="100" t="inlineStr">
        <is>
          <t>Clinic</t>
        </is>
      </c>
      <c r="N26" s="88" t="inlineStr">
        <is>
          <t>ข้อ 24 Pharma Plus เล่มม่วง (เฉลยข้อ จ)</t>
        </is>
      </c>
      <c r="O26" s="100" t="n"/>
      <c r="P26" s="100" t="n"/>
      <c r="Q26" s="100" t="n"/>
    </row>
    <row r="27" ht="13.2" customHeight="1" s="49">
      <c r="A27" s="119" t="inlineStr">
        <is>
          <t>25</t>
        </is>
      </c>
      <c r="B27" s="88" t="inlineStr">
        <is>
          <t>แพทย์์พิจารณาจ่ายยาขับปัสสาวะ ยาใดเหมาะสมที่สุดในผู้ป่วยรายนี้</t>
        </is>
      </c>
      <c r="C27" s="100" t="n"/>
      <c r="D27" s="88" t="inlineStr">
        <is>
          <t>HCTZ</t>
        </is>
      </c>
      <c r="E27" s="88" t="inlineStr">
        <is>
          <t>Spironolactone</t>
        </is>
      </c>
      <c r="F27" s="88" t="inlineStr">
        <is>
          <t>Ethacrynic acid</t>
        </is>
      </c>
      <c r="G27" s="88" t="inlineStr">
        <is>
          <t>Furosemide</t>
        </is>
      </c>
      <c r="H27" s="88" t="inlineStr">
        <is>
          <t>Amiloride</t>
        </is>
      </c>
      <c r="I27" s="119" t="n">
        <v>4</v>
      </c>
      <c r="J27" s="88" t="inlineStr">
        <is>
          <t>✅ คำตอบที่ถูกต้อง: ข้อ ง.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ในผู้ป่วยที่มีปัญหาโรคไตหรือต้องการขับน้ำอย่างรวดเร็ว (เช่น ภาวะ fluid retention รุนแรง หรือมีภาวะไตบกพร่อง) ยาขับปัสสาวะกลุ่ม Loop diuretics เช่น Furosemide เป็นยาที่มี efficacy สูงที่สุดและเหมาะสมที่สุดเมื่อเทียบกับ Thiazides ที่มักไม่ได้ผลเมื่อ CrCl ลดลงมากๆ
🔍 ข้ออื่นผิดเพราะอะไร:
• ข้อ ก. (HCTZ): HCTZ ไม่ตรงกับข้อบ่งใช้หรือกลไกการออกฤทธิ์ที่ถูกต้องตาม KDIGO 2022 CKD Guideline
• ข้อ ข. (Spironolactone): เป็น Mineralocorticoid receptor antagonist (MRA) ใช้เป็น 4th-line ใน resistant HTN หรือ GDMT ใน HFrEF ต้อง monitor potassium และเสี่ยงต่อ gynecomastia
• ข้อ ค. (Ethacrynic acid): Ethacrynic acid ไม่ตรงกับข้อบ่งใช้หรือกลไกการออกฤทธิ์ที่ถูกต้องตาม KDIGO 2022 CKD Guideline
• ข้อ จ. (Amiloride): Amiloride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7" s="100" t="n"/>
      <c r="L27" s="88" t="inlineStr">
        <is>
          <t>Chronic kidney diseases</t>
        </is>
      </c>
      <c r="M27" s="100" t="inlineStr">
        <is>
          <t>Clinic</t>
        </is>
      </c>
      <c r="N27" s="88" t="inlineStr">
        <is>
          <t>ข้อ 25 Pharma Plus เล่มม่วง (เฉลยข้อ ง)</t>
        </is>
      </c>
      <c r="O27" s="100" t="n"/>
      <c r="P27" s="100" t="n"/>
      <c r="Q27" s="100" t="n"/>
    </row>
    <row r="28" ht="13.2" customHeight="1" s="49">
      <c r="A28" s="119" t="inlineStr">
        <is>
          <t>26</t>
        </is>
      </c>
      <c r="B28" s="88" t="inlineStr">
        <is>
          <t>อาการข้างเคียงจากการใช้ยาขับปัสสาวะดังกล่าวข้างต้นคือข้อใด</t>
        </is>
      </c>
      <c r="C28" s="100" t="n"/>
      <c r="D28" s="88" t="inlineStr">
        <is>
          <t>Hypocalcemia</t>
        </is>
      </c>
      <c r="E28" s="88" t="inlineStr">
        <is>
          <t>Hyponatremia</t>
        </is>
      </c>
      <c r="F28" s="88" t="inlineStr">
        <is>
          <t>Hypokalemia</t>
        </is>
      </c>
      <c r="G28" s="88" t="inlineStr">
        <is>
          <t>Hypercalcemia</t>
        </is>
      </c>
      <c r="H28" s="88" t="inlineStr">
        <is>
          <t>Acidosis</t>
        </is>
      </c>
      <c r="I28" s="119" t="n">
        <v>1</v>
      </c>
      <c r="J28" s="88" t="inlineStr">
        <is>
          <t>✅ คำตอบที่ถูกต้อง: ข้อ ก. Hypocalcemia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Hypocalcemia ยาขับปัสสาวะกลุ่ม Loop diuretics (เช่น Furosemide) ออกฤทธิ์ที่ Thick ascending limb ของ Loop of Henle ยับยั้ง Na⁺/K⁺/2Cl⁻ cotransporter ส่งผลให้สูญเสียน้ำและเกลือแร่สำคัญ รวมถึงโพแทสเซียมในปัสสาวะเพิ่มขึ้น จึงทำให้เกิดภาวะ Hypokalemia ได้บ่อย
🔍 ข้ออื่นผิดเพราะอะไร:
• ข้อ ข. (Hyponatremia): Hyponatremia ไม่ตรงกับข้อบ่งใช้หรือกลไกการออกฤทธิ์ที่ถูกต้องตาม KDIGO 2022 CKD Guideline
• ข้อ ค. (Hypokalemia): Hypokalemia ไม่ตรงกับข้อบ่งใช้หรือกลไกการออกฤทธิ์ที่ถูกต้องตาม KDIGO 2022 CKD Guideline
• ข้อ ง. (Hypercalcemia): Hypercalcemia ไม่ตรงกับข้อบ่งใช้หรือกลไกการออกฤทธิ์ที่ถูกต้องตาม KDIGO 2022 CKD Guideline
• ข้อ จ. (Acidosis): Acidosis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00" t="n"/>
      <c r="L28" s="88" t="inlineStr">
        <is>
          <t>Chronic kidney diseases</t>
        </is>
      </c>
      <c r="M28" s="100" t="inlineStr">
        <is>
          <t>Clinic</t>
        </is>
      </c>
      <c r="N28" s="88" t="inlineStr">
        <is>
          <t>ข้อ 26 Pharma Plus เล่มม่วง (เฉลยข้อ ก ค)</t>
        </is>
      </c>
      <c r="O28" s="100" t="n"/>
      <c r="P28" s="100" t="n"/>
      <c r="Q28" s="100" t="n"/>
    </row>
    <row r="29" ht="13.2" customHeight="1" s="49">
      <c r="A29" s="119" t="inlineStr">
        <is>
          <t>28</t>
        </is>
      </c>
      <c r="B29" s="88" t="inlineStr">
        <is>
          <t>of oxidation is increased by the addition of alkali or by exposure to light. (ใช้ตอบข้อ 57-58)
ควรให้ยาใด</t>
        </is>
      </c>
      <c r="C29" s="100" t="n"/>
      <c r="D29" s="88" t="inlineStr">
        <is>
          <t>Atezolizumab + Bevacizumab</t>
        </is>
      </c>
      <c r="E29" s="88" t="inlineStr">
        <is>
          <t>Amivantamab + Lazertinib</t>
        </is>
      </c>
      <c r="F29" s="88" t="inlineStr">
        <is>
          <t>Carboplatin + Paclitaxel</t>
        </is>
      </c>
      <c r="G29" s="88" t="inlineStr">
        <is>
          <t>Osimertinib + Pemetrexed</t>
        </is>
      </c>
      <c r="H29" s="88" t="inlineStr">
        <is>
          <t>จับ EGFR หยุดสัญญาณกระตุ้นเซลล์</t>
        </is>
      </c>
      <c r="I29" s="119" t="n">
        <v>3</v>
      </c>
      <c r="J29" s="88" t="inlineStr">
        <is>
          <t>✅ คำตอบที่ถูกต้อง: ข้อ ค. Carboplatin + Paclitaxel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Carboplatin + Paclitaxel การเลือก Carboplatin + Paclitaxel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(Atezolizumab + Bevacizumab): Bevacizumab เป็น anti-VEGF mAb ยับยั้ง angiogenesis ผลข้างเคียงสำคัญ: hypertension, proteinuria, wound healing impairment, GI perforation
• ข้อ ค. (Amivantamab + Lazertinib): Amivantamab + Lazertinib ไม่ตรงกับข้อบ่งใช้หรือกลไกการออกฤทธิ์ที่ถูกต้องตาม KDIGO 2022 CKD Guideline
• ข้อ จ. (Osimertinib + Pemetrexed): Osimertinib + Pemetrexed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00" t="n"/>
      <c r="L29" s="88" t="inlineStr">
        <is>
          <t>Chronic kidney diseases</t>
        </is>
      </c>
      <c r="M29" s="100" t="inlineStr">
        <is>
          <t>CKD/AKI</t>
        </is>
      </c>
      <c r="N29" s="88" t="inlineStr">
        <is>
          <t>Mock PLE-CC 1 ข้อ 66</t>
        </is>
      </c>
      <c r="O29" s="100" t="n"/>
      <c r="P29" s="100" t="n"/>
      <c r="Q29" s="100" t="n"/>
    </row>
    <row r="30" ht="13.2" customHeight="1" s="49">
      <c r="A30" s="119" t="inlineStr">
        <is>
          <t>29</t>
        </is>
      </c>
      <c r="B30" s="88" t="inlineStr">
        <is>
          <t>ยาที่เลือกข้อก่อนหน้า เกี่ยวกับ biomaker ใด</t>
        </is>
      </c>
      <c r="C30" s="100" t="n"/>
      <c r="D30" s="88" t="inlineStr">
        <is>
          <t>จับกับ MHC class 1 เพิ่ม antigen presentation</t>
        </is>
      </c>
      <c r="E30" s="88" t="inlineStr">
        <is>
          <t>จับ CTLA-4 บน T cell เพิ่มการทำงานของ Treg</t>
        </is>
      </c>
      <c r="F30" s="88" t="inlineStr">
        <is>
          <t>จับ PD-L1 บน tumor cell เพิ่ม clt</t>
        </is>
      </c>
      <c r="G30" s="88" t="inlineStr">
        <is>
          <t>จับ PD-1 บน T cell ลดการจับกันของ PD-1/PD-L1 ส่งผลให้ฟื้นการทำงานของ T cell</t>
        </is>
      </c>
      <c r="H30" s="88" t="inlineStr">
        <is>
          <t>จับ EGFR หยุดสัญญาณกระตุ้นเซลล์</t>
        </is>
      </c>
      <c r="I30" s="119" t="n">
        <v>2</v>
      </c>
      <c r="J30" s="88" t="inlineStr">
        <is>
          <t>✅ คำตอบที่ถูกต้อง: ข้อ ข. จับ CTLA-4 บน T cell เพิ่มการทำงานของ Treg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จับ CTLA-4 บน T cell เพิ่มการทำงานของ Treg การเลือก จับ CTLA-4 บน T cell เพิ่มการทำงานของ Treg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(จับกับ MHC class 1 เพิ่ม antigen presentation): จับกับ MHC class 1 เพิ่ม antigen presentation ไม่ตรงกับข้อบ่งใช้หรือกลไกการออกฤทธิ์ที่ถูกต้องตาม KDIGO 2022 CKD Guideline
• ข้อ ง. (จับ PD-L1 บน tumor cell เพิ่ม clt): จับ PD-L1 บน tumor cell เพิ่ม clt ไม่ตรงกับข้อบ่งใช้หรือกลไกการออกฤทธิ์ที่ถูกต้องตาม KDIGO 2022 CKD Guideline
• ข้อ จ. (จับ PD-1 บน T cell ลดการจับกันของ PD-1/PD-L1 ส่งผลให้ฟื้นการทำงานของ T cell): จับ PD-1 บน T cell ลดการจับกันของ PD-1/PD-L1 ส่งผลให้ฟื้นการทำงานของ T cell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100" t="n"/>
      <c r="L30" s="88" t="inlineStr">
        <is>
          <t>Chronic kidney diseases</t>
        </is>
      </c>
      <c r="M30" s="100" t="inlineStr">
        <is>
          <t>CKD/AKI</t>
        </is>
      </c>
      <c r="N30" s="88" t="inlineStr">
        <is>
          <t>Mock PLE-CC 1 ข้อ 69</t>
        </is>
      </c>
      <c r="O30" s="100" t="n"/>
      <c r="P30" s="100" t="n"/>
      <c r="Q30" s="100" t="n"/>
    </row>
    <row r="31" ht="13.2" customHeight="1" s="49">
      <c r="A31" s="119" t="inlineStr">
        <is>
          <t>30</t>
        </is>
      </c>
      <c r="B31" s="88" t="inlineStr">
        <is>
          <t>ถัา EGFR exon 19 deletion positive ต้องเปลี่ยนการรักษาเป็นอะไร</t>
        </is>
      </c>
      <c r="C31" s="100" t="n"/>
      <c r="D31" s="88" t="inlineStr">
        <is>
          <t>รักษาแบบเดิม</t>
        </is>
      </c>
      <c r="E31" s="88" t="inlineStr">
        <is>
          <t>Pembrolizumab</t>
        </is>
      </c>
      <c r="F31" s="88" t="inlineStr">
        <is>
          <t>Ceftuximab</t>
        </is>
      </c>
      <c r="G31" s="88" t="inlineStr">
        <is>
          <t>Bevacizumab + carboplatin + paciltaxel</t>
        </is>
      </c>
      <c r="H31" s="88" t="inlineStr">
        <is>
          <t>EGFR TKI target therapy</t>
        </is>
      </c>
      <c r="I31" s="119" t="n">
        <v>1</v>
      </c>
      <c r="J31" s="88" t="inlineStr">
        <is>
          <t>✅ คำตอบที่ถูกต้อง: ข้อ ก. รักษาแบบเดิม
💡 Background:
ภาวะไตเสื่อม (CKD/AKI) ต้องระมัดระวังการปรับขนาดยาตาม renal function (eGFR/CrCl) และหลีกเลี่ยง nephrotoxic drugs
🎯 ทำไมข้อนี้ถึงถูก:
รักษาแบบเดิม การเลือก รักษาแบบเดิม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ค. (Pembrolizumab): Pembrolizumab ไม่ตรงกับข้อบ่งใช้หรือกลไกการออกฤทธิ์ที่ถูกต้องตาม KDIGO 2022 CKD Guideline
• ข้อ ง. (Ceftuximab): Ceftuximab ไม่ตรงกับข้อบ่งใช้หรือกลไกการออกฤทธิ์ที่ถูกต้องตาม KDIGO 2022 CKD Guideline
• ข้อ จ. (Bevacizumab + carboplatin + paciltaxel): Carboplatin มี nephrotoxicity ต่ำกว่า cisplatin แต่มี myelosuppression (thrombocytopenia) เด่น ปรับขนาดตาม AUC และ eGFR (Calvert formula)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00" t="n"/>
      <c r="L31" s="88" t="inlineStr">
        <is>
          <t>Chronic kidney diseases</t>
        </is>
      </c>
      <c r="M31" s="100" t="inlineStr">
        <is>
          <t>CKD/AKI</t>
        </is>
      </c>
      <c r="N31" s="88" t="inlineStr">
        <is>
          <t>Mock PLE-CC 1 ข้อ 70</t>
        </is>
      </c>
      <c r="O31" s="100" t="n"/>
      <c r="P31" s="100" t="n"/>
      <c r="Q31" s="100" t="n"/>
    </row>
    <row r="32" ht="13.2" customHeight="1" s="49">
      <c r="A32" s="119" t="inlineStr">
        <is>
          <t>31</t>
        </is>
      </c>
      <c r="B32" s="88" t="inlineStr">
        <is>
          <t>Immune checkpoint inhibitor (ICI) ใน NSCLC (non-small cell lung cancer) อะไรบ่งบอกว่าการรักษาดีขึ้น</t>
        </is>
      </c>
      <c r="C32" s="100" t="n"/>
      <c r="D32" s="88" t="inlineStr">
        <is>
          <t>CEA (Carcinoembryonic antigen)</t>
        </is>
      </c>
      <c r="E32" s="88" t="inlineStr">
        <is>
          <t>TPS ของ PD-L1 (Tumor Proportion Score of PD-L1)</t>
        </is>
      </c>
      <c r="F32" s="88" t="inlineStr">
        <is>
          <t>TMB ต ่า (Tumor Mutational Burden ต ่า)</t>
        </is>
      </c>
      <c r="G32" s="88" t="inlineStr">
        <is>
          <t>LDH ในเลือด (Lactate dehydrogenase)</t>
        </is>
      </c>
      <c r="H32" s="88" t="inlineStr">
        <is>
          <t>EGFR exon 19 deletion express</t>
        </is>
      </c>
      <c r="I32" s="119" t="n">
        <v>1</v>
      </c>
      <c r="J32" s="88" t="inlineStr">
        <is>
          <t>✅ คำตอบที่ถูกต้อง: ข้อ ก. CEA (Carcinoembryonic antigen)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b.TPS ของ PD-L1 (Tumor Proportion Score of PD-L1))
🔍 ข้ออื่นผิดเพราะอะไร:
• ข้อ ข. (CEA (Carcinoembryonic antigen)): CEA (Carcinoembryonic antigen) ไม่ตรงกับข้อบ่งใช้หรือกลไกการออกฤทธิ์ที่ถูกต้องตาม KDIGO 2022 CKD Guideline
• ข้อ ค. (TPS ของ PD-L1 (Tumor Proportion Score of PD-L1)): TPS ของ PD-L1 (Tumor Proportion Score of PD-L1) ไม่ตรงกับข้อบ่งใช้หรือกลไกการออกฤทธิ์ที่ถูกต้องตาม KDIGO 2022 CKD Guideline
• ข้อ ง. (TMB ต ่า (Tumor Mutational Burden ต ่า)): TMB ต ่า (Tumor Mutational Burden ต ่า) ไม่ตรงกับข้อบ่งใช้หรือกลไกการออกฤทธิ์ที่ถูกต้องตาม KDIGO 2022 CKD Guideline
• ข้อ จ. (LDH ในเลือด (Lactate dehydrogenase)): LDH ในเลือด (Lactate dehydrogenase) ไม่ตรงกับข้อบ่งใช้หรือกลไกการออกฤทธิ์ที่ถูกต้องตาม KDIGO 2022 CKD Guideline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00" t="n"/>
      <c r="L32" s="88" t="inlineStr">
        <is>
          <t>Chronic kidney diseases</t>
        </is>
      </c>
      <c r="M32" s="100" t="inlineStr">
        <is>
          <t>CKD/AKI</t>
        </is>
      </c>
      <c r="N32" s="88" t="inlineStr">
        <is>
          <t>Mock PLE-CC 1 ข้อ 77</t>
        </is>
      </c>
      <c r="O32" s="100" t="n"/>
      <c r="P32" s="100" t="n"/>
      <c r="Q32" s="100" t="n"/>
    </row>
    <row r="33" ht="13.2" customHeight="1" s="49">
      <c r="A33" s="119" t="inlineStr">
        <is>
          <t>32</t>
        </is>
      </c>
      <c r="B33" s="88" t="inlineStr">
        <is>
          <t>กลไกที่ทำให้เกิด exon 19 deletion บน EGFR ส่งผลต่อกลไกการทำงานของ EGFR tyrosine kinase inhibitor
ยังไง</t>
        </is>
      </c>
      <c r="C33" s="100" t="n"/>
      <c r="D33" s="88" t="inlineStr">
        <is>
          <t>CKD/AKI</t>
        </is>
      </c>
      <c r="E33" s="88" t="inlineStr">
        <is>
          <t>ส่งผลต่อการจับ ligand</t>
        </is>
      </c>
      <c r="F33" s="88" t="inlineStr">
        <is>
          <t>ยับยั้งการแสดงออกของ BCL</t>
        </is>
      </c>
      <c r="G33" s="88" t="inlineStr">
        <is>
          <t>Furosemide 40 mg IV/PO OD</t>
        </is>
      </c>
      <c r="H33" s="88" t="inlineStr">
        <is>
          <t>Erythropoietin (EPO) 4000 units SC weekly</t>
        </is>
      </c>
      <c r="I33" s="119" t="n">
        <v>1</v>
      </c>
      <c r="J33" s="88" t="inlineStr">
        <is>
          <t>✅ คำตอบที่ถูกต้อง: ข้อ ก. CKD/AKI
💡 Background:
ภาวะไตเสื่อม (CKD/AKI) ต้องระมัดระวังการปรับขนาดยาตาม renal function (eGFR/CrCl) และหลีกเลี่ยง nephrotoxic drugs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(ส่งผลต่อการจับ ligand): ส่งผลต่อการจับ ligand ไม่ตรงกับข้อบ่งใช้หรือกลไกการออกฤทธิ์ที่ถูกต้องตาม KDIGO 2022 CKD Guideline
• ข้อ ค. (ยับยั้งการแสดงออกของ BCL): ยับยั้งการแสดงออกของ BCL ไม่ตรงกับข้อบ่งใช้หรือกลไกการออกฤทธิ์ที่ถูกต้องตาม KDIGO 2022 CKD Guideline
• ข้อ ง. (Furosemide 40 mg IV/PO OD): เป็น Loop diuretic ยับยั้ง Na+/K+/2Cl- cotransporter ที่ Thick ascending limb ใช้จัดการ volume overload ใน HF หรือ CKD แต่ไม่เหมาะเป็น first-line ลดความดันโลหิตเดี่ยวๆ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100" t="n"/>
      <c r="L33" s="88" t="inlineStr">
        <is>
          <t>Chronic kidney diseases</t>
        </is>
      </c>
      <c r="M33" s="100" t="inlineStr">
        <is>
          <t>CKD/AKI</t>
        </is>
      </c>
      <c r="N33" s="88" t="inlineStr">
        <is>
          <t>Mock PLE-CC 1 ข้อ 80</t>
        </is>
      </c>
      <c r="O33" s="100" t="n"/>
      <c r="P33" s="100" t="n"/>
      <c r="Q33" s="100" t="n"/>
    </row>
    <row r="34" ht="13.2" customHeight="1" s="49">
      <c r="A34" s="119" t="inlineStr">
        <is>
          <t>33</t>
        </is>
      </c>
      <c r="B34" s="88" t="inlineStr">
        <is>
          <t>การกลายพันธุ์ของ T790M ของ EGFR ใน NSCLC ทำให้ผู้ป่วยดื้อต่อยา Gifitinib กับ Erlotinib กลไกคืออะไร</t>
        </is>
      </c>
      <c r="C34" s="100" t="n"/>
      <c r="D34" s="88" t="inlineStr">
        <is>
          <t>เพิ่มการจับ ATP ที่ kinase domain</t>
        </is>
      </c>
      <c r="E34" s="88" t="inlineStr">
        <is>
          <t>เพิ่ม Stearic hindrance ทำให้ไม่จับ ATP ที่ binding pocket</t>
        </is>
      </c>
      <c r="F34" s="88" t="inlineStr">
        <is>
          <t>เพิ่มการแสดงออก EGFR บนเยื่อหุ้ม Cellผิวเซลล์</t>
        </is>
      </c>
      <c r="G34" s="88" t="inlineStr">
        <is>
          <t>Internalization และ degradation ลดลง</t>
        </is>
      </c>
      <c r="H34" s="88" t="inlineStr">
        <is>
          <t>HER2 dimerization</t>
        </is>
      </c>
      <c r="I34" s="119" t="n">
        <v>3</v>
      </c>
      <c r="J34" s="88" t="inlineStr">
        <is>
          <t>✅ คำตอบที่ถูกต้อง: ข้อ ค. เพิ่มการแสดงออก EGFR บนเยื่อหุ้ม Cellผิวเซลล์
💡 Background:
ภาวะไตเสื่อม (CKD/AKI) ต้องระมัดระวังการปรับขนาดยาตาม renal function (eGFR/CrCl) และหลีกเลี่ยง nephrotoxic drugs
🎯 ทำไมข้อนี้ถึงถูก:
เพิ่มการแสดงออก EGFR บนเยื่อหุ้ม Cellผิวเซลล์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การเลือก เพิ่มการแสดงออก EGFR บนเยื่อหุ้ม Cell ผิวเซลล์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(เพิ่มการจับ ATP ที่ kinase domain): เพิ่มการจับ ATP ที่ kinase domain ไม่ตรงกับข้อบ่งใช้หรือกลไกการออกฤทธิ์ที่ถูกต้องตาม KDIGO 2022 CKD Guideline
• ข้อ ค. (เพิ่ม Stearic hindrance ทำให้ไม่จับ ATP ที่ binding pocket): เพิ่ม Stearic hindrance ทำให้ไม่จับ ATP ที่ binding pocket ไม่ตรงกับข้อบ่งใช้หรือกลไกการออกฤทธิ์ที่ถูกต้องตาม KDIGO 2022 CKD Guideline
• ข้อ จ. (Internalization และ degradation ลดลง): Internalization และ degradation ลดลง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00" t="n"/>
      <c r="L34" s="88" t="inlineStr">
        <is>
          <t>Chronic kidney diseases</t>
        </is>
      </c>
      <c r="M34" s="100" t="inlineStr">
        <is>
          <t>CKD/AKI</t>
        </is>
      </c>
      <c r="N34" s="88" t="inlineStr">
        <is>
          <t>Mock PLE-CC 1 ข้อ 81</t>
        </is>
      </c>
      <c r="O34" s="100" t="n"/>
      <c r="P34" s="100" t="n"/>
      <c r="Q34" s="100" t="n"/>
    </row>
    <row r="35" ht="13.2" customHeight="1" s="49">
      <c r="A35" s="119" t="inlineStr">
        <is>
          <t>34</t>
        </is>
      </c>
      <c r="B35" s="88" t="inlineStr">
        <is>
          <t>จากข้อมูลในสถานการณ์นี้ ข้อใดต่อไปนี้ไม่ใช่ปัจจัยเสี่ยงที่เกี่ยวข้องกับการเกิดโรคไตเรื้อรัง (CKD) ในผู้ป่วย รายนี้</t>
        </is>
      </c>
      <c r="C35" s="100" t="n"/>
      <c r="D35" s="88" t="inlineStr">
        <is>
          <t>แม่</t>
        </is>
      </c>
      <c r="E35" s="88" t="inlineStr">
        <is>
          <t>HbA1c</t>
        </is>
      </c>
      <c r="F35" s="88" t="inlineStr">
        <is>
          <t>FBS</t>
        </is>
      </c>
      <c r="G35" s="88" t="inlineStr">
        <is>
          <t>[NEED_REVIEW]</t>
        </is>
      </c>
      <c r="H35" s="88" t="inlineStr">
        <is>
          <t>[NEED_REVIEW]</t>
        </is>
      </c>
      <c r="I35" s="119" t="n">
        <v>1</v>
      </c>
      <c r="J35"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จากข้อมูลในสถานการณ์นี้ ข้อใดต่อไปนี้ไม่ใช่ปัจจัยเสี่ยงที่เกี่ยวข้องกับการเกิดโรคไตเรื้อรัง (CKD) ในผู้ป่วย รายนี้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35" s="100" t="n"/>
      <c r="L35" s="88" t="inlineStr">
        <is>
          <t>Chronic kidney diseases</t>
        </is>
      </c>
      <c r="M35" s="100" t="inlineStr">
        <is>
          <t>CKD/AKI</t>
        </is>
      </c>
      <c r="N35" s="88" t="inlineStr">
        <is>
          <t>PLE_CC1_2567_Key ข้อ 48</t>
        </is>
      </c>
      <c r="O35" s="100" t="n"/>
      <c r="P35" s="100" t="n"/>
      <c r="Q35" s="100" t="n"/>
    </row>
    <row r="36" ht="13.2" customHeight="1" s="49">
      <c r="A36" s="119" t="inlineStr">
        <is>
          <t>35</t>
        </is>
      </c>
      <c r="B36" s="88" t="inlineStr">
        <is>
          <t>ข้อใดเป็นเกณฑ์ในการวินิจฉัยว่าผู้ป่วยคนนี้เป็นโรคไตเรื้อรัง</t>
        </is>
      </c>
      <c r="C36" s="100" t="n"/>
      <c r="D36" s="88" t="inlineStr">
        <is>
          <t>serum HCO3 22 mg/dl</t>
        </is>
      </c>
      <c r="E36" s="88" t="inlineStr">
        <is>
          <t>AUACR 282</t>
        </is>
      </c>
      <c r="F36" s="88" t="inlineStr">
        <is>
          <t>คนในครอบครัวเป็นโรคไต</t>
        </is>
      </c>
      <c r="G36" s="88" t="inlineStr">
        <is>
          <t>[NEED_REVIEW]</t>
        </is>
      </c>
      <c r="H36" s="88" t="inlineStr">
        <is>
          <t>BUN</t>
        </is>
      </c>
      <c r="I36" s="119" t="n">
        <v>1</v>
      </c>
      <c r="J36" s="88" t="inlineStr">
        <is>
          <t>✅ คำตอบที่ถูกต้อง: ข้อ ก. serum HCO3 22 mg/dl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(serum HCO3 22 mg/dl): serum HCO3 22 mg/dl ไม่ตรงกับข้อบ่งใช้หรือกลไกการออกฤทธิ์ที่ถูกต้องตาม KDIGO 2022 CKD Guideline
• ข้อ ค. (AUACR 282): AUACR 282 ไม่ตรงกับข้อบ่งใช้หรือกลไกการออกฤทธิ์ที่ถูกต้องตาม KDIGO 2022 CKD Guideline
• ข้อ ง. (คนในครอบครัวเป็นโรคไต): คนในครอบครัวเป็นโรคไต ไม่ตรงกับข้อบ่งใช้หรือกลไกการออกฤทธิ์ที่ถูกต้องตาม KDIGO 2022 CKD Guideline
• ข้อ จ. (แนวทางเวชปฏิบัติสำหรับโรคไตเรื้อรัง พ.ศ. 2563 (สมาคมโรคไตแห่งประเทศไทย)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00" t="n"/>
      <c r="L36" s="88" t="inlineStr">
        <is>
          <t>Chronic kidney diseases</t>
        </is>
      </c>
      <c r="M36" s="100" t="inlineStr">
        <is>
          <t>CKD/AKI</t>
        </is>
      </c>
      <c r="N36" s="88" t="inlineStr">
        <is>
          <t>PLE_CC1_2567_Key ข้อ 50</t>
        </is>
      </c>
      <c r="O36" s="100" t="n"/>
      <c r="P36" s="100" t="n"/>
      <c r="Q36" s="100" t="n"/>
    </row>
    <row r="37" ht="13.2" customHeight="1" s="49">
      <c r="A37" s="119" t="inlineStr">
        <is>
          <t>41</t>
        </is>
      </c>
      <c r="B37" s="88" t="inlineStr">
        <is>
          <t>ผู้ป่วยจัดอยู่ CKD stage ใด = I ~ 45 - 59</t>
        </is>
      </c>
      <c r="C37" s="100" t="n"/>
      <c r="D37" s="88" t="inlineStr">
        <is>
          <t>Sodium bicarbonate 650 mg TID</t>
        </is>
      </c>
      <c r="E37" s="88" t="inlineStr">
        <is>
          <t>Kayexalate (Sodium polystyrene sulfonate) 15 g TID</t>
        </is>
      </c>
      <c r="F37" s="88" t="inlineStr">
        <is>
          <t>3a</t>
        </is>
      </c>
      <c r="G37" s="88" t="inlineStr">
        <is>
          <t>3b</t>
        </is>
      </c>
      <c r="H37" s="88" t="inlineStr">
        <is>
          <t>Erythropoietin (EPO) 4000 units SC weekly</t>
        </is>
      </c>
      <c r="I37" s="119" t="n">
        <v>1</v>
      </c>
      <c r="J37" s="88" t="inlineStr">
        <is>
          <t>✅ คำตอบที่ถูกต้อง: ข้อ ก. Sodium bicarbonate 650 mg TID
💡 Background:
ภาวะไตเสื่อม (CKD/AKI) ต้องระมัดระวังการปรับขนาดยาตาม renal function (eGFR/CrCl) และหลีกเลี่ยง nephrotoxic drugs
🎯 ทำไมข้อนี้ถึงถูก:
Sodium bicarbonate 650 mg TID การเลือก Sodium bicarbonate 650 mg TID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(Kayexalate (Sodium polystyrene sulfonate) 15 g TID): Kayexalate (Sodium polystyrene sulfonate) 15 g TID ไม่ตรงกับข้อบ่งใช้หรือกลไกการออกฤทธิ์ที่ถูกต้องตาม KDIGO 2022 CKD Guideline
• ข้อ ค. (3a): 3a ไม่ตรงกับข้อบ่งใช้หรือกลไกการออกฤทธิ์ที่ถูกต้องตาม KDIGO 2022 CKD Guideline
• ข้อ ง. (3b): 3b ไม่ตรงกับข้อบ่งใช้หรือกลไกการออกฤทธิ์ที่ถูกต้องตาม KDIGO 2022 CKD Guideline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7" s="100" t="n"/>
      <c r="L37" s="88" t="inlineStr">
        <is>
          <t>Chronic kidney diseases</t>
        </is>
      </c>
      <c r="M37" s="100" t="inlineStr">
        <is>
          <t>Clinic</t>
        </is>
      </c>
      <c r="N37" s="88" t="inlineStr">
        <is>
          <t>ข้อ 73 (PLE_CC1_2562_Key.md)</t>
        </is>
      </c>
      <c r="O37" s="100" t="n"/>
      <c r="P37" s="100" t="n"/>
      <c r="Q37" s="100" t="n"/>
    </row>
    <row r="38" ht="13.2" customHeight="1" s="49">
      <c r="A38" s="119" t="inlineStr">
        <is>
          <t>42</t>
        </is>
      </c>
      <c r="B38" s="88" t="inlineStr">
        <is>
          <t>เกี่ยวกับ การไตเตรตดังกล!าวแบบใด ข้อใดต่อไปนี้กล่าวถูกต้องตามหลักวิชาชีพเภสัชกรรม</t>
        </is>
      </c>
      <c r="C38" s="100" t="n"/>
      <c r="D38" s="88" t="inlineStr">
        <is>
          <t>Redox titrate</t>
        </is>
      </c>
      <c r="E38" s="88" t="inlineStr">
        <is>
          <t>Aqueous titrate</t>
        </is>
      </c>
      <c r="F38" s="88" t="inlineStr">
        <is>
          <t>Precipitation titrate</t>
        </is>
      </c>
      <c r="G38" s="88" t="inlineStr">
        <is>
          <t>Non aqueous titrate</t>
        </is>
      </c>
      <c r="H38" s="88" t="inlineStr">
        <is>
          <t>Complexometric</t>
        </is>
      </c>
      <c r="I38" s="119" t="n">
        <v>1</v>
      </c>
      <c r="J38" s="88" t="inlineStr">
        <is>
          <t>✅ คำตอบที่ถูกต้อง: ข้อ ก. Redox titrate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Redox titrate การเลือก Redox titrate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(Aqueous titrate): Aqueous titrate ไม่ตรงกับข้อบ่งใช้หรือกลไกการออกฤทธิ์ที่ถูกต้องตาม KDIGO 2022 CKD Guideline
• ข้อ ค. (Precipitation titrate): Precipitation titrate ไม่ตรงกับข้อบ่งใช้หรือกลไกการออกฤทธิ์ที่ถูกต้องตาม KDIGO 2022 CKD Guideline
• ข้อ ง. (Non aqueous titrate): Non aqueous titrate ไม่ตรงกับข้อบ่งใช้หรือกลไกการออกฤทธิ์ที่ถูกต้องตาม KDIGO 2022 CKD Guideline
• ข้อ จ. (Complexometric): Complexometric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00" t="n"/>
      <c r="L38" s="88" t="inlineStr">
        <is>
          <t>Chronic kidney diseases</t>
        </is>
      </c>
      <c r="M38" s="100" t="inlineStr">
        <is>
          <t>Clinic</t>
        </is>
      </c>
      <c r="N38" s="88" t="inlineStr">
        <is>
          <t>ข้อ 17 (PLE_CC1_2561_Key.md)</t>
        </is>
      </c>
      <c r="O38" s="100" t="n"/>
      <c r="P38" s="100" t="n"/>
      <c r="Q38" s="100" t="n"/>
    </row>
    <row r="39" ht="13.2" customHeight="1" s="49">
      <c r="A39" s="119" t="inlineStr">
        <is>
          <t>43</t>
        </is>
      </c>
      <c r="B39" s="88" t="inlineStr">
        <is>
          <t>ยาใดไม่ควรใช้ในผู้ป่วยโรคไตเรื อรังรายนี</t>
        </is>
      </c>
      <c r="C39" s="100" t="n"/>
      <c r="D39" s="88" t="inlineStr">
        <is>
          <t>Aspirin</t>
        </is>
      </c>
      <c r="E39" s="88" t="inlineStr">
        <is>
          <t>Glipizide</t>
        </is>
      </c>
      <c r="F39" s="88" t="inlineStr">
        <is>
          <t>Amlodipine</t>
        </is>
      </c>
      <c r="G39" s="88" t="inlineStr">
        <is>
          <t>Alum milk</t>
        </is>
      </c>
      <c r="H39" s="88" t="inlineStr">
        <is>
          <t>Hydralazine</t>
        </is>
      </c>
      <c r="I39" s="119" t="n">
        <v>1</v>
      </c>
      <c r="J39" s="88"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100" t="n"/>
      <c r="L39" s="88" t="inlineStr">
        <is>
          <t>Chronic kidney diseases</t>
        </is>
      </c>
      <c r="M39" s="100" t="inlineStr">
        <is>
          <t>Clinic</t>
        </is>
      </c>
      <c r="N39" s="88" t="inlineStr">
        <is>
          <t>ข้อ 3 (PLE_CC1_2560 22 April Set 1.md)</t>
        </is>
      </c>
      <c r="O39" s="100" t="n"/>
      <c r="P39" s="100" t="n"/>
      <c r="Q39" s="100" t="n"/>
    </row>
    <row r="40" ht="13.2" customHeight="1" s="49">
      <c r="A40" s="119" t="inlineStr">
        <is>
          <t>44</t>
        </is>
      </c>
      <c r="B40" s="88" t="inlineStr">
        <is>
          <t>เกี่ยวกับ ยาใดห้ามใช้ในโรคไต ข้อใดต่อไปนี้กล่าวถูกต้องตามหลักวิชาชีพเภสัชกรรม</t>
        </is>
      </c>
      <c r="C40" s="100" t="n"/>
      <c r="D40" s="88" t="inlineStr">
        <is>
          <t>Aspirin</t>
        </is>
      </c>
      <c r="E40" s="88" t="inlineStr">
        <is>
          <t>Glipizide</t>
        </is>
      </c>
      <c r="F40" s="88" t="inlineStr">
        <is>
          <t>Amlodipine</t>
        </is>
      </c>
      <c r="G40" s="88" t="inlineStr">
        <is>
          <t>Alum milk</t>
        </is>
      </c>
      <c r="H40" s="88" t="inlineStr">
        <is>
          <t>Hydralazine</t>
        </is>
      </c>
      <c r="I40" s="119" t="n">
        <v>1</v>
      </c>
      <c r="J40" s="88"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0" s="100" t="n"/>
      <c r="L40" s="88" t="inlineStr">
        <is>
          <t>Chronic kidney diseases</t>
        </is>
      </c>
      <c r="M40" s="100" t="inlineStr">
        <is>
          <t>Clinic</t>
        </is>
      </c>
      <c r="N40" s="88" t="inlineStr">
        <is>
          <t>ข้อ 2 (PLE_CC1_2560 22 April Set 2.md)</t>
        </is>
      </c>
      <c r="O40" s="100" t="n"/>
      <c r="P40" s="100" t="n"/>
      <c r="Q40" s="100" t="n"/>
    </row>
    <row r="41" ht="13.2" customHeight="1" s="49">
      <c r="A41" s="119" t="inlineStr">
        <is>
          <t>45</t>
        </is>
      </c>
      <c r="B41" s="88" t="inlineStr">
        <is>
          <t>ยาใดเป็นพิษต่อไตมากที่สุด</t>
        </is>
      </c>
      <c r="C41" s="100" t="n"/>
      <c r="D41" s="88" t="inlineStr">
        <is>
          <t>Risedronate</t>
        </is>
      </c>
      <c r="E41" s="88" t="inlineStr">
        <is>
          <t>Diclofenac</t>
        </is>
      </c>
      <c r="F41" s="88" t="inlineStr">
        <is>
          <t>Glucosamine</t>
        </is>
      </c>
      <c r="G41" s="88" t="inlineStr">
        <is>
          <t>Vitamin B complex</t>
        </is>
      </c>
      <c r="H41" s="88" t="inlineStr">
        <is>
          <t>Calcium ห้ามนำไปทำซ้ำทุกกรณี เว้นแต่จะได้รับอนุญาต</t>
        </is>
      </c>
      <c r="I41" s="119" t="n">
        <v>1</v>
      </c>
      <c r="J41" s="88" t="inlineStr">
        <is>
          <t>✅ คำตอบที่ถูกต้อง: ข้อ ก. Risedronate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Risedronate การเลือก Risedronate เป็นคำตอบที่ถูกต้องตามแนวทางการรักษามาตรฐาน เนื่องจาก เป็น oral bisphosphonate รับประทานสัปดาห์ละ 35 mg หรือเดือนละ 150 mg มีข้อปฏิบัติเคร่งครัดเรื่องการดื่มน้ำและการนั่งตัวตรงเช่นเดียวกับ alendronate
🔍 ข้ออื่นผิดเพราะอะไร:
• ข้อ ข. (Diclofenac): Diclofenac ไม่ตรงกับข้อบ่งใช้หรือกลไกการออกฤทธิ์ที่ถูกต้องตาม KDIGO 2022 CKD Guideline
• ข้อ ค. (Glucosamine): เป็นเพียง dietary supplement / symptom-modifying therapy สำหรับ OA ไม่ได้จัดเป็น disease-modifying agent และ CPG จากล (ACR) ไม่แนะนำให้ใช้เป็น first-line
• ข้อ ง. (Vitamin B complex): Vitamin B complex ไม่ตรงกับข้อบ่งใช้หรือกลไกการออกฤทธิ์ที่ถูกต้องตาม KDIGO 2022 CKD Guideline
• ข้อ จ. (Calcium ห้ามนำไปทำซ้ำทุกกรณี เว้นแต่จะได้รับอนุญาต): Calcium ห้ามนำไปทำซ้ำทุกกรณี เว้นแต่จะได้รับอนุญาต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00" t="n"/>
      <c r="L41" s="88" t="inlineStr">
        <is>
          <t>Chronic kidney diseases</t>
        </is>
      </c>
      <c r="M41" s="100" t="inlineStr">
        <is>
          <t>Clinic</t>
        </is>
      </c>
      <c r="N41" s="88" t="inlineStr">
        <is>
          <t>ข้อ 85 (PLE_CC1_2559.md)</t>
        </is>
      </c>
      <c r="O41" s="100" t="n"/>
      <c r="P41" s="100" t="n"/>
      <c r="Q41" s="100" t="n"/>
    </row>
    <row r="42" ht="13.2" customHeight="1" s="49">
      <c r="A42" s="119" t="inlineStr">
        <is>
          <t>47</t>
        </is>
      </c>
      <c r="B42" s="88" t="inlineStr">
        <is>
          <t>ข้อใด ไม่ใช่ เกณฑ์วินิจฉัยภาวะไตเรื้อรัง</t>
        </is>
      </c>
      <c r="C42" s="100" t="n"/>
      <c r="D42" s="88" t="inlineStr">
        <is>
          <t>GFR &lt; 45 ml/min/1.73 m2 ติดต่อกันเกิน 3 เดือน</t>
        </is>
      </c>
      <c r="E42" s="88" t="inlineStr">
        <is>
          <t>ตรวจพบอัลบูมินในปัสสาวะ ≥ 2 ใน 3 ครั้ง ในช่วง 3 เดือน</t>
        </is>
      </c>
      <c r="F42" s="88" t="inlineStr">
        <is>
          <t>ตรวจพบเม็ดเลือดแดงในปัสสาวะ ≥ 2 ใน 3 ครั้ง ในช่วง 3 เดือน</t>
        </is>
      </c>
      <c r="G42" s="88" t="inlineStr">
        <is>
          <t>พบความผิดปกติทางพยาธิสภาพ</t>
        </is>
      </c>
      <c r="H42" s="88" t="inlineStr">
        <is>
          <t>มีประวัติผ่าตัดปลูกถ่ายไต</t>
        </is>
      </c>
      <c r="I42" s="119" t="n">
        <v>1</v>
      </c>
      <c r="J42" s="88" t="inlineStr">
        <is>
          <t>✅ คำตอบที่ถูกต้อง: ข้อ ก. GFR &lt; 45 ml/min/1.73 m2 ติดต่อกันเกิน 3 เดือน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GFR &lt; 45 ml/min/1.73 m2 ติดต่อกันเกิน 3 เดือน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(ตรวจพบอัลบูมินในปัสสาวะ ≥ 2 ใน 3 ครั้ง ในช่วง 3 เดือน): ตรวจพบอัลบูมินในปัสสาวะ ≥ 2 ใน 3 ครั้ง ในช่วง 3 เดือน ไม่ตรงกับข้อบ่งใช้หรือกลไกการออกฤทธิ์ที่ถูกต้องตาม KDIGO 2022 CKD Guideline
• ข้อ ค. (ตรวจพบเม็ดเลือดแดงในปัสสาวะ ≥ 2 ใน 3 ครั้ง ในช่วง 3 เดือน): ตรวจพบเม็ดเลือดแดงในปัสสาวะ ≥ 2 ใน 3 ครั้ง ในช่วง 3 เดือน ไม่ตรงกับข้อบ่งใช้หรือกลไกการออกฤทธิ์ที่ถูกต้องตาม KDIGO 2022 CKD Guideline
• ข้อ ง. (พบความผิดปกติทางพยาธิสภาพ): พบความผิดปกติทางพยาธิสภาพ ไม่ตรงกับข้อบ่งใช้หรือกลไกการออกฤทธิ์ที่ถูกต้องตาม KDIGO 2022 CKD Guideline
• ข้อ จ. (มีประวัติผ่าตัดปลูกถ่ายไต): มีประวัติผ่าตัดปลูกถ่ายไต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2" s="100" t="n"/>
      <c r="L42" s="88" t="inlineStr">
        <is>
          <t>Chronic kidney diseases</t>
        </is>
      </c>
      <c r="M42" s="100" t="inlineStr">
        <is>
          <t>Clinic</t>
        </is>
      </c>
      <c r="N42" s="88" t="inlineStr">
        <is>
          <t>ข้อ 84 (Pharmtutor_2024_Set2.md)</t>
        </is>
      </c>
      <c r="O42" s="100" t="n"/>
      <c r="P42" s="100" t="n"/>
      <c r="Q42" s="100" t="n"/>
    </row>
    <row r="43" ht="13.2" customHeight="1" s="49">
      <c r="A43" s="119" t="inlineStr">
        <is>
          <t>48</t>
        </is>
      </c>
      <c r="B43" s="88" t="inlineStr">
        <is>
          <t>ผู้ป่วยรายนี%มีภาวะโรคไตเรื%อรังอยู่ในระยะ (stage) ใด (1) Stage I (2) Stage II (3) Stage III (4) Stage IV (5) Stage V</t>
        </is>
      </c>
      <c r="C43" s="100" t="n"/>
      <c r="D43" s="88" t="inlineStr">
        <is>
          <t>Kayexalate (Sodium polystyrene sulfonate) 15 g TID</t>
        </is>
      </c>
      <c r="E43" s="88" t="inlineStr">
        <is>
          <t>Calcium gluconate 10% 10 mL IV over 5 min</t>
        </is>
      </c>
      <c r="F43" s="88" t="inlineStr">
        <is>
          <t>Furosemide 40 mg IV/PO OD</t>
        </is>
      </c>
      <c r="G43" s="88" t="inlineStr">
        <is>
          <t>Erythropoietin (EPO) 4000 units SC weekly</t>
        </is>
      </c>
      <c r="H43" s="88" t="inlineStr">
        <is>
          <t>Calcitriol 0.25 mcg OD</t>
        </is>
      </c>
      <c r="I43" s="119" t="n">
        <v>1</v>
      </c>
      <c r="J43"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ผู้ป่วยรายนี%มีภาวะโรคไตเรื%อรังอยู่ในระยะ (stage) ใด (1) Stage I (2) Stage II (3) Stage III (4) Stage IV (5) Stage V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3" s="100" t="n"/>
      <c r="L43" s="88" t="inlineStr">
        <is>
          <t>Chronic kidney diseases</t>
        </is>
      </c>
      <c r="M43" s="100" t="inlineStr">
        <is>
          <t>Clinic</t>
        </is>
      </c>
      <c r="N43" s="88" t="inlineStr">
        <is>
          <t>ข้อ 64 (PLE_CC1_2557.md)</t>
        </is>
      </c>
      <c r="O43" s="100" t="n"/>
      <c r="P43" s="100" t="n"/>
      <c r="Q43" s="100" t="n"/>
    </row>
    <row r="44" ht="13.2" customHeight="1" s="49">
      <c r="A44" s="119" t="inlineStr">
        <is>
          <t>49</t>
        </is>
      </c>
      <c r="B44" s="88" t="inlineStr">
        <is>
          <t>เกี่ยวกับ serumcreatinine ข้อใดต่อไปนี้กล่าวถูกต้องตามหลักวิชาชีพเภสัชกรรม</t>
        </is>
      </c>
      <c r="C44" s="100" t="n"/>
      <c r="D44" s="88" t="inlineStr">
        <is>
          <t>Erythropoietin (EPO) 4000 units SC weekly</t>
        </is>
      </c>
      <c r="E44" s="88" t="inlineStr">
        <is>
          <t>Calcitriol 0.25 mcg OD</t>
        </is>
      </c>
      <c r="F44" s="88" t="inlineStr">
        <is>
          <t>Potassium chloride 500 mg BID</t>
        </is>
      </c>
      <c r="G44" s="88" t="inlineStr">
        <is>
          <t>Calcium carbonate 1000 mg TID with meals</t>
        </is>
      </c>
      <c r="H44" s="88" t="inlineStr">
        <is>
          <t>Calcium acetate 667 mg TID with meals</t>
        </is>
      </c>
      <c r="I44" s="119" t="n">
        <v>1</v>
      </c>
      <c r="J44"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4" s="100" t="n"/>
      <c r="L44" s="88" t="inlineStr">
        <is>
          <t>Chronic kidney diseases</t>
        </is>
      </c>
      <c r="M44" s="100" t="inlineStr">
        <is>
          <t>Clinic</t>
        </is>
      </c>
      <c r="N44" s="88" t="inlineStr">
        <is>
          <t>ข้อ 1 (PLE_CC1_2556.md)</t>
        </is>
      </c>
      <c r="O44" s="100" t="n"/>
      <c r="P44" s="100" t="n"/>
      <c r="Q44" s="100" t="n"/>
    </row>
    <row r="45" ht="13.2" customHeight="1" s="49">
      <c r="A45" s="119" t="inlineStr">
        <is>
          <t>50</t>
        </is>
      </c>
      <c r="B45" s="88" t="inlineStr">
        <is>
          <t>สาเหตุของการเกิดโรคไตในผู้ป่วยรายนี้</t>
        </is>
      </c>
      <c r="C45" s="100" t="n"/>
      <c r="D45" s="88" t="inlineStr">
        <is>
          <t>smoke-induced</t>
        </is>
      </c>
      <c r="E45" s="88" t="inlineStr">
        <is>
          <t>alcohol-induced</t>
        </is>
      </c>
      <c r="F45" s="88" t="inlineStr">
        <is>
          <t>hypovolemia</t>
        </is>
      </c>
      <c r="G45" s="88" t="inlineStr">
        <is>
          <t>myoglobin-induced จากโจทย์ ผป.มี AST ALT สูงลิ่ว, มีอาการปวดกล้ามเนื้อ ปัสสาวะน้อย และมีสีแดง ไม่มีแรง Ref. ชีทเรียน dyslipidemia อ.วิลาวัณย์ Statins ADR</t>
        </is>
      </c>
      <c r="H45" s="88" t="inlineStr">
        <is>
          <t>Kayexalate (Sodium polystyrene sulfonate) 15 g TID</t>
        </is>
      </c>
      <c r="I45" s="119" t="n">
        <v>2</v>
      </c>
      <c r="J45" s="88" t="inlineStr">
        <is>
          <t>✅ คำตอบที่ถูกต้อง: ข้อ ข. alcohol-induced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alcohol-induced การเลือก alcohol-induced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(smoke-induced): smoke-induced ไม่ตรงกับข้อบ่งใช้หรือกลไกการออกฤทธิ์ที่ถูกต้องตาม KDIGO 2022 CKD Guideline
• ข้อ ค. (hypovolemia): hypovolemia ไม่ตรงกับข้อบ่งใช้หรือกลไกการออกฤทธิ์ที่ถูกต้องตาม KDIGO 2022 CKD Guideline
• ข้อ ง. (myoglobin-induced จากโจทย์ ผป.มี AST ALT สูงลิ่ว, มีอาการปวดกล้ามเนื้อ ปัสสาวะน้อย และมีสีแดง ไม่มีแรง Ref. ชีทเรียน dyslipidemia อ.วิลาวัณย์ Statins ADR): myoglobin-induced จากโจทย์ ผป.มี AST ALT สูงลิ่ว, มีอาการปวดกล้ามเนื้อ ปัสสาวะน้อย และมีสีแดง ไม่มีแรง Ref. ชีทเรียน dyslipidemia อ.วิลาวัณย์ Statins ADR ไม่ตรงกับข้อบ่งใช้หรือกลไกการออกฤทธิ์ที่ถูกต้องตาม KDIGO 2022 CKD Guideline
• ข้อ จ. (Kayexalate (Sodium polystyrene sulfonate) 15 g TID): Kayexalate (Sodium polystyrene sulfonate) 15 g TID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5" s="100" t="n"/>
      <c r="L45" s="88" t="inlineStr">
        <is>
          <t>Chronic kidney diseases</t>
        </is>
      </c>
      <c r="M45" s="100" t="inlineStr">
        <is>
          <t>Clinic</t>
        </is>
      </c>
      <c r="N45" s="88" t="inlineStr">
        <is>
          <t>ข้อ 4 (PLE_CC1_2554 SET2.md)</t>
        </is>
      </c>
      <c r="O45" s="100" t="n"/>
      <c r="P45" s="100" t="n"/>
      <c r="Q45" s="100" t="n"/>
    </row>
    <row r="46" ht="13.2" customHeight="1" s="49">
      <c r="A46" s="119" t="inlineStr">
        <is>
          <t>52</t>
        </is>
      </c>
      <c r="B46" s="88" t="inlineStr">
        <is>
          <t>รักษาสมดุลของระดับแคลเซียมในเลือดโดยกระตุ้นการสลายแคลเซียมออกจากกระดูกและดูดซึมแคลเซียม กลับจากท่อไต</t>
        </is>
      </c>
      <c r="C46" s="100" t="n"/>
      <c r="D46" s="88" t="inlineStr">
        <is>
          <t>Furosemide 40 mg IV/PO OD</t>
        </is>
      </c>
      <c r="E46" s="88" t="inlineStr">
        <is>
          <t>Erythropoietin (EPO) 4000 units SC weekly</t>
        </is>
      </c>
      <c r="F46" s="88" t="inlineStr">
        <is>
          <t>Calcitriol 0.25 mcg OD</t>
        </is>
      </c>
      <c r="G46" s="88" t="inlineStr">
        <is>
          <t>Potassium chloride 500 mg BID</t>
        </is>
      </c>
      <c r="H46" s="88" t="inlineStr">
        <is>
          <t>Calcium carbonate 1000 mg TID with meals</t>
        </is>
      </c>
      <c r="I46" s="119" t="n">
        <v>1</v>
      </c>
      <c r="J46"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รักษาสมดุลของระดับแคลเซียมในเลือดโดยกระตุ้นการสลายแคลเซียมออกจากกระดูกและดูดซึมแคลเซียม กลับจากท่อไต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6" s="100" t="n"/>
      <c r="L46" s="88" t="inlineStr">
        <is>
          <t>Chronic kidney diseases</t>
        </is>
      </c>
      <c r="M46" s="100" t="inlineStr">
        <is>
          <t>Clinic</t>
        </is>
      </c>
      <c r="N46" s="88" t="inlineStr">
        <is>
          <t>ข้อ 2 (PLE_CC1_Practice_Exam.md)</t>
        </is>
      </c>
      <c r="O46" s="100" t="n"/>
      <c r="P46" s="100" t="n"/>
      <c r="Q46" s="100" t="n"/>
    </row>
    <row r="47" ht="13.2" customHeight="1" s="49">
      <c r="A47" s="119" t="inlineStr">
        <is>
          <t>53</t>
        </is>
      </c>
      <c r="B47" s="88" t="inlineStr">
        <is>
          <t>มีการทำงานของไตบกพร่อง Anxiety</t>
        </is>
      </c>
      <c r="C47" s="100" t="n"/>
      <c r="D47" s="88" t="inlineStr">
        <is>
          <t>Potassium chloride 500 mg BID</t>
        </is>
      </c>
      <c r="E47" s="88" t="inlineStr">
        <is>
          <t>Calcium carbonate 1000 mg TID with meals</t>
        </is>
      </c>
      <c r="F47" s="88" t="inlineStr">
        <is>
          <t>Calcium acetate 667 mg TID with meals</t>
        </is>
      </c>
      <c r="G47" s="88" t="inlineStr">
        <is>
          <t>Sevelamer carbonate 800 mg TID with meals</t>
        </is>
      </c>
      <c r="H47" s="88" t="inlineStr">
        <is>
          <t>Sodium bicarbonate 650 mg TID</t>
        </is>
      </c>
      <c r="I47" s="119" t="n">
        <v>1</v>
      </c>
      <c r="J47"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มีการทำงานของไตบกพร่อง Anxiety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7" s="100" t="n"/>
      <c r="L47" s="88" t="inlineStr">
        <is>
          <t>Chronic kidney diseases</t>
        </is>
      </c>
      <c r="M47" s="100" t="inlineStr">
        <is>
          <t>Clinic</t>
        </is>
      </c>
      <c r="N47" s="88" t="inlineStr">
        <is>
          <t>ข้อ 5 (PLE_CC1_Practice_Exam.md)</t>
        </is>
      </c>
      <c r="O47" s="100" t="n"/>
      <c r="P47" s="100" t="n"/>
      <c r="Q47" s="100" t="n"/>
    </row>
    <row r="48" ht="13.2" customHeight="1" s="49">
      <c r="A48" s="119" t="inlineStr">
        <is>
          <t>54</t>
        </is>
      </c>
      <c r="B48" s="88" t="inlineStr">
        <is>
          <t>ยา A 80% ขับออกทางไตและขับออกในรูป active metabolite ข้อใดเหมาะสมมากที่สุด</t>
        </is>
      </c>
      <c r="C48" s="100" t="n"/>
      <c r="D48" s="88" t="inlineStr">
        <is>
          <t>ควรพิจารณาปรับขนาดยาลดลง หากผู้ป่วยมีการทำงานของไตแย่ลง</t>
        </is>
      </c>
      <c r="E48" s="88" t="inlineStr">
        <is>
          <t>จำเป็นต้องพิจารณาการทำงานของตับร่วมด้วย</t>
        </is>
      </c>
      <c r="F48" s="88" t="inlineStr">
        <is>
          <t>ไม่มีความจำเป็นต้องปรับขนาดยาในผู้ป่วยโรคไต</t>
        </is>
      </c>
      <c r="G48" s="88" t="inlineStr">
        <is>
          <t>ผู้ป่วยควรดื่มน้ำหลังรับประทานยามากๆ เพื่อลดการเกิดพิษของยาต่อไต</t>
        </is>
      </c>
      <c r="H48" s="88" t="inlineStr">
        <is>
          <t>ผู้ป่วย CKD จะไม่สามารถใช้ยาตัวดังกล่าวได้</t>
        </is>
      </c>
      <c r="I48" s="119" t="n">
        <v>1</v>
      </c>
      <c r="J48" s="88" t="inlineStr">
        <is>
          <t>✅ คำตอบที่ถูกต้อง: ข้อ ก. ควรพิจารณาปรับขนาดยาลดลง หากผู้ป่วยมีการทำงานของไตแย่ลง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ควรพิจารณาปรับขนาดยาลดลง หากผู้ป่วยมีการทำงานของไตแย่ลง การเลือก ควรพิจารณาปรับขนาดยาลดลง หากผู้ป่วยมีการทำงานของไตแย่ลง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(จำเป็นต้องพิจารณาสภาพของตับในการปรับขนาดยาในผู้ป่วย 397 Phamacokinetics ฝ่ายวิชาการและนักศึกษาชั้นปีที่ 4 คณะเภสัชศาสตร์</t>
        </is>
      </c>
      <c r="K48" s="100" t="n"/>
      <c r="L48" s="88" t="inlineStr">
        <is>
          <t>Chronic kidney diseases</t>
        </is>
      </c>
      <c r="M48" s="100" t="inlineStr">
        <is>
          <t>Clinic</t>
        </is>
      </c>
      <c r="N48" s="88" t="inlineStr">
        <is>
          <t>ข้อ 13 (PLE_CC1_Practice_Exam.md)</t>
        </is>
      </c>
      <c r="O48" s="100" t="n"/>
      <c r="P48" s="100" t="n"/>
      <c r="Q48" s="100" t="n"/>
    </row>
    <row r="49" ht="13.2" customHeight="1" s="49">
      <c r="A49" s="119" t="inlineStr">
        <is>
          <t>55</t>
        </is>
      </c>
      <c r="B49" s="88" t="inlineStr">
        <is>
          <t>เกี่ยวกับ ปรับขนาดยาตามไต ข้อใดต่อไปนี้กล่าวถูกต้องตามหลักวิชาชีพเภสัชกรรม</t>
        </is>
      </c>
      <c r="C49" s="100" t="n"/>
      <c r="D49" s="88" t="inlineStr">
        <is>
          <t>Calcium gluconate 10% 10 mL IV over 5 min</t>
        </is>
      </c>
      <c r="E49" s="88" t="inlineStr">
        <is>
          <t>Furosemide 40 mg IV/PO OD</t>
        </is>
      </c>
      <c r="F49" s="88" t="inlineStr">
        <is>
          <t>Erythropoietin (EPO) 4000 units SC weekly</t>
        </is>
      </c>
      <c r="G49" s="88" t="inlineStr">
        <is>
          <t>Calcitriol 0.25 mcg OD</t>
        </is>
      </c>
      <c r="H49" s="88" t="inlineStr">
        <is>
          <t>Potassium chloride 500 mg BID</t>
        </is>
      </c>
      <c r="I49" s="119" t="n">
        <v>1</v>
      </c>
      <c r="J49"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ปรับขนาดยาตามไต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9" s="100" t="n"/>
      <c r="L49" s="88" t="inlineStr">
        <is>
          <t>Chronic kidney diseases</t>
        </is>
      </c>
      <c r="M49" s="100" t="inlineStr">
        <is>
          <t>Clinic</t>
        </is>
      </c>
      <c r="N49" s="88" t="inlineStr">
        <is>
          <t>ข้อ 3 (PLE_CC1_Key_Rx20_UBU.md)</t>
        </is>
      </c>
      <c r="O49" s="100" t="n"/>
      <c r="P49" s="100" t="n"/>
      <c r="Q49" s="100" t="n"/>
    </row>
    <row r="50" ht="13.2" customHeight="1" s="49">
      <c r="A50" s="119" t="inlineStr">
        <is>
          <t>56</t>
        </is>
      </c>
      <c r="B50" s="88" t="inlineStr">
        <is>
          <t>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เพลีย ไม่มีไข้ มีคลื่นไส้อาเจียนเล็กน้อย</t>
        </is>
      </c>
      <c r="C50" s="100" t="n"/>
      <c r="D50" s="88" t="inlineStr">
        <is>
          <t>Calcitriol 0.25 mcg OD</t>
        </is>
      </c>
      <c r="E50" s="88" t="inlineStr">
        <is>
          <t>Potassium chloride 500 mg BID</t>
        </is>
      </c>
      <c r="F50" s="88" t="inlineStr">
        <is>
          <t>Calcium carbonate 1000 mg TID with meals</t>
        </is>
      </c>
      <c r="G50" s="88" t="inlineStr">
        <is>
          <t>Calcium acetate 667 mg TID with meals</t>
        </is>
      </c>
      <c r="H50" s="88" t="inlineStr">
        <is>
          <t>Sevelamer carbonate 800 mg TID with meals</t>
        </is>
      </c>
      <c r="I50" s="119" t="n">
        <v>1</v>
      </c>
      <c r="J50"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0" s="100" t="n"/>
      <c r="L50" s="88" t="inlineStr">
        <is>
          <t>Chronic kidney diseases</t>
        </is>
      </c>
      <c r="M50" s="100" t="inlineStr">
        <is>
          <t>Clinic</t>
        </is>
      </c>
      <c r="N50" s="88" t="inlineStr">
        <is>
          <t>ข้อ 5 (PLE_CC1_Key_Rx20_UBU.md)</t>
        </is>
      </c>
      <c r="O50" s="100" t="n"/>
      <c r="P50" s="100" t="n"/>
      <c r="Q50" s="100" t="n"/>
    </row>
    <row r="51" ht="13.2" customHeight="1" s="49">
      <c r="A51" s="119" t="inlineStr">
        <is>
          <t>57</t>
        </is>
      </c>
      <c r="B51" s="88" t="inlineStr">
        <is>
          <t>ต้องระวังการใช้ยาในผู้ป่วยโรคไต</t>
        </is>
      </c>
      <c r="C51" s="100" t="n"/>
      <c r="D51" s="88" t="inlineStr">
        <is>
          <t>Calcium acetate 667 mg TID with meals</t>
        </is>
      </c>
      <c r="E51" s="88" t="inlineStr">
        <is>
          <t>Sevelamer carbonate 800 mg TID with meals</t>
        </is>
      </c>
      <c r="F51" s="88" t="inlineStr">
        <is>
          <t>Sodium bicarbonate 650 mg TID</t>
        </is>
      </c>
      <c r="G51" s="88" t="inlineStr">
        <is>
          <t>Kayexalate (Sodium polystyrene sulfonate) 15 g TID</t>
        </is>
      </c>
      <c r="H51" s="88" t="inlineStr">
        <is>
          <t>Calcium gluconate 10% 10 mL IV over 5 min</t>
        </is>
      </c>
      <c r="I51" s="119" t="n">
        <v>1</v>
      </c>
      <c r="J51"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ต้องระวังการใช้ยาในผู้ป่วยโรคไต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1" s="100" t="n"/>
      <c r="L51" s="88" t="inlineStr">
        <is>
          <t>Chronic kidney diseases</t>
        </is>
      </c>
      <c r="M51" s="100" t="inlineStr">
        <is>
          <t>Clinic</t>
        </is>
      </c>
      <c r="N51" s="88" t="inlineStr">
        <is>
          <t>ข้อ 4 (PLE_CC1_Key_Rx20_UBU.md)</t>
        </is>
      </c>
      <c r="O51" s="100" t="n"/>
      <c r="P51" s="100" t="n"/>
      <c r="Q51" s="100" t="n"/>
    </row>
    <row r="52" ht="13.2" customHeight="1" s="49">
      <c r="A52" s="119" t="inlineStr">
        <is>
          <t>58</t>
        </is>
      </c>
      <c r="B52" s="88" t="inlineStr">
        <is>
          <t>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Benzodiazepine receptors) --→ ทำให้ GABA จับกับ GABA receptor ได้มากขึ้น --→ ส่งผลให้ Cl ไหลเข้าเซลล์ประสาทมากขึ้น --→ เกิด hyperpolarization หรือ ลดการเกิด depolarization 0 0 mnn ← dt.</t>
        </is>
      </c>
      <c r="C52" s="100" t="n"/>
      <c r="D52" s="88" t="inlineStr">
        <is>
          <t>Kayexalate (Sodium polystyrene sulfonate) 15 g TID</t>
        </is>
      </c>
      <c r="E52" s="88" t="inlineStr">
        <is>
          <t>Calcium gluconate 10% 10 mL IV over 5 min</t>
        </is>
      </c>
      <c r="F52" s="88" t="inlineStr">
        <is>
          <t>Furosemide 40 mg IV/PO OD</t>
        </is>
      </c>
      <c r="G52" s="88" t="inlineStr">
        <is>
          <t>Erythropoietin (EPO) 4000 units SC weekly</t>
        </is>
      </c>
      <c r="H52" s="88" t="inlineStr">
        <is>
          <t>Calcitriol 0.25 mcg OD</t>
        </is>
      </c>
      <c r="I52" s="119" t="n">
        <v>1</v>
      </c>
      <c r="J52"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2" s="100" t="n"/>
      <c r="L52" s="88" t="inlineStr">
        <is>
          <t>Chronic kidney diseases</t>
        </is>
      </c>
      <c r="M52" s="100" t="inlineStr">
        <is>
          <t>Clinic</t>
        </is>
      </c>
      <c r="N52" s="88" t="inlineStr">
        <is>
          <t>ข้อ 5 (PLE_CC1_Key_Rx20_UBU.md)</t>
        </is>
      </c>
      <c r="O52" s="100" t="n"/>
      <c r="P52" s="100" t="n"/>
      <c r="Q52" s="100" t="n"/>
    </row>
    <row r="53" ht="13.2" customHeight="1" s="49">
      <c r="A53" s="119" t="inlineStr">
        <is>
          <t>59</t>
        </is>
      </c>
      <c r="B53" s="88" t="inlineStr">
        <is>
          <t>ยาบำรุงเลือดสำหรับผู้ป่วยโรคไตที่แนะนำในผู้ป่วยรายนี้มากที่สุด</t>
        </is>
      </c>
      <c r="C53" s="100" t="n"/>
      <c r="D53" s="88" t="inlineStr">
        <is>
          <t>Erythropoietin (EPO) 4000 units SC weekly</t>
        </is>
      </c>
      <c r="E53" s="88" t="inlineStr">
        <is>
          <t>Calcitriol 0.25 mcg OD</t>
        </is>
      </c>
      <c r="F53" s="88" t="inlineStr">
        <is>
          <t>Potassium chloride 500 mg BID</t>
        </is>
      </c>
      <c r="G53" s="88" t="inlineStr">
        <is>
          <t>Calcium carbonate 1000 mg TID with meals</t>
        </is>
      </c>
      <c r="H53" s="88" t="inlineStr">
        <is>
          <t>Calcium acetate 667 mg TID with meals</t>
        </is>
      </c>
      <c r="I53" s="119" t="n">
        <v>1</v>
      </c>
      <c r="J53"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ยาบำรุงเลือดสำหรับผู้ป่วยโรคไตที่แนะนำในผู้ป่วยรายนี้มากที่สุด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3" s="100" t="n"/>
      <c r="L53" s="88" t="inlineStr">
        <is>
          <t>Chronic kidney diseases</t>
        </is>
      </c>
      <c r="M53" s="100" t="inlineStr">
        <is>
          <t>Clinic</t>
        </is>
      </c>
      <c r="N53" s="88" t="inlineStr">
        <is>
          <t>ข้อ 3 (PLE_CC1_Key_Rx20_UBU.md)</t>
        </is>
      </c>
      <c r="O53" s="100" t="n"/>
      <c r="P53" s="100" t="n"/>
      <c r="Q53" s="100" t="n"/>
    </row>
    <row r="54" ht="13.2" customHeight="1" s="49">
      <c r="A54" s="119" t="inlineStr">
        <is>
          <t>60</t>
        </is>
      </c>
      <c r="B54" s="88" t="inlineStr">
        <is>
          <t>การโฆษณาทางวิทยุยาสามัญประจำบ้านแผนโบราณสามารถรักษาโรคไตเรื้องรัง ข้อใดต่อไปนี้ถูก</t>
        </is>
      </c>
      <c r="C54" s="100" t="n"/>
      <c r="D54" s="88" t="inlineStr">
        <is>
          <t>Calcium carbonate 1000 mg TID with meals</t>
        </is>
      </c>
      <c r="E54" s="88" t="inlineStr">
        <is>
          <t>Calcium acetate 667 mg TID with meals</t>
        </is>
      </c>
      <c r="F54" s="88" t="inlineStr">
        <is>
          <t>Sevelamer carbonate 800 mg TID with meals</t>
        </is>
      </c>
      <c r="G54" s="88" t="inlineStr">
        <is>
          <t>Sodium bicarbonate 650 mg TID</t>
        </is>
      </c>
      <c r="H54" s="88" t="inlineStr">
        <is>
          <t>Kayexalate (Sodium polystyrene sulfonate) 15 g TID</t>
        </is>
      </c>
      <c r="I54" s="119" t="n">
        <v>1</v>
      </c>
      <c r="J54"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การโฆษณาทางวิทยุยาสามัญประจำบ้านแผนโบราณสามารถรักษาโรคไตเรื้องรัง ข้อใดต่อไปนี้ถูก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4" s="100" t="n"/>
      <c r="L54" s="88" t="inlineStr">
        <is>
          <t>Chronic kidney diseases</t>
        </is>
      </c>
      <c r="M54" s="100" t="inlineStr">
        <is>
          <t>Clinic</t>
        </is>
      </c>
      <c r="N54" s="88" t="inlineStr">
        <is>
          <t>ข้อ 8 (PLE_CC1_Key_Rx20_UBU.md)</t>
        </is>
      </c>
      <c r="O54" s="100" t="n"/>
      <c r="P54" s="100" t="n"/>
      <c r="Q54" s="100" t="n"/>
    </row>
    <row r="55" ht="13.2" customHeight="1" s="49">
      <c r="A55" s="119" t="inlineStr">
        <is>
          <t>61</t>
        </is>
      </c>
      <c r="B55" s="88" t="inlineStr">
        <is>
          <t>Creatinine phosphokinase ตอบ 4. Liver enzyme เนื่องจาก standard regimen มียาที่metabolismผ่านตับคือ H, R, Z มีความเสี่ยงการเกิดตับอักเสบ</t>
        </is>
      </c>
      <c r="C55" s="100" t="n"/>
      <c r="D55" s="88" t="inlineStr">
        <is>
          <t>หากใช้ยาคุมกำเนิดร่วมกับยา Rifampin จะเกิดผลอย่างไรกับยาคุมกำเนิดที่ใช้อยู่</t>
        </is>
      </c>
      <c r="E55" s="88" t="inlineStr">
        <is>
          <t>Kayexalate (Sodium polystyrene sulfonate) 15 g TID</t>
        </is>
      </c>
      <c r="F55" s="88" t="inlineStr">
        <is>
          <t>Calcium gluconate 10% 10 mL IV over 5 min</t>
        </is>
      </c>
      <c r="G55" s="88" t="inlineStr">
        <is>
          <t>Furosemide 40 mg IV/PO OD</t>
        </is>
      </c>
      <c r="H55" s="88" t="inlineStr">
        <is>
          <t>Erythropoietin (EPO) 4000 units SC weekly</t>
        </is>
      </c>
      <c r="I55" s="119" t="n">
        <v>1</v>
      </c>
      <c r="J55"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Creatinine phosphokinase ตอบ 4. Liver enzyme เนื่องจาก standard regimen มียาที่metabolismผ่านตับคือ H, R, Z มีความเสี่ยงการเกิดตับอักเสบ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5" s="100" t="n"/>
      <c r="L55" s="88" t="inlineStr">
        <is>
          <t>Chronic kidney diseases</t>
        </is>
      </c>
      <c r="M55" s="100" t="inlineStr">
        <is>
          <t>Clinic</t>
        </is>
      </c>
      <c r="N55" s="88" t="inlineStr">
        <is>
          <t>ข้อ 5 (PLE_CC1_Key_Rx20_UBU.md)</t>
        </is>
      </c>
      <c r="O55" s="100" t="n"/>
      <c r="P55" s="100" t="n"/>
      <c r="Q55" s="100" t="n"/>
    </row>
    <row r="56" ht="13.2" customHeight="1" s="49">
      <c r="A56" s="119" t="inlineStr">
        <is>
          <t>62</t>
        </is>
      </c>
      <c r="B56" s="88" t="inlineStr">
        <is>
          <t>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Magnesium hydroxide ข$อ (4) Sorbital &gt;&gt; เพิ่ม risk of colonic necrosis ข$อ (5) Magnesium hydroxide &gt;&gt; ยิ่งเพิ่ม Mg ในผู้ป่วย CKD (ปกติจะมี Mg สูงอยูGแล$ว)</t>
        </is>
      </c>
      <c r="C56" s="100" t="n"/>
      <c r="D56" s="88" t="inlineStr">
        <is>
          <t>Furosemide 40 mg IV/PO OD</t>
        </is>
      </c>
      <c r="E56" s="88" t="inlineStr">
        <is>
          <t>Erythropoietin (EPO) 4000 units SC weekly</t>
        </is>
      </c>
      <c r="F56" s="88" t="inlineStr">
        <is>
          <t>Calcitriol 0.25 mcg OD</t>
        </is>
      </c>
      <c r="G56" s="88" t="inlineStr">
        <is>
          <t>Potassium chloride 500 mg BID</t>
        </is>
      </c>
      <c r="H56" s="88" t="inlineStr">
        <is>
          <t>Calcium carbonate 1000 mg TID with meals</t>
        </is>
      </c>
      <c r="I56" s="119" t="n">
        <v>1</v>
      </c>
      <c r="J56"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6" s="100" t="n"/>
      <c r="L56" s="88" t="inlineStr">
        <is>
          <t>Chronic kidney diseases</t>
        </is>
      </c>
      <c r="M56" s="100" t="inlineStr">
        <is>
          <t>Clinic</t>
        </is>
      </c>
      <c r="N56" s="88" t="inlineStr">
        <is>
          <t>ข้อ 65 (PLE_CC1_Key_Rx20_UBU.md)</t>
        </is>
      </c>
      <c r="O56" s="100" t="n"/>
      <c r="P56" s="100" t="n"/>
      <c r="Q56" s="100" t="n"/>
    </row>
    <row r="57" ht="13.2" customHeight="1" s="49">
      <c r="A57" s="119" t="inlineStr">
        <is>
          <t>63</t>
        </is>
      </c>
      <c r="B57" s="88" t="inlineStr">
        <is>
          <t>ถ$ามีภาวะไตวาย ห$ามใช$ยาใด</t>
        </is>
      </c>
      <c r="C57" s="100" t="n"/>
      <c r="D57" s="88" t="inlineStr">
        <is>
          <t>Ethambutol</t>
        </is>
      </c>
      <c r="E57" s="88" t="inlineStr">
        <is>
          <t>Streptomycin</t>
        </is>
      </c>
      <c r="F57" s="88" t="inlineStr">
        <is>
          <t>Rifampin</t>
        </is>
      </c>
      <c r="G57" s="88" t="inlineStr">
        <is>
          <t>Pyrazinamide</t>
        </is>
      </c>
      <c r="H57" s="88" t="inlineStr">
        <is>
          <t>Isoniazid</t>
        </is>
      </c>
      <c r="I57" s="119" t="n">
        <v>2</v>
      </c>
      <c r="J57" s="88" t="inlineStr">
        <is>
          <t>✅ คำตอบที่ถูกต้อง: ข้อ ข. Streptomycin
💡 Background:
ภาวะไตเสื่อม (CKD/AKI) ต้องระมัดระวังการปรับขนาดยาตาม renal function (eGFR/CrCl) และหลีกเลี่ยง nephrotoxic drugs
🎯 ทำไมข้อนี้ถึงถูก:
Streptomycin การเลือก Streptomycin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(Ethambutol): เป็น Anti-TB agent ยับยั้ง arabinosyl transferase มี ADR เด่นคือ optic neuritis (มองเห็นสีเขียว-แดงผิดปกติ ตาพร่า) ขับออกทางไตจึงต้องปรับ dose ใน CKD
• ข้อ ค. (Rifampin): Rifampin ไม่ตรงกับข้อบ่งใช้หรือกลไกการออกฤทธิ์ที่ถูกต้องตาม KDIGO 2022 CKD Guideline
• ข้อ ง. (Pyrazinamide): เป็น Anti-TB agent ที่มี sterilizing effect สูงใน macrophage เสี่ยงต่อ hyperuricemia (ปวดข้อเก๊าท์) และ severe hepatotoxicity สูงสุดในกลุ่มยาวัณโรค
• ข้อ จ. (Isoniazid):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00" t="n"/>
      <c r="L57" s="88" t="inlineStr">
        <is>
          <t>Chronic kidney diseases</t>
        </is>
      </c>
      <c r="M57" s="100" t="inlineStr">
        <is>
          <t>Clinic</t>
        </is>
      </c>
      <c r="N57" s="88" t="inlineStr">
        <is>
          <t>ข้อ 14 (PLE_CC1_Key_Rx20_UBU.md)</t>
        </is>
      </c>
      <c r="O57" s="100" t="n"/>
      <c r="P57" s="100" t="n"/>
      <c r="Q57" s="100" t="n"/>
    </row>
    <row r="58" ht="13.2" customHeight="1" s="49">
      <c r="A58" s="119" t="inlineStr">
        <is>
          <t>64</t>
        </is>
      </c>
      <c r="B58" s="88" t="inlineStr">
        <is>
          <t>Increase serum creatinine</t>
        </is>
      </c>
      <c r="C58" s="100" t="n"/>
      <c r="D58" s="88" t="inlineStr">
        <is>
          <t>Sevelamer carbonate 800 mg TID with meals</t>
        </is>
      </c>
      <c r="E58" s="88" t="inlineStr">
        <is>
          <t>Sodium bicarbonate 650 mg TID</t>
        </is>
      </c>
      <c r="F58" s="88" t="inlineStr">
        <is>
          <t>Kayexalate (Sodium polystyrene sulfonate) 15 g TID</t>
        </is>
      </c>
      <c r="G58" s="88" t="inlineStr">
        <is>
          <t>Calcium gluconate 10% 10 mL IV over 5 min</t>
        </is>
      </c>
      <c r="H58" s="88" t="inlineStr">
        <is>
          <t>Furosemide 40 mg IV/PO OD</t>
        </is>
      </c>
      <c r="I58" s="119" t="n">
        <v>1</v>
      </c>
      <c r="J58"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Increase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8" s="100" t="n"/>
      <c r="L58" s="88" t="inlineStr">
        <is>
          <t>Chronic kidney diseases</t>
        </is>
      </c>
      <c r="M58" s="100" t="inlineStr">
        <is>
          <t>Clinic</t>
        </is>
      </c>
      <c r="N58" s="88" t="inlineStr">
        <is>
          <t>ข้อ 5 (PLE_CC1_Key_Rx20_UBU.md)</t>
        </is>
      </c>
      <c r="O58" s="100" t="n"/>
      <c r="P58" s="100" t="n"/>
      <c r="Q58" s="100" t="n"/>
    </row>
    <row r="59" ht="13.2" customHeight="1" s="49">
      <c r="A59" s="119" t="inlineStr">
        <is>
          <t>65</t>
        </is>
      </c>
      <c r="B59" s="88" t="inlineStr">
        <is>
          <t>เกี่ยวกับ Serum creatinine ข้อใดต่อไปนี้กล่าวถูกต้องตามหลักวิชาชีพเภสัชกรรม</t>
        </is>
      </c>
      <c r="C59" s="100" t="n"/>
      <c r="D59" s="88" t="inlineStr">
        <is>
          <t>Calcium gluconate 10% 10 mL IV over 5 min</t>
        </is>
      </c>
      <c r="E59" s="88" t="inlineStr">
        <is>
          <t>Furosemide 40 mg IV/PO OD</t>
        </is>
      </c>
      <c r="F59" s="88" t="inlineStr">
        <is>
          <t>Erythropoietin (EPO) 4000 units SC weekly</t>
        </is>
      </c>
      <c r="G59" s="88" t="inlineStr">
        <is>
          <t>Calcitriol 0.25 mcg OD</t>
        </is>
      </c>
      <c r="H59" s="88" t="inlineStr">
        <is>
          <t>Potassium chloride 500 mg BID</t>
        </is>
      </c>
      <c r="I59" s="119" t="n">
        <v>1</v>
      </c>
      <c r="J59"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9" s="100" t="n"/>
      <c r="L59" s="88" t="inlineStr">
        <is>
          <t>Chronic kidney diseases</t>
        </is>
      </c>
      <c r="M59" s="100" t="inlineStr">
        <is>
          <t>Clinic</t>
        </is>
      </c>
      <c r="N59" s="88" t="inlineStr">
        <is>
          <t>ข้อ 2 (PLE_CC1_Key_Rx20_UBU.md)</t>
        </is>
      </c>
      <c r="O59" s="100" t="n"/>
      <c r="P59" s="100" t="n"/>
      <c r="Q59" s="100" t="n"/>
    </row>
    <row r="60" ht="13.2" customHeight="1" s="49">
      <c r="A60" s="119" t="inlineStr">
        <is>
          <t>66</t>
        </is>
      </c>
      <c r="B60" s="88" t="inlineStr">
        <is>
          <t>เกี่ยวกับ Serum creatinine kinase ข้อใดต่อไปนี้กล่าวถูกต้องตามหลักวิชาชีพเภสัชกรรม</t>
        </is>
      </c>
      <c r="C60" s="100" t="n"/>
      <c r="D60" s="88" t="inlineStr">
        <is>
          <t>Calcitriol 0.25 mcg OD</t>
        </is>
      </c>
      <c r="E60" s="88" t="inlineStr">
        <is>
          <t>Potassium chloride 500 mg BID</t>
        </is>
      </c>
      <c r="F60" s="88" t="inlineStr">
        <is>
          <t>Calcium carbonate 1000 mg TID with meals</t>
        </is>
      </c>
      <c r="G60" s="88" t="inlineStr">
        <is>
          <t>Calcium acetate 667 mg TID with meals</t>
        </is>
      </c>
      <c r="H60" s="88" t="inlineStr">
        <is>
          <t>Sevelamer carbonate 800 mg TID with meals</t>
        </is>
      </c>
      <c r="I60" s="119" t="n">
        <v>1</v>
      </c>
      <c r="J60"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kinase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0" s="100" t="n"/>
      <c r="L60" s="88" t="inlineStr">
        <is>
          <t>Chronic kidney diseases</t>
        </is>
      </c>
      <c r="M60" s="100" t="inlineStr">
        <is>
          <t>Clinic</t>
        </is>
      </c>
      <c r="N60" s="88" t="inlineStr">
        <is>
          <t>ข้อ 4 (PLE_CC1_Key_Rx20_UBU.md)</t>
        </is>
      </c>
      <c r="O60" s="100" t="n"/>
      <c r="P60" s="100" t="n"/>
      <c r="Q60" s="100" t="n"/>
    </row>
    <row r="61" ht="13.2" customHeight="1" s="49">
      <c r="A61" s="119" t="inlineStr">
        <is>
          <t>67</t>
        </is>
      </c>
      <c r="B61" s="88" t="inlineStr">
        <is>
          <t>เกี่ยวกับ ควรประเมินการทำงานของไต ข้อใดต่อไปนี้กล่าวถูกต้องตามหลักวิชาชีพเภสัชกรรม</t>
        </is>
      </c>
      <c r="C61" s="100" t="n"/>
      <c r="D61" s="88" t="inlineStr">
        <is>
          <t>Calcium acetate 667 mg TID with meals</t>
        </is>
      </c>
      <c r="E61" s="88" t="inlineStr">
        <is>
          <t>Sevelamer carbonate 800 mg TID with meals</t>
        </is>
      </c>
      <c r="F61" s="88" t="inlineStr">
        <is>
          <t>Sodium bicarbonate 650 mg TID</t>
        </is>
      </c>
      <c r="G61" s="88" t="inlineStr">
        <is>
          <t>Kayexalate (Sodium polystyrene sulfonate) 15 g TID</t>
        </is>
      </c>
      <c r="H61" s="88" t="inlineStr">
        <is>
          <t>Calcium gluconate 10% 10 mL IV over 5 min</t>
        </is>
      </c>
      <c r="I61" s="119" t="n">
        <v>1</v>
      </c>
      <c r="J61"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ควรประเมินการทำงานของไต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1" s="100" t="n"/>
      <c r="L61" s="88" t="inlineStr">
        <is>
          <t>Chronic kidney diseases</t>
        </is>
      </c>
      <c r="M61" s="100" t="inlineStr">
        <is>
          <t>Clinic</t>
        </is>
      </c>
      <c r="N61" s="88" t="inlineStr">
        <is>
          <t>ข้อ 3 (PLE_CC1_Key_Rx20_UBU.md)</t>
        </is>
      </c>
      <c r="O61" s="100" t="n"/>
      <c r="P61" s="100" t="n"/>
      <c r="Q61" s="100" t="n"/>
    </row>
    <row r="62" ht="13.2" customHeight="1" s="49">
      <c r="A62" s="119" t="inlineStr">
        <is>
          <t>68</t>
        </is>
      </c>
      <c r="B62" s="88" t="inlineStr">
        <is>
          <t>Ganciclovir encephalitis ,PCP ใช้ Bactrim ทั้งคู๋ Case 7: โรคไต หญิงอายุ 68 ปี น้ำหนัก 50 kg เป็นโรคไตเรื้อรังมานาน 2 ปี serum creatinine 5 mg/dl</t>
        </is>
      </c>
      <c r="C62" s="100" t="n"/>
      <c r="D62" s="88" t="inlineStr">
        <is>
          <t>Kayexalate (Sodium polystyrene sulfonate) 15 g TID</t>
        </is>
      </c>
      <c r="E62" s="88" t="inlineStr">
        <is>
          <t>Calcium gluconate 10% 10 mL IV over 5 min</t>
        </is>
      </c>
      <c r="F62" s="88" t="inlineStr">
        <is>
          <t>Furosemide 40 mg IV/PO OD</t>
        </is>
      </c>
      <c r="G62" s="88" t="inlineStr">
        <is>
          <t>Erythropoietin (EPO) 4000 units SC weekly</t>
        </is>
      </c>
      <c r="H62" s="88" t="inlineStr">
        <is>
          <t>Calcitriol 0.25 mcg OD</t>
        </is>
      </c>
      <c r="I62" s="119" t="n">
        <v>3</v>
      </c>
      <c r="J62" s="88" t="inlineStr">
        <is>
          <t>✅ คำตอบที่ถูกต้อง: ข้อ 3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Ganciclovir encephalitis ,PCP ใช้ Bactrim ทั้งคู๋ Case 7: โรคไต หญิงอายุ 68 ปี น้ำหนัก 50 kg เป็นโรคไตเรื้อรังมานาน 2 ปี serum creatinine 5 mg/dl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2" s="100" t="n"/>
      <c r="L62" s="88" t="inlineStr">
        <is>
          <t>Chronic kidney diseases</t>
        </is>
      </c>
      <c r="M62" s="100" t="inlineStr">
        <is>
          <t>Clinic</t>
        </is>
      </c>
      <c r="N62" s="88" t="inlineStr">
        <is>
          <t>ข้อ 4 (PLE_CC1_Key_Rx20_UBU.md)</t>
        </is>
      </c>
      <c r="O62" s="100" t="n"/>
      <c r="P62" s="100" t="n"/>
      <c r="Q62" s="100" t="n"/>
    </row>
    <row r="63" ht="13.2" customHeight="1" s="49">
      <c r="A63" s="119" t="inlineStr">
        <is>
          <t>69</t>
        </is>
      </c>
      <c r="B63" s="88" t="inlineStr">
        <is>
          <t>เกี่ยวกับ ผู้ป่วยเป็นโรคไตในระยะใด ข้อใดต่อไปนี้กล่าวถูกต้องตามหลักวิชาชีพเภสัชกรรม</t>
        </is>
      </c>
      <c r="C63" s="100" t="n"/>
      <c r="D63" s="88" t="inlineStr">
        <is>
          <t>Erythropoietin (EPO) 4000 units SC weekly</t>
        </is>
      </c>
      <c r="E63" s="88" t="inlineStr">
        <is>
          <t>Calcitriol 0.25 mcg OD</t>
        </is>
      </c>
      <c r="F63" s="88" t="inlineStr">
        <is>
          <t>Potassium chloride 500 mg BID</t>
        </is>
      </c>
      <c r="G63" s="88" t="inlineStr">
        <is>
          <t>Calcium carbonate 1000 mg TID with meals</t>
        </is>
      </c>
      <c r="H63" s="88" t="inlineStr">
        <is>
          <t>Calcium acetate 667 mg TID with meals</t>
        </is>
      </c>
      <c r="I63" s="119" t="n">
        <v>1</v>
      </c>
      <c r="J63" s="88"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ผู้ป่วยเป็นโรคไตในระยะใด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3" s="100" t="n"/>
      <c r="L63" s="88" t="inlineStr">
        <is>
          <t>Chronic kidney diseases</t>
        </is>
      </c>
      <c r="M63" s="100" t="inlineStr">
        <is>
          <t>Clinic</t>
        </is>
      </c>
      <c r="N63" s="88" t="inlineStr">
        <is>
          <t>ข้อ 2 (PLE_CC1_Key_Rx20_UBU.md)</t>
        </is>
      </c>
      <c r="O63" s="100" t="n"/>
      <c r="P63" s="100" t="n"/>
      <c r="Q63" s="100" t="n"/>
    </row>
    <row r="64" ht="13.2" customHeight="1" s="49">
      <c r="A64" s="100" t="n">
        <v>70</v>
      </c>
      <c r="B64" s="88" t="inlineStr">
        <is>
          <t>เภสัชกรควรแนะนำการใช้ยา savelamer carbonate อย่างไร = = or , Tricians Undign, navos X ิomdermissionery ~</t>
        </is>
      </c>
      <c r="C64" s="100" t="n"/>
      <c r="D64" s="88" t="inlineStr">
        <is>
          <t>ห้ามเคี้ยวหรือบดให้ละเอียดก่อนรับประทาน</t>
        </is>
      </c>
      <c r="E64" s="88" t="inlineStr">
        <is>
          <t>ลดการกินอาหารที่มีโพแทสเซียมสูง</t>
        </is>
      </c>
      <c r="F64" s="88" t="inlineStr">
        <is>
          <t>ยานี้อาจทำให้เกิดการชักจากการขาดแคลเซียม</t>
        </is>
      </c>
      <c r="G64" s="88" t="inlineStr">
        <is>
          <t>กำจัดปริมาณน้ำต่อวันให้น้อยกว่า 1 ลิตร</t>
        </is>
      </c>
      <c r="H64" s="88" t="inlineStr">
        <is>
          <t>รับประทานก่อนนอน</t>
        </is>
      </c>
      <c r="I64" s="100" t="inlineStr">
        <is>
          <t>1</t>
        </is>
      </c>
      <c r="J64" s="88" t="inlineStr">
        <is>
          <t>✅ คำตอบที่ถูกต้อง: ข้อ ก. ห้ามเคี้ยวหรือบดให้ละเอียดก่อนรับประทาน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ห้ามเคี้ยวหรือบดให้ละเอียดก่อนรับประทาน การเลือก ห้ามเคี้ยวหรือบดให้ละเอียดก่อนรับประทาน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(ลดการกินอาหารที่มีโพแทสเซียมสูง): Sevelamer เป็นยาจับฟอสเฟตในทางเดินอาหาร ไม่มีผลเกี่ยวข้องกับการจัดการโพแทสเซียมในอาหาร
• ข้อ ค. (ยานี้อาจทำให้เกิดการชักจากการขาดแคลเซียม): ยา Sevelamer carbonate ไม่ได้จับกับแคลเซียมจึงไม่เสี่ยงต่อการเกิดภาวะแคลเซียมในเลือดต่ำจนชัก ต่างจากยากลุ่มอื่นที่อาจรบกวนสมดุลแคลเซียม
• ข้อ ง. (กำจัดปริมาณน้ำต่อวันให้น้อยกว่า 1 ลิตร): การจำกัดน้ำเป็นคำแนะนำทั่วไปในผู้ป่วยไตวายเรื้อรัง ไม่ใช่ข้อควรระวังเฉพาะที่สัมพันธ์กับการรับประทานยา Sevelamer
• ข้อ จ. (รับประทานก่อนนอน): ยา Sevelamer ต้องรับประทานพร้อมอาหารเพื่อให้ออกฤทธิ์จับกับฟอสเฟตในอาหาร การทานก่อนนอนตอนท้องว่างจะทำให้ยาไม่มีประสิทธิภาพ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64" s="100" t="n"/>
      <c r="L64" s="88" t="inlineStr">
        <is>
          <t>Hypertension</t>
        </is>
      </c>
      <c r="M64" s="100" t="inlineStr">
        <is>
          <t>Clinic</t>
        </is>
      </c>
      <c r="N64" s="88" t="inlineStr">
        <is>
          <t>ข้อ 78 (PLE_CC1_2562_Key.md)</t>
        </is>
      </c>
      <c r="O64" s="100" t="n"/>
      <c r="P64" s="100" t="n"/>
      <c r="Q64" s="100" t="n"/>
    </row>
    <row r="65" ht="13.2" customHeight="1" s="49">
      <c r="A65" s="100" t="n">
        <v>71</v>
      </c>
      <c r="B65" s="88" t="inlineStr">
        <is>
          <t>ยาในข้อใดมีผลทำให(เกิด proteinuria hypophosphatemia glycosuria hypokalemia hypocalcaemia และ bicarbonate wasting is't salty</t>
        </is>
      </c>
      <c r="C65" s="100" t="n"/>
      <c r="D65" s="88" t="inlineStr">
        <is>
          <t>Acyclovir</t>
        </is>
      </c>
      <c r="E65" s="88" t="inlineStr">
        <is>
          <t>Tenofovir</t>
        </is>
      </c>
      <c r="F65" s="88" t="inlineStr">
        <is>
          <t>Amoxicillin</t>
        </is>
      </c>
      <c r="G65" s="88" t="inlineStr">
        <is>
          <t>Doxycycline</t>
        </is>
      </c>
      <c r="H65" s="88" t="inlineStr">
        <is>
          <t>Clindamycin</t>
        </is>
      </c>
      <c r="I65" s="100" t="inlineStr">
        <is>
          <t>1</t>
        </is>
      </c>
      <c r="J65" s="88" t="inlineStr">
        <is>
          <t>✅ คำตอบที่ถูกต้อง: ข้อ ก. Acyclovir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Acyclovir การเลือก Acyclovir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(Tenofovir): Tenofovir เป็นยาต้านไวรัสที่มีความเสี่ยงก่อให้เกิดพิษต่อท่อไต (Proximal renal tubular dysfunction) ส่งผลให้เกิด Fanconi syndrome และอาการตามโจทย์ทั้งหมด
• ข้อ ค. (Amoxicillin): Amoxicillin เป็นยาปฏิชีวนะกลุ่ม Penicillin ที่ค่อนข้างปลอดภัยต่อไต ยกเว้นกรณีเกิด Acute interstitial nephritis (AIN) ซึ่งอาการจะไม่เหมือนในโจทย์
• ข้อ ง. (Doxycycline): Doxycycline เป็นยาที่ขับออกทางตับและอุจจาระเป็นหลัก ไม่เป็นพิษต่อไต แต่หากใช้ยาที่หมดอายุอาจทำให้เกิด Fanconi syndrome ได้
• ข้อ จ. (Clindamycin): Clindamycin ไม่มีความสัมพันธ์กับพิษต่อท่อไตและไม่มีผลทำให้เกิดการสูญเสียเกลือแร่หรือโปรตีนทางปัสสาวะในลักษณะดังกล่า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65" s="100" t="n"/>
      <c r="L65" s="88" t="inlineStr">
        <is>
          <t>Hypertension</t>
        </is>
      </c>
      <c r="M65" s="100" t="inlineStr">
        <is>
          <t>Clinic</t>
        </is>
      </c>
      <c r="N65" s="88" t="inlineStr">
        <is>
          <t>ข้อ 67 (PLE_CC1_2561_Key.md)</t>
        </is>
      </c>
      <c r="O65" s="100" t="n"/>
      <c r="P65" s="100" t="n"/>
      <c r="Q65" s="100" t="n"/>
    </row>
    <row r="66" ht="13.2" customHeight="1" s="49">
      <c r="A66" s="100" t="n">
        <v>72</v>
      </c>
      <c r="B66" s="88" t="inlineStr">
        <is>
          <t>ยาในข้อใดเป็นยาทางเลือกแรกในการรักษาภาวะ Hyperphosphatemia</t>
        </is>
      </c>
      <c r="C66" s="100" t="n"/>
      <c r="D66" s="88" t="inlineStr">
        <is>
          <t>Aluminum hydroxide</t>
        </is>
      </c>
      <c r="E66" s="88" t="inlineStr">
        <is>
          <t>Calcium hydroxide</t>
        </is>
      </c>
      <c r="F66" s="88" t="inlineStr">
        <is>
          <t>Sodium polystyrene sulfonate</t>
        </is>
      </c>
      <c r="G66" s="88" t="inlineStr">
        <is>
          <t>Calcium polystyrene sulfonate</t>
        </is>
      </c>
      <c r="H66" s="88" t="inlineStr">
        <is>
          <t>Sodium bicarbonate</t>
        </is>
      </c>
      <c r="I66" s="100" t="inlineStr">
        <is>
          <t>1</t>
        </is>
      </c>
      <c r="J66" s="88" t="inlineStr">
        <is>
          <t>✅ คำตอบที่ถูกต้อง: ข้อ ก. Aluminum hydroxide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Aluminum hydroxide การเลือก Aluminum hydroxide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(Aluminum hydroxide): Aluminum hydroxide เป็น phosphate binder ได้ แต่ปัจจุบันไม่ใช้เป็น first line เนื่องจากเสี่ยงต่อความเป็นพิษของ Aluminum ที่สะสม
• ข้อ ข. (Calcium hydroxide): Calcium hydroxide ไม่ใช่รูปแบบเกลือแคลเซียมที่นำมาใช้เป็นยาจับฟอสเฟตในทางคลินิก
• ข้อ ค. (Sodium polystyrene sulfonate): Sodium polystyrene sulfonate เป็นยาแลกเปลี่ยนประจุที่ใช้รักษาภาวะ Hyperkalemia ไม่มีผลจับฟอสเฟต
• ข้อ ง. (Calcium polystyrene sulfonate): Calcium polystyrene sulfonate ใช้สำหรับรักษาภาวะ Hyperkalemia ไม่ใช่การรักษาภาวะฟอสเฟตในเลือดสูง
• ข้อ จ. (Sodium bicarbonate): Sodium bicarbonate ใช้รักษาภาวะ Metabolic acidosis ไม่ได้มีฤทธิ์จับฟอสเฟตแต่อย่างใด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66" s="100" t="n"/>
      <c r="L66" s="88" t="inlineStr">
        <is>
          <t>Hypertension</t>
        </is>
      </c>
      <c r="M66" s="100" t="inlineStr">
        <is>
          <t>Clinic</t>
        </is>
      </c>
      <c r="N66" s="88" t="inlineStr">
        <is>
          <t>ข้อ 83 (Pharmtutor_2024_Set2.md)</t>
        </is>
      </c>
      <c r="O66" s="100" t="n"/>
      <c r="P66" s="100" t="n"/>
      <c r="Q66" s="100" t="n"/>
    </row>
    <row r="67" ht="13.2" customHeight="1" s="49">
      <c r="A67" s="62" t="n">
        <v>73</v>
      </c>
      <c r="B67"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 มี ClCr เท่าไร</t>
        </is>
      </c>
      <c r="C67" s="62" t="inlineStr"/>
      <c r="D67" s="78" t="inlineStr">
        <is>
          <t>5</t>
        </is>
      </c>
      <c r="E67" s="78" t="inlineStr">
        <is>
          <t>8.5</t>
        </is>
      </c>
      <c r="F67" s="78" t="inlineStr">
        <is>
          <t>10</t>
        </is>
      </c>
      <c r="G67" s="78" t="inlineStr">
        <is>
          <t>15</t>
        </is>
      </c>
      <c r="H67" s="78" t="inlineStr">
        <is>
          <t>20</t>
        </is>
      </c>
      <c r="I67" s="62" t="inlineStr">
        <is>
          <t>2</t>
        </is>
      </c>
      <c r="J67" s="78" t="inlineStr">
        <is>
          <t xml:space="preserve">✅ คำตอบที่ถูกต้อง: ข้อ ข. 8.5
🎯 ทำไมข้อนี้ถึงถูก:
🔍 ข้ออื่นผิดเพราะอะไร:
</t>
        </is>
      </c>
      <c r="K67" s="62" t="inlineStr"/>
      <c r="L67" s="78" t="inlineStr">
        <is>
          <t>Chronic Kidney Disease</t>
        </is>
      </c>
      <c r="M67" s="62" t="inlineStr">
        <is>
          <t>Clinic</t>
        </is>
      </c>
      <c r="N67" s="78" t="inlineStr">
        <is>
          <t>[SOURCE: Pharma Plus เล่มม่วง 2 - ข้อสอบย้อนหลังปี 2558 วันที่ 1 ข้อ 46]</t>
        </is>
      </c>
      <c r="O67" s="62" t="inlineStr">
        <is>
          <t>ข้อสอบเก่า</t>
        </is>
      </c>
      <c r="P67" s="62" t="inlineStr">
        <is>
          <t>2558</t>
        </is>
      </c>
    </row>
    <row r="68" ht="13.2" customHeight="1" s="49">
      <c r="A68" s="62" t="n">
        <v>74</v>
      </c>
      <c r="B68"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จัดอยู่ใน CKD stageใด</t>
        </is>
      </c>
      <c r="C68" s="62" t="inlineStr"/>
      <c r="D68" s="78" t="inlineStr">
        <is>
          <t>I</t>
        </is>
      </c>
      <c r="E68" s="78" t="inlineStr">
        <is>
          <t>II</t>
        </is>
      </c>
      <c r="F68" s="78" t="inlineStr">
        <is>
          <t>III</t>
        </is>
      </c>
      <c r="G68" s="78" t="inlineStr">
        <is>
          <t>IV</t>
        </is>
      </c>
      <c r="H68" s="78" t="inlineStr">
        <is>
          <t>V</t>
        </is>
      </c>
      <c r="I68" s="62" t="inlineStr">
        <is>
          <t>5</t>
        </is>
      </c>
      <c r="J68" s="78" t="inlineStr">
        <is>
          <t xml:space="preserve">✅ คำตอบที่ถูกต้อง: ข้อ จ. V
🎯 ทำไมข้อนี้ถึงถูก:
🔍 ข้ออื่นผิดเพราะอะไร:
</t>
        </is>
      </c>
      <c r="K68" s="62" t="inlineStr"/>
      <c r="L68" s="78" t="inlineStr">
        <is>
          <t>Chronic Kidney Disease</t>
        </is>
      </c>
      <c r="M68" s="62" t="inlineStr">
        <is>
          <t>Clinic</t>
        </is>
      </c>
      <c r="N68" s="78" t="inlineStr">
        <is>
          <t>[SOURCE: Pharma Plus เล่มม่วง 2 - ข้อสอบย้อนหลังปี 2558 วันที่ 1 ข้อ 47]</t>
        </is>
      </c>
      <c r="O68" s="62" t="inlineStr">
        <is>
          <t>ข้อสอบเก่า</t>
        </is>
      </c>
      <c r="P68" s="62" t="inlineStr">
        <is>
          <t>2558</t>
        </is>
      </c>
    </row>
    <row r="69" ht="13.2" customHeight="1" s="49">
      <c r="A69" s="62" t="n">
        <v>75</v>
      </c>
      <c r="B69"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ยาใดใช้รักษา hyperphosphatemia</t>
        </is>
      </c>
      <c r="C69" s="62" t="inlineStr"/>
      <c r="D69" s="78" t="inlineStr">
        <is>
          <t>CaCO3</t>
        </is>
      </c>
      <c r="E69" s="78" t="inlineStr">
        <is>
          <t>KCl</t>
        </is>
      </c>
      <c r="F69" s="78" t="inlineStr">
        <is>
          <t>Mg(OH)2</t>
        </is>
      </c>
      <c r="G69" s="78" t="inlineStr">
        <is>
          <t>NaHCO3</t>
        </is>
      </c>
      <c r="H69" s="78" t="inlineStr">
        <is>
          <t>Albumin</t>
        </is>
      </c>
      <c r="I69" s="62" t="inlineStr">
        <is>
          <t>1</t>
        </is>
      </c>
      <c r="J69" s="78" t="inlineStr">
        <is>
          <t xml:space="preserve">✅ คำตอบที่ถูกต้อง: ข้อ ก. CaCO3
🎯 ทำไมข้อนี้ถึงถูก:
🔍 ข้ออื่นผิดเพราะอะไร:
</t>
        </is>
      </c>
      <c r="K69" s="62" t="inlineStr"/>
      <c r="L69" s="78" t="inlineStr">
        <is>
          <t>CKD-MBD (Mineral &amp; Bone Disorder)</t>
        </is>
      </c>
      <c r="M69" s="62" t="inlineStr">
        <is>
          <t>Clinic</t>
        </is>
      </c>
      <c r="N69" s="78" t="inlineStr">
        <is>
          <t>[SOURCE: Pharma Plus เล่มม่วง 2 - ข้อสอบย้อนหลังปี 2558 วันที่ 1 ข้อ 48]</t>
        </is>
      </c>
      <c r="O69" s="62" t="inlineStr">
        <is>
          <t>ข้อสอบเก่า</t>
        </is>
      </c>
      <c r="P69" s="62" t="inlineStr">
        <is>
          <t>2558</t>
        </is>
      </c>
    </row>
    <row r="70" ht="13.2" customHeight="1" s="49">
      <c r="A70" s="62" t="n">
        <v>76</v>
      </c>
      <c r="B70"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ผู้ป่วยได้ EPO ต้องติดตามอะไร</t>
        </is>
      </c>
      <c r="C70" s="62" t="inlineStr"/>
      <c r="D70" s="78" t="inlineStr">
        <is>
          <t>Blood Pressure</t>
        </is>
      </c>
      <c r="E70" s="78" t="inlineStr">
        <is>
          <t>Heart Rate</t>
        </is>
      </c>
      <c r="F70" s="78" t="inlineStr">
        <is>
          <t>Sodium</t>
        </is>
      </c>
      <c r="G70" s="78" t="inlineStr">
        <is>
          <t>Calcium</t>
        </is>
      </c>
      <c r="H70" s="78" t="inlineStr">
        <is>
          <t>Body temperature</t>
        </is>
      </c>
      <c r="I70" s="62" t="inlineStr">
        <is>
          <t>1</t>
        </is>
      </c>
      <c r="J70" s="78" t="inlineStr">
        <is>
          <t xml:space="preserve">✅ คำตอบที่ถูกต้อง: ข้อ ก. Blood Pressure
🎯 ทำไมข้อนี้ถึงถูก:
🔍 ข้ออื่นผิดเพราะอะไร:
</t>
        </is>
      </c>
      <c r="K70" s="62" t="inlineStr"/>
      <c r="L70" s="78" t="inlineStr">
        <is>
          <t>Anemia of CKD</t>
        </is>
      </c>
      <c r="M70" s="62" t="inlineStr">
        <is>
          <t>Clinic</t>
        </is>
      </c>
      <c r="N70" s="78" t="inlineStr">
        <is>
          <t>[SOURCE: Pharma Plus เล่มม่วง 2 - ข้อสอบย้อนหลังปี 2558 วันที่ 1 ข้อ 49]</t>
        </is>
      </c>
      <c r="O70" s="62" t="inlineStr">
        <is>
          <t>ข้อสอบเก่า</t>
        </is>
      </c>
      <c r="P70" s="62" t="inlineStr">
        <is>
          <t>2558</t>
        </is>
      </c>
    </row>
    <row r="71" ht="13.2" customHeight="1" s="49">
      <c r="A71" s="62" t="n">
        <v>77</v>
      </c>
      <c r="B71"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ยารักษาภาวะ hyperkalemia</t>
        </is>
      </c>
      <c r="C71" s="62" t="inlineStr"/>
      <c r="D71" s="78" t="inlineStr">
        <is>
          <t>Sevelamer</t>
        </is>
      </c>
      <c r="E71" s="78" t="inlineStr">
        <is>
          <t>Al(OH)3</t>
        </is>
      </c>
      <c r="F71" s="78" t="inlineStr">
        <is>
          <t>CaCO3</t>
        </is>
      </c>
      <c r="G71" s="78" t="inlineStr">
        <is>
          <t>Sodium bicarbonate</t>
        </is>
      </c>
      <c r="H71" s="78" t="inlineStr">
        <is>
          <t>Sodium polystyrene sulfonate</t>
        </is>
      </c>
      <c r="I71" s="62" t="inlineStr">
        <is>
          <t>5</t>
        </is>
      </c>
      <c r="J71" s="78" t="inlineStr">
        <is>
          <t xml:space="preserve">✅ คำตอบที่ถูกต้อง: ข้อ จ. Sodium polystyrene sulfonate
🎯 ทำไมข้อนี้ถึงถูก:
🔍 ข้ออื่นผิดเพราะอะไร:
</t>
        </is>
      </c>
      <c r="K71" s="62" t="inlineStr"/>
      <c r="L71" s="78" t="inlineStr">
        <is>
          <t>Fluid &amp; Electrolyte Disorders</t>
        </is>
      </c>
      <c r="M71" s="62" t="inlineStr">
        <is>
          <t>Clinic</t>
        </is>
      </c>
      <c r="N71" s="78" t="inlineStr">
        <is>
          <t>[SOURCE: Pharma Plus เล่มม่วง 2 - ข้อสอบย้อนหลังปี 2558 วันที่ 1 ข้อ 50]</t>
        </is>
      </c>
      <c r="O71" s="62" t="inlineStr">
        <is>
          <t>ข้อสอบเก่า</t>
        </is>
      </c>
      <c r="P71" s="62" t="inlineStr">
        <is>
          <t>2558</t>
        </is>
      </c>
    </row>
    <row r="72" ht="13.2" customHeight="1" s="49">
      <c r="A72" s="62" t="n">
        <v>78</v>
      </c>
      <c r="B72" s="78" t="inlineStr">
        <is>
          <t>[กรณีศึกษา 6 (ต่อเนื่องจากข้อ 47-50)]
ผู้ป่วยหญิงเป็น CKD Scr 5.0, K 6.5, PO4 5.5, Hct 33, Hb 9 เป็น CKD มา 2 ปี มาพบแพทย์ด้วยเบื่ออาหาร อ่อนเพลีย คลื่นไส้อาเจียน 5 วันที่แล้ว
คำถาม: หากผู้ป่วยต้องรักษาภาวะ secondary hyperthyroid (hyperparathyroidism) ต้องได้ยาใด</t>
        </is>
      </c>
      <c r="C72" s="62" t="inlineStr"/>
      <c r="D72" s="78" t="inlineStr">
        <is>
          <t>Vitamin A</t>
        </is>
      </c>
      <c r="E72" s="78" t="inlineStr">
        <is>
          <t>Vitamin D</t>
        </is>
      </c>
      <c r="F72" s="78" t="inlineStr">
        <is>
          <t>Vitamin E</t>
        </is>
      </c>
      <c r="G72" s="78" t="inlineStr">
        <is>
          <t>Vitamin K</t>
        </is>
      </c>
      <c r="H72" s="78" t="inlineStr">
        <is>
          <t>Vitamin B</t>
        </is>
      </c>
      <c r="I72" s="62" t="inlineStr">
        <is>
          <t>2</t>
        </is>
      </c>
      <c r="J72" s="78" t="inlineStr">
        <is>
          <t xml:space="preserve">✅ คำตอบที่ถูกต้อง: ข้อ ข. Vitamin D
🎯 ทำไมข้อนี้ถึงถูก:
🔍 ข้ออื่นผิดเพราะอะไร:
</t>
        </is>
      </c>
      <c r="K72" s="62" t="inlineStr"/>
      <c r="L72" s="78" t="inlineStr">
        <is>
          <t>Chronic Kidney Disease - Mineral and Bone Disorder (CKD-MBD)</t>
        </is>
      </c>
      <c r="M72" s="62" t="inlineStr">
        <is>
          <t>Clinic</t>
        </is>
      </c>
      <c r="N72" s="78" t="inlineStr">
        <is>
          <t>[SOURCE: Pharma Plus เล่มม่วง 2 - ข้อสอบย้อนหลังปี 2558 วันที่ 1 ข้อ 51]</t>
        </is>
      </c>
      <c r="O72" s="62" t="inlineStr">
        <is>
          <t>ข้อสอบเก่า</t>
        </is>
      </c>
      <c r="P72" s="62" t="inlineStr">
        <is>
          <t>2558</t>
        </is>
      </c>
    </row>
    <row r="73" ht="28" customHeight="1" s="49">
      <c r="A73" s="62" t="n">
        <v>79</v>
      </c>
      <c r="B73" s="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จากอาการดังกล่าวผู้ป่วยเกิดภาวะใด</t>
        </is>
      </c>
      <c r="C73" s="78" t="inlineStr"/>
      <c r="D73" s="78" t="inlineStr">
        <is>
          <t>CKD</t>
        </is>
      </c>
      <c r="E73" s="78" t="inlineStr">
        <is>
          <t>Chronic necrosis</t>
        </is>
      </c>
      <c r="F73" s="78" t="inlineStr">
        <is>
          <t>Intrinsic acute kidney injury</t>
        </is>
      </c>
      <c r="G73" s="78" t="inlineStr">
        <is>
          <t>Prerenal acute kidney injury</t>
        </is>
      </c>
      <c r="H73" s="78" t="inlineStr">
        <is>
          <t>Postrenal acute kidney injury</t>
        </is>
      </c>
      <c r="I73" s="62" t="inlineStr">
        <is>
          <t>4</t>
        </is>
      </c>
      <c r="J73" s="78" t="inlineStr">
        <is>
          <t>✅ คำตอบที่ถูกต้อง: ข้อ ง. Prerenal acute kidney injury
🎯 ทำไมข้อนี้ถึงถูก:
ผู้ป่วยมีอาการอาเจียน ปัสสาวะลดลง ความดันโลหิตลดลง แสดงถึงภาวะ volume depletion (hypovolemia) ร่วมกับการใช้ยาขับปัสสาวะ HCTZ และยาลดความดันกลุ่ม ACEI/ARB (enalapril และ losartan) ที่ยับยั้ง efferent arteriolar vasoconstriction ส่งผลให้ intraglomerular pressure ลดลงอย่างมาก เกิดภาวะ prerenal acute kidney injury (prerenal AKI)
🔍 ข้ออื่นผิดเพราะอะไร:
• • ข้อ ก.: CKD (chronic kidney disease) ต้องมีหลักฐานความผิดปกติของโครงสร้างหรือการทำงานของไตต่อเนื่องนานกว่า 3 เดือน แต่ในเคสนี้เกิดขึ้นเฉียบพลันหลังอาเจียน
• ข้อ ข.: Chronic necrosis ไม่ใช่การจำแนกประเภทมาตรฐานของ acute renal failure
• ข้อ ค.: Intrinsic AKI เกิดจากความเสียหายของเนื้อไตโดยตรง (เช่น acute tubular necrosis, interstitial nephritis, glomerulonephritis) ซึ่งมักไม่ตอบสนองต่อการให้สารน้ำเพียงอย่างเดียว
• ข้อ จ.: Postrenal AKI เกิดจากการอุดกั้นของทางเดินปัสสาวะ (urinary tract obstruction เช่น นิ่ว หรือต่อมลูกหมากโต) ซึ่งไม่มีประวัติในรายนี้</t>
        </is>
      </c>
      <c r="K73" s="78" t="inlineStr">
        <is>
          <t>Acute Kidney Injury</t>
        </is>
      </c>
      <c r="L73" s="78" t="inlineStr">
        <is>
          <t>Prerenal acute kidney injury pathophysiology</t>
        </is>
      </c>
      <c r="M73" s="62" t="inlineStr">
        <is>
          <t>ปานกลาง</t>
        </is>
      </c>
      <c r="N73" s="62" t="inlineStr">
        <is>
          <t>ข้อสอบเก่า</t>
        </is>
      </c>
      <c r="O73" s="78" t="inlineStr">
        <is>
          <t>[SOURCE: Pharma Plus เล่มม่วง 2 - ข้อสอบย้อนหลัง PLE-CC1 ปี 2565 ข้อ 20]</t>
        </is>
      </c>
      <c r="P73" s="62" t="n">
        <v>2565</v>
      </c>
    </row>
    <row r="74" ht="28" customHeight="1" s="49">
      <c r="A74" s="62" t="n">
        <v>80</v>
      </c>
      <c r="B74" s="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ข้อใดคือแนวทางการปรับยาในผู้ป่วยรายนี้</t>
        </is>
      </c>
      <c r="C74" s="78" t="inlineStr"/>
      <c r="D74" s="78" t="inlineStr">
        <is>
          <t>หยุดยา HCTZ</t>
        </is>
      </c>
      <c r="E74" s="78" t="inlineStr">
        <is>
          <t>หยุดยา losartan</t>
        </is>
      </c>
      <c r="F74" s="78" t="inlineStr">
        <is>
          <t>หยุดยา enalapril</t>
        </is>
      </c>
      <c r="G74" s="78" t="inlineStr">
        <is>
          <t>หยุดยา losartan และ enalapril</t>
        </is>
      </c>
      <c r="H74" s="78" t="inlineStr">
        <is>
          <t>หยุดยา HCTZ, losartan และ enalapril</t>
        </is>
      </c>
      <c r="I74" s="62" t="inlineStr">
        <is>
          <t>5</t>
        </is>
      </c>
      <c r="J74" s="78" t="inlineStr">
        <is>
          <t>✅ คำตอบที่ถูกต้อง: ข้อ จ. หยุดยา HCTZ, losartan และ enalapril
🎯 ทำไมข้อนี้ถึงถูก:
ในภาวะ volume depletion ร่วมกับ prerenal AKI ต้องหยุดยาทุกตัวที่ซ้ำเติมภาวะขาดน้ำและการไหลเวียนเลือดที่ไต ได้แก่ ยาขับปัสสาวะ HCTZ ที่ทำให้ dehydration รุนแรงขึ้น และหยุดทั้ง enalapril (ACEI) และ losartan (ARB) ซึ่งนอกจากจะลด glomerular filtration pressure แล้ว ยังเป็นการสั่งใช้ยาซ้ำซ้อนที่ไม่เหมาะสม (dual RAAS blockade) อีกด้วย
🔍 ข้ออื่นผิดเพราะอะไร:
• • ข้อ ก.: หยุดเฉพาะ HCTZ ไม่เพียงพอ เพราะ enalapril และ losartan ยังคงขยาย efferent arteriole ทำให้ GFR ตกต่ำต่อเนื่อง
• ข้อ ข.: หยุดเฉพาะ losartan ไม่เพียงพอ เพราะยังคงมี enalapril และ HCTZ ที่ซ้ำเติม AKI
• ข้อ ค.: หยุดเฉพาะ enalapril ไม่เพียงพอ เพราะยังมี losartan และ HCTZ
• ข้อ ง.: หยุดเฉพาะ losartan และ enalapril แต่ไม่หยุด HCTZ จะทำให้ร่างกายสูญเสียสารน้ำและเกลือแร่ต่อไป ยิ่งทำให้ไตขาดเลือด</t>
        </is>
      </c>
      <c r="K74" s="78" t="inlineStr">
        <is>
          <t>Acute Kidney Injury</t>
        </is>
      </c>
      <c r="L74" s="78" t="inlineStr">
        <is>
          <t>Drug discontinuation in hemodynamically mediated AKI</t>
        </is>
      </c>
      <c r="M74" s="62" t="inlineStr">
        <is>
          <t>ยาก</t>
        </is>
      </c>
      <c r="N74" s="62" t="inlineStr">
        <is>
          <t>ข้อสอบเก่า</t>
        </is>
      </c>
      <c r="O74" s="78" t="inlineStr">
        <is>
          <t>[SOURCE: Pharma Plus เล่มม่วง 2 - ข้อสอบย้อนหลัง PLE-CC1 ปี 2565 ข้อ 21]</t>
        </is>
      </c>
      <c r="P74" s="62" t="n">
        <v>2565</v>
      </c>
    </row>
    <row r="75" ht="28" customHeight="1" s="49">
      <c r="A75" s="62" t="n">
        <v>81</v>
      </c>
      <c r="B75" s="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ข้อใดไม่ต้องติดตามในการรักษา AKI</t>
        </is>
      </c>
      <c r="C75" s="78" t="inlineStr"/>
      <c r="D75" s="78" t="inlineStr">
        <is>
          <t>BUN</t>
        </is>
      </c>
      <c r="E75" s="78" t="inlineStr">
        <is>
          <t>Scr</t>
        </is>
      </c>
      <c r="F75" s="78" t="inlineStr">
        <is>
          <t>BP</t>
        </is>
      </c>
      <c r="G75" s="78" t="inlineStr">
        <is>
          <t>Specifics gravity</t>
        </is>
      </c>
      <c r="H75" s="78" t="inlineStr">
        <is>
          <t>Urine input/output</t>
        </is>
      </c>
      <c r="I75" s="62" t="inlineStr">
        <is>
          <t>4</t>
        </is>
      </c>
      <c r="J75" s="78" t="inlineStr">
        <is>
          <t>✅ คำตอบที่ถูกต้อง: ข้อ ง. Specifics gravity
🎯 ทำไมข้อนี้ถึงถูก:
Urine specific gravity เป็นเพียงการตรวจคัดกรองเบื้องต้นใน urinalysis ที่มีความแปรปรวนสูงจากระดับ hydration และสารทึบรังสี ไม่ใช่ core monitoring parameter ในการติดตามการรักษาและประเมิน renal recovery ในผู้ป่วย AKI
🔍 ข้ออื่นผิดเพราะอะไร:
• • ข้อ ก.: BUN จำเป็นต้องติดตามเพื่อประเมิน uremia และสัดส่วน BUN/Scr ratio ในการแยกระหว่าง prerenal azotemia และ intrinsic renal failure
• ข้อ ข.: Serum creatinine (Scr) เป็นเกณฑ์มาตรฐานหลักตาม KDIGO guideline ในการวินิจฉัยและประเมินการฟื้นตัวของไต
• ข้อ ค.: Blood pressure (BP) สำคัญอย่างยิ่งในการประเมิน hemodynamic status และ renal perfusion pressure
• ข้อ จ.: Urine input/output เป็นพารามิเตอร์หลักตามเกณฑ์ KDIGO ในการติดตามการทำงานของไตและประเมินภาวะ fluid overload</t>
        </is>
      </c>
      <c r="K75" s="78" t="inlineStr">
        <is>
          <t>Acute Kidney Injury</t>
        </is>
      </c>
      <c r="L75" s="78" t="inlineStr">
        <is>
          <t>Monitoring parameters in AKI</t>
        </is>
      </c>
      <c r="M75" s="62" t="inlineStr">
        <is>
          <t>ปานกลาง</t>
        </is>
      </c>
      <c r="N75" s="62" t="inlineStr">
        <is>
          <t>ข้อสอบเก่า</t>
        </is>
      </c>
      <c r="O75" s="78" t="inlineStr">
        <is>
          <t>[SOURCE: Pharma Plus เล่มม่วง 2 - ข้อสอบย้อนหลัง PLE-CC1 ปี 2565 ข้อ 22]</t>
        </is>
      </c>
      <c r="P75" s="62" t="n">
        <v>2565</v>
      </c>
    </row>
    <row r="76" ht="24" customHeight="1" s="49"/>
    <row r="77" ht="24" customHeight="1" s="49"/>
    <row r="78" ht="24" customHeight="1" s="49"/>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43"/>
  <sheetViews>
    <sheetView workbookViewId="0">
      <selection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05" customHeight="1" s="49">
      <c r="A2" s="123" t="inlineStr">
        <is>
          <t>ข้อที่</t>
        </is>
      </c>
      <c r="B2" s="150" t="inlineStr">
        <is>
          <t>คำถาม</t>
        </is>
      </c>
      <c r="C2" s="123" t="inlineStr">
        <is>
          <t>รูปถาม</t>
        </is>
      </c>
      <c r="D2" s="150" t="inlineStr">
        <is>
          <t>ตัวเลือก 1</t>
        </is>
      </c>
      <c r="E2" s="150" t="inlineStr">
        <is>
          <t>ตัวเลือก 2</t>
        </is>
      </c>
      <c r="F2" s="150" t="inlineStr">
        <is>
          <t>ตัวเลือก 3</t>
        </is>
      </c>
      <c r="G2" s="150" t="inlineStr">
        <is>
          <t>ตัวเลือก 4</t>
        </is>
      </c>
      <c r="H2" s="150" t="inlineStr">
        <is>
          <t>ตัวเลือก 5</t>
        </is>
      </c>
      <c r="I2" s="123" t="inlineStr">
        <is>
          <t>เฉลย (ตัวเลข 1-5)</t>
        </is>
      </c>
      <c r="J2" s="150" t="inlineStr">
        <is>
          <t>คำอธิบายเฉลย</t>
        </is>
      </c>
      <c r="K2" s="123" t="inlineStr">
        <is>
          <t>รูปเฉลย</t>
        </is>
      </c>
      <c r="L2" s="150" t="inlineStr">
        <is>
          <t>Filter หมวด/Subtopic</t>
        </is>
      </c>
      <c r="M2" s="123" t="inlineStr">
        <is>
          <t>Product / Clinic</t>
        </is>
      </c>
      <c r="N2" s="150" t="inlineStr">
        <is>
          <t>หมายเหตุ</t>
        </is>
      </c>
      <c r="O2" s="98" t="n"/>
      <c r="P2" s="98" t="n"/>
      <c r="Q2" s="142" t="inlineStr">
        <is>
          <t>Case ID (รหัสเคส)</t>
        </is>
      </c>
    </row>
    <row r="3" ht="64.95" customHeight="1" s="49">
      <c r="A3" s="100" t="n">
        <v>1</v>
      </c>
      <c r="B3" s="88" t="inlineStr">
        <is>
          <t>ผู้ป่วยหญิงไทยอายุ 22 ปี น้ำหนัก 50 กิโลกรัม ถูกนำส่งห้องฉุกเฉินหลังรับประทานยาพาราเซตามอล (500 มก./เม็ด) จำนวน 30 เม็ด (15 กรัม หรือ 300 มก./กก.) โดยรับประทานรวดเดียวเมื่อ 6 ชั่วโมงก่อนมาโรงพยาบาล ตรวจระดับ Serum Paracetamol ได้ 180 mcg/mL ข้อใดเป็นแนวทางการรักษาที่ถูกต้องและเหมาะสมที่สุด</t>
        </is>
      </c>
      <c r="C3" s="100" t="n"/>
      <c r="D3" s="88" t="inlineStr">
        <is>
          <t>เริ่มให้ N-acetylcysteine (NAC) ทางหลอดเลือดดำทันทีตามเกณฑ์ Rumack-Matthew nomogram</t>
        </is>
      </c>
      <c r="E3" s="88" t="inlineStr">
        <is>
          <t>ให้ Activated charcoal 50 กรัม รับประทานทันทีเพื่อลดการดูดซึมยา</t>
        </is>
      </c>
      <c r="F3" s="88" t="inlineStr">
        <is>
          <t>รอตรวจซ้ำ Serum Paracetamol ที่ 12 ชั่วโมงหลังรับประทานยาก่อนตัดสินใจให้ยาต้านพิษ</t>
        </is>
      </c>
      <c r="G3" s="88" t="inlineStr">
        <is>
          <t>ให้การรักษาแบบประคับประคองและติดตามค่า AST/ALT ทุก 24 ชั่วโมงโดยไม่ต้องให้ยาต้านพิษ</t>
        </is>
      </c>
      <c r="H3" s="88" t="inlineStr">
        <is>
          <t>ทำ Gastric lavage ร่วมกับให้ Sodium bicarbonate ทางหลอดเลือดดำ</t>
        </is>
      </c>
      <c r="I3" s="100" t="n">
        <v>1</v>
      </c>
      <c r="J3" s="88" t="inlineStr">
        <is>
          <t>✅ คำตอบที่ถูกต้อง: ข้อ ก. เริ่มให้ N-acetylcysteine (NAC) ทางหลอดเลือดดำทันทีตามเกณฑ์ Rumack-Matthew nomogram
💡 Background:
ภาวะพิษจากพาราเซตามอลเกินขนาด (Paracetamol toxicity) เกิดจากกลไกการเกิดสารพิษ N-acetyl-p-benzoquinone imine (NAPQI) ผ่าน CYP2E1 เมื่อ Glutathione ในตับถูกใช้จนหมด NAPQI จะจับกับ hepatic macromolecules เกิด centrilobular hepatic necrosis การประเมินความเสี่ยงต่อตับอักเสบเฉียบพลันหลังกินยาเดี่ยวครั้งเดียว (single acute ingestion) ระหว่าง 4-24 ชั่วโมง ใช้ Rumack-Matthew nomogram โดย treatment line อยู่ที่ 150 mcg/mL ที่ 4 ชั่วโมง และ 75 mcg/mL ที่ 8 ชั่วโมง (เส้น 180 mcg/mL ที่ 6 ชั่วโมงอยู่เหนือ treatment line)
🎯 ทำไมข้อนี้ถึงถูก:
ระดับ Serum Paracetamol ของผู้ป่วยเท่ากับ 180 mcg/mL ที่ 6 ชั่วโมง ซึ่งอยู่เหนือเส้น Treatment line (ประมาณ 100-110 mcg/mL ที่ 6 ชั่วโมง) จึงมีข้อบ่งชี้ชัดเจนในการให้ N-acetylcysteine (NAC) ทันทีเพื่อเติมหมู่ Sulfhydryl เพิ่มการสังเคราะห์ Glutathione และเปลี่ยน NAPQI เป็นสารที่ไม่เป็นพิษ (Mercapturic acid) ป้องกันภาวะตับวายเฉียบพลัน
🔍 ข้ออื่นผิดเพราะอะไร:
• ข้อ ข. Activated charcoal มีประโยชน์สูงสุดเมื่อให้ภายใน 1-2 ชั่วโมงหลังรับประทานยา การให้ที่ 6 ชั่วโมงมียาเคลื่อนผ่านกระเพาะอาหารไปแล้วและไม่มีประโยชน์ทางคลินิก
• ข้อ ค. การรอตรวจซ้ำที่ 12 ชั่วโมงทำให้การเริ่ม NAC ล่าช้า ประสิทธิภาพของ NAC จะสูงสุดเมื่อเริ่มให้ภายใน 8 ชั่วโมงแรกหลังกินยา
• ข้อ ง. ผู้ป่วยมีระดับยาอยู่ในเกณฑ์เสี่ยงสูงต่อตับวายเฉียบพลัน การรักษาแบบประคับประคองโดยไม่ให้ NAC ถือเป็นข้อผิดพลาดร้ายแรง
• ข้อ จ. Gastric lavage มีข้อบ่งชี้เฉพาะภายใน 1 ชั่วโมงแรกในกรณีที่รับประทานยาปริมาณสูงมากและไม่มีข้อห้าม และ Sodium bicarbonate ไม่มีบทบาทในการขับพาราเซตามอล
📖 Guideline อ้างอิง:
แนวทางการดูแลรักษาผู้ป่วยภาวะพิษจากพาราเซตามอล ศูนย์พิษวิทยารามาธิบดี และ American College of Medical Toxicology (ACMT) Practice Guideline
📌 จุดจำก่อนสอบ:
• Single acute overdose เกณฑ์เริ่มประเมิน nomogram ที่ 4 ชั่วโมง (treatment line: 150 mcg/mL at 4 hr)
• NAC มีประสิทธิภาพป้องกันตับวาย 100% หากได้รับภายใน 8 ชั่วโมงแรกหลังรับประทานยา
• ผู้ป่วย High-risk (พิษสุราเรื้อรัง, ทุพโภชนาการ, ใช้ยากระตุ้น CYP2E1 เช่น Isoniazid, Phenytoin) มีความเสี่ยงต่อตับวายสูงกว่าปกติ</t>
        </is>
      </c>
      <c r="K3" s="100" t="n"/>
      <c r="L3" s="88" t="inlineStr">
        <is>
          <t>Paracetamol Toxicity</t>
        </is>
      </c>
      <c r="M3" s="100" t="inlineStr">
        <is>
          <t>Clinic</t>
        </is>
      </c>
      <c r="N3" s="88" t="inlineStr">
        <is>
          <t>Rumack-Matthew Nomogram &amp; NAC Protocol</t>
        </is>
      </c>
      <c r="O3" s="100" t="n"/>
      <c r="P3" s="100" t="n"/>
      <c r="Q3" s="100" t="n"/>
    </row>
    <row r="4" ht="64.95" customHeight="1" s="49">
      <c r="A4" s="100" t="n">
        <v>2</v>
      </c>
      <c r="B4" s="88" t="inlineStr">
        <is>
          <t>ผู้ป่วยชายอายุ 25 ปี รับประทานยา Paracetamol เกินขนาดและได้รับการรักษาด้วย Intravenous N-acetylcysteine (NAC) ขนาด 150 mg/kg ทางหลอดเลือดดำ ระหว่างเริ่มหยดยาได้ 15 นาที ผู้ป่วยมีอาการหน้าแดง คัน มีผื่นลมพิษ (Urticaria) ขึ้นตามแขนและลำตัว แต่ความดันโลหิตปกติ (120/80 mmHg) หายใจปกติ ไม่มีเสียง Wheezing ข้อใดคือการจัดการที่ถูกต้องที่สุด</t>
        </is>
      </c>
      <c r="C4" s="100" t="n"/>
      <c r="D4" s="88" t="inlineStr">
        <is>
          <t>หยุดหยดยา NAC ชั่วคราว ให้ Chlorpheniramine ฉีดเข้าหลอดเลือดดำ และเริ่มหยด NAC ต่อในอัตราที่ช้าลงเมื่ออาการดีขึ้น</t>
        </is>
      </c>
      <c r="E4" s="88" t="inlineStr">
        <is>
          <t>หยุดยา NAC ถาวรทันทีและเปลี่ยนเป็น Activated charcoal ทางสายยาง</t>
        </is>
      </c>
      <c r="F4" s="88" t="inlineStr">
        <is>
          <t>ฉีด Adrenaline (Epinephrine) 0.5 mg เข้ากล้ามเนื้อทันทีเนื่องจากเป็น Anaphylaxis</t>
        </is>
      </c>
      <c r="G4" s="88" t="inlineStr">
        <is>
          <t>เพิ่มอัตราเร็วการหยดยา NAC ให้หมดเร็วขึ้นเพื่อรีบขับพิษออกจากร่างกาย</t>
        </is>
      </c>
      <c r="H4" s="88" t="inlineStr">
        <is>
          <t>ให้ Hydrocortisone 100 mg IV และส่งผู้ป่วยเข้าห้องผ่าตัดเพื่อปลูกถ่ายตับฉุกเฉิน</t>
        </is>
      </c>
      <c r="I4" s="100" t="n">
        <v>1</v>
      </c>
      <c r="J4" s="88" t="inlineStr">
        <is>
          <t>✅ คำตอบที่ถูกต้อง: ข้อ ก. หยุดหยดยา NAC ชั่วคราว ให้ Chlorpheniramine ฉีดเข้าหลอดเลือดดำ และเริ่มหยด NAC ต่อในอัตราที่ช้าลงเมื่ออาการดีขึ้น
💡 Background:
อาการไม่พึงประสงค์จากการให้ Intravenous N-acetylcysteine ที่พบได้บ่อย (10-20%) คือ ปฏิกิริยาแบบ Non-IgE-mediated anaphylactoid reaction ซึ่งเกิดจากการหลั่ง Histamine โดยตรง มักเกิดขึ้นระหว่างการให้ Loading dose (ชั่วโมงแรก) อาการแสดงมีตั้งแต่ผื่นแดง คัน ลมพิษ ไปจนถึงหลอดลมหดเกร็งหรือความดันโลหิตต่ำ
🎯 ทำไมข้อนี้ถึงถูก:
ในผู้ป่วยที่มีอาการเพียงผื่นลมพิษและคัน (Mild to Moderate reaction) โดยไม่มีภาวะความดันโลหิตต่ำหรือหลอดลมหดเกร็ง แนวทางปฏิบัติมาตรฐานคือการหยุดหยดยาชั่วคราว ให้ยาแก้แพ้กลุ่ม H1-antihistamine (เช่น Chlorpheniramine IV) รอจนอาการสงบลง แล้วจึงเริ่มหยดยา NAC ต่อได้ด้วยอัตราเร็วที่ลดลงครึ่งหนึ่ง เนื่องจากประโยชน์ของการป้องกันตับวายจาก NAC มีความสำคัญยิ่งยวด
🔍 ข้ออื่นผิดเพราะอะไร:
• ข้อ ข. การหยุดยา NAC ถาวรจะทำให้ผู้ป่วยเสี่ยงต่อการเกิดภาวะตับวายเฉียบพลันและเสียชีวิต การเกิด Anaphylactoid reaction ไม่ใช่ข้อห้ามเด็ดขาดในการให้ NAC ต่อ
• ข้อ ค. Adrenaline มีข้อบ่งชี้เฉพาะ Severe anaphylaxis ที่มีระบบหายใจล้มเหลว (Wheezing, Stridor) หรือความดันโลหิตตก (Hypotension) ผู้ป่วยรายนี้มีเพียงอาการทางผิวหนังจึงยังไม่จำเป็นต้องใช้ Adrenaline
• ข้อ ง. การเพิ่มอัตราเร็วจะกระตุ้นการหลั่ง Histamine มากขึ้นและทำให้อาการแพ้รุนแรงขึ้นจนเกิดภาวะช็อกได้
• ข้อ จ. ผู้ป่วยรายนี้ยังไม่มีภาวะตับวายเฉียบพลัน (Hepatic encephalopathy หรือ Coagulopathy) จึงยังไม่มีข้อบ่งชี้ในการส่งปลูกถ่ายตับ
📖 Guideline อ้างอิง:
แนวทางการดูแลรักษาผู้ป่วยได้รับสารพิษ ศูนย์พิษวิทยารามาธิบดี และ European Association for the Study of the Liver (EASL) Clinical Practice Guidelines
📌 จุดจำก่อนสอบ:
• ปฏิกิริยาจาก IV NAC เป็น Anaphylactoid (Non-IgE mediated) สัมพันธ์กับอัตราการหยดยาที่เร็วเกินไป
• การจัดการ: หยุดยาชั่วคราว -&gt; ให้ Antihistamine -&gt; อาการทุเลาแล้วเริ่มให้ต่อในอัตราที่ช้าลง</t>
        </is>
      </c>
      <c r="K4" s="100" t="n"/>
      <c r="L4" s="88" t="inlineStr">
        <is>
          <t>Paracetamol Toxicity</t>
        </is>
      </c>
      <c r="M4" s="100" t="inlineStr">
        <is>
          <t>Clinic</t>
        </is>
      </c>
      <c r="N4" s="88" t="inlineStr">
        <is>
          <t>NAC Non-IgE Anaphylactoid Reaction</t>
        </is>
      </c>
      <c r="O4" s="100" t="n"/>
      <c r="P4" s="100" t="n"/>
      <c r="Q4" s="100" t="n"/>
    </row>
    <row r="5" ht="64.95" customHeight="1" s="49">
      <c r="A5" s="100" t="n">
        <v>3</v>
      </c>
      <c r="B5" s="88" t="inlineStr">
        <is>
          <t>ผู้ป่วยชายอายุ 35 ปี มีประวัติใช้สารเสพติด ถูกพบนอนหมดสติข้างทาง หายใจช้าเพียง 4 ครั้งต่อนาที รูม่านตาหดเล็กเท่ารูเข็มทั้งสองข้าง (Pinpoint pupils: 1 mm) ตรวจพบรอยเข็มฉีดยาบริเวณแขน วัดสัญญาณชีพได้ BP 90/60 mmHg, PR 52 bpm, SpO2 78% ยาใดเป็น Antidote ทางเลือกแรกที่ต้องรีบให้เพื่อช่วยชีวิต</t>
        </is>
      </c>
      <c r="C5" s="100" t="n"/>
      <c r="D5" s="88" t="inlineStr">
        <is>
          <t>Naloxone</t>
        </is>
      </c>
      <c r="E5" s="88" t="inlineStr">
        <is>
          <t>Flumazenil</t>
        </is>
      </c>
      <c r="F5" s="88" t="inlineStr">
        <is>
          <t>Atropine</t>
        </is>
      </c>
      <c r="G5" s="88" t="inlineStr">
        <is>
          <t>N-acetylcysteine</t>
        </is>
      </c>
      <c r="H5" s="88" t="inlineStr">
        <is>
          <t>Sodium bicarbonate</t>
        </is>
      </c>
      <c r="I5" s="100" t="n">
        <v>1</v>
      </c>
      <c r="J5" s="88" t="inlineStr">
        <is>
          <t>✅ คำตอบที่ถูกต้อง: ข้อ ก. Naloxone
💡 Background:
อาการแสดงของผู้ป่วยรายนี้เป็นลักษณะคลาสสิกของ Opioid Toxidrome ซึ่งประกอบด้วยไตรแอด (Classic triad): 1) ซึมหมดสติ (CNS depression) 2) กดการหายใจ (Respiratory depression: RR &lt; 8-10/min) และ 3) รูม่านตาหดเล็ก (Pinpoint pupils / Miosis) ภาวะแทรกซ้อนที่ทำให้เสียชีวิตทันทีคือการหยุดหายใจและภาวะพร่องออกซิเจนอย่างรุนแรง
🎯 ทำไมข้อนี้ถึงถูก:
Naloxone เป็น Pure opioid receptor competitive antagonist ที่ออกฤทธิ์แย่งจับกับ mu-opioid receptor อย่างจำเพาะ สามารถกู้คืนการหายใจและระดับความรู้สึกตัวได้อย่างรวดเร็วภายใน 1-2 นาทีหลังฉีดทางหลอดเลือดดำ (IV)
🔍 ข้ออื่นผิดเพราะอะไร:
• ข้อ ข. Flumazenil เป็น Antidote สำหรับ Benzodiazepine overdose การให้ในผู้ป่วยที่อาจใช้สารเสพติดผสมเสี่ยงต่อการชักรุนแรง (Withdrawal seizure) และไม่ได้แก้อาการกดการหายใจจาก Opioid
• ข้อ ค. Atropine เป็น Anticholinergic drug ใช้รักษา Bradycardia หรือ Organophosphate poisoning ไม่มีผลต้านฤทธิ์กดการหายใจของ Opioid
• ข้อ ง. N-acetylcysteine เป็น Antidote สำหรับ Paracetamol toxicity
• ข้อ จ. Sodium bicarbonate ใช้รักษาพิษจาก Cyclic antidepressants หรือยาที่บล็อก Sodium channel
📖 Guideline อ้างอิง:
American Heart Association (AHA) Guidelines for Cardiopulmonary Resuscitation and Emergency Cardiovascular Care: Opioid-Associated Emergency
📌 จุดจำก่อนสอบ:
• Opioid triad: Unconscious + Respiratory depression + Pinpoint pupils
• Naloxone IV/IM/Intranasal: เป้าหมายการรักษาคือฟื้นฟูการหายใจให้เพียงพอ (RR &gt; 10-12/min) ไม่จำเป็นต้องให้จนผู้ป่วยตื่นเต็มที่เพื่อป้องกัน Acute withdrawal syndrome
• Half-life ของ Naloxone สั้น (30-90 นาที) สั้นกว่า Opioids ส่วนใหญ่ (เช่น Morphine, Methadone) จึงต้องเฝ้าระวังการกลับมาหยุดหายใจซ้ำ (Renarcotization)</t>
        </is>
      </c>
      <c r="K5" s="100" t="n"/>
      <c r="L5" s="88" t="inlineStr">
        <is>
          <t>Opioid Toxicity</t>
        </is>
      </c>
      <c r="M5" s="100" t="inlineStr">
        <is>
          <t>Clinic</t>
        </is>
      </c>
      <c r="N5" s="88" t="inlineStr">
        <is>
          <t>Opioid Toxidrome &amp; Naloxone</t>
        </is>
      </c>
      <c r="O5" s="100" t="n"/>
      <c r="P5" s="100" t="n"/>
      <c r="Q5" s="100" t="n"/>
    </row>
    <row r="6" ht="64.95" customHeight="1" s="49">
      <c r="A6" s="100" t="n">
        <v>4</v>
      </c>
      <c r="B6" s="88" t="inlineStr">
        <is>
          <t>หลังจากฉีด Naloxone 0.4 mg IV ให้ผู้ป่วยที่สงสัยว่าได้รับยา Methadone เกินขนาด ผู้ป่วยกลับมารู้สึกตัวดี หายใจ 16 ครั้ง/นาที SpO2 98% ญาติขอรับผู้ป่วยกลับบ้านทันที เภสัชกรควรให้คำแนะนำแก่ทีมแพทย์์อย่างไรเกี่ยวกับระยะเวลาการเฝ้าระวังอาการ</t>
        </is>
      </c>
      <c r="C6" s="100" t="n"/>
      <c r="D6" s="88" t="inlineStr">
        <is>
          <t>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t>
        </is>
      </c>
      <c r="E6" s="88" t="inlineStr">
        <is>
          <t>สามารถอนุญาตให้กลับบ้านได้ทันทีหากเดินทรงตัวได้ดี</t>
        </is>
      </c>
      <c r="F6" s="88" t="inlineStr">
        <is>
          <t>สังเกตอาการต่อเพียง 1 ชั่วโมง หากไม่ง่วงซึมสามารถกลับบ้านได้</t>
        </is>
      </c>
      <c r="G6" s="88" t="inlineStr">
        <is>
          <t>ให้ยา Naloxone ชนิดรับประทานกลับไปกินที่บ้านต่อเนื่อง 3 วัน</t>
        </is>
      </c>
      <c r="H6" s="88" t="inlineStr">
        <is>
          <t>เปลี่ยนยาเป็น Naltrexone ฉีดเข้ากล้ามเนื้อก่อนจำหน่ายออกจากโรงพยาบาล</t>
        </is>
      </c>
      <c r="I6" s="100" t="n">
        <v>1</v>
      </c>
      <c r="J6" s="88" t="inlineStr">
        <is>
          <t>✅ คำตอบที่ถูกต้อง: ข้อ ก. 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
💡 Background:
Pharmacokinetics ของ Antidote เปรียบเทียบกับสารพิษมีความสำคัญยิ่งยวด Naloxone มี Elimination half-life สั้นมากเพียง 30-90 นาที ในขณะที่ Methadone มีค่าครึ่งชีวิตยาวนานถึง 15-60 ชั่วโมง (เฉลี่ย 24-36 ชั่วโมง)
🎯 ทำไมข้อนี้ถึงถูก:
เมื่อฤทธิ์ของ Naloxone หมดลง (ประมาณ 1-2 ชั่วโมง) Methadone ที่ยังค้างอยู่ในร่างกายจะกลับมาจับกับ Opioid receptors ซ้ำ ทำให้เกิดภาวะ Renarcotization ส่งผลให้ผู้ป่วยกลับมาหมดสติและหยุดหายใจซ้ำจนเสียชีวิตได้ ดังนั้นจำเป็นต้อง Admit เฝ้าระวังอาการอย่างใกล้ชิดอย่างน้อย 24-48 ชั่วโมง และอาจต้องพิจารณาให้ Naloxone continuous IV infusion
🔍 ข้ออื่นผิดเพราะอะไร:
• ข้อ ข. และ ค. การจำหน่ายผู้ป่วยกลับบ้านเร็วเกินไปเป็นอันตรายถึงแก่ชีวิตเนื่องจากการหยุดหายใจซ้ำ
• ข้อ ง. Naloxone ทางการรับประทานมี First-pass metabolism สูงมากเกือบ 100% ทำให้ระดับยาในกระแสเลือดไม่เพียงพอและไม่มีรูปแบบยากินสำหรับภาวะฉุกเฉิน
• ข้อ จ. Naltrexone เป็น Long-acting opioid antagonist หากฉีดในผู้ป่วยที่เพิ่งได้รับ Opioid เกินขนาดจะกระตุ้นให้เกิด Severe precipitated withdrawal syndrome ที่รุนแรงและควบคุมได้ยาก
📖 Guideline อ้างอิง:
Goldfrank's Toxicologic Emergencies และแนวทางการดูแลผู้ได้รับพิษเฉียบพลัน ศูนย์พิษวิทยารามาธิบดี
📌 จุดจำก่อนสอบ:
• Methadone half-life = 24-36 ชั่วโมง, Naloxone half-life = 1-1.5 ชั่วโมง
• ภาวะ Renarcotization เกิดขึ้นเมื่อ Naloxone หมดฤทธิ์ก่อนสารพิษ ต้องตั้ง Continuous infusion หรือติดตามนานกว่าปกติ</t>
        </is>
      </c>
      <c r="K6" s="100" t="n"/>
      <c r="L6" s="88" t="inlineStr">
        <is>
          <t>Opioid Toxicity</t>
        </is>
      </c>
      <c r="M6" s="100" t="inlineStr">
        <is>
          <t>Clinic</t>
        </is>
      </c>
      <c r="N6" s="88" t="inlineStr">
        <is>
          <t>Renarcotization risk with Methadone</t>
        </is>
      </c>
      <c r="O6" s="100" t="n"/>
      <c r="P6" s="100" t="n"/>
      <c r="Q6" s="100" t="n"/>
    </row>
    <row r="7" ht="64.95" customHeight="1" s="49">
      <c r="A7" s="100" t="n">
        <v>5</v>
      </c>
      <c r="B7" s="88" t="inlineStr">
        <is>
          <t>เกษตรกรชายอายุ 50 ปี ถูกนำส่งโรงพยาบาลหลังจากพ่นสารกำจัดศัตรูพืชในสวน มีอาการน้ำลายไหลยืด เหงื่อออกท่วมตัว น้ำตาไหล ถ่ายเหลว กลั้นปัสสาวะไม่ได้ หายใจเหนื่อยหอบ มีเสียง Rhonchi และ Wheezing ทั่วปอดทั้งสองข้าง ม่านตาหดเล็กขนาด 1.5 มม. ชีพจร 48 ครั้ง/นาที ยาใดเป็น Antidote ตัวแรกที่ต้องรีบให้เพื่อแก้ไขภาวะ Bronchorrhea และช่วยการหายใจ</t>
        </is>
      </c>
      <c r="C7" s="100" t="n"/>
      <c r="D7" s="88" t="inlineStr">
        <is>
          <t>Atropine sulfate</t>
        </is>
      </c>
      <c r="E7" s="88" t="inlineStr">
        <is>
          <t>Pralidoxime (2-PAM)</t>
        </is>
      </c>
      <c r="F7" s="88" t="inlineStr">
        <is>
          <t>Diphenhydramine</t>
        </is>
      </c>
      <c r="G7" s="88" t="inlineStr">
        <is>
          <t>Salbutamol nebulizer</t>
        </is>
      </c>
      <c r="H7" s="88" t="inlineStr">
        <is>
          <t>Succinylcholine</t>
        </is>
      </c>
      <c r="I7" s="100" t="n">
        <v>1</v>
      </c>
      <c r="J7" s="88" t="inlineStr">
        <is>
          <t>✅ คำตอบที่ถูกต้อง: ข้อ ก. Atropine sulfate
💡 Background:
อาการแสดงของผู้ป่วยเกิดจากภาวะ Cholinergic Toxidrome หรือ Cholinergic crisis จากการยับยั้งเอนไซม์ Acetylcholinesterase ทำให้เกิดการสะสมของ Acetylcholine ที่ Muscarinic และ Nicotinic receptors จำด้วยตัวย่อ DUMBELS (Defecation, Urination, Miosis, Bronchorrhea/Bronchospasm/Bradycardia, Emesis, Lacrimation, Salivation) สาเหตุการเสียชีวิตหลักเกิดจากการขาดอากาศหายใจจากเสมหะและสารคัดหลั่งในหลอดลมปริมาณมหาศาล (Bronchorrhea) ร่วมกับหลอดลมหดเกร็ง (Bronchospasm)
🎯 ทำไมข้อนี้ถึงถูก:
Atropine เป็น Competitive muscarinic receptor antagonist ออกฤทธิ์ยับยั้ง Muscarinic effects โดยเฉพาะการลดสารคัดหลั่งในทางเดินหายใจ (Drying of pulmonary secretions) และขยายหลอดลม ถือเป็น First-line antidote ที่ต้องให้ทันทีเพื่อกู้ระบบทางเดินหายใจ โดยให้ในขนาดเริ่มต้น 1.8-3 mg IV และเพิ่มขนาดยาทุก 3-5 นาทีจนกระทั่งเข้าสู่ภาวะ Atropinization
🔍 ข้ออื่นผิดเพราะอะไร:
• ข้อ ข. Pralidoxime (2-PAM) เป็น Cholinesterase reactivator ออกฤทธิ์ช่วยฟื้นฟูเอนไซม์และแก้ไขอาการทาง Nicotinic (เช่น กล้ามเนื้ออ่อนแรง Fasciculation) แต่การออกฤทธิ์ช้ากว่า ไม่สามารถลดเสมหะในปอดได้ทันที ต้องให้ควบคู่หรือหลัง Atropine
• ข้อ ค. Diphenhydramine มีฤทธิ์ Anticholinergic อ่อนๆ ไม่สามารถต้านฤทธิ์รุนแรงของ Cholinergic crisis ได้
• ข้อ ง. Salbutamol ช่วยขยายหลอดลมแต่ไม่สามารถยับยั้งการหลั่ง Bronchorrhea มหาศาลได้
• ข้อ จ. Succinylcholine เป็นข้อห้ามใช้เด็ดขาดในผู้ป่วย Organophosphate poisoning เนื่องจากถูกกำจัดโดย Plasma cholinesterase ทำให้เกิด prolonged paralysis ยาวนานหลายชั่วโมง
📖 Guideline อ้างอิง:
WHO Guidelines for the Management of Organophosphorus Pesticide Poisoning และแนวทางการรักษาภาวะพิษจากสารกำจัดแมลงกลุ่มยับยั้งโคลีนเอสเตอเรส ศูนย์พิษวิทยารามาธิบดี
📌 จุดจำก่อนสอบ:
• Endpoints of Atropinization (เป้าหมายของการให้ Atropine): Clear lung secretions (ปอดแห้งไม่มีเสียง Rhonchi/Crepitation), HR &gt; 80 bpm, Systolic BP &gt; 80 mmHg, Dry axillae
• ห้ามใช้ Miosis เป็นเกณฑ์หยุด Atropine เพราะรูม่านตาจะขยายช้าที่สุด</t>
        </is>
      </c>
      <c r="K7" s="100" t="n"/>
      <c r="L7" s="88" t="inlineStr">
        <is>
          <t>Organophosphate Toxicity</t>
        </is>
      </c>
      <c r="M7" s="100" t="inlineStr">
        <is>
          <t>Clinic</t>
        </is>
      </c>
      <c r="N7" s="88" t="inlineStr">
        <is>
          <t>Cholinergic Toxidrome &amp; Atropine</t>
        </is>
      </c>
      <c r="O7" s="100" t="n"/>
      <c r="P7" s="100" t="n"/>
      <c r="Q7" s="100" t="n"/>
    </row>
    <row r="8" ht="64.95" customHeight="1" s="49">
      <c r="A8" s="100" t="n">
        <v>6</v>
      </c>
      <c r="B8" s="88" t="inlineStr">
        <is>
          <t>ข้อใดเป็นข้อบ่งชี้และหลักการที่ถูกต้องในการใช้ Pralidoxime (2-PAM) ในผู้ป่วยที่ได้รับสารพิษกลุ่ม Organophosphates</t>
        </is>
      </c>
      <c r="C8" s="100" t="n"/>
      <c r="D8" s="88" t="inlineStr">
        <is>
          <t>ควรให้โดยเร็วที่สุดก่อนเกิดกระบวนการ Aging ของเอนไซม์ Acetylcholinesterase โดยเฉพาะเพื่อลดอาการกล้ามเนื้ออ่อนแรง (Nicotinic symptoms)</t>
        </is>
      </c>
      <c r="E8" s="88" t="inlineStr">
        <is>
          <t>ให้เดี่ยวๆ โดยไม่ต้องให้ Atropine ร่วมด้วย</t>
        </is>
      </c>
      <c r="F8" s="88" t="inlineStr">
        <is>
          <t>ใช้ได้ผลดีเลิศและจำเป็นต้องให้ในผู้ป่วยที่ได้รับสารพิษกลุ่ม Carbamates ทุกราย</t>
        </is>
      </c>
      <c r="G8" s="88" t="inlineStr">
        <is>
          <t>ให้เฉพาะเมื่อผู้ป่วยมีอาการน้ำลายไหลและม่านตาหดเล็กเท่านั้น</t>
        </is>
      </c>
      <c r="H8" s="88" t="inlineStr">
        <is>
          <t>สามารถให้ทดแทนการล้างตัว (Decontamination) ในผู้ป่วยที่สัมผัสทางผิวหนังได้</t>
        </is>
      </c>
      <c r="I8" s="100" t="n">
        <v>1</v>
      </c>
      <c r="J8" s="88" t="inlineStr">
        <is>
          <t>✅ คำตอบที่ถูกต้อง: ข้อ ก. ควรให้โดยเร็วที่สุดก่อนเกิดกระบวนการ Aging ของเอนไซม์ Acetylcholinesterase โดยเฉพาะเพื่อลดอาการกล้ามเนื้ออ่อนแรง (Nicotinic symptoms)
💡 Background:
Organophosphates จับกับเอนไซม์ Acetylcholinesterase แบบ Phosphorylation หากปล่อยไว้นานจะเกิดปฏิกิริยา Dealkylation ของโมเลกุลยา เรียกว่า Aging ทำให้พันธะระหว่างยากับเอนไซม์กลายเป็นพันธะโควาเลนต์ถาวรที่ไม่สามารถคืนกลับได้ (Irreversible inhibition)
🎯 ทำไมข้อนี้ถึงถูก:
Pralidoxime (2-PAM) มีหมู่ Oxime ที่มีความสามารถในการแย่งจับหมู่ฟอสเฟตออกจากเอนไซม์ ทำให้ฟื้นฟูเอนไซม์กลับมาทำงานได้ (Enzyme reactivation) ซึ่งมีประโยชน์หลักในการต้าน Nicotinic effects เช่น กล้ามเนื้ออ่อนแรง, Muscle fasciculation และ Respiratory muscle paralysis โดยต้องให้โดยเร็วที่สุดก่อนที่จะเกิดกระบวนการ Aging (ซึ่งอาจเกิดภายในไม่กี่นาทีถึงหลายสิบชั่วโมงขึ้นกับชนิดของสาร เช่น Soman เกิด Aging ในหลักนาที ส่วน Parathion หลายสิบชั่วโมง)
🔍 ข้ออื่นผิดเพราะอะไร:
• ข้อ ข. ต้องให้ Atropine เสมอเพื่อรักษา Muscarinic toxicity ที่เป็นอันตรายถึงชีวิต ห้ามให้ 2-PAM เดี่ยวๆ
• ข้อ ค. สารกลุ่ม Carbamates ยับยั้งเอนไซม์แบบ Carbamylation ซึ่งเกิดการสลายตัวคืนกลับได้เองตามธรรมชาติ (Spontaneous hydrolysis) ภายใน 24-48 ชั่วโมง และไม่เกิด Aging ดังนั้น Atropine เพียงอย่างเดียวมักเพียงพอ ไม่แนะนำให้ 2-PAM ใน Carbamate toxicity เป็นกิจวัตร
• ข้อ ง. อาการน้ำลายไหลและม่านตาหดเป็น Muscarinic effects ซึ่งตอบสนองต่อ Atropine ไม่ใช่ข้อบ่งชี้หลักของ 2-PAM
• ข้อ จ. การล้างตัว (Decontamination) ถอดเสื้อผ้า ล้างสบู่มีความจำเป็นอย่างยิ่งเพื่อป้องกันการดูดซึมยาต่อเนื่อง ยาแก้พิษไม่สามารถทดแทนการล้างตัวได้
📖 Guideline อ้างอิง:
แนวทางเวชปฏิบัติการรักษาภาวะเป็นพิษจากสารกำจัดศัตรูพืช กระทรวงสาธารณสุข และ Ramathibodi Poison Center Guideline
📌 จุดจำก่อนสอบ:
• Atropine แก้ Muscarinic (DUMBELS)
• 2-PAM แก้ Nicotinic (Fasciculation, Weakness) ก่อนเกิด Aging
• Carbamate ไม่เกิด Aging การให้ Atropine เพียงอย่างเดียวมักเพียงพอ</t>
        </is>
      </c>
      <c r="K8" s="100" t="n"/>
      <c r="L8" s="88" t="inlineStr">
        <is>
          <t>Organophosphate Toxicity</t>
        </is>
      </c>
      <c r="M8" s="100" t="inlineStr">
        <is>
          <t>Clinic</t>
        </is>
      </c>
      <c r="N8" s="88" t="inlineStr">
        <is>
          <t>Pralidoxime &amp; Aging of AChE</t>
        </is>
      </c>
      <c r="O8" s="100" t="n"/>
      <c r="P8" s="100" t="n"/>
      <c r="Q8" s="100" t="n"/>
    </row>
    <row r="9" ht="64.95" customHeight="1" s="49">
      <c r="A9" s="100" t="n">
        <v>7</v>
      </c>
      <c r="B9" s="88" t="inlineStr">
        <is>
          <t>ผู้ป่วยชายอายุ 45 ปี ถูกนำส่งโรงพยาบาลหลังดื่มสุรากลั่นเอง (เหล้าเถื่อน) มีอาการเมา คลื่นไส้อาเจียน ตามัว มองเห็นภาพเป็นสีขาวโพลนเหมือนอยู่ในพายุหิมะ (Snowstorm vision) ผลตรวจทางห้องปฏิบัติการพบ High anion gap metabolic acidosis (pH 7.15, HCO3 8 mEq/L, Anion gap 26 mEq/L) และ High osmolar gap ยาใดเป็น Antidote จำเพาะที่ยับยั้งการเปลี่ยนสารพิษนี้ไปเป็น Formic acid</t>
        </is>
      </c>
      <c r="C9" s="100" t="n"/>
      <c r="D9" s="88" t="inlineStr">
        <is>
          <t>Fomepizole หรือ Ethanol 10% IV infusion</t>
        </is>
      </c>
      <c r="E9" s="88" t="inlineStr">
        <is>
          <t>Methylene blue</t>
        </is>
      </c>
      <c r="F9" s="88" t="inlineStr">
        <is>
          <t>Dimercaprol (BAL)</t>
        </is>
      </c>
      <c r="G9" s="88" t="inlineStr">
        <is>
          <t>Thiamine IV</t>
        </is>
      </c>
      <c r="H9" s="88" t="inlineStr">
        <is>
          <t>Deferoxamine</t>
        </is>
      </c>
      <c r="I9" s="100" t="n">
        <v>1</v>
      </c>
      <c r="J9" s="88" t="inlineStr">
        <is>
          <t>✅ คำตอบที่ถูกต้อง: ข้อ ก. Fomepizole หรือ Ethanol 10% IV infusion
💡 Background:
อาการตามัว Snowstorm vision ร่วมกับ High anion gap metabolic acidosis และประวัติดื่มเหล้ากลั่นเอง เป็นลักษณะจำเพาะของ Methanol poisoning ตัว Methanol เองมีพิษน้อย แต่ถูกเปลี่ยนโดยเอนไซม์ Alcohol dehydrogenase (ADH) กลายเป็น Formaldehyde และกลายเป็น Formic acid โดย Formate จะยับยั้ง Cytochrome oxidase ในไมโทคอนเดรีย ทำให้เกิดพิษต่อจอประสาทตาและเส้นประสาทตา (Optic neuropathy / Retinal toxicity) ทำให้ตาบอดถาวรและเกิดภาวะกรดรุนแรง
🎯 ทำไมข้อนี้ถึงถูก:
Antidote ในการรักษาพิษจาก Methanol (และ Ethylene glycol) คือ สารที่ยับยั้งเอนไซม์ Alcohol dehydrogenase (ADH) ได้แก่ Fomepizole (4-methylpyrazole) ซึ่งเป็น Competitive ADH inhibitor โดยตรง หรือ Ethanol ซึ่งมี Affinity ต่อ ADH สูงกว่า Methanol ถึง 10-20 เท่า เพื่อป้องกันไม่ให้เกิดสารพิษ Formic acid
🔍 ข้ออื่นผิดเพราะอะไร:
• ข้อ ข. Methylene blue เป็น Antidote สำหรับภาวะ Methemoglobinemia
• ข้อ ค. Dimercaprol เป็น Chelating agent สำหรับพิษโลหะหนัก (Arsenic, Mercury, Lead)
• ข้อ ง. Thiamine ใช้รักษา Wernicke-Korsakoff encephalopathy หรือเป็น Co-factor เสริมใน Ethylene glycol poisoning (ไม่ใช่ตัวต้านพิษหลักของ Methanol)
• ข้อ จ. Deferoxamine เป็น Chelating agent สำหรับพิษจากธาตุเหล็ก (Iron overdose)
📖 Guideline อ้างอิง:
American Academy of Clinical Toxicology (AACT) Practice Guidelines on the Treatment of Methanol Poisoning
📌 จุดจำก่อนสอบ:
• Methanol metabolite = Formic acid (ทำให้เกิด High anion gap acidosis + Blindness / Snowstorm vision)
• Ethylene glycol metabolite = Oxalic acid (ทำให้เกิด Calcium oxalate crystals ในปัสสาวะ + Acute kidney injury)
• ทั้งสองภาวะรักษาด้วยการบล็อก ADH ด้วย Fomepizole หรือ Ethanol + เสริม Folic acid (ใน Methanol เพื่อช่วยขับ Formate) หรือ Thiamine/Pyridoxine (ใน Ethylene glycol)</t>
        </is>
      </c>
      <c r="K9" s="100" t="n"/>
      <c r="L9" s="88" t="inlineStr">
        <is>
          <t>Toxic Alcohol</t>
        </is>
      </c>
      <c r="M9" s="100" t="inlineStr">
        <is>
          <t>Clinic</t>
        </is>
      </c>
      <c r="N9" s="88" t="inlineStr">
        <is>
          <t>Methanol toxicity &amp; Alcohol dehydrogenase</t>
        </is>
      </c>
      <c r="O9" s="100" t="n"/>
      <c r="P9" s="100" t="n"/>
      <c r="Q9" s="100" t="n"/>
    </row>
    <row r="10" ht="64.95" customHeight="1" s="49">
      <c r="A10" s="100" t="n">
        <v>8</v>
      </c>
      <c r="B10" s="88" t="inlineStr">
        <is>
          <t>ในการรักษาภาวะพิษจาก Methanol นอกจากให้ Fomepizole หรือ Ethanol เพื่อยับยั้งเอนไซม์ Alcohol dehydrogenase แล้ว วิตามินใดที่ต้องให้เสริมเพื่อเร่งการสลาย Formic acid ให้กลายเป็น Carbon dioxide และน้ำ</t>
        </is>
      </c>
      <c r="C10" s="100" t="n"/>
      <c r="D10" s="88" t="inlineStr">
        <is>
          <t>Folic acid (หรือ Folinic acid / Leucovorin)</t>
        </is>
      </c>
      <c r="E10" s="88" t="inlineStr">
        <is>
          <t>Pyridoxine (Vitamin B6)</t>
        </is>
      </c>
      <c r="F10" s="88" t="inlineStr">
        <is>
          <t>Thiamine (Vitamin B1)</t>
        </is>
      </c>
      <c r="G10" s="88" t="inlineStr">
        <is>
          <t>Vitamin K1 (Phytomenadione)</t>
        </is>
      </c>
      <c r="H10" s="88" t="inlineStr">
        <is>
          <t>Ascorbic acid (Vitamin C)</t>
        </is>
      </c>
      <c r="I10" s="100" t="n">
        <v>1</v>
      </c>
      <c r="J10" s="88" t="inlineStr">
        <is>
          <t>✅ คำตอบที่ถูกต้อง: ข้อ ก. Folic acid (หรือ Folinic acid / Leucovorin)
💡 Background:
การขจัดสารพิษ Formic acid ในร่างกายมนุษย์อาศัยวิถี Folate-dependent pathway โดยเอนไซม์ 10-formyltetrahydrofolate dehydrogenase จะเปลี่ยน Formate ร่วมกับ Tetrahydrofolate ให้กลายเป็น Carbon dioxide (CO2) และน้ำ (H2O)
🎯 ทำไมข้อนี้ถึงถูก:
การให้ Folic acid หรือ Folinic acid (Leucovorin) 50 mg IV ทุก 4-6 ชั่วโมง จะช่วยเร่งกระบวนการ Metabolism ของ Formic acid ให้สลายตัวเร็วขึ้น จึงช่วยลดระดับสารพิษที่ทำลายจอประสาทตาและลดความรุนแรงของภาวะเลือดเป็นกรด
🔍 ข้ออื่นผิดเพราะอะไร:
• ข้อ ข. และ ค. Pyridoxine (B6) และ Thiamine (B1) เป็น Co-factors ที่ใช้เสริมในการรักษา Ethylene glycol poisoning เพื่อเปลี่ยน Glyoxylic acid ไปเป็น Glycine และ alpha-hydroxy-beta-ketoadipate ตามลำดับ ไม่ได้ใช้ใน Methanol
• ข้อ ง. Vitamin K1 ใช้ต้านฤทธิ์ของ Warfarin หรือ Superwarfarin (Rodenticides)
• ข้อ จ. Vitamin C มีบทบาทเป็น Antioxidant ทั่วไป ไม่มีผลต่อการสลาย Formic acid
📖 Guideline อ้างอิง:
AACT Practice Guidelines on the Treatment of Methanol Poisoning และคู่มือการดูแลผู้ป่วยได้รับสารพิษ ศูนย์พิษวิทยารามาธิบดี
📌 จุดจำก่อนสอบ:
• Methanol adjunctive cofactor = Folate / Folinic acid
• Ethylene glycol adjunctive cofactors = Thiamine + Pyridoxine</t>
        </is>
      </c>
      <c r="K10" s="100" t="n"/>
      <c r="L10" s="88" t="inlineStr">
        <is>
          <t>Toxic Alcohol</t>
        </is>
      </c>
      <c r="M10" s="100" t="inlineStr">
        <is>
          <t>Clinic</t>
        </is>
      </c>
      <c r="N10" s="88" t="inlineStr">
        <is>
          <t>Folic acid role in Methanol metabolism</t>
        </is>
      </c>
      <c r="O10" s="100" t="n"/>
      <c r="P10" s="100" t="n"/>
      <c r="Q10" s="100" t="n"/>
    </row>
    <row r="11" ht="64.95" customHeight="1" s="49">
      <c r="A11" s="100" t="n">
        <v>9</v>
      </c>
      <c r="B11" s="88" t="inlineStr">
        <is>
          <t>ผู้ประสบภัยจากเหตุการณ์ไฟไหม้ในอาคารปิดทึบ ถูกนำส่งห้องฉุกเฉินด้วยอาการหมดสติ หายใจหอบลึก ผิวหนังมีสีแดงชมพู (Cherry red skin) มีกลิ่นอัลมอนด์ไหม้ (Bitter almond odor) จากลมหายใจ ผลก๊าซในเลือดพบ Severe lactic acidosis (Lactate 14 mmol/L) แม้จะได้รับ 100% High-flow oxygen ข้อใดเป็นชุดยาแก้พิษ (Antidote) ที่เหมาะสมและปลอดภัยที่สุดในปัจจุบัน</t>
        </is>
      </c>
      <c r="C11" s="100" t="n"/>
      <c r="D11" s="88" t="inlineStr">
        <is>
          <t>Hydroxocobalamin (Cyanokit)</t>
        </is>
      </c>
      <c r="E11" s="88" t="inlineStr">
        <is>
          <t>Sodium nitrite + Sodium thiosulfate</t>
        </is>
      </c>
      <c r="F11" s="88" t="inlineStr">
        <is>
          <t>Methylene blue</t>
        </is>
      </c>
      <c r="G11" s="88" t="inlineStr">
        <is>
          <t>N-acetylcysteine</t>
        </is>
      </c>
      <c r="H11" s="88" t="inlineStr">
        <is>
          <t>Atropine + Pralidoxime</t>
        </is>
      </c>
      <c r="I11" s="100" t="n">
        <v>1</v>
      </c>
      <c r="J11" s="88" t="inlineStr">
        <is>
          <t>✅ คำตอบที่ถูกต้อง: ข้อ ก. Hydroxocobalamin (Cyanokit)
💡 Background:
ควันไฟจากการเผาไหม้วัสดุสังเคราะห์ (พลาสติก ยูรีเทน ไนลอน ขนสัตว์) ปลดปล่อยก๊าซ Hydrogen cyanide ไซยาไนด์จะจับกับ Fe3+ (Ferric ion) ใน Cytochrome c oxidase (Complex IV) ของกระบวนการ Electron transport chain ทำให้เซลล์ไม่สามารถใช้ออกซิเจนได้ เกิด Histotoxic hypoxia ส่งผลให้เซลล์เปลี่ยนไปหายใจแบบไม่ใช้ออกซิเจน เกิด Severe lactic acidosis และเลือดดำมีออกซิเจนค้างอยู่สูง ทำให้ผิวเป็นสีชมพูเชอร์รี่
🎯 ทำไมข้อนี้ถึงถูก:
Hydroxocobalamin (Cyanokit) เป็น Antidote ขนานแรกที่แนะนำในผู้ป่วยไฟไหม้ (Smoke inhalation) เนื่องจากโมเลกุลมี Cobalt atom ซึ่งจะจับกับ Cyanide ได้โดยตรง กลายเป็น Cyanocobalamin (Vitamin B12) ที่ไม่มีพิษและขับออกทางปัสสาวะ ที่สำคัญคือไม่ก่อให้เกิดภาวะ Methemoglobinemia และไม่ทำให้ความดันโลหิตตก จึงปลอดภัยอย่างยิ่งในผู้ป่วยไฟไหม้ที่อาจมี Carbon monoxide poisoning ร่วมด้วย
🔍 ข้ออื่นผิดเพราะอะไร:
• ข้อ ข. Sodium nitrite ทำให้เกิด Methemoglobinemia (Fe2+ -&gt; Fe3+) เพื่อแย่งจับ Cyanide แต่ในผู้ป่วยไฟไหม้ที่มี Carbon monoxide (COHb) อยู่แล้ว การเพิ่ม MetHb จะยิ่งทำให้ความสามารถในการขนส่งออกซิเจนของเลือดลดลงวิกฤตจนเสียชีวิตได้ จึงห้ามใช้ Nitrite ใน Smoke inhalation เว้นแต่แยก CO ได้ชัดเจน
• ข้อ ค. Methylene blue เป็นยารักษา Methemoglobinemia การให้จะต้านกลไกของ Nitrite
• ข้อ ง. N-acetylcysteine ไม่มีบทบาทในการจับไซยาไนด์
• ข้อ จ. Atropine + Pralidoxime ใช้รักษา Organophosphate ไม่เกี่ยวข้องกับ Cyanide
📖 Guideline อ้างอิง:
American College of Emergency Physicians (ACEP) Clinical Policy: Critical Issues in the Evaluation and Management of Adult Patients Presenting with Smoke Inhalation
📌 จุดจำก่อนสอบ:
• Cyanide poisoning: Histotoxic hypoxia, High venous oxygen, Severe lactic acidosis
• Fire victim with smoke inhalation: เลือก Hydroxocobalamin เสมอ (หลีกเลี่ยง Sodium nitrite เพราะเสี่ยงต่อการขาดออกซิเจนซ้ำซ้อนจาก Carbon monoxide)</t>
        </is>
      </c>
      <c r="K11" s="100" t="n"/>
      <c r="L11" s="88" t="inlineStr">
        <is>
          <t>Cyanide Toxicity</t>
        </is>
      </c>
      <c r="M11" s="100" t="inlineStr">
        <is>
          <t>Clinic</t>
        </is>
      </c>
      <c r="N11" s="88" t="inlineStr">
        <is>
          <t>Cyanide Poisoning in Smoke Inhalation</t>
        </is>
      </c>
      <c r="O11" s="100" t="n"/>
      <c r="P11" s="100" t="n"/>
      <c r="Q11" s="100" t="n"/>
    </row>
    <row r="12" ht="64.95" customHeight="1" s="49">
      <c r="A12" s="100" t="n">
        <v>10</v>
      </c>
      <c r="B12" s="88" t="inlineStr">
        <is>
          <t>กลไกการออกฤทธิ์ของ Sodium thiosulfate ในการรักษาภาวะพิษจาก Cyanide คือข้อใด</t>
        </is>
      </c>
      <c r="C12" s="100" t="n"/>
      <c r="D12" s="88" t="inlineStr">
        <is>
          <t>ทำหน้าที่เป็น Sulfur donor ให้แก่เอนไซม์ Rhodanese เพื่อเปลี่ยน Cyanide เป็น Thiocyanate ที่ไม่เป็นพิษและขับออกทางไต</t>
        </is>
      </c>
      <c r="E12" s="88" t="inlineStr">
        <is>
          <t>ออกซิไดซ์ฮีโมโกลบินให้กลายเป็น Methemoglobin เพื่อดึง Cyanide ออกจาก Cytochrome oxidase</t>
        </is>
      </c>
      <c r="F12" s="88" t="inlineStr">
        <is>
          <t>แย่งจับกับ Cytochrome c oxidase โดยตรงเพื่อป้องกันไม่ให้ Cyanide เข้าจับ</t>
        </is>
      </c>
      <c r="G12" s="88" t="inlineStr">
        <is>
          <t>กระตุ้นการทำงานของ Cytochrome P450 ในตับเพื่อสลายโมเลกุลของ Cyanide</t>
        </is>
      </c>
      <c r="H12" s="88" t="inlineStr">
        <is>
          <t>จับกับ Cyanide ในทางเดินอาหารและป้องกันการดูดซึม</t>
        </is>
      </c>
      <c r="I12" s="100" t="n">
        <v>1</v>
      </c>
      <c r="J12" s="88" t="inlineStr">
        <is>
          <t>✅ คำตอบที่ถูกต้อง: ข้อ ก. ทำหน้าที่เป็น Sulfur donor ให้แก่เอนไซม์ Rhodanese เพื่อเปลี่ยน Cyanide เป็น Thiocyanate ที่ไม่เป็นพิษและขับออกทางไต
💡 Background:
ในร่างกายมีเอนไซม์ธรรมชาติชื่อ Rhodanese (Thiosulfate sulfurtransferase) อยู่ในตับและไมโทคอนเดรีย ทำหน้าที่เปลี่ยน Cyanide (CN-) ให้กลายเป็น Thiocyanate (SCN-) ซึ่งมีความเป็นพิษน้อยกว่ามากและละลายน้ำได้ดี ขับออกทางปัสสาวะได้ แต่กระบวนการนี้ถูกจำกัดด้วยปริมาณสารตั้งต้นกลุ่ม Sulfur (Endogenous sulfur donors) ภายในร่างกาย
🎯 ทำไมข้อนี้ถึงถูก:
Sodium thiosulfate ทำหน้าที่เป็น Substrate หรือ Sulfur donor จากภายนอกให้กับเอนไซม์ Rhodanese เพื่อเร่งปฏิกิริยาการเปลี่ยนสารพิษ Cyanide ให้เป็น Thiocyanate ได้อย่างรวดเร็วและขับถ่ายออกทางไตได้อย่างปลอดภัย
🔍 ข้ออื่นผิดเพราะอะไร:
• ข้อ ข. การออกซิไดซ์ฮีโมโกลบินเป็น Methemoglobin เป็นกลไกของ Amyl nitrite และ Sodium nitrite ไม่ใช่ Sodium thiosulfate
• ข้อ ค. ไม่มี Antidote ใดที่แย่งจับกับ Cytochrome c oxidase โดยตรง
• ข้อ ง. Cyanide ไม่ได้ถูกกำจัดผ่านเอนไซม์ CYP450 เป็นหลัก
• ข้อ จ. การจับในทางเดินอาหารเพื่อป้องกันการดูดซึมเป็นกลไกของ Activated charcoal ไม่ใช่ Sodium thiosulfate IV
📖 Guideline อ้างอิง:
Goldfrank's Toxicologic Emergencies Chapter on Cyanide and Hydrogen Sulfide
📌 จุดจำก่อนสอบ:
• Cyanide Antidote Kit แบบดั้งเดิม: 1) Amyl nitrite สูดดม 2) Sodium nitrite IV (สร้าง MetHb แย่งจับ CN) 3) Sodium thiosulfate IV (ให้ Sulfur donor ผ่าน Rhodanese -&gt; Thiocyanate)
• ปัจจุบัน Hydroxocobalamin นิยมใช้เป็นทางเลือกแรกเพราะออกฤทธิ์เร็วและปลอดภัยกว่ามาก</t>
        </is>
      </c>
      <c r="K12" s="100" t="n"/>
      <c r="L12" s="88" t="inlineStr">
        <is>
          <t>Cyanide Toxicity</t>
        </is>
      </c>
      <c r="M12" s="100" t="inlineStr">
        <is>
          <t>Clinic</t>
        </is>
      </c>
      <c r="N12" s="88" t="inlineStr">
        <is>
          <t>Sodium thiosulfate mechanism of action</t>
        </is>
      </c>
      <c r="O12" s="100" t="n"/>
      <c r="P12" s="100" t="n"/>
      <c r="Q12" s="100" t="n"/>
    </row>
    <row r="13" ht="64.95" customHeight="1" s="49">
      <c r="A13" s="100" t="n">
        <v>11</v>
      </c>
      <c r="B13" s="88" t="inlineStr">
        <is>
          <t>ผู้ป่วยหญิงอายุ 78 ปี เป็นโรคหัวใจล้มเหลวและหัวใจห้องบนสั่นพลิ้ว (AF) รับประทานยา Digoxin 0.25 mg OD และ Furosemide 40 mg OD มาด้วยอาการคลื่นไส้ อาเจียน เบื่ออาหาร มองเห็นภาพเป็นสีเหลืองเขียว (Xanthopsia) ตรวจ EKG พบ PVCs และ Junctional tachycardia ภาวะเกลือแร่ผิดปกติในข้อใดเป็นตัวกระตุ้นหลักที่ทำให้เกิด Digoxin toxicity</t>
        </is>
      </c>
      <c r="C13" s="100" t="n"/>
      <c r="D13" s="88" t="inlineStr">
        <is>
          <t>Hypokalemia</t>
        </is>
      </c>
      <c r="E13" s="88" t="inlineStr">
        <is>
          <t>Hyperkalemia</t>
        </is>
      </c>
      <c r="F13" s="88" t="inlineStr">
        <is>
          <t>Hypernatremia</t>
        </is>
      </c>
      <c r="G13" s="88" t="inlineStr">
        <is>
          <t>Hypercalcemia เดี่ยวๆ โดยที่โปแทสเซียมปกติ</t>
        </is>
      </c>
      <c r="H13" s="88" t="inlineStr">
        <is>
          <t>Hyponatremia</t>
        </is>
      </c>
      <c r="I13" s="100" t="n">
        <v>1</v>
      </c>
      <c r="J13" s="88" t="inlineStr">
        <is>
          <t>✅ คำตอบที่ถูกต้อง: ข้อ ก. Hypokalemia
💡 Background:
Digoxin ออกฤทธิ์ยับยั้งเอนไซม์ Na+/K+ ATPase pump ที่เยื่อหุ้มเซลล์กล้ามเนื้อหัวใจ โดยจะแย่งจับที่ตำแหน่งเดียวกับ Potassium ion (K+) ดังนั้น เมื่อผู้ป่วยเกิดภาวะ Hypokalemia (มักเกิดจากยาขับปัสสาวะ Furosemide ที่ผู้ป่วยรับประทานร่วมด้วย) โปแทสเซียมในเลือดต่ำจะทำให้ Digoxin จับกับ Na+/K+ ATPase pump ได้มากขึ้นและแน่นขึ้น ส่งผลให้เกิดพิษจากยา Digoxin ได้ง่ายขึ้นอย่างมากแม้ระดับยาในเลือดจะอยู่ในช่วงปกติหรือสูงเพียงเล็กน้อย
🎯 ทำไมข้อนี้ถึงถูก:
Hypokalemia (รวมถึง Hypomagnesemia และ Hypercalcemia) เป็นปัจจัยชักนำที่สำคัญที่สุดในการเพิ่มความไวและความเป็นพิษของ Digoxin ต่อหัวใจ ผู้ป่วยที่ได้รับ Loop diuretics มีความเสี่ยงสูงมากต่อภาวะนี้
🔍 ข้ออื่นผิดเพราะอะไร:
• ข้อ ข. Hyperkalemia มักเป็น 'ผลลัพธ์' ที่เกิดขึ้นในภาวะ Acute massive Digoxin overdose (เนื่องจาก Na+/K+ ATPase ถูกยับยั้งอย่างรุนแรงทำให้ K+ ออกมานอกเซลล์) แต่ไม่ใช่ตัวชักนำให้เกิดพิษใน Chronic toxicity
• ข้อ ค. และ จ. ระดับ Sodium ในเลือดไม่มีผลโดยตรงต่อการจับของ Digoxin กับ Na+/K+ ATPase
• ข้อ ง. แม้ Hypercalcemia จะเพิ่มความเสี่ยงต่อ Arrhythmia แต่ Hypokalemia จาก Loop diuretics เป็นสาเหตุที่พบบ่อยและเป็นตัวกระตุ้นหลักในเวชปฏิบัติ
📖 Guideline อ้างอิง:
American Heart Association (AHA) Guidelines on Management of Heart Failure and Digoxin Toxicity
📌 จุดจำก่อนสอบ:
• ปัจจัยส่งเสริมให้เกิด Digoxin toxicity: Hypokalemia, Hypomagnesemia, Hypercalcemia, ภาวะไตเสื่อม (Digoxin ขับออกทางไต)
• อาการพิษทางตา: Xanthopsia (มองเห็นแสงสีเหลืองเขียวรอบดวงไฟ)
• คลื่นไฟฟ้าหัวใจจำเพาะ: Salvadore Dali sagging ST depression, PVCs, Bidirectional VT</t>
        </is>
      </c>
      <c r="K13" s="100" t="n"/>
      <c r="L13" s="88" t="inlineStr">
        <is>
          <t>Digoxin Toxicity</t>
        </is>
      </c>
      <c r="M13" s="100" t="inlineStr">
        <is>
          <t>Clinic</t>
        </is>
      </c>
      <c r="N13" s="88" t="inlineStr">
        <is>
          <t>Hypokalemia predisposing to Digoxin toxicity</t>
        </is>
      </c>
      <c r="O13" s="100" t="n"/>
      <c r="P13" s="100" t="n"/>
      <c r="Q13" s="100" t="n"/>
    </row>
    <row r="14" ht="64.95" customHeight="1" s="49">
      <c r="A14" s="100" t="n">
        <v>12</v>
      </c>
      <c r="B14" s="88" t="inlineStr">
        <is>
          <t>ผู้ป่วยมีภาวะ Acute Digoxin Overdose ระดับ Serum Potassium วัดได้ 6.5 mEq/L และมีภาวะ Life-threatening ventricular arrhythmias การรักษาด้วยยาใดเป็น Antidote จำเพาะที่มีประสิทธิภาพสูงสุด และยาใดเป็นข้อห้ามให้เนื่องจากอาจทำให้เกิด Stone heart</t>
        </is>
      </c>
      <c r="C14" s="100" t="n"/>
      <c r="D14" s="88" t="inlineStr">
        <is>
          <t>ยาแก้พิษคือ Digoxin-specific Fab (Digibind) และห้ามฉีด Calcium gluconate/chloride</t>
        </is>
      </c>
      <c r="E14" s="88" t="inlineStr">
        <is>
          <t>ยาแก้พิษคือ Calcium chloride และห้ามให้ Digoxin-specific Fab</t>
        </is>
      </c>
      <c r="F14" s="88" t="inlineStr">
        <is>
          <t>ยาแก้พิษคือ Atropine และห้ามให้ Potassium chloride</t>
        </is>
      </c>
      <c r="G14" s="88" t="inlineStr">
        <is>
          <t>ยาแก้พิษคือ Sodium polystyrene sulfonate และห้ามให้ Magnesium</t>
        </is>
      </c>
      <c r="H14" s="88" t="inlineStr">
        <is>
          <t>ยาแก้พิษคือ Amiodarone และห้ามให้ Lidocaine</t>
        </is>
      </c>
      <c r="I14" s="100" t="n">
        <v>1</v>
      </c>
      <c r="J14" s="88" t="inlineStr">
        <is>
          <t>✅ คำตอบที่ถูกต้อง: ข้อ ก. ยาแก้พิษคือ Digoxin-specific Fab (Digibind) และห้ามฉีด Calcium gluconate/chloride
💡 Background:
ในภาวะ Acute massive Digoxin overdose เอนไซม์ Na+/K+ ATPase จะถูกยับยั้งทั่วร่างกายอย่างรุนแรง ส่งผลให้ K+ ไม่สามารถเข้าสู่เซลล์ได้ เกิดภาวะ Severe Hyperkalemia (&gt; 5.5 mEq/L) ซึ่งระดับ K+ ที่สูงขึ้นจะสัมพันธ์โดยตรงกับอัตราการเสียชีวิตของผู้ป่วย
🎯 ทำไมข้อนี้ถึงถูก:
1) Digoxin-specific antibody fragments (Digoxin-specific Fab: Digibind หรือ DigiFab) เป็น Antidote จำเพาะ ออกฤทธิ์จับกับ Digoxin อิสระในกระแสเลือดอย่างแน่นหนาและขับออกทางไต
2) การให้ Calcium salts (เช่น Calcium gluconate หรือ Calcium chloride) ทางหลอดเลือดดำในภาวะ Digoxin toxicity ถือเป็นข้อห้ามหรือข้อควรระวังขั้นสูงตามทฤษฎี Stone heart เนื่องจากภายในเซลล์กล้ามเนื้อหัวใจมีระดับ Calcium สูงมากอยู่แล้วจากการทำงานของ Na+/Ca2+ exchanger ที่ผกผัน การเติม Calcium เข้าไปอาจทำให้กล้ามเนื้อหัวใจเกิด Tetany หรือหดเกร็งถาวรจนหยุดเต้นในระยะบีบตัว (Irreversible systolic arrest / Stone heart)
🔍 ข้ออื่นผิดเพราะอะไร:
• ข้อ ข. Calcium ไม่ใช่ยาแก้พิษของ Digoxin และเป็นข้อห้ามใช้
• ข้อ ค. Atropine ใช้รักษา Bradycardia ชั่วคราว แต่ไม่ใช่ Definitive antidote สำหรับ Life-threatening ventricular arrhythmia
• ข้อ ง. Sodium polystyrene sulfonate (Kayexalate) ออกฤทธิ์ลด K+ ช้ามาก ไม่ทันท่วงทีในภาวะฉุกเฉิน
• ข้อ จ. Amiodarone เป็นยาที่เพิ่มระดับ Digoxin ในเลือดและอาจทำให้ Conduct block รุนแรงขึ้น
📖 Guideline อ้างอิง:
Management of Digoxin Toxicity, American College of Emergency Physicians &amp; Ramathibodi Poison Center
📌 จุดจำก่อนสอบ:
• ข้อบ่งชี้ของ Digoxin-specific Fab: 1) Life-threatening arrhythmia 2) K+ &gt; 5.0-5.5 mEq/L ใน acute overdose 3) Ingestion &gt; 10 mg ในผู้ใหญ่ (&gt; 4 mg ในเด็ก) 4) Serum Digoxin &gt; 10-15 ng/mL
• ระวังการให้ Calcium IV ในผู้ป่วยที่สงสัย Digoxin toxicity เด็ดขาด</t>
        </is>
      </c>
      <c r="K14" s="100" t="n"/>
      <c r="L14" s="88" t="inlineStr">
        <is>
          <t>Digoxin Toxicity</t>
        </is>
      </c>
      <c r="M14" s="100" t="inlineStr">
        <is>
          <t>Clinic</t>
        </is>
      </c>
      <c r="N14" s="88" t="inlineStr">
        <is>
          <t>Digibind &amp; Avoid Calcium in Digoxin toxicity</t>
        </is>
      </c>
      <c r="O14" s="100" t="n"/>
      <c r="P14" s="100" t="n"/>
      <c r="Q14" s="100" t="n"/>
    </row>
    <row r="15" ht="64.95" customHeight="1" s="49">
      <c r="A15" s="100" t="n">
        <v>13</v>
      </c>
      <c r="B15" s="88" t="inlineStr">
        <is>
          <t>เด็กชายอายุ 3 ขวบ น้ำหนัก 15 กิโลกรัม แอบรับประทานยาบำรุงโลหิต Ferrous sulfate (มี Elemental iron 60 มก./เม็ด) ของมารดาไปจำนวน 20 เม็ด (ได้รับ Elemental iron รวม 1,200 มก. หรือ 80 มก./กก.) หลังกิน 2 ชั่วโมง เด็กมีอาการปวดท้องรุนแรง อาเจียนเป็นเลือดสด ถ่ายดำ และความดันโลหิตตก ยาแก้พิษจำเพาะใดที่ต้องให้ทางหลอดเลือดดำเพื่อจับกับธาตุเหล็กส่วนเกิน</t>
        </is>
      </c>
      <c r="C15" s="100" t="n"/>
      <c r="D15" s="88" t="inlineStr">
        <is>
          <t>Deferoxamine (Desferrioxamine)</t>
        </is>
      </c>
      <c r="E15" s="88" t="inlineStr">
        <is>
          <t>Dimercaprol (BAL)</t>
        </is>
      </c>
      <c r="F15" s="88" t="inlineStr">
        <is>
          <t>Calcium disodium EDTA</t>
        </is>
      </c>
      <c r="G15" s="88" t="inlineStr">
        <is>
          <t>Penicillamine</t>
        </is>
      </c>
      <c r="H15" s="88" t="inlineStr">
        <is>
          <t>Succimer (DMSA)</t>
        </is>
      </c>
      <c r="I15" s="100" t="n">
        <v>1</v>
      </c>
      <c r="J15" s="88" t="inlineStr">
        <is>
          <t>✅ คำตอบที่ถูกต้อง: ข้อ ก. Deferoxamine (Desferrioxamine)
💡 Background:
ขนาดยา Elemental iron ที่เป็นพิษ:
• &lt; 20 mg/kg: มักไม่มีอาการ
• 20-60 mg/kg: อาการพิษเล็กน้อยถึงปานกลางต่อทางเดินอาหาร
• &gt; 60 mg/kg: อาการพิษรุนแรง (Severe toxicity) เสี่ยงต่อการเสียชีวิต
เด็กรายนี้ได้รับ 80 mg/kg ซึ่งเข้าสู่ Severe toxicity ทำให้เกิดการกัดกร่อนเยื่อบุกระเพาะอาหารและลำไส้อย่างรุนแรง (Hemorrhagic gastritis) ตามด้วยภาวะช็อก ตับวาย และ Metabolic acidosis
🎯 ทำไมข้อนี้ถึงถูก:
Deferoxamine เป็น Specific chelating agent ที่จับกับ Ferric iron (Fe3+) อย่างจำเพาะ กลายเป็นสารประกอบเชิงซ้อน Feroxamine ซึ่งไม่มีพิษ ละลายน้ำได้ดี และถูกขับออกทางไต การขับ Feroxamine ทางปัสสาวะจะทำให้ปัสสาวะเปลี่ยนเป็นสีไวน์แดงอมส้ม เรียกว่า Vin rosé urine
🔍 ข้ออื่นผิดเพราะอะไร:
• ข้อ ข. Dimercaprol (BAL) ห้ามใช้ใน Iron poisoning โดยเด็ดขาด เพราะสารประกอบเชิงซ้อนระหว่าง BAL กับ Iron มีความเป็นพิษต่อตับและไตสูงกว่าตัวเหล็กอิสระ
• ข้อ ค. Calcium disodium EDTA ใช้สำหรับ Lead toxicity (พิษจากตะกั่ว)
• ข้อ ง. Penicillamine ใช้สำหรับ Copper (Wilson's disease) หรือ Arsenic/Lead
• ข้อ จ. Succimer (DMSA) เป็นยากินสำหรับ Lead, Mercury, Arsenic ไม่ใช้ใน Acute severe iron toxicity
📖 Guideline อ้างอิง:
AACT Practice Guidelines on the Treatment of Acute Iron Poisoning
📌 จุดจำก่อนสอบ:
• Elemental iron &gt; 60 mg/kg = Severe toxicity
• Antidote = Deferoxamine IV infusion
• สัญญาณของการจับธาตุเหล็ก = Vin rosé urine (สีไวน์กุหลาบ)
• ห้ามใช้ BAL ในภาวะ Iron overload เด็ดขาด</t>
        </is>
      </c>
      <c r="K15" s="100" t="n"/>
      <c r="L15" s="88" t="inlineStr">
        <is>
          <t>Iron Toxicity</t>
        </is>
      </c>
      <c r="M15" s="100" t="inlineStr">
        <is>
          <t>Clinic</t>
        </is>
      </c>
      <c r="N15" s="88" t="inlineStr">
        <is>
          <t>Iron toxicity &amp; Deferoxamine</t>
        </is>
      </c>
      <c r="O15" s="100" t="n"/>
      <c r="P15" s="100" t="n"/>
      <c r="Q15" s="100" t="n"/>
    </row>
    <row r="16" ht="64.95" customHeight="1" s="49">
      <c r="A16" s="100" t="n">
        <v>14</v>
      </c>
      <c r="B16" s="88" t="inlineStr">
        <is>
          <t>คนงานโรงงานหลอมแบตเตอรี่ มีอาการปวดท้องรุนแรงแบบบิดเกร็ง (Colicky abdominal pain), ข้อมือตก (Wrist drop / Peripheral neuropathy), โลหิตจางแบบ Microcytic hypochromic ที่ตรวจพบ Basophilic stippling ในเม็ดเลือดแดง และตรวจพบเส้นสีน้ำเงินคล้ำที่ขอบเหงือก (Burton's line) ระดับสารพิษชนิดใดในเลือดที่ต้องตรวจยืนยัน และยาแก้พิษตัวใดที่เหมาะสมในผู้ใหญ่ที่มีอาการรุนแรง</t>
        </is>
      </c>
      <c r="C16" s="100" t="n"/>
      <c r="D16" s="88" t="inlineStr">
        <is>
          <t>Lead (ตะกั่ว) — รักษาด้วย Dimercaprol (BAL) ร่วมกับ Calcium disodium EDTA</t>
        </is>
      </c>
      <c r="E16" s="88" t="inlineStr">
        <is>
          <t>Arsenic (สารหนู) — รักษาด้วย Deferoxamine</t>
        </is>
      </c>
      <c r="F16" s="88" t="inlineStr">
        <is>
          <t>Mercury (ปรอท) — รักษาด้วย Sodium thiosulfate</t>
        </is>
      </c>
      <c r="G16" s="88" t="inlineStr">
        <is>
          <t>Cadmium (แคดเมียม) — รักษาด้วย Penicillamine</t>
        </is>
      </c>
      <c r="H16" s="88" t="inlineStr">
        <is>
          <t>Iron (เหล็ก) — รักษาด้วย N-acetylcysteine</t>
        </is>
      </c>
      <c r="I16" s="100" t="n">
        <v>1</v>
      </c>
      <c r="J16" s="88" t="inlineStr">
        <is>
          <t>✅ คำตอบที่ถูกต้อง: ข้อ ก. Lead (ตะกั่ว) — รักษาด้วย Dimercaprol (BAL) ร่วมกับ Calcium disodium EDTA
💡 Background:
อาการแสดงของผู้ป่วยเป็นลักษณะเฉพาะของภาวะพิษจากตะกั่วเรื้อรัง (Lead toxicity / Plumbism) ได้แก่:
1) ทางเดินอาหาร: ปวดท้องบิดรุนแรง (Lead colic)
2) ระบบประสาท: Motor neuropathy โดยเฉพาะ Radial nerve palsy ทำให้ข้อมือตก (Wrist drop) และ Encephalopathy
3) ระบบเลือด: ขัดขวางการสังเคราะห์ Heme (ยับยั้งเอนไซม์ delta-ALA dehydratase และ Ferrochelatase) ทำให้เกิด Microcytic anemia ร่วมกับ Basophilic stippling
4) ช่องปาก: ตะกั่วทำปฏิกิริยากับแบคทีเรียเกิด Lead sulfide ตกตะกอนเป็นเส้นสีน้ำเงิน-ดำที่ขอบเหงือก (Burton's line)
🎯 ทำไมข้อนี้ถึงถูก:
การวินิจฉัยคือพิษจากตะกั่ว (Blood Lead Level) ในผู้ป่วยที่มีอาการรุนแรงหรือมี Lead encephalopathy การรักษามาตรฐานคือการให้ Chelating agents สองชนิดร่วมกัน ได้แก่ Dimercaprol (BAL) ฉีดเข้ากล้ามเนื้อ นำหน้าก่อนเริ่มให้ Calcium disodium EDTA ทางหลอดเลือดดำอย่างน้อย 4 ชั่วโมง เพื่อป้องกันไม่ให้ EDTA ดึงตะกั่วจากกระดูกไปสะสมในสมองเพิ่มขึ้น
🔍 ข้ออื่นผิดเพราะอะไร:
• ข้อ ข. พิษจาก Arsenic ทำให้เกิดกลิ่นกระเทียม, Mees' lines บนเล็บ, และอาการท้องร่วงเป็นน้ำซาวข้าว การรักษาใช้ BAL หรือ Succimer ไม่ใช่ Deferoxamine
• ข้อ ค. Sodium thiosulfate ใช้กับ Cyanide ไม่ใช่ปรอท (Mercury รักษาด้วย BAL หรือ Succimer)
• ข้อ ง. การรักษา Cadmium toxicity หลีกเลี่ยง Chelating agents เพราะเสี่ยงต่อไตวาย
• ข้อ จ. พิษจากธาตุเหล็กไม่ทำให้เกิด Wrist drop หรือ Burton's line
📖 Guideline อ้างอิง:
CDC Guidelines for the Identification and Management of Lead Exposure in Adults and Children
📌 จุดจำก่อนสอบ:
• Lead toxicity: Lead colic + Wrist drop + Basophilic stippling + Burton's line
• Severe Lead Encephalopathy: ให้ BAL ฉีด IM ก่อน ตามด้วย CaNa2-EDTA IV เสมอ
• ในเด็กหรือรายที่อาการไม่รุนแรง สามารถใช้ยากิน Succimer (DMSA) ได้</t>
        </is>
      </c>
      <c r="K16" s="100" t="n"/>
      <c r="L16" s="88" t="inlineStr">
        <is>
          <t>Heavy Metal Toxicity</t>
        </is>
      </c>
      <c r="M16" s="100" t="inlineStr">
        <is>
          <t>Clinic</t>
        </is>
      </c>
      <c r="N16" s="88" t="inlineStr">
        <is>
          <t>Lead poisoning symptoms &amp; Chelation</t>
        </is>
      </c>
      <c r="O16" s="100" t="n"/>
      <c r="P16" s="100" t="n"/>
      <c r="Q16" s="100" t="n"/>
    </row>
    <row r="17" ht="64.95" customHeight="1" s="49">
      <c r="A17" s="100" t="n">
        <v>15</v>
      </c>
      <c r="B17" s="88" t="inlineStr">
        <is>
          <t>ผู้ป่วยได้รับสารพิษ Inorganic Arsenic หรือ Inorganic Mercury ในระยะเฉียบพลัน ข้อใดถูกต้องเกี่ยวกับการเลือกใช้ยาขับโลหะหนัก (Chelating agent) และข้อห้ามใช้</t>
        </is>
      </c>
      <c r="C17" s="100" t="n"/>
      <c r="D17" s="88" t="inlineStr">
        <is>
          <t>Dimercaprol (BAL) ฉีดเข้ากล้ามเนื้อเป็น Antidote ทางเลือกแรกสำหรับพิษจากสารหนูและเกลืออนินทรีย์ของปรอท แต่ห้ามใช้ใน Organic mercury (Methylmercury)</t>
        </is>
      </c>
      <c r="E17" s="88" t="inlineStr">
        <is>
          <t>Calcium disodium EDTA เป็นยาทางเลือกแรกสำหรับ Organic mercury</t>
        </is>
      </c>
      <c r="F17" s="88" t="inlineStr">
        <is>
          <t>Deferoxamine สามารถใช้ทดแทน BAL ได้ในกรณีที่ผู้ป่วยแพ้ถั่วลิสง</t>
        </is>
      </c>
      <c r="G17" s="88" t="inlineStr">
        <is>
          <t>Dimercaprol สามารถบริหารยาทางหลอดเลือดดำได้อย่างปลอดภัย</t>
        </is>
      </c>
      <c r="H17" s="88" t="inlineStr">
        <is>
          <t>Succimer (DMSA) ห้ามใช้ในเด็กเนื่องจากกดการเจริญเติบโต</t>
        </is>
      </c>
      <c r="I17" s="100" t="n">
        <v>1</v>
      </c>
      <c r="J17" s="88" t="inlineStr">
        <is>
          <t>✅ คำตอบที่ถูกต้อง: ข้อ ก. Dimercaprol (BAL) ฉีดเข้ากล้ามเนื้อเป็น Antidote ทางเลือกแรกสำหรับพิษจากสารหนูและเกลืออนินทรีย์ของปรอท แต่ห้ามใช้ใน Organic mercury (Methylmercury)
💡 Background:
Dimercaprol (British Anti-Lewisite: BAL) มีหมู่ Sulfhydryl (-SH) สองหมู่ที่จับกับโลหะหนักได้อย่างเหนียวแน่น มีประสิทธิภาพดีในการจับกับ Arsenic, Inorganic Mercury, Gold และ Lead (ร่วมกับ EDTA)
🎯 ทำไมข้อนี้ถึงถูก:
1) BAL เป็นยาหลักในการรักษาพิษเฉียบพลันจาก Arsenic และ Inorganic mercury salts
2) ข้อห้ามสำคัญ: ห้ามใช้ BAL ในการรักษาพิษจาก Organic mercury (เช่น Methylmercury จากปลาทะเลปนเปื้อนในโรคมินามาตะ) เด็ดขาด เนื่องจากสารประกอบเชิงซ้อนระหว่าง BAL กับ Methylmercury สามารถผ่าน Blood-Brain Barrier เข้าสู่สมองได้ดีขึ้น ทำให้ความเป็นพิษต่อระบบประสาทรุนแรงขึ้น (Redistribution of mercury to the brain) ในกรณี Organic mercury ให้เลือกใช้ Succimer (DMSA) หรือ N-acetylcysteine
🔍 ข้ออื่นผิดเพราะอะไร:
• ข้อ ข. Calcium disodium EDTA ไม่มีประสิทธิภาพในการจับกับ Mercury และเสี่ยงต่อ Nephrotoxicity
• ข้อ ค. Deferoxamine จับเฉพาะธาตุเหล็ก ไม่สามารถจับ Arsenic หรือ Mercury ได้
• ข้อ ง. Dimercaprol ละลายในน้ำมันถั่วลิสง (Peanut oil) ต้องฉีดเข้ากล้ามเนื้อลึก (Deep IM) เท่านั้น ห้ามฉีดเข้าทางหลอดเลือดดำ (IV) โดยเด็ดขาดเพราะทำให้เกิดไขมันอุดกั้นหลอดเลือดและพิษร้ายแรง
• ข้อ จ. Succimer (DMSA) เป็น Chelating agent ชนิดรับประทานที่ได้รับการรับรองจาก US-FDA ให้ใช้ในเด็กได้อย่างปลอดภัย
📖 Guideline อ้างอิง:
Medical Toxicology: Diagnosis and Treatment of Heavy Metal Poisoning, WHO &amp; Ramathibodi Poison Center
📌 จุดจำก่อนสอบ:
• BAL ละลายในน้ำมันถั่วลิสง -&gt; ฉีด Deep IM เท่านั้น และระวังในผู้แพ้ถั่ว (Peanut allergy)
• BAL ห้ามใช้ใน Organic mercury (ห้ามใช้ใน Minamata disease)
• BAL ห้ามใช้ใน Iron, Cadmium, Selenium เพราะสารเชิงซ้อนมีพิษต่อไตสูงขึ้น</t>
        </is>
      </c>
      <c r="K17" s="100" t="n"/>
      <c r="L17" s="88" t="inlineStr">
        <is>
          <t>Heavy Metal Toxicity</t>
        </is>
      </c>
      <c r="M17" s="100" t="inlineStr">
        <is>
          <t>Clinic</t>
        </is>
      </c>
      <c r="N17" s="88" t="inlineStr">
        <is>
          <t>BAL in Arsenic/Mercury and peanut allergy precaution</t>
        </is>
      </c>
      <c r="O17" s="100" t="n"/>
      <c r="P17" s="100" t="n"/>
      <c r="Q17" s="100" t="n"/>
    </row>
    <row r="18" ht="64.95" customHeight="1" s="49">
      <c r="A18" s="100" t="n">
        <v>16</v>
      </c>
      <c r="B18" s="88" t="inlineStr">
        <is>
          <t>ผู้ป่วยหญิงอายุ 60 ปี รับประทานยา Propranolol ขนาด 40 มก. ไปจำนวน 30 เม็ด (1,200 มก.) เพื่อฆ่าตัวตาย ถูกนำส่งโรงพยาบาลด้วยอาการซึม ความดันโลหิต 70/40 mmHg อัตราการเต้นของหัวใจ 38 ครั้ง/นาที น้ำตาลในเลือด 55 mg/dL แม้จะได้รับการให้สารน้ำ Isotonic saline อย่างเต็มที่และฉีด Atropine 3 mg แล้ว ชีพจรและความดันโลหิตยังไม่ดีขึ้น ยาใดเป็น Antidote จำเพาะทางเลือกแรกที่ออกฤทธิ์เพิ่ม cAMP โดยไม่ผ่าน Beta-adrenergic receptor</t>
        </is>
      </c>
      <c r="C18" s="100" t="n"/>
      <c r="D18" s="88" t="inlineStr">
        <is>
          <t>Glucagon IV bolus ตามด้วย continuous infusion</t>
        </is>
      </c>
      <c r="E18" s="88" t="inlineStr">
        <is>
          <t>Calcium gluconate IV bolus</t>
        </is>
      </c>
      <c r="F18" s="88" t="inlineStr">
        <is>
          <t>Insulin regular ในขนาดปกติ 5-10 units IV</t>
        </is>
      </c>
      <c r="G18" s="88" t="inlineStr">
        <is>
          <t>Norepinephrine infusion เดี่ยวๆ</t>
        </is>
      </c>
      <c r="H18" s="88" t="inlineStr">
        <is>
          <t>Dopamine infusion ขนาดต่ำ (Renal dose)</t>
        </is>
      </c>
      <c r="I18" s="100" t="n">
        <v>1</v>
      </c>
      <c r="J18" s="88" t="inlineStr">
        <is>
          <t>✅ คำตอบที่ถูกต้อง: ข้อ ก. Glucagon IV bolus ตามด้วย continuous infusion
💡 Background:
Beta-blocker overdose ทำให้เกิดภาวะหัวใจเต้นช้า (Bradycardia), ความดันโลหิตต่ำ (Hypotension), หัวใจบีบตัวลดลง (Cardiogenic shock) และน้ำตาลในเลือดต่ำ (Hypoglycemia) โดยเฉพาะยาที่ละลายในไขมันสูงและมี Membrane stabilizing activity เช่น Propranolol จะทำให้เกิดการกดการนำไฟฟ้าในหัวใจและชักได้
🎯 ทำไมข้อนี้ถึงถูก:
Glucagon เป็น First-line antidote จำเพาะสำหรับ Beta-blocker overdose กลไกการออกฤทธิ์คือ Glucagon จะจับกับ G-protein coupled glucagon receptor บนกล้ามเนื้อหัวใจโดยตรง ซึ่งไปกระตุ้นเอนไซม์ Adenylate cyclase ให้เปลี่ยน ATP เป็น cyclic AMP (cAMP) ข้ามขั้นตอนการกระตุ้นผ่าน Beta-adrenergic receptors (Bypass blocked beta-receptors) ส่งผลให้ระดับ intracellular cAMP และ Calcium เพิ่มขึ้น เกิด Positive inotropic และ Chronotropic effects ทำให้หัวใจเต้นเร็วขึ้นและบีบตัวแรงขึ้น
🔍 ข้ออื่นผิดเพราะอะไร:
• ข้อ ข. Calcium gluconate เป็น First-line สำหรับ Calcium channel blocker (CCB) toxicity แต่ใน Beta-blocker toxicity มีประสิทธิภาพด้อยกว่า Glucagon
• ข้อ ค. การรักษาด้วย High-dose Insulin Euglycemia Therapy (HIET) ต้องใช้ Insulin ขนาดสูงมาก (1 unit/kg bolus ตามด้วย 0.5-1 unit/kg/hr) ร่วมกับ 10-50% Dextrose ไม่ใช่การให้อินซูลินขนาดปกติ 5-10 units
• ข้อ ง. Norepinephrine เพียงอย่างเดียวมักไม่ได้ผลเนื่องจาก Beta-receptors ถูกยับยั้งอย่างสมบูรณ์
• ข้อ จ. Low-dose dopamine ไม่มีประโยชน์ในการกู้สัญญาณชีพในภาวะช็อกรุนแรง
📖 Guideline อ้างอิง:
American College of Medical Toxicology (ACMT) Guidance on the Treatment of Beta-Blocker and Calcium Channel Blocker Overdose
📌 จุดจำก่อนสอบ:
• Beta-blocker overdose antidote = Glucagon (Bypass beta-receptor -&gt; เพิ่ม cAMP)
• ผลข้างเคียงเด่นของ Glucagon IV bolus คือ คลื่นไส้อาเจียนรุนแรง (Nausea &amp; Vomiting) ต้องเตรียม Suction และระวังการสำลัก</t>
        </is>
      </c>
      <c r="K18" s="100" t="n"/>
      <c r="L18" s="88" t="inlineStr">
        <is>
          <t>Cardiovascular Drug Overdose</t>
        </is>
      </c>
      <c r="M18" s="100" t="inlineStr">
        <is>
          <t>Clinic</t>
        </is>
      </c>
      <c r="N18" s="88" t="inlineStr">
        <is>
          <t>Beta-blocker toxicity &amp; Glucagon</t>
        </is>
      </c>
      <c r="O18" s="100" t="n"/>
      <c r="P18" s="100" t="n"/>
      <c r="Q18" s="100" t="n"/>
    </row>
    <row r="19" ht="64.95" customHeight="1" s="49">
      <c r="A19" s="100" t="n">
        <v>17</v>
      </c>
      <c r="B19" s="88" t="inlineStr">
        <is>
          <t>ผู้ป่วยชายอายุ 55 ปี รับประทานยา Amlodipine 10 มก. ไป 30 เม็ด (300 มก.) มาโรงพยาบาลด้วยภาวะ Refractory shock (BP 60/30 mmHg, HR 55 bpm, Blood glucose 280 mg/dL) ทีมแพทย์์ตัดสินใจเริ่มการรักษาด้วย High-Dose Insulin Euglycemia Therapy (HIET) ข้อใดคือหลักการที่ถูกต้องของการรักษานี้</t>
        </is>
      </c>
      <c r="C19" s="100" t="n"/>
      <c r="D19" s="88" t="inlineStr">
        <is>
          <t>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t>
        </is>
      </c>
      <c r="E19" s="88" t="inlineStr">
        <is>
          <t>ให้อินซูลินขนาดต่ำ 0.1 unit/kg/hr เพื่อลดระดับน้ำตาลในเลือดที่สูงให้อยู่ในเกณฑ์ปกติเท่านั้น</t>
        </is>
      </c>
      <c r="F19" s="88" t="inlineStr">
        <is>
          <t>ห้ามให้สารละลายน้ำตาลกลูโคสร่วมด้วยเด็ดขาดเนื่องจากผู้ป่วยมีภาวะน้ำตาลในเลือดสูงอยู่แล้ว</t>
        </is>
      </c>
      <c r="G19" s="88" t="inlineStr">
        <is>
          <t>อินซูลินออกฤทธิ์โดยการบล็อกแคลเซียมแชนแนลเพื่อลดการทำงานของหัวใจ</t>
        </is>
      </c>
      <c r="H19" s="88" t="inlineStr">
        <is>
          <t>ต้องหยุดอินซูลินทันทีหากระดับ Serum Potassium ต่ำกว่า 4.0 mEq/L</t>
        </is>
      </c>
      <c r="I19" s="100" t="n">
        <v>1</v>
      </c>
      <c r="J19" s="88" t="inlineStr">
        <is>
          <t>✅ คำตอบที่ถูกต้อง: ข้อ ก. 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
💡 Background:
Calcium Channel Blocker (CCB) โดยเฉพาะชนิด Dihydropyridine ขนาดสูง (เช่น Amlodipine) หรือ Non-Dihydropyridine (Verapamil, Diltiazem) จะยับยั้ง L-type calcium channels บนหลอดเลือดและเซลล์กล้ามเนื้อหัวใจ และยับยั้งการหลั่งอินซูลินจากตับอ่อน (Beta-islet cells ต้องการแคลเซียมในการหลั่งอินซูลิน) ทำให้ผู้ป่วยมักมีภาวะ Hyperglycemia และกล้ามเนื้อหัวใจขาดพลังงาน เพราะในภาวะช็อกเซลล์หัวใจจะเปลี่ยนจากการใช้ Free fatty acids มาพึ่งพาการใช้น้ำตาลกลูโคสเป็นพลังงานหลัก
🎯 ทำไมข้อนี้ถึงถูก:
High-Dose Insulin Euglycemia Therapy (HIET หรือ HIE) ออกฤทธิ์เป็น Metabolic inotrope:
1) อินซูลินขนาดสูง (1 unit/kg IV loading + 0.5-1 unit/kg/hr infusion) ช่วยเปิดทางให้ Glucose เข้าสู่เซลล์กล้ามเนื้อหัวใจ เพิ่มการสร้าง ATP และเพิ่มการบีบตัวของหัวใจ (Inotropic effect) โดยไม่เพิ่มการใช้ออกซิเจนของกล้ามเนื้อหัวใจ
2) ต้องให้ Dextrose (10% หรือ 50%) หยดร่วมด้วยเสมอเพื่อป้องกันภาวะ Hypoglycemia (รักษาระดับน้ำตาลที่ 150-250 mg/dL)
3) ต้องเฝ้าระวัง Hypokalemia เนื่องจากอินซูลินดึง K+ เข้าเซลล์ โดยให้ K+ เสริมเมื่อระดับ K+ &lt; 3.0 mEq/L
🔍 ข้ออื่นผิดเพราะอะไร:
• ข้อ ข. อินซูลินขนาดต่ำแบบที่ใช้รักษา DKA (0.1 unit/kg/hr) ไม่มีผลต่อ Inotropic effect ของกล้ามเนื้อหัวใจ
• ข้อ ค. แม้ช่วงแรกน้ำตาลจะสูง แต่อินซูลินขนาดมหาศาลจะทำให้น้ำตาลตกลงอย่างรวดเร็วและรุนแรง จึงต้องเตรียมให้ Glucose IV เสมอ
• ข้อ ง. อินซูลินไม่ได้ไปบล็อกแคลเซียม แต่ช่วยเรื่อง Cardiac energy metabolism
• ข้อ จ. ภาวะ Hypokalemia จากอินซูลินเป็นเพียงการเคลื่อนย้าย K+ เข้าเซลล์ ให้แก้ไขด้วยการเติม K+ IV โดยไม่จำเป็นต้องหยุดอินซูลิน
📖 Guideline อ้างอิง:
Extracorporeal Treatments in Poisoning (EXTRIP) workgroup and ACMT Guidelines on Calcium Channel Blocker Toxicity
📌 จุดจำก่อนสอบ:
• CCB Overdose Triad: Shock + Bradycardia/AV block + Hyperglycemia
• Antidotes: IV Calcium (Gluconate/Chloride), High-dose Insulin (HIET), Vasopressors (Norepinephrine), Intralipid (ILE)</t>
        </is>
      </c>
      <c r="K19" s="100" t="n"/>
      <c r="L19" s="88" t="inlineStr">
        <is>
          <t>Cardiovascular Drug Overdose</t>
        </is>
      </c>
      <c r="M19" s="100" t="inlineStr">
        <is>
          <t>Clinic</t>
        </is>
      </c>
      <c r="N19" s="88" t="inlineStr">
        <is>
          <t>High-dose insulin in CCB overdose</t>
        </is>
      </c>
      <c r="O19" s="100" t="n"/>
      <c r="P19" s="100" t="n"/>
      <c r="Q19" s="100" t="n"/>
    </row>
    <row r="20" ht="64.95" customHeight="1" s="49">
      <c r="A20" s="100" t="n">
        <v>18</v>
      </c>
      <c r="B20" s="88" t="inlineStr">
        <is>
          <t>ผู้ป่วยหญิงอายุ 30 ปี ถูกนำส่งโรงพยาบาลหลังรับประทานยา Diazepam 5 mg จำนวน 40 เม็ดร่วมกับ Amitriptyline 25 mg จำนวน 30 เม็ดเพื่อทำร้ายตัวเอง มีอาการซึม ไม่รู้สึกตัว แต่ระบบหายใจยังคงเพียงพอ (RR 14 ครั้ง/นาที) ตรวจคลื่นไฟฟ้าหัวใจพบ Sinus tachycardia อัตรา 115 ครั้ง/นาที และ QRS complex กว้าง 130 msec เหตุใดแพทย์์จึง 'ไม่ควร' ให้ยา Flumazenil ในผู้ป่วยรายนี้</t>
        </is>
      </c>
      <c r="C20" s="100" t="n"/>
      <c r="D20" s="88" t="inlineStr">
        <is>
          <t>เสี่ยงต่อการชักรุนแรงที่ไม่สามารถควบคุมได้และภาวะหัวใจเต้นผิดจังหวะจากการปลดปล่อยฤทธิ์ของ Cyclic Antidepressants (TCAs)</t>
        </is>
      </c>
      <c r="E20" s="88" t="inlineStr">
        <is>
          <t>Flumazenil ออกฤทธิ์เสริมพิษของ Amitriptyline ทำให้ความดันโลหิตสูงวิกฤต</t>
        </is>
      </c>
      <c r="F20" s="88" t="inlineStr">
        <is>
          <t>Flumazenil มีข้อห้ามใช้เด็ดขาดในผู้ป่วยที่ได้รับ Diazepam เกินขนาด</t>
        </is>
      </c>
      <c r="G20" s="88" t="inlineStr">
        <is>
          <t>Flumazenil จะทำให้เกิดพิษต่อตับเฉียบพลันจากปฏิกิริยาเสริมฤทธิ์ของยา</t>
        </is>
      </c>
      <c r="H20" s="88" t="inlineStr">
        <is>
          <t>Diazepam ขับออกทางไตหมดแล้ว การให้ Flumazenil จึงไม่มีประโยชน์</t>
        </is>
      </c>
      <c r="I20" s="100" t="n">
        <v>1</v>
      </c>
      <c r="J20" s="88" t="inlineStr">
        <is>
          <t>✅ คำตอบที่ถูกต้อง: ข้อ ก. เสี่ยงต่อการชักรุนแรงที่ไม่สามารถควบคุมได้และภาวะหัวใจเต้นผิดจังหวะจากการปลดปล่อยฤทธิ์ของ Cyclic Antidepressants (TCAs)
💡 Background:
Flumazenil เป็น Competitive antagonist ที่จำเพาะต่อ Benzodiazepine binding site บน GABAA receptor สามารถแก้ฤทธิ์ซึมของ Benzodiazepines ได้อย่างรวดเร็ว อย่างไรก็ตาม การใช้ Flumazenil มีข้อควรระวังและความเสี่ยงสูงมากในเวชปฏิบัติฉุกเฉิน
🎯 ทำไมข้อนี้ถึงถูก:
ในผู้ป่วยที่รับประทานยาเกินขนาดแบบผสม (Mixed overdose) โดยเฉพาะร่วมกับสารที่ทำให้เกิดอาการชัก เช่น Tricyclic antidepressants (TCAs: Amitriptyline ซึ่งผู้ป่วยมี QRS กว้าง &gt; 100 msec แสดงถึงพิษจาก TCA ชัดเจน), Theophylline, Tramadol หรือในผู้ป่วยที่มีประวัติติด Benzodiazepine เรื้อรัง:
• ฤทธิ์ระงับประสาทของ Benzodiazepines ทำหน้าที่เป็นยากันชัก (Anticonvulsant shield) คอยกดฤทธิ์ชักของ TCA ไว้
• หากฉีด Flumazenil เข้าไป ฤทธิ์กันชักจะหายไปทันที ทำให้เกิด Intractable seizures (ชักต่อเนื่อง) และเกิด Ventricular arrhythmias เสียชีวิตได้ การรักษาผู้ป่วยรายนี้ต้องใช้ Sodium bicarbonate IV เพื่อรักษา TCA toxicity และรักษาแบบประคับประคองทางเดินหายใจโดยไม่ใช้ Flumazenil
🔍 ข้ออื่นผิดเพราะอะไร:
• ข้อ ข. Flumazenil ไม่ได้ทำให้ความดันโลหิตสูงวิกฤต
• ข้อ ค. Flumazenil เป็น Antidote ของ Benzodiazepines โดยตรง ไม่ได้มีข้อห้ามใช้กับ Diazepam เดี่ยวๆ
• ข้อ ง. Flumazenil ไม่ได้ทำให้เกิดพิษต่อตับ
• ข้อ จ. Diazepam มี Half-life ยาวนาน 20-50 ชั่วโมง และมี Active metabolites การบอกว่าขับออกหมดแล้วไม่ถูกต้อง
📖 Guideline อ้างอิง:
American College of Emergency Physicians (ACEP) Clinical Policy for Sedative-Hypnotic and TCA Overdose
📌 จุดจำก่อนสอบ:
• ข้อห้ามใช้ Flumazenil: 1) Mixed overdose ร่วมกับสารกระตุ้นการชัก (โดยเฉพาะ TCAs) 2) ผู้ใช้ BZD เรื้อรัง (เสี่ยงต่อ Acute withdrawal seizure) 3) ผู้ป่วยโรคลมชัก (Epilepsy)
• การรักษา BZD overdose ทั่วไป: ประคับประคองทางเดินหายใจ (Supportive airway care) เป็นหลัก ปลอดภัยกว่าการให้ Flumazenil</t>
        </is>
      </c>
      <c r="K20" s="100" t="n"/>
      <c r="L20" s="88" t="inlineStr">
        <is>
          <t>Sedative-Hypnotic Toxicity</t>
        </is>
      </c>
      <c r="M20" s="100" t="inlineStr">
        <is>
          <t>Clinic</t>
        </is>
      </c>
      <c r="N20" s="88" t="inlineStr">
        <is>
          <t>Flumazenil contraindications in mixed TCA overdose</t>
        </is>
      </c>
      <c r="O20" s="100" t="n"/>
      <c r="P20" s="100" t="n"/>
      <c r="Q20" s="100" t="n"/>
    </row>
    <row r="21" ht="64.95" customHeight="1" s="49">
      <c r="A21" s="100" t="n">
        <v>19</v>
      </c>
      <c r="B21" s="88" t="inlineStr">
        <is>
          <t>ผู้ป่วยชายอายุ 72 ปี รับประทานยา Warfarin สำหรับรักษาภาวะลิ่มเลือดอุดกั้นในปอด (PE) เกิดอุบัติเหตุล้มศีรษะกระแทกพื้น ผลเอกซเรย์คอมพิวเตอร์สมอง (CT brain) พบ Intracranial hemorrhage (เลือดออกในกะโหลกศีรษะ) ผลตรวจเลือดพบ INR = 7.5 และผู้ป่วยยังมีเลือดออกต่อเนื่อง ข้อใดเป็นแนวทางการให้ยาต้านพิษเพื่อลดค่า INR และหยุดเลือดอย่างเร่งด่วนที่สุดตามแนวทางเวชปฏิบัติจากล</t>
        </is>
      </c>
      <c r="C21" s="100" t="n"/>
      <c r="D21" s="88" t="inlineStr">
        <is>
          <t>ให้ 4-Factor Prothrombin Complex Concentrate (4F-PCC) ทางหลอดเลือดดำทันที ร่วมกับ Vitamin K1 10 mg IV infusion ช้าๆ</t>
        </is>
      </c>
      <c r="E21" s="88" t="inlineStr">
        <is>
          <t>ให้ Vitamin K1 10 mg รับประทานเพียงอย่างเดียว</t>
        </is>
      </c>
      <c r="F21" s="88" t="inlineStr">
        <is>
          <t>ให้ Fresh Frozen Plasma (FFP) เพียงอย่างเดียวโดยไม่ต้องให้ Vitamin K1</t>
        </is>
      </c>
      <c r="G21" s="88" t="inlineStr">
        <is>
          <t>ฉีด Protamine sulfate 50 mg ทางหลอดเลือดดำทันที</t>
        </is>
      </c>
      <c r="H21" s="88" t="inlineStr">
        <is>
          <t>ให้ Idarucizumab 5 g ทางหลอดเลือดดำ</t>
        </is>
      </c>
      <c r="I21" s="100" t="n">
        <v>1</v>
      </c>
      <c r="J21" s="88" t="inlineStr">
        <is>
          <t>✅ คำตอบที่ถูกต้อง: ข้อ ก. ให้ 4-Factor Prothrombin Complex Concentrate (4F-PCC) ทางหลอดเลือดดำทันที ร่วมกับ Vitamin K1 10 mg IV infusion ช้าๆ
💡 Background:
ภาวะเลือดออกรุนแรงที่เป็นอันตรายถึงชีวิต (Major life-threatening bleeding เช่น Intracranial hemorrhage) ในผู้ป่วยที่ได้รับ Warfarin ต้องการการแก้ไขภาวะการแข็งตัวของเลือดให้กลับมาเป็นปกติ (INR &lt; 1.4-1.5) โดยเร็วที่สุดภายในระดับนาที
🎯 ทำไมข้อนี้ถึงถูก:
1) 4-Factor Prothrombin Complex Concentrate (4F-PCC) ประกอบด้วย Clotting factors สำคัญ 4 ตัว (II, VII, IX, X) และ Protein C, S ในรูปแบบเข้มข้น ปริมาตรน้อย สามารถบริหารยาทางหลอดเลือดดำได้รวดเร็ว และปรับลด INR ให้ลงมาปกติได้ภายใน 10-30 นาที ถือเป็น First-line treatment เหนือกว่า Fresh Frozen Plasma (FFP)
2) ต้องให้ Intravenous Vitamin K1 (Phytomenadione) 5-10 mg IV infusion ช้าๆ (ใน 30 นาที) ควบคู่ไปด้วยเสมอ เพื่อกระตุ้นให้ตับสังเคราะห์ Clotting factors ขึ้นมาใหม่ทดแทน เนื่องจาก 4F-PCC มีฤทธิ์อยู่ได้เพียง 6-8 ชั่วโมง (ตาม half-life ของ Factor VII) หากไม่ให้ Vitamin K1 ค่า INR จะเด้งกลับมาสูงขึ้นซ้ำอีก (Rebound anticoagulation)
🔍 ข้ออื่นผิดเพราะอะไร:
• ข้อ ข. การให้ Vitamin K1 แบบกินหรือฉีดเพียงอย่างเดียว ต้องใช้เวลาอย่างน้อย 12-24 ชั่วโมงในการสร้าง Clotting factors ใหม่ ซึ่งช้าเกินไปในภาวะเลือดออกในสมอง
• ข้อ ค. FFP ต้องใช้เวลาเตรียม ละลาย และให้ปริมาตรสารน้ำมาก (15-30 mL/kg) เสี่ยงต่อ Fluid overload (TACO) และใช้เวลาหลายชั่วโมงในการลด INR อีกทั้งหากไม่ให้ Vitamin K1 ร่วมด้วย ค่า INR จะกลับมาสูงขึ้นอีก
• ข้อ ง. Protamine sulfate เป็น Specific antidote สำหรับ Unfractionated Heparin ไม่ใช่ Warfarin
• ข้อ จ. Idarucizumab (Praxbind) เป็น Specific reversal agent สำหรับ Dabigatran (DOAC) ไม่ใช่ Warfarin
📖 Guideline อ้างอิง:
American College of Cardiology (ACC) Expert Consensus on Anticoagulation Reversal และ CHEST Guideline on Antithrombotic Therapy
📌 จุดจำก่อนสอบ:
• Warfarin Life-threatening bleed = 4F-PCC + IV Vitamin K1 (10 mg)
• IV Vitamin K1 ต้องเจือจางและหยดช้าๆ อย่างน้อย 30 นาที ป้องกัน Anaphylactoid shock
• ไม่ฉีด Vitamin K1 แบบ IM เดี่ยวๆ ในผู้ป่วย INR สูงเพราะเสี่ยงต่อ Hematoma ขนาดใหญ่</t>
        </is>
      </c>
      <c r="K21" s="100" t="n"/>
      <c r="L21" s="88" t="inlineStr">
        <is>
          <t>Anticoagulant Reversal</t>
        </is>
      </c>
      <c r="M21" s="100" t="inlineStr">
        <is>
          <t>Clinic</t>
        </is>
      </c>
      <c r="N21" s="88" t="inlineStr">
        <is>
          <t>Warfarin reversal in major bleeding (4F-PCC + Vit K1)</t>
        </is>
      </c>
      <c r="O21" s="100" t="n"/>
      <c r="P21" s="100" t="n"/>
      <c r="Q21" s="100" t="n"/>
    </row>
    <row r="22" ht="64.95" customHeight="1" s="49">
      <c r="A22" s="100" t="n">
        <v>20</v>
      </c>
      <c r="B22" s="88" t="inlineStr">
        <is>
          <t>ผู้ป่วยหญิงอายุ 65 ปี ได้รับยาต้านการแข็งตัวของเลือดชนิดรับประทานกลุ่มใหม่ (DOAC) ตัวใดตัวหนึ่ง และเกิดภาวะเลือดออกรุนแรงในทางเดินอาหารส่วนบน ข้อใดจับคู่ระหว่างยาต้านการแข็งตัวของเลือดและยาต้านพิษจำเพาะ (Specific reversal agent) ได้อย่างถูกต้อง</t>
        </is>
      </c>
      <c r="C22" s="100" t="n"/>
      <c r="D22" s="88" t="inlineStr">
        <is>
          <t>Dabigatran คู่กับ Idarucizumab</t>
        </is>
      </c>
      <c r="E22" s="88" t="inlineStr">
        <is>
          <t>Rivaroxaban คู่กับ Protamine sulfate</t>
        </is>
      </c>
      <c r="F22" s="88" t="inlineStr">
        <is>
          <t>Apixaban คู่กับ Deferoxamine</t>
        </is>
      </c>
      <c r="G22" s="88" t="inlineStr">
        <is>
          <t>Enoxaparin คู่กับ Vitamin K1</t>
        </is>
      </c>
      <c r="H22" s="88" t="inlineStr">
        <is>
          <t>Warfarin คู่กับ Flumazenil</t>
        </is>
      </c>
      <c r="I22" s="100" t="n">
        <v>1</v>
      </c>
      <c r="J22" s="88" t="inlineStr">
        <is>
          <t>✅ คำตอบที่ถูกต้อง: ข้อ ก. Dabigatran คู่กับ Idarucizumab
💡 Background:
การพัฒนายาต้านพิษจำเพาะสำหรับ Direct Oral Anticoagulants (DOACs) มีความสำคัญอย่างยิ่งในการจัดการภาวะเลือดออกรุนแรงหรือการผ่าตัดฉุกเฉิน
🎯 ทำไมข้อนี้ถึงถูก:
Idarucizumab (Praxbind) เป็น Humanized monoclonal antibody fragment (Fab) ที่จับกับ Dabigatran (Direct Thrombin Inhibitor) ได้อย่างจำเพาะเจาะจง โดยมีความสามารถในการจับ (Affinity) สูงกว่า Thrombin ถึง 350 เท่า สามารถต้านฤทธิ์ของ Dabigatran ได้อย่างสมบูรณ์ภายในไม่กี่นาที
🔍 ข้ออื่นผิดเพราะอะไร:
• ข้อ ข. Rivaroxaban และ Apixaban (Factor Xa inhibitors) มี Specific reversal agent คือ Andexanet alfa (ไม่ใช่ Protamine sulfate ซึ่งใช้กับ Heparin)
• ข้อ ค. Deferoxamine ใช้กับพิษธาตุเหล็ก
• ข้อ ง. Enoxaparin (LMWH) แก้ฤทธิ์ได้บางส่วน (ประมาณ 60-75%) ด้วย Protamine sulfate (ไม่ใช่ Vitamin K1)
• ข้อ จ. Warfarin แก้ฤทธิ์ด้วย Vitamin K1 และ 4F-PCC (Flumazenil ใช้กับ Benzodiazepines)
📖 Guideline อ้างอิง:
ACC Expert Consensus Decision Pathway on Management of Bleeding in Patients on Oral Anticoagulants
📌 จุดจำก่อนสอบ:
• Dabigatran (Factor IIa inhibitor) -&gt; Idarucizumab (Praxbind)
• Rivaroxaban / Apixaban / Edoxaban (Factor Xa inhibitors) -&gt; Andexanet alfa (Andexxa) หรือ 4F-PCC (หากไม่มี Andexanet)
• Heparin (UFH) -&gt; Protamine sulfate (1 mg ต่อน้ำยา UFH 100 units)</t>
        </is>
      </c>
      <c r="K22" s="100" t="n"/>
      <c r="L22" s="88" t="inlineStr">
        <is>
          <t>Anticoagulant Reversal</t>
        </is>
      </c>
      <c r="M22" s="100" t="inlineStr">
        <is>
          <t>Clinic</t>
        </is>
      </c>
      <c r="N22" s="88" t="inlineStr">
        <is>
          <t>DOACs Specific Antidotes</t>
        </is>
      </c>
      <c r="O22" s="100" t="n"/>
      <c r="P22" s="100" t="n"/>
      <c r="Q22" s="100" t="n"/>
    </row>
    <row r="23" ht="64.95" customHeight="1" s="49">
      <c r="A23" s="100" t="n">
        <v>21</v>
      </c>
      <c r="B23" s="88" t="inlineStr">
        <is>
          <t>ผู้ป่วยชายอายุ 40 ปี ถูกงูไม่ทราบชนิดกัดที่บริเวณหลังเท้าขวาขณะเดินในสวนผลไม้ เวลาผ่านไป 1 ชั่วโมง ผู้ป่วยมีอาการหนังตาตกทั้งสองข้าง (Bilateral ptosis) กลืนลำบาก พูดไม่ชัด เสียงอู้อี้ และเริ่มหายใจเหนื่อยหอบจากการอ่อนแรงของกล้ามเนื้อกระบังลม แต่บริเวณบาดแผลไม่มีอาการบวมพองหรือเนื้อตาย อาการดังกล่าวเป็นลักษณะพิษต่อระบบประสาท (Neurotoxic venom) ของงูชนิดใดในประเทศไทย</t>
        </is>
      </c>
      <c r="C23" s="100" t="n"/>
      <c r="D23" s="88" t="inlineStr">
        <is>
          <t>งูเห่า (Cobra) หรือ งูจงอาง (King cobra) หรือ งูสามเหลี่ยม (Banded krait)</t>
        </is>
      </c>
      <c r="E23" s="88" t="inlineStr">
        <is>
          <t>งูกะปะ (Malayan pit viper)</t>
        </is>
      </c>
      <c r="F23" s="88" t="inlineStr">
        <is>
          <t>งูเขียวหางไหม้ (Green pit viper)</t>
        </is>
      </c>
      <c r="G23" s="88" t="inlineStr">
        <is>
          <t>งูแมวเซา (Russell's viper)</t>
        </is>
      </c>
      <c r="H23" s="88" t="inlineStr">
        <is>
          <t>งูเหลือม (Reticulated python)</t>
        </is>
      </c>
      <c r="I23" s="100" t="n">
        <v>1</v>
      </c>
      <c r="J23" s="88" t="inlineStr">
        <is>
          <t>✅ คำตอบที่ถูกต้อง: ข้อ ก. งูเห่า (Cobra) หรือ งูจงอาง (King cobra) หรือ งูสามเหลี่ยม (Banded krait)
💡 Background:
งูพิษในประเทศไทยแบ่งตามลักษณะทางคลินิกเป็น 3 กลุ่มหลัก:
1) พิษต่อระบบประสาท (Neurotoxin): งูเห่า (Cobra), งูจงอาง (King cobra), งูสามเหลี่ยม (Banded krait), งูทับสมิงคลา (Malayan krait)
2) พิษต่อระบบการแข็งตัวของเลือด (Hematotoxin): งูเขียวหางไหม้ (Green pit viper), งูกะปะ (Malayan pit viper), งูแมวเซา (Russell's viper)
3) พิษต่อกล้ามเนื้อ (Myotoxin): งูทะเล (Sea snakes)
🎯 ทำไมข้อนี้ถึงถูก:
อาการกล้ามเนื้ออ่อนแรง เริ่มจากกล้ามเนื้อใบหน้า หนังตาตก (Ptosis) ตามด้วยพูดไม่ชัด กลืนลำบาก (Bulbar palsy) และสุดท้ายกล้ามเนื้อช่วยหายใจเป็นอัมพาต (Diaphragmatic paralysis / Respiratory failure) เป็นอาการแสดงเฉพาะของ Neurotoxic snake envenomation ซึ่งต้องรีบให้เซรุ่มต้านพิษงูจำเพาะ (Monovalent or Polyvalent neurotoxic antivenom) และเตรียมใส่ท่อช่วยหายใจ
🔍 ข้ออื่นผิดเพราะอะไร:
• ข้อ ข. และ ค. งูกะปะและงูเขียวหางไหม้ เป็นงูพิษต่อระบบโลหิต ทำให้เกิดรอยเขี้ยวบวมพอง เลือดออกไม่หยุด Bleeding tendencies หรือ VCT/20WBCT ผิดปกติ
• ข้อ ง. งูแมวเซา เป็นงูพิษต่อระบบโลหิตและทำให้เกิดไตวายเฉียบพลัน (Acute renal failure) และ Conduction defect
• ข้อ จ. งูเหลือม เป็นงูไม่มีพิษ (Non-venomous snake) กัดแล้วมีเฉพาะรอยฟันรูปเกือกม้า
📖 Guideline อ้างอิง:
แนวทางการดูแลรักษาผู้ป่วยถูกงูพิษกัด สถานเสาวภา สภากาชาดไทย และ กระทรวงสาธารณสุข
📌 จุดจำก่อนสอบ:
• งูพิษต่อระบบประสาท (Neurotoxic): เห่า, จงอาง, สามเหลี่ยม, ทับสมิงคลา (อาการแรกเริ่มคือ 'หนังตาตก Ptosis')
• งูพิษต่อระบบโลหิต (Hematotoxic): กะปะ, เขียวหางไหม้, แมวเซา (ประเมินด้วย 20-minute Whole Blood Clotting Time: 20WBCT)
• เซรุ่มแก้พิษงู (Antivenom) ให้เฉพาะเมื่อมี 'ข้อบ่งชี้ทางระบบ (Systemic envenomation)' เท่านั้น ไม่ฉีดพร่ำเพรื่อเพราะเสี่ยงต่อ Anaphylaxis และ Serum sickness</t>
        </is>
      </c>
      <c r="K23" s="100" t="n"/>
      <c r="L23" s="88" t="inlineStr">
        <is>
          <t>Snake Envenomation</t>
        </is>
      </c>
      <c r="M23" s="100" t="inlineStr">
        <is>
          <t>Clinic</t>
        </is>
      </c>
      <c r="N23" s="88" t="inlineStr">
        <is>
          <t>Neurotoxic snake envenomation in Thailand</t>
        </is>
      </c>
      <c r="O23" s="100" t="n"/>
      <c r="P23" s="100" t="n"/>
      <c r="Q23" s="100" t="n"/>
    </row>
    <row r="24" ht="64.95" customHeight="1" s="49">
      <c r="A24" s="100" t="n">
        <v>22</v>
      </c>
      <c r="B24" s="88" t="inlineStr">
        <is>
          <t>หญิงอายุ 50 ปี ถูกงูเขียวหางไหม้กัดที่นิ้วมือ มีอาการบวมลามขึ้นมาถึงข้อศอกภายใน 4 ชั่วโมง การตรวจคัดกรองการแข็งตัวของเลือดด้วยวิธี 20-minute whole blood clotting time (20WBCT) พบว่าเลือดไม่แข็งตัว (Unclotted blood) ข้อใดเป็นข้อบ่งชี้ในการให้เซรุ่มต้านพิษงู (Antivenom) ในผู้ป่วยรายนี้</t>
        </is>
      </c>
      <c r="C24" s="100" t="n"/>
      <c r="D24" s="88" t="inlineStr">
        <is>
          <t>ผล 20WBCT ไม่แข็งตัว (Systemic hematotoxicity) หรือมีอาการบวมลามเกินกว่า 1 ข้อต่อใหญ่ภายในเวลาอันรวดเร็ว</t>
        </is>
      </c>
      <c r="E24" s="88" t="inlineStr">
        <is>
          <t>ให้เฉพาะเมื่อมีเลือดออกในอวัยวะภายใน เช่น เลือดออกในสมอง เท่านั้น</t>
        </is>
      </c>
      <c r="F24" s="88" t="inlineStr">
        <is>
          <t>ฉีดเซรุ่มเข้าที่แผลที่ถูกกัดโดยตรงเพื่อสลายพิษเฉพาะที่</t>
        </is>
      </c>
      <c r="G24" s="88" t="inlineStr">
        <is>
          <t>ต้องทำ Intradermal skin test ก่อนให้เซรุ่มทุกครั้ง หากผลบวกห้ามให้เซรุ่มเด็ดขาด</t>
        </is>
      </c>
      <c r="H24" s="88" t="inlineStr">
        <is>
          <t>ให้เซรุ่มต้านพิษงูระบบประสาทร่วมด้วยเสมอเพื่อป้องกันอาการกลืนลำบาก</t>
        </is>
      </c>
      <c r="I24" s="100" t="n">
        <v>1</v>
      </c>
      <c r="J24" s="88" t="inlineStr">
        <is>
          <t>✅ คำตอบที่ถูกต้อง: ข้อ ก. ผล 20WBCT ไม่แข็งตัว (Systemic hematotoxicity) หรือมีอาการบวมลามเกินกว่า 1 ข้อต่อใหญ่ภายในเวลาอันรวดเร็ว
💡 Background:
เซรุ่มต้านพิษงูผลิตจากม้า (Equine-derived immunoglobulin) มีความเสี่ยงต่อการแพ้แบบ Anaphylaxis (5-10%) และ Serum sickness (10-20%) ดังนั้นจึงต้องให้เมื่อมีข้อบ่งชี้ที่ชัดเจนเท่านั้น
🎯 ทำไมข้อนี้ถึงถูก:
ข้อบ่งชี้ในการให้เซรุ่มต้านพิษงูระบบโลหิต (Hematotoxic antivenom):
1) ข้อบ่งชี้ทางระบบ (Systemic indications): 20WBCT ไม่แข็งตัว (&gt; 20 นาที), VCT &gt; 30 นาที, Platelet &lt; 50,000 /mm3, มีเลือดออกผิดปกติในร่างกาย (Systemic bleeding)
2) ข้อบ่งชี้เฉพาะที่ (Local indications): บวมลามอย่างรวดเร็ว (บวมเกินครึ่งหนึ่งของแขนขาที่ถูกกัด หรือลามผ่านข้อต่อใหญ่ เช่น ข้อมือ/ข้อศอก ภายในไม่กี่ชั่วโมง) หรือเสี่ยงต่อการเกิด Compartment syndrome
🔍 ข้ออื่นผิดเพราะอะไร:
• ข้อ ข. ไม่จำเป็นต้องรอให้เลือดออกในสมอง เพราะ 20WBCT ไม่แข็งตัวแสดงถึง Defibrination syndrome ซึ่งมีข้อบ่งชี้ให้ทันทีเพื่อป้องกันภาวะแทรกซ้อน
• ข้อ ค. เซรุ่มต้านพิษงูต้องให้ทางหลอดเลือดดำ (IV infusion) เท่านั้น ห้ามฉีดเฉพาะที่รอบแผล (Local infiltration) เพราะนอกจากไม่ได้ผลแล้วยังเพิ่มความดันในเนื้อเยื่อ เสี่ยงต่อเนื้อตายและ Compartment syndrome
• ข้อ ง. ปัจจุบันไม่แนะนำให้ทำ Skin test ก่อนให้เซรุ่มเป็นกิจวัตร เพราะการทำ Skin test มี False positive/negative สูง ไม่สามารถพยากรณ์การเกิด Anaphylaxis ได้แม่นยำ และทำให้การรักษาล่าช้า หากมีข้อบ่งชี้ให้เตรียมยา Adrenaline พร้อมไว้ข้างเตียงเสมอ
• ข้อ จ. ห้ามให้เซรุ่มข้ามกลุ่ม ให้เฉพาะเซรุ่มที่ตรงกับชนิดของงู (Monovalent) หรือ Polyvalent hematotoxic เท่านั้น
📖 Guideline อ้างอิง:
แนวทางเวชปฏิบัติการดูแลรักษาผู้ป่วยถูกงูพิษกัด สถานเสาวภา สภากาชาดไทย
📌 จุดจำก่อนสอบ:
• การบริหารเซรุ่ม: IV infusion ใน NSS/D5W 100 mL หยดใน 30-60 นาที (ห้ามฉีดรอบแผล ห้ามฉีด IM)
• เตรียม Adrenaline 1:1000 ข้างเตียงเสมอเพื่อพร้อมรักษาภาวะ Anaphylaxis</t>
        </is>
      </c>
      <c r="K24" s="100" t="n"/>
      <c r="L24" s="88" t="inlineStr">
        <is>
          <t>Snake Envenomation</t>
        </is>
      </c>
      <c r="M24" s="100" t="inlineStr">
        <is>
          <t>Clinic</t>
        </is>
      </c>
      <c r="N24" s="88" t="inlineStr">
        <is>
          <t>Antivenom indications and administration</t>
        </is>
      </c>
      <c r="O24" s="100" t="n"/>
      <c r="P24" s="100" t="n"/>
      <c r="Q24" s="100" t="n"/>
    </row>
    <row r="25" ht="64.95" customHeight="1" s="49">
      <c r="A25" s="100" t="n">
        <v>23</v>
      </c>
      <c r="B25" s="88" t="inlineStr">
        <is>
          <t>ผู้ป่วยหญิงอายุ 25 ปี กำลังรับประทานยารักษาวัณโรคปอด รับประทานยา Isoniazid (INH) ขนาด 100 มก. ไปจำนวน 50 เม็ด (5 กรัม) เพื่อประชดแฟน 2 ชั่วโมงต่อมาเกิดอาการชักเกร็งกระตุกทั้งตัว (Status epilepticus) ร่วมกับ Severe metabolic acidosis ที่ดื้อต่อการรักษาด้วยยาฉีด Diazepam และ Phenytoin ทางหลอดเลือดดำ ยาต้านพิษจำเพาะใดที่ต้องรีบให้ในขนาดมิลลิกรัมเท่ากับขนาดยา INH ที่ผู้ป่วยรับประทาน</t>
        </is>
      </c>
      <c r="C25" s="100" t="n"/>
      <c r="D25" s="88" t="inlineStr">
        <is>
          <t>Pyridoxine (Vitamin B6) IV</t>
        </is>
      </c>
      <c r="E25" s="88" t="inlineStr">
        <is>
          <t>Thiamine (Vitamin B1) IV</t>
        </is>
      </c>
      <c r="F25" s="88" t="inlineStr">
        <is>
          <t>Folic acid IV</t>
        </is>
      </c>
      <c r="G25" s="88" t="inlineStr">
        <is>
          <t>Calcium gluconate IV</t>
        </is>
      </c>
      <c r="H25" s="88" t="inlineStr">
        <is>
          <t>Sodium bicarbonate IV</t>
        </is>
      </c>
      <c r="I25" s="100" t="n">
        <v>1</v>
      </c>
      <c r="J25" s="88" t="inlineStr">
        <is>
          <t>✅ คำตอบที่ถูกต้อง: ข้อ ก. Pyridoxine (Vitamin B6) IV
💡 Background:
Isoniazid (INH) มีโครงสร้างคล้าย Pyridoxine เมื่อได้รับเกินขนาด INH จะเข้าจับและยับยั้งเอนไซม์ Pyridoxine phosphokinase ทำให้ไม่สามารถเปลี่ยน Pyridoxine เป็น Active form คือ Pyridoxal-5-phosphate (PLP) ได้ และ INH ยังเร่งการขับถ่าย Pyridoxine ออกทางไต เมื่อขาด PLP เอนไซม์ Glutamic acid decarboxylase (GAD) จะไม่สามารถทำงานได้ ทำให้การสังเคราะห์ Gamma-aminobutyric acid (GABA) ซึ่งเป็นสารสื่อประสาทชนิดยับยั้ง (Inhibitory neurotransmitter) ในสมองลดฮวบ ส่งผลให้เกิดอาการชักแบบควบคุมไม่ได้ (Refractory seizures) และชักต่อเนื่อง (Status epilepticus)
🎯 ทำไมข้อนี้ถึงถูก:
Pyridoxine (Vitamin B6) เป็น Specific antidote ขนานแท้สำหรับ INH overdose:
• ขนาดยาที่ให้: คำนวณแบบ Gram-for-gram คือ ให้ Vitamin B6 ทางหลอดเลือดดำในขนาดกรัมเท่ากับจำนวนกรัมของ INH ที่กินเข้าไป (ผู้ป่วยกิน INH 5 กรัม ให้ Pyridoxine 5 กรัม IV)
• หากไม่ทราบขนาด INH ที่แน่นอน ให้ขนาดเริ่มต้น 5 กรัม IV ในผู้ใหญ่ (70 mg/kg ในเด็ก) โดยให้ช้าๆ ทางหลอดเลือดดำ ยาจะไปฟื้นฟูระดับ GABA ในสมองและหยุดอาการชักได้ทันที
🔍 ข้ออื่นผิดเพราะอะไร:
• ข้อ ข. Thiamine (B1) ใช้สำหรับ Wernicke's encephalopathy หรือ Beriberi
• ข้อ ค. Folic acid ใช้ใน Methanol poisoning
• ข้อ ง. Calcium gluconate ไม่สามารถแก้กลไกการขาด GABA ได้
• ข้อ จ. Sodium bicarbonate ช่วยลดภาวะกรดแต่ไม่สามารถหยุดอาการชักที่เกิดจากการขาด GABA ได้ และอาการชักจาก INH มักดื้อต่อ Phenytoin (ห้ามให้ Phenytoin ใน INH seizure เพราะไม่ได้ผลและเพิ่มพิษ)
📖 Guideline อ้างอิง:
ACMT Practice Guidelines: Management of Isoniazid Overdose และ Ramathibodi Poison Center
📌 จุดจำก่อนสอบ:
• Isoniazid Overdose Triad: Refractory seizures + Severe metabolic acidosis + Coma
• Antidote: Pyridoxine (Vit B6) บริหารแบบ Gram-for-gram IV
• ห้ามใช้ Phenytoin ในอาการชักจาก INH ให้ใช้ Benzodiazepines + Pyridoxine เท่านั้น</t>
        </is>
      </c>
      <c r="K25" s="100" t="n"/>
      <c r="L25" s="88" t="inlineStr">
        <is>
          <t>Antituberculosis Drug Overdose</t>
        </is>
      </c>
      <c r="M25" s="100" t="inlineStr">
        <is>
          <t>Clinic</t>
        </is>
      </c>
      <c r="N25" s="88" t="inlineStr">
        <is>
          <t>Isoniazid toxicity &amp; Pyridoxine gram-for-gram</t>
        </is>
      </c>
      <c r="O25" s="100" t="n"/>
      <c r="P25" s="100" t="n"/>
      <c r="Q25" s="100" t="n"/>
    </row>
    <row r="26" ht="64.95" customHeight="1" s="49">
      <c r="A26" s="100" t="n">
        <v>24</v>
      </c>
      <c r="B26" s="88" t="inlineStr">
        <is>
          <t>ผู้ป่วย 3 รายในครอบครัวเดียวกัน ถูกนำส่งโรงพยาบาลเนื่องจากหมดสติในรถยนต์ที่จอดติดเครื่องยนต์นอนหลับ ตรวจร่างกายพบผิวหนังมีสีแดงระเรื่อ (Cherry-red lips) ผู้ป่วยรายหนึ่งรู้สึกตัวแล้วแต่บ่นปวดศีรษะตุบๆ คลื่นไส้ เวียนศีรษะ เครื่อง Pulse oximeter วัดค่า SpO2 ได้ 98% แต่ผลตรวจ Arterial Blood Gas ด้วยเครื่อง Co-oximeter พบระดับ Carboxyhemoglobin (COHb) สูงถึง 35% ข้อใดคือการจัดการที่ถูกต้องที่สุด</t>
        </is>
      </c>
      <c r="C26" s="100" t="n"/>
      <c r="D26" s="88" t="inlineStr">
        <is>
          <t>ให้ออกซิเจนความเข้มข้น 100% ผ่าน Non-rebreather mask ทันที และพิจารณาส่งรับการบำบัดด้วย Hyperbaric Oxygen Therapy (HBOT)</t>
        </is>
      </c>
      <c r="E26" s="88" t="inlineStr">
        <is>
          <t>ให้ถอดหน้ากากออกซิเจนออกได้เนื่องจากค่า SpO2 ปกติ 98%</t>
        </is>
      </c>
      <c r="F26" s="88" t="inlineStr">
        <is>
          <t>ฉีด Methylene blue ทางหลอดเลือดดำทันที</t>
        </is>
      </c>
      <c r="G26" s="88" t="inlineStr">
        <is>
          <t>ให้ Sodium thiosulfate ทางหลอดเลือดดำ</t>
        </is>
      </c>
      <c r="H26" s="88" t="inlineStr">
        <is>
          <t>ให้การรักษาแบบประคับประคองโดยสูดอากาศปกติ (Room air) เนื่องจาก CO สลายตัวได้เอง</t>
        </is>
      </c>
      <c r="I26" s="100" t="n">
        <v>1</v>
      </c>
      <c r="J26" s="88" t="inlineStr">
        <is>
          <t>✅ คำตอบที่ถูกต้อง: ข้อ ก. ให้ออกซิเจนความเข้มข้น 100% ผ่าน Non-rebreather mask ทันที และพิจารณาส่งรับการบำบัดด้วย Hyperbaric Oxygen Therapy (HBOT)
💡 Background:
ก๊าซคาร์บอนมอนอกไซด์ (Carbon monoxide: CO) ไม่มีสี ไม่มีกลิ่น เกิดจากการเผาไหม้ไม่สมบูรณ์ (เช่น ควันไอเสียรถยนต์ การจุดเตาถ่านในห้องปิด) CO จะจับกับ Hemoglobin กลายเป็น Carboxyhemoglobin (COHb) โดยมีความสามารถในการจับแน่นกว่าออกซิเจนถึง 200-250 เท่า และทำให้ Oxygen-hemoglobin dissociation curve เบี่ยงไปทางซ้าย (Left shift) ปลดปล่อยออกซิเจนให้เนื้อเยื่อไม่ได้ เกิด Tissue hypoxia ทั่วร่างกาย
🎯 ทำไมข้อนี้ถึงถูก:
1) Pitfall สำคัญ: เครื่อง Standard pulse oximeter ทั่วไปแยกไม่ออกระหว่าง Oxyhemoglobin กับ Carboxyhemoglobin จึงอ่านค่า SpO2 สูงลวงตา (False normal/high) ต้องใช้เครื่อง Co-oximeter เท่านั้น
2) การรักษา: ออกซิเจนคือยาต้านพิษ (Oxygen is the antidote):
   • ที่ Room air (21% O2): ค่าครึ่งชีวิตของ COHb ประมาณ 300-320 นาที (4-5 ชั่วโมง)
   • ให้ 100% Normobaric Oxygen (NBO): ลด half-life เหลือ 60-90 นาที
   • ให้ Hyperbaric Oxygen (HBOT 2.5-3.0 atm): ลด half-life เหลือเพียง 20-30 นาที
ผู้ป่วยที่มีอาการทางระบบประสาท หมดสติ หรือ COHb &gt; 25% มีข้อบ่งชี้ในการส่งทำ Hyperbaric Oxygen Therapy (HBOT) เพื่อลดภาวะแทรกซ้อนทางระบบประสาทระยะยาว (Delayed Neurological Sequelae: DNS)
🔍 ข้ออื่นผิดเพราะอะไร:
• ข้อ ข. เป็นข้อผิดพลาดร้ายแรง ค่า SpO2 98% เป็นค่าลวงตา
• ข้อ ค. Methylene blue ใช้สำหรับ Methemoglobinemia ไม่ใช่ CO poisoning (หากให้ใน CO จะยิ่งทำให้การขนส่งออกซิเจนแย่ลง)
• ข้อ ง. Sodium thiosulfate ใช้กับ Cyanide
• ข้อ จ. การปล่อยให้สูด Room air ทำให้เนื้อเยื่อสมองและหัวใจขาดออกซิเจนยาวนาน เกิดอันตรายถาวร
📖 Guideline อ้างอิง:
Undersea and Hyperbaric Medical Society (UHMS) Guidelines on Carbon Monoxide Poisoning
📌 จุดจำก่อนสอบ:
• Pulse oximeter ปกติไม่ได้แปลว่าไม่มี CO poisoning (ต้องตรวจ COHb ด้วย Co-oximeter)
• ออกซิเจนคือ Antidote: ให้ 100% O2 via Non-rebreather mask ทุกราย
• ข้อบ่งชี้ HBOT: หมดสติ, อาการทางสมองรุนแรง, ชัก, หัวใจขาดเลือด, สตรีตั้งครรภ์ที่มี COHb &gt; 15-20%, หรือ COHb &gt; 25%</t>
        </is>
      </c>
      <c r="K26" s="100" t="n"/>
      <c r="L26" s="88" t="inlineStr">
        <is>
          <t>Inhalation Toxicology</t>
        </is>
      </c>
      <c r="M26" s="100" t="inlineStr">
        <is>
          <t>Clinic</t>
        </is>
      </c>
      <c r="N26" s="88" t="inlineStr">
        <is>
          <t>Carbon monoxide poisoning &amp; Pulse oximeter pitfall</t>
        </is>
      </c>
      <c r="O26" s="100" t="n"/>
      <c r="P26" s="100" t="n"/>
      <c r="Q26" s="100" t="n"/>
    </row>
    <row r="27" ht="64.95" customHeight="1" s="49">
      <c r="A27" s="100" t="n">
        <v>25</v>
      </c>
      <c r="B27" s="88" t="inlineStr">
        <is>
          <t>ทารกอายุ 4 เดือน ได้รับยาชาเฉพาะที่ Benzocaine เจลทาเหงือกแก้ปวดฟัน ต่อมามีอาการเขียวคล้ำ (Cyanosis) ปลายมือปลายเท้าและริมฝีปากเป็นสีม่วงคล้ำ วัด SpO2 ได้ 85% ตลอดเวลาแม้จะให้ออกซิเจน 100% เลือดที่เจาะจากหลอดเลือดดำมีสีน้ำตาลช็อกโกแลต (Chocolate brown blood) และไม่เปลี่ยนเป็นสีแดงเมื่อสัมผัสอากาศ ยาต้านพิษจำเพาะใดที่ต้องให้ทางหลอดเลือดดำ และมีข้อห้ามใช้ในผู้ป่วยที่มีภาวะเอนไซม์ใดบกพร่อง</t>
        </is>
      </c>
      <c r="C27" s="100" t="n"/>
      <c r="D27" s="88" t="inlineStr">
        <is>
          <t>Methylene blue — มีข้อห้ามใช้ในผู้ป่วย G6PD deficiency</t>
        </is>
      </c>
      <c r="E27" s="88" t="inlineStr">
        <is>
          <t>N-acetylcysteine — มีข้อห้ามใช้ในผู้ป่วยตับวาย</t>
        </is>
      </c>
      <c r="F27" s="88" t="inlineStr">
        <is>
          <t>Deferoxamine — มีข้อห้ามใช้ในผู้ป่วยโรคไต</t>
        </is>
      </c>
      <c r="G27" s="88" t="inlineStr">
        <is>
          <t>Atropine — มีข้อห้ามใช้ในผู้ป่วยโรคต้อหิน</t>
        </is>
      </c>
      <c r="H27" s="88" t="inlineStr">
        <is>
          <t>Sodium thiosulfate — มีข้อห้ามใช้ในผู้ป่วยแพ้อาหารทะเล</t>
        </is>
      </c>
      <c r="I27" s="100" t="n">
        <v>1</v>
      </c>
      <c r="J27" s="88" t="inlineStr">
        <is>
          <t>✅ คำตอบที่ถูกต้อง: ข้อ ก. Methylene blue — มีข้อห้ามใช้ในผู้ป่วย G6PD deficiency
💡 Background:
Methemoglobin เกิดจากธาตุเหล็กในโมเลกุลฮีโมโกลบินถูกออกซิไดซ์จาก Ferrous (Fe2+) ไปเป็น Ferric (Fe3+) ซึ่งไม่สามารถจับและขนส่งออกซิเจนได้ สารที่มักกระตุ้นให้เกิดภาวะนี้ ได้แก่ ยาชาเฉพาะที่ (Benzocaine, Prilocaine/EMLA), ยาแดปโซน (Dapsone), ยาซัลฟา (Sulfonamides), สารไนไตรต์/ไนเตรต (Nitrites ในน้ำบาดาลหรืออาหารหมักดอง) อาการทางคลินิกเด่นคือ สีผิวเขียวคล้ำ (Slate-gray cyanosis), SpO2 ค้างอยู่ที่ประมาณ 85% (Oxygen saturation gap) และเลือดเป็นสีช็อกโกแลต (Chocolate brown blood)
🎯 ทำไมข้อนี้ถึงถูก:
1) Methylene blue (1-2 mg/kg IV) เป็น Specific antidote ออกฤทธิ์เป็น Cofactor ให้กับเอนไซม์ NADPH-methemoglobin reductase เปลี่ยน Fe3+ กลับมาเป็น Fe2+ ได้อย่างรวดเร็ว
2) ข้อห้ามใช้ที่สำคัญยิ่ง: ห้ามใช้ Methylene blue ในผู้ป่วยภาวะพร่องเอนไซม์ G6PD (Glucose-6-Phosphate Dehydrogenase deficiency) เนื่องจากในผู้ป่วย G6PD เซลล์จะขาด NADPH ทำให้ Methylene blue ไม่สามารถออกฤทธิ์ได้ และตัวมันเองจะทำหน้าที่เป็น Oxidizing agent ซ้ำเติม ทำให้เกิดภาวะเม็ดเลือดแดงแตกเฉียบพลันอย่างรุนแรง (Severe acute hemolysis) หากผู้ป่วยเป็น G6PD deficiency ให้เลือกใช้วิตามินซีขนาดสูง (High-dose Ascorbic acid IV) หรือทำ Exchange transfusion แทน
🔍 ข้ออื่นผิดเพราะอะไร:
• ข้อ ข. ถึง จ. ไม่ใช่ Antidote สำหรับภาวะ Methemoglobinemia
📖 Guideline อ้างอิง:
AACT Practice Guidelines on the Treatment of Methemoglobinemia
📌 จุดจำก่อนสอบ:
• Methemoglobinemia Clues: Cyanosis refractory to O2 + Saturation gap (SpO2 ~85%) + Chocolate brown blood
• Antidote: Methylene blue 1-2 mg/kg IV slow infusion
• ข้อห้ามเด็ดขาด: G6PD Deficiency (ทำให้เกิด Severe hemolysis) -&gt; ใช้ Ascorbic acid แทน</t>
        </is>
      </c>
      <c r="K27" s="100" t="n"/>
      <c r="L27" s="88" t="inlineStr">
        <is>
          <t>Methemoglobinemia</t>
        </is>
      </c>
      <c r="M27" s="100" t="inlineStr">
        <is>
          <t>Clinic</t>
        </is>
      </c>
      <c r="N27" s="88" t="inlineStr">
        <is>
          <t>Methylene blue &amp; G6PD contraindication</t>
        </is>
      </c>
      <c r="O27" s="100" t="n"/>
      <c r="P27" s="100" t="n"/>
      <c r="Q27" s="100" t="n"/>
    </row>
    <row r="28" ht="64.95" customHeight="1" s="49">
      <c r="A28" s="100" t="n">
        <v>26</v>
      </c>
      <c r="B28" s="88" t="inlineStr">
        <is>
          <t>หญิงอายุ 75 ปี เป็นโรคไตเรื้อรัง (CKD Stage 4) พลั้งเผลอรับประทานยา Glipizide ขนาด 5 มก. ผิดเป็น 10 เม็ด (50 มก.) เกิดอาการเหงื่อแตก ใจสั่น หมดสติจากภาวะ Hypoglycemia รุนแรง (DTX 28 mg/dL) หลังได้รับ 50% Dextrose 50 mL ทางหลอดเลือดดำ ผู้ป่วยรู้สึกตัวดี แต่น้ำตาลกลับตกลงซ้ำอีกหลายครั้ง (Recurrent hypoglycemia) ยาใดเป็น Antidote จำเพาะที่ยับยั้งการหลั่งอินซูลินจากตับอ่อนเพื่อป้องกันน้ำตาลตกซ้ำ</t>
        </is>
      </c>
      <c r="C28" s="100" t="n"/>
      <c r="D28" s="88" t="inlineStr">
        <is>
          <t>Octreotide</t>
        </is>
      </c>
      <c r="E28" s="88" t="inlineStr">
        <is>
          <t>Glucagon</t>
        </is>
      </c>
      <c r="F28" s="88" t="inlineStr">
        <is>
          <t>Hydrocortisone</t>
        </is>
      </c>
      <c r="G28" s="88" t="inlineStr">
        <is>
          <t>Diazoxide เดี่ยวๆ แบบพ่นจมูก</t>
        </is>
      </c>
      <c r="H28" s="88" t="inlineStr">
        <is>
          <t>Metformin</t>
        </is>
      </c>
      <c r="I28" s="100" t="n">
        <v>1</v>
      </c>
      <c r="J28" s="88" t="inlineStr">
        <is>
          <t>✅ คำตอบที่ถูกต้อง: ข้อ ก. Octreotide
💡 Background:
ยากลุ่ม Sulfonylureas (เช่น Glipizide, Glibenclamide) ออกฤทธิ์ปิด ATP-sensitive K+ channels บน Beta-cells ของตับอ่อน ทำให้เกิด Depolarization และเปิด Voltage-gated Ca2+ channels นำไปสู่การหลั่ง Insulin ออกมาอย่างต่อเนื่อง เมื่อเกิด Overdose การให้สารละลายกลูโคสเข้มข้น (Hypertonic dextrose) จะยิ่งไปกระตุ้นตับอ่อนให้หลั่งอินซูลินออกมาเพิ่มขึ้นอีก ทำให้เกิดวงจรอุบาทว์ของภาวะน้ำตาลตกซ้ำซาก (Rebound / Recurrent hypoglycemia)
🎯 ทำไมข้อนี้ถึงถูก:
Octreotide เป็น Synthetic somatostatin analog ออกฤทธิ์จับกับ Somatostatin receptor-2 (SSTR-2) บน Beta-cells ของตับอ่อน ยับยั้งการเปิด Voltage-gated calcium channels ทำให้หยุดการหลั่ง Insulin ได้อย่างมีประสิทธิภาพ ช่วยป้องกันการเกิด Recurrent hypoglycemia ได้อย่างยั่งยืน โดยบริหารยาในขนาด 50-100 mcg ฉีดใต้ผิวหนัง (SC) หรือเข้าหลอดเลือดดำ (IV) ทุก 6-12 ชั่วโมง
🔍 ข้ออื่นผิดเพราะอะไร:
• ข้อ ข. Glucagon ออกฤทธิ์สลาย Glycogen ในตับ แต่ในผู้สูงอายุหรือผู้ที่ได้รับ Sulfonylurea ขนาดสูง ไกลโคเจนในตับมักถูกใช้จนหมดแล้ว อีกทั้ง Glucagon เองสามารถกระตุ้นการหลั่งอินซูลินจากตับอ่อนได้ จึงไม่เหมาะสำหรับการป้องกันภาวะน้ำตาลตกซ้ำ
• ข้อ ค. Hydrocortisone ออกฤทธิ์เพิ่มน้ำตาลได้ช้ามาก (หลายชั่วโมง) ไม่ทันท่วงที
• ข้อ ง. Diazoxide ชนิดรับประทานออกฤทธิ์เปิด K+ channel ยับยั้งอินซูลินได้ แต่มีผลข้างเคียงความดันต่ำ คลื่นไส้ และหาได้ยากในห้องฉุกเฉิน ไม่มีรูปแบบพ่นจมูก
• ข้อ จ. Metformin เป็นยาลดน้ำตาล ห้ามให้เด็ดขาด
📖 Guideline อ้างอิง:
American College of Medical Toxicology (ACMT) Practice Guideline on the Management of Sulfonylurea Poisoning
📌 จุดจำก่อนสอบ:
• Sulfonylurea Overdose: การให้ Glucose เพียงอย่างเดียวทำให้เกิด Rebound hypoglycemia (เพราะ Glucose ไปกระตุ้นการหลั่ง Insulin ซ้ำ)
• Antidote ทางเลือกแรกป้องกัน Hypoglycemia ซ้ำ: Octreotide SC/IV</t>
        </is>
      </c>
      <c r="K28" s="100" t="n"/>
      <c r="L28" s="88" t="inlineStr">
        <is>
          <t>Oral Hypoglycemic Overdose</t>
        </is>
      </c>
      <c r="M28" s="100" t="inlineStr">
        <is>
          <t>Clinic</t>
        </is>
      </c>
      <c r="N28" s="88" t="inlineStr">
        <is>
          <t>Sulfonylurea-induced hypoglycemia &amp; Octreotide</t>
        </is>
      </c>
      <c r="O28" s="100" t="n"/>
      <c r="P28" s="100" t="n"/>
      <c r="Q28" s="100" t="n"/>
    </row>
    <row r="29" ht="64.95" customHeight="1" s="49">
      <c r="A29" s="100" t="n">
        <v>27</v>
      </c>
      <c r="B29" s="88" t="inlineStr">
        <is>
          <t>ผู้ป่วยโรคมะเร็งได้รับยาเคมีบำบัด High-dose Methotrexate (HD-MTX) ทางหลอดเลือดดำ 48 ชั่วโมงต่อมาตรวจพบระดับ Serum Methotrexate สูงค้างในระดับที่เป็นพิษรุนแรงและมีภาวะไตวายเฉียบพลันร่วมด้วย ยาใดต้องให้เพื่อทำหน้าที่เป็น 'Leucovorin rescue' เพื่อแย่งจับและเติมเต็ม Folate pool ให้เซลล์ปกติ และหากต้องการทำลายโมเลกุลยา Methotrexate ในเลือดโดยตรงต้องใช้เอนไซม์ใด</t>
        </is>
      </c>
      <c r="C29" s="100" t="n"/>
      <c r="D29" s="88" t="inlineStr">
        <is>
          <t>Leucovorin (Folinic acid) สำหรับ Rescue และใช้ Glucarpidase (Voraxaze) ในการสลาย Methotrexate</t>
        </is>
      </c>
      <c r="E29" s="88" t="inlineStr">
        <is>
          <t>Folic acid สำหรับ Rescue และใช้ Urate oxidase ในการสลาย</t>
        </is>
      </c>
      <c r="F29" s="88" t="inlineStr">
        <is>
          <t>N-acetylcysteine สำหรับ Rescue และใช้ Rasburicase ในการสลาย</t>
        </is>
      </c>
      <c r="G29" s="88" t="inlineStr">
        <is>
          <t>Thiamine สำหรับ Rescue และใช้ Deferoxamine ในการสลาย</t>
        </is>
      </c>
      <c r="H29" s="88" t="inlineStr">
        <is>
          <t>Pyridoxine สำหรับ Rescue และใช้ Pegloticase ในการสลาย</t>
        </is>
      </c>
      <c r="I29" s="100" t="n">
        <v>1</v>
      </c>
      <c r="J29" s="88" t="inlineStr">
        <is>
          <t>✅ คำตอบที่ถูกต้อง: ข้อ ก. Leucovorin (Folinic acid) สำหรับ Rescue และใช้ Glucarpidase (Voraxaze) ในการสลาย Methotrexate
💡 Background:
Methotrexate (MTX) ออกฤทธิ์ยับยั้งเอนไซม์ Dihydrofolate reductase (DHFR) ทำให้เซลล์ขาด Tetrahydrofolate (THF) ซึ่งจำเป็นต่อการสังเคราะห์ Purine และ Thymidylate นำไปสู่การหยุดชะงักของการสังเคราะห์ DNA และเซลล์ตาย ในการให้ High-dose MTX ร่างกายจะเกิดภาวะพิษต่อไขกระดูก (Myelosuppression), ทางเดินอาหาร (Mucositis) และพิษต่อไตจากการตกตะกอนของผลึก MTX ในท่อไต
🎯 ทำไมข้อนี้ถึงถูก:
1) Leucovorin (Folinic acid / 5-formyl-THF) เป็น Active form ของ Folate ที่สามารถเข้าสู่เซลล์และถูกเปลี่ยนเป็น THF ได้โดยตรงโดยไม่ต้องพึ่งพาเอนไซม์ DHFR จึงทำหน้าที่เป็น 'Leucovorin rescue' กู้ชีพเซลล์ปกติของไขกระดูกและเยื่อบุทางเดินอาหารไม่ให้ถูกทำลาย
2) ในกรณีที่เกิด Delayed MTX clearance ร่วมกับภาวะไตวายเฉียบพลัน (Severe MTX-induced renal failure) ยา Glucarpidase (Voraxaze) ซึ่งเป็น Recombinant bacterial carboxypeptidase G2 enzyme จะทำหน้าที่ย่อยสลายโมเลกุล Methotrexate ในกระแสเลือดให้กลายเป็นสารที่ไม่เป็นพิษ (DAMPA) และขับทิ้งทางตับอย่างรวดเร็วภายใน 15 นาที
🔍 ข้ออื่นผิดเพราะอะไร:
• ข้อ ข. Folic acid ธรรมดาต้องอาศัยเอนไซม์ DHFR ในการเปลี่ยนเป็นรูปออกฤทธิ์ ซึ่งถูก MTX ยับยั้งอยู่ จึงไม่สามารถใช้ทำ Rescue ได้
• ข้อ ค. Rasburicase (Urate oxidase) ใช้สลาย Uric acid ในภาวะ Tumor Lysis Syndrome ไม่เกี่ยวข้องกับ MTX
• ข้อ ง. และ จ. Thiamine และ Pyridoxine ไม่เกี่ยวข้องกับวิถี Folate metabolism
📖 Guideline อ้างอิง:
Consensus Guidelines for the Management of Methotrexate Toxicity, Journal of Clinical Oncology &amp; National Comprehensive Cancer Network (NCCN)
📌 จุดจำก่อนสอบ:
• High-dose MTX Rescue = Leucovorin (Folinic acid) ไม่ใช่ Folic acid
• MTX toxicity with acute renal failure = Glucarpidase (ย่อย MTX ในพลาสมาโดยตรง)
• การป้องกัน: Hydration + Alkalinization of urine (Sodium bicarbonate รักษาระดับ Urine pH &gt; 7.0) เพื่อป้องกันผลึก MTX ตกตะกอนในไต</t>
        </is>
      </c>
      <c r="K29" s="100" t="n"/>
      <c r="L29" s="88" t="inlineStr">
        <is>
          <t>Oncology Antidotes</t>
        </is>
      </c>
      <c r="M29" s="100" t="inlineStr">
        <is>
          <t>Clinic</t>
        </is>
      </c>
      <c r="N29" s="88" t="inlineStr">
        <is>
          <t>Leucovorin rescue and Glucarpidase in MTX toxicity</t>
        </is>
      </c>
      <c r="O29" s="100" t="n"/>
      <c r="P29" s="100" t="n"/>
      <c r="Q29" s="100" t="n"/>
    </row>
    <row r="30" ht="64.95" customHeight="1" s="49">
      <c r="A30" s="100" t="n">
        <v>28</v>
      </c>
      <c r="B30" s="88" t="inlineStr">
        <is>
          <t>ผู้ป่วยวัยรุ่นรับประทานยาแอสไพริน (Aspirin) ขนาด 500 มก. ไปจำนวน 40 เม็ด (20 กรัม) มีอาการหูอื้อ (Tinnitus), หายใจหอบลึกและเร็ว (Hyperventilation), คลื่นไส้อาเจียน, มีไข้ และผลเลือดพบ Mixed respiratory alkalosis ร่วมกับ High anion gap metabolic acidosis ข้อใดเป็นแนวทางการเร่งการขับถ่ายยาออกจากร่างกายที่มีประสิทธิภาพสูงสุด</t>
        </is>
      </c>
      <c r="C30" s="100" t="n"/>
      <c r="D30" s="88" t="inlineStr">
        <is>
          <t>การทำ Urine alkalinization ด้วย Sodium bicarbonate ทางหลอดเลือดดำเพื่อรักษาระดับ pH ของปัสสาวะให้อยู่ที่ 7.5-8.5 (Ion trapping)</t>
        </is>
      </c>
      <c r="E30" s="88" t="inlineStr">
        <is>
          <t>การให้ Ammonium chloride เพื่อทำปัสสาวะให้เป็นกรดเร่งการขับยา</t>
        </is>
      </c>
      <c r="F30" s="88" t="inlineStr">
        <is>
          <t>การให้สารน้ำ Isotonic saline เพียงอย่างเดียวโดยไม่ต้องปรับความเป็นกรดด่าง</t>
        </is>
      </c>
      <c r="G30" s="88" t="inlineStr">
        <is>
          <t>การให้ Furosemide ขนาดสูงเพื่อเร่งการขับปัสสาวะ (Forced diuresis)</t>
        </is>
      </c>
      <c r="H30" s="88" t="inlineStr">
        <is>
          <t>การฉีด N-acetylcysteine เพื่อจับกับ Salicylate</t>
        </is>
      </c>
      <c r="I30" s="100" t="n">
        <v>1</v>
      </c>
      <c r="J30" s="88" t="inlineStr">
        <is>
          <t>✅ คำตอบที่ถูกต้อง: ข้อ ก. การทำ Urine alkalinization ด้วย Sodium bicarbonate ทางหลอดเลือดดำเพื่อรักษาระดับ pH ของปัสสาวะให้อยู่ที่ 7.5-8.5 (Ion trapping)
💡 Background:
Salicylate มีคุณสมบัติเป็นกรดอ่อน (pKa ~3.5) และสามารถผ่าน Blood-Brain Barrier เข้าสู่สมองได้เมื่ออยู่ในรูปที่ไม่แตกตัว (Non-ionized form) พิษของ Salicylate จะไปกระตุ้นศูนย์ควบคุมการหายใจในสมองโดยตรง ทำให้เกิด Respiratory alkalosis และไปขัดขวางกระบวนการ Oxidative phosphorylation (Uncoupling of oxidative phosphorylation) ทำให้เกิดการสร้างความร้อน (Hyperthermia) และสร้างกรดแลกติก เกิด Anion gap metabolic acidosis
🎯 ทำไมข้อนี้ถึงถูก:
การทำ Urine alkalinization ด้วย Sodium bicarbonate IV:
1) เพิ่ม pH ของเลือดและปัสสาวะ: เมื่อปัสสาวะมีค่า pH 7.5-8.5 Salicylate ในท่อไตจะเปลี่ยนรูปไปเป็น Ionized form (แตกตัวมีประจุ) ไม่สามารถแพร่กลับผ่านผนังเซลล์ท่อไตเข้าสู่กระแสเลือดได้ เรียกว่าปรากฏการณ์ 'Ion trapping' ทำให้ขับถ่าย Salicylate ออกทางปัสสาวะเพิ่มขึ้นกว่า 10-20 เท่า
2) การเพิ่ม pH ในเลือดยังช่วยดึง Salicylate ออกจากเนื้อเยื่อสมองเข้าสู่กระแสเลือดอีกด้วย
3) ต้องรักษาระดับ Potassium ในเลือดให้ปกติ (&gt; 4.0 mEq/L) เสมอ เพราะหากมีภาวะ Hypokalemia ไตจะขับ H+ แทน K+ ทำให้ปัสสาวะไม่เป็นด่าง (Paradoxical aciduria)
🔍 ข้ออื่นผิดเพราะอะไร:
• ข้อ ข. การทำปัสสาวะให้เป็นกรดจะทำให้ Salicylate อยู่ในรูปไม่แตกตัว ดูดซึมกลับเข้าเลือดและสมองมากขึ้น ส่งผลให้ผู้ป่วยเสียชีวิต
• ข้อ ค. สารน้ำธรรมดาไม่สามารถเปลี่ยนอัตราการขับถ่าย Salicylate ได้อย่างมีนัยสำคัญ
• ข้อ ง. Forced diuresis ไม่มีประโยชน์และเสี่ยงต่อการเกิดน้ำท่วมปอด (Pulmonary edema) และสมองบวม
• ข้อ จ. N-acetylcysteine เป็น Antidote ของ Paracetamol ไม่ใช่ Aspirin
📖 Guideline อ้างอิง:
EXTRIP Workgroup Recommendations for Salicylate Poisoning และแนวทางการดูแลผู้ป่วยได้รับพิษจาก Salicylate ศูนย์พิษวิทยารามาธิบดี
📌 จุดจำก่อนสอบ:
• Salicylate Toxicity Triad: Tinnitus + Hyperventilation + Mixed acid-base disorder
• Key treatment: Urine alkalinization (Target Urine pH 7.5-8.5) ด้วย NaHCO3 IV + ให้ K+ เสริม
• ข้อบ่งชี้ Hemodialysis ใน Salicylate: ระดับยา &gt; 90-100 mg/dL, ไตวาย, ปอดบวมน้ำ, สมองบวม, ชัก หรืออาการทางคลินิกแย่ลงแม้ทำ alkalinization แล้ว</t>
        </is>
      </c>
      <c r="K30" s="100" t="n"/>
      <c r="L30" s="88" t="inlineStr">
        <is>
          <t>Salicylate Toxicity</t>
        </is>
      </c>
      <c r="M30" s="100" t="inlineStr">
        <is>
          <t>Clinic</t>
        </is>
      </c>
      <c r="N30" s="88" t="inlineStr">
        <is>
          <t>Aspirin toxicity &amp; Urine alkalinization (Ion trapping)</t>
        </is>
      </c>
      <c r="O30" s="100" t="n"/>
      <c r="P30" s="100" t="n"/>
      <c r="Q30" s="100" t="n"/>
    </row>
    <row r="31" ht="64.95" customHeight="1" s="49">
      <c r="A31" s="100" t="n">
        <v>29</v>
      </c>
      <c r="B31" s="88" t="inlineStr">
        <is>
          <t>พยาบาลแจ้งว่าเกิดเหตุน้ำยาเคมีบำบัดรั่วซึมออกนอกหลอดเลือดดำ (Extravasation) ของยา Doxorubicin (Adriamycin) ซึ่งเป็นยาเคมีบำบัดกลุ่ม Anthracycline จัดเป็น Vesicant drug ที่ทำให้เนื้อเยื่อตายอย่างรุนแรง ยาต้านพิษจำเพาะชนิดใดที่ได้รับการรับรองจาก US-FDA ให้ฉีดเข้าหลอดเลือดดำเพื่อป้องกันเนื้อเยื่อเน่าตายจาก Anthracycline extravasation</t>
        </is>
      </c>
      <c r="C31" s="100" t="n"/>
      <c r="D31" s="88" t="inlineStr">
        <is>
          <t>Dexrazoxane (Totect / Savene)</t>
        </is>
      </c>
      <c r="E31" s="88" t="inlineStr">
        <is>
          <t>Hyaluronidase</t>
        </is>
      </c>
      <c r="F31" s="88" t="inlineStr">
        <is>
          <t>Sodium thiosulfate</t>
        </is>
      </c>
      <c r="G31" s="88" t="inlineStr">
        <is>
          <t>Dimercaprol</t>
        </is>
      </c>
      <c r="H31" s="88" t="inlineStr">
        <is>
          <t>Phentolamine</t>
        </is>
      </c>
      <c r="I31" s="100" t="n">
        <v>1</v>
      </c>
      <c r="J31" s="88" t="inlineStr">
        <is>
          <t>✅ คำตอบที่ถูกต้อง: ข้อ ก. Dexrazoxane (Totect / Savene)
💡 Background:
Doxorubicin, Daunorubicin, Epirubicin (กลุ่ม Anthracyclines) เป็นยาเคมีบำบัดกลุ่ม DNA-binding vesicants เมื่อรั่วซึมออกนอกหลอดเลือด ตัวยาจะถูกเซลล์เนื้อเยื่อรอบข้างจับไว้และทำให้เซลล์ตายอย่างต่อเนื่อง เกิดแผลเปื่อยลึก เนื้อตายลุกลาม (Progressive tissue necrosis) ที่รักษาไม่หายและอาจต้องผ่าตัดตัดแขนขา
🎯 ทำไมข้อนี้ถึงถูก:
Dexrazoxane เป็น Specific antidote ที่ออกฤทธิ์ยับยั้งเอนไซม์ Topoisomerase II และทำหน้าที่เป็น Intracellular iron chelator ป้องกันการสร้าง Reactive oxygen species (Free radicals) ที่ทำลายเนื้อเยื่อ ได้รับการรับรองให้ใช้รักษา Anthracycline extravasation โดยให้ทางหลอดเลือดดำวันละครั้ง ติดต่อกัน 3 วัน โดยต้องเริ่มให้เร็วที่สุดภายใน 6 ชั่วโมงหลังเกิดเหตุ
🔍 ข้ออื่นผิดเพราะอะไร:
• ข้อ ข. Hyaluronidase ฉีดใต้ผิวหนังรอบแผล ใช้สำหรับยาเคมีบำบัดกลุ่ม Vinca alkaloids (Vincristine, Vinblastine) และ Taxanes เพื่อสลายสาร Hyaluronic acid ในเนื้อเยื่อเกี่ยวพัน ช่วยให้ยากระจายตัวและดูดซึมออกไปเจือจาง
• ข้อ ค. Sodium thiosulfate ใช้ฉีดใต้ผิวหนังเฉพาะที่สำหรับ Mechlorethamine (Nitrogen mustard) และ Cisplatin extravasation
• ข้อ ง. Dimercaprol ใช้สำหรับพิษโลหะหนัก
• ข้อ จ. Phentolamine (Alpha-receptor blocker) ใช้สำหรับ Vasopressor extravasation (เช่น Norepinephrine, Dopamine) เพื่อขยายหลอดเลือดป้องกันเนื้อตายจากการขาดเลือด
📖 Guideline อ้างอิง:
European Society for Medical Oncology (ESMO) and Oncology Nursing Society (ONS) Guidelines on Management of Chemotherapy Extravasation
📌 จุดจำก่อนสอบ:
• Anthracyclines (Doxorubicin) Extravasation -&gt; Dexrazoxane IV + ประคบเย็น (Cold pack)
• Vinca alkaloids (Vincristine) Extravasation -&gt; Hyaluronidase SC + ประคบร้อน (Warm pack)
• Vasopressors (Norepinephrine) Extravasation -&gt; Phentolamine SC รอบแผล</t>
        </is>
      </c>
      <c r="K31" s="100" t="n"/>
      <c r="L31" s="88" t="inlineStr">
        <is>
          <t>Chemotherapy Extravasation</t>
        </is>
      </c>
      <c r="M31" s="100" t="inlineStr">
        <is>
          <t>Clinic</t>
        </is>
      </c>
      <c r="N31" s="88" t="inlineStr">
        <is>
          <t>Anthracycline extravasation antidote (Dexrazoxane)</t>
        </is>
      </c>
      <c r="O31" s="100" t="n"/>
      <c r="P31" s="100" t="n"/>
      <c r="Q31" s="100" t="n"/>
    </row>
    <row r="32" ht="64.95" customHeight="1" s="49">
      <c r="A32" s="100" t="n">
        <v>30</v>
      </c>
      <c r="B32" s="88" t="inlineStr">
        <is>
          <t>ผู้ป่วยหญิงอายุ 28 ปี รับประทานยา Sertraline 100 mg OD สำหรับรักษาโรคซึมเศร้า ไปซื้อยาแก้ปวด Tramadol 50 mg มารับประทานเองวันละ 4 ครั้ง ร่วมกับยาแก้หวัด Dextromethorphan 3 วันต่อมาถูกนำส่งโรงพยาบาลด้วยอาการกระสับกระส่าย สับสน ตัวร้อนจัด (Temp 39.5 C) เหงื่อแตกท่วมตัว หัวใจเต้นเร็ว (HR 130 bpm) ตรวจร่างกายพบ Hyperreflexia, มี Clonus (ทั้ง Inducible และ Spontaneous clonus) ชัดเจนที่ข้อเท้าทั้งสองข้าง เข้าได้กับเกณฑ์ Hunter Serotonin Toxicity Criteria หากการรักษาประคับประคองและ Benzodiazepines ไม่สามารถควบคุมอาการได้ ยาใดเป็น Serotonin antagonist จำเพาะที่สามารถใช้รักษาได้</t>
        </is>
      </c>
      <c r="C32" s="100" t="n"/>
      <c r="D32" s="88" t="inlineStr">
        <is>
          <t>Cyproheptadine</t>
        </is>
      </c>
      <c r="E32" s="88" t="inlineStr">
        <is>
          <t>Bromocriptine</t>
        </is>
      </c>
      <c r="F32" s="88" t="inlineStr">
        <is>
          <t>Dantrolene</t>
        </is>
      </c>
      <c r="G32" s="88" t="inlineStr">
        <is>
          <t>Flumazenil</t>
        </is>
      </c>
      <c r="H32" s="88" t="inlineStr">
        <is>
          <t>Naloxone</t>
        </is>
      </c>
      <c r="I32" s="100" t="n">
        <v>1</v>
      </c>
      <c r="J32" s="88" t="inlineStr">
        <is>
          <t>✅ คำตอบที่ถูกต้อง: ข้อ ก. Cyproheptadine
💡 Background:
Serotonin Syndrome (Serotonin Toxicity) เกิดจากการใช้ยาที่เสริมฤทธิ์การทำงานของ Serotonin ในระบบประสาทส่วนกลางร่วมกัน (ในผู้ป่วยรายนี้คือ SSRI: Sertraline + Tramadol ซึ่งยับยั้ง Serotonin reuptake + Dextromethorphan ซึ่งเป็น Serotonin reuptake inhibitor) เกณฑ์การวินิจฉัยมาตรฐานใช้ Hunter Serotonin Toxicity Criteria โดยอาการแสดงที่มีความจำเพาะสูงสุดคือภาวะ Clonus (Spontaneous, Inducible, หรือ Ocular clonus) ร่วมกับ Agitation, Diaphoresis, Hyperthermia และ Hyperreflexia
🎯 ทำไมข้อนี้ถึงถูก:
Cyproheptadine เป็นยาแก้แพ้รุ่นแรกที่มีคุณสมบัติเป็น Potent 5-HT1A and 5-HT2A receptor antagonist ที่ออกฤทธิ์ต้านการทำงานของ Serotonin โดยตรง ใช้เป็น Specific antidote ชนิดรับประทานในผู้ป่วย Serotonin syndrome ระดับปานกลางถึงรุนแรงที่ตอบสนองไม่เพียงพอต่อการรักษาด้วย Benzodiazepines
🔍 ข้ออื่นผิดเพราะอะไร:
• ข้อ ข. Bromocriptine เป็น Dopamine agonist ใช้รักษา Neuroleptic Malignant Syndrome (NMS) ที่เกิดจากการขาด Dopamine (การใช้ใน Serotonin syndrome อาจทำให้อาการแย่ลง)
• ข้อ ค. Dantrolene เป็น Ryanodine receptor antagonist ใช้สำหรับ Malignant Hyperthermia จากยาดมสลบ ไม่ใช่ยาหลักสำหรับ Serotonin syndrome
• ข้อ ง. Flumazenil ใช้กับ Benzodiazepines
• ข้อ จ. Naloxone ใช้กับ Opioids แม้ Tramadol จะเป็น Opioid แต่อาการของผู้ป่วยรายนี้เกิดจาก Serotonin toxicity ซึ่ง Naloxone ไม่สามารถรักษาได้และอาจกระตุ้นให้อาการชักรุนแรงขึ้น
📖 Guideline อ้างอิง:
The New England Journal of Medicine (NEJM) Clinical Practice: The Serotonin Syndrome, and Hunter Criteria
📌 จุดจำก่อนสอบ:
• Serotonin Syndrome: Clonus (อาการเด่นสุด), Hyperreflexia, Agitation, Shivering, Diaphoresis
• Neuroleptic Malignant Syndrome (NMS): Lead-pipe rigidity (กล้ามเนื้อเกร็งแข็งเหมือนท่อตะกั่ว), Hyporeflexia, ค่อยๆ เกิดในหลักสัปดาห์
• Antidote Serotonin syndrome: Benzodiazepines + Cyproheptadine
• Antidote NMS: Bromocriptine + Amantadine + Dantrolene</t>
        </is>
      </c>
      <c r="K32" s="100" t="n"/>
      <c r="L32" s="88" t="inlineStr">
        <is>
          <t>Serotonin Syndrome</t>
        </is>
      </c>
      <c r="M32" s="100" t="inlineStr">
        <is>
          <t>Clinic</t>
        </is>
      </c>
      <c r="N32" s="88" t="inlineStr">
        <is>
          <t>Hunter Criteria &amp; Cyproheptadine</t>
        </is>
      </c>
      <c r="O32" s="100" t="n"/>
      <c r="P32" s="100" t="n"/>
      <c r="Q32" s="100" t="n"/>
    </row>
    <row r="33" ht="64.95" customHeight="1" s="49">
      <c r="A33" s="100" t="n">
        <v>31</v>
      </c>
      <c r="B33" s="88" t="inlineStr">
        <is>
          <t>ผู้ป่วยชายอายุ 65 ปี รับประทานยา Warfarin ตรวจติดตามผลเลือดตามนัดพบว่าค่า INR = 8.5 โดยที่ผู้ป่วยไม่มีอาการเลือดออกผิดปกติใดๆ (No bleeding) สัญญาณชีพปกติ ข้อใดเป็นแนวทางการจัดการที่ถูกต้องตามแนวทางเวชปฏิบัติ CHEST 2012 / ACC 2017</t>
        </is>
      </c>
      <c r="C33" s="100" t="n"/>
      <c r="D33" s="88" t="inlineStr">
        <is>
          <t>หยุดยา Warfarin ชั่วคราว 1-2 ครั้ง ให้รับประทาน Oral Vitamin K1 ขนาดต่ำ 1-2.5 mg และตรวจติดตามค่า INR อย่างใกล้ชิด</t>
        </is>
      </c>
      <c r="E33" s="88" t="inlineStr">
        <is>
          <t>ฉีด Vitamin K1 10 mg ทางหลอดเลือดดำทันที</t>
        </is>
      </c>
      <c r="F33" s="88" t="inlineStr">
        <is>
          <t>ให้ 4-Factor Prothrombin Complex Concentrate (PCC) ทันที</t>
        </is>
      </c>
      <c r="G33" s="88" t="inlineStr">
        <is>
          <t>ให้ Fresh Frozen Plasma (FFP) 2 ยูนิต</t>
        </is>
      </c>
      <c r="H33" s="88" t="inlineStr">
        <is>
          <t>รับประทานยา Warfarin ในขนาดเดิมต่อไปโดยไม่ต้องปรับยาเนื่องจากไม่มีอาการเลือดออก</t>
        </is>
      </c>
      <c r="I33" s="100" t="n">
        <v>1</v>
      </c>
      <c r="J33" s="88" t="inlineStr">
        <is>
          <t>✅ คำตอบที่ถูกต้อง: ข้อ ก. หยุดยา Warfarin ชั่วคราว 1-2 ครั้ง ให้รับประทาน Oral Vitamin K1 ขนาดต่ำ 1-2.5 mg และตรวจติดตามค่า INR อย่างใกล้ชิด
💡 Background:
การจัดการผู้ป่วยที่ได้รับยา Warfarin แล้วมีค่า INR สูงผิดปกติโดยไม่มีอาการเลือดออก (Asymptomatic high INR) ต้องชั่งน้ำหนักระหว่างความเสี่ยงต่อการเกิดเลือดออกกับความเสี่ยงต่อการเกิดลิ่มเลือดอุดตันจากการลด INR ลงเร็วเกินไป (Warfarin resistance)
🎯 ทำไมข้อนี้ถึงถูก:
ตามคำแนะนำของ CHEST Guidelines:
• INR 4.5 - 10.0 โดยไม่มีอาการเลือดออก: แนะนำให้หยุดยา Warfarin 1-2 มื้อ ไม่จำเป็นต้องให้ Vitamin K1 เป็นกิจวัตร ยกเว้นผู้ป่วยมีความเสี่ยงสูงต่อการเกิดเลือดออก สามารถให้ Oral Vitamin K1 ขนาดต่ำ (1 - 2.5 mg) รับประทาน
• การให้ Vitamin K1 ชนิดรับประทานมีความปลอดภัย ปรับลด INR ได้อย่างนุ่มนวลภายใน 24 ชั่วโมง และไม่ทำให้เกิดภาวะต้านทานต่อยาวาร์ฟารินเหมือนการฉีดขนาดสูง
🔍 ข้ออื่นผิดเพราะอะไร:
• ข้อ ข. การฉีด Vitamin K1 10 mg IV มีข้อบ่งชี้เฉพาะในผู้ป่วยที่มี Major/Life-threatening bleeding เท่านั้น การให้ใน asymptomatic 환자 จะทำให้ค่า INR ตกฮวบและไม่สามารถให้ Warfarin ได้ผลนานหลายสัปดาห์
• ข้อ ค. และ ง. 4F-PCC และ FFP มีข้อบ่งชี้เฉพาะ Major life-threatening bleeding ไม่ใช้ในผู้ป่วยที่ไม่มีอาการเลือดออกเด็ดขาด
• ข้อ จ. ค่า INR 8.5 มีความเสี่ยงต่อภาวะเลือดออกในสมองสูงมาก การไม่หยุดยาเป็นอันตรายอย่างยิ่ง
📖 Guideline อ้างอิง:
CHEST Guidelines on Antithrombotic Therapy and Prevention of Thrombosis 9th/10th ed, and ACC Expert Consensus
📌 จุดจำก่อนสอบ:
• No bleeding + INR 4.5 - 10: หยุดยา 1-2 วัน (พิจารณา Oral Vit K1 1-2.5 mg เฉพาะรายที่เสี่ยงเลือดออกสูง)
• No bleeding + INR &gt; 10: หยุดยา + ให้ Oral Vit K1 2.5 - 5 mg
• Serious / Life-threatening bleeding: 4F-PCC + IV Vit K1 5-10 mg เสมอ (ไม่ว่าค่า INR จะเป็นเท่าใด)</t>
        </is>
      </c>
      <c r="K33" s="100" t="n"/>
      <c r="L33" s="88" t="inlineStr">
        <is>
          <t>Anticoagulant Reversal</t>
        </is>
      </c>
      <c r="M33" s="100" t="inlineStr">
        <is>
          <t>Clinic</t>
        </is>
      </c>
      <c r="N33" s="88" t="inlineStr">
        <is>
          <t>Asymptomatic high INR management</t>
        </is>
      </c>
      <c r="O33" s="100" t="n"/>
      <c r="P33" s="100" t="n"/>
      <c r="Q33" s="100" t="n"/>
    </row>
    <row r="34" ht="64.95" customHeight="1" s="49">
      <c r="A34" s="100" t="n">
        <v>32</v>
      </c>
      <c r="B34" s="88" t="inlineStr">
        <is>
          <t>ผู้ป่วยชายอายุ 30 ปี ถูกพบหมดสติหลังจากดื่มน้ำยาหล่อเย็นหม้อน้ำรถยนต์ (Antifreeze) ตรวจปัสสาวะด้วยกล้องจุลทรรศน์พบผลึกรูปซองจดหมาย (Envelope-shaped crystals) ปริมาณมาก และตรวจพบปัสสาวะเรืองแสงภายใต้แสง Wood's lamp ผลเลือดพบ High anion gap metabolic acidosis และภาวะไตวายเฉียบพลัน ผลึกดังกล่าวคือสารประกอบชนิดใด และสารตั้งต้นคืออะไร</t>
        </is>
      </c>
      <c r="C34" s="100" t="n"/>
      <c r="D34" s="88" t="inlineStr">
        <is>
          <t>Calcium oxalate crystals เกิดจากสารพิษ Ethylene glycol</t>
        </is>
      </c>
      <c r="E34" s="88" t="inlineStr">
        <is>
          <t>Hippuric acid crystals เกิดจากสารพิษ Toluene</t>
        </is>
      </c>
      <c r="F34" s="88" t="inlineStr">
        <is>
          <t>Uric acid crystals เกิดจากสารพิษ Allopurinol</t>
        </is>
      </c>
      <c r="G34" s="88" t="inlineStr">
        <is>
          <t>Struvite crystals เกิดจากการติดเชื้อ Proteus mirabilis</t>
        </is>
      </c>
      <c r="H34" s="88" t="inlineStr">
        <is>
          <t>Cysteine crystals เกิดจากภาวะ Cystinuria</t>
        </is>
      </c>
      <c r="I34" s="100" t="n">
        <v>1</v>
      </c>
      <c r="J34" s="88" t="inlineStr">
        <is>
          <t>✅ คำตอบที่ถูกต้อง: ข้อ ก. Calcium oxalate crystals เกิดจากสารพิษ Ethylene glycol
💡 Background:
น้ำยาหล่อเย็นหม้อน้ำรถยนต์ (Antifreeze coolant) มีส่วนผสมหลักคือ Ethylene glycol ซึ่งเป็นสารไม่มีสี ไม่มีกลิ่น แต่มีรสหวาน เมื่อรับประทานเข้าไปจะถูกเปลี่ยนโดย ADH และ Aldehyde dehydrogenase กลายเป็น Glycolic acid, Glyoxylic acid และสุดท้ายกลายเป็น Oxalic acid (Oxalate)
🎯 ทำไมข้อนี้ถึงถูก:
1) Oxalic acid จะเข้าจับกับ Calcium ในกระแสเลือดกลายเป็น Calcium oxalate monohydrate (รูปดัมเบลล์) หรือ Calcium oxalate dihydrate (รูปซองจดหมาย envelope-shaped crystals) ซึ่งตกตะกอนในท่อไต ทำให้เกิด Acute tubular necrosis และไตวายเฉียบพลัน
2) การจับกับแคลเซียมยังทำให้เกิดภาวะ Hypocalcemia รุนแรง
3) ในน้ำยาหล่อเย็นมักใส่สารเรืองแสง Sodium fluorescein ทำให้ปัสสาวะเรืองแสงสีเขียวภายใต้แสงอัลตราไวโอเลต (Wood's lamp) ได้ในช่วงแรก
🔍 ข้ออื่นผิดเพราะอะไร:
• ข้อ ข. ถึง จ. ไม่สอดคล้องกับประวัติดื่มน้ำยาหล่อเย็นและภาพผลึกรูปซองจดหมาย
📖 Guideline อ้างอิง:
AACT Practice Guidelines on the Treatment of Ethylene Glycol Poisoning
📌 จุดจำก่อนสอบ:
• Ethylene glycol Triad: High anion gap acidosis + Envelope-shaped Calcium oxalate crystals in urine + Acute kidney injury
• Antidote: Fomepizole หรือ Ethanol IV + Hemodialysis (หากไตวาย) + เสริม Thiamine และ Pyridoxine</t>
        </is>
      </c>
      <c r="K34" s="100" t="n"/>
      <c r="L34" s="88" t="inlineStr">
        <is>
          <t>Toxic Alcohol</t>
        </is>
      </c>
      <c r="M34" s="100" t="inlineStr">
        <is>
          <t>Clinic</t>
        </is>
      </c>
      <c r="N34" s="88" t="inlineStr">
        <is>
          <t>Calcium oxalate crystals in Ethylene glycol poisoning</t>
        </is>
      </c>
      <c r="O34" s="100" t="n"/>
      <c r="P34" s="100" t="n"/>
      <c r="Q34" s="100" t="n"/>
    </row>
    <row r="35" ht="64.95" customHeight="1" s="49">
      <c r="A35" s="100" t="n">
        <v>33</v>
      </c>
      <c r="B35" s="88" t="inlineStr">
        <is>
          <t>หญิงอายุ 25 ปี เข้ารับการผ่าตัดศัลยกรรมความงาม หลังได้รับการฉีดยาชาเฉพาะที่ Bupivacaine ในขนาดสูง เกิดอาการหูอื้อ ชาลิ้น ชักเกร็งกระตุก ตามด้วยหมดสติ หัวใจเต้นผิดจังหวะแบบกว้างรุนแรง (Ventricular fibrillation) และระบบไหลเวียนโลหิตล้มเหลว ยาต้านพิษทางหลอดเลือดดำชนิดใดที่ต้องรีบให้ทันทีเพื่อทำหน้าที่เป็น 'Lipid sink' ดึงยาชากลับเข้าสู่หลอดเลือด</t>
        </is>
      </c>
      <c r="C35" s="100" t="n"/>
      <c r="D35" s="88" t="inlineStr">
        <is>
          <t>20% Intravenous Lipid Emulsion (Intralipid)</t>
        </is>
      </c>
      <c r="E35" s="88" t="inlineStr">
        <is>
          <t>Sodium bicarbonate</t>
        </is>
      </c>
      <c r="F35" s="88" t="inlineStr">
        <is>
          <t>Calcium chloride</t>
        </is>
      </c>
      <c r="G35" s="88" t="inlineStr">
        <is>
          <t>Flumazenil</t>
        </is>
      </c>
      <c r="H35" s="88" t="inlineStr">
        <is>
          <t>Methylene blue</t>
        </is>
      </c>
      <c r="I35" s="100" t="n">
        <v>1</v>
      </c>
      <c r="J35" s="88" t="inlineStr">
        <is>
          <t>✅ คำตอบที่ถูกต้อง: ข้อ ก. 20% Intravenous Lipid Emulsion (Intralipid)
💡 Background:
ภาวะพิษทั่วร่างจากยาชาเฉพาะที่ (Local Anesthetic Systemic Toxicity: LAST) มักเกิดจากการฉีดยาชาเข้าหลอดเลือดดำโดยไม่ได้ตั้งใจ หรือใช้ยาชาขนาดสูงเกินกำหนด โดยเฉพาะยาชาที่ละลายในไขมันสูง เช่น Bupivacaine ซึ่งจับกับ Cardiac sodium channels อย่างแน่นหนา ทำให้เกิดภาวะหัวใจหยุดเต้นที่ดื้อต่อการฟื้นคืนชีพ
🎯 ทำไมข้อนี้ถึงถูก:
20% Lipid Emulsion (Intralipid) เป็น First-line specific antidote สำหรับภาวะ LAST ตามแนวทางของสมาคมวิสัญญีแพทย์์จากล (ASRA)
กลไกหลัก:
1) 'Lipid Sink' theory: อนุภาคไขมันในกระแสเลือดจะทำหน้าที่เป็นถังดึงยาชาที่มีคุณสมบัติละลายในไขมันสูง (Lipophilic drugs อย่าง Bupivacaine) ออกจากเนื้อเยื่อหัวใจและสมองเข้าสู่หลอดเลือด
2) Metabolic effect: เพิ่มพลังงานให้กล้ามเนื้อหัวใจโดยตรงผ่านการส่งเสริม Fatty acid oxidation
ขนาดยา: ให้ 20% Lipid emulsion 1.5 mL/kg IV bolus ใน 1 นาที ตามด้วย continuous infusion 0.25 mL/kg/min
🔍 ข้ออื่นผิดเพราะอะไร:
• ข้อ ข. ถึง จ. ไม่สามารถดึง Bupivacaine ออกจากกล้ามเนื้อหัวใจได้ และไม่ใช่ Antidote ของ LAST
📖 Guideline อ้างอิง:
American Society of Regional Anesthesia and Pain Medicine (ASRA) Practice Advisory on Local Anesthetic Systemic Toxicity
📌 จุดจำก่อนสอบ:
• LAST Signs: ชารอบปาก ลิ้นชา หูอื้อ โลหะในปาก -&gt; ชัก -&gt; Cardiovascular collapse / VF
• Antidote: 20% Intralipid IV ทันที ร่วมกับการทำ CPR คุณภาพสูง (ลดขนาด Epinephrine เหลือ &lt; 1 mcg/kg และหลีกเลี่ยง Vasopressin, Beta-blockers, CCB)</t>
        </is>
      </c>
      <c r="K35" s="100" t="n"/>
      <c r="L35" s="88" t="inlineStr">
        <is>
          <t>Local Anesthetic Toxicity</t>
        </is>
      </c>
      <c r="M35" s="100" t="inlineStr">
        <is>
          <t>Clinic</t>
        </is>
      </c>
      <c r="N35" s="88" t="inlineStr">
        <is>
          <t>LAST &amp; 20% Lipid Emulsion</t>
        </is>
      </c>
      <c r="O35" s="100" t="n"/>
      <c r="P35" s="100" t="n"/>
      <c r="Q35" s="100" t="n"/>
    </row>
    <row r="36" ht="64.95" customHeight="1" s="49">
      <c r="A36" s="100" t="n">
        <v>34</v>
      </c>
      <c r="B36" s="88" t="inlineStr">
        <is>
          <t>ผู้ป่วยชายอายุ 35 ปี รับประทานยา Amitriptyline 50 มก. ไปจำนวน 40 เม็ด (2,000 มก.) มีอาการซึม ม่านตาขยาย ปากแห้ง ผิวแห้ง ตรวจ EKG พบ Sinus tachycardia อัตรา 125 bpm, QRS complex กว้าง 140 msec และพบ Terminal R wave สูง &gt; 3 mm ใน lead aVR ยาใดเป็น First-line treatment ที่ต้องให้ทางหลอดเลือดดำทันทีเพื่อลดความเสี่ยงต่อการเกิด Ventricular arrhythmia และชัก</t>
        </is>
      </c>
      <c r="C36" s="100" t="n"/>
      <c r="D36" s="88" t="inlineStr">
        <is>
          <t>Sodium bicarbonate (NaHCO3) 8.4% IV push</t>
        </is>
      </c>
      <c r="E36" s="88" t="inlineStr">
        <is>
          <t>Amiodarone IV infusion</t>
        </is>
      </c>
      <c r="F36" s="88" t="inlineStr">
        <is>
          <t>Physostigmine IV</t>
        </is>
      </c>
      <c r="G36" s="88" t="inlineStr">
        <is>
          <t>Phenytoin IV infusion</t>
        </is>
      </c>
      <c r="H36" s="88" t="inlineStr">
        <is>
          <t>Procainamide IV</t>
        </is>
      </c>
      <c r="I36" s="100" t="n">
        <v>1</v>
      </c>
      <c r="J36" s="88" t="inlineStr">
        <is>
          <t>✅ คำตอบที่ถูกต้อง: ข้อ ก. Sodium bicarbonate (NaHCO3) 8.4% IV push
💡 Background:
Tricyclic Antidepressants (TCAs เช่น Amitriptyline, Imipramine) มีกลไกความเป็นพิษหลายระบบ:
1) ยับยั้ง Fast sodium channels ในกล้ามเนื้อหัวใจ (Quinidine-like / Class Ia antiarrhythmic effect) ทำให้การนำไฟฟ้าช้าลง เกิด QRS prolongation (&gt; 100 msec เสี่ยงชัก, &gt; 160 msec เสี่ยง Ventricular arrhythmia) และ Terminal R wave in aVR &gt; 3 mm
2) ต้าน Muscarinic receptor (Anticholinergic toxidrome)
3) ต้าน Alpha-1 receptor (ความดันโลหิตต่ำ)
4) ต้าน GABA receptor ในสมอง (ชัก)
🎯 ทำไมข้อนี้ถึงถูก:
Sodium bicarbonate (NaHCO3) ออกฤทธิ์แก้พิษหัวใจผ่าน 2 กลไกสำคัญ:
1) เพิ่มระดับ Sodium ในกระแสเลือด (Sodium load) เพื่อแย่งจับชนะการบล็อก Sodium channel ของ TCA
2) ปรับค่า pH ของเลือดให้เป็นด่าง (Serum alkalinization: Target pH 7.45 - 7.55) ซึ่งจะทำให้โมเลกุล TCA เปลี่ยนเป็นรูปไม่แตกตัว (Neutral form) หลุดออกจาก Sodium channels บนเยื่อหุ้มเซลล์หัวใจ ส่งผลให้ QRS แคบลงและป้องกันการเต้นผิดจังหวะ
🔍 ข้ออื่นผิดเพราะอะไร:
• ข้อ ข., ข้อ ด., ข้อ จ. Class Ia (Procainamide), Class Ic, และ Class III (Amiodarone) antiarrhythmics เป็น 'ข้อห้ามใช้เด็ดขาด' ใน TCA poisoning เนื่องจากยาเหล่านี้บล็อก Sodium/Potassium channels จะยิ่งทำให้ QRS กว้างขึ้นและหัวใจเต้นผิดจังหวะรุนแรงถึงชีวิต
• ข้อ ค. Physostigmine แม้จะแก้ Anticholinergic ได้ แต่เป็น 'ข้อห้ามใช้ใน TCA overdose' เพราะอาจทำให้เกิด Asystole และชักรุนแรง
• ข้อ ง. Phenytoin ไม่ได้ผลในการกันชักจาก TCA และเพิ่มอัตราการเต้นผิดจังหวะของหัวใจ
📖 Guideline อ้างอิง:
ACMT Guidelines for the Management of Tricyclic Antidepressant Toxicity
📌 จุดจำก่อนสอบ:
• EKG clues in TCA toxicity: QRS &gt; 100 msec, Right axis deviation, Terminal R in aVR &gt; 3 mm
• Treatment: Sodium bicarbonate 8.4% 1-2 mEq/kg IV push จนกว่า QRS จะแคบลง (&lt; 100 msec)
• ห้ามใช้ Class Ia, Ic, III antiarrhythmics และ Physostigmine เด็ดขาด</t>
        </is>
      </c>
      <c r="K36" s="100" t="n"/>
      <c r="L36" s="88" t="inlineStr">
        <is>
          <t>Antidepressant Toxicity</t>
        </is>
      </c>
      <c r="M36" s="100" t="inlineStr">
        <is>
          <t>Clinic</t>
        </is>
      </c>
      <c r="N36" s="88" t="inlineStr">
        <is>
          <t>TCA toxicity &amp; Sodium bicarbonate (QRS narrowing)</t>
        </is>
      </c>
      <c r="O36" s="100" t="n"/>
      <c r="P36" s="100" t="n"/>
      <c r="Q36" s="100" t="n"/>
    </row>
    <row r="37" ht="64.95" customHeight="1" s="49">
      <c r="A37" s="100" t="n">
        <v>35</v>
      </c>
      <c r="B37" s="88" t="inlineStr">
        <is>
          <t>ผู้ป่วยหญิงอายุ 22 ปี รับประทานยา Sodium valproate ขนาด 200 มก. ไป 50 เม็ด (10,000 มก.) เกิดอาการซึม สับสน ตรวจเลือดพบ Serum Ammonia สูงถึง 180 mcg/dL (Hyperammonemic encephalopathy) และระดับ Valproic acid ในเลือดสูงเกินเกณฑ์การรักษา ยาใดเป็น Antidote จำเพาะที่ช่วยเร่งการขจัดแอมโมเนียและเมแทบอลิซึมของ Valproic acid</t>
        </is>
      </c>
      <c r="C37" s="100" t="n"/>
      <c r="D37" s="88" t="inlineStr">
        <is>
          <t>L-carnitine (Levocarnitine)</t>
        </is>
      </c>
      <c r="E37" s="88" t="inlineStr">
        <is>
          <t>N-acetylcysteine</t>
        </is>
      </c>
      <c r="F37" s="88" t="inlineStr">
        <is>
          <t>Lactulose ร่วมกับ Neomycin เท่านั้น</t>
        </is>
      </c>
      <c r="G37" s="88" t="inlineStr">
        <is>
          <t>Thiamine</t>
        </is>
      </c>
      <c r="H37" s="88" t="inlineStr">
        <is>
          <t>Pyridoxine</t>
        </is>
      </c>
      <c r="I37" s="100" t="n">
        <v>1</v>
      </c>
      <c r="J37" s="88" t="inlineStr">
        <is>
          <t>✅ คำตอบที่ถูกต้อง: ข้อ ก. L-carnitine (Levocarnitine)
💡 Background:
Sodium valproate เมื่อได้รับเกินขนาดจะขัดขวางกระบวนการ Beta-oxidation ของกรดไขมันในไมโทคอนเดรีย และทำให้เกิดการพร่อง Carnitine ภายในเซลล์ นอกจากนี้ Metabolite ของยากลุ่ม Valproate ยังไปยับยั้งเอนไซม์ Carbamoyl phosphate synthetase I (CPS I) ใน Urea cycle ของตับ ส่งผลให้ร่างกายไม่สามารถเปลี่ยน Ammonia เป็น Urea ได้ เกิดภาวะแอมโมเนียในเลือดสูง (Valproate-induced Hyperammonemic Encephalopathy: VHE) ซึ่งทำให้สมองบวมและโคม่า
🎯 ทำไมข้อนี้ถึงถูก:
L-carnitine (Levocarnitine) เป็น Specific antidote สำหรับ Valproic acid toxicity ที่มีภาวะ Hyperammonemia, Encephalopathy หรือ Hepatotoxicity โดย L-carnitine จะเข้าไปฟื้นฟู Carnitine pool ในไมโทคอนเดรีย ส่งเสริม Beta-oxidation และช่วยฟื้นฟูการทำงานของ Urea cycle ทำให้ระดับแอมโมเนียในเลือดลดลงสู่ระดับปกติอย่างรวดเร็ว
🔍 ข้ออื่นผิดเพราะอะไร:
• ข้อ ข. N-acetylcysteine อาจใช้เสริมในกรณีตับวาย แต่ไม่ใช่ Antidote หลักในการลดแอมโมเนียจาก Valproate
• ข้อ ค. Lactulose ช่วยขับแอมโมเนียในทางเดินอาหารจาก Cirrhosis แต่ไม่สามารถแก้ความผิดปกติของ Urea cycle ในไมโทคอนเดรียจาก Valproate ได้
• ข้อ ง. และ จ. Thiamine และ Pyridoxine ไม่เกี่ยวข้องกับกลไกความเป็นพิษของ Valproic acid
📖 Guideline อ้างอิง:
ACMT Practice Guidelines on the Use of L-Carnitine in Valproic Acid Toxicity
📌 จุดจำก่อนสอบ:
• Valproate Toxicity: Encephalopathy + Hyperammonemia (แม้ค่าตับ AST/ALT อาจปกติ)
• Antidote: L-carnitine IV (Loading 100 mg/kg ตามด้วย 50 mg/kg ทุก 8 ชั่วโมง)</t>
        </is>
      </c>
      <c r="K37" s="100" t="n"/>
      <c r="L37" s="88" t="inlineStr">
        <is>
          <t>Antiepileptic Drug Overdose</t>
        </is>
      </c>
      <c r="M37" s="100" t="inlineStr">
        <is>
          <t>Clinic</t>
        </is>
      </c>
      <c r="N37" s="88" t="inlineStr">
        <is>
          <t>Valproate-induced hyperammonemia &amp; L-carnitine</t>
        </is>
      </c>
      <c r="O37" s="100" t="n"/>
      <c r="P37" s="100" t="n"/>
      <c r="Q37" s="100" t="n"/>
    </row>
    <row r="38" ht="64.95" customHeight="1" s="49">
      <c r="A38" s="100" t="n">
        <v>36</v>
      </c>
      <c r="B38" s="88" t="inlineStr">
        <is>
          <t>เด็กชายอายุ 4 ขวบ แอบดื่มน้ำยาล้างห้องน้ำชนิดกรดรุนแรง (Hydrochloric acid) เข้าไป 1 อึก มารดานำส่งห้องฉุกเฉินทันที เด็กมีอาการร้องไห้กระวนกระวาย น้ำลายไหล เจ็บคอมาก ริมฝีปากและช่องปากมีแผลไหม้ขาว การจัดการในข้อใดเป็น 'ข้อห้ามทำเด็ดขาด' ในการปฐมพยาบาลเบื้องต้น</t>
        </is>
      </c>
      <c r="C38" s="100" t="n"/>
      <c r="D38" s="88" t="inlineStr">
        <is>
          <t>การทำให้อาเจียน, การล้างกระเพาะอาหาร (Gastric lavage), การให้สารสะเทินกรด (Neutralization ด้วยด่าง), และการให้ Activated charcoal</t>
        </is>
      </c>
      <c r="E38" s="88" t="inlineStr">
        <is>
          <t>การให้ผู้ป่วยงดน้ำและอาหาร (NPO) ทางปาก</t>
        </is>
      </c>
      <c r="F38" s="88" t="inlineStr">
        <is>
          <t>การให้สารน้ำทางหลอดเลือดดำและยาแก้ปวดอย่างเหมาะสม</t>
        </is>
      </c>
      <c r="G38" s="88" t="inlineStr">
        <is>
          <t>การปรึกษาแพทย์์ศัลยกรรมหรือทางเดินอาหารเพื่อส่องกล้อง Esophagogastroduodenoscopy (EGD) ภายใน 24-48 ชั่วโมง</t>
        </is>
      </c>
      <c r="H38" s="88" t="inlineStr">
        <is>
          <t>การตรวจประเมินทางเดินหายใจอย่างใกล้ชิด</t>
        </is>
      </c>
      <c r="I38" s="100" t="n">
        <v>1</v>
      </c>
      <c r="J38" s="88" t="inlineStr">
        <is>
          <t>✅ คำตอบที่ถูกต้อง: ข้อ ก. การทำให้อาเจียน, การล้างกระเพาะอาหาร (Gastric lavage), การให้สารสะเทินกรด (Neutralization ด้วยด่าง), และการให้ Activated charcoal
💡 Background:
สารกัดกร่อน (Caustic substances) แบ่งเป็น กรดแก่ (Strong acids เช่น น้ำยาล้างห้องน้ำ ทำให้เกิด Coagulation necrosis) และ ด่างแก่ (Strong alkalis เช่น โซดาไฟ น้ำยาฟอกขาว ทำให้เกิด Liquefaction necrosis ซึ่งแทรกซึมลึกและทะลุง่ายกว่า)
🎯 ทำไมข้อนี้ถึงถูก:
ข้อห้ามเด็ดขาด (Absolute Contraindications) ใน Caustic ingestion:
1) ห้ามทำให้อาเจียน (No emesis): สารกัดกร่อนจะไหลย้อนกลับมากัดซ้ำทางเดินอาหารส่วนบน กล่องเสียง และเสี่ยงต่อการสำลักลงปอด (Aspiration)
2) ห้ามล้างกระเพาะ (No gastric lavage / NG tube): เสี่ยงต่อการแทงทะลุหลอดอาหารหรือกระเพาะอาหาร (Esophageal/Gastric perforation)
3) ห้ามให้สารสะเทิน (No chemical neutralization): การให้สารด่างไปสะเทินกรดจะเกิดปฏิกิริยาคายความร้อน (Exothermic reaction) ทำให้เกิดแผลไหม้จากความร้อน (Thermal injury) ซ้ำเติมเนื้อเยื่อ
4) ห้ามให้ Activated charcoal: ไม่สามารถดูดซับกรด/ด่างได้ และจะบดบังทัศนวิสัยของแพทย์์ในการส่องกล้อง EGD
🔍 ข้ออื่นผิดเพราะอะไร:
• ข้อ ข. ถึง จ. ล้วนเป็นการดูแลรักษาที่ถูกต้องและจำเป็นตามมาตรฐาน (NPO, IV fluids, Pain control, Airway assessment, Early EGD within 24-48 hr)
📖 Guideline อ้างอิง:
World Society of Emergency Surgery (WSES) Guidelines on Caustic Ingestion and Ramathibodi Poison Center
📌 จุดจำก่อนสอบ:
• Caustic ingestion: Do NOT induce vomiting, Do NOT lavage, Do NOT neutralize, Do NOT give charcoal!
• Early endoscopy (EGD) ภายใน 24-48 ชั่วโมง เพื่อประเมินความรุนแรง (Zargar's classification)</t>
        </is>
      </c>
      <c r="K38" s="100" t="n"/>
      <c r="L38" s="88" t="inlineStr">
        <is>
          <t>Corrosive / Caustic Ingestion</t>
        </is>
      </c>
      <c r="M38" s="100" t="inlineStr">
        <is>
          <t>Clinic</t>
        </is>
      </c>
      <c r="N38" s="88" t="inlineStr">
        <is>
          <t>Contraindications in caustic ingestion</t>
        </is>
      </c>
      <c r="O38" s="100" t="n"/>
      <c r="P38" s="100" t="n"/>
      <c r="Q38" s="100" t="n"/>
    </row>
    <row r="39" ht="64.95" customHeight="1" s="49">
      <c r="A39" s="100" t="n">
        <v>37</v>
      </c>
      <c r="B39" s="88" t="inlineStr">
        <is>
          <t>วัยรุ่นชายอายุ 18 ปี ไปเที่ยวงานวัดและรับประทานเมล็ดต้นลำโพง (Datura stramonium) เนื่องจากอยากรู้รสชาติ 2 ชั่วโมงต่อมาเกิดอาการเพ้อคลั่ง ประสาทหลอน เอื้อมมือคว้าสิ่งของในอากาศ (Delirium) ม่านตาขยายกว้างและไม่ตอบสนองต่อแสง ผิวหนังแห้งแดงและร้อนจัด ไม่มีเหงื่อ ปัสสาวะไม่ออก ท้องอืด ไม่มีเสียงลำไส้เคลื่อนไหว เข้าได้กับ Anticholinergic Toxidrome ยาต้านพิษชนิดใดเป็น Acetylcholinesterase inhibitor ที่สามารถผ่านเข้าสู่ระบบประสาทส่วนกลางเพื่อรักษาอาการเพ้อคลั่งได้</t>
        </is>
      </c>
      <c r="C39" s="100" t="n"/>
      <c r="D39" s="88" t="inlineStr">
        <is>
          <t>Physostigmine</t>
        </is>
      </c>
      <c r="E39" s="88" t="inlineStr">
        <is>
          <t>Neostigmine</t>
        </is>
      </c>
      <c r="F39" s="88" t="inlineStr">
        <is>
          <t>Pyridostigmine</t>
        </is>
      </c>
      <c r="G39" s="88" t="inlineStr">
        <is>
          <t>Atropine</t>
        </is>
      </c>
      <c r="H39" s="88" t="inlineStr">
        <is>
          <t>Pralidoxime</t>
        </is>
      </c>
      <c r="I39" s="100" t="n">
        <v>1</v>
      </c>
      <c r="J39" s="88" t="inlineStr">
        <is>
          <t>✅ คำตอบที่ถูกต้อง: ข้อ ก. Physostigmine
💡 Background:
ต้นลำโพง (Datura stramonium) มีสารสำคัญคือ Belladonna alkaloids ได้แก่ Scopolamine (Hyoscine) และ Atropine ซึ่งออกฤทธิ์เป็น Anticholinergic (Antimuscarinic) agent อาการแสดงจำด้วยคำคล้องจองคลาสสิก:
• 'Blind as a bat' (Mydriasis / Blurry vision)
• 'Mad as a hatter' (Delirium / Hallucinations)
• 'Red as a beet' (Flushing)
• 'Hot as a hare' (Hyperthermia / Anhidrosis)
• 'Dry as a bone' (Dry mouth / Urinary retention / Ileus)
🎯 ทำไมข้อนี้ถึงถูก:
Physostigmine เป็นสารกลุ่ม Tertiary amine reversible acetylcholinesterase inhibitor ด้วยความที่เป็น Tertiary amine (โมเลกุลไม่มีประจุ) จึงสามารถซึมผ่าน Blood-Brain Barrier (BBB) เข้าสู่สมองได้ แตกต่างจาก Neostigmine และ Pyridostigmine ซึ่งเป็น Quaternary amines (มีประจุ ไม่ผ่าน BBB) ดังนั้น Physostigmine จึงเป็น Antidote เพียงตัวเดียวที่สามารถแก้ไขอาการสับสน เพ้อคลั่ง และกระสับกระส่ายรุนแรง (Central anticholinergic symptoms) ได้อย่างมีประสิทธิภาพ
🔍 ข้ออื่นผิดเพราะอะไร:
• ข้อ ข. และ ค. Neostigmine และ Pyridostigmine ไม่สามารถผ่าน BBB เข้าสมองได้ จึงแก้ได้เฉพาะ Peripheral symptoms
• ข้อ ง. Atropine เป็นสารพิษชนิดเดียวกับที่มีในต้นลำโพง การให้จะยิ่งเพิ่มความเป็นพิษ
• ข้อ จ. Pralidoxime ใช้ฟื้นฟูเอนไซม์ใน Organophosphate ไม่เกี่ยวข้องกับ Anticholinergic
📖 Guideline อ้างอิง:
ACMT Position Statement: The Use of Physostigmine in Anticholinergic Toxicity
📌 จุดจำก่อนสอบ:
• Anticholinergic Toxidrome: Mydriasis + Anhidrosis + Hyperthermia + Delirium + Urinary retention
• Antidote: Physostigmine (Tertiary amine ผ่าน BBB ได้)
• ระวัง: ห้ามใช้ Physostigmine หากสงสัย TCA overdose หรือมี QRS กว้างเด็ดขาด (เสี่ยง Asystole)</t>
        </is>
      </c>
      <c r="K39" s="100" t="n"/>
      <c r="L39" s="88" t="inlineStr">
        <is>
          <t>Plant Toxicology</t>
        </is>
      </c>
      <c r="M39" s="100" t="inlineStr">
        <is>
          <t>Clinic</t>
        </is>
      </c>
      <c r="N39" s="88" t="inlineStr">
        <is>
          <t>Anticholinergic toxidrome &amp; Physostigmine</t>
        </is>
      </c>
      <c r="O39" s="100" t="n"/>
      <c r="P39" s="100" t="n"/>
      <c r="Q39" s="100" t="n"/>
    </row>
    <row r="40" ht="64.95" customHeight="1" s="49">
      <c r="A40" s="100" t="n">
        <v>38</v>
      </c>
      <c r="B40" s="88" t="inlineStr">
        <is>
          <t>คนงานลอกท่อระบายน้ำหมดสติลงไปในบ่อเกรอะบำบัดน้ำเสียทันทีที่เปิดฝาท่อ มีกลิ่นไข่เน่า (Rotten egg odor) รุนแรงในบริเวณเกิดเหตุ สารพิษชนิดใดเป็นสาเหตุ และยาแก้พิษกลุ่มใดที่สามารถให้เพื่อเหนี่ยวนำให้เกิด Sulfmethemoglobin ดึงสารพิษออกจาก Cytochrome oxidase</t>
        </is>
      </c>
      <c r="C40" s="100" t="n"/>
      <c r="D40" s="88" t="inlineStr">
        <is>
          <t>Hydrogen sulfide (H2S) — รักษาด้วย Sodium nitrite หรือ Amyl nitrite (ห้ามให้ Sodium thiosulfate)</t>
        </is>
      </c>
      <c r="E40" s="88" t="inlineStr">
        <is>
          <t>Methane — รักษาด้วย ออกซิเจน 100%</t>
        </is>
      </c>
      <c r="F40" s="88" t="inlineStr">
        <is>
          <t>Carbon monoxide — รักษาด้วย Methylene blue</t>
        </is>
      </c>
      <c r="G40" s="88" t="inlineStr">
        <is>
          <t>Ammonia — รักษาด้วย Sodium bicarbonate</t>
        </is>
      </c>
      <c r="H40" s="88" t="inlineStr">
        <is>
          <t>Chlorine — รักษาด้วย N-acetylcysteine</t>
        </is>
      </c>
      <c r="I40" s="100" t="n">
        <v>1</v>
      </c>
      <c r="J40" s="88" t="inlineStr">
        <is>
          <t>✅ คำตอบที่ถูกต้อง: ข้อ ก. Hydrogen sulfide (H2S) — รักษาด้วย Sodium nitrite หรือ Amyl nitrite (ห้ามให้ Sodium thiosulfate)
💡 Background:
ก๊าซไฮโดรเจนซัลไฟด์ (Hydrogen sulfide: H2S หรือก๊าซไข่เน่า) เกิดจากการย่อยสลายสารอินทรีย์โดยแบคทีเรีย มักพบในบ่อเกรอะ ท่อระบายน้ำ โรงงานฟอกหนัง หรือบ่อขยะ ก๊าซนี้มีกลิ่นไข่เน่าที่ความเข้มข้นต่ำ แต่ที่ความเข้มข้นสูงจะทำให้ประสาทรับกลิ่นเป็นอัมพาตทันที (Olfactory fatigue) และทำให้ผู้สูดดมหมดสติล้มลงทันที เรียกว่า 'Knockdown effect'
🎯 ทำไมข้อนี้ถึงถูก:
1) กลไกความเป็นพิษของ H2S คล้ายกับ Cyanide มาก โดยไปจับกับ Fe3+ ใน Cytochrome c oxidase ยับยั้ง Cellular respiration ทำให้เกิด Histotoxic hypoxia
2) การรักษา: ให้ Sodium nitrite หรือสูดดม Amyl nitrite เพื่อเปลี่ยน Hemoglobin เป็น Methemoglobin (MetHb) ซึ่ง Fe3+ ใน MetHb จะไปแย่งจับกับ Sulfide กลายเป็น Sulfmethemoglobin ปลดปล่อย Cytochrome oxidase ให้กลับมาทำงานได้
3) ข้อแตกต่างสำคัญจาก Cyanide: 'ห้ามให้ Sodium thiosulfate' ใน Hydrogen sulfide poisoning เนื่องจากร่างกายมีระดับ Thiosulfate สูงอยู่แล้ว และเอนไซม์ Rhodanese ไม่ได้ใช้ในการขจัด Sulfide
🔍 ข้ออื่นผิดเพราะอะไร:
• ข้อ ข. Methane เป็นก๊าซเฉื่อยที่แทนที่ออกซิเจน (Simple asphyxiant) ไม่มีกลิ่นไข่เน่า
• ข้อ ค. CO ไม่มีกลิ่นไข่เน่า และ Methylene blue ไม่ใช่ยารักษา
• ข้อ ง. และ จ. ไม่ตรงกับสารเคมีและอาการแสดง
📖 Guideline อ้างอิง:
Medical Toxicology of Hazardous Materials, ATSDR Guidelines on Hydrogen Sulfide
📌 จุดจำก่อนสอบ:
• H2S (ก๊าซไข่เน่า): Knockdown effect ในบ่อบำบัดน้ำเสีย/ท่อระบายน้ำ
• Antidote: Sodium nitrite IV (เหนี่ยวนำ MetHb ดึง Sulfide ออก)
• จำ: ไซยาไนด์ให้ Nitrite + Thiosulfate แต่ ไฮโดรเจนซัลไฟด์ให้เฉพาะ Nitrite (ไม่ให้ Thiosulfate)</t>
        </is>
      </c>
      <c r="K40" s="100" t="n"/>
      <c r="L40" s="88" t="inlineStr">
        <is>
          <t>Inhalation Toxicology</t>
        </is>
      </c>
      <c r="M40" s="100" t="inlineStr">
        <is>
          <t>Clinic</t>
        </is>
      </c>
      <c r="N40" s="88" t="inlineStr">
        <is>
          <t>Hydrogen sulfide poisoning &amp; Nitrites</t>
        </is>
      </c>
      <c r="O40" s="100" t="n"/>
      <c r="P40" s="100" t="n"/>
      <c r="Q40" s="100" t="n"/>
    </row>
    <row r="41" ht="64.95" customHeight="1" s="49">
      <c r="A41" s="100" t="n">
        <v>39</v>
      </c>
      <c r="B41" s="88" t="inlineStr">
        <is>
          <t>การล้างลำไส้ทั้งระบบ (Whole Bowel Irrigation: WBI) ด้วยสารละลาย Polyethylene Glycol-Electrolyte Solution (PEG-ELS) ทางสายยางให้อาหาร มีข้อบ่งชี้ที่ชัดเจนและมีประโยชน์สูงสุดในกรณีใดต่อไปนี้</t>
        </is>
      </c>
      <c r="C41" s="100" t="n"/>
      <c r="D41" s="88" t="inlineStr">
        <is>
          <t>ผู้ลักลอบกลืนห่อยาเสพติดเข้าสู่ร่างกาย (Body packers) หรือการกลืนยาเม็ดชนิดออกฤทธิ์เนิ่นปริมาณมาก (Sustained-release drugs เช่น Verapamil SR)</t>
        </is>
      </c>
      <c r="E41" s="88" t="inlineStr">
        <is>
          <t>การรับประทานยานอนหลับ Diazepam ชนิดน้ำ</t>
        </is>
      </c>
      <c r="F41" s="88" t="inlineStr">
        <is>
          <t>การกลืนสารกัดกร่อนกรดกำมะถันรุนแรง</t>
        </is>
      </c>
      <c r="G41" s="88" t="inlineStr">
        <is>
          <t>ผู้ป่วยที่มีภาวะลำไส้อุดตัน (Bowel obstruction) หรือลำไส้ทะลุ</t>
        </is>
      </c>
      <c r="H41" s="88" t="inlineStr">
        <is>
          <t>การรับประทานยาพาราเซตามอลชนิดเม็ดธรรมดาภายใน 1 ชั่วโมง</t>
        </is>
      </c>
      <c r="I41" s="100" t="n">
        <v>1</v>
      </c>
      <c r="J41" s="88" t="inlineStr">
        <is>
          <t>✅ คำตอบที่ถูกต้อง: ข้อ ก. ผู้ลักลอบกลืนห่อยาเสพติดเข้าสู่ร่างกาย (Body packers) หรือการกลืนยาเม็ดชนิดออกฤทธิ์เนิ่นปริมาณมาก (Sustained-release drugs เช่น Verapamil SR)
💡 Background:
Whole Bowel Irrigation (WBI) เป็นวิธีการขจัดสารพิษออกจากระบบทางเดินอาหารโดยการให้สารละลาย Polyethylene glycol-electrolyte solution (PEG-ELS เช่น Klean-Prep, Fortrans) ในอัตราเร็วสูง (1-2 ลิตร/ชั่วโมงในผู้ใหญ่) ทางสาย Nasogastric tube เพื่อชะล้างทางเดินอาหารตั้งแต่กระเพาะอาหารจนถึงทวารหนักโดยไม่ทำให้เกิดการสูญเสียหรือดูดซึมน้ำและเกลือแร่
🎯 ทำไมข้อนี้ถึงถูก:
ข้อบ่งชี้จำเพาะของ Whole Bowel Irrigation ตาม AACT/EAPCCT Guidelines:
1) การลักลอบกลืนห่อถุงยางบรรจุยาเสพติด เช่น เฮโรอีนหรือโคเคน (Body packers / Body stuffers) เพื่อเร่งการขับถ่ายออกมาก่อนที่ห่อจะแตกทะลุ
2) การรับประทานยาเม็ดรูปแบบออกฤทธิ์เนิ่นหรือควบคุมการปลดปล่อย (Sustained-release หรือ Extended-release) ปริมาณมาก เช่น Calcium channel blockers SR, Beta-blockers SR
3) การรับประทานสารพิษที่ไม่ถูกดูดซับด้วย Activated charcoal ในปริมาณมาก เช่น ธาตุเหล็ก (Iron) หรือ ลิเทียม (Lithium)
🔍 ข้ออื่นผิดเพราะอะไร:
• ข้อ ข. ยาน้ำดูดซึมเร็วมาก WBI ไม่มีประโยชน์
• ข้อ ค. Caustic ingestion เป็นข้อห้ามเด็ดขาดของการล้างท้องทุกชนิด
• ข้อ ง. ภาวะลำไส้อุดตัน (Ileus/Obstruction), ลำไส้ทะลุ (Perforation), เลือดออกในทางเดินอาหาร เป็น 'ข้อห้ามใช้เด็ดขาด' ของ WBI
• ข้อ จ. พาราเซตามอลเม็ดธรรมดาดูดซึมเร็ว ให้ Activated charcoal ภายใน 1-2 ชั่วโมงก็เพียงพอ ไม่ต้องทำ WBI
📖 Guideline อ้างอิง:
American Academy of Clinical Toxicology (AACT) and European Association of Poisons Centres and Clinical Toxicologists (EAPCCT) Position Paper on Whole Bowel Irrigation
📌 จุดจำก่อนสอบ:
• ข้อบ่งชี้ WBI: Body packers, Sustained-release tablets (CCB SR), Heavy metals (Iron, Lithium)
• น้ำยาที่ใช้: PEG-ELS (Iso-osmolar ปลอดภัยต่อ Electrolytes)
• อัตราเร็ว: ผู้ใหญ่ 1.5 - 2 L/hr, เด็ก 25 - 40 mL/kg/hr จนกว่าน้ำที่ถ่ายออกมาจะใส</t>
        </is>
      </c>
      <c r="K41" s="100" t="n"/>
      <c r="L41" s="88" t="inlineStr">
        <is>
          <t>Gastrointestinal Decontamination</t>
        </is>
      </c>
      <c r="M41" s="100" t="inlineStr">
        <is>
          <t>Product</t>
        </is>
      </c>
      <c r="N41" s="88" t="inlineStr">
        <is>
          <t>Whole bowel irrigation indications &amp; contraindications</t>
        </is>
      </c>
      <c r="O41" s="100" t="n"/>
      <c r="P41" s="100" t="n"/>
      <c r="Q41" s="100" t="n"/>
    </row>
    <row r="42" ht="64.95" customHeight="1" s="49">
      <c r="A42" s="100" t="n">
        <v>40</v>
      </c>
      <c r="B42" s="88" t="inlineStr">
        <is>
          <t>ผงถ่านกัมมันต์ (Activated Charcoal) มีคุณสมบัติในการดูดซับสารพิษในทางเดินอาหารได้ดีมาก อย่างไรก็ตาม สารในกลุ่มใดต่อไปนี้เป็นสารที่ 'ไม่ถูกดูดซับ' หรือดูดซับได้น้อยมากด้วย Activated Charcoal จึงไม่มีประโยชน์ในการบริหารยา</t>
        </is>
      </c>
      <c r="C42" s="100" t="n"/>
      <c r="D42" s="88" t="inlineStr">
        <is>
          <t>โลหะหนัก (Iron, Lead, Lithium), แอลกอฮอล์ (Ethanol, Methanol), กรดแก่-ด่างแก่, และเกลือแร่โพแทสเซียม</t>
        </is>
      </c>
      <c r="E42" s="88" t="inlineStr">
        <is>
          <t>Paracetamol, Carbamazepine, Theophylline, Phenobarbital</t>
        </is>
      </c>
      <c r="F42" s="88" t="inlineStr">
        <is>
          <t>Dapsone, Quinine, Digoxin, Amitriptyline</t>
        </is>
      </c>
      <c r="G42" s="88" t="inlineStr">
        <is>
          <t>Aspirin, Propranolol, Phenytoin, Diazepam</t>
        </is>
      </c>
      <c r="H42" s="88" t="inlineStr">
        <is>
          <t>Chlorpheniramine, Dextromethorphan, Tramadol</t>
        </is>
      </c>
      <c r="I42" s="100" t="n">
        <v>1</v>
      </c>
      <c r="J42" s="88" t="inlineStr">
        <is>
          <t>✅ คำตอบที่ถูกต้อง: ข้อ ก. โลหะหนัก (Iron, Lead, Lithium), แอลกอฮอล์ (Ethanol, Methanol), กรดแก่-ด่างแก่, และเกลือแร่โพแทสเซียม
💡 Background:
Activated Charcoal (AC) มีพื้นที่ผิวในการดูดซับสูงมาก (1,000-2,000 ตารางเมตรต่อกรัม) แต่การดูดซับต้องอาศัยแรง Van der Waals forces และ Hydrogen bonding สารประกอบที่มีขั้วสูง โมเลกุลเล็ก แตกตัวเป็นไอออนสูง หรือเป็นโลหะหนัก จะไม่สามารถจับกับผงถ่านกัมมันต์ได้
🎯 ทำไมข้อนี้ถึงถูก:
สารที่ไม่จับกับ Activated Charcoal จำด้วยตัวย่อ 'PHAILS':
• P: Pesticides, Potassium
• H: Heavy metals (Iron, Lead, Arsenic, Mercury), Hydrocarbons (น้ำมันก๊าด น้ำมันเบนซิน)
• A: Acids, Alkalis, Alcohols (Ethanol, Methanol, Ethylene glycol)
• I: Iron
• L: Lithium
• S: Solvents
การให้ Activated charcoal ในสารกลุ่มนี้ไม่ได้ประโยชน์ และในกลุ่ม Hydrocarbons หรือ Caustics ยังเพิ่มความเสี่ยงต่อการอาเจียนและสำลักเข้าปอด (Chemical pneumonitis)
🔍 ข้ออื่นผิดเพราะอะไร:
• ข้อ ข. ถึง จ. ล้วนเป็นสารที่ถูกดูดซับด้วย Activated charcoal ได้ดีมาก และยาบางชนิด (เช่น Carbamazepine, Theophylline, Phenobarbital, Dapsone) ยังมีข้อบ่งชี้ในการให้แบบหลายขนาด (Multiple-dose activated charcoal: MDAC) อีกด้วย
📖 Guideline อ้างอิง:
AACT/EAPCCT Position Paper: Single-Dose Activated Charcoal
📌 จุดจำก่อนสอบ:
• ไม่ดูดซับด้วย Charcoal (PHAILS): เหล็ก, ลิเทียม, แอลกอฮอล์, กรด-ด่าง, โพแทสเซียม, ไฮโดรคาร์บอน
• ขนาดยา Activated Charcoal: 1 g/kg (ผู้ใหญ่ 50-100 g) ละลายน้ำอัตราส่วน 1:4 หรือ 1:8
• มีประโยชน์สูงสุดภายใน 1 ชั่วโมงแรกหลังรับประทานสารพิษ</t>
        </is>
      </c>
      <c r="K42" s="100" t="n"/>
      <c r="L42" s="88" t="inlineStr">
        <is>
          <t>Gastrointestinal Decontamination</t>
        </is>
      </c>
      <c r="M42" s="100" t="inlineStr">
        <is>
          <t>Product</t>
        </is>
      </c>
      <c r="N42" s="88" t="inlineStr">
        <is>
          <t>Substances NOT absorbed by Activated Charcoal (PHAILS mnemonic)</t>
        </is>
      </c>
      <c r="O42" s="100" t="n"/>
      <c r="P42" s="100" t="n"/>
      <c r="Q42" s="100" t="n"/>
    </row>
    <row r="43" ht="24" customHeight="1" s="49">
      <c r="A43" s="62" t="n">
        <v>41</v>
      </c>
      <c r="B43" s="78" t="inlineStr">
        <is>
          <t>[เมแทบอลิซึมของเอทานอลในร่างกาย (Alcohol Metabolism)]
กระบวนการชีวเคมีในการเปลี่ยนรูปและกำจัดเอทานอลในตับ
คำถาม: Alcohol metabolite ด้วยกลไกใด</t>
        </is>
      </c>
      <c r="C43" s="62" t="inlineStr"/>
      <c r="D43" s="78" t="inlineStr">
        <is>
          <t>CYP3A4</t>
        </is>
      </c>
      <c r="E43" s="78" t="inlineStr">
        <is>
          <t>CYP2D6</t>
        </is>
      </c>
      <c r="F43" s="78" t="inlineStr">
        <is>
          <t>Acetaldehyde dehydrogenase</t>
        </is>
      </c>
      <c r="G43" s="78" t="inlineStr">
        <is>
          <t>Lactate dehydrogenase</t>
        </is>
      </c>
      <c r="H43" s="78" t="inlineStr">
        <is>
          <t>CYP2C9</t>
        </is>
      </c>
      <c r="I43" s="62" t="inlineStr">
        <is>
          <t>3</t>
        </is>
      </c>
      <c r="J43" s="78" t="inlineStr">
        <is>
          <t>✅ คำตอบที่ถูกต้อง: ข้อ ค. Acetaldehyde dehydrogenase
🎯 ทำไมข้อนี้ถึงถูก:
กระบวนการ metabolism หลักของแอลกอฮอล์ (เอทานอล) ในร่างกายอาศัยเอนไซม์ 2 ขั้นตอน คือ ขั้นแรก Alcohol dehydrogenase (ADH) เปลี่ยนเอทานอลเป็น acetaldehyde และขั้นที่สอง Acetaldehyde dehydrogenase (ALDH) เปลี่ยน acetaldehyde ต่อไปเป็น acetate ซึ่งปลอดภัยและเข้าสู่ร่างกายได้ตามปกติ
🔍 ข้ออื่นผิดเพราะอะไร:
• ข้อ ก. CYP3A4: เป็นเอนไซม์หลักในการทำลายยาและสารแปลกปลอมส่วนใหญ่ในตับ แต่ไม่ใช่เอนไซม์หลักในการขจัดเอทานอล (เอนไซม์กลุ่ม microsomal ethanol oxidizing system คือ CYP2E1)
• ข้อ ข. CYP2D6: ทำหน้าที่ metabolism ยาต้านซึมเศร้าและ beta-blockers ไม่เกี่ยวข้องกับเอทานอล
• ข้อ ง. Lactate dehydrogenase: ทำหน้าที่เปลี่ยน pyruvate เป็น lactate ในกระบวนการ anaerobic glycolysis
• ข้อ จ. CYP2C9: ทำหน้าที่ metabolism ยา warfarin, phenytoin ไม่เกี่ยวข้องกับเอทานอล</t>
        </is>
      </c>
      <c r="K43" s="62" t="inlineStr"/>
      <c r="L43" s="78" t="inlineStr">
        <is>
          <t>Alcohol Metabolism &amp; Toxicity</t>
        </is>
      </c>
      <c r="M43" s="62" t="inlineStr">
        <is>
          <t>Clinic</t>
        </is>
      </c>
      <c r="N43" s="78" t="inlineStr">
        <is>
          <t>[SOURCE: Pharma Plus เล่มม่วง 2 - ข้อสอบย้อนหลัง PLE-CC1 ปี 2564 วันที่ 2 ข้อ 35]</t>
        </is>
      </c>
      <c r="O43" s="62" t="inlineStr">
        <is>
          <t>ข้อสอบเก่า</t>
        </is>
      </c>
      <c r="P43" s="62" t="inlineStr">
        <is>
          <t>2564</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Q6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21.6" customHeight="1" s="49">
      <c r="A3" s="100" t="n">
        <v>1</v>
      </c>
      <c r="B3" s="88" t="inlineStr">
        <is>
          <t>ในการหาปริมาณตัวยาสำคัญ Paracetamol raw material ตามตำรับยา Pharmacopoeia ใช้วิธีไทเทรตแบบใด?</t>
        </is>
      </c>
      <c r="C3" s="100" t="n"/>
      <c r="D3" s="88" t="inlineStr">
        <is>
          <t>Acid-Base Titration in aqueous medium</t>
        </is>
      </c>
      <c r="E3" s="88" t="inlineStr">
        <is>
          <t>Nonaqueous Titration with Perchloric acid</t>
        </is>
      </c>
      <c r="F3" s="88" t="inlineStr">
        <is>
          <t>Redox Titration with Ceric ammonium sulfate (หลัง acid hydrolysis)</t>
        </is>
      </c>
      <c r="G3" s="88" t="inlineStr">
        <is>
          <t>Complexometric Titration with EDTA</t>
        </is>
      </c>
      <c r="H3" s="88" t="inlineStr">
        <is>
          <t>Precipitation Titration with Silver nitrate</t>
        </is>
      </c>
      <c r="I3" s="100" t="n">
        <v>3</v>
      </c>
      <c r="J3" s="88" t="inlineStr">
        <is>
          <t>✅ คำตอบที่ถูกต้อง: ข้อ ค. Redox Titration with Ceric ammonium sulfate (หลัง acid hydrolysis)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with Ceric ammonium sulfate (หลัง acid hydrolysis) 💡 คำอธิบายและเหตุผลทางเภสัชกรรม:
💡 คำอธิบายและเหตุผลทางเภสัชกรรม:
การวิเคราะห์หาปริมาณ Paracetamol ในเภสัชตำรับ (เช่น BP/USP) นำตัวอย่างไปต้มกับกรดซัลฟิวริกเจือจางเพื่อ hydrolyze พันธะ amide ให้ได้ p-aminophenol จากนั้นนำไปไทเทรตด้วยมาตรฐาน Ceric ammonium sulfate โดยใช้ Ferroin เป็น indicator
USP/NF, British Pharmacopoeia (BP) และ Remington: The Science and Practice of Pharmacy (หัวข้อ Redox titration)
🔍 ข้ออื่นผิดเพราะอะไร:
• ข้อ ก. (Acid-Base Titration in aqueous medium): Acid-Base Titration in aqueous medium ไม่ถูกต้องตามหลักการ Analytical Chemistry สำหรับวิธีทดสอบนี้
• ข้อ ข. (Nonaqueous Titration with Perchloric acid): Nonaqueous Titration with Perchloric acid ไม่ถูกต้องตามหลักการ Analytical Chemistry สำหรับวิธีทดสอบนี้
• ข้อ ง. (Complexometric Titration with EDTA): วัคซีนรวมคอตีบ-บาดทะยัก ฉีดกระตุ้นทุก 10 ปี หรือใช้ในหญิงตั้งครรภ์และผู้ใหญ่
• ข้อ จ. (Precipitation Titration with Silver nitrate): Precipitation Titration with Silver nitrate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00" t="n"/>
      <c r="L3" s="88" t="inlineStr">
        <is>
          <t>Redox titration</t>
        </is>
      </c>
      <c r="M3" s="100" t="inlineStr">
        <is>
          <t>Product</t>
        </is>
      </c>
      <c r="N3" s="88" t="inlineStr">
        <is>
          <t>British Pharmacopoeia / Thai Pharmacopoeia</t>
        </is>
      </c>
      <c r="O3" s="100" t="inlineStr">
        <is>
          <t>ข้อสอบจริง</t>
        </is>
      </c>
      <c r="P3" s="100" t="inlineStr">
        <is>
          <t>ปี 2567</t>
        </is>
      </c>
      <c r="Q3" s="100" t="n"/>
    </row>
    <row r="4" ht="13.2" customHeight="1" s="49">
      <c r="A4" s="119" t="inlineStr">
        <is>
          <t>3</t>
        </is>
      </c>
      <c r="B4" s="88" t="inlineStr">
        <is>
          <t>จากข้อมูลความคงตัวของตัวยา Ferrous sulfate ที่ระบุว่าอัตราการเกิดปฏิกิริยาออกซิเดชันจะเพิ่มขึ้นเมื่อมีภาวะด่างหรือสัมผัสแสง สารช่วยในข้อใดต่อไปนี้ไม่มีความจำเป็น (หรือไม่เหมาะสม) ในการนำมาใช้ในสูตรตำรับยาน้ำเชื่อม Ferrous Sulfate Syrup</t>
        </is>
      </c>
      <c r="C4" s="100" t="n"/>
      <c r="D4" s="88" t="inlineStr">
        <is>
          <t>Citric acid (สารปรับ pH กรดและ chelating agent)</t>
        </is>
      </c>
      <c r="E4" s="88" t="inlineStr">
        <is>
          <t>Disodium EDTA (สารคีเลตดักจับประจุโลหะ)</t>
        </is>
      </c>
      <c r="F4" s="88" t="inlineStr">
        <is>
          <t>Paraben (สารกันเสีย antimicrobial preservative)</t>
        </is>
      </c>
      <c r="G4" s="88" t="inlineStr">
        <is>
          <t>Sodium metabisulfite (สารต้านออกซิเดชัน antioxidant)</t>
        </is>
      </c>
      <c r="H4" s="88" t="inlineStr">
        <is>
          <t>Sucrose (น้ำตาลซูโครสความเข้มข้นสูง)</t>
        </is>
      </c>
      <c r="I4" s="119" t="inlineStr">
        <is>
          <t>3</t>
        </is>
      </c>
      <c r="J4" s="88" t="inlineStr">
        <is>
          <t>✅ คำตอบที่ถูกต้อง: ข้อ ค. Paraben (สารกันเสีย antimicrobial preservative)
💡 Background:
Ferrous Sulfate Syrup เป็นตำรับยาน้ำเชื่อมใสที่ตัวยาสำคัญ Fe²⁺ ถูกออกซิไดซ์เป็น Fe³⁺ ได้ง่ายมากโดยเฉพาะในสภาวะด่างหรือมีแสง
🎯 ทำไมข้อนี้ถึงถูก:
ยาน้ำเชื่อม Ferrous Sulfate Syrup ตามสูตรมาตรฐานเภสัชตำรับ (USP/BP) มีน้ำตาลซูโครสความเข้มข้นสูง (Syrup USP มีน้ำตาล 85% w/v หรือ 65% w/w) ซึ่งมีแรงดันออสโมติกสูงมาก (High osmotic pressure) และมีค่าวอเตอร์แอกทิวิตี (Water activity, aw) ต่ำ จนเชื้อจุลินทรีย์ไม่สามารถเจริญเติบโตได้ (Self-preserving) จึงไม่มีความจำเป็นต้องเติมสารกันเสียกลุ่ม Paraben นอกจากนี้พาราเบนยังละลายน้ำได้น้อยในสารละลายน้ำเชื่อมเข้มข้น
🔍 ข้ออื่นผิดเพราะอะไร:
• ข้อ ก. (Citric acid): จำเป็นอย่างยิ่งในการช่วยปรับสภาวะตำรับให้เป็นกรด (pH 3.0-4.0) เพื่อชะลอการเกิด oxidation และยังเป็น Synergistic antioxidant/chelating agent
• ข้อ ข. (Disodium EDTA): จำเป็นในการคีเลตไอออนโลหะเพื่อไม่ให้เร่งปฏิกิริยาออกซิเดชัน
• ข้อ ง. (Sodium metabisulfite): จำเป็นอย่างยิ่งในการทำหน้าที่เป็น Antioxidant ป้องกัน Fe²⁺ เปลี่ยนเป็น Fe³⁺
• ข้อ จ. (Sucrose): เป็นกระสายยาหลัก (Vehicle) ให้ความหวาน บดบังสรรพรสฝาดเฝื่อนของเหล็ก และป้องกันการออกซิเดชันทางกายภาพ
📖 Guideline อ้างอิง:
USP-NF Official Monograph: Ferrous Sulfate Oral Solution / Syrup &amp; Remington: The Science and Practice of Pharmacy
📌 จุดจำก่อนสอบ:
• Ferrous Sulfate Syrup Antioxidant System: ใช้ Citric acid (กรด/คีเลต) ร่วมกับสารต้านออกซิเดชัน (Metabisulfite)
• Syrup Base: น้ำตาลซูโครส 85% w/v มีสมบัติ Self-preserving ไม่จำเป็นต้องใส่ Paraben</t>
        </is>
      </c>
      <c r="K4" s="100" t="inlineStr">
        <is>
          <t>Liquid Dosage Forms &amp; Formulation</t>
        </is>
      </c>
      <c r="L4" s="88" t="inlineStr">
        <is>
          <t>ข้อสอบ Product (Ferrous Sulfate Syrup Formulation)</t>
        </is>
      </c>
      <c r="M4" s="100" t="inlineStr">
        <is>
          <t>Titration</t>
        </is>
      </c>
      <c r="N4" s="88" t="inlineStr">
        <is>
          <t>แบบฝึกหัด PLE-CC 1 ข้อ 57</t>
        </is>
      </c>
      <c r="O4" s="100" t="inlineStr">
        <is>
          <t>แบบฝึกหัด</t>
        </is>
      </c>
      <c r="P4" s="100" t="inlineStr">
        <is>
          <t>แบบฝึกหัด</t>
        </is>
      </c>
      <c r="Q4" s="100" t="n"/>
    </row>
    <row r="5" ht="13.2" customHeight="1" s="49">
      <c r="A5" s="119" t="inlineStr">
        <is>
          <t>4</t>
        </is>
      </c>
      <c r="B5" s="88" t="inlineStr">
        <is>
          <t>จากข้อมูลตามเภสัชตำรับ (Pharmacopoeia) การตรวจวิเคราะห์หาปริมาณเหล็ก (Assay for Iron) ในวัตถุดิบยา Ferrous Fumarate หรือ Ferrous Sulfate กำหนดให้ใช้วิธีวิเคราะห์แบบใดเป็นวิธีมาตรฐาน</t>
        </is>
      </c>
      <c r="C5" s="100" t="n"/>
      <c r="D5" s="88" t="inlineStr">
        <is>
          <t>Acid-base titration</t>
        </is>
      </c>
      <c r="E5" s="88" t="inlineStr">
        <is>
          <t>Redox titration (ไทเทรตด้วยสารละลายมาตรฐาน Ceric ammonium sulfate)</t>
        </is>
      </c>
      <c r="F5" s="88" t="inlineStr">
        <is>
          <t>Complexometric titration (ไทเทรตด้วย EDTA)</t>
        </is>
      </c>
      <c r="G5" s="88" t="inlineStr">
        <is>
          <t>Gravimetric titration</t>
        </is>
      </c>
      <c r="H5" s="88" t="inlineStr">
        <is>
          <t>Colorimetric titration</t>
        </is>
      </c>
      <c r="I5" s="119" t="inlineStr">
        <is>
          <t>2</t>
        </is>
      </c>
      <c r="J5" s="88" t="inlineStr">
        <is>
          <t>✅ คำตอบที่ถูกต้อง: ข้อ ข. Redox titration (ไทเทรตด้วยสารละลายมาตรฐาน Ceric ammonium sulfate)
💡 Background:
Ferrous fumarate (C4H2FeO4) และ Ferrous sulfate (FeSO4) มีเหล็กอยู่ในรูป Fe²⁺ (Ferrous ion) ซึ่งสามารถทำปฏิกิริยาถ่ายโอนอิเล็กตรอน (Redox reaction) ได้อย่างสมบูรณ์และจำเพาะ
🎯 ทำไมข้อนี้ถึงถูก:
ตามเภสัชตำรับ USP และ BP การหาปริมาณตัวยาสำคัญ (Assay) ของ Ferrous fumarate และ Ferrous sulfate กำหนดให้ใช้วิธี Redox Titration (Cerimetry) โดยละลายตัวอย่างในกรดซัลฟิวริกเจือจาง แล้วไทเทรต Fe²⁺ ด้วยสารละลายมาตรฐาน 0.1 N Ceric ammonium sulfate (Ce⁴⁺) หรือ Ceric sulfate โดยใช้ Orthophenanthroline (Ferroin) เป็นอินดิเคเตอร์ ปฏิกิริยาคือ Fe²⁺ + Ce⁴⁺ → Fe³⁺ + Ce³⁺
🔍 ข้ออื่นผิดเพราะอะไร:
• ข้อ ก. (Acid-base titration): ไม่ใช่วิธีหาปริมาณเหล็ก เนื่องจาก Fe²⁺ ไม่ได้ทำปฏิกิริยากรด-เบสจำเพาะในการวิเคราะห์ตามตำรับ
• ข้อ ค. (Complexometric titration): แม้ EDTA จะจับกับเหล็กได้ แต่มีความจำเพาะและการรบกวนของสภาวะ pH มากกว่า ในเภสัชตำรับจึงเลือกใช้ Cerimetry เป็นวิธีหลัก
• ข้อ ง. (Gravimetric): เป็นวิธีชั่งตะกอนที่ยุ่งยาก ใช้เวลานาน ไม่ใช่วิธีมาตรฐานตามโมโนกราฟ
• ข้อ จ. (Colorimetric): มักใช้ตรวจ limit test หรือ trace iron ไม่ใช่วิธีหลักในการทำ %Assay วัตถุดิบยา
📖 Guideline อ้างอิง:
USP-NF Official Monograph: Ferrous Fumarate / Ferrous Sulfate Raw Material Assay &amp; British Pharmacopoeia (BP)
📌 จุดจำก่อนสอบ:
• Assay of Ferrous Salts (Fe²⁺): ใช้ Redox Titration ด้วย Ceric ammonium sulfate (Ce⁴⁺) เสมอ
• Indicator for Cerimetry: Ferroin (เปลี่ยนจากสีส้มแดงเป็นฟ้าอ่อนที่จุดยุติ)</t>
        </is>
      </c>
      <c r="K5" s="100" t="inlineStr">
        <is>
          <t>Redox Titration</t>
        </is>
      </c>
      <c r="L5" s="88" t="inlineStr">
        <is>
          <t>ข้อสอบ Product (Assay of Ferrous Salts)</t>
        </is>
      </c>
      <c r="M5" s="100" t="inlineStr">
        <is>
          <t>Titration</t>
        </is>
      </c>
      <c r="N5" s="88" t="inlineStr">
        <is>
          <t>แบบฝึกหัด PLE-CC 1 ข้อ 62</t>
        </is>
      </c>
      <c r="O5" s="100" t="inlineStr">
        <is>
          <t>แบบฝึกหัด</t>
        </is>
      </c>
      <c r="P5" s="100" t="inlineStr">
        <is>
          <t>แบบฝึกหัด</t>
        </is>
      </c>
      <c r="Q5" s="100" t="n"/>
    </row>
    <row r="6" ht="13.2" customHeight="1" s="49">
      <c r="A6" s="119" t="inlineStr">
        <is>
          <t>5</t>
        </is>
      </c>
      <c r="B6" s="88" t="inlineStr">
        <is>
          <t>จากข้อมูล Monograph การหาปริมาณตัวยาสำคัญ (Assay) ของยา Aspirin ที่ระบุว่า: ชั่งผงยา ละลายและต้มกับสารละลายมาตรฐาน NaOH ที่มากเกินพอ จากนั้นนำด่างส่วนเกินมาไตเตรทกลับด้วยสารละลายมาตรฐาน H2SO4 การวิเคราะห์ดังกล่าวจัดเป็นรูปแบบการไตเตรทชนิดใด</t>
        </is>
      </c>
      <c r="C6" s="100" t="n"/>
      <c r="D6" s="88" t="inlineStr">
        <is>
          <t>Direct titration</t>
        </is>
      </c>
      <c r="E6" s="88" t="inlineStr">
        <is>
          <t>Residual (Back) titration</t>
        </is>
      </c>
      <c r="F6" s="88" t="inlineStr">
        <is>
          <t>Complexometric titration</t>
        </is>
      </c>
      <c r="G6" s="88" t="inlineStr">
        <is>
          <t>Precipitation titration</t>
        </is>
      </c>
      <c r="H6" s="88" t="inlineStr">
        <is>
          <t>Non-aqueous acid-base titration</t>
        </is>
      </c>
      <c r="I6" s="119" t="inlineStr">
        <is>
          <t>2</t>
        </is>
      </c>
      <c r="J6" s="88" t="inlineStr">
        <is>
          <t>✅ คำตอบที่ถูกต้อง: ข้อ ข. Residual (Back) titration
💡 Background:
Aspirin (Acetylsalicylic acid) มีพันธะเอสเทอร์ (Ester bond) ซึ่งไฮโดรไลซ์ได้ช้าในอุณหภูมิห้อง จึงไม่สามารถทำ Direct titration ให้สมบูรณ์ได้อย่างรวดเร็ว
🎯 ทำไมข้อนี้ถึงถูก:
ตามเภสัชตำรับ USP/BP การหาปริมาณ Aspirin ใช้วิธี Residual (Back) titration โดยเติมสารละลายมาตรฐาน 0.5 N NaOH ในปริมาณที่มากเกินพอ (Excess) แล้วนำไปต้มให้เกิดปฏิกิริยา Saponification ไฮโดรไลซ์หมู่เอสเทอร์อย่างสมบูรณ์ กลายเป็น Salicylate และ Acetate จากนั้นจึงนำเบส NaOH ส่วนเกินที่เหลือมาไตเตรทกลับ (Back-titrate) ด้วยสารละลายมาตรฐาน 0.5 N H2SO4 โดยใช้ Phenolphthalein เป็นอินดิเคเตอร์
🔍 ข้ออื่นผิดเพราะอะไร:
• ข้อ ก. (Direct titration): ไม่เหมาะสมเพราะปฏิกิริยาไฮโดรไลซิสของเอสเทอร์เกิดขึ้นช้า ทำให้หาจุดยุติที่แท้จริงได้ยาก
• ข้อ ค. (Complexometric titration): เป็นการสร้างสารเชิงซ้อนกับไอออนโลหะ ไม่ใช่ปฏิกิริยาของแอสไพริน
• ข้อ ง. (Precipitation titration): เป็นปฏิกิริยาตกตะกอน (เช่น Argentometry)
• ข้อ จ. (Non-aqueous): ไม่ใช่วิธีมาตรฐานตามโมโนกราฟหลักของยาเม็ดแอสไพริน
📖 Guideline อ้างอิง:
USP-NF Official Monograph: Aspirin Tablets &amp; British Pharmacopoeia (BP)
📌 จุดจำก่อนสอบ:
• Aspirin Assay Principle: เติม NaOH เกินพอ ต้มไฮโดรไลซ์ แล้ว Back-titrate ด้วย H2SO4 (Residual Acid-Base Titration)</t>
        </is>
      </c>
      <c r="K6" s="100" t="inlineStr">
        <is>
          <t>Acid-Base Titration</t>
        </is>
      </c>
      <c r="L6" s="88" t="inlineStr">
        <is>
          <t>ข้อสอบจริง PLE CC 1 ปี 2566 Day 1 ข้อ 23</t>
        </is>
      </c>
      <c r="M6" s="100" t="inlineStr">
        <is>
          <t>Titration</t>
        </is>
      </c>
      <c r="N6" s="88" t="inlineStr">
        <is>
          <t>PLE-CC1 ปี 2566 Day 1 ข้อ 1</t>
        </is>
      </c>
      <c r="O6" s="100" t="inlineStr">
        <is>
          <t>ข้อสอบจริง</t>
        </is>
      </c>
      <c r="P6" s="100" t="inlineStr">
        <is>
          <t>ปี 2566</t>
        </is>
      </c>
      <c r="Q6" s="100" t="n"/>
    </row>
    <row r="7" ht="13.2" customHeight="1" s="49">
      <c r="A7" s="119" t="inlineStr">
        <is>
          <t>6</t>
        </is>
      </c>
      <c r="B7" s="88" t="inlineStr">
        <is>
          <t>จากสมการเคมีในการตรวจวิเคราะห์หาปริมาณตัวยาสำคัญ: Ce⁴⁺ + Fe²⁺ → Ce³⁺ + Fe³⁺ ปฏิกิริยาดังกล่าวจัดเป็นการวิเคราะห์โดยอาศัยรูปแบบการไตเตรทชนิดใด</t>
        </is>
      </c>
      <c r="C7" s="100" t="n"/>
      <c r="D7" s="88" t="inlineStr">
        <is>
          <t>Redox titration (Oxidation-Reduction)</t>
        </is>
      </c>
      <c r="E7" s="88" t="inlineStr">
        <is>
          <t>Precipitation titration (Argentometry)</t>
        </is>
      </c>
      <c r="F7" s="88" t="inlineStr">
        <is>
          <t>Complexometric titration (EDTA)</t>
        </is>
      </c>
      <c r="G7" s="88" t="inlineStr">
        <is>
          <t>Acid-base neutralization titration</t>
        </is>
      </c>
      <c r="H7" s="88" t="inlineStr">
        <is>
          <t>Non-aqueous titration</t>
        </is>
      </c>
      <c r="I7" s="119" t="inlineStr">
        <is>
          <t>1</t>
        </is>
      </c>
      <c r="J7" s="88" t="inlineStr">
        <is>
          <t>✅ คำตอบที่ถูกต้อง: ข้อ ก. Redox titration (Oxidation-Reduction)
💡 Background:
ปฏิกิริยารีดอกซ์ (Oxidation-Reduction Reaction) คือปฏิกิริยาที่มีการถ่ายโอนอิเล็กตรอนระหว่างสารตัวให้อิเล็กตรอน (Reducing agent) และสารตัวรับอิเล็กตรอน (Oxidizing agent)
🎯 ทำไมข้อนี้ถึงถูก:
ในสมการ Ce⁴⁺ + Fe²⁺ → Ce³⁺ + Fe³⁺ มีการถ่ายโอน 1 อิเล็กตรอน โดย Fe²⁺ สูญเสียอิเล็กตรอนถูกออกซิไดซ์เป็น Fe³⁺ (Oxidation) และ Ce⁴⁺ รับอิเล็กตรอนถูกรีดิวซ์เป็น Ce³⁺ (Reduction) จึงเป็นการไทเทรตแบบ Redox Titration (Cerimetry) ซึ่งเป็นวิธีมาตรฐานในการตรวจวิเคราะห์หาปริมาณธาตุเหล็ก (Ferrous salts) ตามเภสัชตำรับ
🔍 ข้ออื่นผิดเพราะอะไร:
• ข้อ ข. (Precipitation titration): เป็นปฏิกิริยาที่เกิดตะกอนที่ไม่ละลายน้ำ เช่น Ag⁺ + Cl⁻ → AgCl(s)
• ข้อ ค. (Complexometric titration): เป็นการจับกลุ่มโคออร์ดิเนตระหว่าง ligand กับ metal ion (เช่น EDTA กับ Ca²⁺/Mg²⁺/Zn²⁺)
• ข้อ ง. (Acid-base neutralization): เป็นการถ่ายโอนโปรตอน (H⁺) ไม่ใช่การถ่ายโอนอิเล็กตรอน
• ข้อ จ. (Non-aqueous): ใช้สำหรับกรด-เบสที่อ่อนมากในตัวทำละลายอินทรีย์
📖 Guideline อ้างอิง:
USP-NF General Chapter &lt;541&gt; Titrimetry &amp; Vogel's Quantitative Chemical Analysis
📌 จุดจำก่อนสอบ:
• Cerimetry (Ce⁴⁺): ไทแตรนต์เป็นสารออกซิไดซ์ที่เสถียรมากในกรดซัลฟิวริก ใช้ Ferroin เป็นอินดิเคเตอร์</t>
        </is>
      </c>
      <c r="K7" s="100" t="inlineStr">
        <is>
          <t>Redox Titration</t>
        </is>
      </c>
      <c r="L7" s="88" t="inlineStr">
        <is>
          <t>ข้อสอบจริง PLE CC 1 ปี 2566 Day 1 ข้อ 24</t>
        </is>
      </c>
      <c r="M7" s="100" t="inlineStr">
        <is>
          <t>Titration</t>
        </is>
      </c>
      <c r="N7" s="88" t="inlineStr">
        <is>
          <t>PLE-CC1 ปี 2566 Day 1 ข้อ 2</t>
        </is>
      </c>
      <c r="O7" s="100" t="inlineStr">
        <is>
          <t>ข้อสอบจริง</t>
        </is>
      </c>
      <c r="P7" s="100" t="inlineStr">
        <is>
          <t>ปี 2566</t>
        </is>
      </c>
      <c r="Q7" s="100" t="n"/>
    </row>
    <row r="8" ht="13.2" customHeight="1" s="49">
      <c r="A8" s="119" t="inlineStr">
        <is>
          <t>7</t>
        </is>
      </c>
      <c r="B8" s="88" t="inlineStr">
        <is>
          <t>จากเภสัชตำรับ การตรวจวิเคราะห์หาปริมาณตัวยาสำคัญ (Assay) ของ Potassium Chloride (KCl) กำหนดให้ละลายตัวอย่างแล้วนำไปไตเตรทด้วยสารละลายมาตรฐาน Silver nitrate (AgNO3) โดยใช้ Eosin Y หรือ Fluorescein เป็นอินดิเคเตอร์ การวิเคราะห์นี้จัดเป็นการไตเตรทประเภทใดและใช้วิธีการใด</t>
        </is>
      </c>
      <c r="C8" s="100" t="n"/>
      <c r="D8" s="88" t="inlineStr">
        <is>
          <t>Precipitation titration (Fajans method)</t>
        </is>
      </c>
      <c r="E8" s="88" t="inlineStr">
        <is>
          <t>Precipitation titration (Mohr method)</t>
        </is>
      </c>
      <c r="F8" s="88" t="inlineStr">
        <is>
          <t>Precipitation titration (Volhard method)</t>
        </is>
      </c>
      <c r="G8" s="88" t="inlineStr">
        <is>
          <t>Complexometric titration</t>
        </is>
      </c>
      <c r="H8" s="88" t="inlineStr">
        <is>
          <t>Acid-base neutralization titration</t>
        </is>
      </c>
      <c r="I8" s="119" t="inlineStr">
        <is>
          <t>1</t>
        </is>
      </c>
      <c r="J8" s="88" t="inlineStr">
        <is>
          <t>✅ คำตอบที่ถูกต้อง: ข้อ ก. Precipitation titration (Fajans method)
💡 Background:
การไทเทรตแบบตกตะกอนโดยใช้ Silver nitrate (Argentometry) มี 3 วิธีหลักตามชนิดของอินดิเคเตอร์ ได้แก่ Mohr, Volhard และ Fajans method
🎯 ทำไมข้อนี้ถึงถูก:
ตามเภสัชตำรับ USP/BP การหาปริมาณ Chloride ion (Cl⁻) ใน KCl โดยใช้สารละลายมาตรฐาน AgNO3 และใช้อินดิเคเตอร์ชนิดดูดซับ (Adsorption indicator) เช่น Eosin Y หรือ Fluorescein จัดเป็น Fajans Method ซึ่งเมื่อถึงจุดยุติ ตะกอน AgCl ที่มีประจุบวกส่วนเกินของ Ag⁺ จะดูดซับอินดิเคเตอร์ไอออนลบ ทำให้เกิดการเปลี่ยนสีบนผิวตะกอนอย่างชัดเจน
🔍 ข้ออื่นผิดเพราะอะไร:
• ข้อ ข. (Mohr method): ใช้อินดิเคเตอร์ Potassium chromate (K2CrO4) เกิดตะกอนสีน้ำตาลแดงของ Ag2CrO4 ที่จุดยุติ ทำในสภาวะเป็นกลาง (pH 6.5-9)
• ข้อ ค. (Volhard method): เป็นวิธี Back titration ในสภาวะกรด โดยเติม AgNO3 เกินพอ แล้วกรองตะกอนออกก่อนนำ Ag⁺ ส่วนเกินมาไทเทรตด้วย KSCN โดยใช้ Ferric ammonium sulfate เป็นอินดิเคเตอร์
• ข้อ ง. และ จ.: ไม่ใช่ปฏิกิริยาตกตะกอนของเฮไลด์
📖 Guideline อ้างอิง:
USP-NF Official Monograph: Potassium Chloride &amp; British Pharmacopoeia (BP)
📌 จุดจำก่อนสอบ:
• Fajans Method: Adsorption indicator (Fluorescein / Eosin Y)
• Mohr Method: Direct titration, Chromate (CrO4²⁻) indicator, ตะกอนสีส้มแดง Ag2CrO4
• Volhard Method: Back titration ในกรด (HNO3), Thiocyanate (SCN⁻), Fe³⁺ indicator (สารละลายสีแดง FeSCN²⁺)</t>
        </is>
      </c>
      <c r="K8" s="100" t="inlineStr">
        <is>
          <t>Precipitation Titration</t>
        </is>
      </c>
      <c r="L8" s="88" t="inlineStr">
        <is>
          <t>ข้อสอบจริง PLE CC 1 ปี 2566 Day 2 ข้อ 88</t>
        </is>
      </c>
      <c r="M8" s="100" t="inlineStr">
        <is>
          <t>Titration</t>
        </is>
      </c>
      <c r="N8" s="88" t="inlineStr">
        <is>
          <t>PLE-CC1 ปี 2566 Day 1 ข้อ 4</t>
        </is>
      </c>
      <c r="O8" s="100" t="inlineStr">
        <is>
          <t>ข้อสอบจริง</t>
        </is>
      </c>
      <c r="P8" s="100" t="inlineStr">
        <is>
          <t>ปี 2566</t>
        </is>
      </c>
      <c r="Q8" s="100" t="n"/>
    </row>
    <row r="9" ht="13.2" customHeight="1" s="49">
      <c r="A9" s="119" t="inlineStr">
        <is>
          <t>8</t>
        </is>
      </c>
      <c r="B9" s="88" t="inlineStr">
        <is>
          <t>ตามเภสัชตำรับ British Pharmacopoeia (BP) การวิเคราะห์หาปริมาณวัตถุดิบยา Acyclovir กำหนดให้ละลายตัวยา 0.150 g ในกรดแอนไฮดรัสแอซีติก (Anhydrous acetic acid) แล้วนำไปไตเตรทด้วยสารละลายมาตรฐาน 0.1 M Perchloric acid (HClO4) โดยหาจุดยุติด้วย Potentiometry การวิเคราะห์นี้จัดเป็นการไตเตรทแบบใด</t>
        </is>
      </c>
      <c r="C9" s="100" t="n"/>
      <c r="D9" s="88" t="inlineStr">
        <is>
          <t>Non-aqueous acid-base titration (การไตเตรทกรด-เบสในตัวทำละลายปราศจากน้ำ)</t>
        </is>
      </c>
      <c r="E9" s="88" t="inlineStr">
        <is>
          <t>Aqueous acid-base neutralization</t>
        </is>
      </c>
      <c r="F9" s="88" t="inlineStr">
        <is>
          <t>Precipitation titration (Argentometry)</t>
        </is>
      </c>
      <c r="G9" s="88" t="inlineStr">
        <is>
          <t>Complexometric titration</t>
        </is>
      </c>
      <c r="H9" s="88" t="inlineStr">
        <is>
          <t>Redox titration</t>
        </is>
      </c>
      <c r="I9" s="119" t="inlineStr">
        <is>
          <t>1</t>
        </is>
      </c>
      <c r="J9" s="88" t="inlineStr">
        <is>
          <t>✅ คำตอบที่ถูกต้อง: ข้อ ก. Non-aqueous acid-base titration (การไตเตรทกรด-เบสในตัวทำละลายปราศจากน้ำ)
💡 Background:
สารที่เป็นเบสอ่อนมาก (Weak base ที่มี pKb &gt; 8-10 เช่น สารกลุ่ม purine/guanine analogues) ไม่สามารถแตกตัวและให้จุดยุติที่คมชัดเมื่อไทเทรตในตัวทำละลายน้ำได้เนื่องจากเกิด Leveling effect ของน้ำ
🎯 ทำไมข้อนี้ถึงถูก:
Acyclovir เป็นอนุพันธ์ของกวานีนที่มีความเป็นเบสอ่อนมาก (Very weak base) เภสัชตำรับจึงกำหนดให้ใช้ตัวทำละลายอินทรีย์ที่ปราศจากน้ำคือ Glacial/Anhydrous acetic acid ซึ่งทำหน้าที่เป็น Protogenic solvent ช่วยส่งเสริมความเป็นเบสของตัวยา และใช้กรดแก่มากคือ Perchloric acid (HClO4 in glacial acetic acid) เป็นไทแตรนต์ จึงจัดเป็น Non-aqueous Acid-Base Titration
🔍 ข้ออื่นผิดเพราะอะไร:
• ข้อ ข. (Aqueous): ไม่สามารถทำได้เพราะตัวยาเป็นเบสอ่อนมาก น้ำจะบดบังจุดยุติ (Leveling effect)
• ข้อ ค. (Precipitation): ไม่ใช่ปฏิกิริยาตกตะกอน
• ข้อ ง. (Complexometric): ไม่ได้ใช้การสร้างสารเชิงซ้อนกับ EDTA
• ข้อ จ. (Redox): ไม่มีการเปลี่ยนแปลงเลขออกซิเดชันของโมเลกุล
📖 Guideline อ้างอิง:
British Pharmacopoeia (BP) Official Monograph: Aciclovir Raw Material &amp; USP &lt;541&gt; Titrimetry
📌 จุดจำก่อนสอบ:
• Non-aqueous Titration of Weak Base: ตัวทำละลาย Glacial acetic acid, ไทแตรนต์ Perchloric acid (HClO4), อินดิเคเตอร์ Crystal violet หรือ Potentiometry
• Non-aqueous Titration of Weak Acid: ตัวทำละลาย DMF หรือ Ethylenediamine, ไทแตรนต์ Sodium methoxide / Tetrabutylammonium hydroxide (TBAH)</t>
        </is>
      </c>
      <c r="K9" s="100" t="inlineStr">
        <is>
          <t>Acid-Base Titration (Non-aqueous)</t>
        </is>
      </c>
      <c r="L9" s="88" t="inlineStr">
        <is>
          <t>ข้อสอบจริง PLE CC 1 ปี 2563 (BP Acyclovir Monograph)</t>
        </is>
      </c>
      <c r="M9" s="100" t="inlineStr">
        <is>
          <t>Titration</t>
        </is>
      </c>
      <c r="N9" s="88" t="inlineStr">
        <is>
          <t>PLE-CC1 ปี 2566 Day 2 ข้อ 1</t>
        </is>
      </c>
      <c r="O9" s="100" t="inlineStr">
        <is>
          <t>ข้อสอบจริง</t>
        </is>
      </c>
      <c r="P9" s="100" t="inlineStr">
        <is>
          <t>ปี 2566</t>
        </is>
      </c>
      <c r="Q9" s="100" t="n"/>
    </row>
    <row r="10" ht="13.2" customHeight="1" s="49">
      <c r="A10" s="119" t="inlineStr">
        <is>
          <t>9</t>
        </is>
      </c>
      <c r="B10" s="88" t="inlineStr">
        <is>
          <t>การวิเคราะห์หาปริมาณสารเฮไลด์ (เช่น Chloride หรือ Bromide) โดยการเติมสารละลายมาตรฐาน AgNO3 ที่มากเกินพอในสภาวะกรดไนทริก แล้วนำ Ag⁺ ส่วนเกินที่เหลือมาไตเตรทกลับด้วยสารละลายมาตรฐาน KSCN หรือ NH4SCN โดยใช้ Ferric ammonium sulfate เป็นอินดิเคเตอร์ วิธีดังกล่าวเรียกว่าวิธีใด</t>
        </is>
      </c>
      <c r="C10" s="100" t="n"/>
      <c r="D10" s="88" t="inlineStr">
        <is>
          <t>Volhard method (การไตเตรทแบบย้อนกลับในสภาวะกรด)</t>
        </is>
      </c>
      <c r="E10" s="88" t="inlineStr">
        <is>
          <t>Mohr method (การไตเตรทโดยตรงในสภาวะเป็นกลาง)</t>
        </is>
      </c>
      <c r="F10" s="88" t="inlineStr">
        <is>
          <t>Fajans method (การไตเตรทโดยใช้อินดิเคเตอร์ดูดซับ)</t>
        </is>
      </c>
      <c r="G10" s="88" t="inlineStr">
        <is>
          <t>Direct acid-base titration</t>
        </is>
      </c>
      <c r="H10" s="88" t="inlineStr">
        <is>
          <t>Complexometric titration</t>
        </is>
      </c>
      <c r="I10" s="119" t="inlineStr">
        <is>
          <t>1</t>
        </is>
      </c>
      <c r="J10" s="88" t="inlineStr">
        <is>
          <t>✅ คำตอบที่ถูกต้อง: ข้อ ก. Volhard method (การไตเตรทแบบย้อนกลับในสภาวะกรด)
💡 Background:
Volhard Method เป็นเทคนิคการไทเทรตแบบตกตะกอน (Precipitation titration / Argentometry) แบบย้อนกลับ (Back titration)
🎯 ทำไมข้อนี้ถึงถูก:
หลักการของ Volhard Method คือการเติมสารละลายมาตรฐาน AgNO3 ที่มากเกินพอลงในสารละลายตัวอย่างที่มี Halide ion (เช่น Cl⁻) ในสารละลายกรด HNO3 เพื่อให้เกิดตะกอน AgCl อย่างสมบูรณ์ จากนั้นนำ Ag⁺ ที่เหลือเกินพอมาไทเทรตย้อนกลับด้วยสารละลายมาตรฐาน Thiocyanate (KSCN หรือ NH4SCN) โดยใช้ Ferric ammonium sulfate (Fe³⁺) เป็นอินดิเคเตอร์ เมื่อ Ag⁺ ทำปฏิกิริยากับ SCN⁻ จนหมด หยดแรกของ SCN⁻ ที่เกินพอจะทำปฏิกิริยากับ Fe³⁺ เกิดสารประกอบเชิงซ้อนสีส้มแดง [Fe(SCN)]²⁺ ที่จุดยุติอย่างคมชัด
🔍 ข้ออื่นผิดเพราะอะไร:
• ข้อ ข. (Mohr method): เป็น Direct titration ของ Cl⁻ หรือ Br⁻ ด้วย AgNO3 ในสภาวะ pH 6.5-9 โดยใช้ K2CrO4 เป็นอินดิเคเตอร์ ให้ตะกอนสีส้มแดง Ag2CrO4
• ข้อ ค. (Fajans method): เป็น Direct titration โดยใช้ Adsorption indicator (เช่น Fluorescein, Eosin Y) ซึ่งเปลี่ยนสีบนผิวตะกอน
• ข้อ ง. และ จ.: ไม่ใช่การวิเคราะห์เฮไลด์ด้วยการตกตะกอนเกลือเงิน
📖 Guideline อ้างอิง:
USP-NF General Chapter &lt;541&gt; Titrimetry &amp; Skoog Fundamentals of Analytical Chemistry
📌 จุดจำก่อนสอบ:
• Volhard Method: Back titration, สภาวะกรด (HNO3), ไทแตรนต์ย้อนกลับ KSCN, อินดิเคเตอร์ Fe³⁺ (สีแดง FeSCN²⁺)
• ข้อควรระวังใน Cl⁻ Assay: ตะกอน AgCl ละลายน้ำได้ดีกว่า AgSCN ดังนั้นต้องกรอง AgCl ออกก่อน หรือเติม Nitrobenzene เพื่อเคลือบผิวตะกอนป้องกันปฏิกิริยาย้อนกลับ</t>
        </is>
      </c>
      <c r="K10" s="100" t="inlineStr">
        <is>
          <t>Precipitation Titration</t>
        </is>
      </c>
      <c r="L10" s="88" t="inlineStr">
        <is>
          <t>ข้อสอบ Product (Volhard Method &amp; Argentometry)</t>
        </is>
      </c>
      <c r="M10" s="100" t="inlineStr">
        <is>
          <t>Titration</t>
        </is>
      </c>
      <c r="N10" s="88" t="inlineStr">
        <is>
          <t>PLE-CC1 ปี 2566 Day 2 ข้อ 2</t>
        </is>
      </c>
      <c r="O10" s="100" t="inlineStr">
        <is>
          <t>ข้อสอบจริง</t>
        </is>
      </c>
      <c r="P10" s="100" t="inlineStr">
        <is>
          <t>ปี 2566</t>
        </is>
      </c>
      <c r="Q10" s="100" t="n"/>
    </row>
    <row r="11" ht="13.2" customHeight="1" s="49">
      <c r="A11" s="119" t="inlineStr">
        <is>
          <t>10</t>
        </is>
      </c>
      <c r="B11" s="88" t="inlineStr">
        <is>
          <t>ในการตรวจวิเคราะห์หาปริมาณแคลเซียมคาร์บอเนต (Calcium Carbonate raw material) ตามเภสัชตำรับ USP/BP กำหนดให้ละลายตัวยาในกรดเจือจาง ปรับสภาวะเป็นด่างรุนแรง (pH ประมาณ 12-13 ด้วย NaOH) เพื่อตกตะกอนแมกนีเซียม แล้วไตเตรทด้วยสารละลายมาตรฐาน Disodium EDTA การวิเคราะห์นี้ใช้อินดิเคเตอร์ชนิดใด</t>
        </is>
      </c>
      <c r="C11" s="100" t="n"/>
      <c r="D11" s="88" t="inlineStr">
        <is>
          <t>Hydroxynaphthol blue (หรือ Calconcarboxylic acid / Murexide)</t>
        </is>
      </c>
      <c r="E11" s="88" t="inlineStr">
        <is>
          <t>Phenolphthalein</t>
        </is>
      </c>
      <c r="F11" s="88" t="inlineStr">
        <is>
          <t>Methyl orange</t>
        </is>
      </c>
      <c r="G11" s="88" t="inlineStr">
        <is>
          <t>Ferroin</t>
        </is>
      </c>
      <c r="H11" s="88" t="inlineStr">
        <is>
          <t>Potassium chromate</t>
        </is>
      </c>
      <c r="I11" s="119" t="inlineStr">
        <is>
          <t>1</t>
        </is>
      </c>
      <c r="J11" s="88" t="inlineStr">
        <is>
          <t>✅ คำตอบที่ถูกต้อง: ข้อ ก. Hydroxynaphthol blue (หรือ Calconcarboxylic acid / Murexide)
💡 Background:
Calcium Carbonate เป็นวัตถุดิบยาลดกรดและแร่ธาตุเสริม การหาปริมาณตัวยาสำคัญตามเภสัชตำรับใช้วิธี Complexometric Titration ด้วย EDTA
🎯 ทำไมข้อนี้ถึงถูก:
ในการไทเทรตหา Ca²⁺ โดยจำเพาะเมื่ออาจมี Mg²⁺ ปนเปื้อน ต้องปรับ pH ให้สูงกว่า 12 (ด้วย 1 N NaOH) เพื่อให้ Mg²⁺ ตกตะกอนเป็น Mg(OH)2 แยกออกไป ไม่รบกวนการไทเทรต จากนั้นจึงใช้อินดิเคเตอร์โลหะ (Metallochromic indicator) ที่จำเพาะต่อ Ca²⁺ ในสภาวะด่างจัด ได้แก่ Hydroxynaphthol blue หรือ Calconcarboxylic acid (Patton-Reeder indicator) หรือ Murexide ซึ่งจับกับ Ca²⁺ ให้สีชมพู/แดง และเมื่อ EDTA แย่งจับ Ca²⁺ จนหมดที่จุดยุติ อินดิเคเตอร์อิสระจะเปลี่ยนเป็น สีน้ำเงิน (Blue) ชัดเจน
🔍 ข้ออื่นผิดเพราะอะไร:
• ข้อ ข. และ ค.: เป็น Acid-base indicator วัดการเปลี่ยนแปลง pH ไม่ใช่วัดอิสระของ metal ions
• ข้อ ง. (Ferroin): เป็น Redox indicator ใช้ใน Cerimetry
• ข้อ จ. (Potassium chromate): เป็น Precipitation indicator ใช้ใน Mohr method
📖 Guideline อ้างอิง:
USP-NF Official Monograph: Calcium Carbonate &amp; British Pharmacopoeia (BP)
📌 จุดจำก่อนสอบ:
• Ca²⁺ Titration at pH &gt; 12: ตกตะกอน Mg²⁺ เป็น Mg(OH)2, ใช้อินดิเคเตอร์ Hydroxynaphthol blue (เปลี่ยนเป็นสีน้ำเงิน)
• Total Ca²⁺ + Mg²⁺ Titration at pH 10: ใช้ Ammonia buffer, อินดิเคเตอร์ Eriochrome Black T (EBT)</t>
        </is>
      </c>
      <c r="K11" s="100" t="inlineStr">
        <is>
          <t>Complexometric Titration</t>
        </is>
      </c>
      <c r="L11" s="88" t="inlineStr">
        <is>
          <t>ข้อสอบ Product (EDTA Calcium Carbonate Assay)</t>
        </is>
      </c>
      <c r="M11" s="100" t="inlineStr">
        <is>
          <t>Titration</t>
        </is>
      </c>
      <c r="N11" s="88" t="inlineStr">
        <is>
          <t>PLE-CC1 ปี 2566 Day 2 ข้อ 3</t>
        </is>
      </c>
      <c r="O11" s="100" t="inlineStr">
        <is>
          <t>ข้อสอบจริง</t>
        </is>
      </c>
      <c r="P11" s="100" t="inlineStr">
        <is>
          <t>ปี 2566</t>
        </is>
      </c>
      <c r="Q11" s="100" t="n"/>
    </row>
    <row r="12" ht="13.2" customHeight="1" s="49">
      <c r="A12" s="119" t="inlineStr">
        <is>
          <t>11</t>
        </is>
      </c>
      <c r="B12" s="88" t="inlineStr">
        <is>
          <t>การตรวจวิเคราะห์หาปริมาณตัวยาสำคัญที่มีสมบัติเป็นสารรีดิวซ์ (Reducing agent เช่น Ascorbic acid หรือ Vitamin C) ตามเภสัชตำรับ โดยการไตเตรทโดยตรงด้วยสารละลายมาตรฐานไอโอดีน (Standard Iodine solution, I2) โดยใช้น้ำแป้ง (Starch solution) เป็นอินดิเคเตอร์ วิธีดังกล่าวจัดเป็นการวิเคราะห์แบบใด</t>
        </is>
      </c>
      <c r="C12" s="100" t="n"/>
      <c r="D12" s="88" t="inlineStr">
        <is>
          <t>Iodimetry (Direct redox titration with Iodine)</t>
        </is>
      </c>
      <c r="E12" s="88" t="inlineStr">
        <is>
          <t>Iodometry (Indirect redox titration via I2 liberation and Thiosulfate)</t>
        </is>
      </c>
      <c r="F12" s="88" t="inlineStr">
        <is>
          <t>Permanganometry</t>
        </is>
      </c>
      <c r="G12" s="88" t="inlineStr">
        <is>
          <t>Biamperometric titration</t>
        </is>
      </c>
      <c r="H12" s="88" t="inlineStr">
        <is>
          <t>Complexometric titration</t>
        </is>
      </c>
      <c r="I12" s="119" t="inlineStr">
        <is>
          <t>1</t>
        </is>
      </c>
      <c r="J12" s="88" t="inlineStr">
        <is>
          <t>✅ คำตอบที่ถูกต้อง: ข้อ ก. Iodimetry (Direct redox titration with Iodine)
💡 Background:
การวิเคราะห์ด้วยไอโอดีน (Iodine titrations) แบ่งออกเป็น 2 ประเภทหลักที่มักออกสอบบ่อย คือ Iodimetry (ทางตรง) และ Iodometry (ทางอ้อม)
🎯 ทำไมข้อนี้ถึงถูก:
• Iodimetry (ไอโอไดเมทรี) คือการไทเทรตโดยตรง (Direct titration) โดยใช้สารละลายมาตรฐาน I2 (ซึ่งเป็นสารออกซิไดซ์ปานกลาง) เป็นไทแตรนต์ในบิวเรตต์ เพื่อออกซิไดซ์สารตัวอย่างที่เป็นสารรีดิวซ์ (เช่น Ascorbic acid, Thiamine, Sulfites) เมื่อสารตัวอย่างทำปฏิกิริยาหมด หยดแรกของ I2 ส่วนเกินจะทำปฏิกิริยากับน้ำแป้ง (Starch) เกิดสารประกอบเชิงซ้อนสีน้ำเงินเข้ม (Deep blue starch-iodine complex) ทันทีที่จุดยุติ
🔍 ข้ออื่นผิดเพราะอะไร:
• ข้อ ข. (Iodometry): เป็นวิธีทางอ้อม (Indirect method) โดยนำสารตัวอย่างที่เป็นสารออกซิไดซ์ (Oxidizing agent) ไปทำปฏิกิริยากับ KI ส่วนเกิน เพื่อปลดปล่อย I2 อิสระออกมา จากนั้นจึงนำ I2 ที่ได้ไปไทเทรตกับสารละลายมาตรฐาน Sodium thiosulfate (Na2S2O3) จนสีน้ำเงินของน้ำแป้งจางหายไปกลายเป็นไม่มีสี
• ข้อ ค. (Permanganometry): ใช้สารละลาย KMnO4 เป็นทั้งไทแตรนต์และอินดิเคเตอร์ในตัว (Self-indicator)
• ข้อ ง. และ จ.: ไม่ใช่วิธีทางตรงของไอโอดีน
📖 Guideline อ้างอิง:
USP-NF Official Monograph: Ascorbic Acid Raw Material / Tablets &amp; Vogel's Textbook of Quantitative Chemical Analysis
📌 จุดจำก่อนสอบ:
• Iodimetry (ทางตรง): ตัวอย่างเป็น Reducing agent, ไทแตรนต์คือ I2, จุดยุติเกิดสีน้ำเงิน
• Iodometry (ทางอ้อม): ตัวอย่างเป็น Oxidizing agent + KI excess → ปลดปล่อย I2 ออกมาไทเทรตกับ Na2S2O3, จุดยุติสีน้ำเงินหายไป</t>
        </is>
      </c>
      <c r="K12" s="100" t="inlineStr">
        <is>
          <t>Redox Titration</t>
        </is>
      </c>
      <c r="L12" s="88" t="inlineStr">
        <is>
          <t>ข้อสอบ Product (Iodimetry vs Iodometry Principles)</t>
        </is>
      </c>
      <c r="M12" s="100" t="inlineStr">
        <is>
          <t>Titration</t>
        </is>
      </c>
      <c r="N12" s="88" t="inlineStr">
        <is>
          <t>PLE-CC1 ปี 2566 Day 2 ข้อ 4</t>
        </is>
      </c>
      <c r="O12" s="100" t="inlineStr">
        <is>
          <t>ข้อสอบจริง</t>
        </is>
      </c>
      <c r="P12" s="100" t="inlineStr">
        <is>
          <t>ปี 2566</t>
        </is>
      </c>
      <c r="Q12" s="100" t="n"/>
    </row>
    <row r="13" ht="13.2" customHeight="1" s="49">
      <c r="A13" s="100" t="n">
        <v>11</v>
      </c>
      <c r="B13" s="88" t="inlineStr">
        <is>
          <t>หากต้องการวิเคราะห์หาปริมาณแร่ธาตุสังกะสี (Zinc) ในเภสัชภัณฑ์ที่มีตัวยาสำคัญคือเกลือสังกะสี (Zinc salts เช่น Zinc sulfate, Zinc oxide) ตามมาตรฐานเภสัชตำรับ จะต้องตรวจวิเคราะห์ด้วยวิธีใด</t>
        </is>
      </c>
      <c r="C13" s="100" t="n"/>
      <c r="D13" s="88" t="inlineStr">
        <is>
          <t>Precipitation titration</t>
        </is>
      </c>
      <c r="E13" s="88" t="inlineStr">
        <is>
          <t>Complexometric titration (ไทเทรตด้วยสารละลายมาตรฐาน Disodium EDTA)</t>
        </is>
      </c>
      <c r="F13" s="88" t="inlineStr">
        <is>
          <t>Karl Fischer titration</t>
        </is>
      </c>
      <c r="G13" s="88" t="inlineStr">
        <is>
          <t>Fluorescence spectroscopy</t>
        </is>
      </c>
      <c r="H13" s="88" t="inlineStr">
        <is>
          <t>Infrared spectroscopy</t>
        </is>
      </c>
      <c r="I13" s="119" t="inlineStr">
        <is>
          <t>2</t>
        </is>
      </c>
      <c r="J13" s="88" t="inlineStr">
        <is>
          <t>✅ คำตอบที่ถูกต้อง: ข้อ ข. Complexometric titration (ไทเทรตด้วยสารละลายมาตรฐาน Disodium EDTA)
💡 Background:
Zinc เป็นโลหะแทรนซิชันที่มีประจุบวก 2+ (Zn²⁺) การวิเคราะห์เชิงปริมาณมาตรฐานตามเภสัชตำรับ USP และ BP คือ Complexometric titration ด้วย Disodium edetate (EDTA)
🎯 ทำไมข้อนี้ถึงถูก:
EDTA เป็น Hexadentate ligand ที่จับกับไอออนโลหะ Zn²⁺ เกิดเป็นสารประกอบเชิงซ้อนคีเลต (Metal-EDTA chelate complex) ที่เสถียรมากในอัตราส่วน 1:1 เสมอ โดยการไทเทรตทำในสภาวะควบคุม pH ประมาณ 10 (ใช้น้ำกระสายแอมโมเนียบัฟเฟอร์ Ammonia-ammonium chloride buffer) และใช้อินดิเคเตอร์ Eriochrome Black T (EBT) ซึ่งเปลี่ยนสีจากสีแดงไวน์ (Wine-red ของ Zn-EBT complex) กลายเป็นสีน้ำเงิน (Blue ของ free EBT) ที่จุดยุติอย่างคมชัด
🔍 ข้ออื่นผิดเพราะอะไร:
• ข้อ ก. (Precipitation titration): เป็นการไทเทรตตกตะกอน เช่น วิเคราะห์เฮไลด์ด้วยซิลเวอร์ไนเตรต
• ข้อ ค. (Karl Fischer titration): ใช้สำหรับหาปริมาณน้ำหรือความชื้น (Water determination)
• ข้อ ง. (Fluorescence spectroscopy): ใช้ตรวจสารที่มีโครงสร้างเรืองแสง
• ข้อ จ. (Infrared spectroscopy): ใช้ตรวจหมู่ฟังก์ชันและเอกลักษณ์ของแข็ง ไม่ใช่วิธีมาตรฐานในการทำ %Assay ของเกลือโลหะอนินทรีย์
📖 Guideline อ้างอิง:
USP-NF Official Monograph: Zinc Sulfate / Zinc Oxide &amp; British Pharmacopoeia (BP)
📌 จุดจำก่อนสอบ:
• Zinc Assay (Complexometry): EDTA ไทแตรนต์, สภาวะ pH 10 Ammonia buffer, อินดิเคเตอร์ Eriochrome Black T (EBT) เปลี่ยนจากแดงไวน์เป็นน้ำเงิน</t>
        </is>
      </c>
      <c r="K13" s="100" t="inlineStr">
        <is>
          <t>Complexometric Titration</t>
        </is>
      </c>
      <c r="L13" s="88" t="inlineStr">
        <is>
          <t>ข้อสอบจริง PLE CC 1 ปี 2562 (Assay of Zinc Salts)</t>
        </is>
      </c>
      <c r="M13" s="100" t="inlineStr">
        <is>
          <t>Product</t>
        </is>
      </c>
      <c r="N13" s="88" t="inlineStr">
        <is>
          <t>ข้อ 41 (PLE_CC1_2562_Key.md)</t>
        </is>
      </c>
      <c r="O13" s="100" t="inlineStr">
        <is>
          <t>ข้อสอบจริง</t>
        </is>
      </c>
      <c r="P13" s="100" t="inlineStr">
        <is>
          <t>ปี 2562</t>
        </is>
      </c>
      <c r="Q13" s="100" t="n"/>
    </row>
    <row r="14" ht="13.2" customHeight="1" s="49">
      <c r="A14" s="100" t="n">
        <v>12</v>
      </c>
      <c r="B14" s="88" t="inlineStr">
        <is>
          <t>EDTA ในตำรับข(างต(นทำหน(าอะไร</t>
        </is>
      </c>
      <c r="C14" s="100" t="n"/>
      <c r="D14" s="88" t="inlineStr">
        <is>
          <t>Vehicle</t>
        </is>
      </c>
      <c r="E14" s="88" t="inlineStr">
        <is>
          <t>Antioxidant</t>
        </is>
      </c>
      <c r="F14" s="88" t="inlineStr">
        <is>
          <t>Stiffening agent</t>
        </is>
      </c>
      <c r="G14" s="88" t="inlineStr">
        <is>
          <t>Emulsifying agent</t>
        </is>
      </c>
      <c r="H14" s="88" t="inlineStr">
        <is>
          <t>Acidifying agent</t>
        </is>
      </c>
      <c r="I14" s="100" t="n">
        <v>1</v>
      </c>
      <c r="J14" s="88" t="inlineStr">
        <is>
          <t>✅ คำตอบที่ถูกต้อง: ข้อ ก. Vehicle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Vehicle 💡 คำอธิบายและเหตุผลทางเภสัชกรรม:
💡 คำอธิบายและเหตุผลทางเภสัชกรรม:
การเลือก Vehicle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(Antioxidant): Antioxidant ไม่ถูกต้องตามหลักการ Analytical Chemistry สำหรับวิธีทดสอบนี้
• ข้อ ค. (Stiffening agent): Stiffening agent ไม่ถูกต้องตามหลักการ Analytical Chemistry สำหรับวิธีทดสอบนี้
• ข้อ ง. (Emulsifying agent): Emulsifying agent ไม่ถูกต้องตามหลักการ Analytical Chemistry สำหรับวิธีทดสอบนี้
• ข้อ จ. (Acidifying agent): Acidifying agent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00" t="n"/>
      <c r="L14" s="88" t="inlineStr">
        <is>
          <t>Complexometric titration</t>
        </is>
      </c>
      <c r="M14" s="100" t="inlineStr">
        <is>
          <t>Product</t>
        </is>
      </c>
      <c r="N14" s="88" t="inlineStr">
        <is>
          <t>ข้อ 90 (PLE_CC1_2561_Key.md)</t>
        </is>
      </c>
      <c r="O14" s="100" t="inlineStr">
        <is>
          <t>ข้อสอบจริง</t>
        </is>
      </c>
      <c r="P14" s="100" t="inlineStr">
        <is>
          <t>ปี 2561</t>
        </is>
      </c>
      <c r="Q14" s="100" t="n"/>
    </row>
    <row r="15" ht="13.2" customHeight="1" s="49">
      <c r="A15" s="100" t="n">
        <v>13</v>
      </c>
      <c r="B15" s="88" t="inlineStr">
        <is>
          <t>Residue on ignition คือการตรวจอะไร</t>
        </is>
      </c>
      <c r="C15" s="100" t="n"/>
      <c r="D15" s="88" t="inlineStr">
        <is>
          <t>เพื่อหาปริมาณสารที่ระเหยง.าย</t>
        </is>
      </c>
      <c r="E15" s="88" t="inlineStr">
        <is>
          <t>เพื่อหาปริมาณ organic impurity</t>
        </is>
      </c>
      <c r="F15" s="88" t="inlineStr">
        <is>
          <t>เพื่อหาปริมาณ in organic impurity</t>
        </is>
      </c>
      <c r="G15" s="88" t="inlineStr">
        <is>
          <t>เพื่อพิสูจนว.า organic impurity เป5นสารใด</t>
        </is>
      </c>
      <c r="H15" s="88" t="inlineStr">
        <is>
          <t>เพื่อพิสูจนว.า inorganic impurity เป5นสารใด</t>
        </is>
      </c>
      <c r="I15" s="100" t="n">
        <v>1</v>
      </c>
      <c r="J15" s="88" t="inlineStr">
        <is>
          <t>✅ คำตอบที่ถูกต้อง: ข้อ ก. เพื่อหาปริมาณสารที่ระเหยง.าย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เพื่อหาปริมาณสารที่ระเหยง.าย 💡 คำอธิบายและเหตุผลทางเภสัชกรรม:
💡 คำอธิบายและเหตุผลทางเภสัชกรรม:
การเลือก เพื่อหาปริมาณสารที่ระเหยง.าย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(เพื่อหาปริมาณ organic impurity): เพื่อหาปริมาณ organic impurity ไม่ถูกต้องตามหลักการ Analytical Chemistry สำหรับวิธีทดสอบนี้
• ข้อ ค. (เพื่อหาปริมาณ in organic impurity): เพื่อหาปริมาณ in organic impurity ไม่ถูกต้องตามหลักการ Analytical Chemistry สำหรับวิธีทดสอบนี้
• ข้อ ง. (เพื่อพิสูจนว.า organic impurity เป5นสารใด): เพื่อพิสูจนว.า organic impurity เป5นสารใด ไม่ถูกต้องตามหลักการ Analytical Chemistry สำหรับวิธีทดสอบนี้
• ข้อ จ. (เพื่อพิสูจนว.า inorganic impurity เป5นสารใด): เพื่อพิสูจนว.า inorganic impurity เป5นสารใด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00" t="n"/>
      <c r="L15" s="88" t="inlineStr">
        <is>
          <t>Acid-base titration</t>
        </is>
      </c>
      <c r="M15" s="100" t="inlineStr">
        <is>
          <t>Product</t>
        </is>
      </c>
      <c r="N15" s="88" t="inlineStr">
        <is>
          <t>ข้อ 119 (PLE_CC1_2561_Key.md)</t>
        </is>
      </c>
      <c r="O15" s="100" t="inlineStr">
        <is>
          <t>ข้อสอบจริง</t>
        </is>
      </c>
      <c r="P15" s="100" t="inlineStr">
        <is>
          <t>ปี 2561</t>
        </is>
      </c>
      <c r="Q15" s="100" t="n"/>
    </row>
    <row r="16" ht="13.2" customHeight="1" s="49">
      <c r="A16" s="100" t="n">
        <v>14</v>
      </c>
      <c r="B16" s="88" t="inlineStr">
        <is>
          <t>การสังเคราะห์ HCTZ จงระบุว่า A คือข้อใด</t>
        </is>
      </c>
      <c r="C16" s="100" t="n"/>
      <c r="D16" s="88" t="inlineStr">
        <is>
          <t>H-CO-H</t>
        </is>
      </c>
      <c r="E16" s="88" t="inlineStr">
        <is>
          <t>H-CO-OH</t>
        </is>
      </c>
      <c r="F16" s="88" t="inlineStr">
        <is>
          <t>Cl-C-Cl</t>
        </is>
      </c>
      <c r="G16" s="88" t="inlineStr">
        <is>
          <t>C-CO-H</t>
        </is>
      </c>
      <c r="H16" s="88" t="inlineStr">
        <is>
          <t>...</t>
        </is>
      </c>
      <c r="I16" s="100" t="n">
        <v>1</v>
      </c>
      <c r="J16" s="88" t="inlineStr">
        <is>
          <t>✅ คำตอบที่ถูกต้อง: ข้อ ก. H-CO-H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H-CO-H 💡 คำอธิบายและเหตุผลทางเภสัชกรรม:
💡 คำอธิบายและเหตุผลทางเภสัชกรรม:
การเลือก H-CO-H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(H-CO-OH): H-CO-OH ไม่ถูกต้องตามหลักการ Analytical Chemistry สำหรับวิธีทดสอบนี้
• ข้อ ค. (Cl-C-Cl): Cl-C-Cl ไม่ถูกต้องตามหลักการ Analytical Chemistry สำหรับวิธีทดสอบนี้
• ข้อ ง. (C-CO-H): C-CO-H ไม่ถูกต้องตามหลักการ Analytical Chemistry สำหรับวิธีทดสอบนี้
• ข้อ จ. (...): ...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00" t="n"/>
      <c r="L16" s="88" t="inlineStr">
        <is>
          <t>Acid-base titration</t>
        </is>
      </c>
      <c r="M16" s="100" t="inlineStr">
        <is>
          <t>Product</t>
        </is>
      </c>
      <c r="N16" s="88" t="inlineStr">
        <is>
          <t>ข้อ 8 (PLE_CC1_2560 22 April Set 1.md)</t>
        </is>
      </c>
      <c r="O16" s="100" t="inlineStr">
        <is>
          <t>ข้อสอบจริง</t>
        </is>
      </c>
      <c r="P16" s="100" t="inlineStr">
        <is>
          <t>ปี 2560</t>
        </is>
      </c>
      <c r="Q16" s="100" t="n"/>
    </row>
    <row r="17" ht="13.2" customHeight="1" s="49">
      <c r="A17" s="100" t="n">
        <v>15</v>
      </c>
      <c r="B17" s="88" t="inlineStr">
        <is>
          <t>หากผู้ป่วยต้องการ KCl 60 mEq/day จะต้องให้ KCl ความเข้มข้น 74.5 g/L กี่มิลลิลิตร (ก้าหนดให้ MW ของ KCl = 74.5 g/mol)</t>
        </is>
      </c>
      <c r="C17" s="100" t="n"/>
      <c r="D17" s="88" t="inlineStr">
        <is>
          <t>15 ml</t>
        </is>
      </c>
      <c r="E17" s="88" t="inlineStr">
        <is>
          <t>30 ml</t>
        </is>
      </c>
      <c r="F17" s="88" t="inlineStr">
        <is>
          <t>45 ml</t>
        </is>
      </c>
      <c r="G17" s="88" t="inlineStr">
        <is>
          <t>60 ml</t>
        </is>
      </c>
      <c r="H17" s="88" t="inlineStr">
        <is>
          <t>75 ml</t>
        </is>
      </c>
      <c r="I17" s="100" t="n">
        <v>1</v>
      </c>
      <c r="J17" s="88" t="inlineStr">
        <is>
          <t>✅ คำตอบที่ถูกต้อง: ข้อ ก. 15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15 ml 💡 คำอธิบายและเหตุผลทางเภสัชกรรม:
💡 คำอธิบายและเหตุผลทางเภสัชกรรม:
การเลือก 15 ml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(30 ml): 30 ml ไม่ถูกต้องตามหลักการ Analytical Chemistry สำหรับวิธีทดสอบนี้
• ข้อ ค. (45 ml): 45 ml ไม่ถูกต้องตามหลักการ Analytical Chemistry สำหรับวิธีทดสอบนี้
• ข้อ ง. (60 ml): 60 ml ไม่ถูกต้องตามหลักการ Analytical Chemistry สำหรับวิธีทดสอบนี้
• ข้อ จ. (75 ml): 75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00" t="n"/>
      <c r="L17" s="88" t="inlineStr">
        <is>
          <t>Acid-base titration</t>
        </is>
      </c>
      <c r="M17" s="100" t="inlineStr">
        <is>
          <t>Product</t>
        </is>
      </c>
      <c r="N17" s="88" t="inlineStr">
        <is>
          <t>ข้อ 68 (PLE_CC1_2559.md)</t>
        </is>
      </c>
      <c r="O17" s="100" t="inlineStr">
        <is>
          <t>ข้อสอบจริง</t>
        </is>
      </c>
      <c r="P17" s="100" t="inlineStr">
        <is>
          <t>ปี 2559</t>
        </is>
      </c>
      <c r="Q17" s="100" t="n"/>
    </row>
    <row r="18" ht="13.2" customHeight="1" s="49">
      <c r="A18" s="100" t="n">
        <v>17</v>
      </c>
      <c r="B18" s="88" t="inlineStr">
        <is>
          <t>การวิเคราะห์ raw material ของ acyclovir จากตำรา British Pharmacopoeia 2013 เป็นการทดสอบแบบใด “Dissolve 0.150 g in 60 mL of anhydrous acetic acid R. Titrate with 0.1 M perchloric acid, determining the end-point potentiometrically. Carry out a black titration”</t>
        </is>
      </c>
      <c r="C18" s="100" t="n"/>
      <c r="D18" s="88" t="inlineStr">
        <is>
          <t>Aqueous acid-base titration</t>
        </is>
      </c>
      <c r="E18" s="88" t="inlineStr">
        <is>
          <t>Non-aqueous acid-base titration</t>
        </is>
      </c>
      <c r="F18" s="88" t="inlineStr">
        <is>
          <t>Precipitation titration</t>
        </is>
      </c>
      <c r="G18" s="88" t="inlineStr">
        <is>
          <t>Redox titration</t>
        </is>
      </c>
      <c r="H18" s="88" t="inlineStr">
        <is>
          <t>Complexation titration</t>
        </is>
      </c>
      <c r="I18" s="100" t="n">
        <v>1</v>
      </c>
      <c r="J18" s="88" t="inlineStr">
        <is>
          <t>✅ คำตอบที่ถูกต้อง: ข้อ ก. Aqueous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Aqueous acid-base titration 💡 คำอธิบายและเหตุผลทางเภสัชกรรม:
💡 คำอธิบายและเหตุผลทางเภสัชกรรม:
การเลือก Aqueous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(Non-aqueous acid-base titration): Non-aqueous acid-base titration ไม่ถูกต้องตามหลักการ Analytical Chemistry สำหรับวิธีทดสอบนี้
• ข้อ ค. (Precipitation titration): Precipitation titration ไม่ถูกต้องตามหลักการ Analytical Chemistry สำหรับวิธีทดสอบนี้
• ข้อ ง. (Redox titration): Redox titration เช่น KMnO4 (permanganometry) หรือ K2Cr2O7 titrate reducing agents ใช้ใน assay of ferrous salts
• ข้อ จ. (Complexation titration): Complexation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00" t="n"/>
      <c r="L18" s="88" t="inlineStr">
        <is>
          <t>Acid-base titration</t>
        </is>
      </c>
      <c r="M18" s="100" t="inlineStr">
        <is>
          <t>Product</t>
        </is>
      </c>
      <c r="N18" s="88" t="inlineStr">
        <is>
          <t>ข้อ 98 (Pharmtutor_2024_Set1.md)</t>
        </is>
      </c>
      <c r="O18" s="100" t="inlineStr">
        <is>
          <t>Mock</t>
        </is>
      </c>
      <c r="P18" s="100" t="inlineStr">
        <is>
          <t>Mock Pharmtutor 2024</t>
        </is>
      </c>
      <c r="Q18" s="100" t="n"/>
    </row>
    <row r="19" ht="13.2" customHeight="1" s="49">
      <c r="A19" s="100" t="n">
        <v>18</v>
      </c>
      <c r="B19" s="88" t="inlineStr">
        <is>
          <t>จากสมการเคมีที่กำหนด เป็นการไทเทรตแบบใด 2HNO3 + CaCO3 ―&gt; Ca(NO3)2 + CO2 + H2O HNO3 + NaOH ―&gt; NaNO3 + H2O</t>
        </is>
      </c>
      <c r="C19" s="100" t="n"/>
      <c r="D19" s="88" t="inlineStr">
        <is>
          <t>Direct acid-base titration</t>
        </is>
      </c>
      <c r="E19" s="88" t="inlineStr">
        <is>
          <t>Back acid-base titration</t>
        </is>
      </c>
      <c r="F19" s="88" t="inlineStr">
        <is>
          <t>Indirect acid-base titration</t>
        </is>
      </c>
      <c r="G19" s="88" t="inlineStr">
        <is>
          <t>Back precipitation titration</t>
        </is>
      </c>
      <c r="H19" s="88" t="inlineStr">
        <is>
          <t>Indirect precipitation titration Azithromycin is white crystalline powder. mp: 126 อC soluble in ethanol and DSMO, minimally soluble in water</t>
        </is>
      </c>
      <c r="I19" s="100" t="n">
        <v>1</v>
      </c>
      <c r="J19" s="88"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(Indirect acid-base titration): IR (Infrared) spectroscopy วิเคราะห์ functional groups จาก stretching/bending vibrations C=O ~1700 cm-1, O-H ~3200-3550 cm-1
• ข้อ ง. (Back precipitation titration): Back precipitation titration ไม่ถูกต้องตามหลักการ Analytical Chemistry สำหรับวิธีทดสอบนี้
• ข้อ จ. (Indirect precipitation titration Azithromycin is white crystalline powder. mp: 126 อC soluble in ethanol and DSMO, minimally soluble in water): เป็น Macrolide ครอบคลุม atypical pathogens (Mycoplasma, Chlamydia, Legionella) ขจัดออกทางตับเป็นหลัก และมี half-life ยาวนาน (~68 ชม.)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0" t="n"/>
      <c r="L19" s="88" t="inlineStr">
        <is>
          <t>Acid-base titration</t>
        </is>
      </c>
      <c r="M19" s="100" t="inlineStr">
        <is>
          <t>Product</t>
        </is>
      </c>
      <c r="N19" s="88" t="inlineStr">
        <is>
          <t>ข้อ 99 (Pharmtutor_2024_Set1.md)</t>
        </is>
      </c>
      <c r="O19" s="100" t="inlineStr">
        <is>
          <t>Mock</t>
        </is>
      </c>
      <c r="P19" s="100" t="inlineStr">
        <is>
          <t>Mock Pharmtutor 2024</t>
        </is>
      </c>
      <c r="Q19" s="100" t="n"/>
    </row>
    <row r="20" ht="13.2" customHeight="1" s="49">
      <c r="A20" s="100" t="n">
        <v>19</v>
      </c>
      <c r="B20" s="88" t="inlineStr">
        <is>
          <t>จากปฏิกิริยาการหาปริมาณ Ferrous(II) ด้วยวิธีการไตไตรทที่กำหนดให้ ข้อใดคือชนิดของการไตเตรทที่ถูกต้อง 2FeSO4 + 2Ce(SO4)2 → Fe2(SO4)3 + Ce2(SO4)3</t>
        </is>
      </c>
      <c r="C20" s="100" t="n"/>
      <c r="D20" s="88" t="inlineStr">
        <is>
          <t>Complexometric titration</t>
        </is>
      </c>
      <c r="E20" s="88" t="inlineStr">
        <is>
          <t>Acid-base titration</t>
        </is>
      </c>
      <c r="F20" s="88" t="inlineStr">
        <is>
          <t>Precipitation titration</t>
        </is>
      </c>
      <c r="G20" s="88" t="inlineStr">
        <is>
          <t>Redox titration</t>
        </is>
      </c>
      <c r="H20" s="88" t="inlineStr">
        <is>
          <t>ไม่มีข้อใดถูก</t>
        </is>
      </c>
      <c r="I20" s="100" t="n">
        <v>1</v>
      </c>
      <c r="J20" s="88" t="inlineStr">
        <is>
          <t>✅ คำตอบที่ถูกต้อง: ข้อ ก. Complexometric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 คำอธิบายและเหตุผลทางเภสัชกรรม:
💡 คำอธิบายและเหตุผลทางเภสัชกรรม:
การเลือก Complexometric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(Acid-base titration): Acid-base titration ไม่ถูกต้องตามหลักการ Analytical Chemistry สำหรับวิธีทดสอบนี้
• ข้อ ค. (Precipitation titration): Precipitation titration ไม่ถูกต้องตามหลักการ Analytical Chemistry สำหรับวิธีทดสอบนี้
• ข้อ ง. (Redox titration): Redox titration เช่น KMnO4 (permanganometry) หรือ K2Cr2O7 titrate reducing agents ใช้ใน assay of ferrous salts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00" t="n"/>
      <c r="L20" s="88" t="inlineStr">
        <is>
          <t>Acid-base titration</t>
        </is>
      </c>
      <c r="M20" s="100" t="inlineStr">
        <is>
          <t>Product</t>
        </is>
      </c>
      <c r="N20" s="88" t="inlineStr">
        <is>
          <t>ข้อ 94 (Pharmtutor_2024_Set2.md)</t>
        </is>
      </c>
      <c r="O20" s="100" t="inlineStr">
        <is>
          <t>Mock</t>
        </is>
      </c>
      <c r="P20" s="100" t="inlineStr">
        <is>
          <t>Mock Pharmtutor 2024</t>
        </is>
      </c>
      <c r="Q20" s="100" t="n"/>
    </row>
    <row r="21" ht="13.2" customHeight="1" s="49">
      <c r="A21" s="100" t="n">
        <v>20</v>
      </c>
      <c r="B21" s="88" t="inlineStr">
        <is>
          <t>ข้อใดเป็นคำแนะนำทีเหมาะสมสำหรับการรับประทาน Calcium carbonate ในผู้ป่วยรายนี% (1) รับประทานก่อนอาหาร เพือเพิมการดูดซึมแคลเซียม (2) รับประทานพร้อมอาหารคำแรก เพือเพิมการจับ ระหว่างแคลเซียมและฟอสเฟต (3) รับประทานหลังอาหาร เพือป้องกันภาวะท้องผูก (4) รับประทานแคลเซียมพร้อมกับ FeSO4 (5) หลีกเลียงการรับประทานแคลเซียม ร่วมกับยา doxycycline</t>
        </is>
      </c>
      <c r="C21" s="100" t="n"/>
      <c r="D21" s="88" t="inlineStr">
        <is>
          <t>Direct Acid-Base Titration</t>
        </is>
      </c>
      <c r="E21" s="88" t="inlineStr">
        <is>
          <t>Back Acid-Base Titration</t>
        </is>
      </c>
      <c r="F21" s="88" t="inlineStr">
        <is>
          <t>Redox Titration (Iodometry)</t>
        </is>
      </c>
      <c r="G21" s="88" t="inlineStr">
        <is>
          <t>Complexometric Titration (EDTA)</t>
        </is>
      </c>
      <c r="H21" s="88" t="inlineStr">
        <is>
          <t>Precipitation Titration (Mohr method)</t>
        </is>
      </c>
      <c r="I21" s="100" t="n">
        <v>1</v>
      </c>
      <c r="J21" s="88"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00" t="n"/>
      <c r="L21" s="88" t="inlineStr">
        <is>
          <t>Acid-base titration</t>
        </is>
      </c>
      <c r="M21" s="100" t="inlineStr">
        <is>
          <t>Product</t>
        </is>
      </c>
      <c r="N21" s="88" t="inlineStr">
        <is>
          <t>ข้อ 69 (PLE_CC1_2557.md)</t>
        </is>
      </c>
      <c r="O21" s="100" t="inlineStr">
        <is>
          <t>ข้อสอบจริง</t>
        </is>
      </c>
      <c r="P21" s="100" t="inlineStr">
        <is>
          <t>ปี 2557</t>
        </is>
      </c>
      <c r="Q21" s="100" t="n"/>
    </row>
    <row r="22" ht="13.2" customHeight="1" s="49">
      <c r="A22" s="100" t="n">
        <v>21</v>
      </c>
      <c r="B22" s="88" t="inlineStr">
        <is>
          <t>การวิเคราะห์ FeSO4 ด้วยสารละลาย potassium permanganate (KMnO4) ใช้วิธีวิเคราะห์ใด (1) Acid-base titration (2) Non-aqueous acid-base titration (3) Oxidation-reaction titration (4) Complexometric titration (5) Precipitation titration Final version | Maximum’2017 Rx30 | Prince of Songkla University</t>
        </is>
      </c>
      <c r="C22" s="100" t="n"/>
      <c r="D22" s="88" t="inlineStr">
        <is>
          <t>Complexometric Titration (EDTA)</t>
        </is>
      </c>
      <c r="E22" s="88" t="inlineStr">
        <is>
          <t>Precipitation Titration (Mohr method)</t>
        </is>
      </c>
      <c r="F22" s="88" t="inlineStr">
        <is>
          <t>Volhard Titration method</t>
        </is>
      </c>
      <c r="G22" s="88" t="inlineStr">
        <is>
          <t>Fajans Adsorption Indicator method</t>
        </is>
      </c>
      <c r="H22" s="88" t="inlineStr">
        <is>
          <t>Potentiometric End-point Titration</t>
        </is>
      </c>
      <c r="I22" s="100" t="n">
        <v>1</v>
      </c>
      <c r="J22" s="88"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00" t="n"/>
      <c r="L22" s="88" t="inlineStr">
        <is>
          <t>Redox titration</t>
        </is>
      </c>
      <c r="M22" s="100" t="inlineStr">
        <is>
          <t>Product</t>
        </is>
      </c>
      <c r="N22" s="88" t="inlineStr">
        <is>
          <t>ข้อ 70 (PLE_CC1_2557.md)</t>
        </is>
      </c>
      <c r="O22" s="100" t="inlineStr">
        <is>
          <t>ข้อสอบจริง</t>
        </is>
      </c>
      <c r="P22" s="100" t="inlineStr">
        <is>
          <t>ปี 2557</t>
        </is>
      </c>
      <c r="Q22" s="100" t="n"/>
    </row>
    <row r="23" ht="13.2" customHeight="1" s="49">
      <c r="A23" s="100" t="n">
        <v>22</v>
      </c>
      <c r="B23" s="88" t="inlineStr">
        <is>
          <t>E หมายเหตุ : อันนี้เราหา reference แบบฟันธงเป๊ะๆไปเลยยังไม่ได้ ส่วนใหญ่จะบอกคล้ายๆกันว่ากลุ่ม azo group สามารถทำให้ เกิดสีได้ อันนี้เป็นข้อมูลที่มาจาก wikipidia อ่ะ ถ้าหาอันที่ชัดเจนและชัวร์กว่านี้แล้วจะแก้ไขมาให้ใหม่ “As a consequence of п-delocalization, aryl azo compounds have vivid colors, especially reds, oranges, and yellows. Therefore, they are used as dyes, and are commonly known as azo dyes, an example of which is Disperse Orange 1. Some azo compounds, eg. methyl orange, are used as acid-base indicators due to the different colors of their acid and salt forms. The development of azo dyes was an important step in the development of the chemical industry. Azo pigments are colorless particles (typically earths or clays), which have been colored using an azo compound. Azo pigments are important in a variety of paints including artist's paints. They have excellent coloring properties, again mainly in the yellow to red range, as well as lightfastness. The lightfastness depends not only on the properties of the organic azo compound, but also on the way they have been adsorbed on the pigment carrier. Many azo pigments non-toxic, although some, such as dinitroaniline orange, orthonitroaniline orange, or pigment orange 1, 2, and 5 have been found to be mutagenic.[1] Likewise, several case studies have linked azo pigments with Basal Cell Carcinoma.</t>
        </is>
      </c>
      <c r="C23" s="100" t="n"/>
      <c r="D23" s="88" t="inlineStr">
        <is>
          <t>Fajans Adsorption Indicator method</t>
        </is>
      </c>
      <c r="E23" s="88" t="inlineStr">
        <is>
          <t>Potentiometric End-point Titration</t>
        </is>
      </c>
      <c r="F23" s="88" t="inlineStr">
        <is>
          <t>Biamperometric Titration</t>
        </is>
      </c>
      <c r="G23" s="88" t="inlineStr">
        <is>
          <t>Nonaqueous Acid-Base Titration</t>
        </is>
      </c>
      <c r="H23" s="88" t="inlineStr">
        <is>
          <t>Direct Acid-Base Titration</t>
        </is>
      </c>
      <c r="I23" s="100" t="n">
        <v>3</v>
      </c>
      <c r="J23" s="88" t="inlineStr">
        <is>
          <t>✅ คำตอบที่ถูกต้อง: ข้อ ค.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ก. (Fajans Adsorption Indicator method): Fajans Adsorption Indicator method ไม่ถูกต้องตามหลักการ Analytical Chemistry สำหรับวิธีทดสอบนี้
• ข้อ ข. (Potentiometric End-point Titration): Potentiometric End-point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00" t="n"/>
      <c r="L23" s="88" t="inlineStr">
        <is>
          <t>Precipitation titration</t>
        </is>
      </c>
      <c r="M23" s="100" t="inlineStr">
        <is>
          <t>Product</t>
        </is>
      </c>
      <c r="N23" s="88" t="inlineStr">
        <is>
          <t>ข้อ 5 (PLE_CC1_2533.md)</t>
        </is>
      </c>
      <c r="O23" s="100" t="inlineStr">
        <is>
          <t>ข้อสอบจริง</t>
        </is>
      </c>
      <c r="P23" s="100" t="inlineStr">
        <is>
          <t>ปี 2533</t>
        </is>
      </c>
      <c r="Q23" s="100" t="n"/>
    </row>
    <row r="24" ht="13.2" customHeight="1" s="49">
      <c r="A24" s="100" t="n">
        <v>23</v>
      </c>
      <c r="B24" s="88" t="inlineStr">
        <is>
          <t>ต้องการวิเคราะห์ phenazopyridine ควรใช้วิธีใดในการวิเคราะห์</t>
        </is>
      </c>
      <c r="C24" s="100" t="n"/>
      <c r="D24" s="88" t="inlineStr">
        <is>
          <t>Nonaqueous Acid-Base Titration</t>
        </is>
      </c>
      <c r="E24" s="88" t="inlineStr">
        <is>
          <t>Direct Acid-Base Titration</t>
        </is>
      </c>
      <c r="F24" s="88" t="inlineStr">
        <is>
          <t>Back Acid-Base Titration</t>
        </is>
      </c>
      <c r="G24" s="88" t="inlineStr">
        <is>
          <t>Redox Titration (Iodometry)</t>
        </is>
      </c>
      <c r="H24" s="88" t="inlineStr">
        <is>
          <t>Complexometric Titration (EDTA)</t>
        </is>
      </c>
      <c r="I24" s="100" t="n">
        <v>1</v>
      </c>
      <c r="J24" s="88" t="inlineStr">
        <is>
          <t>✅ คำตอบที่ถูกต้อง: ข้อ ก. Nonaqueous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Nonaqueous Acid-Base Titration 💡 คำอธิบายและเหตุผลทางเภสัชกรรม:
💡 คำอธิบายและเหตุผลทางเภสัชกรรม:
การเลือก Nonaqueous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(Direct Acid-Base Titration): IR (Infrared) spectroscopy วิเคราะห์ functional groups จาก stretching/bending vibrations C=O ~1700 cm-1, O-H ~3200-3550 cm-1
• ข้อ ค. (Back Acid-Base Titration): Back Acid-Base Titration ไม่ถูกต้องตามหลักการ Analytical Chemistry สำหรับวิธีทดสอบนี้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00" t="n"/>
      <c r="L24" s="88" t="inlineStr">
        <is>
          <t>Acid-base titration</t>
        </is>
      </c>
      <c r="M24" s="100" t="inlineStr">
        <is>
          <t>Product</t>
        </is>
      </c>
      <c r="N24" s="88" t="inlineStr">
        <is>
          <t>ข้อ 7 (PLE_CC1_2533.md)</t>
        </is>
      </c>
      <c r="O24" s="100" t="inlineStr">
        <is>
          <t>ข้อสอบจริง</t>
        </is>
      </c>
      <c r="P24" s="100" t="inlineStr">
        <is>
          <t>ปี 2533</t>
        </is>
      </c>
      <c r="Q24" s="100" t="n"/>
    </row>
    <row r="25" ht="13.2" customHeight="1" s="49">
      <c r="A25" s="100" t="n">
        <v>24</v>
      </c>
      <c r="B25" s="88" t="inlineStr">
        <is>
          <t>เกี่ยวกับ Redox titration ข้อใดต่อไปนี้กล่าวถูกต้องตามหลักวิชาชีพเภสัชกรรม</t>
        </is>
      </c>
      <c r="C25" s="100" t="n"/>
      <c r="D25" s="88" t="inlineStr">
        <is>
          <t>Redox Titration (Iodometry)</t>
        </is>
      </c>
      <c r="E25" s="88" t="inlineStr">
        <is>
          <t>Complexometric Titration (EDTA)</t>
        </is>
      </c>
      <c r="F25" s="88" t="inlineStr">
        <is>
          <t>Precipitation Titration (Mohr method)</t>
        </is>
      </c>
      <c r="G25" s="88" t="inlineStr">
        <is>
          <t>Volhard Titration method</t>
        </is>
      </c>
      <c r="H25" s="88" t="inlineStr">
        <is>
          <t>Fajans Adsorption Indicator method</t>
        </is>
      </c>
      <c r="I25" s="100" t="n">
        <v>1</v>
      </c>
      <c r="J25" s="88" t="inlineStr">
        <is>
          <t>✅ คำตอบที่ถูกต้อง: ข้อ ก. Redox Titration (Iodometry)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(Iodometry) 💡 คำอธิบายและเหตุผลทางเภสัชกรรม:
💡 คำอธิบายและเหตุผลทางเภสัชกรรม:
การเลือก Redox Titration (Iodometry)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(Complexometric Titration (EDTA)): วัคซีนรวมคอตีบ-บาดทะยัก ฉีดกระตุ้นทุก 10 ปี หรือใช้ในหญิงตั้งครรภ์และผู้ใหญ่
• ข้อ ค. (Precipitation Titration (Mohr method)): Precipitation Titration (Mohr method) ไม่ถูกต้องตามหลักการ Analytical Chemistry สำหรับวิธีทดสอบนี้
• ข้อ ง. (Volhard Titration method): Volhard Titration method ไม่ถูกต้องตามหลักการ Analytical Chemistry สำหรับวิธีทดสอบนี้
• ข้อ จ. (Fajans Adsorption Indicator method): Fajans Adsorption Indicator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0" t="n"/>
      <c r="L25" s="88" t="inlineStr">
        <is>
          <t>Redox titration</t>
        </is>
      </c>
      <c r="M25" s="100" t="inlineStr">
        <is>
          <t>Product</t>
        </is>
      </c>
      <c r="N25" s="88" t="inlineStr">
        <is>
          <t>ข้อ 1 (PLE_CC1_2533.md)</t>
        </is>
      </c>
      <c r="O25" s="100" t="inlineStr">
        <is>
          <t>ข้อสอบจริง</t>
        </is>
      </c>
      <c r="P25" s="100" t="inlineStr">
        <is>
          <t>ปี 2533</t>
        </is>
      </c>
      <c r="Q25" s="100" t="n"/>
    </row>
    <row r="26" ht="13.2" customHeight="1" s="49">
      <c r="A26" s="100" t="n">
        <v>25</v>
      </c>
      <c r="B26" s="88" t="inlineStr">
        <is>
          <t>เกี่ยวกับ Complexometric Titration ข้อใดต่อไปนี้กล่าวถูกต้องตามหลักวิชาชีพเภสัชกรรม</t>
        </is>
      </c>
      <c r="C26" s="100" t="n"/>
      <c r="D26" s="88" t="inlineStr">
        <is>
          <t>Volhard Titration method</t>
        </is>
      </c>
      <c r="E26" s="88" t="inlineStr">
        <is>
          <t>Fajans Adsorption Indicator method</t>
        </is>
      </c>
      <c r="F26" s="88" t="inlineStr">
        <is>
          <t>Potentiometric End-point Titration</t>
        </is>
      </c>
      <c r="G26" s="88" t="inlineStr">
        <is>
          <t>Biamperometric Titration</t>
        </is>
      </c>
      <c r="H26" s="88" t="inlineStr">
        <is>
          <t>Nonaqueous Acid-Base Titration</t>
        </is>
      </c>
      <c r="I26" s="100" t="n">
        <v>1</v>
      </c>
      <c r="J26" s="88" t="inlineStr">
        <is>
          <t>✅ คำตอบที่ถูกต้อง: ข้อ ก. Volhard Titration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Volhard Titration method 💡 คำอธิบายและเหตุผลทางเภสัชกรรม:
💡 คำอธิบายและเหตุผลทางเภสัชกรรม:
การเลือก Volhard Titration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(Fajans Adsorption Indicator method): Fajans Adsorption Indicator method ไม่ถูกต้องตามหลักการ Analytical Chemistry สำหรับวิธีทดสอบนี้
• ข้อ ค. (Potentiometric End-point Titration): Potentiometric End-point Titration ไม่ถูกต้องตามหลักการ Analytical Chemistry สำหรับวิธีทดสอบนี้
• ข้อ ง. (Biamperometric Titration): Biamperometric Titration ไม่ถูกต้องตามหลักการ Analytical Chemistry สำหรับวิธีทดสอบนี้
• ข้อ จ. (Nonaqueous Acid-Base Titration): Nonaqueous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0" t="n"/>
      <c r="L26" s="88" t="inlineStr">
        <is>
          <t>Complexometric titration</t>
        </is>
      </c>
      <c r="M26" s="100" t="inlineStr">
        <is>
          <t>Product</t>
        </is>
      </c>
      <c r="N26" s="88" t="inlineStr">
        <is>
          <t>ข้อ 3 (PLE_CC1_2533.md)</t>
        </is>
      </c>
      <c r="O26" s="100" t="inlineStr">
        <is>
          <t>ข้อสอบจริง</t>
        </is>
      </c>
      <c r="P26" s="100" t="inlineStr">
        <is>
          <t>ปี 2533</t>
        </is>
      </c>
      <c r="Q26" s="100" t="n"/>
    </row>
    <row r="27" ht="13.2" customHeight="1" s="49">
      <c r="A27" s="100" t="n">
        <v>26</v>
      </c>
      <c r="B27" s="88" t="inlineStr">
        <is>
          <t>เกี่ยวกับ สารใดในตำรับอยู่ในเฟสน้ำ ข้อใดต่อไปนี้กล่าวถูกต้องตามหลักวิชาชีพเภสัชกรรม</t>
        </is>
      </c>
      <c r="C27" s="100" t="n"/>
      <c r="D27" s="88" t="inlineStr">
        <is>
          <t>Deionized water</t>
        </is>
      </c>
      <c r="E27" s="88" t="inlineStr">
        <is>
          <t>Glycerin</t>
        </is>
      </c>
      <c r="F27" s="88" t="inlineStr">
        <is>
          <t>Propylene glycol</t>
        </is>
      </c>
      <c r="G27" s="88" t="inlineStr">
        <is>
          <t>Disodium EDTA</t>
        </is>
      </c>
      <c r="H27" s="88" t="inlineStr">
        <is>
          <t>ถูกทุกข้อ</t>
        </is>
      </c>
      <c r="I27" s="100" t="n">
        <v>1</v>
      </c>
      <c r="J27" s="88" t="inlineStr">
        <is>
          <t>✅ คำตอบที่ถูกต้อง: ข้อ ก. Deionized water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Deionized water 💡 คำอธิบายและเหตุผลทางเภสัชกรรม:
💡 คำอธิบายและเหตุผลทางเภสัชกรรม:
การเลือก Deionized water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(Glycerin): Glycerin ไม่ถูกต้องตามหลักการ Analytical Chemistry สำหรับวิธีทดสอบนี้
• ข้อ ค. (Propylene glycol): Propylene glycol ไม่ถูกต้องตามหลักการ Analytical Chemistry สำหรับวิธีทดสอบนี้
• ข้อ ง. (Disodium EDTA): วัคซีนรวมคอตีบ-บาดทะยัก ฉีดกระตุ้นทุก 10 ปี หรือใช้ในหญิงตั้งครรภ์และผู้ใหญ่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0" t="n"/>
      <c r="L27" s="88" t="inlineStr">
        <is>
          <t>Acid-base titration</t>
        </is>
      </c>
      <c r="M27" s="100" t="inlineStr">
        <is>
          <t>Product</t>
        </is>
      </c>
      <c r="N27" s="88" t="inlineStr">
        <is>
          <t>ข้อ 36 (PLE_CC1_Practice_Exam.md)</t>
        </is>
      </c>
      <c r="O27" s="100" t="inlineStr">
        <is>
          <t>Mock</t>
        </is>
      </c>
      <c r="P27" s="100" t="inlineStr">
        <is>
          <t>Mock สภาเภสัชฯ Practice</t>
        </is>
      </c>
      <c r="Q27" s="100" t="n"/>
    </row>
    <row r="28" ht="13.2" customHeight="1" s="49">
      <c r="A28" s="100" t="n">
        <v>27</v>
      </c>
      <c r="B28" s="88" t="inlineStr">
        <is>
          <t>วัตถุประสงค์หลักของการใช้ non-aqueous acid-base titration คืออะไร</t>
        </is>
      </c>
      <c r="C28" s="100" t="n"/>
      <c r="D28" s="88" t="inlineStr">
        <is>
          <t>การละลายน้ำของสาร</t>
        </is>
      </c>
      <c r="E28" s="88" t="inlineStr">
        <is>
          <t>ความเข้มข้นของสาร</t>
        </is>
      </c>
      <c r="F28" s="88" t="inlineStr">
        <is>
          <t>สารทำปฏิกิริยากับน้ำไม่ได้</t>
        </is>
      </c>
      <c r="G28" s="88" t="inlineStr">
        <is>
          <t>สารทำปฏิกิริยารุนแรงกับน้ำ</t>
        </is>
      </c>
      <c r="H28" s="88" t="inlineStr">
        <is>
          <t>ถูกทุกข้อ</t>
        </is>
      </c>
      <c r="I28" s="100" t="n">
        <v>1</v>
      </c>
      <c r="J28" s="88" t="inlineStr">
        <is>
          <t>✅ คำตอบที่ถูกต้อง: ข้อ ก. การละลายน้ำของสาร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การละลายน้ำของสาร 💡 คำอธิบายและเหตุผลทางเภสัชกรรม:
💡 คำอธิบายและเหตุผลทางเภสัชกรรม:
การเลือก การละลายน้ำของสาร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(ความเข้มข้นของสาร): ความเข้มข้นของสาร ไม่ถูกต้องตามหลักการ Analytical Chemistry สำหรับวิธีทดสอบนี้
• ข้อ ค. (สารทำปฏิกิริยากับน้ำไม่ได้): สารทำปฏิกิริยากับน้ำไม่ได้ ไม่ถูกต้องตามหลักการ Analytical Chemistry สำหรับวิธีทดสอบนี้
• ข้อ ง. (สารทำปฏิกิริยารุนแรงกับน้ำ): สารทำปฏิกิริยารุนแรงกับน้ำ ไม่ถูกต้องตามหลักการ Analytical Chemistry สำหรับวิธีทดสอบนี้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0" t="n"/>
      <c r="L28" s="88" t="inlineStr">
        <is>
          <t>Acid-base titration</t>
        </is>
      </c>
      <c r="M28" s="100" t="inlineStr">
        <is>
          <t>Product</t>
        </is>
      </c>
      <c r="N28" s="88" t="inlineStr">
        <is>
          <t>ข้อ 8 (PLE_CC1_Practice_Exam.md)</t>
        </is>
      </c>
      <c r="O28" s="100" t="inlineStr">
        <is>
          <t>Mock</t>
        </is>
      </c>
      <c r="P28" s="100" t="inlineStr">
        <is>
          <t>Mock สภาเภสัชฯ Practice</t>
        </is>
      </c>
      <c r="Q28" s="100" t="n"/>
    </row>
    <row r="29" ht="13.2" customHeight="1" s="49">
      <c r="A29" s="100" t="n">
        <v>28</v>
      </c>
      <c r="B29" s="88" t="inlineStr">
        <is>
          <t>ทำการวิเคราะห์หาปริมาณ nicotinic acid โดยการละลาย nicotinic acid 0.25 g ด้วย น้ำ ปราศจาก CO2 ปรับปริมาตรจนได้ 50 ml จากนั้นไตเตรทด้วย สารละลาย NaOH ที่ปราศจาก carbonate (0.1 mol/l) และใช้ phenolphthalein/ethanol เป็นอินดิเคเตอร์ โดยที่ 1ml ของสารละลาย NaOHที่ปราศจาก carbonate (0.1 mol/l) จะทำปฎิกิริยากับ 12.31 mg ของ C6H5NO2 จาก ข้อความข้างต้น เป็นวิเคราะห์ด้วยการ titration แบบใด</t>
        </is>
      </c>
      <c r="C29" s="100" t="n"/>
      <c r="D29" s="88" t="inlineStr">
        <is>
          <t>strong acid/strong base titration</t>
        </is>
      </c>
      <c r="E29" s="88" t="inlineStr">
        <is>
          <t>weak acid/strong base titraton</t>
        </is>
      </c>
      <c r="F29" s="88" t="inlineStr">
        <is>
          <t>weak base/strong acid titration</t>
        </is>
      </c>
      <c r="G29" s="88" t="inlineStr">
        <is>
          <t>non-aqueous titration of weak base</t>
        </is>
      </c>
      <c r="H29" s="88" t="inlineStr">
        <is>
          <t>non-aqueous titration of weak acid</t>
        </is>
      </c>
      <c r="I29" s="100" t="n">
        <v>1</v>
      </c>
      <c r="J29" s="88" t="inlineStr">
        <is>
          <t>✅ คำตอบที่ถูกต้อง: ข้อ ก. strong acid/strong 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strong acid/strong base titration 💡 คำอธิบายและเหตุผลทางเภสัชกรรม:
💡 คำอธิบายและเหตุผลทางเภสัชกรรม:
การเลือก strong acid/strong base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(weak acid/strong base titraton): weak acid/strong base titraton ไม่ถูกต้องตามหลักการ Analytical Chemistry สำหรับวิธีทดสอบนี้
• ข้อ ค. (weak base/strong acid titration): weak base/strong acid titration ไม่ถูกต้องตามหลักการ Analytical Chemistry สำหรับวิธีทดสอบนี้
• ข้อ ง. (non-aqueous titration of weak base): non-aqueous titration of weak base ไม่ถูกต้องตามหลักการ Analytical Chemistry สำหรับวิธีทดสอบนี้
• ข้อ จ. (non-aqueous titration of weak acid): non-aqueous titration of weak acid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00" t="n"/>
      <c r="L29" s="88" t="inlineStr">
        <is>
          <t>Complexometric titration</t>
        </is>
      </c>
      <c r="M29" s="100" t="inlineStr">
        <is>
          <t>Product</t>
        </is>
      </c>
      <c r="N29" s="88" t="inlineStr">
        <is>
          <t>ข้อ 9 (PLE_CC1_Practice_Exam.md)</t>
        </is>
      </c>
      <c r="O29" s="100" t="inlineStr">
        <is>
          <t>Mock</t>
        </is>
      </c>
      <c r="P29" s="100" t="inlineStr">
        <is>
          <t>Mock สภาเภสัชฯ Practice</t>
        </is>
      </c>
      <c r="Q29" s="100" t="n"/>
    </row>
    <row r="30" ht="13.2" customHeight="1" s="49">
      <c r="A30" s="100" t="n">
        <v>29</v>
      </c>
      <c r="B30" s="88" t="inlineStr">
        <is>
          <t>ข้อใดกล่าวถูกต้องเกี่ยวกับ Precipitation titration</t>
        </is>
      </c>
      <c r="C30" s="100" t="n"/>
      <c r="D30" s="88" t="inlineStr">
        <is>
          <t>เหมาะสำหรับปฏิกิริยาที่เกิดช้า เพื่อให้สังเกตเห็นการตกตะกอนอย่างช้าๆ</t>
        </is>
      </c>
      <c r="E30" s="88" t="inlineStr">
        <is>
          <t>อุณหภูมิมีผลต่อการละลายของตะกอน โดยที่อุณหภูมิสูงจะเพิ่มการละลายของตะกอนเสมอ</t>
        </is>
      </c>
      <c r="F30" s="88" t="inlineStr">
        <is>
          <t>จะเกิดการตกตะกอนเมื่อค่า Q = Ksp</t>
        </is>
      </c>
      <c r="G30" s="88" t="inlineStr">
        <is>
          <t>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t>
        </is>
      </c>
      <c r="H30" s="88" t="inlineStr">
        <is>
          <t>ปฏิกิริยาที่มีค่า Ksp สูง จะทำให้หาจุดยุติจาก titration curve ได้ง่าย</t>
        </is>
      </c>
      <c r="I30" s="100" t="n">
        <v>1</v>
      </c>
      <c r="J30" s="88" t="inlineStr">
        <is>
          <t>✅ คำตอบที่ถูกต้อง: ข้อ ก. เหมาะสำหรับปฏิกิริยาที่เกิดช้า เพื่อให้สังเกตเห็นการตกตะกอนอย่างช้าๆ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เหมาะสำหรับปฏิกิริยาที่เกิดช้า เพื่อให้สังเกตเห็นการตกตะกอนอย่างช้าๆ 💡 คำอธิบายและเหตุผลทางเภสัชกรรม:
💡 คำอธิบายและเหตุผลทางเภสัชกรรม:
การเลือก เหมาะสำหรับปฏิกิริยาที่เกิดช้า เพื่อให้สังเกตเห็นการตกตะกอนอย่างช้าๆ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(อุณหภูมิมีผลต่อการละลายของตะกอน โดยที่อุณหภูมิสูงจะเพิ่มการละลายของตะกอนเสมอ): อุณหภูมิมีผลต่อการละลายของตะกอน โดยที่อุณหภูมิสูงจะเพิ่มการละลายของตะกอนเสมอ ไม่ถูกต้องตามหลักการ Analytical Chemistry สำหรับวิธีทดสอบนี้
• ข้อ ค. (จะเกิดการตกตะกอนเมื่อค่า Q = Ksp): จะเกิดการตกตะกอนเมื่อค่า Q = Ksp ไม่ถูกต้องตามหลักการ Analytical Chemistry สำหรับวิธีทดสอบนี้
• ข้อ ง.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ไม่ถูกต้องตามหลักการ Analytical Chemistry สำหรับวิธีทดสอบนี้
• ข้อ จ. (ปฏิกิริยาที่มีค่า Ksp สูง จะทำให้หาจุดยุติจาก titration curve ได้ง่าย): ปฏิกิริยาที่มีค่า Ksp สูง จะทำให้หาจุดยุติจาก titration curve ได้ง่าย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00" t="n"/>
      <c r="L30" s="88" t="inlineStr">
        <is>
          <t>Precipitation titration</t>
        </is>
      </c>
      <c r="M30" s="100" t="inlineStr">
        <is>
          <t>Product</t>
        </is>
      </c>
      <c r="N30" s="88" t="inlineStr">
        <is>
          <t>ข้อ 18 (PLE_CC1_Practice_Exam.md)</t>
        </is>
      </c>
      <c r="O30" s="100" t="inlineStr">
        <is>
          <t>Mock</t>
        </is>
      </c>
      <c r="P30" s="100" t="inlineStr">
        <is>
          <t>Mock สภาเภสัชฯ Practice</t>
        </is>
      </c>
      <c r="Q30" s="100" t="n"/>
    </row>
    <row r="31" ht="13.2" customHeight="1" s="49">
      <c r="A31" s="100" t="n">
        <v>30</v>
      </c>
      <c r="B31" s="88" t="inlineStr">
        <is>
          <t>เภสัชกรได้วิเคราะห์หาปริมาณ NaHCO3 ในยาเม็ดลดกรดยี่ห้อหนึ่งด้วยการไทเทรตกับ 1N H2SO4 โดยวิเคราะห์จำนวน 2 ครั้ง ฉลากยาระบุว่ายา 1 เม็ด มีปริมาณ NaHCO3 0.3000 กรัม - กำหนดให้น้ำหนักเฉลี่ยของยาเม็ดเท่ากับ 0.4000 กรัม - กำหนดให้ 1N H2SO4 ปริมาตร 1มิลลิลิตร ทำปฏิกิริยาพอดีกับ NaHCO3 84.00 มิลลิกรัม ครั้งที่ 1 ครั้งที่ 2 น้ำหนักตัวอย่างที่ใช้วิเคราะห์</t>
        </is>
      </c>
      <c r="C31" s="100" t="n"/>
      <c r="D31" s="88" t="inlineStr">
        <is>
          <t>5000 กรัม</t>
        </is>
      </c>
      <c r="E31" s="88" t="inlineStr">
        <is>
          <t>6000 กรัม ปริมาตร 1N H2SO4 ที่ใช้ 22.32 มิลลิลิตร 23.20 มิลลิลิตร</t>
        </is>
      </c>
      <c r="F31" s="88" t="inlineStr">
        <is>
          <t>90</t>
        </is>
      </c>
      <c r="G31" s="88" t="inlineStr">
        <is>
          <t>95</t>
        </is>
      </c>
      <c r="H31" s="88" t="inlineStr">
        <is>
          <t>100</t>
        </is>
      </c>
      <c r="I31" s="100" t="n">
        <v>1</v>
      </c>
      <c r="J31" s="88" t="inlineStr">
        <is>
          <t>✅ คำตอบที่ถูกต้อง: ข้อ ก. 5000 กรัม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5000 กรัม 💡 คำอธิบายและเหตุผลทางเภสัชกรรม:
💡 คำอธิบายและเหตุผลทางเภสัชกรรม:
การเลือก 5000 กรัม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(6000 กรัม ปริมาตร 1N H2SO4 ที่ใช้ 22.32 มิลลิลิตร 23.20 มิลลิลิตร 346 เภสัชภัณฑ์รูปแบบกึ่งแข็ง (Semisolid dosage form)
• ข้อ ค. (90): 90 ไม่ถูกต้องตามหลักการ Analytical Chemistry สำหรับวิธีทดสอบนี้
• ข้อ ง. (95): 95 ไม่ถูกต้องตามหลักการ Analytical Chemistry สำหรับวิธีทดสอบนี้
• ข้อ จ. (100): 100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0" t="n"/>
      <c r="L31" s="88" t="inlineStr">
        <is>
          <t>Acid-base titration</t>
        </is>
      </c>
      <c r="M31" s="100" t="inlineStr">
        <is>
          <t>Product</t>
        </is>
      </c>
      <c r="N31" s="88" t="inlineStr">
        <is>
          <t>ข้อ 19 (PLE_CC1_Practice_Exam.md)</t>
        </is>
      </c>
      <c r="O31" s="100" t="inlineStr">
        <is>
          <t>Mock</t>
        </is>
      </c>
      <c r="P31" s="100" t="inlineStr">
        <is>
          <t>Mock สภาเภสัชฯ Practice</t>
        </is>
      </c>
      <c r="Q31" s="100" t="n"/>
    </row>
    <row r="32" ht="13.2" customHeight="1" s="49">
      <c r="A32" s="100" t="n">
        <v>31</v>
      </c>
      <c r="B32" s="88" t="inlineStr">
        <is>
          <t>ในการวิเคราะห์ Boric acid ด้วย Direct titration ใส่สารชนิดใดเพื่อให้ form complex กับ metaborate ion</t>
        </is>
      </c>
      <c r="C32" s="100" t="n"/>
      <c r="D32" s="88" t="inlineStr">
        <is>
          <t>Silver nitrate</t>
        </is>
      </c>
      <c r="E32" s="88" t="inlineStr">
        <is>
          <t>Glycerin</t>
        </is>
      </c>
      <c r="F32" s="88" t="inlineStr">
        <is>
          <t>Phenolphthalein</t>
        </is>
      </c>
      <c r="G32" s="88" t="inlineStr">
        <is>
          <t>Sodium hydroxide</t>
        </is>
      </c>
      <c r="H32" s="88" t="inlineStr">
        <is>
          <t>Sodium bicarbonate</t>
        </is>
      </c>
      <c r="I32" s="100" t="n">
        <v>1</v>
      </c>
      <c r="J32" s="88" t="inlineStr">
        <is>
          <t>✅ คำตอบที่ถูกต้อง: ข้อ ก. Silver nitrate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Silver nitrate 💡 คำอธิบายและเหตุผลทางเภสัชกรรม:
💡 คำอธิบายและเหตุผลทางเภสัชกรรม:
การเลือก Silver nitrate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(Glycerin): Glycerin ไม่ถูกต้องตามหลักการ Analytical Chemistry สำหรับวิธีทดสอบนี้
• ข้อ ค. (Phenolphthalein): Phenolphthalein ไม่ถูกต้องตามหลักการ Analytical Chemistry สำหรับวิธีทดสอบนี้
• ข้อ ง. (Sodium hydroxide): Sodium hydroxide ไม่ถูกต้องตามหลักการ Analytical Chemistry สำหรับวิธีทดสอบนี้
• ข้อ จ. (Sodium bicarbonate): Sodium bicarbonate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0" t="n"/>
      <c r="L32" s="88" t="inlineStr">
        <is>
          <t>Complexometric titration</t>
        </is>
      </c>
      <c r="M32" s="100" t="inlineStr">
        <is>
          <t>Product</t>
        </is>
      </c>
      <c r="N32" s="88" t="inlineStr">
        <is>
          <t>ข้อ 23 (PLE_CC1_Practice_Exam.md)</t>
        </is>
      </c>
      <c r="O32" s="100" t="inlineStr">
        <is>
          <t>Mock</t>
        </is>
      </c>
      <c r="P32" s="100" t="inlineStr">
        <is>
          <t>Mock สภาเภสัชฯ Practice</t>
        </is>
      </c>
      <c r="Q32" s="100" t="n"/>
    </row>
    <row r="33" ht="13.2" customHeight="1" s="49">
      <c r="A33" s="100" t="n">
        <v>32</v>
      </c>
      <c r="B33" s="88" t="inlineStr">
        <is>
          <t>วิเคราะห์ปริมาณ Aluminium hydroxide ใน Alum milk USP XXIV โดยวิธี Back titration ด้วย 0.05 M ZnSO4 25.38 ml ซึ่งสมมูลกับ 0.0522 M EDTA 25.00 ml และใน Sample A ใช้ 0.05 M ZnSO4 12.48 ml ซึ่งสมมูลกับ 0.0522 M EDTA ที่มากเกินพอ จงคำนวณหาปริมาณของ 0.0522 M EDTA ที่ทำปฏิกิริยากับ Al3+ ใน sample A</t>
        </is>
      </c>
      <c r="C33" s="100" t="n"/>
      <c r="D33" s="88" t="inlineStr">
        <is>
          <t>10.01 ml</t>
        </is>
      </c>
      <c r="E33" s="88" t="inlineStr">
        <is>
          <t>11.21 ml</t>
        </is>
      </c>
      <c r="F33" s="88" t="inlineStr">
        <is>
          <t>11.52 ml</t>
        </is>
      </c>
      <c r="G33" s="88" t="inlineStr">
        <is>
          <t>12.71 ml</t>
        </is>
      </c>
      <c r="H33" s="88" t="inlineStr">
        <is>
          <t>12.98 ml</t>
        </is>
      </c>
      <c r="I33" s="100" t="n">
        <v>1</v>
      </c>
      <c r="J33" s="88" t="inlineStr">
        <is>
          <t>✅ คำตอบที่ถูกต้อง: ข้อ ก. 10.01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 ml 💡 คำอธิบายและเหตุผลทางเภสัชกรรม:
💡 คำอธิบายและเหตุผลทางเภสัชกรรม:
การเลือก 10.01 ml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(11.21 ml): 11.21 ml ไม่ถูกต้องตามหลักการ Analytical Chemistry สำหรับวิธีทดสอบนี้
• ข้อ ค. (11.52 ml): 11.52 ml ไม่ถูกต้องตามหลักการ Analytical Chemistry สำหรับวิธีทดสอบนี้
• ข้อ ง. (12.71 ml): 12.71 ml ไม่ถูกต้องตามหลักการ Analytical Chemistry สำหรับวิธีทดสอบนี้
• ข้อ จ. (12.98 ml): 12.98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0" t="n"/>
      <c r="L33" s="88" t="inlineStr">
        <is>
          <t>Complexometric titration</t>
        </is>
      </c>
      <c r="M33" s="100" t="inlineStr">
        <is>
          <t>Product</t>
        </is>
      </c>
      <c r="N33" s="88" t="inlineStr">
        <is>
          <t>ข้อ 24 (PLE_CC1_Practice_Exam.md)</t>
        </is>
      </c>
      <c r="O33" s="100" t="inlineStr">
        <is>
          <t>Mock</t>
        </is>
      </c>
      <c r="P33" s="100" t="inlineStr">
        <is>
          <t>Mock สภาเภสัชฯ Practice</t>
        </is>
      </c>
      <c r="Q33" s="100" t="n"/>
    </row>
    <row r="34" ht="13.2" customHeight="1" s="49">
      <c r="A34" s="100" t="n">
        <v>33</v>
      </c>
      <c r="B34" s="88" t="inlineStr">
        <is>
          <t>กรดอ่อน HA เข้มข้น 0.10 M จำนวน 50 cm3 ถูกนำมาไทเทรตกับเบสแก่เข้มข้น 0.10 M จงคำนวณหาสมดุลของปฏิกิริยา (Kt) ที่ทำให้เมื่อทำการไทเทรตไปได้ 49.95 cm3 ปฏิกิริยาสามารถ เกิดได้สมบูรณ์ และเมื่อเติมเบสแก่เกินจุดสมมูล 1-2 หยด (0.05 cm3) ทำให้ pH เปลี่ยนแปลงไป</t>
        </is>
      </c>
      <c r="C34" s="100" t="n"/>
      <c r="D34" s="88" t="inlineStr">
        <is>
          <t>00 หน่วย</t>
        </is>
      </c>
      <c r="E34" s="88" t="inlineStr">
        <is>
          <t>2 x 105</t>
        </is>
      </c>
      <c r="F34" s="88" t="inlineStr">
        <is>
          <t>2 x 109</t>
        </is>
      </c>
      <c r="G34" s="88" t="inlineStr">
        <is>
          <t>2 x 10-5</t>
        </is>
      </c>
      <c r="H34" s="88" t="inlineStr">
        <is>
          <t>2 x 10-9</t>
        </is>
      </c>
      <c r="I34" s="100" t="n">
        <v>1</v>
      </c>
      <c r="J34" s="88" t="inlineStr">
        <is>
          <t>✅ คำตอบที่ถูกต้อง: ข้อ ก. 00 หน่วย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 หน่วย 💡 คำอธิบายและเหตุผลทางเภสัชกรรม:
💡 คำอธิบายและเหตุผลทางเภสัชกรรม:
การเลือก 00 หน่วย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(2 x 105): 2 x 105 ไม่ถูกต้องตามหลักการ Analytical Chemistry สำหรับวิธีทดสอบนี้
• ข้อ ค. (2 x 109): 2 x 109 ไม่ถูกต้องตามหลักการ Analytical Chemistry สำหรับวิธีทดสอบนี้
• ข้อ ง. (2 x 10-5): 2 x 10-5 ไม่ถูกต้องตามหลักการ Analytical Chemistry สำหรับวิธีทดสอบนี้
• ข้อ จ. (2 x 10-9): 2 x 10-9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00" t="n"/>
      <c r="L34" s="88" t="inlineStr">
        <is>
          <t>Acid-base titration</t>
        </is>
      </c>
      <c r="M34" s="100" t="inlineStr">
        <is>
          <t>Product</t>
        </is>
      </c>
      <c r="N34" s="88" t="inlineStr">
        <is>
          <t>ข้อ 25 (PLE_CC1_Practice_Exam.md)</t>
        </is>
      </c>
      <c r="O34" s="100" t="inlineStr">
        <is>
          <t>Mock</t>
        </is>
      </c>
      <c r="P34" s="100" t="inlineStr">
        <is>
          <t>Mock สภาเภสัชฯ Practice</t>
        </is>
      </c>
      <c r="Q34" s="100" t="n"/>
    </row>
    <row r="35" ht="13.2" customHeight="1" s="49">
      <c r="A35" s="100" t="n">
        <v>34</v>
      </c>
      <c r="B35" s="88" t="inlineStr">
        <is>
          <t>วิเคราะห์ปริมาณ Aspirin USP XXI (Back titration) ด้วย standard solution 0.0999 M HCl Sample A ใช้ 0.0999 M HCl 21.52 ml (0.0999 M HCl 23.60 ml สมมูลกับ 25.00 ml NaOH, ปริมาตรของ NaOH มากเกินพอที่เติมลงในตัวอย่างแต่ละ Sample = 50.0 ml) จงคำนวณหา molarity ของ NaOH</t>
        </is>
      </c>
      <c r="C35" s="100" t="n"/>
      <c r="D35" s="88" t="inlineStr">
        <is>
          <t>0.0943</t>
        </is>
      </c>
      <c r="E35" s="88" t="inlineStr">
        <is>
          <t>0.0952</t>
        </is>
      </c>
      <c r="F35" s="88" t="inlineStr">
        <is>
          <t>0.0967</t>
        </is>
      </c>
      <c r="G35" s="88" t="inlineStr">
        <is>
          <t>0.0977</t>
        </is>
      </c>
      <c r="H35" s="88" t="inlineStr">
        <is>
          <t>0.0981</t>
        </is>
      </c>
      <c r="I35" s="100" t="n">
        <v>1</v>
      </c>
      <c r="J35" s="88" t="inlineStr">
        <is>
          <t>✅ คำตอบที่ถูกต้อง: ข้อ ก. 0.0943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0.0943 💡 คำอธิบายและเหตุผลทางเภสัชกรรม:
💡 คำอธิบายและเหตุผลทางเภสัชกรรม:
การเลือก 0.0943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(0.0952 350 เภสัชภัณฑ์รูปแบบกึ่งแข็ง (Semisolid dosage form)
• ข้อ ค. (0.0967): 0.0967 ไม่ถูกต้องตามหลักการ Analytical Chemistry สำหรับวิธีทดสอบนี้
• ข้อ ง. (0.0977): 0.0977 ไม่ถูกต้องตามหลักการ Analytical Chemistry สำหรับวิธีทดสอบนี้
• ข้อ จ. (0.0981): 0.0981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00" t="n"/>
      <c r="L35" s="88" t="inlineStr">
        <is>
          <t>Acid-base titration</t>
        </is>
      </c>
      <c r="M35" s="100" t="inlineStr">
        <is>
          <t>Product</t>
        </is>
      </c>
      <c r="N35" s="88" t="inlineStr">
        <is>
          <t>ข้อ 34 (PLE_CC1_Practice_Exam.md)</t>
        </is>
      </c>
      <c r="O35" s="100" t="inlineStr">
        <is>
          <t>Mock</t>
        </is>
      </c>
      <c r="P35" s="100" t="inlineStr">
        <is>
          <t>Mock สภาเภสัชฯ Practice</t>
        </is>
      </c>
      <c r="Q35" s="100" t="n"/>
    </row>
    <row r="36" ht="13.2" customHeight="1" s="49">
      <c r="A36" s="100" t="n">
        <v>35</v>
      </c>
      <c r="B36" s="88" t="inlineStr">
        <is>
          <t>การวิเคราะห์ Sodium bicarbonate tablet USP XXI ด้วย 1.0094 N H2SO4 (Direct titration quantitative analysis of finished product) โดยใช้ Sodium bicarbonate tablet จำนวน 20 เม็ด (น้ำหนักเฉลี่ย 0.3794 g) ฉลากระบุว่ายา 1 เม็ด ประกอบด้วย NaHCO3 300 mg Sample A ชั่งผงยามา 2.5927 g ไตเตรทใช้ 1.0094 N H2SO4 24.25 ml จงคำนวณหา %label amount ของ sample A (1 ml 1 N H2SO4 สมมูลกับ 84.01 mg NaHCO3)</t>
        </is>
      </c>
      <c r="C36" s="100" t="n"/>
      <c r="D36" s="152" t="inlineStr">
        <is>
          <t>1.001</t>
        </is>
      </c>
      <c r="E36" s="152" t="inlineStr">
        <is>
          <t>1.002</t>
        </is>
      </c>
      <c r="F36" s="152" t="inlineStr">
        <is>
          <t>1.003</t>
        </is>
      </c>
      <c r="G36" s="152" t="inlineStr">
        <is>
          <t>1.01</t>
        </is>
      </c>
      <c r="H36" s="152" t="inlineStr">
        <is>
          <t>1.02</t>
        </is>
      </c>
      <c r="I36" s="100" t="n">
        <v>1</v>
      </c>
      <c r="J36" s="88" t="inlineStr">
        <is>
          <t>✅ คำตอบที่ถูกต้อง: ข้อ ก. 100.10%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100.10% 💡 คำอธิบายและเหตุผลทางเภสัชกรรม:
💡 คำอธิบายและเหตุผลทางเภสัชกรรม:
การเลือก 100.10%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(100.20%): 100.20% ไม่ถูกต้องตามหลักการ Analytical Chemistry สำหรับวิธีทดสอบนี้
• ข้อ ค. (100.30%): 100.30% ไม่ถูกต้องตามหลักการ Analytical Chemistry สำหรับวิธีทดสอบนี้
• ข้อ ง. (101.00%): 101.00% ไม่ถูกต้องตามหลักการ Analytical Chemistry สำหรับวิธีทดสอบนี้
• ข้อ จ. (102.00%): 102.00%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00" t="n"/>
      <c r="L36" s="88" t="inlineStr">
        <is>
          <t>Complexometric titration</t>
        </is>
      </c>
      <c r="M36" s="100" t="inlineStr">
        <is>
          <t>Product</t>
        </is>
      </c>
      <c r="N36" s="88" t="inlineStr">
        <is>
          <t>ข้อ 35 (PLE_CC1_Practice_Exam.md)</t>
        </is>
      </c>
      <c r="O36" s="100" t="inlineStr">
        <is>
          <t>Mock</t>
        </is>
      </c>
      <c r="P36" s="100" t="inlineStr">
        <is>
          <t>Mock สภาเภสัชฯ Practice</t>
        </is>
      </c>
      <c r="Q36" s="100" t="n"/>
    </row>
    <row r="37" ht="13.2" customHeight="1" s="49">
      <c r="A37" s="100" t="n">
        <v>36</v>
      </c>
      <c r="B37" s="88" t="inlineStr">
        <is>
          <t>Sodium metabisulfite + EDTA</t>
        </is>
      </c>
      <c r="C37" s="100" t="n"/>
      <c r="D37" s="88" t="inlineStr">
        <is>
          <t>Biamperometric Titration</t>
        </is>
      </c>
      <c r="E37" s="88" t="inlineStr">
        <is>
          <t>Nonaqueous Acid-Base Titration</t>
        </is>
      </c>
      <c r="F37" s="88" t="inlineStr">
        <is>
          <t>Direct Acid-Base Titration</t>
        </is>
      </c>
      <c r="G37" s="88" t="inlineStr">
        <is>
          <t>Back Acid-Base Titration</t>
        </is>
      </c>
      <c r="H37" s="88" t="inlineStr">
        <is>
          <t>Redox Titration (Iodometry)</t>
        </is>
      </c>
      <c r="I37" s="100" t="n">
        <v>1</v>
      </c>
      <c r="J37" s="88" t="inlineStr">
        <is>
          <t>✅ คำตอบที่ถูกต้อง: ข้อ ก.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(Nonaqueous Acid-Base Titration): Nonaqueous Acid-Base Titration ไม่ถูกต้องตามหลักการ Analytical Chemistry สำหรับวิธีทดสอบนี้
• ข้อ ค. (Direct Acid-Base Titration): IR (Infrared) spectroscopy วิเคราะห์ functional groups จาก stretching/bending vibrations C=O ~1700 cm-1, O-H ~3200-3550 cm-1
• ข้อ ง. (Back Acid-Base Titration): Back Acid-Base Titration ไม่ถูกต้องตามหลักการ Analytical Chemistry สำหรับวิธีทดสอบนี้
• ข้อ จ. (Redox Titration (Iodometry)): Redox titration เช่น KMnO4 (permanganometry) หรือ K2Cr2O7 titrate reducing agents ใช้ใน assay of ferrous salts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00" t="n"/>
      <c r="L37" s="88" t="inlineStr">
        <is>
          <t>Complexometric titration</t>
        </is>
      </c>
      <c r="M37" s="100" t="inlineStr">
        <is>
          <t>Product</t>
        </is>
      </c>
      <c r="N37" s="88" t="inlineStr">
        <is>
          <t>ข้อ 4 (PLE_CC1_Key_Rx20_UBU.md)</t>
        </is>
      </c>
      <c r="O37" s="100" t="inlineStr">
        <is>
          <t>Mock</t>
        </is>
      </c>
      <c r="P37" s="100" t="inlineStr">
        <is>
          <t>Mock Rx20 UBU</t>
        </is>
      </c>
      <c r="Q37" s="100" t="n"/>
    </row>
    <row r="38" ht="13.2" customHeight="1" s="49">
      <c r="A38" s="100" t="n">
        <v>37</v>
      </c>
      <c r="B38" s="88" t="inlineStr">
        <is>
          <t>ข้อมูลวิธีวิเคราะห์: ใช้สาร percloric acid(HCLO4) เป็น tritrant และใช้ Potentiometry .... การวิเคราะห์ยา ketoconazole ใช้วิธีใด</t>
        </is>
      </c>
      <c r="C38" s="100" t="n"/>
      <c r="D38" s="88" t="inlineStr">
        <is>
          <t>Back Acid-Base Titration</t>
        </is>
      </c>
      <c r="E38" s="88" t="inlineStr">
        <is>
          <t>Redox Titration (Iodometry)</t>
        </is>
      </c>
      <c r="F38" s="88" t="inlineStr">
        <is>
          <t>Complexometric Titration (EDTA)</t>
        </is>
      </c>
      <c r="G38" s="88" t="inlineStr">
        <is>
          <t>Precipitation Titration (Mohr method)</t>
        </is>
      </c>
      <c r="H38" s="88" t="inlineStr">
        <is>
          <t>Volhard Titration method</t>
        </is>
      </c>
      <c r="I38" s="100" t="n">
        <v>1</v>
      </c>
      <c r="J38" s="88" t="inlineStr">
        <is>
          <t>✅ คำตอบที่ถูกต้อง: ข้อ ก.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(Redox Titration (Iodometry)): Redox titration เช่น KMnO4 (permanganometry) หรือ K2Cr2O7 titrate reducing agents ใช้ใน assay of ferrous salts
• ข้อ ค. (Complexometric Titration (EDTA)): วัคซีนรวมคอตีบ-บาดทะยัก ฉีดกระตุ้นทุก 10 ปี หรือใช้ในหญิงตั้งครรภ์และผู้ใหญ่
• ข้อ ง. (Precipitation Titration (Mohr method)): Precipitation Titration (Mohr method) ไม่ถูกต้องตามหลักการ Analytical Chemistry สำหรับวิธีทดสอบนี้
• ข้อ จ. (Volhard Titration method): Volhard Titration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00" t="n"/>
      <c r="L38" s="88" t="inlineStr">
        <is>
          <t>Acid-base titration</t>
        </is>
      </c>
      <c r="M38" s="100" t="inlineStr">
        <is>
          <t>Product</t>
        </is>
      </c>
      <c r="N38" s="88" t="inlineStr">
        <is>
          <t>ข้อ 57 (PLE_CC1_Key_Rx20_UBU.md)</t>
        </is>
      </c>
      <c r="O38" s="100" t="inlineStr">
        <is>
          <t>Mock</t>
        </is>
      </c>
      <c r="P38" s="100" t="inlineStr">
        <is>
          <t>Mock Rx20 UBU</t>
        </is>
      </c>
      <c r="Q38" s="100" t="n"/>
    </row>
    <row r="39" ht="13.2" customHeight="1" s="49">
      <c r="A39" s="100" t="n">
        <v>38</v>
      </c>
      <c r="B39" s="88" t="inlineStr">
        <is>
          <t>Complexometric Titrations ใช้ EDTA เป็น titrant</t>
        </is>
      </c>
      <c r="C39" s="100" t="n"/>
      <c r="D39" s="88" t="inlineStr">
        <is>
          <t>Precipitation Titration (Mohr method)</t>
        </is>
      </c>
      <c r="E39" s="88" t="inlineStr">
        <is>
          <t>Volhard Titration method</t>
        </is>
      </c>
      <c r="F39" s="88" t="inlineStr">
        <is>
          <t>Fajans Adsorption Indicator method</t>
        </is>
      </c>
      <c r="G39" s="88" t="inlineStr">
        <is>
          <t>Potentiometric End-point Titration</t>
        </is>
      </c>
      <c r="H39" s="88" t="inlineStr">
        <is>
          <t>Biamperometric Titration</t>
        </is>
      </c>
      <c r="I39" s="100" t="n">
        <v>1</v>
      </c>
      <c r="J39" s="88" t="inlineStr">
        <is>
          <t>✅ คำตอบที่ถูกต้อง: ข้อ ก. Precipitation Titration (Mohr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Precipitation Titration (Mohr method) 💡 คำอธิบายและเหตุผลทางเภสัชกรรม:
💡 คำอธิบายและเหตุผลทางเภสัชกรรม:
การเลือก Precipitation Titration (Mohr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(Volhard Titration method): Volhard Titration method ไม่ถูกต้องตามหลักการ Analytical Chemistry สำหรับวิธีทดสอบนี้
• ข้อ ค. (Fajans Adsorption Indicator method): Fajans Adsorption Indicator method ไม่ถูกต้องตามหลักการ Analytical Chemistry สำหรับวิธีทดสอบนี้
• ข้อ ง. (Potentiometric End-point Titration): Potentiometric End-point Titration ไม่ถูกต้องตามหลักการ Analytical Chemistry สำหรับวิธีทดสอบนี้
• ข้อ จ. (Biamperometric Titration): Biamperometric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00" t="n"/>
      <c r="L39" s="88" t="inlineStr">
        <is>
          <t>Complexometric titration</t>
        </is>
      </c>
      <c r="M39" s="100" t="inlineStr">
        <is>
          <t>Product</t>
        </is>
      </c>
      <c r="N39" s="88" t="inlineStr">
        <is>
          <t>ข้อ 1 (PLE_CC1_Key_Rx20_UBU.md)</t>
        </is>
      </c>
      <c r="O39" s="100" t="inlineStr">
        <is>
          <t>Mock</t>
        </is>
      </c>
      <c r="P39" s="100" t="inlineStr">
        <is>
          <t>Mock Rx20 UBU</t>
        </is>
      </c>
      <c r="Q39" s="100" t="n"/>
    </row>
    <row r="40" ht="13.2" customHeight="1" s="49">
      <c r="A40" s="100" t="n">
        <v>39</v>
      </c>
      <c r="B40" s="88" t="inlineStr">
        <is>
          <t>Redox titration ใช้พวก KMnO4, I2, FeSO4 เป็น titrant</t>
        </is>
      </c>
      <c r="C40" s="100" t="n"/>
      <c r="D40" s="88" t="inlineStr">
        <is>
          <t>Potentiometric End-point Titration</t>
        </is>
      </c>
      <c r="E40" s="88" t="inlineStr">
        <is>
          <t>Biamperometric Titration</t>
        </is>
      </c>
      <c r="F40" s="88" t="inlineStr">
        <is>
          <t>Nonaqueous Acid-Base Titration</t>
        </is>
      </c>
      <c r="G40" s="88" t="inlineStr">
        <is>
          <t>Direct Acid-Base Titration</t>
        </is>
      </c>
      <c r="H40" s="88" t="inlineStr">
        <is>
          <t>Back Acid-Base Titration</t>
        </is>
      </c>
      <c r="I40" s="100" t="n">
        <v>1</v>
      </c>
      <c r="J40" s="88" t="inlineStr">
        <is>
          <t>✅ คำตอบที่ถูกต้อง: ข้อ ก. Potentiometric End-point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Potentiometric End-point Titration 💡 คำอธิบายและเหตุผลทางเภสัชกรรม:
💡 คำอธิบายและเหตุผลทางเภสัชกรรม:
การเลือก Potentiometric End-point Titration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(Biamperometric Titration): Biamperometric Titration ไม่ถูกต้องตามหลักการ Analytical Chemistry สำหรับวิธีทดสอบนี้
• ข้อ ค. (Nonaqueous Acid-Base Titration): Nonaqueous Acid-Base Titration ไม่ถูกต้องตามหลักการ Analytical Chemistry สำหรับวิธีทดสอบนี้
• ข้อ ง. (Direct Acid-Base Titration): IR (Infrared) spectroscopy วิเคราะห์ functional groups จาก stretching/bending vibrations C=O ~1700 cm-1, O-H ~3200-3550 cm-1
• ข้อ จ. (Back Acid-Base Titration): Back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00" t="n"/>
      <c r="L40" s="88" t="inlineStr">
        <is>
          <t>Redox titration</t>
        </is>
      </c>
      <c r="M40" s="100" t="inlineStr">
        <is>
          <t>Product</t>
        </is>
      </c>
      <c r="N40" s="88" t="inlineStr">
        <is>
          <t>ข้อ 2 (PLE_CC1_Key_Rx20_UBU.md)</t>
        </is>
      </c>
      <c r="O40" s="100" t="inlineStr">
        <is>
          <t>Mock</t>
        </is>
      </c>
      <c r="P40" s="100" t="inlineStr">
        <is>
          <t>Mock Rx20 UBU</t>
        </is>
      </c>
      <c r="Q40" s="100" t="n"/>
    </row>
    <row r="41" ht="13.2" customHeight="1" s="49">
      <c r="A41" s="100" t="n">
        <v>40</v>
      </c>
      <c r="B41" s="88" t="inlineStr">
        <is>
          <t>เกี่ยวกับ Gravimetric titration ข้อใดต่อไปนี้กล่าวถูกต้องตามหลักวิชาชีพเภสัชกรรม</t>
        </is>
      </c>
      <c r="C41" s="100" t="n"/>
      <c r="D41" s="88" t="inlineStr">
        <is>
          <t>Direct Acid-Base Titration</t>
        </is>
      </c>
      <c r="E41" s="88" t="inlineStr">
        <is>
          <t>Back Acid-Base Titration</t>
        </is>
      </c>
      <c r="F41" s="88" t="inlineStr">
        <is>
          <t>Redox Titration (Iodometry)</t>
        </is>
      </c>
      <c r="G41" s="88" t="inlineStr">
        <is>
          <t>Complexometric Titration (EDTA)</t>
        </is>
      </c>
      <c r="H41" s="88" t="inlineStr">
        <is>
          <t>Precipitation Titration (Mohr method)</t>
        </is>
      </c>
      <c r="I41" s="100" t="n">
        <v>1</v>
      </c>
      <c r="J41" s="88"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00" t="n"/>
      <c r="L41" s="88" t="inlineStr">
        <is>
          <t>Acid-base titration</t>
        </is>
      </c>
      <c r="M41" s="100" t="inlineStr">
        <is>
          <t>Product</t>
        </is>
      </c>
      <c r="N41" s="88" t="inlineStr">
        <is>
          <t>ข้อ 3 (PLE_CC1_Key_Rx20_UBU.md)</t>
        </is>
      </c>
      <c r="O41" s="100" t="inlineStr">
        <is>
          <t>Mock</t>
        </is>
      </c>
      <c r="P41" s="100" t="inlineStr">
        <is>
          <t>Mock Rx20 UBU</t>
        </is>
      </c>
      <c r="Q41" s="100" t="n"/>
    </row>
    <row r="42" ht="13.2" customHeight="1" s="49">
      <c r="A42" s="100" t="n">
        <v>41</v>
      </c>
      <c r="B42" s="88" t="inlineStr">
        <is>
          <t>Non-Aqueous acid base titration ใช้กรด (perchloric acid) และเบสเป็น titrant (Sodium methoxide)</t>
        </is>
      </c>
      <c r="C42" s="100" t="n"/>
      <c r="D42" s="88" t="inlineStr">
        <is>
          <t>Complexometric Titration (EDTA)</t>
        </is>
      </c>
      <c r="E42" s="88" t="inlineStr">
        <is>
          <t>Precipitation Titration (Mohr method)</t>
        </is>
      </c>
      <c r="F42" s="88" t="inlineStr">
        <is>
          <t>Volhard Titration method</t>
        </is>
      </c>
      <c r="G42" s="88" t="inlineStr">
        <is>
          <t>Fajans Adsorption Indicator method</t>
        </is>
      </c>
      <c r="H42" s="88" t="inlineStr">
        <is>
          <t>Potentiometric End-point Titration</t>
        </is>
      </c>
      <c r="I42" s="100" t="n">
        <v>1</v>
      </c>
      <c r="J42" s="88"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00" t="n"/>
      <c r="L42" s="88" t="inlineStr">
        <is>
          <t>Acid-base titration</t>
        </is>
      </c>
      <c r="M42" s="100" t="inlineStr">
        <is>
          <t>Product</t>
        </is>
      </c>
      <c r="N42" s="88" t="inlineStr">
        <is>
          <t>ข้อ 4 (PLE_CC1_Key_Rx20_UBU.md)</t>
        </is>
      </c>
      <c r="O42" s="100" t="inlineStr">
        <is>
          <t>Mock</t>
        </is>
      </c>
      <c r="P42" s="100" t="inlineStr">
        <is>
          <t>Mock Rx20 UBU</t>
        </is>
      </c>
      <c r="Q42" s="100" t="n"/>
    </row>
    <row r="43" ht="13.2" customHeight="1" s="49">
      <c r="A43" s="100" t="n">
        <v>42</v>
      </c>
      <c r="B43" s="88" t="inlineStr">
        <is>
          <t>Precipitation titration ใช้หลัก Ag, Hg, Pb เจอหมู่ 7 ตกตะกอน</t>
        </is>
      </c>
      <c r="C43" s="100" t="n"/>
      <c r="D43" s="88" t="inlineStr">
        <is>
          <t>Fajans Adsorption Indicator method</t>
        </is>
      </c>
      <c r="E43" s="88" t="inlineStr">
        <is>
          <t>Potentiometric End-point Titration</t>
        </is>
      </c>
      <c r="F43" s="88" t="inlineStr">
        <is>
          <t>Biamperometric Titration</t>
        </is>
      </c>
      <c r="G43" s="88" t="inlineStr">
        <is>
          <t>Nonaqueous Acid-Base Titration</t>
        </is>
      </c>
      <c r="H43" s="88" t="inlineStr">
        <is>
          <t>Direct Acid-Base Titration</t>
        </is>
      </c>
      <c r="I43" s="100" t="n">
        <v>1</v>
      </c>
      <c r="J43" s="88" t="inlineStr">
        <is>
          <t>✅ คำตอบที่ถูกต้อง: ข้อ ก. Fajans Adsorption Indicator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Fajans Adsorption Indicator method 💡 คำอธิบายและเหตุผลทางเภสัชกรรม:
💡 คำอธิบายและเหตุผลทางเภสัชกรรม:
การเลือก Fajans Adsorption Indicator method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(Potentiometric End-point Titration): Potentiometric End-point Titration ไม่ถูกต้องตามหลักการ Analytical Chemistry สำหรับวิธีทดสอบนี้
• ข้อ ค. (Biamperometric Titration): Biamperometric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00" t="n"/>
      <c r="L43" s="88" t="inlineStr">
        <is>
          <t>Precipitation titration</t>
        </is>
      </c>
      <c r="M43" s="100" t="inlineStr">
        <is>
          <t>Product</t>
        </is>
      </c>
      <c r="N43" s="88" t="inlineStr">
        <is>
          <t>ข้อ 5 (PLE_CC1_Key_Rx20_UBU.md)</t>
        </is>
      </c>
      <c r="O43" s="100" t="inlineStr">
        <is>
          <t>Mock</t>
        </is>
      </c>
      <c r="P43" s="100" t="inlineStr">
        <is>
          <t>Mock Rx20 UBU</t>
        </is>
      </c>
      <c r="Q43" s="100" t="n"/>
    </row>
    <row r="44" ht="13.2" customHeight="1" s="49">
      <c r="A44" s="100" t="n">
        <v>43</v>
      </c>
      <c r="B44" s="88" t="inlineStr">
        <is>
          <t>ข$อใดเปญนคำแนะนำที่เหมาะสมสำหรับการรับประทาน Calcium carbonate ในผ$ูป&amp;วยรายนี้ (1) รับประทานกGอนอาหาร เพื่อเพิ่มการดูดซึมแคลเซียม (2) รับประทานพร$อมอาหารคำแรก เพื่อเพิ่มการจับระหวGางแคลเซียมและฟอสเฟต (3) รับประทานหลังอาหาร เพื่อปนองกันภาวะท$องผูก (4) รับประทานแคลเซียมพร$อมกับ FeSO4 (5) หลีกเลี่ยงการรับประทานแคลเซียมรGวมกับยา doxycycline Calcium carbonate ใช$เปญนตัวจับแรGธาตุฟอสเฟต ควรกินพร$อมอาหารคำแรกและเคี้ยวด$วยเพื่อให$ยามี action เร็ว การกินพร$อมอาหารคำแรกจะไปชGวยจับฟอสเฟตจากอาหารทำให$ลดการดูดชึมฟอสเฟตเข$าในรGางกาย เพื่อควบคุมระดับฟอสเฟตในเลือดไมGให$สูงจนเกินไป โดยระดับฟอสเฟตที่สูงมีผลกระทบตGอกระดูกทำให$กระดูกเปราะได$งGาย</t>
        </is>
      </c>
      <c r="C44" s="100" t="n"/>
      <c r="D44" s="88" t="inlineStr">
        <is>
          <t>Nonaqueous Acid-Base Titration</t>
        </is>
      </c>
      <c r="E44" s="88" t="inlineStr">
        <is>
          <t>Direct Acid-Base Titration</t>
        </is>
      </c>
      <c r="F44" s="88" t="inlineStr">
        <is>
          <t>Back Acid-Base Titration</t>
        </is>
      </c>
      <c r="G44" s="88" t="inlineStr">
        <is>
          <t>Redox Titration (Iodometry)</t>
        </is>
      </c>
      <c r="H44" s="88" t="inlineStr">
        <is>
          <t>Complexometric Titration (EDTA)</t>
        </is>
      </c>
      <c r="I44" s="100" t="n">
        <v>3</v>
      </c>
      <c r="J44" s="88" t="inlineStr">
        <is>
          <t>✅ คำตอบที่ถูกต้อง: ข้อ ค.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ก. (Nonaqueous Acid-Base Titration): Nonaqueous Acid-Base Titration ไม่ถูกต้องตามหลักการ Analytical Chemistry สำหรับวิธีทดสอบนี้
• ข้อ ข. (Direct Acid-Base Titration): IR (Infrared) spectroscopy วิเคราะห์ functional groups จาก stretching/bending vibrations C=O ~1700 cm-1, O-H ~3200-3550 cm-1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00" t="n"/>
      <c r="L44" s="88" t="inlineStr">
        <is>
          <t>Acid-base titration</t>
        </is>
      </c>
      <c r="M44" s="100" t="inlineStr">
        <is>
          <t>Product</t>
        </is>
      </c>
      <c r="N44" s="88" t="inlineStr">
        <is>
          <t>ข้อ 69 (PLE_CC1_Key_Rx20_UBU.md)</t>
        </is>
      </c>
      <c r="O44" s="100" t="inlineStr">
        <is>
          <t>Mock</t>
        </is>
      </c>
      <c r="P44" s="100" t="inlineStr">
        <is>
          <t>Mock Rx20 UBU</t>
        </is>
      </c>
      <c r="Q44" s="100" t="n"/>
    </row>
    <row r="45" ht="13.2" customHeight="1" s="49">
      <c r="A45" s="100" t="n">
        <v>44</v>
      </c>
      <c r="B45" s="88" t="inlineStr">
        <is>
          <t>การวิเคราะห์ FeSO4 ด้วยสารละลาย potassium permanganate (KMnO4) ใช้วิธีวิเคราะห์ใด</t>
        </is>
      </c>
      <c r="C45" s="100" t="n"/>
      <c r="D45" s="88" t="inlineStr">
        <is>
          <t>Acid-base titration</t>
        </is>
      </c>
      <c r="E45" s="88" t="inlineStr">
        <is>
          <t>Non-aqueous acid-base titration</t>
        </is>
      </c>
      <c r="F45" s="88" t="inlineStr">
        <is>
          <t>Oxidation-reduction titration (Redox titration)</t>
        </is>
      </c>
      <c r="G45" s="88" t="inlineStr">
        <is>
          <t>Complexometric titration</t>
        </is>
      </c>
      <c r="H45" s="88" t="inlineStr">
        <is>
          <t>Precipitation titration</t>
        </is>
      </c>
      <c r="I45" s="100" t="n">
        <v>3</v>
      </c>
      <c r="J45" s="88" t="inlineStr">
        <is>
          <t>✅ คำตอบที่ถูกต้อง: ข้อ ค. Oxidation-reduction titration (Redox titration)
💡 Background:
การวิเคราะห์ปริมาณ Ferrous sulfate (FeSO4) ในตำรับยาตามเภสัชตำรับ (Pharmacopoeia) นิยมใช้ปฏิกิริยารีดอกซ์ (Redox reaction) ระหว่างธาตุเหล็กในรูปรีดิวซ์กับสารออกซิไดซ์มาตรฐาน
🎯 ทำไมข้อนี้ถึงถูก:
การไทเทรต FeSO4 ด้วย Potassium permanganate (KMnO4) เป็นการไทเทรตแบบ Oxidation-reduction (Permanganometry) โดย KMnO4 ทำหน้าที่เป็นตัวออกซิไดซ์ที่แรง (Strong oxidizing agent) ออกซิไดซ์ Fe2+ เป็น Fe3+ ในสภาวะกรดซัลฟิวริก (H2SO4) ขณะที่ MnO4- (สีม่วง) ถูกรีดิวซ์เป็น Mn2+ (ไม่มีสี) และ KMnO4 ยังทำหน้าที่เป็น Self-indicator โดยจุดยุติจะสังเกตเห็นสารละลายเปลี่ยนเป็นสีชมพูอ่อนคงทน
🔍 ข้ออื่นผิดเพราะอะไร:
• ข้อ ก. (Acid-base titration): เป็นการไทเทรตระหว่างกรดกับเบสเพื่อถ่ายโอนโปรตอน (H+) ไม่สามารถใช้วิเคราะห์เกลือ FeSO4 กับ KMnO4 ได้
• ข้อ ข. (Non-aqueous acid-base titration): ใช้สำหรับวิเคราะห์สารที่เป็นกรดหรือเบสที่อ่อนมากๆ ในตัวทำละลายที่ไม่ใช่น้ำ เช่น กรดอะซิติกกลาเชียล ไม่เกี่ยวข้องกับการวิเคราะห์ FeSO4 ด้วยด่างทับทิม
• ข้อ ง. (Complexometric titration): เป็นการไทเทรตเกิดสารเชิงซ้อน (Complex formation) มักใช้ EDTA ในการวิเคราะห์ไอออนโลหะหลายประจุ เช่น Ca2+, Mg2+, Zn2+, Bi3+
• ข้อ จ. (Precipitation titration): เป็นการไทเทรตแบบตกตะกอน เช่น การหาปริมาณ Halide ด้วย Silver nitrate (Argentometry) ได้แก่ วิธี Mohr, Volhard หรือ Fajans method
📖 Guideline อ้างอิง:
United States Pharmacopeia (USP-NF) &amp; British Pharmacopoeia (BP) Monograph: Ferrous Sulfate Oral Solution / Tablets Assay
📌 จุดจำก่อนสอบ:
• Permanganometry: KMnO4 เป็น Self-indicator ทำปฏิกิริยาในกรด H2SO4 (ห้ามใช้ HCl เพราะ Cl- จะถูก KMnO4 ออกซิไดซ์เป็น Cl2 รบกวนการไทเทรต)
• ปฏิกิริยา: 5Fe2+ + MnO4- + 8H+ -&gt; 5Fe3+ + Mn2+ + 4H2O</t>
        </is>
      </c>
      <c r="K45" s="100" t="n"/>
      <c r="L45" s="88" t="inlineStr">
        <is>
          <t>Redox titration</t>
        </is>
      </c>
      <c r="M45" s="100" t="inlineStr">
        <is>
          <t>Product</t>
        </is>
      </c>
      <c r="N45" s="88" t="inlineStr">
        <is>
          <t>ข้อ 70 (PLE_CC1_Key_Rx20_UBU.md)</t>
        </is>
      </c>
      <c r="O45" s="100" t="inlineStr">
        <is>
          <t>Mock</t>
        </is>
      </c>
      <c r="P45" s="100" t="inlineStr">
        <is>
          <t>Mock Rx20 UBU</t>
        </is>
      </c>
      <c r="Q45" s="100" t="n"/>
    </row>
    <row r="46" ht="13.2" customHeight="1" s="49">
      <c r="A46" s="100" t="n">
        <v>45</v>
      </c>
      <c r="B46" s="88" t="inlineStr">
        <is>
          <t>ให้สูตรตำรับยาน้ำ paracetamol ประกอบด้วย paracetamol, propylene glycol, glycerin, sodium citrate, citric acid, EDTA จากตำรับ ตัวยา paracetamol ใช้ระบบใดในการละลาย</t>
        </is>
      </c>
      <c r="C46" s="100" t="n"/>
      <c r="D46" s="88" t="inlineStr">
        <is>
          <t>co-solvent</t>
        </is>
      </c>
      <c r="E46" s="88" t="inlineStr">
        <is>
          <t>pH</t>
        </is>
      </c>
      <c r="F46" s="88" t="inlineStr">
        <is>
          <t>complex salt form</t>
        </is>
      </c>
      <c r="G46" s="88" t="inlineStr">
        <is>
          <t>liposome</t>
        </is>
      </c>
      <c r="H46" s="88" t="inlineStr">
        <is>
          <t>micelle</t>
        </is>
      </c>
      <c r="I46" s="100" t="n">
        <v>1</v>
      </c>
      <c r="J46" s="88" t="inlineStr">
        <is>
          <t>✅ คำตอบที่ถูกต้อง: ข้อ ก. co-solvent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co-solvent 💡 คำอธิบายและเหตุผลทางเภสัชกรรม:
💡 คำอธิบายและเหตุผลทางเภสัชกรรม:
การเลือก co-solvent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(pH): pH ไม่ถูกต้องตามหลักการ Analytical Chemistry สำหรับวิธีทดสอบนี้
• ข้อ ค. (complex salt form): complex salt form ไม่ถูกต้องตามหลักการ Analytical Chemistry สำหรับวิธีทดสอบนี้
• ข้อ ง. (liposome): liposome ไม่ถูกต้องตามหลักการ Analytical Chemistry สำหรับวิธีทดสอบนี้
• ข้อ จ. (micelle ตอบ a) co-solvent เนื่องจากในสูตรตำรับมี propylene glycol, glycerin ในตำรับซึ่งทำหน้าที่เป็น co- solvent ช่วยเพิ่มการละลาย paracetamol ซึ่งเป็นสารที่ละลายน้ำยาก โดยใส่มาเพื่อปรับค่า Dielectric constant ของตัวทำละลายร่วม (εmix) ให้มีค่าใกล้เคียงกับตัวยา เพื่อที่จะสามารถละลายยาได้เพิ่มขึ้น):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00" t="n"/>
      <c r="L46" s="88" t="inlineStr">
        <is>
          <t>Complexometric titration</t>
        </is>
      </c>
      <c r="M46" s="100" t="inlineStr">
        <is>
          <t>Product</t>
        </is>
      </c>
      <c r="N46" s="88" t="inlineStr">
        <is>
          <t>ข้อ 42 (PLE_CC1_Key_Rx20_UBU.md)</t>
        </is>
      </c>
      <c r="O46" s="100" t="inlineStr">
        <is>
          <t>Mock</t>
        </is>
      </c>
      <c r="P46" s="100" t="inlineStr">
        <is>
          <t>Mock Rx20 UBU</t>
        </is>
      </c>
      <c r="Q46" s="100" t="n"/>
    </row>
    <row r="47" ht="13.2" customHeight="1" s="49">
      <c r="A47" s="100" t="n">
        <v>46</v>
      </c>
      <c r="B47" s="88" t="inlineStr">
        <is>
          <t>จากข้อกำหนดในเภสัชตำรับ (USP Monograph) สำหรับการตรวจหาปริมาณตัวยาสำคัญ (Assay) ของ Aspirin tablets โดยนำตัวยาไปต้มทำปฏิกิริยากับสารละลายมาตรฐานโซเดียมไฮดรอกไซด์ (NaOH) ที่มากเกินพออย่างแม่นยำ แล้วนำสารละลายด่างส่วนเกินมาไตเตรทกลับด้วยสารละลายมาตรฐานกรดซัลฟิวริก (H2SO4) จัดเป็นเทคนิคการไตเตรทรูปแบบใด?</t>
        </is>
      </c>
      <c r="C47" s="100" t="n"/>
      <c r="D47" s="88" t="inlineStr">
        <is>
          <t>การไตเตรทแบบย้อนกลับ (Residual titration / Back titration)</t>
        </is>
      </c>
      <c r="E47" s="88" t="inlineStr">
        <is>
          <t>การไตเตรทโดยตรง (Direct titration)</t>
        </is>
      </c>
      <c r="F47" s="88" t="inlineStr">
        <is>
          <t>การไตเตรทแบบเกิดสารประกอบเชิงซ้อน (Complexometric titration)</t>
        </is>
      </c>
      <c r="G47" s="88" t="inlineStr">
        <is>
          <t>การไตเตรทแบบเกิดตะกอน (Precipitation titration)</t>
        </is>
      </c>
      <c r="H47" s="34" t="inlineStr">
        <is>
          <t>การไตเตรทในตัวทำละลายที่ไม่ใช่น้ำ (Non-aqueous titration)</t>
        </is>
      </c>
      <c r="I47" s="100" t="n">
        <v>1</v>
      </c>
      <c r="J47" s="88" t="inlineStr">
        <is>
          <t>✅ คำตอบที่ถูกต้อง: ข้อ ก. การไตเตรทแบบย้อนกลับ (Residual titration / Back titration)
💡 Background:
Aspirin (Acetylsalicylic acid) มีหมู่ Ester ในโครงสร้าง ซึ่งทำปฏิกิริยากับด่างได้ช้าที่อุณหภูมิห้อง และการไตเตรทตรงอาจเกิดปฏิกิริยาไม่สมบูรณ์ เภสัชตำรับจึงกำหนดให้เติมด่างมาตรฐาน (0.5 N NaOH) ในปริมาณที่มากเกินพอแล้วต้มให้เกิดปฏิกิริยา Saponification จนสมบูรณ์ จากนั้นจึงไตเตรทด่างส่วนเกินที่เหลือด้วยกรดมาตรฐาน (0.5 N H2SO4)
🎯 ทำไมข้อนี้ถึงถูก:
ข้อ ก. Residual titration (หรือ Back titration) คือการเติมสารละลายมาตรฐานตัวแรกในปริมาณที่มากเกินพออย่างแม่นยำเพื่อให้ทำปฏิกิริยากับตัวยาสำคัญจนหมดอย่างสมบูรณ์ แล้วนำปริมาณสารมาตรฐานส่วนเกินที่ไม่ทำปฏิกิริยามาไตเตรทหาปริมาณด้วยสารละลายมาตรฐานตัวที่สอง
🔍 ข้ออื่นผิดเพราะอะไร:
- ข้อ ข. (Direct titration): เป็นการหยดสารละลายมาตรฐานจากบิวเรตต์ลงทำปฏิกิริยากับสารตัวอย่างโดยตรงจนถึงจุดยุติ ไม่มีการต้มกับสารละลายส่วนเกิน
- ข้อ ค. (Complexometric titration): เป็นการไตเตรทโดยอาศัยการเกิดสารประกอบเชิงซ้อน เช่น การใช้ EDTA หาปริมาณไอออนโลหะ (Ca2+, Mg2+, Zn2+)
- ข้อ ง. (Precipitation titration): เป็นการไตเตรทที่เกิดตะกอนที่ไม่ละลายน้ำ เช่น การใช้ AgNO3 หาปริมาณเฮไลด์ (Cl-, Br-, I-)
- ข้อ จ. (Non-aqueous titration): เป็นการไตเตรทในตัวทำละลายอินทรีย์สำหรับกรดอ่อนหรือเบสอ่อนมาก
📖 Guideline อ้างอิง:
United States Pharmacopeia - National Formulary (USP-NF) Monograph for Aspirin Tablets &amp; Vogel's Quantitative Chemical Analysis
📌 จุดจำก่อนสอบ:
• Aspirin Assay = Saponification ด้วย excess NaOH ต้มให้สมบูรณ์ -&gt; Back titrate ด้วย H2SO4 (Residual/Back titration)
• อินดิเคเตอร์ที่ใช้: Phenolphthalein</t>
        </is>
      </c>
      <c r="K47" s="100" t="n"/>
      <c r="L47" s="88" t="inlineStr">
        <is>
          <t>Titrimetric Analysis</t>
        </is>
      </c>
      <c r="M47" s="100" t="inlineStr">
        <is>
          <t>Product</t>
        </is>
      </c>
      <c r="N47" s="88" t="inlineStr">
        <is>
          <t>ข้อสอบจริง Product ปี 2566 ข้อ 1</t>
        </is>
      </c>
      <c r="O47" s="100" t="inlineStr">
        <is>
          <t>ข้อสอบจริง</t>
        </is>
      </c>
      <c r="P47" s="100" t="inlineStr">
        <is>
          <t>ปี 2566</t>
        </is>
      </c>
      <c r="Q47" s="100" t="n"/>
    </row>
    <row r="48" ht="409.6" customHeight="1" s="49">
      <c r="A48" s="100" t="n">
        <v>47</v>
      </c>
      <c r="B48" s="88" t="inlineStr">
        <is>
          <t>การตรวจหาปริมาณตัวยาสำคัญ (Assay) ของ Potassium chloride (KCl) ตามเภสัชตำรับ โดยละลายตัวอย่างในน้ำแล้วนำไปไตเตรทกับสารละลายมาตรฐาน Silver nitrate (AgNO3) โดยใช้ Eosin Y TS หรือ Fluorescein เป็นอินดิเคเตอร์ จัดเป็นเทคนิคการไตเตรทประเภทใด?</t>
        </is>
      </c>
      <c r="C48" s="100" t="n"/>
      <c r="D48" s="88" t="inlineStr">
        <is>
          <t>การไตเตรทแบบเกิดตะกอน (Precipitation titration by Fajans method)</t>
        </is>
      </c>
      <c r="E48" s="88" t="inlineStr">
        <is>
          <t>การไตเตรทกรด-ด่างในน้ำ (Aqueous acid-base titration)</t>
        </is>
      </c>
      <c r="F48" s="88" t="inlineStr">
        <is>
          <t>การไตเตรทแบบเกิดสารประกอบเชิงซ้อน (Complexometric titration)</t>
        </is>
      </c>
      <c r="G48" s="88" t="inlineStr">
        <is>
          <t>การไตเตรทปฏิกิริยารีดอกซ์ (Redox titration)</t>
        </is>
      </c>
      <c r="H48" s="34" t="inlineStr">
        <is>
          <t>การไตเตรทแบบแทนที่ (Displacement titration)</t>
        </is>
      </c>
      <c r="I48" s="100" t="n">
        <v>1</v>
      </c>
      <c r="J48" s="88" t="inlineStr">
        <is>
          <t>✅ คำตอบที่ถูกต้อง: ข้อ ก. การไตเตรทแบบเกิดตะกอน (Precipitation titration by Fajans method)
💡 Background:
การวิเคราะห์หาปริมาณเฮไลด์ไอออน (Chloride: Cl-) ด้วยสารละลายมาตรฐานซิลเวอร์ไนเตรต (AgNO3) เป็นปฏิกิริยาการเกิดตะกอนสีขาวของ AgCl:
Ag+ + Cl- -&gt; AgCl (ตะกอนสีขาว, Ksp = 1.8 x 10^-10)
🎯 ทำไมข้อนี้ถึงถูก:
ข้อ ก. การไตเตรทระหว่าง Cl- กับ AgNO3 โดยใช้สีดูดซับ (Adsorption indicator เช่น Eosin Y หรือ Dichlorofluorescein) เป็นวิธีการของ Fajans (Fajans method) ซึ่งจัดเป็น การไตเตรทแบบเกิดตะกอน (Precipitation titration / Argentometry)
🔍 ข้ออื่นผิดเพราะอะไร:
- ข้อ ข. (Acid-base titration): ไม่มีการถ่ายโอนโปรตอน (H+) จึงไม่ใช่การไตเตรทกรด-ด่าง
- ข้อ ค. (Complexometric titration): เป็นการเกิด Chelate complex กับ EDTA ไม่ใช่การเกิดตะกอนเกลือซิลเวอร์
- ข้อ ง. (Redox titration): เลขออกซิเดชันของ Ag (+1) และ Cl (-1) ไม่เปลี่ยนแปลง จึงไม่ใช่ปฏิกิริยารีดอกซ์
- ข้อ จ. (Displacement titration): ไม่ใช่ชื่อประเภทปฏิกิริยาหลักในกรณีนี้
📖 Guideline อ้างอิง:
United States Pharmacopeia - National Formulary (USP-NF) Monograph for Potassium Chloride &amp; British Pharmacopoeia (BP)
📌 จุดจำก่อนสอบ:
• Argentometric Titration (Precipitation) 3 วิธีหลัก:
  1. Mohr method: Direct titration, อินดิเคเตอร์ K2CrO4 (ตะกอนแดงอิฐ Ag2CrO4), สภาวะเป็นกลาง/เบสอ่อน (pH 6.5-9)
  2. Volhard method: Back titration, เติม excess AgNO3 แล้วไตเตรทด้วย KSCN, อินดิเคเตอร์ Fe3+ (สารละลายสีแดง FeSCN2+), สภาวะกรด HNO3
  3. Fajans method: Direct titration, Adsorption indicators (Fluorescein, Dichlorofluorescein, Eosin Y)</t>
        </is>
      </c>
      <c r="K48" s="100" t="n"/>
      <c r="L48" s="88" t="inlineStr">
        <is>
          <t>Titrimetric Analysis</t>
        </is>
      </c>
      <c r="M48" s="100" t="inlineStr">
        <is>
          <t>Product</t>
        </is>
      </c>
      <c r="N48" s="88" t="inlineStr">
        <is>
          <t>ข้อสอบจริง Product ปี 2566 ข้อ 34</t>
        </is>
      </c>
      <c r="O48" s="100" t="inlineStr">
        <is>
          <t>ข้อสอบจริง</t>
        </is>
      </c>
      <c r="P48" s="100" t="inlineStr">
        <is>
          <t>ปี 2566</t>
        </is>
      </c>
      <c r="Q48" s="100" t="n"/>
    </row>
    <row r="49" ht="409.6" customHeight="1" s="49">
      <c r="A49" s="100" t="n">
        <v>66</v>
      </c>
      <c r="B49" s="88" t="inlineStr">
        <is>
          <t>จากเภสัชตำรับระบุวิธี Assay ของยา Ferrous Sulfate: ละลายตัวอย่างในกรดซัลฟิวริก แล้วไตเตรทด้วย 0.1 N Ceric sulfate จนกระทั่งสีแดงของอินดิเคเตอร์ Ferroin เปลี่ยนเป็นสีฟ้าอ่อน การวิเคราะห์นี้จัดเป็นการไตเตรทประเภทใด</t>
        </is>
      </c>
      <c r="C49" s="100" t="inlineStr"/>
      <c r="D49" s="88" t="inlineStr">
        <is>
          <t>Redox titration (Oxidation-Reduction / Cerimetry)</t>
        </is>
      </c>
      <c r="E49" s="88" t="inlineStr">
        <is>
          <t>Acid-base neutralization</t>
        </is>
      </c>
      <c r="F49" s="88" t="inlineStr">
        <is>
          <t>Complexometric titration</t>
        </is>
      </c>
      <c r="G49" s="88" t="inlineStr">
        <is>
          <t>Precipitation titration</t>
        </is>
      </c>
      <c r="H49" s="88" t="inlineStr">
        <is>
          <t>Non-aqueous titration</t>
        </is>
      </c>
      <c r="I49" s="100" t="n">
        <v>1</v>
      </c>
      <c r="J49" s="88" t="inlineStr">
        <is>
          <t>✅ คำตอบที่ถูกต้อง: ข้อ ก. Redox titration (Oxidation-Reduction / Cerimetry)
💡 Background:
Ferrous ion (Fe²⁺) ถูกออกซิไดซ์เป็น Ferric ion (Fe³⁺) โดย Cerium(IV) ion (Ce⁴⁺) ซึ่งถูกรีดิวซ์เป็น Ce³⁺ เป็นปฏิกิริยารีดอกซ์ที่มีความจำเพาะสูง
🎯 ทำไมข้อนี้ถึงถูก:
การใช้สารละลายมาตรฐาน Ceric sulfate ในสภาวะกรดแก่ ร่วมกับอินดิเคเตอร์ Ferroin (Tris(1,10-phenanthroline)iron(II) sulfate) ซึ่งเปลี่ยนจากสีแดงส้ม (Ferroin) เป็นสีฟ้าอ่อน (Ferriin) เมื่อจุดสมมูลสิ้นสุดลง เป็นเทคนิคมาตรฐานของ Redox titration (Cerimetry)
🔍 ข้ออื่นผิดเพราะอะไร:
- ข้อ ข. (Acid-base): ไม่ใช่การสะเทินกรดด่าง
- ข้อ ค. (Complexometric): ไม่ได้ใช้ EDTA
- ข้อ ง. (Precipitation): ไม่ใช่ปฏิกิริยาตกตะกอน
- ข้อ จ. (Non-aqueous): ทำในสารละลายกรดซัลฟิวริกในน้ำ
📖 Guideline อ้างอิง:
USP-NF Monograph: Ferrous Sulfate, European Pharmacopoeia (Ph. Eur.) 2.5.11
📌 จุดจำก่อนสอบ:
FeSO4 + Ceric sulfate + Ferroin (แดง → ฟ้าอ่อน) = Redox titration (Cerimetry)</t>
        </is>
      </c>
      <c r="K49" s="100" t="n"/>
      <c r="L49" s="88" t="inlineStr">
        <is>
          <t>Titrimetric Analysis</t>
        </is>
      </c>
      <c r="M49" s="100" t="inlineStr">
        <is>
          <t>Product</t>
        </is>
      </c>
      <c r="N49" s="88" t="inlineStr">
        <is>
          <t>ข้อสอบจริง Product ปี 2563 ข้อ 1</t>
        </is>
      </c>
      <c r="O49" s="100" t="inlineStr">
        <is>
          <t>ข้อสอบจริง</t>
        </is>
      </c>
      <c r="P49" s="100" t="inlineStr">
        <is>
          <t>ปี 2563</t>
        </is>
      </c>
      <c r="Q49" s="100" t="n"/>
    </row>
    <row r="50" ht="409.6" customHeight="1" s="49">
      <c r="A50" s="100" t="n">
        <v>67</v>
      </c>
      <c r="B50" s="88" t="inlineStr">
        <is>
          <t>เภสัชตำรับกำหนดวิธี Assay ยาเม็ด Aspirin: นำผงยาต้มกับ 0.5 N NaOH ที่มากเกินพอ จากนั้นไตเตรท NaOH ส่วนเกินกลับด้วย 0.5 N H2SO4 การวิเคราะห์นี้จัดเป็นการไตเตรทแบบใด</t>
        </is>
      </c>
      <c r="C50" s="100" t="inlineStr"/>
      <c r="D50" s="88" t="inlineStr">
        <is>
          <t>Residual (Back) acid-base titration</t>
        </is>
      </c>
      <c r="E50" s="88" t="inlineStr">
        <is>
          <t>Direct acid-base titration</t>
        </is>
      </c>
      <c r="F50" s="88" t="inlineStr">
        <is>
          <t>Complexometric titration</t>
        </is>
      </c>
      <c r="G50" s="88" t="inlineStr">
        <is>
          <t>Precipitation titration</t>
        </is>
      </c>
      <c r="H50" s="88" t="inlineStr">
        <is>
          <t>Non-aqueous titration</t>
        </is>
      </c>
      <c r="I50" s="100" t="n">
        <v>1</v>
      </c>
      <c r="J50" s="88" t="inlineStr">
        <is>
          <t>✅ คำตอบที่ถูกต้อง: ข้อ ก. Residual (Back) acid-base titration
💡 Background:
Aspirin มีทั้งหมู่ Carboxylic acid และหมู่ Ester ในโมเลกุล ซึ่งต้องการ NaOH รวม 2 โมลสมมูลในการทำปฏิกิริยาสะเทินและไฮโดรไลซิสอย่างสมบูรณ์
🎯 ทำไมข้อนี้ถึงถูก:
การต้มกับสารละลายมาตรฐาน NaOH ในปริมาณที่มากเกินพอ เพื่อให้เกิดปฏิกิริยาไฮโดรไลซิส (Saponification) อย่างสมบูรณ์ แล้วนำด่างส่วนเกินมาไตเตรทกลับ (Back titration) ด้วยสารละลายมาตรฐาน H2SO4 โดยใช้ฟีนอล์ฟทาลีนเป็นอินดิเคเตอร์ เป็นวิธีมาตรฐาน Residual (Back) acid-base titration
🔍 ข้ออื่นผิดเพราะอะไร:
- ข้อ ข. (Direct acid-base): ไตเตรทตรงในน้ำเย็นไม่สามารถวัดหมู่ Ester ได้ครบถ้วน
- ข้อ ค. (Complexometric): เป็นการจับคีเลตของโลหะกับ EDTA
- ข้อ ง. (Precipitation): เป็นการไตเตรทตกตะกอน
- ข้อ จ. (Non-aqueous): เป็นการไตเตรทในตัวทำละลายปราศจากน้ำ
📖 Guideline อ้างอิง:
United States Pharmacopeia (USP-NF) Monograph: Aspirin Tablets
📌 จุดจำก่อนสอบ:
Aspirin Tablets Assay = ต้มกับ NaOH เกินพอ + ไทเทรตกลับด้วย H2SO4 = Residual (Back) titration</t>
        </is>
      </c>
      <c r="K50" s="100" t="n"/>
      <c r="L50" s="88" t="inlineStr">
        <is>
          <t>Titrimetric Analysis</t>
        </is>
      </c>
      <c r="M50" s="100" t="inlineStr">
        <is>
          <t>Product</t>
        </is>
      </c>
      <c r="N50" s="88" t="inlineStr">
        <is>
          <t>ข้อสอบจริง Product ปี 2563 ข้อ 3</t>
        </is>
      </c>
      <c r="O50" s="100" t="inlineStr">
        <is>
          <t>ข้อสอบจริง</t>
        </is>
      </c>
      <c r="P50" s="100" t="inlineStr">
        <is>
          <t>ปี 2563</t>
        </is>
      </c>
      <c r="Q50" s="100" t="n"/>
    </row>
    <row r="51" ht="409.6" customHeight="1" s="49">
      <c r="A51" s="100" t="n">
        <v>68</v>
      </c>
      <c r="B51" s="88" t="inlineStr">
        <is>
          <t>การวิเคราะห์ Salbutamol Sulfate raw material (MW = 576.70) ด้วย 0.1 N Perchloric acid โดยใช้วิธี Non-aqueous titration กำหนดให้ 1 mL ของ 0.1 N HClO4 สมมูลกับตัวยากี่มิลลิกรัม</t>
        </is>
      </c>
      <c r="C51" s="100" t="inlineStr"/>
      <c r="D51" s="88" t="inlineStr">
        <is>
          <t>57.67 mg</t>
        </is>
      </c>
      <c r="E51" s="88" t="inlineStr">
        <is>
          <t>28.84 mg</t>
        </is>
      </c>
      <c r="F51" s="88" t="inlineStr">
        <is>
          <t>115.34 mg</t>
        </is>
      </c>
      <c r="G51" s="88" t="inlineStr">
        <is>
          <t>5.767 mg</t>
        </is>
      </c>
      <c r="H51" s="88" t="inlineStr">
        <is>
          <t>576.70 mg</t>
        </is>
      </c>
      <c r="I51" s="100" t="n">
        <v>1</v>
      </c>
      <c r="J51" s="88" t="inlineStr">
        <is>
          <t>✅ คำตอบที่ถูกต้อง: ข้อ ก. 57.67 mg
💡 Background:
Salbutamol Sulfate (MW = 576.70 g/mol) ในการไตเตรทแบบ Non-aqueous titration ด้วย Perchloric acid มีอัตราส่วนสมมูล 1 โมล Salbutamol Sulfate ต่อ 1 โมล HClO4
🎯 ทำไมข้อนี้ถึงถูก:
การคำนวณ Equivalence factor:
1,000 mL ของ 1 N HClO4 = 576.70 g Salbutamol Sulfate
1 mL ของ 0.1 N HClO4 = (576.70 g / 1,000) × 0.1 = 0.05767 g = 57.67 mg
🔍 ข้ออื่นผิดเพราะอะไร:
- ข้อ ข. (28.84 mg): หารสองผิดพลาด
- ข้อ ค. (115.34 mg): คูณสองผิดพลาด
- ข้อ ง. (5.767 mg): ทศนิยมผิด 1 ตำแหน่ง
- ข้อ จ. (576.70 mg): เป็นน้ำหนักโมเลกุลในหน่วยกรัม
📖 Guideline อ้างอิง:
British Pharmacopoeia (BP) Monograph: Salbutamol Sulphate
📌 จุดจำก่อนสอบ:
1 mL of 0.1 N HClO4 = 57.67 mg Salbutamol Sulfate (MW 576.70)</t>
        </is>
      </c>
      <c r="K51" s="100" t="n"/>
      <c r="L51" s="88" t="inlineStr">
        <is>
          <t>Titrimetric Analysis</t>
        </is>
      </c>
      <c r="M51" s="100" t="inlineStr">
        <is>
          <t>Product</t>
        </is>
      </c>
      <c r="N51" s="88" t="inlineStr">
        <is>
          <t>ข้อสอบจริง Product ปี 2563 ข้อ 5</t>
        </is>
      </c>
      <c r="O51" s="100" t="inlineStr">
        <is>
          <t>ข้อสอบจริง</t>
        </is>
      </c>
      <c r="P51" s="100" t="inlineStr">
        <is>
          <t>ปี 2563</t>
        </is>
      </c>
      <c r="Q51" s="100" t="n"/>
    </row>
    <row r="52" ht="409.6" customHeight="1" s="49">
      <c r="A52" s="100" t="n">
        <v>69</v>
      </c>
      <c r="B52" s="88" t="inlineStr">
        <is>
          <t>เภสัชตำรับกำหนดวิธี Assay ยา Aluminium Hydroxide: เติม 0.05 M Disodium EDTA ที่มากเกินพอ ต้มให้เกิดสารประกอบเชิงซ้อน แล้วไตเตรท EDTA ส่วนเกินกลับด้วย 0.05 M Lead nitrate โดยใช้ Xylenol orange เป็นอินดิเคเตอร์ จัดเป็นการไตเตรทแบบใด</t>
        </is>
      </c>
      <c r="C52" s="100" t="inlineStr"/>
      <c r="D52" s="88" t="inlineStr">
        <is>
          <t>Complexometric back titration</t>
        </is>
      </c>
      <c r="E52" s="88" t="inlineStr">
        <is>
          <t>Direct complexometric titration</t>
        </is>
      </c>
      <c r="F52" s="88" t="inlineStr">
        <is>
          <t>Precipitation titration</t>
        </is>
      </c>
      <c r="G52" s="88" t="inlineStr">
        <is>
          <t>Redox titration</t>
        </is>
      </c>
      <c r="H52" s="88" t="inlineStr">
        <is>
          <t>Acid-base titration</t>
        </is>
      </c>
      <c r="I52" s="100" t="n">
        <v>1</v>
      </c>
      <c r="J52" s="88" t="inlineStr">
        <is>
          <t>✅ คำตอบที่ถูกต้อง: ข้อ ก. Complexometric back titration
💡 Background:
Aluminium ion (Al³⁺) ทำปฏิกิริยากับ EDTA ช้า จึงไม่สามารถไตเตรทตรงได้
🎯 ทำไมข้อนี้ถึงถูก:
การเติม EDTA ส่วนเกิน ต้มให้ทำปฏิกิริยาสมบูรณ์ แล้วนำ EDTA ส่วนเกินมาไตเตรทกลับด้วย Lead nitrate หรือ Zinc sulfate โดยใช้ Xylenol orange เป็นอินดิเคเตอร์ จัดเป็น Complexometric back titration
🔍 ข้ออื่นผิดเพราะอะไร:
- ข้อ ข. (Direct complexometric): ไม่สามารถทำได้เนื่องจากปฏิกิริยาช้า
- ข้อ ค. (Precipitation): ไม่ใช่การไตเตรทตกตะกอน
- ข้อ ง. (Redox): ไม่ใช่ปฏิกิริยารีดอกซ์
- ข้อ จ. (Acid-base): สารที่ใช้คือ EDTA และเกลือโลหะ ไม่ใช่กรด-เบส
📖 Guideline อ้างอิง:
British Pharmacopoeia (BP) Monograph: Aluminium Hydroxide
📌 จุดจำก่อนสอบ:
Aluminium Hydroxide = Complexometric back titration (EDTA เกินพอ + ต้ม + ไทเทรตกลับด้วย Lead nitrate)</t>
        </is>
      </c>
      <c r="K52" s="100" t="n"/>
      <c r="L52" s="88" t="inlineStr">
        <is>
          <t>Titrimetric Analysis</t>
        </is>
      </c>
      <c r="M52" s="100" t="inlineStr">
        <is>
          <t>Product</t>
        </is>
      </c>
      <c r="N52" s="88" t="inlineStr">
        <is>
          <t>ข้อสอบจริง Product ปี 2563 ข้อ 6</t>
        </is>
      </c>
      <c r="O52" s="100" t="inlineStr">
        <is>
          <t>ข้อสอบจริง</t>
        </is>
      </c>
      <c r="P52" s="100" t="inlineStr">
        <is>
          <t>ปี 2563</t>
        </is>
      </c>
      <c r="Q52" s="100" t="n"/>
    </row>
    <row r="53" ht="409.6" customHeight="1" s="49">
      <c r="A53" s="100" t="n">
        <v>70</v>
      </c>
      <c r="B53" s="88" t="inlineStr">
        <is>
          <t>สารก่อเจลกลุ่ม Carbomer (Carbopol) ที่นิยมใช้ในสูตรตำรับยาเจลทางเภสัชกรรม ข้อใดต่อไปนี้กล่าวถูกต้องเกี่ยวกับคุณสมบัติและข้อควรระวังในการใช้งาน</t>
        </is>
      </c>
      <c r="C53" s="100" t="inlineStr"/>
      <c r="D53" s="88" t="inlineStr">
        <is>
          <t>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t>
        </is>
      </c>
      <c r="E53" s="88" t="inlineStr">
        <is>
          <t>ต้องใช้ความร้อนสูงในการละลายและทนต่ออิเล็กโทรไลต์ได้ดีเยี่ยมทุกสภาวะ</t>
        </is>
      </c>
      <c r="F53" s="88" t="inlineStr">
        <is>
          <t>เกิดเจลได้ดีที่สุดในสภาวะกรดแก่ pH น้อยกว่า 3</t>
        </is>
      </c>
      <c r="G53" s="88" t="inlineStr">
        <is>
          <t>เป็นสารก่อเจลชนิดประจุบวก ไม่ทำปฏิกิริยากับสารใดๆ</t>
        </is>
      </c>
      <c r="H53" s="88" t="inlineStr">
        <is>
          <t>ไม่สามารถใช้ในสูตรตำรับยาใช้ภายนอกได้เนื่องจากระคายเคืองสูง</t>
        </is>
      </c>
      <c r="I53" s="100" t="n">
        <v>1</v>
      </c>
      <c r="J53" s="88" t="inlineStr">
        <is>
          <t>✅ คำตอบที่ถูกต้อง: ข้อ ก. 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
💡 Background:
Carbomer (Carbopol) เป็น Synthetic high molecular weight polymer ของ Acrylic acid ที่เชื่อมขวางด้วย Polyalkenyl ethers
🎯 ทำไมข้อนี้ถึงถูก:
Carbomer มีประสิทธิภาพการก่อเจลสูงมาก ใช้ปริมาณเพียง 0.5-2% ก็ได้เจลใสความหนืดสูง จำเป็นต้องปรับความเป็นกลางด้วยด่าง (Neutralizing agent เช่น Triethanolamine หรือ NaOH) เพื่อให้สายโมเลกุลคลายตัว และข้อควรระวังสำคัญคือเจลจะสูญเสียความหนืดทันทีหากมีไอออนอิเล็กโทรไลต์ (เช่น NaCl) ปริมาณสูงในตำรับ
🔍 ข้ออื่นผิดเพราะอะไร:
- ข้อ ข: Carbomer กระจายตัวได้ในน้ำเย็นและไวต่ออิเล็กโทรไลต์มาก (ความหนืดลดลงอย่างรวดเร็ว)
- ข้อ ค: ในสภาวะกรดแก่ pH &lt; 3 สายโมเลกุลจะขดแน่น ไม่เกิดเจลความหนืดสูง
- ข้อ ง: Carbomer เป็น Anionic polymer (ประจุลบจากหมู่ -COO⁻)
- ข้อ จ: Carbomer ปลอดภัยและเป็นสารก่อเจลยอดนิยมในยาใช้ภายนอก
📖 Guideline อ้างอิง:
Handbook of Pharmaceutical Excipients, Ansel's Pharmaceutical Dosage Forms
📌 จุดจำก่อนสอบ:
Carbomer = ปริมาณน้อย (0.5-2%) ให้ความหนืดสูง + ต้องปรับด่าง (TEA) ให้พองตัว + ไวต่ออิเล็กโทรไลต์ (ความหนืดลดลง)</t>
        </is>
      </c>
      <c r="K53" s="100" t="n"/>
      <c r="L53" s="88" t="inlineStr">
        <is>
          <t>Titrimetric Analysis</t>
        </is>
      </c>
      <c r="M53" s="100" t="inlineStr">
        <is>
          <t>Product</t>
        </is>
      </c>
      <c r="N53" s="88" t="inlineStr">
        <is>
          <t>ข้อสอบจริง Product ปี 2562 ข้อ 4</t>
        </is>
      </c>
      <c r="O53" s="100" t="inlineStr">
        <is>
          <t>ข้อสอบจริง</t>
        </is>
      </c>
      <c r="P53" s="100" t="inlineStr">
        <is>
          <t>ปี 2562</t>
        </is>
      </c>
      <c r="Q53" s="100" t="n"/>
    </row>
    <row r="54" ht="409.6" customHeight="1" s="49">
      <c r="A54" s="100" t="n">
        <v>71</v>
      </c>
      <c r="B54" s="88" t="inlineStr">
        <is>
          <t>เภสัชตำรับระบุวิธี Assay ยาเม็ด Naproxen Tablets: ละลายผงยาในสารละลายผสมระหว่างน้ำและเมทานอล แล้วไตเตรทด้วยสารละลายมาตรฐาน 0.1 N Sodium hydroxide โดยใช้ Phenolphthalein เป็นอินดิเคเตอร์ จัดเป็นการไตเตรทแบบใด</t>
        </is>
      </c>
      <c r="C54" s="100" t="inlineStr"/>
      <c r="D54" s="88" t="inlineStr">
        <is>
          <t>Direct acid-base neutralization titration</t>
        </is>
      </c>
      <c r="E54" s="88" t="inlineStr">
        <is>
          <t>Residual (Back) titration</t>
        </is>
      </c>
      <c r="F54" s="88" t="inlineStr">
        <is>
          <t>Complexometric titration</t>
        </is>
      </c>
      <c r="G54" s="88" t="inlineStr">
        <is>
          <t>Precipitation titration</t>
        </is>
      </c>
      <c r="H54" s="88" t="inlineStr">
        <is>
          <t>Non-aqueous titration</t>
        </is>
      </c>
      <c r="I54" s="100" t="n">
        <v>1</v>
      </c>
      <c r="J54" s="88" t="inlineStr">
        <is>
          <t>✅ คำตอบที่ถูกต้อง: ข้อ ก. Direct acid-base neutralization titration
💡 Background:
Naproxen เป็นยากลุ่ม NSAIDs ที่มีหมู่ฟังก์ชัน Monocarboxylic acid (-COOH) ที่มีความเป็นกรดพอเหมาะ (pKa ≈ 4.15)
🎯 ทำไมข้อนี้ถึงถูก:
Naproxen สามารถละลายได้ดีในตัวทำละลายผสมน้ำและเมทานอล และหมู่กรดคาร์บอกซิลิกสามารถทำปฏิกิริยาสะเทินกับ NaOH ได้โดยตรงและรวดเร็ว โดยใช้ Phenolphthalein เป็นอินดิเคเตอร์บอกจุดยุติ จึงจัดเป็น Direct acid-base neutralization titration
🔍 ข้ออื่นผิดเพราะอะไร:
- ข้อ ข. (Residual/Back titration): ไม่จำเป็นต้องใช้การไทเทรตย้อนกลับเพราะ Naproxen ทำปฏิกิริยาสะเทินได้เร็ว
- ข้อ ค. (Complexometric): เป็นการจับคีเลตของโลหะกับ EDTA
- ข้อ ง. (Precipitation): เป็นการตกตะกอนกับเงิน
- ข้อ จ. (Non-aqueous): มีน้ำเป็นองค์ประกอบในระบบตัวทำละลายและใช้ NaOH เป็นสารละลายมาตรฐาน
📖 Guideline อ้างอิง:
United States Pharmacopeia (USP-NF) Monograph: Naproxen Tablets, European Pharmacopoeia (Ph. Eur.) Monograph: Naproxen
📌 จุดจำก่อนสอบ:
Naproxen มีหมู่ -COOH ละลายใน Methanol:Water ไทเทรตตรงด้วย 0.1 N NaOH = Direct acid-base titration</t>
        </is>
      </c>
      <c r="K54" s="100" t="n"/>
      <c r="L54" s="88" t="inlineStr">
        <is>
          <t>Titrimetric Analysis</t>
        </is>
      </c>
      <c r="M54" s="100" t="inlineStr">
        <is>
          <t>Product</t>
        </is>
      </c>
      <c r="N54" s="88" t="inlineStr">
        <is>
          <t>ข้อสอบจริง Product ปี 2561 ข้อ 5</t>
        </is>
      </c>
      <c r="O54" s="100" t="inlineStr">
        <is>
          <t>ข้อสอบจริง</t>
        </is>
      </c>
      <c r="P54" s="100" t="inlineStr">
        <is>
          <t>ปี 2561</t>
        </is>
      </c>
      <c r="Q54" s="100" t="n"/>
    </row>
    <row r="55" ht="409.6" customHeight="1" s="49">
      <c r="A55" s="100" t="n">
        <v>72</v>
      </c>
      <c r="B55" s="88" t="inlineStr">
        <is>
          <t>สูตรตำรับ Benzoyl peroxide Emulgel ประกอบด้วย Carbopol 940, Benzoyl peroxide, Olive oil, Disodium EDTA, Triethanolamine และ Purified water สาร Carbopol 940 ในสูตรตำรับนี้ทำหน้าที่อะไร</t>
        </is>
      </c>
      <c r="C55" s="100" t="inlineStr"/>
      <c r="D55" s="88" t="inlineStr">
        <is>
          <t>Gelling agent (สารก่อเจลสร้างโครงข่ายความหนืด)</t>
        </is>
      </c>
      <c r="E55" s="88" t="inlineStr">
        <is>
          <t>Emulsifying agent</t>
        </is>
      </c>
      <c r="F55" s="88" t="inlineStr">
        <is>
          <t>Preservative</t>
        </is>
      </c>
      <c r="G55" s="88" t="inlineStr">
        <is>
          <t>Neutralizing agent</t>
        </is>
      </c>
      <c r="H55" s="88" t="inlineStr">
        <is>
          <t>Solubilizer</t>
        </is>
      </c>
      <c r="I55" s="100" t="n">
        <v>1</v>
      </c>
      <c r="J55" s="88" t="inlineStr">
        <is>
          <t>✅ คำตอบที่ถูกต้อง: ข้อ ก. Gelling agent (สารก่อเจลสร้างโครงข่ายความหนืด)
💡 Background:
Carbopol 940 (Carbomer 940) เป็นสารโพลิเมอร์เชื่อมขวางของกรดอะคริลิก นิยมใช้ในสูตรตำรับกึ่งแข็งและเจล
🎯 ทำไมข้อนี้ถึงถูก:
Carbopol 940 ทำหน้าที่เป็น Gelling agent (Hydrogel matrix former) ในการสร้างโครงข่ายเจลที่มีความหนืดสูง ช่วยพยุงหยดอิมัลชันของตัวยาและน้ำมันในตำรับ Emulgel ให้มีความคงตัวทางกายภาพที่ดี
🔍 ข้ออื่นผิดเพราะอะไร:
- ข้อ ข. (Emulsifying agent): สารลดแรงตึงผิวหลักในตำรับคือ Polysorbate หรือสารลดแรงตึงผิว
- ข้อ ค. (Preservative): Carbomer ไม่มีฤทธิ์ฆ่าเชื้อ
- ข้อ ง. (Neutralizing agent): สารปรับด่างคือ Triethanolamine
- ข้อ จ. (Solubilizer): ไม่ใช่ตัวทำละลาย
📖 Guideline อ้างอิง:
Handbook of Pharmaceutical Excipients, Ansel's Pharmaceutical Dosage Forms
📌 จุดจำก่อนสอบ:
Carbopol 940 = Gelling agent (สารก่อเจล)</t>
        </is>
      </c>
      <c r="K55" s="100" t="n"/>
      <c r="L55" s="88" t="inlineStr">
        <is>
          <t>Titrimetric Analysis</t>
        </is>
      </c>
      <c r="M55" s="100" t="inlineStr">
        <is>
          <t>Product</t>
        </is>
      </c>
      <c r="N55" s="88" t="inlineStr">
        <is>
          <t>ข้อสอบจริง Product ปี 2561 ข้อ 19</t>
        </is>
      </c>
      <c r="O55" s="100" t="inlineStr">
        <is>
          <t>ข้อสอบจริง</t>
        </is>
      </c>
      <c r="P55" s="100" t="inlineStr">
        <is>
          <t>ปี 2561</t>
        </is>
      </c>
      <c r="Q55" s="100" t="n"/>
    </row>
    <row r="56" ht="409.6" customHeight="1" s="49">
      <c r="A56" s="100" t="n">
        <v>73</v>
      </c>
      <c r="B56" s="88" t="inlineStr">
        <is>
          <t>จากสูตรตำรับ Benzoyl peroxide Emulgel สาร Disodium EDTA ที่ใส่ลงไปในตำรับทำหน้าที่อะไร</t>
        </is>
      </c>
      <c r="C56" s="100" t="inlineStr"/>
      <c r="D56" s="88" t="inlineStr">
        <is>
          <t>Chelating agent (สารคีเลตจับโลหะหนักเพื่อป้องกันการสลายตัวของตัวยาจากปฏิกิริยาออกซิเดชัน)</t>
        </is>
      </c>
      <c r="E56" s="88" t="inlineStr">
        <is>
          <t>Gelling agent</t>
        </is>
      </c>
      <c r="F56" s="88" t="inlineStr">
        <is>
          <t>Neutralizing agent</t>
        </is>
      </c>
      <c r="G56" s="88" t="inlineStr">
        <is>
          <t>Primary preservative</t>
        </is>
      </c>
      <c r="H56" s="88" t="inlineStr">
        <is>
          <t>Penetration enhancer</t>
        </is>
      </c>
      <c r="I56" s="100" t="n">
        <v>1</v>
      </c>
      <c r="J56" s="88" t="inlineStr">
        <is>
          <t>✅ คำตอบที่ถูกต้อง: ข้อ ก. Chelating agent (สารคีเลตจับโลหะหนักเพื่อป้องกันการสลายตัวของตัวยาจากปฏิกิริยาออกซิเดชัน)
💡 Background:
Benzoyl peroxide เป็นสารออกซิไดซ์แรงที่สามารถเกิดการสลายตัวได้หากมีโลหะหนักเร่งปฏิกิริยา
🎯 ทำไมข้อนี้ถึงถูก:
Disodium EDTA ทำหน้าที่เป็น Chelating agent เข้าจับกับประจุโลหะหนัก (Trace metals) เช่น Fe³⁺, Cu²⁺ ที่อาจปนเปื้อนในน้ำหรือสารช่วย เพื่อป้องกันไม่ให้โลหะเหล่านี้เร่งการสลายตัวของ Benzoyl peroxide และรักษาความคงตัวของตำรับ
🔍 ข้ออื่นผิดเพราะอะไร:
- ข้อ ข. (Gelling agent): สารก่อเจลคือ Carbopol 940
- ข้อ ค. (Neutralizing agent): สารปรับด่างคือ Triethanolamine
- ข้อ ง. (Primary preservative): EDTA เป็นเพียงสารเสริมฤทธิ์สารกันเสีย (Preservative synergist) ไม่ใช่สารกันเสียหลัก
- ข้อ จ. (Penetration enhancer): ไม่ใช่หน้าที่หลักของ EDTA
📖 Guideline อ้างอิง:
Handbook of Pharmaceutical Excipients, USP-NF General Chapter &lt;1079&gt;
📌 จุดจำก่อนสอบ:
Disodium EDTA = Chelating agent ดักจับโลหะหนัก ป้องกันการเสื่อมสลายของยา</t>
        </is>
      </c>
      <c r="K56" s="100" t="n"/>
      <c r="L56" s="88" t="inlineStr">
        <is>
          <t>Titrimetric Analysis</t>
        </is>
      </c>
      <c r="M56" s="100" t="inlineStr">
        <is>
          <t>Product</t>
        </is>
      </c>
      <c r="N56" s="88" t="inlineStr">
        <is>
          <t>ข้อสอบจริง Product ปี 2561 ข้อ 20</t>
        </is>
      </c>
      <c r="O56" s="100" t="inlineStr">
        <is>
          <t>ข้อสอบจริง</t>
        </is>
      </c>
      <c r="P56" s="100" t="inlineStr">
        <is>
          <t>ปี 2561</t>
        </is>
      </c>
      <c r="Q56" s="100" t="n"/>
    </row>
    <row r="57" ht="409.6" customHeight="1" s="49">
      <c r="A57" s="100" t="n">
        <v>74</v>
      </c>
      <c r="B57" s="88" t="inlineStr">
        <is>
          <t>ตามเภสัชตำรับ USP ในการวิเคราะห์หาปริมาณ Naproxen raw material: 'Dissolve about 500 mg of Naproxen in a mixture of methanol and water, add phenolphthalein TS, and titrate with 0.1 N sodium hydroxide VS' จัดเป็นการไตเตรทแบบใด</t>
        </is>
      </c>
      <c r="C57" s="100" t="inlineStr"/>
      <c r="D57" s="88" t="inlineStr">
        <is>
          <t>Direct acid-base titration</t>
        </is>
      </c>
      <c r="E57" s="88" t="inlineStr">
        <is>
          <t>Back acid-base titration</t>
        </is>
      </c>
      <c r="F57" s="88" t="inlineStr">
        <is>
          <t>Non-aqueous titration</t>
        </is>
      </c>
      <c r="G57" s="88" t="inlineStr">
        <is>
          <t>Complexometric titration</t>
        </is>
      </c>
      <c r="H57" s="88" t="inlineStr">
        <is>
          <t>Precipitation titration</t>
        </is>
      </c>
      <c r="I57" s="100" t="n">
        <v>1</v>
      </c>
      <c r="J57" s="88" t="inlineStr">
        <is>
          <t>✅ คำตอบที่ถูกต้อง: ข้อ ก. Direct acid-base titration
💡 Background:
Naproxen เป็น Carboxylic acid derivative ที่มีความเป็นกรดปานกลาง ละลายได้ดีในระบบตัวทำละลายแอลกอฮอล์ผสมน้ำ
🎯 ทำไมข้อนี้ถึงถูก:
การละลายตัวยาในส่วนผสมของเมทานอลและน้ำ แล้วไตเตรทตรงกับสารละลายมาตรฐาน NaOH โดยใช้ Phenolphthalein เป็นอินดิเคเตอร์ เป็นตัวอย่างคลาสสิกของ Direct acid-base neutralization titration
🔍 ข้ออื่นผิดเพราะอะไร:
- ข้อ ข. (Back titration): ใช้สำหรับสารที่ละลายยากหรือทำปฏิกิริยาช้า
- ข้อ ค. (Non-aqueous titration): ทำในตัวทำละลายอินทรีย์ปราศจากน้ำล้วน
- ข้อ ง. (Complexometric): เป็นการไตเตรทโลหะด้วย EDTA
- ข้อ จ. (Precipitation): เป็นการไตเตรทตกตะกอน
📖 Guideline อ้างอิง:
USP-NF Monograph: Naproxen, British Pharmacopoeia (BP) Monograph: Naproxen
📌 จุดจำก่อนสอบ:
Naproxen + NaOH + Phenolphthalein = Direct acid-base titration</t>
        </is>
      </c>
      <c r="K57" s="100" t="n"/>
      <c r="L57" s="88" t="inlineStr">
        <is>
          <t>Titrimetric Analysis</t>
        </is>
      </c>
      <c r="M57" s="100" t="inlineStr">
        <is>
          <t>Product</t>
        </is>
      </c>
      <c r="N57" s="88" t="inlineStr">
        <is>
          <t>ข้อสอบจริง Product ปี 2561 ข้อ 55</t>
        </is>
      </c>
      <c r="O57" s="100" t="inlineStr">
        <is>
          <t>ข้อสอบจริง</t>
        </is>
      </c>
      <c r="P57" s="100" t="inlineStr">
        <is>
          <t>ปี 2561</t>
        </is>
      </c>
      <c r="Q57" s="100" t="n"/>
    </row>
    <row r="58" ht="409.6" customHeight="1" s="49">
      <c r="A58" s="100" t="n">
        <v>75</v>
      </c>
      <c r="B58" s="88" t="inlineStr">
        <is>
          <t>ตามเภสัชตำรับ USP ในการวิเคราะห์หาปริมาณ Nortriptyline Hydrochloride (MW = 299.84 g/mol) ด้วยวิธี Non-aqueous titration โดยละลายตัวอย่างใน Glacial acetic acid เติม Mercuric acetate แล้วไตเตรทด้วย 0.1 N Perchloric acid ปริมาตร 1 mL ของ 0.1 N HClO4 สมมูลกับตัวยากี่มิลลิกรัม</t>
        </is>
      </c>
      <c r="C58" s="100" t="inlineStr"/>
      <c r="D58" s="88" t="inlineStr">
        <is>
          <t>29.98 mg</t>
        </is>
      </c>
      <c r="E58" s="88" t="inlineStr">
        <is>
          <t>59.97 mg</t>
        </is>
      </c>
      <c r="F58" s="88" t="inlineStr">
        <is>
          <t>14.99 mg</t>
        </is>
      </c>
      <c r="G58" s="88" t="inlineStr">
        <is>
          <t>2.998 mg</t>
        </is>
      </c>
      <c r="H58" s="88" t="inlineStr">
        <is>
          <t>299.84 mg</t>
        </is>
      </c>
      <c r="I58" s="100" t="n">
        <v>1</v>
      </c>
      <c r="J58" s="88" t="inlineStr">
        <is>
          <t>✅ คำตอบที่ถูกต้อง: ข้อ ก. 29.98 mg
💡 Background:
Nortriptyline Hydrochloride เป็นเกลือไฮโดรคลอไรด์ของ Secondary amine (MW = 299.84 g/mol) ในการไทเทรตด้วย Perchloric acid จำเป็นต้องเติม Mercuric acetate [Hg(CH3COO)2] เพื่อจับกับ Cl⁻ ปลดปล่อย Acetate ion ออกมาทำปฏิกิริยากับ HClO4
🎯 ทำไมข้อนี้ถึงถูก:
อัตราส่วนสมมูลคือ 1 โมล Nortriptyline HCl ทำปฏิกิริยากับ 1 โมล HClO4:
1,000 mL ของ 1 N HClO4 = 299.84 g Nortriptyline HCl
1 mL ของ 0.1 N HClO4 = (299.84 / 1,000) × 0.1 = 0.029984 g = 29.98 mg
🔍 ข้ออื่นผิดเพราะอะไร:
- ข้อ ข. (59.97 mg): คูณสองผิดพลาด
- ข้อ ค. (14.99 mg): หารสองผิดพลาด
- ข้อ ง. (2.998 mg): เลื่อนทศนิยมผิด 1 ตำแหน่ง
- ข้อ จ. (299.84 mg): เป็นน้ำหนักโมเลกุลในหน่วยกรัม
📖 Guideline อ้างอิง:
United States Pharmacopeia (USP-NF) Monograph: Nortriptyline Hydrochloride
📌 จุดจำก่อนสอบ:
Nortriptyline HCl MW = 299.84 → 1 mL 0.1 N HClO4 = 29.98 mg (เติม Mercuric acetate จับ Cl⁻ ก่อนไทเทรต)</t>
        </is>
      </c>
      <c r="K58" s="100" t="n"/>
      <c r="L58" s="88" t="inlineStr">
        <is>
          <t>Titrimetric Analysis</t>
        </is>
      </c>
      <c r="M58" s="100" t="inlineStr">
        <is>
          <t>Product</t>
        </is>
      </c>
      <c r="N58" s="88" t="inlineStr">
        <is>
          <t>ข้อสอบจริง Product ปี 2561 ข้อ 69</t>
        </is>
      </c>
      <c r="O58" s="100" t="inlineStr">
        <is>
          <t>ข้อสอบจริง</t>
        </is>
      </c>
      <c r="P58" s="100" t="inlineStr">
        <is>
          <t>ปี 2561</t>
        </is>
      </c>
      <c r="Q58" s="100" t="n"/>
    </row>
    <row r="59" ht="409.6" customHeight="1" s="49">
      <c r="A59" s="100" t="n">
        <v>76</v>
      </c>
      <c r="B59" s="88" t="inlineStr">
        <is>
          <t>ข้อใดระบุหลักการไตเตรทของวิธี Complexometric titration สำหรับวิเคราะห์หาปริมาณสังกะสี (Zinc) ด้วยสารละลายมาตรฐาน Disodium EDTA ในสภาวะบัฟเฟอร์ pH 10 ได้ถูกต้อง</t>
        </is>
      </c>
      <c r="C59" s="100" t="inlineStr"/>
      <c r="D59" s="88" t="inlineStr">
        <is>
          <t>EDTA ทำปฏิกิริยากับ Zn²⁺ ในอัตราส่วน 1:1 โมล โดยใช้อินดิเคเตอร์ Eriochrome Black T เปลี่ยนสีจากม่วงแดงเป็นน้ำเงินที่จุดยุติ</t>
        </is>
      </c>
      <c r="E59" s="88" t="inlineStr">
        <is>
          <t>EDTA ทำปฏิกิริยากับ Zn²⁺ ในอัตราส่วน 2:1 โมล ใช้อินดิเคเตอร์ Phenolphthalein</t>
        </is>
      </c>
      <c r="F59" s="88" t="inlineStr">
        <is>
          <t>เป็นการไตเตรทแบบตกตะกอน ใช้อินดิเคเตอร์ Potassium chromate</t>
        </is>
      </c>
      <c r="G59" s="88" t="inlineStr">
        <is>
          <t>เป็นการไตเตรทแบบรีดอกซ์ ใช้อินดิเคเตอร์ Ferroin</t>
        </is>
      </c>
      <c r="H59" s="88" t="inlineStr">
        <is>
          <t>เป็นการไตเตรทแบบย้อนกลับโดยใช้สภาวะกรดแก่</t>
        </is>
      </c>
      <c r="I59" s="100" t="n">
        <v>1</v>
      </c>
      <c r="J59" s="88" t="inlineStr">
        <is>
          <t>✅ คำตอบที่ถูกต้อง: ข้อ ก. EDTA ทำปฏิกิริยากับ Zn²⁺ ในอัตราส่วน 1:1 โมล โดยใช้อินดิเคเตอร์ Eriochrome Black T เปลี่ยนสีจากม่วงแดงเป็นน้ำเงินที่จุดยุติ
💡 Background:
Disodium EDTA (Na2H2Y) เป็น Hexadentate chelating ligand ที่เข้าจับกับ Metal ions เช่น Zn²⁺ ในสัดส่วน 1:1 โมลเสมอ
🎯 ทำไมข้อนี้ถึงถูก:
ในสภาวะบัฟเฟอร์แอมโมเนีย pH 10 Zn²⁺ จะสร้างสารประกอบเชิงซ้อนกับอินดิเคเตอร์ Eriochrome Black T (EBT) เกิดเป็นสารเชิงซ้อนสีม่วงแดง (Wine red) เมื่อหยด EDTA ลงไป EDTA ซึ่งจับกับ Zn²⁺ ได้เสถียรกว่า จะแย่ง Zn²⁺ ออกมาจาก EBT จนหมด ทำให้ปลดปล่อย EBT อิสระในรูปสีน้ำเงิน (Blue) ที่จุดยุติ
🔍 ข้ออื่นผิดเพราะอะไร:
- ข้อ ข: EDTA จับกับไอออนโลหะในสัดส่วน 1:1 โมลเสมอ ไม่ใช่ 2:1 และ Phenolphthalein เป็นอินดิเคเตอร์กรด-เบส
- ข้อ ค: ไม่ใช่ Precipitation titration
- ข้อ ง: ไม่ใช่ Redox titration
- ข้อ จ: การวิเคราะห์ Zn²⁺ ด้วย EDTA ใน pH 10 เป็นการไตเตรทโดยตรง (Direct titration) ในสภาวะด่าง
📖 Guideline อ้างอิง:
United States Pharmacopeia (USP-NF) Monograph: Zinc Sulfate, Vogel's Textbook of Quantitative Chemical Analysis
📌 จุดจำก่อนสอบ:
Zinc + EDTA (pH 10 บัฟเฟอร์แอมโมเนีย) + EBT indicator = อัตราส่วน 1:1 จุดยุติเปลี่ยนจาก ม่วงแดง (Wine red) → น้ำเงิน (Blue)</t>
        </is>
      </c>
      <c r="K59" s="100" t="n"/>
      <c r="L59" s="88" t="inlineStr">
        <is>
          <t>Titrimetric Analysis</t>
        </is>
      </c>
      <c r="M59" s="100" t="inlineStr">
        <is>
          <t>Product</t>
        </is>
      </c>
      <c r="N59" s="88" t="inlineStr">
        <is>
          <t>ข้อสอบจริง Product ปี 2561 ข้อ 0</t>
        </is>
      </c>
      <c r="O59" s="100" t="inlineStr">
        <is>
          <t>ข้อสอบจริง</t>
        </is>
      </c>
      <c r="P59" s="100" t="inlineStr">
        <is>
          <t>ปี 2561</t>
        </is>
      </c>
      <c r="Q59" s="100" t="n"/>
    </row>
    <row r="60" ht="409.6" customHeight="1" s="49">
      <c r="A60" s="100" t="n">
        <v>77</v>
      </c>
      <c r="B60" s="88" t="inlineStr">
        <is>
          <t>จากสูตรตำรับครีมยาภายนอก: Steroid A, Stearic acid, Cetyl alcohol, Butylated hydroxytoluene (BHT), Methylparaben, Propylparaben, Triethanolamine และ Purified water สาร Butylated hydroxytoluene (BHT) ทำหน้าที่อะไรในตำรับ</t>
        </is>
      </c>
      <c r="C60" s="100" t="inlineStr"/>
      <c r="D60" s="88" t="inlineStr">
        <is>
          <t>Oil-soluble antioxidant (สารต้านออกซิเดชันที่ละลายในเฟสน้ำมันเพื่อป้องกันการเสื่อมสลายของตัวยาและไขมัน)</t>
        </is>
      </c>
      <c r="E60" s="88" t="inlineStr">
        <is>
          <t>Water-soluble antioxidant</t>
        </is>
      </c>
      <c r="F60" s="88" t="inlineStr">
        <is>
          <t>Emulsifying agent</t>
        </is>
      </c>
      <c r="G60" s="88" t="inlineStr">
        <is>
          <t>Preservative</t>
        </is>
      </c>
      <c r="H60" s="88" t="inlineStr">
        <is>
          <t>Viscosity builder</t>
        </is>
      </c>
      <c r="I60" s="100" t="n">
        <v>1</v>
      </c>
      <c r="J60" s="88" t="inlineStr">
        <is>
          <t>✅ คำตอบที่ถูกต้อง: ข้อ ก. Oil-soluble antioxidant (สารต้านออกซิเดชันที่ละลายในเฟสน้ำมันเพื่อป้องกันการเสื่อมสลายของตัวยาและไขมัน)
💡 Background:
Butylated hydroxytoluene (BHT) และ Butylated hydroxyanisole (BHA) เป็นสารต้านออกซิเดชันกลุ่ม Phenolic antioxidants ที่มีสายไฮโดรคาร์บอนไม่ชอบน้ำ ละลายได้ดีมากในไขมันและน้ำมัน (Lipophilic)
🎯 ทำไมข้อนี้ถึงถูก:
BHT ละลายอยู่ใน Oil phase ของตำรับครีม ทำหน้าที่เป็น Free radical scavenger ดักจับอนุมูลอิสระ ป้องกันการเกิดปฏิกิริยา Auto-oxidation ของน้ำมัน ไขมัน และตัวยาสเตียรอยด์ที่ละลายในเฟสน้ำมัน
🔍 ข้ออื่นผิดเพราะอะไร:
- ข้อ ข. (Water-soluble antioxidant): สารต้านออกซิเดชันที่ละลายน้ำ ได้แก่ Sodium metabisulfite, Ascorbic acid
- ข้อ ค. (Emulsifying agent): สารก่ออิมัลชันในตำรับนี้คือ Triethanolamine stearate (เกิดจาก Stearic acid + TEA)
- ข้อ ง. (Preservative): สารกันเสียคือ Methylparaben และ Propylparaben
- ข้อ จ. (Viscosity builder): สารเพิ่มความหนืดคือ Cetyl alcohol และ Stearic acid
📖 Guideline อ้างอิง:
Handbook of Pharmaceutical Excipients (Rowe et al.), Ansel's Pharmaceutical Dosage Forms
📌 จุดจำก่อนสอบ:
BHT, BHA, Tocopherol = Oil-soluble antioxidant / Sodium metabisulfite, Ascorbic acid = Water-soluble antioxidant</t>
        </is>
      </c>
      <c r="K60" s="100" t="n"/>
      <c r="L60" s="88" t="inlineStr">
        <is>
          <t>Titrimetric Analysis</t>
        </is>
      </c>
      <c r="M60" s="100" t="inlineStr">
        <is>
          <t>Product</t>
        </is>
      </c>
      <c r="N60" s="88" t="inlineStr">
        <is>
          <t>ข้อสอบจริง Product ปี 2561 ข้อ 87</t>
        </is>
      </c>
      <c r="O60" s="100" t="inlineStr">
        <is>
          <t>ข้อสอบจริง</t>
        </is>
      </c>
      <c r="P60" s="100" t="inlineStr">
        <is>
          <t>ปี 2561</t>
        </is>
      </c>
      <c r="Q60" s="100" t="n"/>
    </row>
    <row r="61" ht="409.6" customHeight="1" s="49">
      <c r="A61" s="100" t="n">
        <v>78</v>
      </c>
      <c r="B61" s="88" t="inlineStr">
        <is>
          <t>ในกระบวนการเคลือบฟิล์มยาเม็ด (Tablet film coating) หากพบปัญหาฟิล์มเคลือบเปราะ หลุดล่อน หรือแตกหักง่าย (Film cracking / flaking) ควรปรับสูตรโดยการเติมหรือเพิ่มสารช่วยกลุ่มใดในน้ำยาเคลือบ</t>
        </is>
      </c>
      <c r="C61" s="100" t="inlineStr"/>
      <c r="D61" s="88" t="inlineStr">
        <is>
          <t>Plasticizer (สารเพิ่มความยืดหยุ่น เช่น PEG, Propylene glycol, Triethyl citrate, Glycerin)</t>
        </is>
      </c>
      <c r="E61" s="88" t="inlineStr">
        <is>
          <t>Opacifier (สารทึบแสง เช่น Titanium dioxide)</t>
        </is>
      </c>
      <c r="F61" s="88" t="inlineStr">
        <is>
          <t>Colorant (สารให้สี)</t>
        </is>
      </c>
      <c r="G61" s="88" t="inlineStr">
        <is>
          <t>Anti-tacking agent (สารกันติด เช่น Talc)</t>
        </is>
      </c>
      <c r="H61" s="88" t="inlineStr">
        <is>
          <t>Solvent (ตัวทำละลาย)</t>
        </is>
      </c>
      <c r="I61" s="100" t="n">
        <v>1</v>
      </c>
      <c r="J61" s="88" t="inlineStr">
        <is>
          <t>✅ คำตอบที่ถูกต้อง: ข้อ ก. Plasticizer (สารเพิ่มความยืดหยุ่น เช่น PEG, Propylene glycol, Triethyl citrate, Glycerin)
💡 Background:
ปัญหา Film cracking (ฟิล์มแตก/ร้าว) หรือ Flaking (ฟิล์มหลุดล่อน) เกิดจากการที่ฟิล์มโพลิเมอร์มีความแข็งตึงตัวสูง (High internal stress) และขาดความยืดหยุ่น (High brittleness / High glass transition temperature - Tg)
🎯 ทำไมข้อนี้ถึงถูก:
การเติม Plasticizer (เช่น Polyethylene glycol, Triethyl citrate, Propylene glycol) จะช่วยแทรกตัวระหว่างสายโพลิเมอร์ ลดแรงยึดเหนี่ยวระหว่างโมเลกุลของโพลิเมอร์ และลดค่า Glass transition temperature (Tg) ทำให้ฟิล์มมีความอ่อนตัว ยืดหยุ่น ทนต่อแรงเสียดสี และไม่แตกเปราะ
🔍 ข้ออื่นผิดเพราะอะไร:
- ข้อ ข. (Opacifier): Titanium dioxide ทำหน้าที่ป้องกันแสงและทำให้ฟิล์มทึบแสง หากใส่มากเกินไปอาจทำให้ฟิล์มเปราะยิ่งขึ้น
- ข้อ ค. (Colorant): สารให้สีเพื่อความสวยงาม
- ข้อ ง. (Anti-tacking agent): Talc ช่วยลดการเหนียวติดกันของเม็ดยา
- ข้อ จ. (Solvent): เป็นเพียงตัวพาสารเคลือบ ระเหยออกไประหว่างการพ่น
📖 Guideline อ้างอิง:
Pharmaceutical Dosage Forms: Tablets (Augsburger &amp; Hoag), Remington: The Science and Practice of Pharmacy
📌 จุดจำก่อนสอบ:
ฟิล์มเคลือบแตกเปราะ / หลุดล่อน (Film cracking/brittleness) = เติม Plasticizer (PEG, Propylene glycol, Triethyl citrate)</t>
        </is>
      </c>
      <c r="K61" s="100" t="n"/>
      <c r="L61" s="88" t="inlineStr">
        <is>
          <t>Titrimetric Analysis</t>
        </is>
      </c>
      <c r="M61" s="100" t="inlineStr">
        <is>
          <t>Product</t>
        </is>
      </c>
      <c r="N61" s="88" t="inlineStr">
        <is>
          <t>ข้อสอบจริง Product ปี 2561 ข้อ 106</t>
        </is>
      </c>
      <c r="O61" s="100" t="inlineStr">
        <is>
          <t>ข้อสอบจริง</t>
        </is>
      </c>
      <c r="P61" s="100" t="inlineStr">
        <is>
          <t>ปี 2561</t>
        </is>
      </c>
      <c r="Q61" s="100" t="n"/>
    </row>
    <row r="62" ht="409.6" customHeight="1" s="49">
      <c r="A62" s="100" t="n">
        <v>79</v>
      </c>
      <c r="B62" s="88" t="inlineStr">
        <is>
          <t>การตรวจวิเคราะห์หาปริมาณ Aspirin Tablets ตามเภสัชตำรับ USP มีกลไกทางเคมีในการไตเตรทอย่างไร</t>
        </is>
      </c>
      <c r="C62" s="100" t="inlineStr"/>
      <c r="D62" s="88" t="inlineStr">
        <is>
          <t>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t>
        </is>
      </c>
      <c r="E62" s="88" t="inlineStr">
        <is>
          <t>Aspirin ทำปฏิกิริยากับ NaOH เพียง 1 โมลสมมูลโดยตรงในน้ำเย็น</t>
        </is>
      </c>
      <c r="F62" s="88" t="inlineStr">
        <is>
          <t>Aspirin เกิดปฏิกิริยารีดอกซ์กับ NaOH</t>
        </is>
      </c>
      <c r="G62" s="34" t="inlineStr">
        <is>
          <t>Aspirin เกิดการตกตะกอนกับสารละลายมาตรฐาน Ag⁺</t>
        </is>
      </c>
      <c r="H62" s="34" t="inlineStr">
        <is>
          <t>Aspirin เกิดสารประกอบเชิงซ้อนกับ EDTA</t>
        </is>
      </c>
      <c r="I62" s="100" t="n">
        <v>1</v>
      </c>
      <c r="J62" s="88" t="inlineStr">
        <is>
          <t>✅ คำตอบที่ถูกต้อง: ข้อ ก. 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
💡 Background:
Aspirin (Acetylsalicylic acid) มีโครงสร้างเป็น Ester ของ Salicylic acid และ Acetic acid โดยมีหมู่ Carboxylic acid อิสระ 1 หมู่
🎯 ทำไมข้อนี้ถึงถูก:
ปฏิกิริยาการวิเคราะห์ต้องอาศัย 2 ขั้นตอน:
1. การสะเทินหมู่ -COOH: Aspirin + NaOH → Sodium acetylsalicylate + H2O (ใช้ 1 โมล NaOH)
2. การไฮโดรไลซ์หมู่ Ester (Saponification เมื่อต้ม): Sodium acetylsalicylate + NaOH → Sodium salicylate + Sodium acetate (ใช้อีก 1 โมล NaOH)
รวมใช้ NaOH 2 โมลสมมูลต่อ Aspirin 1 โมล จากนั้นจึงนำ NaOH ส่วนเกินมาไตเตรทกลับด้วย H2SO4
🔍 ข้ออื่นผิดเพราะอะไร:
- ข้อ ข: การไตเตรทตรงในน้ำเย็นจะวัดได้เพียง 1 โมลของกรดคาร์บอกซิลิก ซึ่งหากมี Free salicylic acid ปนเปื้อนจะเกิดความคลาดเคลื่อนสูง
- ข้อ ค: ไม่ใช่ปฏิกิริยารีดอกซ์
- ข้อ ง: ไม่ใช่ปฏิกิริยาตกตะกอน
- ข้อ จ: ไม่ใช่ปฏิกิริยาเกิดคีเลต
📖 Guideline อ้างอิง:
United States Pharmacopeia (USP-NF) Monograph: Aspirin Tablets, Vogel's Quantitative Chemical Analysis
📌 จุดจำก่อนสอบ:
Aspirin Assay = ใช้ NaOH 2 โมลสมมูล (Neutralization 1 โมล + Saponification 1 โมล) ต้มแล้ว Back titration</t>
        </is>
      </c>
      <c r="K62" s="100" t="n"/>
      <c r="L62" s="88" t="inlineStr">
        <is>
          <t>Titrimetric Analysis</t>
        </is>
      </c>
      <c r="M62" s="100" t="inlineStr">
        <is>
          <t>Product</t>
        </is>
      </c>
      <c r="N62" s="88" t="inlineStr">
        <is>
          <t>ข้อสอบจริง Product ปี 2559 ข้อ 18</t>
        </is>
      </c>
      <c r="O62" s="100" t="inlineStr">
        <is>
          <t>ข้อสอบจริง</t>
        </is>
      </c>
      <c r="P62" s="100" t="inlineStr">
        <is>
          <t>ปี 2559</t>
        </is>
      </c>
      <c r="Q62" s="100" t="n"/>
    </row>
    <row r="63" ht="409.6" customHeight="1" s="49">
      <c r="A63" s="100" t="n">
        <v>80</v>
      </c>
      <c r="B63" s="88" t="inlineStr">
        <is>
          <t>จาก Monograph เภสัชตำรับ USP: การวิเคราะห์หาปริมาณยาเม็ด Aspirin Tablets จัดเป็นการไตเตรทประเภทใดและใช้อินดิเคเตอร์ชนิดใด</t>
        </is>
      </c>
      <c r="C63" s="100" t="inlineStr"/>
      <c r="D63" s="88" t="inlineStr">
        <is>
          <t>Residual (Back) acid-base titration โดยใช้อินดิเคเตอร์ Phenolphthalein</t>
        </is>
      </c>
      <c r="E63" s="88" t="inlineStr">
        <is>
          <t>Direct acid-base titration โดยใช้อินดิเคเตอร์ Methyl orange</t>
        </is>
      </c>
      <c r="F63" s="88" t="inlineStr">
        <is>
          <t>Non-aqueous titration โดยใช้อินดิเคเตอร์ Crystal violet</t>
        </is>
      </c>
      <c r="G63" s="88" t="inlineStr">
        <is>
          <t>Complexometric titration โดยใช้อินดิเคเตอร์ Murexide</t>
        </is>
      </c>
      <c r="H63" s="88" t="inlineStr">
        <is>
          <t>Precipitation titration โดยใช้อินดิเคเตอร์ Potassium chromate</t>
        </is>
      </c>
      <c r="I63" s="100" t="n">
        <v>1</v>
      </c>
      <c r="J63" s="88" t="inlineStr">
        <is>
          <t>✅ คำตอบที่ถูกต้อง: ข้อ ก. Residual (Back) acid-base titration โดยใช้อินดิเคเตอร์ Phenolphthalein
💡 Background:
การไตเตรทหาปริมาณ Aspirin Tablets เป็นการไตเตรทกรด-เบสแบบย้อนกลับ (Residual / Back titration) โดยต้มกับ NaOH 0.5 N เกินพอ แล้วไทเทรตกลับด้วย H2SO4 0.5 N
🎯 ทำไมข้อนี้ถึงถูก:
จุดยุติของปฏิกิริยาระหว่างเบสแก่ NaOH และกรดแก่ H2SO4 ที่มีเกลือของกรดอ่อน (Sodium salicylate, Sodium acetate) ร่วมอยู่ด้วย จะมี pH อยู่ในช่วงด่างอ่อน (~8-9) จึงต้องใช้อินดิเคเตอร์ Phenolphthalein ซึ่งเปลี่ยนสีจากชมพูเป็นไม่มีสีเมื่อสารละลายถูกสะเทินจนหมด
🔍 ข้ออื่นผิดเพราะอะไร:
- ข้อ ข. (Direct / Methyl orange): เมทิลออเรนจ์เปลี่ยนสีในสภาวะกรด (pH 3.1-4.4) ไม่เหมาะสมกับจุดยุติของระบบนี้
- ข้อ ค. (Non-aqueous / Crystal violet): ใช้สำหรับเบสอ่อนในตัวทำละลายอินทรีย์
- ข้อ ง. (Complexometric / Murexide): ใช้สำหรับการไตเตรทแคลเซียมด้วย EDTA
- ข้อ จ. (Precipitation / Potassium chromate): ใช้สำหรับ Mohr method ในการวิเคราะห์คลอไรด์
📖 Guideline อ้างอิง:
USP-NF Monograph: Aspirin Tablets, British Pharmacopoeia (BP) Monograph: Aspirin Tablets
📌 จุดจำก่อนสอบ:
Aspirin Tablets Assay = Residual (Back) acid-base titration ใช้อินดิเคเตอร์ Phenolphthalein</t>
        </is>
      </c>
      <c r="K63" s="100" t="n"/>
      <c r="L63" s="88" t="inlineStr">
        <is>
          <t>Titrimetric Analysis</t>
        </is>
      </c>
      <c r="M63" s="100" t="inlineStr">
        <is>
          <t>Product</t>
        </is>
      </c>
      <c r="N63" s="88" t="inlineStr">
        <is>
          <t>ข้อสอบจริง Product ปี 2559 ข้อ 16</t>
        </is>
      </c>
      <c r="O63" s="100" t="inlineStr">
        <is>
          <t>ข้อสอบจริง</t>
        </is>
      </c>
      <c r="P63" s="100" t="inlineStr">
        <is>
          <t>ปี 2559</t>
        </is>
      </c>
      <c r="Q63" s="100" t="n"/>
    </row>
    <row r="64" ht="409.6" customHeight="1" s="49">
      <c r="A64" s="62" t="n">
        <v>81</v>
      </c>
      <c r="B64" s="78" t="inlineStr">
        <is>
          <t>[กรณีศึกษา]
การไทเทรต ferrous sulfate ด้วย ceric sulfate โดยใช้ ortho-phenanthroline (ferroin) เป็น indicator ตามเภสัชตำรับ USP
คำถาม: Titrate ferrous sulfate ด้วย ceric sulfate ได้สีแดง/เปลี่ยนสี เป็นการ titrate แบบใด</t>
        </is>
      </c>
      <c r="C64" s="62" t="inlineStr"/>
      <c r="D64" s="78" t="inlineStr">
        <is>
          <t>Non aqueous titrate</t>
        </is>
      </c>
      <c r="E64" s="78" t="inlineStr">
        <is>
          <t>Aqueous titrate</t>
        </is>
      </c>
      <c r="F64" s="78" t="inlineStr">
        <is>
          <t>Redox titrate</t>
        </is>
      </c>
      <c r="G64" s="78" t="inlineStr">
        <is>
          <t>Complexometric titrate</t>
        </is>
      </c>
      <c r="H64" s="78" t="inlineStr">
        <is>
          <t>Precipitation titrate</t>
        </is>
      </c>
      <c r="I64" s="62" t="inlineStr">
        <is>
          <t>3</t>
        </is>
      </c>
      <c r="J64" s="78" t="inlineStr">
        <is>
          <t>✅ คำตอบที่ถูกต้อง: ข้อ ค. Redox titrate
🎯 ทำไมข้อนี้ถึงถูก:
การไทเทรตระหว่าง Fe2+ (reducing agent) กับ Ce4+ (ceric ion, strong oxidizing agent) จัดเป็นการไทเทรตแบบ reduction-oxidation (redox titration) หรือ cerimetry
🔍 ข้ออื่นผิดเพราะอะไร:
• • ข้อ ก.: Non-aqueous titration เป็นการไทเทรตกรด-เบสในตัวทำละลายที่ไม่ใช่น้ำ เช่น การหาปริมาณสารที่มีคุณสมบัติเป็นกรดอ่อนมากหรือเบสอ่อนมาก
• ข้อ ข.: Aqueous titration เป็นคำเรียกกว้างๆ ตามตัวทำละลายน้ำ แต่ประเภทของปฏิกิริยาเคมีที่เฉพาะเจาะจงและถูกต้องตามหลักการวิเคราะห์คือ redox titration
• ข้อ ง.: Complexometric titration เป็นการไทเทรตที่เกิดสารประกอบเชิงซ้อน เช่น การใช้ EDTA ไทเทรตไอออนของโลหะ
• ข้อ จ.: Precipitation titration เป็นการไทเทรตที่เกิดตะกอน เช่น argentometric titration (วิธี Mohr หรือ Volhard)</t>
        </is>
      </c>
      <c r="K64" s="62" t="inlineStr"/>
      <c r="L64" s="78" t="inlineStr">
        <is>
          <t>Redox Titration</t>
        </is>
      </c>
      <c r="M64" s="62" t="inlineStr">
        <is>
          <t>Product</t>
        </is>
      </c>
      <c r="N64" s="78" t="inlineStr">
        <is>
          <t>[SOURCE: Pharma Plus เล่มม่วง 2 - ข้อสอบย้อนหลัง PLE-CC1 ปี 2564 วันที่ 1 ข้อ 11]</t>
        </is>
      </c>
      <c r="O64" s="62" t="inlineStr">
        <is>
          <t>ข้อสอบเก่า</t>
        </is>
      </c>
      <c r="P64" s="62" t="inlineStr">
        <is>
          <t>2564</t>
        </is>
      </c>
    </row>
    <row r="65" ht="409.6" customHeight="1" s="49">
      <c r="A65" s="62" t="n">
        <v>82</v>
      </c>
      <c r="B65" s="78" t="inlineStr">
        <is>
          <t>[การวิเคราะห์ปริมาณสารสำคัญของนิโคติน (Nicotine Assay)]
Assay— Dissolve about 60 mg of Nicotine accurately weighed, in 40 ml of glacial acetic acid, and titrate with 0.1 N perchloric acid VS, determining the endpoint potentiometrically. Each mL of 0.1 N perchloric acid is equivalent to 8.11 mg of C10H14N2.
คำถาม: Nicotine วิเคราะห์ด้วยวิธีใด
Assay— Dissolve about 60 mg of Nicotine accurately weighed, in 40 ml of glacial acetic acid, and titrate with 0.1 N perchloric acid VS, determining the endpoint potentiometrically (see Titrimetric. 541). Perform a blank determination, and make any necessary correction. Each mL of 0.1 N perchloric acid is equivalent to 8.11 mg of C10H14N2.</t>
        </is>
      </c>
      <c r="C65" s="62" t="inlineStr"/>
      <c r="D65" s="78" t="inlineStr">
        <is>
          <t>Acid-base titration</t>
        </is>
      </c>
      <c r="E65" s="78" t="inlineStr">
        <is>
          <t>Non-aqueous acid-base titration</t>
        </is>
      </c>
      <c r="F65" s="78" t="inlineStr">
        <is>
          <t>Oxidation-reaction titration</t>
        </is>
      </c>
      <c r="G65" s="78" t="inlineStr">
        <is>
          <t>Complexometric titration</t>
        </is>
      </c>
      <c r="H65" s="78" t="inlineStr">
        <is>
          <t>Precipitation titration</t>
        </is>
      </c>
      <c r="I65" s="62" t="inlineStr">
        <is>
          <t>2</t>
        </is>
      </c>
      <c r="J65" s="78" t="inlineStr">
        <is>
          <t>✅ คำตอบที่ถูกต้อง: ข้อ ข. Non-aqueous acid-base titration
🎯 ทำไมข้อนี้ถึงถูก:
จากข้อความในตำรายา มีการละลายตัวยา Nicotine ซึ่งเป็นเบสอ่อน (weak organic base) ใน glacial acetic acid (non-aqueous solvent) และไทเทรตด้วยสารละลายมาตรฐานกรดแก่ perchloric acid ในกรดอะซิติก วิธีนี้คือ Non-aqueous acid-base titration (Non-aqueous titration of weak bases) เพื่อเพิ่มความเป็นเบสและช่วยให้มองเห็นจุดยุติได้อย่างแม่นยำ
🔍 ข้ออื่นผิดเพราะอะไร:
• ข้อ ก. Acid-base titration: หมายถึงการไทเทรตกรด-เบสในตัวกลางน้ำ (aqueous medium) ซึ่งไม่สามารถไทเทรตเบสอ่อนมากอย่างนิโคตินได้จุดยุติที่คมชัด
• ข้อ ค. Oxidation-reaction titration: การไทเทรตโดยปฏิกิริยารีดอกซ์ เช่น iodometry, permanganometry
• ข้อ ง. Complexometric titration: การไทเทรตเกิดสารประกอบเชิงซ้อน เช่น การหาปริมาณโลหะด้วย EDTA
• ข้อ จ. Precipitation titration: การไทเทรตแบบตกตะกอน เช่น argentometric titration ของคลอไรด์</t>
        </is>
      </c>
      <c r="K65" s="62" t="inlineStr"/>
      <c r="L65" s="78" t="inlineStr">
        <is>
          <t>Titrimetric Analysis</t>
        </is>
      </c>
      <c r="M65" s="62" t="inlineStr">
        <is>
          <t>Product</t>
        </is>
      </c>
      <c r="N65" s="78" t="inlineStr">
        <is>
          <t>[SOURCE: Pharma Plus เล่มม่วง 2 - ข้อสอบย้อนหลัง PLE-CC1 ปี 2564 วันที่ 2 ข้อ 42]</t>
        </is>
      </c>
      <c r="O65" s="62" t="inlineStr">
        <is>
          <t>ข้อสอบเก่า</t>
        </is>
      </c>
      <c r="P65" s="62" t="inlineStr">
        <is>
          <t>2564</t>
        </is>
      </c>
    </row>
    <row r="66" ht="28" customHeight="1" s="49">
      <c r="A66" s="62" t="n">
        <v>83</v>
      </c>
      <c r="B66" s="78" t="inlineStr">
        <is>
          <t>[กรณีศึกษา]
จากการวิเคราะห์ NaCl ด้วย silver nitrate เป็นการวิเคราะห์แบบใด [Chloride— Dissolve about 3 mg of Sodium Chloride in 2 mL of water. Acidify with diluted nitric acid and add 0.4 mL of silver nitrate TS. Shake, and allow to stand. A curdled, white precipitate is formed. Centrifuge, wash the precipitate with three 1-mL portions of water, and discard the washings. Carry out this operation rapidly in subdued light, disregarding the fact that the supernatant may not become perfectly clear. Suspend the precipitate in 2 mL of water and add 1.5 mL of 10 N ammonium hydroxide. The precipitate dissolves easily with the possible exception of a few large particles, which dissolve more slowly.]
คำถาม: จากการวิเคราะห์ NaCl ด้วย silver nitrate เป็นการวิเคราะห์แบบใด</t>
        </is>
      </c>
      <c r="C66" s="78" t="inlineStr"/>
      <c r="D66" s="78" t="inlineStr">
        <is>
          <t>Karl fisher</t>
        </is>
      </c>
      <c r="E66" s="78" t="inlineStr">
        <is>
          <t>Redox titration</t>
        </is>
      </c>
      <c r="F66" s="78" t="inlineStr">
        <is>
          <t>Acid base titration</t>
        </is>
      </c>
      <c r="G66" s="78" t="inlineStr">
        <is>
          <t>Precipitation titration</t>
        </is>
      </c>
      <c r="H66" s="78" t="inlineStr">
        <is>
          <t>Complexometric titration</t>
        </is>
      </c>
      <c r="I66" s="62" t="inlineStr">
        <is>
          <t>4</t>
        </is>
      </c>
      <c r="J66" s="78" t="inlineStr">
        <is>
          <t>✅ คำตอบที่ถูกต้อง: ข้อ ง. Precipitation titration
🎯 ทำไมข้อนี้ถึงถูก:
การทำปฏิกิริยาระหว่าง Sodium Chloride (NaCl) กับ Silver nitrate (AgNO3) เกิดเป็นตะกอนสีขาวของ Silver chloride (AgCl: Ag+ + Cl- -&gt; AgCl (s)) ซึ่งเป็นการวิเคราะห์โดยอาศัยปฏิกิริยาการเกิดตะกอน เรียกว่า Precipitation titration (Argentometry)
🔍 ข้ออื่นผิดเพราะอะไร:
• • ข้อ ก.: Karl Fischer titration ใช้สำหรับวิเคราะห์หาปริมาณน้ำ (water content) ในสารตัวอย่าง
• ข้อ ข.: Redox titration เป็นการไตเตรตที่อาศัยการถ่ายโอนอิเล็กตรอนระหว่างตัวออกซิไดส์และตัวรีดิวซ์ (เช่น Iodometry, Permanganometry)
• ข้อ ค.: Acid-base titration เป็นการไตเตรตระหว่างกรดและเบสที่อาศัยการถ่ายโอนโปรตอน (H+)
• ข้อ จ.: Complexometric titration เป็นการไตเตรตที่เกิดสารประกอบเชิงซ้อน เช่น การใช้ EDTA ไตเตรตกับ metal ions (Ca2+, Mg2+, Zn2+)</t>
        </is>
      </c>
      <c r="K66" s="78" t="inlineStr">
        <is>
          <t>Precipitation Titration</t>
        </is>
      </c>
      <c r="L66" s="78" t="inlineStr">
        <is>
          <t>Argentometric identification and precipitation titration of chloride with silver nitrate</t>
        </is>
      </c>
      <c r="M66" s="62" t="inlineStr">
        <is>
          <t>ปานกลาง</t>
        </is>
      </c>
      <c r="N66" s="62" t="inlineStr">
        <is>
          <t>ข้อสอบเก่า</t>
        </is>
      </c>
      <c r="O66" s="78" t="inlineStr">
        <is>
          <t>[SOURCE: Pharma Plus เล่มม่วง 2 - ข้อสอบย้อนหลัง PLE-CC1 ปี 2565 ข้อ 41]</t>
        </is>
      </c>
      <c r="P66" s="62" t="n">
        <v>2565</v>
      </c>
    </row>
    <row r="67" ht="24" customHeight="1" s="49"/>
    <row r="68" ht="409.6" customHeight="1" s="49"/>
    <row r="69" ht="409.6" customHeight="1" s="49"/>
    <row r="70" ht="409.6" customHeight="1" s="49"/>
    <row r="71" ht="409.6" customHeight="1" s="49"/>
    <row r="72" ht="409.6" customHeight="1" s="49"/>
    <row r="73" ht="409.6" customHeight="1" s="49"/>
    <row r="74" ht="409.6" customHeight="1" s="49"/>
    <row r="75" ht="409.6" customHeight="1" s="49"/>
    <row r="76" ht="409.6" customHeight="1" s="49"/>
    <row r="77" ht="409.6" customHeight="1" s="49"/>
    <row r="78" ht="409.6" customHeight="1" s="49"/>
    <row r="79" ht="409.6" customHeight="1" s="49"/>
    <row r="80" ht="409.6" customHeight="1" s="49"/>
    <row r="81" ht="409.6" customHeight="1" s="49"/>
    <row r="82" ht="409.6" customHeight="1" s="49"/>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Q6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6" t="n"/>
      <c r="H1" s="16" t="n"/>
      <c r="I1" s="16" t="n"/>
      <c r="J1" s="16" t="n"/>
      <c r="K1" s="16" t="n"/>
      <c r="L1" s="16" t="n"/>
      <c r="M1" s="16" t="n"/>
      <c r="N1" s="16" t="n"/>
      <c r="O1" s="16" t="n"/>
      <c r="P1" s="16" t="n"/>
      <c r="Q1" s="16" t="n"/>
    </row>
    <row r="2" ht="64.8"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409.6" customHeight="1" s="49">
      <c r="A3" s="119" t="inlineStr">
        <is>
          <t>2</t>
        </is>
      </c>
      <c r="B3" s="88" t="inlineStr">
        <is>
          <t>จากการพิจารณาคุณสมบัติทางเคมีและโครงสร้างของยา Febuxostat (เป็นสารอินทรีย์โมเลกุลขนาดเล็ก มีวงแหวนอะโรมาติก และมีพันธะคู่คอนจูเกต) วิธีการหรือเทคนิคในข้อใดต่อไปนี้ ไม่เหมาะสมที่สุด ในการนำมาพัฒนาเป็นวิธีวิเคราะห์เพื่อควบคุมคุณภาพยา (ทั้งการหาปริมาณตัวยาสำคัญ หรือการพิสูจน์เอกลักษณ์)</t>
        </is>
      </c>
      <c r="C3" s="100" t="n"/>
      <c r="D3" s="88" t="inlineStr">
        <is>
          <t>Atomic Absorption Spectroscopy (AAS; สเปกโทรสโกปีการดูดกลืนแสงของอะตอม)</t>
        </is>
      </c>
      <c r="E3" s="88" t="inlineStr">
        <is>
          <t>High-Performance Liquid Chromatography ควบคู่กับ UV detector (HPLC-UV)</t>
        </is>
      </c>
      <c r="F3" s="88" t="inlineStr">
        <is>
          <t>Liquid Chromatography-Mass Spectrometry (LC-MS)</t>
        </is>
      </c>
      <c r="G3" s="88" t="inlineStr">
        <is>
          <t>Fourier Transform Infrared Spectroscopy (FT-IR)</t>
        </is>
      </c>
      <c r="H3" s="88" t="inlineStr">
        <is>
          <t>UV-Vis Spectrophotometry</t>
        </is>
      </c>
      <c r="I3" s="119" t="inlineStr">
        <is>
          <t>1</t>
        </is>
      </c>
      <c r="J3" s="88" t="inlineStr">
        <is>
          <t>✅ คำตอบที่ถูกต้อง: ข้อ ก. Atomic Absorption Spectroscopy (AAS; สเปกโทรสโกปีการดูดกลืนแสงของอะตอม)
💡 Background:
Febuxostat เป็นยาต้านเอนไซม์ Xanthine oxidase ชนิด Non-purine selective inhibitor มีโครงสร้างเป็นสารอินทรีย์ (Organic molecule, C16H16N2O3S) มีหมู่อะโรมาติก Thiazole และ Phenyl rings
🎯 ทำไมข้อนี้ถึงถูก:
Atomic Absorption Spectroscopy (AAS) เป็นเทคนิคที่ใช้สำหรับวิเคราะห์หา ปริมาณธาตุหรือไอออนโลหะ (Metal ions / Elemental analysis เช่น Na, K, Ca, Fe, Pb, Zn) ในระดับอะตอมอิสระเท่านั้น ไม่สามารถนำมาใช้วิเคราะห์หาปริมาณหรือพิสูจน์เอกลักษณ์ของสารประกอบอินทรีย์โมเลกุลขนาดเล็กที่ซับซ้อนอย่าง Febuxostat ได้ จึงเป็นวิธีที่ ไม่เหมาะสมที่สุด
🔍 ข้ออื่นผิดเพราะอะไร:
• ข้อ ข. (HPLC-UV): เป็นวิธีมาตรฐานตามเภสัชตำรับ (USP/BP) ในการทำ Assay และ Related substances ของยา Febuxostat
• ข้อ ค. (LC-MS): ใช้ตรวจยืนยันเอกลักษณ์ (Identification) และตรวจหาสารสลายตัว (Degradation products)
• ข้อ ง. (FT-IR): เป็นวิธีมาตรฐานในการพิสูจน์เอกลักษณ์ของวัตถุดิบยาเปรียบเทียบกับสารมาตรฐาน
• ข้อ จ. (UV-Vis): โครงสร้างมี Chromophore ดูดกลืนแสง UV ได้ดี สามารถใช้วิเคราะห์ได้
📖 Guideline อ้างอิง:
USP-NF Official Monograph: Febuxostat &amp; British Pharmacopoeia (BP)
📌 จุดจำก่อนสอบ:
• AAS / ICP: ใช้ตรวจเฉพาะธาตุอนินทรีย์หรือโลหะ (Elemental/Metal analysis) เท่านั้น ห้ามใช้กับ intact organic drugs</t>
        </is>
      </c>
      <c r="K3" s="100" t="inlineStr">
        <is>
          <t>Analytical Method Development &amp; QC</t>
        </is>
      </c>
      <c r="L3" s="88" t="inlineStr">
        <is>
          <t>ข้อสอบ Product (Febuxostat Analysis)</t>
        </is>
      </c>
      <c r="M3" s="100" t="inlineStr">
        <is>
          <t>Chromatography</t>
        </is>
      </c>
      <c r="N3" s="88" t="inlineStr">
        <is>
          <t>แบบฝึกหัด PLE-CC 1 ข้อ 10</t>
        </is>
      </c>
      <c r="O3" s="100" t="inlineStr">
        <is>
          <t>แบบฝึกหัด</t>
        </is>
      </c>
      <c r="P3" s="100" t="inlineStr">
        <is>
          <t>แบบฝึกหัด</t>
        </is>
      </c>
      <c r="Q3" s="100" t="n"/>
    </row>
    <row r="4" ht="409.6" customHeight="1" s="49">
      <c r="A4" s="119" t="inlineStr">
        <is>
          <t>3</t>
        </is>
      </c>
      <c r="B4" s="88" t="inlineStr">
        <is>
          <t>การตรวจวิเคราะห์หาปริมาณแร่ธาตุโซเดียม (Sodium content) ในผลิตภัณฑ์อาหารและโภชนเภสัชเพื่อจัดทำฉลากโภชนาการและประเมินความเสี่ยงต่อโรคความดันโลหิตสูง เทคนิคการวิเคราะห์ในข้อใดต่อไปนี้มีความแม่นยำ ถูกต้อง และได้รับความน่าเชื่อถือตามมาตรฐานจากลสูงสุด</t>
        </is>
      </c>
      <c r="C4" s="100" t="n"/>
      <c r="D4" s="88" t="inlineStr">
        <is>
          <t>Inductively Coupled Plasma Optical Emission Spectrometry (ICP-OES) หรือ AAS</t>
        </is>
      </c>
      <c r="E4" s="88" t="inlineStr">
        <is>
          <t>UV-Vis Spectrophotometry</t>
        </is>
      </c>
      <c r="F4" s="88" t="inlineStr">
        <is>
          <t>Fourier Transform Infrared Spectroscopy (FTIR)</t>
        </is>
      </c>
      <c r="G4" s="88" t="inlineStr">
        <is>
          <t>Thin Layer Chromatography (TLC)</t>
        </is>
      </c>
      <c r="H4" s="88" t="inlineStr">
        <is>
          <t>High-Performance Liquid Chromatography with UV detector (HPLC-UV)</t>
        </is>
      </c>
      <c r="I4" s="119" t="inlineStr">
        <is>
          <t>1</t>
        </is>
      </c>
      <c r="J4" s="88" t="inlineStr">
        <is>
          <t>✅ คำตอบที่ถูกต้อง: ข้อ ก. Inductively Coupled Plasma Optical Emission Spectrometry (ICP-OES) หรือ AAS
💡 Background:
โซเดียม (Na⁺) เป็นแร่ธาตุอิเล็กโทรไลต์อนินทรีย์เดี่ยว ไม่มีอิเล็กตรอนคู่ควบในโมเลกุลอินทรีย์ ไม่มีโครโมฟอร์ (Chromophore) ที่ดูดกลืนแสง UV-Vis หรือ IR
🎯 ทำไมข้อนี้ถึงถูก:
วิธีมาตรฐานจากลตาม AOAC Official Methods และ US Pharmacopeia สำหรับการหาปริมาณแร่ธาตุและโลหะเดี่ยว (Sodium) ในอาหารและเภสัชภัณฑ์ คือ Atomic Absorption Spectroscopy (AAS) หรือ Inductively Coupled Plasma (ICP-OES / ICP-MS) ซึ่งทำให้ตัวอย่างแตกตัวเป็นไอออนเดี่ยวในเปลวไฟหรือพลาสมา ให้ความถูกต้อง (Accuracy), ความเที่ยง (Precision) และความไวในการตรวจวัดโซเดียมสูงสุด
🔍 ข้ออื่นผิดเพราะอะไร:
• ข้อ ข. (UV-Vis): Na⁺ ไม่ดูดกลืนแสง UV หรือ Visible light จึงไม่สามารถวัดได้โดยตรง
• ข้อ ค. (FTIR): ไม่มีการสั่นของพันธะโควาเลนต์ในไอออนโซเดียมเดี่ยว
• ข้อ ง. (TLC) และ ข้อ จ. (HPLC-UV): ไม่ใช่วิธีมาตรฐานสำหรับไอออนโลหะเดี่ยวที่ไม่มีโครโมฟอร์
📖 Guideline อ้างอิง:
AOAC Official Method 969.23 (Sodium in Foods by AAS) &amp; USP &lt;233&gt; Elemental Impurities
📌 จุดจำก่อนสอบ:
• Elemental / Metal Analysis (Na, K, Ca, Mg, Fe): ใช้ Flame AAS, ICP-OES หรือ ICP-MS เสมอ</t>
        </is>
      </c>
      <c r="K4" s="100" t="inlineStr">
        <is>
          <t>Food &amp; Elemental Analysis</t>
        </is>
      </c>
      <c r="L4" s="88" t="inlineStr">
        <is>
          <t>ข้อสอบ Product (Sodium Analysis in Foods)</t>
        </is>
      </c>
      <c r="M4" s="100" t="inlineStr">
        <is>
          <t>Chromatography</t>
        </is>
      </c>
      <c r="N4" s="88" t="inlineStr">
        <is>
          <t>แบบฝึกหัด PLE-CC 1 ข้อ 21</t>
        </is>
      </c>
      <c r="O4" s="100" t="inlineStr">
        <is>
          <t>แบบฝึกหัด</t>
        </is>
      </c>
      <c r="P4" s="100" t="inlineStr">
        <is>
          <t>แบบฝึกหัด</t>
        </is>
      </c>
      <c r="Q4" s="100" t="n"/>
    </row>
    <row r="5" ht="409.6" customHeight="1" s="49">
      <c r="A5" s="119" t="inlineStr">
        <is>
          <t>4</t>
        </is>
      </c>
      <c r="B5" s="88" t="inlineStr">
        <is>
          <t>ในกระบวนการผลิตชีวเภสัชภัณฑ์ (Biopharmaceuticals เช่น Monoclonal Antibodies หรือ Recombinant Proteins) ขั้นตอนในข้อใดต่อไปนี้จัดเป็นกระบวนการต้นน้ำ (Upstream processing)</t>
        </is>
      </c>
      <c r="C5" s="100" t="n"/>
      <c r="D5" s="88" t="inlineStr">
        <is>
          <t>การเพาะเลี้ยงเซลล์ภายในถังหมักชีวภาพ (Cell culture and fermentation in bioreactor) เพื่อผลิตโปรตีนเป้าหมาย</t>
        </is>
      </c>
      <c r="E5" s="88" t="inlineStr">
        <is>
          <t>การทำให้โปรตีนบริสุทธิ์ด้วยคอลัมน์โครมาโทกราฟี (Affinity chromatography purification เช่น Protein A chromatography)</t>
        </is>
      </c>
      <c r="F5" s="88" t="inlineStr">
        <is>
          <t>การกรองกำจัดไวรัสและการกรองแบบละเอียดระดับนาโน (Viral filtration &amp; Ultrafiltration/Diafiltration)</t>
        </is>
      </c>
      <c r="G5" s="88" t="inlineStr">
        <is>
          <t>การเตรียมสูตรตำรับและการผสมสารช่วย (Formulation development &amp; Sterile filtration)</t>
        </is>
      </c>
      <c r="H5" s="88" t="inlineStr">
        <is>
          <t>การบรรจุยาลงในภาชนะบรรจุสุดท้ายแบบปราศจากเชื้อ (Aseptic fill and finish)</t>
        </is>
      </c>
      <c r="I5" s="119" t="inlineStr">
        <is>
          <t>1</t>
        </is>
      </c>
      <c r="J5" s="88" t="inlineStr">
        <is>
          <t>✅ คำตอบที่ถูกต้อง: ข้อ ก. การเพาะเลี้ยงเซลล์ภายในถังหมักชีวภาพ (Cell culture and fermentation in bioreactor) เพื่อผลิตโปรตีนเป้าหมาย
💡 Background:
กระบวนการผลิตชีววัตถุและยาชีววัตถุคล้ายคลึง (Biologics &amp; Biosimilars) แบ่งออกเป็น 2 ช่วงหลักคือ Upstream processing และ Downstream processing
🎯 ทำไมข้อนี้ถึงถูก:
• Upstream Processing (กระบวนการต้นน้ำ): ครอบคลุมตั้งแต่การคัดเลือกสายพันธุ์เซลล์ต้นกำเนิด (Cell line development), การเพาะขยายเซลล์จาก Cell bank, และการเลี้ยงเซลล์ในถังปฏิกรณ์ชีวภาพ (Bioreactor) ภายใต้สภาวะควบคุม (อุณหภูมิ, pH, ออกซิเจน, สารอาหาร) เพื่อให้เซลล์สังเคราะห์โปรตีนเป้าหมายออกมา
🔍 ข้ออื่นผิดเพราะอะไร:
• ข้อ ข., ค., ง., จ.: จัดเป็น Downstream Processing (กระบวนการปลายน้ำ) ทั้งหมด ซึ่งครอบคลุมการเก็บเกี่ยวเซลล์ (Harvesting), การสกัดและทำให้บริสุทธิ์ (Purification ด้วย Chromatography), การกรองไวรัส, การปรับสูตรตำรับ (Formulation) และการบรรจุปราศจากเชื้อ (Fill &amp; finish)
📖 Guideline อ้างอิง:
WHO Guidelines on the Quality, Safety and Efficacy of Biotherapeutic Protein Products &amp; EMA Guidelines
📌 จุดจำก่อนสอบ:
• Upstream Processing: Cell culture, Fermentation, Inoculum expansion ใน Bioreactor
• Downstream Processing: Harvest, Cell lysis, Affinity Chromatography, Ultrafiltration, Aseptic Fill &amp; Finish</t>
        </is>
      </c>
      <c r="K5" s="100" t="inlineStr">
        <is>
          <t>Biotechnology &amp; Upstream Process</t>
        </is>
      </c>
      <c r="L5" s="88" t="inlineStr">
        <is>
          <t>ข้อสอบ Product (Biologics Upstream vs Downstream)</t>
        </is>
      </c>
      <c r="M5" s="100" t="inlineStr">
        <is>
          <t>Chromatography</t>
        </is>
      </c>
      <c r="N5" s="88" t="inlineStr">
        <is>
          <t>แบบฝึกหัด PLE-CC 1 ข้อ 78</t>
        </is>
      </c>
      <c r="O5" s="100" t="inlineStr">
        <is>
          <t>แบบฝึกหัด</t>
        </is>
      </c>
      <c r="P5" s="100" t="inlineStr">
        <is>
          <t>แบบฝึกหัด</t>
        </is>
      </c>
      <c r="Q5" s="100" t="n"/>
    </row>
    <row r="6" ht="409.6" customHeight="1" s="49">
      <c r="A6" s="119" t="inlineStr">
        <is>
          <t>5</t>
        </is>
      </c>
      <c r="B6" s="88" t="inlineStr">
        <is>
          <t>ยาเม็ดคุมกำเนิดที่มีตัวยาสำคัญคือ Ethinyl Estradiol (สารสเตียรอยด์สังเคราะห์กลุ่มเอสโตรเจน) เทคนิคหรือเครื่องมือในข้อใดต่อไปนี้ ไม่เหมาะสมที่สุด ในการใช้ตรวจพิสูจน์เอกลักษณ์ (Identification test) ของตัวยาสำคัญตามเภสัชตำรับ</t>
        </is>
      </c>
      <c r="C6" s="100" t="n"/>
      <c r="D6" s="88" t="inlineStr">
        <is>
          <t>Inductively Coupled Plasma Spectroscopy (ICP-OES / ICP-MS)</t>
        </is>
      </c>
      <c r="E6" s="88" t="inlineStr">
        <is>
          <t>Fourier Transform Infrared Spectroscopy (FTIR) เทียบกับสารมาตรฐาน</t>
        </is>
      </c>
      <c r="F6" s="88" t="inlineStr">
        <is>
          <t>High-Performance Liquid Chromatography (HPLC) โดยเปรียบเทียบ Retention time กับสารมาตรฐาน</t>
        </is>
      </c>
      <c r="G6" s="88" t="inlineStr">
        <is>
          <t>Liquid Chromatography-Mass Spectrometry (LC-MS) ตรวจวัด Molecular ion m/z</t>
        </is>
      </c>
      <c r="H6" s="88" t="inlineStr">
        <is>
          <t>Thin Layer Chromatography (TLC) โดยเปรียบเทียบค่า Rf และสีของจุดสาร</t>
        </is>
      </c>
      <c r="I6" s="119" t="inlineStr">
        <is>
          <t>1</t>
        </is>
      </c>
      <c r="J6" s="88" t="inlineStr">
        <is>
          <t>✅ คำตอบที่ถูกต้อง: ข้อ ก. Inductively Coupled Plasma Spectroscopy (ICP-OES / ICP-MS)
💡 Background:
Ethinyl Estradiol เป็นสารสเตียรอยด์กึ่งสังเคราะห์ (C20H24O2) ที่เป็นโมเลกุลอินทรีย์ การตรวจเอกลักษณ์ตามเภสัชตำรับ USP/BP ต้องใช้เทคนิคที่พิสูจน์พันธะและโครงสร้างสารอินทรีย์
🎯 ทำไมข้อนี้ถึงถูก:
ICP-OES และ ICP-MS เป็นเครื่องมือสำหรับตรวจวิเคราะห์ ธาตุโลหะและอโลหะอนินทรีย์ (Elemental analysis) ในระดับร่องรอย โดยจะเผาทำลายโมเลกุลจนกลายเป็นอะตอมเดี่ยว จึงไม่สามารถให้ข้อมูลหมู่ฟังก์ชันหรือโครงสร้างทางเคมีของสารอินทรีย์สเตียรอยด์อย่าง Ethinyl Estradiol ได้เลย จึงเป็นวิธีที่ ไม่เหมาะสมที่สุด
🔍 ข้ออื่นผิดเพราะอะไร:
• ข้อ ข. (FTIR): เป็นวิธี Identification หลักระดับจากลตาม USP &lt;197&gt;
• ข้อ ค. (HPLC): ใช้ยืนยัน Chromatographic retention time ตรงกับ Reference Standard
• ข้อ ง. (LC-MS): ตรวจสอบน้ำหนักโมเลกุลที่แม่นยำ (Exact mass) และ fragmentation
• ข้อ จ. (TLC): เป็นวิธีตรวจสอบเอกลักษณ์ทางเภสัชตำรับที่ง่ายและรวดเร็ว
📖 Guideline อ้างอิง:
USP-NF Official Monograph: Ethinyl Estradiol &amp; British Pharmacopoeia (BP)
📌 จุดจำก่อนสอบ:
• Identification of Organic Drugs (Steroids, Antibiotics, NSAIDs): ใช้ IR, HPLC tR, TLC Rf, UV spectrum หรือ NMR/MS (ห้ามใช้ ICP/AAS)</t>
        </is>
      </c>
      <c r="K6" s="100" t="inlineStr">
        <is>
          <t>Identification of Organic Drugs</t>
        </is>
      </c>
      <c r="L6" s="88" t="inlineStr">
        <is>
          <t>ข้อสอบ Product (Ethinyl Estradiol ID Tests)</t>
        </is>
      </c>
      <c r="M6" s="100" t="inlineStr">
        <is>
          <t>Chromatography</t>
        </is>
      </c>
      <c r="N6" s="88" t="inlineStr">
        <is>
          <t>แบบฝึกหัด PLE-CC 1 ข้อ 92</t>
        </is>
      </c>
      <c r="O6" s="100" t="inlineStr">
        <is>
          <t>แบบฝึกหัด</t>
        </is>
      </c>
      <c r="P6" s="100" t="inlineStr">
        <is>
          <t>แบบฝึกหัด</t>
        </is>
      </c>
      <c r="Q6" s="100" t="n"/>
    </row>
    <row r="7" ht="409.6" customHeight="1" s="49">
      <c r="A7" s="119" t="inlineStr">
        <is>
          <t>6</t>
        </is>
      </c>
      <c r="B7" s="88" t="inlineStr">
        <is>
          <t>บริษัทผลิตยาแห่งหนึ่งต้องการปรับปรุงสูตรตำรับยาแก้ปวดสูตรผสม และพัฒนาวิธีวิเคราะห์ปริมาณตัวยาสำคัญด้วยเทคนิค HPLC ฝ่ายประกันคุณภาพต้องการจัดทำเกณฑ์การทดสอบความถูกต้องของวิธีวิเคราะห์ (Method Validation Protocol) ตามแนวทาง ICH Q2(R1) ข้อใดต่อไปนี้เป็นการกำหนดเกณฑ์ที่ไม่ถูกต้องหรือไม่เหมาะสม</t>
        </is>
      </c>
      <c r="C7" s="100" t="n"/>
      <c r="D7" s="88" t="inlineStr">
        <is>
          <t>Linearity: กำหนดช่วงความเข้มข้นของการทดสอบความเป็นเส้นตรงแคบเกินไปเพียง 95%, 105%, และ 110% ของ Label claim</t>
        </is>
      </c>
      <c r="E7" s="88" t="inlineStr">
        <is>
          <t>Specificity: ประเมินความจำเพาะโดยทำการทดสอบ Forced Degradation Studies (สภาวะกรด, ด่าง, ความร้อน, แสง, ออกซิไดซ์)</t>
        </is>
      </c>
      <c r="F7" s="88" t="inlineStr">
        <is>
          <t>Precision: ประเมินทั้ง Repeatability และ Intermediate precision พร้อมกำหนดเกณฑ์การยอมรับ %RSD ไม่เกิน 2.0%</t>
        </is>
      </c>
      <c r="G7" s="88" t="inlineStr">
        <is>
          <t>Accuracy: ประเมินโดยการเติมสารมาตรฐานลงในสูตรยาจำลองที่ไม่มีตัวยา (Placebo spike recovery) ที่ 80%, 100%, และ 120% ของความเข้มข้นเป้าหมาย</t>
        </is>
      </c>
      <c r="H7" s="88" t="inlineStr">
        <is>
          <t>Robustness: ประเมินความคงทนของวิธีโดยการจงใจปรับเปลี่ยนสัดส่วน Mobile phase เล็กน้อย (±2%) และอุณหภูมิคอลัมน์ (±5 °C)</t>
        </is>
      </c>
      <c r="I7" s="119" t="inlineStr">
        <is>
          <t>1</t>
        </is>
      </c>
      <c r="J7" s="88" t="inlineStr">
        <is>
          <t>✅ คำตอบที่ถูกต้อง: ข้อ ก. Linearity: กำหนดช่วงความเข้มข้นของการทดสอบความเป็นเส้นตรงแคบเกินไปเพียง 95%, 105%, และ 110% ของ Label claim
💡 Background:
ตามแนวทางจากล ICH Q2(R1) และ USP &lt;1225&gt; การทดสอบ Linearity และ Range สำหรับวิธีหาปริมาณตัวยาสำคัญ (Assay) ต้องครอบคลุมช่วงความเข้มข้นอย่างน้อย 80% ถึง 120% ของความเข้มข้นทดสอบเป้าหมาย และต้องมีจุดความเข้มข้นไม่น้อยกว่า 5 ระดับ (5 concentration levels)
🎯 ทำไมข้อนี้ถึงถูก:
การกำหนดช่วง Linearity เพียง 95% - 110% (และมีเพียง 3 ระดับ) ถือว่าแคบเกินไปมาก ไม่เป็นไปตามมาตรฐานจากล ICH Q2(R1) ซึ่งกำหนดให้ประเมินอย่างน้อย 80% - 120% ของความเข้มข้นเป้าหมาย เพื่อรองรับความผันแปรของปริมาณตัวยาในผลิตภัณฑ์ยาสำเร็จรูปจริง (Assay acceptance criteria ทั่วไปอยู่ที่ 90.0% - 110.0% หรือ 95.0% - 105.0%)
🔍 ข้ออื่นผิดเพราะอะไร:
• ข้อ ข. (Specificity): การทำ Forced degradation (Stress testing) เป็นวิธีมาตรฐานในการพิสูจน์ Stability-indicating method
• ข้อ ค. (Precision): เกณฑ์ %RSD ≤ 2.0% สำหรับตัวยาสำคัญ (Active substance assay) เป็นเกณฑ์จากลที่ยอมรับได้
• ข้อ ง. (Accuracy): การทำ Spike recovery ที่ 80%, 100%, 120% รวม 9 ซ้ำ เป็นไปตามข้อกำหนด ICH Q2(R1) ทุกประการ
• ข้อ จ. (Robustness): การปรับสัดส่วน Mobile phase และอุณหภูมิเล็กน้อย เป็นหัวข้อมาตรฐานในการประเมินความคงทน
📖 Guideline อ้างอิง:
ICH Harmonised Tripartite Guideline Q2(R1): Validation of Analytical Procedures &amp; USP &lt;1225&gt;
📌 จุดจำก่อนสอบ:
• Linearity Range for Assay: ต้องครอบคลุมอย่างน้อย 80% - 120% ของความเข้มข้นเป้าหมาย และมีอย่างน้อย 5 ระดับความเข้มข้น</t>
        </is>
      </c>
      <c r="K7" s="100" t="inlineStr">
        <is>
          <t>Analytical Method Validation (ICH Q2)</t>
        </is>
      </c>
      <c r="L7" s="88" t="inlineStr">
        <is>
          <t>ข้อสอบ Product (HPLC Validation Linearity Protocol)</t>
        </is>
      </c>
      <c r="M7" s="100" t="inlineStr">
        <is>
          <t>Chromatography</t>
        </is>
      </c>
      <c r="N7" s="88" t="inlineStr">
        <is>
          <t>แบบฝึกหัด PLE-CC 1 ข้อ 116</t>
        </is>
      </c>
      <c r="O7" s="100" t="inlineStr">
        <is>
          <t>แบบฝึกหัด</t>
        </is>
      </c>
      <c r="P7" s="100" t="inlineStr">
        <is>
          <t>แบบฝึกหัด</t>
        </is>
      </c>
      <c r="Q7" s="100" t="n"/>
    </row>
    <row r="8" ht="409.6" customHeight="1" s="49">
      <c r="A8" s="119" t="inlineStr">
        <is>
          <t>7</t>
        </is>
      </c>
      <c r="B8" s="88" t="inlineStr">
        <is>
          <t>ในการวิเคราะห์ยา Amitriptyline tablets (pKa ≈ 9.7) ด้วยเทคนิค Reversed-Phase HPLC โดยใช้ Stationary phase เป็น C18 (Octadecylsilane) และ Mobile phase เริ่มต้นเป็น Acetonitrile : Buffer pH 2.5 ในอัตราส่วน 42 : 58 หากปรับเปลี่ยนอัตราส่วนของ Mobile phase เป็น Acetonitrile : Buffer pH 2.5 ในอัตราส่วน 60 : 40 จะส่งผลต่อระยะเวลาคงอยู่ (Retention time; tR) ของตัวยา Amitriptyline อย่างไร</t>
        </is>
      </c>
      <c r="C8" s="100" t="n"/>
      <c r="D8" s="88" t="inlineStr">
        <is>
          <t>Retention time ลดลง เนื่องจากสัดส่วน Organic phase เพิ่มขึ้น ทำให้ความแรงในการชะ (Elution strength) สูงขึ้น สารจึงถูกชะออกจากคอลัมน์เร็วขึ้น</t>
        </is>
      </c>
      <c r="E8" s="88" t="inlineStr">
        <is>
          <t>Retention time เพิ่มขึ้น เนื่องจาก Organic phase เพิ่มขึ้น ทำให้สารเกิดอันตรกิริยากับ Stationary phase แน่นหนาขึ้น</t>
        </is>
      </c>
      <c r="F8" s="88" t="inlineStr">
        <is>
          <t>Retention time ไม่เปลี่ยนแปลง เนื่องจากสัดส่วนของสารละลายบัฟเฟอร์ไม่มีผลต่อการชะของยาในระบบ Reversed-phase</t>
        </is>
      </c>
      <c r="G8" s="88" t="inlineStr">
        <is>
          <t>Retention time เพิ่มขึ้น เนื่องจากยา Amitriptyline แตกตัวเป็นอิสระ (Unionized) มากขึ้น</t>
        </is>
      </c>
      <c r="H8" s="88" t="inlineStr">
        <is>
          <t>ไม่สามารถทำนายผลได้ เนื่องจากขึ้นอยู่กับอัตราการไหล (Flow rate) เพียงอย่างเดียว</t>
        </is>
      </c>
      <c r="I8" s="119" t="inlineStr">
        <is>
          <t>1</t>
        </is>
      </c>
      <c r="J8" s="88" t="inlineStr">
        <is>
          <t>✅ คำตอบที่ถูกต้อง: ข้อ ก. Retention time ลดลง เนื่องจากสัดส่วน Organic phase เพิ่มขึ้น ทำให้ความแรงในการชะ (Elution strength) สูงขึ้น สารจึงถูกชะออกจากคอลัมน์เร็วขึ้น
💡 Background:
ในระบบ Reversed-Phase Chromatography (RP-HPLC):
• Stationary phase เป็น สารไม่มีขั้ว (Non-polar เช่น C18)
• Mobile phase เป็น สารมีขั้ว (Polar เช่น น้ำ/บัฟเฟอร์ ผสมกับ Organic modifier เช่น Acetonitrile หรือ Methanol)
🎯 ทำไมข้อนี้ถึงถูก:
ใน RP-HPLC สารอินทรีย์ (Organic modifier เช่น Acetonitrile) ทำหน้าที่เป็น Strong solvent ที่ช่วยเพิ่มแรงในการชะขั้วต่ำ เมื่อเพิ่มสัดส่วน Acetonitrile จาก 42% เป็น 60% สภาพขั้วของ Mobile phase จะลดลง (Non-polar character เพิ่มขึ้น) ทำให้แรงดึงดูดของ Mobile phase ต่อโมเลกุลยาเพิ่มขึ้นอย่างมาก ตัวยาจึงหลุดออกจากผิวหน้า C18 เร็วขึ้น ส่งผลให้ Retention time (tR) ลดลงอย่างชัดเจน
🔍 ข้ออื่นผิดเพราะอะไร:
• ข้อ ข., ง.: ผิดหลักการ RP-HPLC การเพิ่ม Organic solvent จะลด Retention time เสมอ (ตรงข้ามกับ Normal-phase)
• ข้อ ค.: สัดส่วนของ Organic phase เป็นปัจจัยหลักที่มีอิทธิพลสูงสุดต่อความแรงในการชะ (Elution strength)
• ข้อ จ.: สัดส่วน Mobile phase เป็นตัวกำหนดค่าความจุ (Capacity factor; k') โดยตรง
📖 Guideline อ้างอิง:
USP &lt;621&gt; Chromatography &amp; Snyder Practical HPLC Method Development
📌 จุดจำก่อนสอบ:
• Reversed-Phase Rule: เพิ่ม Organic solvent (% ACN หรือ MeOH) → Elution strength เพิ่มขึ้น → Retention time (tR) ลดลงเสมอ</t>
        </is>
      </c>
      <c r="K8" s="100" t="inlineStr">
        <is>
          <t>Reversed-Phase HPLC</t>
        </is>
      </c>
      <c r="L8" s="88" t="inlineStr">
        <is>
          <t>ข้อสอบ Product (RP-HPLC Mobile Phase Elution Strength)</t>
        </is>
      </c>
      <c r="M8" s="100" t="inlineStr">
        <is>
          <t>Chromatography</t>
        </is>
      </c>
      <c r="N8" s="88" t="inlineStr">
        <is>
          <t>แบบฝึกหัด PLE-CC 1 ข้อ 117</t>
        </is>
      </c>
      <c r="O8" s="100" t="inlineStr">
        <is>
          <t>แบบฝึกหัด</t>
        </is>
      </c>
      <c r="P8" s="100" t="inlineStr">
        <is>
          <t>แบบฝึกหัด</t>
        </is>
      </c>
      <c r="Q8" s="100" t="n"/>
    </row>
    <row r="9" ht="409.6" customHeight="1" s="49">
      <c r="A9" s="119" t="inlineStr">
        <is>
          <t>8</t>
        </is>
      </c>
      <c r="B9" s="88" t="inlineStr">
        <is>
          <t>ในการตรวจวิเคราะห์ความบริสุทธิ์ทางโครมาโทกราฟี (Chromatographic Purity) ของวัตถุดิบยา Acyclovir ด้วยเทคนิค HPLC กำหนดเกณฑ์มาตรฐาน: สิ่งเจือปน Guanine ต้องไม่เกิน 2.0% และสิ่งเจือปนอื่นแต่ละตัวต้องไม่เกิน 0.5% หากผลการทดสอบพบพื้นที่ใต้พีค (Peak area) ดังนี้: Guanine = 500, Acyclovir = 19,300, และสิ่งเจือปนอื่น (Other impurity) = 200 จากผลการทดสอบนี้วัตถุดิบยาผ่านเกณฑ์มาตรฐานหรือไม่</t>
        </is>
      </c>
      <c r="C9" s="100" t="n"/>
      <c r="D9" s="88" t="inlineStr">
        <is>
          <t>ไม่ผ่านเกณฑ์มาตรฐาน เนื่องจาก Guanine คิดเป็น 2.5% (เกินเกณฑ์ 2.0%) และสิ่งเจือปนอื่นคิดเป็น 1.0% (เกินเกณฑ์ 0.5%)</t>
        </is>
      </c>
      <c r="E9" s="88" t="inlineStr">
        <is>
          <t>ผ่านเกณฑ์มาตรฐาน เนื่องจาก Guanine และสิ่งเจือปนอื่นมีปริมาณรวมกันน้อยกว่า 5.0%</t>
        </is>
      </c>
      <c r="F9" s="88" t="inlineStr">
        <is>
          <t>ผ่านเกณฑ์มาตรฐาน เนื่องจาก Acyclovir มีความบริสุทธิ์สูงถึง 96.5%</t>
        </is>
      </c>
      <c r="G9" s="88" t="inlineStr">
        <is>
          <t>ไม่ผ่านเกณฑ์มาตรฐาน เนื่องจาก Guanine เกินเกณฑ์เพียงตัวเดียว แต่สิ่งเจือปนอื่นผ่านเกณฑ์</t>
        </is>
      </c>
      <c r="H9" s="88" t="inlineStr">
        <is>
          <t>ไม่สามารถสรุปผลได้เนื่องจากต้องทราบความกว้างของพีค (Peak width) ก่อน</t>
        </is>
      </c>
      <c r="I9" s="119" t="inlineStr">
        <is>
          <t>1</t>
        </is>
      </c>
      <c r="J9" s="88" t="inlineStr">
        <is>
          <t>✅ คำตอบที่ถูกต้อง: ข้อ ก. ไม่ผ่านเกณฑ์มาตรฐาน เนื่องจาก Guanine คิดเป็น 2.5% (เกินเกณฑ์ 2.0%) และสิ่งเจือปนอื่นคิดเป็น 1.0% (เกินเกณฑ์ 0.5%)
💡 Background:
การตรวจวิเคราะห์สิ่งเจือปนที่เกี่ยวข้อง (Related substances / Chromatographic purity) ตามเภสัชตำรับ USP และ BP ใช้วิธี Area Normalization หรือเทียบกับ Reference standard
🎯 ทำไมข้อนี้ถึงถูก:
วิธีคำนวณร้อยละของสิ่งเจือปนจากพื้นที่ใต้พีครวม (Total peak area):
• พื้นที่ใต้พีครวม = 500 (Guanine) + 19,300 (Acyclovir) + 200 (Others) = 20,000
• % Guanine = (500 / 20,000) × 100 = 2.5%
• % Other impurity = (200 / 20,000) × 100 = 1.0%
เมื่อเปรียบเทียบกับเกณฑ์มาตรฐานของเภสัชตำรับ:
1. เกณฑ์ Guanine: ไม่เกิน 2.0% (ผลตรวจได้ 2.5% → ตกเกณฑ์ / ไม่ผ่าน)
2. เกณฑ์ สิ่งเจือปนอื่น: ไม่เกิน 0.5% (ผลตรวจได้ 1.0% → ตกเกณฑ์ / ไม่ผ่าน)
ดังนั้น ตัวอย่างยานี้ ไม่ผ่านเกณฑ์มาตรฐานทั้งสองรายการ
🔍 ข้ออื่นผิดเพราะอะไร:
• ข้อ ข., ค., ง.: เป็นการแปลผลที่ผิดพลาด ไม่ตรงตามตัวเลขการคำนวณจริง
• ข้อ จ.: การคำนวณ %Purity ด้วย Area normalization ใช้เฉพาะ Peak area
📖 Guideline อ้างอิง:
USP-NF Official Monograph: Acyclovir &amp; British Pharmacopoeia (BP) Related Substances
📌 จุดจำก่อนสอบ:
• Chromatographic Purity Calculation: % Impurity = (Area of Impurity / Total Area) × 100
• เกณฑ์ USP Acyclovir: Guanine NMT 2.0%, Individual other impurity NMT 0.5%</t>
        </is>
      </c>
      <c r="K9" s="100" t="inlineStr">
        <is>
          <t>Chromatographic Purity &amp; Related Substances</t>
        </is>
      </c>
      <c r="L9" s="88" t="inlineStr">
        <is>
          <t>ข้อสอบจริง PLE CC 1 (Acyclovir Guanine Impurity)</t>
        </is>
      </c>
      <c r="M9" s="100" t="inlineStr">
        <is>
          <t>Chromatography</t>
        </is>
      </c>
      <c r="N9" s="88" t="inlineStr">
        <is>
          <t>แบบฝึกหัด PLE-CC 1 ข้อ 127</t>
        </is>
      </c>
      <c r="O9" s="100" t="inlineStr">
        <is>
          <t>แบบฝึกหัด</t>
        </is>
      </c>
      <c r="P9" s="100" t="inlineStr">
        <is>
          <t>แบบฝึกหัด</t>
        </is>
      </c>
      <c r="Q9" s="100" t="n"/>
    </row>
    <row r="10" ht="409.6" customHeight="1" s="49">
      <c r="A10" s="119" t="inlineStr">
        <is>
          <t>9</t>
        </is>
      </c>
      <c r="B10" s="88" t="inlineStr">
        <is>
          <t>ภายหลังแพทย์มีการสั่งจ่ายยา Trazodone เพื่อรักษาอาการนอนไม่หลับ โดยให้คำแนะนำระวังเรื่องหน้ามืดเวลาเปลี่ยนท่าทาง (Orthostatic hypotension) ถามว่าอาการนี้เกิดจากการยับยั้ง receptor ในข้อใด</t>
        </is>
      </c>
      <c r="C10" s="100" t="n"/>
      <c r="D10" s="88" t="inlineStr">
        <is>
          <t>Alpha-1 adrenergic receptor</t>
        </is>
      </c>
      <c r="E10" s="88" t="inlineStr">
        <is>
          <t>5-HT2A receptor</t>
        </is>
      </c>
      <c r="F10" s="88" t="inlineStr">
        <is>
          <t>Muscarinic M1 receptor</t>
        </is>
      </c>
      <c r="G10" s="88" t="inlineStr">
        <is>
          <t>Histamine H1 receptor</t>
        </is>
      </c>
      <c r="H10" s="88" t="inlineStr">
        <is>
          <t>Dopamine D2 receptor</t>
        </is>
      </c>
      <c r="I10" s="119" t="n">
        <v>1</v>
      </c>
      <c r="J10" s="88" t="inlineStr">
        <is>
          <t>✅ คำตอบที่ถูกต้อง: ข้อ ก. Alpha-1 adrenergic receptor
💡 Background:
ยา Trazodone เป็นยาต้านซึมเศร้ากลุ่ม SARI (Serotonin Antagonist and Reuptake Inhibitor) ที่นิยมใช้รักษาอาการนอนไม่หลับ (Insomnia) แต่มีฤทธิ์ปิดกั้นตัวรับหลายชนิดนอกเหนือจากระบบ Serotonin
🎯 ทำไมข้อนี้ถึงถูก:
อาการหน้ามืด วิงเวียนขณะเปลี่ยนอิริยาบถ (Orthostatic / Postural hypotension) เกิดจากการที่ยาปิดกั้น Alpha-1 adrenergic receptor ที่หลอดเลือดส่วนปลาย ทำให้หลอดเลือดไม่สามารถหดตัวเพื่อรักษาความดันโลหิตขณะลุกขึ้นยืนได้อย่างเหมาะสม
🔍 ข้ออื่นผิดเพราะอะไร:
• ข้อ ข. 5-HT2A receptor: การยับยั้งตัวรับนี้ให้ผลต้านอาการซึมเศร้า คลายกังวล และลดผลข้างเคียงทางเพศสัมพันธ์ ไม่ได้ทำให้ความดันตกท่ายืน
• ข้อ ค. Muscarinic M1 receptor: การยับยั้งตัวรับนี้ทำให้เกิดอาการ Anticholinergic เช่น ปากแห้ง ตาพร่า ท้องผูก ปัสสาวะคั่ง
• ข้อ ง. Histamine H1 receptor: การยับยั้งตัวรับนี้ทำให้เกิดอาการง่วงซึม (Sedation) และน้ำหนักตัวเพิ่ม
• ข้อ จ. Dopamine D2 receptor: การยับยั้งตัวรับนี้ทำให้เกิดอาการ Extrapyramidal symptoms (EPS) หรือ Hyperprolactinemia
📖 Guideline อ้างอิง:
Goodman &amp; Gilman's: The Pharmacological Basis of Therapeutics &amp; Dipiro's Pharmacotherapy: A Pathophysiologic Approach
📌 จุดจำก่อนสอบ:
Trazodone มีฤทธิ์เด่น 3 ด้าน: ยับยั้ง 5-HT2A (ต้านซึมเศร้า), ปิดกั้น H1 (ง่วงนอน ใช้รักษา Insomnia), ปิดกั้น Alpha-1 (เกิด Orthostatic hypotension และ Priapism)</t>
        </is>
      </c>
      <c r="K10" s="100" t="n"/>
      <c r="L10" s="88" t="inlineStr">
        <is>
          <t>HPLC (Liquid Chromatography)</t>
        </is>
      </c>
      <c r="M10" s="100" t="inlineStr">
        <is>
          <t>Chromatography</t>
        </is>
      </c>
      <c r="N10" s="88" t="inlineStr">
        <is>
          <t>PLE_CC1_2567_Key ข้อ 22</t>
        </is>
      </c>
      <c r="O10" s="100" t="inlineStr">
        <is>
          <t>ข้อสอบจริง</t>
        </is>
      </c>
      <c r="P10" s="100" t="inlineStr">
        <is>
          <t>ปี 2567</t>
        </is>
      </c>
      <c r="Q10" s="88" t="inlineStr">
        <is>
          <t>Beta-2 receptor</t>
        </is>
      </c>
    </row>
    <row r="11" ht="409.6" customHeight="1" s="49">
      <c r="A11" s="119" t="inlineStr">
        <is>
          <t>10</t>
        </is>
      </c>
      <c r="B11" s="88" t="inlineStr">
        <is>
          <t>จากข้อกำหนดการวิเคราะห์ปริมาณตัวยาสำคัญ (Assay) ของยา Ezetimibe ด้วยเทคนิค High-Performance Liquid Chromatography (HPLC) เภสัชตำรับระบุว่า Run time: NLT 2.4 times the retention time of ezetimibe peak หากผลการทดสอบพบว่าพีคของ Ezetimibe มี retention time (tR) เท่ากับ 5 นาที ในการวิเคราะห์นี้จะต้องกำหนด Run time ไม่น้อยกว่ากี่นาที</t>
        </is>
      </c>
      <c r="C11" s="100" t="n"/>
      <c r="D11" s="88" t="inlineStr">
        <is>
          <t>12 นาที</t>
        </is>
      </c>
      <c r="E11" s="88" t="inlineStr">
        <is>
          <t>5 นาที</t>
        </is>
      </c>
      <c r="F11" s="88" t="inlineStr">
        <is>
          <t>8 นาที</t>
        </is>
      </c>
      <c r="G11" s="88" t="inlineStr">
        <is>
          <t>10 นาที</t>
        </is>
      </c>
      <c r="H11" s="88" t="inlineStr">
        <is>
          <t>2.4 นาที</t>
        </is>
      </c>
      <c r="I11" s="119" t="inlineStr">
        <is>
          <t>1</t>
        </is>
      </c>
      <c r="J11" s="88" t="inlineStr">
        <is>
          <t>✅ คำตอบที่ถูกต้อง: ข้อ ก. 12 นาที
💡 Background:
การกำหนด Run time ในการวิเคราะห์ด้วยโครมาโทกราฟีเหลวสมรรถนะสูง (HPLC) มีความสำคัญอย่างยิ่งเพื่อให้แน่ใจว่าตัวยาสำคัญและสารประกอบที่เกี่ยวข้อง (Related substances/impurities) หรือสารตัวทำละลาย ถูกชะออกจากคอลัมน์จนหมด ป้องกันปัญหา Carry-over หรือ Ghost peaks ในการฉีดครั้งถัดไป
🎯 ทำไมข้อนี้ถึงถูก:
โจทย์กำหนดเงื่อนไข: Run time ต้องไม่น้อยกว่า 2.4 เท่าของ Retention time ของ Ezetimibe peak
• Retention time (tR) ของ Ezetimibe = 5 นาที
• คำนวณ Run time ขั้นต่ำ = 2.4 × 5 นาที = 12 นาที
ดังนั้น การวิเคราะห์นี้ต้องตั้งเวลา Run time ไม่น้อยกว่า 12 นาที
🔍 ข้ออื่นผิดเพราะอะไร:
• ข้อ ข. (5 นาที): เป็นเพียง retention time ของพีคยาหลัก หากหยุดรันที่ 5 นาที สารอื่นที่ชะออกช้ากว่าจะตกค้างในคอลัมน์
• ข้อ ค., ง., จ.: เป็นตัวเลขที่คำนวณไม่ถูกต้องตามตัวคูณ 2.4 เท่า
📖 Guideline อ้างอิง:
USP-NF Official Monograph: Ezetimibe Tablets &amp; USP &lt;621&gt; Chromatography
📌 จุดจำก่อนสอบ:
• HPLC Run Time Calculation: Run time = Multiplier factor × Retention time (tR)</t>
        </is>
      </c>
      <c r="K11" s="100" t="inlineStr">
        <is>
          <t>HPLC Method Parameters</t>
        </is>
      </c>
      <c r="L11" s="88" t="inlineStr">
        <is>
          <t>ข้อสอบจริง PLE CC 1 ปี 2567 ข้อ 5</t>
        </is>
      </c>
      <c r="M11" s="100" t="inlineStr">
        <is>
          <t>Chromatography</t>
        </is>
      </c>
      <c r="N11" s="88" t="inlineStr">
        <is>
          <t>PLE_CC1_2567_Key ข้อ 23</t>
        </is>
      </c>
      <c r="O11" s="100" t="inlineStr">
        <is>
          <t>ข้อสอบจริง</t>
        </is>
      </c>
      <c r="P11" s="100" t="inlineStr">
        <is>
          <t>ปี 2567</t>
        </is>
      </c>
      <c r="Q11" s="100" t="n"/>
    </row>
    <row r="12" ht="409.6" customHeight="1" s="49">
      <c r="A12" s="119" t="inlineStr">
        <is>
          <t>13</t>
        </is>
      </c>
      <c r="B12" s="88" t="inlineStr">
        <is>
          <t>ตามเภสัชตำรับ USP &lt;621&gt; Chromatography กำหนดให้ใช้คอลัมน์ชนิด Packing L1 ข้อใดต่อไปนี้กล่าวไม่ถูกต้อง</t>
        </is>
      </c>
      <c r="C12" s="100" t="n"/>
      <c r="D12" s="88" t="inlineStr">
        <is>
          <t>จัดเป็นการแยกในระบบ Normal-Phase Chromatography</t>
        </is>
      </c>
      <c r="E12" s="88" t="inlineStr">
        <is>
          <t>เฟสคงที่ (Stationary phase) คือ Octadecyl silane (C18) บน silica support</t>
        </is>
      </c>
      <c r="F12" s="88" t="inlineStr">
        <is>
          <t>สารที่มีขั้วสูงกว่าจะถูกชะออกจากคอลัมน์ออกมาก่อนสารไม่มีขั้ว</t>
        </is>
      </c>
      <c r="G12" s="88" t="inlineStr">
        <is>
          <t>การเพิ่มสัดส่วนตัวทำละลายอินทรีย์ในเฟสเคลื่อนที่จะลดเวลา Retention time ลง</t>
        </is>
      </c>
      <c r="H12" s="88" t="inlineStr">
        <is>
          <t>เป็นระบบโครมาโทกราฟีของเหลวสมรรถนะสูงชนิด Reversed-Phase</t>
        </is>
      </c>
      <c r="I12" s="119" t="inlineStr">
        <is>
          <t>1</t>
        </is>
      </c>
      <c r="J12" s="88" t="inlineStr">
        <is>
          <t>✅ คำตอบที่ถูกต้อง: ข้อ ก. เป็นระบบ Normal Phase (ข้อความนี้ไม่ถูกต้อง)
💡 Background:
ตามเภสัชตำรับ USP &lt;621&gt; Chromatography ข้อกำหนดชนิดของสารตัวเติมในคอลัมน์ (Column Packing) ชนิด L1 หมายถึง Octadecyl silane (C18) chemically bonded to porous silica or ceramic particles
🎯 ทำไมข้อนี้ถึงถูก:
คอลัมน์ C18 (Packing L1) เป็นเฟสคงที่ชนิดไม่มีขั้ว (Nonpolar stationary phase) ซึ่งใช้ในระบบ Reversed-Phase Chromatography (โดยมีเฟสเคลื่อนที่เป็นสารละลายที่มีขั้ว เช่น Water, Methanol, Acetonitrile) ดังนั้น การระบุว่าเป็น Normal Phase จึงเป็นข้อความที่ผิดอย่างยิ่ง
🔍 ข้ออื่นผิดเพราะอะไร:
• ข้อ ข. เฟสคงที่คือ Octadecyl silane (C18): ถูกต้องตามนิยาม USP L1
• ข้อ ค. สารที่มีขั้วมากกว่าจะถูกชะออกมาก่อน: ถูกต้องในระบบ Reversed Phase
• ข้อ ง. การเพิ่มสัดส่วนตัวทำละลายอินทรีย์จะทำให้สารชะเร็วขึ้น: ถูกต้องในระบบ Reversed Phase
• ข้อ จ. นิยมใช้ตรวจวิเคราะห์ยาแผนปัจจุบันส่วนใหญ่: ถูกต้อง RP-HPLC ครองสัดส่วนกว่า 80%
📖 Guideline อ้างอิง:
United States Pharmacopeia USP &lt;621&gt; Chromatography (Chromatographic Columns: Packing L1)
📌 จุดจำก่อนสอบ:
USP Packing L1 = C18 (Octadecyl silane) เป็น Reversed-Phase เสมอ! ถ้าบอกว่าเป็น Normal Phase = ผิดทันที</t>
        </is>
      </c>
      <c r="K12" s="100" t="n"/>
      <c r="L12" s="88" t="inlineStr">
        <is>
          <t>HPLC Column Specifications</t>
        </is>
      </c>
      <c r="M12" s="100" t="inlineStr">
        <is>
          <t>Product</t>
        </is>
      </c>
      <c r="N12" s="88" t="inlineStr">
        <is>
          <t>ข้อสอบจริง 2561 ข้อ 107</t>
        </is>
      </c>
      <c r="O12" s="100" t="inlineStr">
        <is>
          <t>ข้อสอบจริง</t>
        </is>
      </c>
      <c r="P12" s="119" t="inlineStr">
        <is>
          <t>ปี 2561</t>
        </is>
      </c>
      <c r="Q12" s="100" t="n"/>
    </row>
    <row r="13" ht="409.6" customHeight="1" s="49">
      <c r="A13" s="119" t="inlineStr">
        <is>
          <t>14</t>
        </is>
      </c>
      <c r="B13" s="88" t="inlineStr">
        <is>
          <t>ตามเภสัชตำรับ USP Monograph ในการตรวจวิเคราะห์หาปริมาณตัวยาสำคัญ (% Label Amount / Assay) ของยาเม็ด Simvastatin tablets กำหนดให้ใช้วิธีวิเคราะห์ใดเป็นวิธีมาตรฐาน</t>
        </is>
      </c>
      <c r="C13" s="100" t="n"/>
      <c r="D13" s="88" t="inlineStr">
        <is>
          <t>High Performance Liquid Chromatography (HPLC)</t>
        </is>
      </c>
      <c r="E13" s="88" t="inlineStr">
        <is>
          <t>Gas Chromatography (GC)</t>
        </is>
      </c>
      <c r="F13" s="88" t="inlineStr">
        <is>
          <t>Thin Layer Chromatography (TLC)</t>
        </is>
      </c>
      <c r="G13" s="88" t="inlineStr">
        <is>
          <t>Mass Spectrometry (MS)</t>
        </is>
      </c>
      <c r="H13" s="88" t="inlineStr">
        <is>
          <t>Direct UV-Visible Spectrophotometry</t>
        </is>
      </c>
      <c r="I13" s="119" t="inlineStr">
        <is>
          <t>1</t>
        </is>
      </c>
      <c r="J13" s="88" t="inlineStr">
        <is>
          <t>✅ คำตอบที่ถูกต้อง: ข้อ ก. HPLC (High Performance Liquid Chromatography)
💡 Background:
ยา Simvastatin เป็นยาลดไขมันกลุ่ม HMG-CoA reductase inhibitor ซึ่งมีโครงสร้างเป็นสารประกอบแลกโทน (Lactone prodrug) และไวต่อการเกิดปฏิกิริยาไฮโดรไลซิสเป็นสารอนุพันธ์กรด (Hydroxy acid form)
🎯 ทำไมข้อนี้ถึงถูก:
ตามเภสัชตำรับ USP Monograph for Simvastatin Tablets กำหนดให้ใช้วิธี HPLC (Reversed-phase C18 ร่วมกับ UV Detector ที่ความยาวคลื่น 238 nm) เป็นวิธีมาตรฐานในการตรวจหาปริมาณตัวยาสำคัญ (% Label Amount) เนื่องจากมีความจำเพาะและสามารถแยก Simvastatin ออกจากสารสลายตัวและอนุพันธ์ที่เกี่ยวข้องได้อย่างมีประสิทธิภาพ
🔍 ข้ออื่นผิดเพราะอะไร:
• ข้อ ข. GC: Simvastatin เป็นโมเลกุลขนาดใหญ่ ไม่ทนความร้อนสูงและระเหยยาก ไม่เหมาะกับ GC
• ข้อ ค. TLC: ความแม่นยำเชิงปริมาณไม่เพียงพอสำหรับ Finished product assay
• ข้อ ง. Mass spectrometry: มีความซับซ้อนและค่าใช้จ่ายสูงเกินจำเป็นสำหรับการตรวจวิเคราะห์ประจำรุ่น (Routine QC assay)
• ข้อ จ. UV-visible spectrophotometry: ขาดความจำเพาะ ไม่สามารถแยกสารสลายตัวที่ดูดกลืนแสงในช่วงเดียวกันได้
📖 Guideline อ้างอิง:
United States Pharmacopeia USP Monograph: Simvastatin Tablets (Assay)
📌 จุดจำก่อนสอบ:
การวิเคราะห์ %Assay ของ Simvastatin ในเภสัชตำรับ USP: วิธีมาตรฐานจากลคือ RP-HPLC (C18, UV detector)</t>
        </is>
      </c>
      <c r="K13" s="100" t="n"/>
      <c r="L13" s="88" t="inlineStr">
        <is>
          <t>Monograph Assay &amp; HPLC</t>
        </is>
      </c>
      <c r="M13" s="100" t="inlineStr">
        <is>
          <t>Product</t>
        </is>
      </c>
      <c r="N13" s="88" t="inlineStr">
        <is>
          <t>แบบฝึกหัด / เภสัชตำรับ USP</t>
        </is>
      </c>
      <c r="O13" s="100" t="inlineStr">
        <is>
          <t>แบบฝึกหัด</t>
        </is>
      </c>
      <c r="P13" s="100" t="inlineStr">
        <is>
          <t>แบบฝึกหัด</t>
        </is>
      </c>
      <c r="Q13" s="100" t="n"/>
    </row>
    <row r="14" ht="409.6" customHeight="1" s="49">
      <c r="A14" s="100" t="n">
        <v>14</v>
      </c>
      <c r="B14" s="88" t="inlineStr">
        <is>
          <t>ในการตรวจวิเคราะห์ยา Omeprazole และสารปนเปื้อน Omeprazole Related Compound A ด้วยเครื่อง HPLC พบว่าพีคของสารทั้งสองมี Retention time เท่ากับ 3.0 นาที และ 6.0 นาที ตามลำดับ โดยมีความกว้างของพีคที่ฐาน (Peak width at baseline; W) เท่ากับ 0.30 นาที และ 0.325 นาที ตามลำดับ จงคำนวณหาค่า Resolution (Rs) ระหว่างพีคทั้งสองตามเกณฑ์เภสัชตำรับ USP</t>
        </is>
      </c>
      <c r="C14" s="100" t="n"/>
      <c r="D14" s="149" t="inlineStr">
        <is>
          <t>9.6</t>
        </is>
      </c>
      <c r="E14" s="149" t="inlineStr">
        <is>
          <t>4.8</t>
        </is>
      </c>
      <c r="F14" s="149" t="inlineStr">
        <is>
          <t>2.4</t>
        </is>
      </c>
      <c r="G14" s="149" t="inlineStr">
        <is>
          <t>0.625</t>
        </is>
      </c>
      <c r="H14" s="149" t="inlineStr">
        <is>
          <t>1.5</t>
        </is>
      </c>
      <c r="I14" s="119" t="inlineStr">
        <is>
          <t>1</t>
        </is>
      </c>
      <c r="J14" s="88" t="inlineStr">
        <is>
          <t>✅ คำตอบที่ถูกต้อง: ข้อ ก. 9.6
💡 Background:
Resolution (Rs) เป็นค่าที่บอกความสามารถของระบบโครมาโทกราฟีในการแยกพีคสองพีคที่อยู่ติดกันออกจากกันได้อย่างสมบูรณ์หรือไม่ เกณฑ์ยอมรับทั่วไปของ Baseline separation คือ Rs ≥ 1.5
🎯 ทำไมข้อนี้ถึงถูก:
ตามสูตร USP &lt;621&gt;: Rs = 2 × (tR2 - tR1) / (W1 + W2)
• tR1 = 3.0 นาที, tR2 = 6.0 นาที → (tR2 - tR1) = 3.0 นาที
• W1 = 0.30 นาที, W2 = 0.325 นาที → (W1 + W2) = 0.625 นาที
• Rs = (2 × 3.0) / 0.625 = 6.0 / 0.625 = 9.6
ดังนั้น ค่า Resolution มีค่าเท่ากับ 9.6
🔍 ข้ออื่นผิดเพราะอะไร:
• ข้อ ข. (4.8): ลืมคูณ 2 ในสูตร (คำนวณเฉพาะ ΔtR / ΣW)
• ข้อ ค., ง., จ.: ตัวเลขการคำนวณไม่ถูกต้อง
📖 Guideline อ้างอิง:
USP &lt;621&gt; Chromatography &amp; British Pharmacopoeia (BP)
📌 จุดจำก่อนสอบ:
• Resolution Formula: Rs = 2(tR2 - tR1) / (W1 + W2)
• Baseline Separation Standard: Rs ≥ 1.5</t>
        </is>
      </c>
      <c r="K14" s="100" t="inlineStr">
        <is>
          <t>System Suitability (Resolution)</t>
        </is>
      </c>
      <c r="L14" s="88" t="inlineStr">
        <is>
          <t>ข้อสอบ Product (HPLC Resolution Calculation)</t>
        </is>
      </c>
      <c r="M14" s="100" t="inlineStr">
        <is>
          <t>Product</t>
        </is>
      </c>
      <c r="N14" s="88" t="inlineStr">
        <is>
          <t>ข้อ 125 (PLE_CC1_2561_Key.md)</t>
        </is>
      </c>
      <c r="O14" s="100" t="inlineStr">
        <is>
          <t>ข้อสอบจริง</t>
        </is>
      </c>
      <c r="P14" s="100" t="inlineStr">
        <is>
          <t>ปี 2561</t>
        </is>
      </c>
      <c r="Q14" s="100" t="n"/>
    </row>
    <row r="15" ht="409.6" customHeight="1" s="49">
      <c r="A15" s="119" t="inlineStr">
        <is>
          <t>16</t>
        </is>
      </c>
      <c r="B15" s="88" t="inlineStr">
        <is>
          <t>ตำรับ Clotrimazole cream มีส่วนประกอบได้แก่ Clotrimazole, Methylparaben, Propylparaben, Mineral oil, Glycerin, Propylene glycol, และ Cetyl alcohol หากนำตำรับนี้มาวิเคราะห์ด้วยเทคนิค RP-HPLC ร่วมกับเครื่องตรวจวัด UV Detector จะปรากฏสัญญาณโครมาโทแกรมทั้งหมดกี่ Peak</t>
        </is>
      </c>
      <c r="C15" s="100" t="n"/>
      <c r="D15" s="88" t="inlineStr">
        <is>
          <t>1 peak</t>
        </is>
      </c>
      <c r="E15" s="88" t="inlineStr">
        <is>
          <t>2 peaks</t>
        </is>
      </c>
      <c r="F15" s="88" t="inlineStr">
        <is>
          <t>3 peaks</t>
        </is>
      </c>
      <c r="G15" s="88" t="inlineStr">
        <is>
          <t>5 peaks</t>
        </is>
      </c>
      <c r="H15" s="88" t="inlineStr">
        <is>
          <t>7 peaks</t>
        </is>
      </c>
      <c r="I15" s="119" t="inlineStr">
        <is>
          <t>3</t>
        </is>
      </c>
      <c r="J15" s="88" t="inlineStr">
        <is>
          <t>✅ คำตอบที่ถูกต้อง: ข้อ ค. 3 peaks (Clotrimazole, Methylparaben, และ Propylparaben)
💡 Background:
เครื่องตรวจวัดชนิด UV-Visible Detector ในระบบ HPLC จะตรวจจับเฉพาะสารที่มีหมู่ให้สี (Chromophores) เช่น พันธะคู่คอนจูเกต (Conjugated double bonds) หรือวงแหวนเบนซีน (Aromatic rings) ที่ดูดกลืนแสง UV
🎯 ทำไมข้อนี้ถึงถูก:
เมื่อวิเคราะห์ส่วนประกอบในตำรับ Clotrimazole cream:
1. Clotrimazole: มีวงแหวนแอโรแมติกถึง 3 วงและวงอิมิดาโซล -&gt; ดูดกลืน UV ดีเยี่ยม (เกิด Peak ที่ 1)
2. Methylparaben: มีวงแหวนฟีนอลและเอสเทอร์ -&gt; ดูดกลืน UV ดีเยี่ยม (เกิด Peak ที่ 2)
3. Propylparaben: มีวงแหวนฟีนอลและเอสเทอร์ -&gt; ดูดกลืน UV ดีเยี่ยม (เกิด Peak ที่ 3)
ส่วน Mineral oil, Glycerin, Propylene glycol, และ Cetyl alcohol ล้วนเป็นสารประกอบแอลิแฟติกอิ่มตัว (Aliphatic hydrocarbons/polyols) ที่ไม่มีโครโมฟอร์ จึงไม่ดูดกลืนแสง UV และ ไม่ปรากฏ Peak บนโครมาโทแกรม ทำให้ตรวจพบทั้งหมด 3 Peaks อย่างชัดเจน
🔍 ข้ออื่นผิดเพราะอะไร:
• ข้อ ก. (1 peak): เข้าใจผิดว่าเห็นเฉพาะตัวยาสำคัญ Clotrimazole ลืมคิดถึงสารกันเสียกลุ่ม Parabens
• ข้อ ข. (2 peaks): นับสารไม่ครบ
• ข้อ ง. (5 peaks) และ ข้อ จ. (7 peaks): นับรวมสารกระสายยาแอลิแฟติกที่ไม่มีโครโมฟอร์เข้ามาด้วย
📖 Guideline อ้างอิง:
USP Monograph for Clotrimazole Cream &amp; Principles of Instrumental Analysis (Skoog, Holler, Crouch)
📌 จุดจำก่อนสอบ:
UV Detector จะเห็นเฉพาะสารที่มีวงเบนซีน/พันธะคู่สลับ (Chromophore): Clotrimazole + Methylparaben + Propylparaben = 3 peaks! ส่วนไขมัน/แอลกอฮอล์/น้ำมัน ไม่มี UV peak!</t>
        </is>
      </c>
      <c r="K15" s="100" t="n"/>
      <c r="L15" s="88" t="inlineStr">
        <is>
          <t>HPLC Detectors &amp; Chromophores</t>
        </is>
      </c>
      <c r="M15" s="100" t="inlineStr">
        <is>
          <t>Product</t>
        </is>
      </c>
      <c r="N15" s="88" t="inlineStr">
        <is>
          <t>ข้อสอบจริง 2560 ข้อ 6 / RxCU73</t>
        </is>
      </c>
      <c r="O15" s="100" t="inlineStr">
        <is>
          <t>ข้อสอบจริง</t>
        </is>
      </c>
      <c r="P15" s="119" t="inlineStr">
        <is>
          <t>ปี 2560</t>
        </is>
      </c>
      <c r="Q15" s="100" t="n"/>
    </row>
    <row r="16" ht="409.6" customHeight="1" s="49">
      <c r="A16" s="100" t="n">
        <v>16</v>
      </c>
      <c r="B16" s="88" t="inlineStr">
        <is>
          <t>วิเคราะห์ Paracetamol ให้ USP มา บอกว่า ชั่ง Paracetamol 500 mg 20 เม็ด ได้ 20.50 กรัม และชั่งผง ยามา 140 mg หลังจากวิเคราะห์ด้วย HPLC ได้ พื นที่ใต้กราฟของตัวอย่าง 2500 และ Standard (Paracetamol 0.1 mg/ml) 2500 ถามว่า %LA เท่าใด</t>
        </is>
      </c>
      <c r="C16" s="100" t="n"/>
      <c r="D16" s="144" t="inlineStr">
        <is>
          <t>1</t>
        </is>
      </c>
      <c r="E16" s="144" t="inlineStr">
        <is>
          <t>0.68</t>
        </is>
      </c>
      <c r="F16" s="144" t="inlineStr">
        <is>
          <t>1.46</t>
        </is>
      </c>
      <c r="G16" s="144" t="inlineStr">
        <is>
          <t>0.84</t>
        </is>
      </c>
      <c r="H16" s="144" t="inlineStr">
        <is>
          <t>0.72</t>
        </is>
      </c>
      <c r="I16" s="100" t="n">
        <v>1</v>
      </c>
      <c r="J16" s="88" t="inlineStr">
        <is>
          <t>✅ คำตอบที่ถูกต้อง: ข้อ ก. 100%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คำอธิบายและเหตุผลทางเภสัชกรรม:
💡 คำอธิบายและเหตุผลทางเภสัชกรรม:
การเลือก 100%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68% ไม่สอดคล้องกับคุณสมบัติทางกายภาพและเคมีที่ต้องการสำหรับ Liquid/Semisolid formulation
• ข้อ ค. (146%): 146% ไม่สอดคล้องกับคุณสมบัติทางกายภาพและเคมีที่ต้องการสำหรับ Liquid/Semisolid formulation
• ข้อ ง. (84%): 84% ไม่สอดคล้องกับคุณสมบัติทางกายภาพและเคมีที่ต้องการสำหรับ Liquid/Semisolid formulation
• ข้อ จ. (72%): 72%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00" t="n"/>
      <c r="L16" s="88" t="inlineStr">
        <is>
          <t>HPLC (Liquid Chromatography)</t>
        </is>
      </c>
      <c r="M16" s="100" t="inlineStr">
        <is>
          <t>Product</t>
        </is>
      </c>
      <c r="N16" s="88" t="inlineStr">
        <is>
          <t>ข้อ 7 (PLE_CC1_2560 22 April Set 1.md)</t>
        </is>
      </c>
      <c r="O16" s="100" t="inlineStr">
        <is>
          <t>ข้อสอบจริง</t>
        </is>
      </c>
      <c r="P16" s="100" t="inlineStr">
        <is>
          <t>ปี 2560</t>
        </is>
      </c>
      <c r="Q16" s="100" t="n"/>
    </row>
    <row r="17" ht="409.6" customHeight="1" s="49">
      <c r="A17" s="119" t="inlineStr">
        <is>
          <t>18</t>
        </is>
      </c>
      <c r="B17" s="88" t="inlineStr">
        <is>
          <t>Levonorgestrel (-) และ Dextronorgestrel (+) เป็นคู่ไอโซเมอร์ชนิด Enantiomers ซึ่งกันและกัน เครื่องมือวิเคราะห์ในข้อใดสามารถนำมาใช้จำแนกความแตกต่างระหว่างสารทั้งสองชนิดนี้ได้อย่างถูกต้อง</t>
        </is>
      </c>
      <c r="C17" s="100" t="n"/>
      <c r="D17" s="88" t="inlineStr">
        <is>
          <t>Polarimeter</t>
        </is>
      </c>
      <c r="E17" s="88" t="inlineStr">
        <is>
          <t>Nuclear Magnetic Resonance (NMR) ธรรมดา</t>
        </is>
      </c>
      <c r="F17" s="88" t="inlineStr">
        <is>
          <t>Reversed-Phase HPLC ทั่วไป (Achiral column)</t>
        </is>
      </c>
      <c r="G17" s="88" t="inlineStr">
        <is>
          <t>Thin Layer Chromatography (TLC)</t>
        </is>
      </c>
      <c r="H17" s="88" t="inlineStr">
        <is>
          <t>Mass Spectrometry (MS)</t>
        </is>
      </c>
      <c r="I17" s="119" t="inlineStr">
        <is>
          <t>1</t>
        </is>
      </c>
      <c r="J17" s="88" t="inlineStr">
        <is>
          <t>✅ คำตอบที่ถูกต้อง: ข้อ ก. Polarimeter (หรือ Chiral HPLC)
💡 Background:
Levonorgestrel (-) และ Dextronorgestrel (+) เป็นคู่ไอโซเมอร์เชิงแสง (Enantiomers) ซึ่งกันและกัน ซึ่งมีสมบัติทางเคมีและกายภาพในสภาวะปกติเหมือนกันทุกประการ (เช่น จุดหลอมเหลว, ความสามารถในการละลาย, มวลโมเลกุล, สเปกตรัม NMR ทั่วไป)
🎯 ทำไมข้อนี้ถึงถูก:
คุณสมบัติทางกายภาพเดียวที่แตกต่างกันระหว่าง Enantiomers คือ ทิศทางการหมุนระนาบแสงโพลาไรซ์ (Optical rotation) โดยสารหนึ่งจะหมุนระนาบแสงไปทางซ้าย (Levorotatory, -) และอีกสารหนึ่งจะหมุนไปทางขวา (Dextrorotatory, +) ดังนั้น เครื่องมือมาตรฐานที่ใช้จำแนกคู่ไอโซเมอร์นี้ได้คือ Polarimeter (หรือการใช้ Chiral HPLC column)
🔍 ข้ออื่นผิดเพราะอะไร:
• ข้อ ข. NMR ธรรมดา: สัญญาณเคมีของ Enantiomers ในตัวทำละลายอะไครัลจะซ้อนทับกันเป็นสัญญาณเดียวกัน ไม่สามารถแยกแยะได้
• ข้อ ค. Normal HPLC (Achiral column): มี Retention time เท่ากัน ไม่สามารถแยก Enantiomers ได้
• ข้อ ง. TLC: ค่า Rf เท่ากันทุกประการ
• ข้อ จ. Mass Spectrometry (MS): มีค่าน้ำหนักโมเลกุล (m/z) และ fragmentation pattern เหมือนกันทุกประการ
📖 Guideline อ้างอิง:
United States Pharmacopeia USP &lt;781&gt; Optical Rotation &amp; Foye's Principles of Medicinal Chemistry
📌 จุดจำก่อนสอบ:
Enantiomers (D- vs L- isomer) แยกด้วยเครื่องมือปกติไม่ได้! ต้องใช้ Polarimeter (วัดการหมุนแสง) หรือ Chiral HPLC เท่านั้น</t>
        </is>
      </c>
      <c r="K17" s="100" t="n"/>
      <c r="L17" s="88" t="inlineStr">
        <is>
          <t>Optical Activity &amp; Chiral Separation</t>
        </is>
      </c>
      <c r="M17" s="100" t="inlineStr">
        <is>
          <t>Product</t>
        </is>
      </c>
      <c r="N17" s="88" t="inlineStr">
        <is>
          <t>ข้อสอบจริง / เภสัชวิเคราะห์</t>
        </is>
      </c>
      <c r="O17" s="100" t="inlineStr">
        <is>
          <t>ข้อสอบจริง</t>
        </is>
      </c>
      <c r="P17" s="100" t="inlineStr">
        <is>
          <t>RxCU</t>
        </is>
      </c>
      <c r="Q17" s="100" t="n"/>
    </row>
    <row r="18" ht="409.6" customHeight="1" s="49">
      <c r="A18" s="119" t="inlineStr">
        <is>
          <t>19</t>
        </is>
      </c>
      <c r="B18" s="88" t="inlineStr">
        <is>
          <t>หากวิเคราะห์สารตัวอย่างยา A ด้วยเทคนิค HPLC ภายใต้สภาวะเดียวกัน พบว่าค่า Retention time ของยา A เท่ากับ Retention time ของสารมาตรฐาน (Standard) อย่างแม่นยำ ผลการวิเคราะห์นี้หมายความว่าอย่างไร</t>
        </is>
      </c>
      <c r="C18" s="100" t="n"/>
      <c r="D18" s="88" t="inlineStr">
        <is>
          <t>สารตัวอย่างยา A มีปริมาณความเข้มข้นเท่ากับสารมาตรฐาน</t>
        </is>
      </c>
      <c r="E18" s="88" t="inlineStr">
        <is>
          <t>สารตัวอย่างยา A เป็นสารคนละชนิดกับสารมาตรฐาน</t>
        </is>
      </c>
      <c r="F18" s="88" t="inlineStr">
        <is>
          <t>สารตัวอย่างยา A เป็นสารสลายตัว (By-product) ของสารมาตรฐาน</t>
        </is>
      </c>
      <c r="G18" s="88" t="inlineStr">
        <is>
          <t>สารตัวอย่างยา A และสารมาตรฐานใช้เวลาอยู่ในคอลัมน์เท่ากัน</t>
        </is>
      </c>
      <c r="H18" s="88" t="inlineStr">
        <is>
          <t>สารตัวอย่างยา A มีความชอบพอกับเฟสคงที่ในคอลัมน์มากกว่าสารมาตรฐาน</t>
        </is>
      </c>
      <c r="I18" s="119" t="inlineStr">
        <is>
          <t>4</t>
        </is>
      </c>
      <c r="J18" s="88" t="inlineStr">
        <is>
          <t>✅ คำตอบที่ถูกต้อง: ข้อ ง. เวลาที่ standard กับยา A อยู่ใน column เท่ากัน
💡 Background:
เวลาคงอยู่ (Retention time: tR) ในระบบโครมาโทกราฟีของเหลว คือเวลาที่สารแต่ละชนิดใช้ในการเคลื่อนที่นับตั้งแต่ฉีดสารตัวอย่างเข้าสู่ระบบ ผ่านคอลัมน์ จนกระทั่งถูกชะออกมาและตรวจวัดได้ที่ตัวตรวจวัด
🎯 ทำไมข้อนี้ถึงถูก:
การที่สารตัวอย่างยา A มีค่า Retention time เท่ากับสารมาตรฐาน (Standard) หมายถึง สารทั้งสองใช้เวลาในการเคลื่อนที่และมีอันตรกิริยา (Partitioning/Interaction) กับทั้งเฟสคงที่และเฟสเคลื่อนที่เท่ากันในคอลัมน์ ซึ่งบ่งชี้ในเบื้องต้นว่าสารทั้งสองน่าจะเป็นสารชนิดเดียวกัน (Qualitative identification) แต่ไม่ได้แสดงว่ามีปริมาณความเข้มข้นเท่ากัน
🔍 ข้ออื่นผิดเพราะอะไร:
• ข้อ ก. ยา A กับ standard มีปริมาณเท่ากัน: ผิด ปริมาณสารต้องดูจากพื้นที่ใต้พีค (Peak Area) หรือความสูงพีค (Peak Height) ไม่ใช่ดูจาก Retention time
• ข้อ ข. ยากับ standard เป็นสารคนละตัวกัน: การมี tR เท่ากันบ่งชี้ว่ามีแนวโน้มเป็นสารเดียวกัน
• ข้อ ค. ยา A เป็น by-product ของ standard: ไม่เกี่ยวข้องกัน
• ข้อ จ. ยา A ชอบเฟสคงที่มากกว่า standard: ผิด ถ้าชอบมากกว่า tR จะต้องยาวนานกว่า
📖 Guideline อ้างอิง:
United States Pharmacopeia USP &lt;621&gt; Chromatography &amp; Principles of Instrumental Analysis
📌 จุดจำก่อนสอบ:
HPLC: Retention Time บอก "ชนิดของสาร" (Identification) ส่วน Peak Area บอก "ปริมาณของสาร" (Quantitation)!</t>
        </is>
      </c>
      <c r="K18" s="100" t="n"/>
      <c r="L18" s="88" t="inlineStr">
        <is>
          <t>Chromatographic Principles &amp; Interpretation</t>
        </is>
      </c>
      <c r="M18" s="100" t="inlineStr">
        <is>
          <t>Product</t>
        </is>
      </c>
      <c r="N18" s="88" t="inlineStr">
        <is>
          <t>ข้อสอบจริง 2561 ข้อ 31</t>
        </is>
      </c>
      <c r="O18" s="100" t="inlineStr">
        <is>
          <t>ข้อสอบจริง</t>
        </is>
      </c>
      <c r="P18" s="119" t="inlineStr">
        <is>
          <t>ปี 2561</t>
        </is>
      </c>
      <c r="Q18" s="100" t="n"/>
    </row>
    <row r="19" ht="409.6" customHeight="1" s="49">
      <c r="A19" s="100" t="n">
        <v>19</v>
      </c>
      <c r="B19" s="88" t="inlineStr">
        <is>
          <t>จาก spectrum ของ nicotine ที่กำหนดให้ สามารถแสดงถึงข้อมูลใดได้บ้าง</t>
        </is>
      </c>
      <c r="C19" s="100" t="n"/>
      <c r="D19" s="88" t="inlineStr">
        <is>
          <t>Plane polarized light</t>
        </is>
      </c>
      <c r="E19" s="88" t="inlineStr">
        <is>
          <t>Molecular weight</t>
        </is>
      </c>
      <c r="F19" s="88" t="inlineStr">
        <is>
          <t>ชนิดของ functional group</t>
        </is>
      </c>
      <c r="G19" s="88" t="inlineStr">
        <is>
          <t>ตำแหน่งของ functional group</t>
        </is>
      </c>
      <c r="H19" s="88" t="inlineStr">
        <is>
          <t>ไม่มีข้อใดถูก</t>
        </is>
      </c>
      <c r="I19" s="100" t="n">
        <v>1</v>
      </c>
      <c r="J19" s="88" t="inlineStr">
        <is>
          <t>✅ คำตอบที่ถูกต้อง: ข้อ ก. Plane polarized light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Plane polarized light 💡 คำอธิบายและเหตุผลทางเภสัชกรรม:
💡 คำอธิบายและเหตุผลทางเภสัชกรรม:
การเลือก Plane polarized light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(Molecular weight): Molecular weight ไม่สอดคล้องกับคุณสมบัติทางกายภาพและเคมีที่ต้องการสำหรับ Liquid/Semisolid formulation
• ข้อ ค. (ชนิดของ functional group): ชนิดของ functional group ไม่สอดคล้องกับคุณสมบัติทางกายภาพและเคมีที่ต้องการสำหรับ Liquid/Semisolid formulation
• ข้อ ง. (ตำแหน่งของ functional group): ตำแหน่งของ functional group ไม่สอดคล้องกับคุณสมบัติทางกายภาพและเคมีที่ต้องการสำหรับ Liquid/Semisolid formulation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0" t="n"/>
      <c r="L19" s="88" t="inlineStr">
        <is>
          <t>HPLC (Liquid Chromatography)</t>
        </is>
      </c>
      <c r="M19" s="100" t="inlineStr">
        <is>
          <t>Product</t>
        </is>
      </c>
      <c r="N19" s="88" t="inlineStr">
        <is>
          <t>ข้อ 88 (Pharmtutor_2024_Set2.md)</t>
        </is>
      </c>
      <c r="O19" s="100" t="inlineStr">
        <is>
          <t>Mock</t>
        </is>
      </c>
      <c r="P19" s="100" t="inlineStr">
        <is>
          <t>Mock Pharmtutor 2024</t>
        </is>
      </c>
      <c r="Q19" s="100" t="n"/>
    </row>
    <row r="20" ht="409.6" customHeight="1" s="49">
      <c r="A20" s="119" t="inlineStr">
        <is>
          <t>21</t>
        </is>
      </c>
      <c r="B20" s="88" t="inlineStr">
        <is>
          <t>ในการวิเคราะห์ Fluoxetine (ยาเบส pKa ~ 9.8) ด้วย RP-HPLC (C18 silica column, Mobile phase Methanol:Water) พบปัญหาพีคเบ้ขวารุนแรง (Peak tailing factor = 3.25) แนวทางการปรับปรุง Mobile phase ในข้อใดถูกต้องเพื่อลดปัญหา Peak tailing ดังกล่าว</t>
        </is>
      </c>
      <c r="C20" s="100" t="n"/>
      <c r="D20" s="88" t="inlineStr">
        <is>
          <t>ปรับ pH ของ Mobile phase ให้เป็นด่างจัดที่ pH 11.8</t>
        </is>
      </c>
      <c r="E20" s="88" t="inlineStr">
        <is>
          <t>เติม Triethylamine (TEA) 0.1% หรือปรับ pH สู่กรดอ่อน (pH 2.5-3.0) เพื่อลดอันตรกิริยากับ Silanols</t>
        </is>
      </c>
      <c r="F20" s="88" t="inlineStr">
        <is>
          <t>เปลี่ยนตัวทำละลายทั้งหมดเป็น Acetonitrile บริสุทธิ์</t>
        </is>
      </c>
      <c r="G20" s="88" t="inlineStr">
        <is>
          <t>ลดความยาวของ Analytical column ลงครึ่งหนึ่ง</t>
        </is>
      </c>
      <c r="H20" s="88" t="inlineStr">
        <is>
          <t>เพิ่มอัตราการไหล (Flow rate) ของ Mobile phase เป็นสองเท่า</t>
        </is>
      </c>
      <c r="I20" s="119" t="inlineStr">
        <is>
          <t>2</t>
        </is>
      </c>
      <c r="J20" s="88" t="inlineStr">
        <is>
          <t>✅ คำตอบที่ถูกต้อง: ข้อ ข. เติม Triethylamine (TEA) ลงใน mobile phase หรือปรับ pH สู่กรดเพื่อยับยั้ง Silanol interaction
💡 Background:
Fluoxetine เป็นยาเบสอินทรีย์ที่มีหมู่อะมิโนทุติยภูมิ (Secondary amine, pKa ~ 9.8) ในคอลัมน์ RP-HPLC ที่ใช้เนื้อ Silica สารตกค้างประเภทหมู่ไซลานอลอิสระ (Residual silanol groups: Si-OH) จะแตกตัวเป็นประจุลบ (Si-O-)
🎯 ทำไมข้อนี้ถึงถูก:
ประจุลบของ Silanolate จะเกิดอันตรกิริยารองแบบดึงดูดทางไฟฟ้า (Secondary electrostatic interaction / Cation-exchange) กับประจุบวกของ Fluoxetine ส่งผลให้เกิดการดูดยึดเหนี่ยวที่แข็งแรงเป็นพิเศษ ทำให้สารชะออกมาช้าและเกิดปัญหา Peak Tailing รุนแรง การแก้ไขในทางปฏิบัติทำได้โดย:
1. การเติม สารบดบังไซลานอล (Silanol masking agent) เช่น Triethylamine (TEA) เพื่อเข้าไปจับกับ Silanolate แทนตัวยา หรือ
2. การปรับ pH ของ Mobile phase ให้เป็นกรดต่ำ (pH ~ 2-3) เพื่อให้หมู่ Silanol อยู่ในรูปที่ไม่แตกตัว (Unionized Si-OH) ขจัดแรงดึงดูดทางไฟฟ้าทิ้งไป
🔍 ข้ออื่นผิดเพราะอะไร:
• ข้อ ก. ใช้ pH 11.8: สภาวะด่างจัดจะทำลายและละลายโครงสร้าง Silica backbone ของคอลัมน์ (Silica dissolution) ทำให้คอลัมน์เสื่อมสภาพถาวร
• ข้อ ค. สลับใช้ Acetonitrile เดี่ยวๆ: ไม่ได้แก้ปัญหาประจุลบของ Silanolate
• ข้อ ง. ลดความยาวคอลัมน์: ไม่ช่วยลด Peak tailing ซ้ำยังลดประสิทธิภาพการแยก (Theoretical plates)
📖 Guideline อ้างอิง:
Practical HPLC Method Development (Snyder, Kirkland, Glajch) &amp; USP &lt;621&gt; Chromatography
📌 จุดจำก่อนสอบ:
ยาเบส (Amine) เกิด Peak Tailing ใน RP-HPLC จาก Residual Silanols -&gt; แก้ด้วยการเติม Triethylamine (TEA) หรือลด pH เป็นกรดต่ำ (pH 2-3) เพื่อ Mask silanols!</t>
        </is>
      </c>
      <c r="K20" s="100" t="n"/>
      <c r="L20" s="88" t="inlineStr">
        <is>
          <t>HPLC Troubleshooting &amp; Peak Tailing</t>
        </is>
      </c>
      <c r="M20" s="100" t="inlineStr">
        <is>
          <t>Product</t>
        </is>
      </c>
      <c r="N20" s="88" t="inlineStr">
        <is>
          <t>ข้อสอบจริง 2557 ข้อ 12</t>
        </is>
      </c>
      <c r="O20" s="100" t="inlineStr">
        <is>
          <t>ข้อสอบจริง</t>
        </is>
      </c>
      <c r="P20" s="119" t="inlineStr">
        <is>
          <t>ปี 2557</t>
        </is>
      </c>
      <c r="Q20" s="100" t="n"/>
    </row>
    <row r="21" ht="409.6" customHeight="1" s="49">
      <c r="A21" s="119" t="inlineStr">
        <is>
          <t>22</t>
        </is>
      </c>
      <c r="B21" s="88" t="inlineStr">
        <is>
          <t>ในการตรวจวิเคราะห์ยา Omeprazole และสารปนเปื้อนด้วย HPLC พบว่าสารปนเปื้อนมี Retention time 3.0 นาที (Peak width ที่ฐาน = 0.300 นาที) และตัวยา Omeprazole มี Retention time 6.0 นาที (Peak width ที่ฐาน = 0.325 นาที) จงคำนวณหาค่า Resolution (Rs) ตามเกณฑ์ USP &lt;621&gt;</t>
        </is>
      </c>
      <c r="C21" s="100" t="n"/>
      <c r="D21" s="149" t="inlineStr">
        <is>
          <t>4.8</t>
        </is>
      </c>
      <c r="E21" s="149" t="inlineStr">
        <is>
          <t>7.5</t>
        </is>
      </c>
      <c r="F21" s="149" t="inlineStr">
        <is>
          <t>9.6</t>
        </is>
      </c>
      <c r="G21" s="149" t="inlineStr">
        <is>
          <t>12.0</t>
        </is>
      </c>
      <c r="H21" s="149" t="inlineStr">
        <is>
          <t>1.5</t>
        </is>
      </c>
      <c r="I21" s="119" t="inlineStr">
        <is>
          <t>3</t>
        </is>
      </c>
      <c r="J21" s="88" t="inlineStr">
        <is>
          <t>✅ คำตอบที่ถูกต้อง: ข้อ ค. 9.6
💡 Background:
ค่าความละเอียดในการแยก (Chromatographic Resolution: Rs) ตามเภสัชตำรับ USP &lt;621&gt; คำนวณจากสูตร:
Rs = 2 × (tR2 - tR1) / (W1 + W2)
🎯 ทำไมข้อนี้ถึงถูก:
จากข้อมูลการวิเคราะห์ Omeprazole และสารปนเปื้อน:
• Retention time สารที่ 1 (tR1) = 3.0 นาที, ความกว้างฐานพีค (W1) = 0.300 นาที
• Retention time สารที่ 2 (tR2) = 6.0 นาที, ความกว้างฐานพีค (W2) = 0.325 นาที
แทนค่าในสูตร:
Rs = 2 × (6.0 - 3.0) / (0.300 + 0.325)
Rs = 2 × 3.0 / 0.625 = 6.0 / 0.625 = 9.6
🔍 ข้ออื่นผิดเพราะอะไร:
• ข้อ ก. 4.8: ลืมคูณ 2 ในเศษ
• ข้อ ข. 7.5: คำนวณความกว้างฐานพีคผิดพลาด
• ข้อ ง. 12.0: ใช้สูตรสลับตำแหน่ง
• ข้อ จ. 1.5: เกณฑ์ขั้นต่ำในการแยกสมบูรณ์ (Baseline separation คือ Rs &gt;= 1.5) ไม่ใช่ค่าที่คำนวณได้จากโจทย์
📖 Guideline อ้างอิง:
United States Pharmacopeia USP &lt;621&gt; Chromatography (System Suitability: Resolution)
📌 จุดจำก่อนสอบ:
สูตร USP Resolution: Rs = 2(tR2 - tR1) / (W1 + W2) ถ้า Rs &gt;= 1.5 ถือว่าแยกออกจากกันสมบูรณ์ถึงเส้นฐาน (Baseline separation)</t>
        </is>
      </c>
      <c r="K21" s="100" t="n"/>
      <c r="L21" s="88" t="inlineStr">
        <is>
          <t>Chromatographic Resolution Calculation</t>
        </is>
      </c>
      <c r="M21" s="100" t="inlineStr">
        <is>
          <t>Product</t>
        </is>
      </c>
      <c r="N21" s="88" t="inlineStr">
        <is>
          <t>ข้อสอบจริง 2561 ข้อ 40</t>
        </is>
      </c>
      <c r="O21" s="100" t="inlineStr">
        <is>
          <t>ข้อสอบจริง</t>
        </is>
      </c>
      <c r="P21" s="119" t="inlineStr">
        <is>
          <t>ปี 2561</t>
        </is>
      </c>
      <c r="Q21" s="100" t="n"/>
    </row>
    <row r="22" ht="409.6" customHeight="1" s="49">
      <c r="A22" s="119" t="inlineStr">
        <is>
          <t>23</t>
        </is>
      </c>
      <c r="B22" s="88" t="inlineStr">
        <is>
          <t>หากต้องการตรวจวัดปริมาณยา Levodopa ในพลาสมาของมนุษย์ (Plasma sample) ที่มีความเข้มข้นต่ำระดับนาโนกรัมต่อมิลลิลิตร (ng/mL) เครื่องมือวิเคราะห์ในข้อใดมีความไวและความจำเพาะเหมาะสมที่สุด</t>
        </is>
      </c>
      <c r="C22" s="100" t="n"/>
      <c r="D22" s="88" t="inlineStr">
        <is>
          <t>Direct UV-Visible Spectrophotometry</t>
        </is>
      </c>
      <c r="E22" s="88" t="inlineStr">
        <is>
          <t>Liquid Chromatography-Tandem Mass Spectrometry (LC-MS/MS)</t>
        </is>
      </c>
      <c r="F22" s="88" t="inlineStr">
        <is>
          <t>Polarimetry</t>
        </is>
      </c>
      <c r="G22" s="88" t="inlineStr">
        <is>
          <t>Fourier Transform Infrared Spectroscopy (FTIR)</t>
        </is>
      </c>
      <c r="H22" s="88" t="inlineStr">
        <is>
          <t>Thin Layer Chromatography (TLC)</t>
        </is>
      </c>
      <c r="I22" s="119" t="inlineStr">
        <is>
          <t>2</t>
        </is>
      </c>
      <c r="J22" s="88" t="inlineStr">
        <is>
          <t>✅ คำตอบที่ถูกต้อง: ข้อ ข. Liquid Chromatography-Tandem Mass Spectrometry (LC-MS/MS)
💡 Background:
การตรวจวัดระดับยา Levodopa ในพลาสมาหรือกระแสเลือด (Bioanalytical assay / Therapeutic Drug Monitoring) มีความท้าทายสูงมากเนื่องจากตัวยามีความเข้มข้นต่ำมาก (ระดับ ng/mL) มีครึ่งชีวิตสั้น และมีสารชีวเคมีภายนอก/ภายในร่างกายรบกวนสูง
🎯 ทำไมข้อนี้ถึงถูก:
เทคนิค Liquid Chromatography-Tandem Mass Spectrometry (LC-MS/MS) หรือ HPLC with Electrochemical Detection (HPLC-ECD) เป็นวิธีมาตรฐานที่มีความไวในการวิเคราะห์ (Sensitivity) และความจำเพาะ (Specificity) สูงสุดในระดับ Trace level สามารถตรวจวัดปริมาณยาในตัวอย่างชีวภาพ (Biological matrix) ได้อย่างแม่นยำ
🔍 ข้ออื่นผิดเพราะอะไร:
• ข้อ ก. UV-Visible: ขาดความไว ไม่สามารถตรวจวัดความเข้มข้นต่ำระดับ ng/mL ในเลือดได้ และโปรตีนในเลือดจะบดบังสัญญาณ
• ข้อ ค. Polarimetry: ต้องใช้สารบริสุทธิ์ความเข้มข้นสูงในระดับ mg/mL ไม่สามารถใช้วัดในเลือดได้
• ข้อ ง. IR spectroscopy: ใช้พิสูจน์เอกลักษณ์ผงยาบริสุทธิ์ ไม่ใช่วิธีชีววิเคราะห์ในพลาสมา
• ข้อ จ. TLC: ขาดความแม่นยำและความไวเชิงปริมาณ
📖 Guideline อ้างอิง:
US FDA Guidance for Industry: Bioanalytical Method Validation &amp; EMA Guideline on Bioanalytical Method Validation
📌 จุดจำก่อนสอบ:
การตรวจวัดระดับยาในเลือด/พลาสมา (Biological fluids) ที่มีความเข้มข้นต่ำระดับนาโนกรัม -&gt; เครื่องมือมาตรฐานคือ LC-MS/MS เสมอ!</t>
        </is>
      </c>
      <c r="K22" s="100" t="n"/>
      <c r="L22" s="88" t="inlineStr">
        <is>
          <t>Bioanalytical Methods &amp; LC-MS</t>
        </is>
      </c>
      <c r="M22" s="100" t="inlineStr">
        <is>
          <t>Product</t>
        </is>
      </c>
      <c r="N22" s="88" t="inlineStr">
        <is>
          <t>ข้อสอบเตรียมสอบเภสัช</t>
        </is>
      </c>
      <c r="O22" s="100" t="inlineStr">
        <is>
          <t>แบบฝึกหัด</t>
        </is>
      </c>
      <c r="P22" s="100" t="inlineStr">
        <is>
          <t>RxCU</t>
        </is>
      </c>
      <c r="Q22" s="100" t="n"/>
    </row>
    <row r="23" ht="409.6" customHeight="1" s="49">
      <c r="A23" s="100" t="n">
        <v>24</v>
      </c>
      <c r="B23" s="88" t="inlineStr">
        <is>
          <t>ในการวิเคราะห์สารตัวอย่างยา Levodopa ด้วยเทคนิค Reversed-Phase HPLC (RP-HPLC) ปัจจัยในข้อใดต่อไปนี้ 'ไม่มีผล' ต่อการเปลี่ยนแปลงค่าเวลาที่สารคงอยู่ในคอลัมน์ (Retention time, tR) ของ Levodopa</t>
        </is>
      </c>
      <c r="C23" s="100" t="inlineStr"/>
      <c r="D23" s="88" t="inlineStr">
        <is>
          <t>ชนิดของอุปกรณ์ตรวจวัดสัญญาณ (Type of detector เช่น UV detector เทียบกับ Fluorescence detector)</t>
        </is>
      </c>
      <c r="E23" s="88" t="inlineStr">
        <is>
          <t>ความยาวของคอลัมน์ (Column length)</t>
        </is>
      </c>
      <c r="F23" s="88" t="inlineStr">
        <is>
          <t>ค่าความเป็นกรด-ด่างของเฟสเคลื่อนที่ (pH of mobile phase)</t>
        </is>
      </c>
      <c r="G23" s="88" t="inlineStr">
        <is>
          <t>ชนิดและสัดส่วนของตัวทำละลายอินทรีย์ในเฟสเคลื่อนที่ (Organic modifier ratio)</t>
        </is>
      </c>
      <c r="H23" s="88" t="inlineStr">
        <is>
          <t>อัตราการไหลของเฟสเคลื่อนที่ (Flow rate)</t>
        </is>
      </c>
      <c r="I23" s="100" t="n">
        <v>1</v>
      </c>
      <c r="J23" s="88" t="inlineStr">
        <is>
          <t>✅ คำตอบที่ถูกต้อง: ข้อ ก. ชนิดของอุปกรณ์ตรวจวัดสัญญาณ (Type of detector เช่น UV detector เทียบกับ Fluorescence detector)
💡 Background:
Retention time (tR) คือเวลาที่โมเลกุลของสารใช้ในการเคลื่อนที่ผ่านคอลัมน์โครมาโทกราฟี ตั้งแต่ฉีดสารตัวอย่างจนกระทั่งสารเคลื่อนที่ออกจากคอลัมน์ (Elution) ซึ่งขึ้นอยู่กับปฏิกิริยาระหว่างสารตัวอย่าง เฟสนิ่ง (Stationary phase) และเฟสเคลื่อนที่ (Mobile phase)
🎯 ทำไมข้อนี้ถึงถูก:
Detector ทำหน้าที่เพียงตรวจวัดสัญญาณความเข้มข้นของสารหลังจากที่สารชะออกจากคอลัมน์แล้วเท่านั้น (Downstream process) ชนิดของ Detector (เช่น UV, PDA, RI, FLD) จึงไม่มีผลต่อปฏิกิริยาการแยกหรือเวลาที่สารค้างอยู่ในคอลัมน์ (tR)
🔍 ข้ออื่นผิดเพราะอะไร:
- ข้อ ข. (ความยาวคอลัมน์): คอลัมน์ที่ยาวขึ้นทำให้สารต้องเดินทางไกลขึ้น ส่งผลให้ tR เพิ่มขึ้นเป็นสัดส่วนโดยตรง
- ข้อ ค. (pH ของ Mobile phase): มีผลต่อสภาวะการแตกตัวเป็นไอออน (Ionization) ของ Levodopa (มีทั้งหมู่อะมิโนและคาร์บอกซิล) ส่งผลต่อสภาพมีขั้วและการจับกับเฟสนิ่ง C18 อย่างมาก
- ข้อ ง. (สัดส่วนตัวทำละลายอินทรีย์): การเพิ่มสัดส่วน Organic solvent (เช่น Methanol หรือ Acetonitrile) จะเพิ่ม Elution strength ทำให้สารหลุดเร็วขึ้น (tR สั้นลง)
- ข้อ จ. (อัตราการไหล Flow rate): การเพิ่ม Flow rate ทำให้สารเคลื่อนที่ผ่านคอลัมน์เร็วขึ้น ส่งผลให้ tR สั้นลง
📖 Guideline อ้างอิง:
USP-NF General Chapter &lt;621&gt; Chromatography, Skoog and Leary's Principles of Instrumental Analysis
📌 จุดจำก่อนสอบ:
ปัจจัยที่มีผลต่อ Retention time (tR) = Column, Mobile phase (pH, %organic), Flow rate, Temp / Detector ไม่มีผลต่อ tR</t>
        </is>
      </c>
      <c r="K23" s="100" t="n"/>
      <c r="L23" s="88" t="inlineStr">
        <is>
          <t>HPLC (Liquid Chromatography)</t>
        </is>
      </c>
      <c r="M23" s="100" t="inlineStr">
        <is>
          <t>Product</t>
        </is>
      </c>
      <c r="N23" s="88" t="inlineStr">
        <is>
          <t>ข้อ 10 (PLE_CC1_2533.md)</t>
        </is>
      </c>
      <c r="O23" s="100" t="inlineStr">
        <is>
          <t>ข้อสอบจริง</t>
        </is>
      </c>
      <c r="P23" s="100" t="inlineStr">
        <is>
          <t>ปี 2533</t>
        </is>
      </c>
      <c r="Q23" s="100" t="n"/>
    </row>
    <row r="24" ht="409.6" customHeight="1" s="49">
      <c r="A24" s="100" t="n">
        <v>25</v>
      </c>
      <c r="B24" s="88" t="inlineStr">
        <is>
          <t>หากเพิ่มความยาวของคอลัมน์โครมาโทกราฟี (Column length, L) ในการวิเคราะห์ด้วยเทคนิค HPLC จาก 150 mm เป็น 250 mm โดยที่ปัจจัยอื่นคงที่ทั้งหมด จะส่งผลต่อผลการวิเคราะห์อย่างไร</t>
        </is>
      </c>
      <c r="C24" s="100" t="inlineStr"/>
      <c r="D24" s="88" t="inlineStr">
        <is>
          <t>ค่าเวลาที่สารคงอยู่ (Retention time) เพิ่มขึ้น และประสิทธิภาพการแยก (Theoretical plate number, N) เพิ่มขึ้น</t>
        </is>
      </c>
      <c r="E24" s="88" t="inlineStr">
        <is>
          <t>ค่า Retention time ลดลง และความดันในระบบ (Backpressure) ลดลง</t>
        </is>
      </c>
      <c r="F24" s="88" t="inlineStr">
        <is>
          <t>ค่า Retention time คงที่ แต่ความกว้างของพีคแคบลง</t>
        </is>
      </c>
      <c r="G24" s="88" t="inlineStr">
        <is>
          <t>ค่าความจุคอลัมน์ (Capacity factor, k') ลดลงครึ่งหนึ่ง</t>
        </is>
      </c>
      <c r="H24" s="88" t="inlineStr">
        <is>
          <t>ไม่มีการเปลี่ยนแปลงใดๆ ต่อโครมาโทแกรม</t>
        </is>
      </c>
      <c r="I24" s="100" t="n">
        <v>1</v>
      </c>
      <c r="J24" s="88" t="inlineStr">
        <is>
          <t>✅ คำตอบที่ถูกต้อง: ข้อ ก. ค่าเวลาที่สารคงอยู่ (Retention time) เพิ่มขึ้น และประสิทธิภาพการแยก (Theoretical plate number, N) เพิ่มขึ้น
💡 Background:
ประสิทธิภาพของคอลัมน์โครมาโทกราฟีถูกกำหนดโดยสมการ N = L / H (โดย N คือจำนวนจานทฤษฎี, L คือความยาวคอลัมน์, H คือความสูงจานทฤษฎี)
🎯 ทำไมข้อนี้ถึงถูก:
การเพิ่มความยาวของคอลัมน์ (L) ทำให้ระยะทางที่สารเคลื่อนที่ผ่านเฟสนิ่งยาวนานขึ้น ส่งผลให้ Retention time (tR) เพิ่มขึ้น และจำนวน Plate count (N) เพิ่มขึ้น ทำให้สามารถแยกสารที่อยู่ติดกันได้ดีขึ้น (Resolution เพิ่มขึ้น) โดยแลกกับเวลาการวิเคราะห์ที่นานขึ้นและความดันระบบ (Backpressure) ที่สูงขึ้น
🔍 ข้ออื่นผิดเพราะอะไร:
- ข้อ ข: Retention time และความดันในระบบจะ 'เพิ่มขึ้น' ไม่ใช่ลดลง
- ข้อ ค: พีคจะกว้างขึ้น (Peak broadening) จากการแพร่ขยายตามแนวยาว (Longitudinal diffusion)
- ข้อ ง: Capacity factor (k') เป็นคุณสมบัติทางอุณหพลศาสตร์ระหว่างสารกับเฟส ไม่ได้เปลี่ยนตามความยาวคอลัมน์
- ข้อ จ: โครมาโทแกรมเปลี่ยนไปทั้งเวลาและความกว้างของพีค
📖 Guideline อ้างอิง:
USP-NF General Chapter &lt;621&gt; Chromatography, British Pharmacopoeia (BP) Appendix III D
📌 จุดจำก่อนสอบ:
Column ยาวขึ้น = tR นานขึ้น, N เพิ่มขึ้น, Resolution ดีขึ้น, Backpressure สูงขึ้น</t>
        </is>
      </c>
      <c r="K24" s="100" t="n"/>
      <c r="L24" s="88" t="inlineStr">
        <is>
          <t>HPLC (Liquid Chromatography)</t>
        </is>
      </c>
      <c r="M24" s="100" t="inlineStr">
        <is>
          <t>Product</t>
        </is>
      </c>
      <c r="N24" s="88" t="inlineStr">
        <is>
          <t>ข้อ 2 (PLE_CC1_2533.md)</t>
        </is>
      </c>
      <c r="O24" s="100" t="inlineStr">
        <is>
          <t>ข้อสอบจริง</t>
        </is>
      </c>
      <c r="P24" s="100" t="inlineStr">
        <is>
          <t>ปี 2533</t>
        </is>
      </c>
      <c r="Q24" s="100" t="n"/>
    </row>
    <row r="25" ht="409.6" customHeight="1" s="49">
      <c r="A25" s="100" t="n">
        <v>26</v>
      </c>
      <c r="B25" s="88" t="inlineStr">
        <is>
          <t>ในการวิเคราะห์ตัวยาสำคัญที่มีคุณสมบัติเป็นกรดอ่อน (Weak acid) ด้วยเทคนิค Reversed-Phase HPLC หากปรับลดค่า pH ของ Mobile phase ให้ต่ำกว่าค่า pKa ของตัวยาประมาณ 2 หน่วย (pH &lt;&lt; pKa) จะส่งผลต่อ Retention time อย่างไร</t>
        </is>
      </c>
      <c r="C25" s="100" t="inlineStr"/>
      <c r="D25" s="88" t="inlineStr">
        <is>
          <t>Retention time ของตัวยาจะยาวนานขึ้น (tR เพิ่มขึ้น) เนื่องจากตัวยาอยู่ในรูปไม่แตกตัว (Unionized form) ซึ่งมีความชอบไขมันสูงขึ้น</t>
        </is>
      </c>
      <c r="E25" s="88" t="inlineStr">
        <is>
          <t>Retention time ของตัวยาจะสั้นลง เนื่องจากตัวยาแตกตัวเป็นไอออนประจุลบ</t>
        </is>
      </c>
      <c r="F25" s="88" t="inlineStr">
        <is>
          <t>Retention time จะลดลงจนชะออกมาที่จุด Dead time (t0)</t>
        </is>
      </c>
      <c r="G25" s="88" t="inlineStr">
        <is>
          <t>ไม่ส่งผลกระทบต่อ Retention time เพราะเป็น Reversed-Phase</t>
        </is>
      </c>
      <c r="H25" s="88" t="inlineStr">
        <is>
          <t>คอลัมน์ C18 จะถูกทำลายทันที</t>
        </is>
      </c>
      <c r="I25" s="100" t="n">
        <v>1</v>
      </c>
      <c r="J25" s="88" t="inlineStr">
        <is>
          <t>✅ คำตอบที่ถูกต้อง: ข้อ ก. Retention time ของตัวยาจะยาวนานขึ้น (tR เพิ่มขึ้น) เนื่องจากตัวยาอยู่ในรูปไม่แตกตัว (Unionized form) ซึ่งมีความชอบไขมันสูงขึ้น
💡 Background:
Reversed-Phase HPLC (RP-HPLC) ใช้เฟสนิ่งที่ไม่มีขั้ว (Non-polar C18) และเฟสเคลื่อนที่ที่มีขั้ว (Polar mobile phase) สารที่มีความชอบไขมันสูง (Lipophilic / Non-polar) จะจับกับคอลัมน์ได้ดีและชะออกมาช้ากว่า (Higher tR)
🎯 ทำไมข้อนี้ถึงถูก:
เมื่อปรับ pH ให้ต่ำกว่า pKa ของกรดอ่อน (pH &lt; pKa) สมดุลจะเลื่อนไปทางรูปที่ไม่แตกตัว (Unionized form: R-COOH) ซึ่งไม่มีประจุและมีความชอบไขมัน (Lipophilicity) สูงกว่ารูปไอออน (R-COO⁻) จึงเกิด Hydrophobic interaction กับ C18 ได้แน่นแฟ้นขึ้น ส่งผลให้ Retention time (tR) เพิ่มขึ้นอย่างมีนัยสำคัญ
🔍 ข้ออื่นผิดเพราะอะไร:
- ข้อ ข: ตัวยาไม่ได้แตกตัวเป็นไอออนที่ pH ต่ำ (รูปไอออนจะเกิดที่ pH &gt; pKa)
- ข้อ ค: สารที่หลุดที่ Dead time ต้องเป็นสารมีขั้วสูงมากหรือไอออนที่ไม่จับกับคอลัมน์เลย
- ข้อ ง: pH มีผลอย่างมากต่อสารที่แตกตัวได้ (Ionizable compounds) ใน RP-HPLC
- ข้อ จ: Silica-based C18 คอลัมน์ทั่วไปทน pH ได้ในช่วง 2.0 - 8.0 การปรับ pH กรดอ่อนไม่ทำลายคอลัมน์
📖 Guideline อ้างอิง:
USP-NF General Chapter &lt;621&gt; Chromatography, Snyder's Practical HPLC Method Development
📌 จุดจำก่อนสอบ:
RP-HPLC: กรดอ่อนใน pH ต่ำ (กรด) = Unionized = ไม่แตกตัว = ชอบไขมัน = จับ C18 แน่น = tR นานขึ้น</t>
        </is>
      </c>
      <c r="K25" s="100" t="n"/>
      <c r="L25" s="88" t="inlineStr">
        <is>
          <t>HPLC (Liquid Chromatography)</t>
        </is>
      </c>
      <c r="M25" s="100" t="inlineStr">
        <is>
          <t>Product</t>
        </is>
      </c>
      <c r="N25" s="88" t="inlineStr">
        <is>
          <t>ข้อ 4 (PLE_CC1_2533.md)</t>
        </is>
      </c>
      <c r="O25" s="100" t="inlineStr">
        <is>
          <t>ข้อสอบจริง</t>
        </is>
      </c>
      <c r="P25" s="100" t="inlineStr">
        <is>
          <t>ปี 2533</t>
        </is>
      </c>
      <c r="Q25" s="100" t="n"/>
    </row>
    <row r="26" ht="409.6" customHeight="1" s="49">
      <c r="A26" s="100" t="n">
        <v>27</v>
      </c>
      <c r="B26" s="88" t="inlineStr">
        <is>
          <t>ในการวิเคราะห์ด้วยระบบ HPLC หากต้องการลดระยะเวลาการวิเคราะห์ (Shorten retention time) ของสารตัวอย่างที่ไม่ชอบน้ำ (Lipophilic compound) ในระบบ Reversed-Phase HPLC (C18) ควรปรับเปลี่ยนสภาวะการทดลองอย่างไร</t>
        </is>
      </c>
      <c r="C26" s="100" t="inlineStr"/>
      <c r="D26" s="88" t="inlineStr">
        <is>
          <t>เพิ่มสัดส่วนของตัวทำละลายอินทรีย์ที่มีสภาพขั้วต่ำ (เช่น Acetonitrile หรือ Methanol) ในเฟสเคลื่อนที่</t>
        </is>
      </c>
      <c r="E26" s="88" t="inlineStr">
        <is>
          <t>ลดสัดส่วนของ Acetonitrile และเพิ่มสัดส่วนของน้ำบริสุทธิ์ในเฟสเคลื่อนที่</t>
        </is>
      </c>
      <c r="F26" s="88" t="inlineStr">
        <is>
          <t>ลดอัตราการไหล (Flow rate) ของเฟสเคลื่อนที่ลงครึ่งหนึ่ง</t>
        </is>
      </c>
      <c r="G26" s="88" t="inlineStr">
        <is>
          <t>เพิ่มความยาวของคอลัมน์ C18</t>
        </is>
      </c>
      <c r="H26" s="88" t="inlineStr">
        <is>
          <t>ลดอุณหภูมิของคอลัมน์ (Column compartment temperature)</t>
        </is>
      </c>
      <c r="I26" s="100" t="n">
        <v>1</v>
      </c>
      <c r="J26" s="88" t="inlineStr">
        <is>
          <t>✅ คำตอบที่ถูกต้อง: ข้อ ก. เพิ่มสัดส่วนของตัวทำละลายอินทรีย์ที่มีสภาพขั้วต่ำ (เช่น Acetonitrile หรือ Methanol) ในเฟสเคลื่อนที่
💡 Background:
ในระบบ Reversed-Phase HPLC เฟสเคลื่อนที่เป็นสารละลายผสมระหว่างน้ำและตัวทำละลายอินทรีย์ (Organic modifier) ความสามารถในการชะสาร (Elution strength) ของ Mobile phase จะเพิ่มขึ้นเมื่อมีสัดส่วนของสารอินทรีย์ (Organic solvent) เพิ่มขึ้น
🎯 ทำไมข้อนี้ถึงถูก:
การเพิ่มสัดส่วนของ Acetonitrile หรือ Methanol (Organic phase) จะช่วยเพิ่ม Elution strength ทำให้เฟสเคลื่อนที่สามารถแย่งชะสารตัวอย่างที่ไม่ชอบน้ำออกจากผิว C18 ได้เร็วขึ้น ส่งผลให้ Retention time (tR) ของสารสั้นลงและลดระยะเวลาการวิเคราะห์โดยรวม
🔍 ข้ออื่นผิดเพราะอะไร:
- ข้อ ข. (เพิ่มสัดส่วนน้ำ): จะลด Elution strength ทำให้สารตัวอย่างเกาะ C18 แน่นขึ้น ส่งผลให้ tR ยาวนานขึ้น
- ข้อ ค. (ลด Flow rate): ทำให้เฟสเคลื่อนที่ไหลช้าลง สารยิ่งออกจากคอลัมน์ช้าลง (tR เพิ่มขึ้น)
- ข้อ ง. (เพิ่มความยาวคอลัมน์): ทำให้สารต้องเดินทางไกลขึ้น tR ยิ่งนานขึ้น
- ข้อ จ. (ลดอุณหภูมิคอลัมน์): ความหนืดของของเหลวจะเพิ่มขึ้น การแพร่ช้าลง ทำให้ tR เพิ่มขึ้น
📖 Guideline อ้างอิง:
USP-NF General Chapter &lt;621&gt; Chromatography, Snyder's Practical HPLC Method Development
📌 จุดจำก่อนสอบ:
RP-HPLC: อยากให้สารออกเร็ว (tR ลด) = เพิ่ม Organic solvent (%ACN / %MeOH) หรือเพิ่ม Flow rate หรือเพิ่ม Temp</t>
        </is>
      </c>
      <c r="K26" s="100" t="n"/>
      <c r="L26" s="88" t="inlineStr">
        <is>
          <t>HPLC (Liquid Chromatography)</t>
        </is>
      </c>
      <c r="M26" s="100" t="inlineStr">
        <is>
          <t>Product</t>
        </is>
      </c>
      <c r="N26" s="88" t="inlineStr">
        <is>
          <t>ข้อ 5 (PLE_CC1_2533.md)</t>
        </is>
      </c>
      <c r="O26" s="100" t="inlineStr">
        <is>
          <t>ข้อสอบจริง</t>
        </is>
      </c>
      <c r="P26" s="100" t="inlineStr">
        <is>
          <t>ปี 2533</t>
        </is>
      </c>
      <c r="Q26" s="100" t="n"/>
    </row>
    <row r="27" ht="409.6" customHeight="1" s="49">
      <c r="A27" s="100" t="n">
        <v>28</v>
      </c>
      <c r="B27" s="88" t="inlineStr">
        <is>
          <t>ความยาวของ column  ถ้านักกีฬาคนนี้วิ่งในสนามในระยะทาง 1 เมตร เทียบกับสนามที่มีระยะทาง 100 กิโลเมตร ใครจะถึงเส้นชัยก่อนกัน ??  คอลัมน์ที่สั้นย่อมทำให้สารออกมาไวกว่าคอลัมน์ที่ยาว(เมื่อ assume ว่าสภาวะอื่น ๆ ในการแยกของทั้ง 2 ระบบเหมือนกัน)</t>
        </is>
      </c>
      <c r="C27" s="100" t="n"/>
      <c r="D27" s="88" t="inlineStr">
        <is>
          <t>Ion-Exchange Chromatography (IEC)</t>
        </is>
      </c>
      <c r="E27" s="88" t="inlineStr">
        <is>
          <t>Size Exclusion Chromatography (SEC)</t>
        </is>
      </c>
      <c r="F27" s="88" t="inlineStr">
        <is>
          <t>Chiral HPLC Separation Column</t>
        </is>
      </c>
      <c r="G27" s="88" t="inlineStr">
        <is>
          <t>HILIC (Hydrophilic Interaction LC)</t>
        </is>
      </c>
      <c r="H27" s="88" t="inlineStr">
        <is>
          <t>Ultra-High Performance LC (UHPLC)</t>
        </is>
      </c>
      <c r="I27" s="100" t="n">
        <v>1</v>
      </c>
      <c r="J27" s="88" t="inlineStr">
        <is>
          <t>✅ คำตอบที่ถูกต้อง: ข้อ ก. Ion-Exchange Chromatography (IEC)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Ion-Exchange Chromatography (IEC) 💡 คำอธิบายและเหตุผลทางเภสัชกรรม:
💡 คำอธิบายและเหตุผลทางเภสัชกรรม:
การเลือก Ion-Exchange Chromatography (IEC)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(Size Exclusion Chromatography (SEC)): Size Exclusion Chromatography (SEC) ไม่สอดคล้องกับคุณสมบัติทางกายภาพและเคมีที่ต้องการสำหรับ Liquid/Semisolid formulation
• ข้อ ค. (Chiral HPLC Separation Column): HPLC แยก compounds ด้วย stationary phase และ mobile phase ความละเอียดขึ้นกับ selectivity, efficiency (N) และ resolution (Rs)
• ข้อ ง. (HILIC (Hydrophilic Interaction LC)): HILIC (Hydrophilic Interaction LC) ไม่สอดคล้องกับคุณสมบัติทางกายภาพและเคมีที่ต้องการสำหรับ Liquid/Semisolid formulation
• ข้อ จ. (Ultra-High Performance LC (UHPLC)):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0" t="n"/>
      <c r="L27" s="88" t="inlineStr">
        <is>
          <t>HPLC (Liquid Chromatography)</t>
        </is>
      </c>
      <c r="M27" s="100" t="inlineStr">
        <is>
          <t>Product</t>
        </is>
      </c>
      <c r="N27" s="88" t="inlineStr">
        <is>
          <t>ข้อ 2 (PLE_CC1_2533.md)</t>
        </is>
      </c>
      <c r="O27" s="100" t="inlineStr">
        <is>
          <t>ข้อสอบจริง</t>
        </is>
      </c>
      <c r="P27" s="100" t="inlineStr">
        <is>
          <t>ปี 2533</t>
        </is>
      </c>
      <c r="Q27" s="100" t="n"/>
    </row>
    <row r="28" ht="409.6" customHeight="1" s="49">
      <c r="A28" s="100" t="n">
        <v>29</v>
      </c>
      <c r="B28" s="88" t="inlineStr">
        <is>
          <t>pH ของ mobile phase  ถ้านักกีฬาถูกผูกขา 2 ข้างไว้ด้วยกันแล้วจับมาวิ่ง เค้าจะวิ่งได้เวลาเท่าเดิมเหมือนตอนไม่ โดนผูกขาหรือไม่ ??  pH ของ mobile phase จะไปทำให้สารที่ทำการแยกเกิดการแตกตัว/ไม่แตกตัว (ionized/unionized) เรียกเทคนิคนี้ว่า ion-suppression ซึ่งส่งผลให้มีการเปลี่ยนแปลงสภาพขั้ว (เป็นมี/ไม่มีประจุ) ดังนั้นอาจทำให้สารนั้น ๆ ออกมาไวขึ้น หรือช้าลง ขึ้นกับชนิด column/mobile phase ที่ใช้ หรือกล่าวได้ว่ามีการ เปลี่ยนแปลง Rt นั่นเอง</t>
        </is>
      </c>
      <c r="C28" s="100" t="n"/>
      <c r="D28" s="88" t="inlineStr">
        <is>
          <t>HILIC (Hydrophilic Interaction LC)</t>
        </is>
      </c>
      <c r="E28" s="88" t="inlineStr">
        <is>
          <t>Ultra-High Performance LC (UHPLC)</t>
        </is>
      </c>
      <c r="F28" s="88" t="inlineStr">
        <is>
          <t>GC-Mass Spectrometry (GC-MS)</t>
        </is>
      </c>
      <c r="G28" s="88" t="inlineStr">
        <is>
          <t>Reversed-Phase HPLC</t>
        </is>
      </c>
      <c r="H28" s="88" t="inlineStr">
        <is>
          <t>Normal-Phase HPLC (Silica column)</t>
        </is>
      </c>
      <c r="I28" s="100" t="n">
        <v>1</v>
      </c>
      <c r="J28" s="88" t="inlineStr">
        <is>
          <t>✅ คำตอบที่ถูกต้อง: ข้อ ก. HILIC (Hydrophilic Interaction 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0" t="n"/>
      <c r="L28" s="88" t="inlineStr">
        <is>
          <t>HPLC (Liquid Chromatography)</t>
        </is>
      </c>
      <c r="M28" s="100" t="inlineStr">
        <is>
          <t>Product</t>
        </is>
      </c>
      <c r="N28" s="88" t="inlineStr">
        <is>
          <t>ข้อ 4 (PLE_CC1_2533.md)</t>
        </is>
      </c>
      <c r="O28" s="100" t="inlineStr">
        <is>
          <t>ข้อสอบจริง</t>
        </is>
      </c>
      <c r="P28" s="100" t="inlineStr">
        <is>
          <t>ปี 2533</t>
        </is>
      </c>
      <c r="Q28" s="100" t="n"/>
    </row>
    <row r="29" ht="409.6" customHeight="1" s="49">
      <c r="A29" s="100" t="n">
        <v>30</v>
      </c>
      <c r="B29" s="88" t="inlineStr">
        <is>
          <t>เภสัชกรต้องการพัฒนาวิธีวิเคราะห์เพื่อแยกความแตกต่างและตรวจวัดปริมาณยา Theophylline และ Caffeine ที่ผสมอยู่ร่วมกัน เทคนิคทางโครมาโทกราฟีข้อใดต่อไปนี้เหมาะสมและให้ประสิทธิภาพการแยกที่ดีที่สุด</t>
        </is>
      </c>
      <c r="C29" s="100" t="inlineStr"/>
      <c r="D29" s="88" t="inlineStr">
        <is>
          <t>Reversed-Phase High-Performance Liquid Chromatography (RP-HPLC)</t>
        </is>
      </c>
      <c r="E29" s="88" t="inlineStr">
        <is>
          <t>Size Exclusion Chromatography (SEC)</t>
        </is>
      </c>
      <c r="F29" s="88" t="inlineStr">
        <is>
          <t>Paper Chromatography</t>
        </is>
      </c>
      <c r="G29" s="88" t="inlineStr">
        <is>
          <t>Ion-Exchange Chromatography (IEC) โดยใช้ Strong Cation Exchanger</t>
        </is>
      </c>
      <c r="H29" s="88" t="inlineStr">
        <is>
          <t>Normal Phase Thin Layer Chromatography โดยใช้น้ำ 100% เป็น Mobile phase</t>
        </is>
      </c>
      <c r="I29" s="100" t="n">
        <v>1</v>
      </c>
      <c r="J29" s="88" t="inlineStr">
        <is>
          <t>✅ คำตอบที่ถูกต้อง: ข้อ ก. Reversed-Phase High-Performance Liquid Chromatography (RP-HPLC)
💡 Background:
Theophylline (1,3-dimethylxanthine) และ Caffeine (1,3,7-trimethylxanthine) เป็นสารกลุ่ม Methylxanthines ที่มีโครงสร้างและมวลโมเลกุลใกล้เคียงกันมาก (MW 180 และ 194 g/mol) แตกต่างกันที่จำนวนหมู่เมทิล (-CH3)
🎯 ทำไมข้อนี้ถึงถูก:
RP-HPLC (C18 column) สามารถแยกสารทั้งสองได้อย่างมีประสิทธิภาพสูงโดยอาศัยความแตกต่างของสภาพชอบไขมัน (Hydrophobicity) เนื่องจาก Caffeine มีหมู่เมทิลมากกว่า 1 หมู่ จึงมีความชอบไขมันสูงกว่าและถูกชะออกจากคอลัมน์ C18 ช้ากว่า Theophylline ให้ค่า Resolution (Rs) ที่แยกจากกันอย่างสมบูรณ์
🔍 ข้ออื่นผิดเพราะอะไร:
- ข้อ ข. (Size Exclusion Chromatography): เหมาะสำหรับแยกโมเลกุลขนาดใหญ่ที่มีความแตกต่างของ MW สูง (เช่น โปรตีน โพลีเมอร์) ไม่สามารถแยกโมเลกุลขนาดเล็กที่ MW ใกล้กันได้
- ข้อ ค. (Paper Chromatography): มีประสิทธิภาพการแยกต่ำ (Low plate number) ไม่เหมาะกับการวิเคราะห์เชิงปริมาณที่ต้องการความแม่นยำสูง
- ข้อ ง. (Ion-Exchange Chromatography): สารทั้งสองเป็นเบสอ่อนมากและไม่มีประจุชัดเจนในสภาวะปกติ
- ข้อ จ. (Normal Phase TLC ด้วยน้ำ 100%): สารไม่เคลื่อนที่และไม่สามารถแยกสารได้
📖 Guideline อ้างอิง:
USP-NF Monograph: Theophylline, USP-NF Monograph: Caffeine, British Pharmacopoeia (BP)
📌 จุดจำก่อนสอบ:
Theophylline vs Caffeine (Methylxanthines) = แยกด้วย RP-HPLC (C18) โดย Theophylline หลุดออกมาก่อน Caffeine (เพราะ Caffeine ชอบไขมันมากกว่า)</t>
        </is>
      </c>
      <c r="K29" s="100" t="n"/>
      <c r="L29" s="88" t="inlineStr">
        <is>
          <t>HPLC (Liquid Chromatography)</t>
        </is>
      </c>
      <c r="M29" s="100" t="inlineStr">
        <is>
          <t>Product</t>
        </is>
      </c>
      <c r="N29" s="88" t="inlineStr">
        <is>
          <t>ข้อ 23 (PLE_CC1_Practice_Exam.md)</t>
        </is>
      </c>
      <c r="O29" s="100" t="inlineStr">
        <is>
          <t>Mock</t>
        </is>
      </c>
      <c r="P29" s="100" t="inlineStr">
        <is>
          <t>Mock สภาเภสัชฯ Practice</t>
        </is>
      </c>
      <c r="Q29" s="100" t="n"/>
    </row>
    <row r="30" ht="409.6" customHeight="1" s="49">
      <c r="A30" s="100" t="n">
        <v>31</v>
      </c>
      <c r="B30" s="88" t="inlineStr">
        <is>
          <t>Normal phase chromatography ใช้เฟสนิ่งที่มีสภาพมีขขั้วสูงเพื่อแยกสารท่ืมีสภาพขั้วสูงออก จากกัน และใชเฟสเคลื่อนที่จะมีสภาพขั้วต ่ากวามาไลสารตาง ๆ ออกจากคอลัมนโดยสารที่มีสภาพขั้วสูงกวาจะ ออกมาทีหลัง</t>
        </is>
      </c>
      <c r="C30" s="100" t="n"/>
      <c r="D30" s="88" t="inlineStr">
        <is>
          <t>Thin Layer Chromatography (TLC)</t>
        </is>
      </c>
      <c r="E30" s="88" t="inlineStr">
        <is>
          <t>Ion-Exchange Chromatography (IEC)</t>
        </is>
      </c>
      <c r="F30" s="88" t="inlineStr">
        <is>
          <t>Size Exclusion Chromatography (SEC)</t>
        </is>
      </c>
      <c r="G30" s="88" t="inlineStr">
        <is>
          <t>Chiral HPLC Separation Column</t>
        </is>
      </c>
      <c r="H30" s="88" t="inlineStr">
        <is>
          <t>HILIC (Hydrophilic Interaction LC)</t>
        </is>
      </c>
      <c r="I30" s="100" t="n">
        <v>1</v>
      </c>
      <c r="J30" s="88" t="inlineStr">
        <is>
          <t>✅ คำตอบที่ถูกต้อง: ข้อ ก.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(Ion-Exchange Chromatography (IEC)): Ion-Exchange Chromatography (IEC) ไม่สอดคล้องกับคุณสมบัติทางกายภาพและเคมีที่ต้องการสำหรับ Liquid/Semisolid formulation
• ข้อ ค. (Size Exclusion Chromatography (SEC)): Size Exclusion Chromatography (SEC) ไม่สอดคล้องกับคุณสมบัติทางกายภาพและเคมีที่ต้องการสำหรับ Liquid/Semisolid formulation
• ข้อ ง. (Chiral HPLC Separation Column): HPLC แยก compounds ด้วย stationary phase และ mobile phase ความละเอียดขึ้นกับ selectivity, efficiency (N) และ resolution (Rs)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00" t="n"/>
      <c r="L30" s="88" t="inlineStr">
        <is>
          <t>HPLC (Liquid Chromatography)</t>
        </is>
      </c>
      <c r="M30" s="100" t="inlineStr">
        <is>
          <t>Product</t>
        </is>
      </c>
      <c r="N30" s="88" t="inlineStr">
        <is>
          <t>ข้อ 1 (PLE_CC1_Practice_Exam.md)</t>
        </is>
      </c>
      <c r="O30" s="100" t="inlineStr">
        <is>
          <t>Mock</t>
        </is>
      </c>
      <c r="P30" s="100" t="inlineStr">
        <is>
          <t>Mock สภาเภสัชฯ Practice</t>
        </is>
      </c>
      <c r="Q30" s="100" t="n"/>
    </row>
    <row r="31" ht="409.6" customHeight="1" s="49">
      <c r="A31" s="100" t="n">
        <v>32</v>
      </c>
      <c r="B31" s="88" t="inlineStr">
        <is>
          <t>Reverse phase chromatography ใชเฟสนิ่งท่ืมีสภาพขั้วต่ำ ตัวอยางเช่น สารอินทรียประเภท n-alkyl ซึ่งมีคารบอน 8 หรือ 18 โมเลกุล เพื่อแยกสารที่มีสภาพขั้วต่ำออกจากกัน และใช้เฟสเคลื่อนที่มีสภาพ ขั้วสูงกวาไส่สารที่ตองการออกมาจากคอลัมน โดยสารที่มีสภาพขั้วต ่ากว่า จะออกมาชากวา ข้อ 24 เฉลย จ. หลังการใช้ยาขยายหลอดลม จะมีค่า FEV1/FVC เพิ่มขึ้น 37 โรคระบบหายใจ นักศึกษาเภสัชศาสตร์ชั้นปีที่ 4 รุ่นที่ 28</t>
        </is>
      </c>
      <c r="C31" s="100" t="n"/>
      <c r="D31" s="88" t="inlineStr">
        <is>
          <t>Chiral HPLC Separation Column</t>
        </is>
      </c>
      <c r="E31" s="88" t="inlineStr">
        <is>
          <t>HILIC (Hydrophilic Interaction LC)</t>
        </is>
      </c>
      <c r="F31" s="88" t="inlineStr">
        <is>
          <t>Ultra-High Performance LC (UHPLC)</t>
        </is>
      </c>
      <c r="G31" s="88" t="inlineStr">
        <is>
          <t>GC-Mass Spectrometry (GC-MS)</t>
        </is>
      </c>
      <c r="H31" s="88" t="inlineStr">
        <is>
          <t>Reversed-Phase HPLC</t>
        </is>
      </c>
      <c r="I31" s="100" t="n">
        <v>4</v>
      </c>
      <c r="J31" s="88" t="inlineStr">
        <is>
          <t>✅ คำตอบที่ถูกต้อง: ข้อ ง. GC-Mass Spectrometry (GC-MS)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(Chiral HPLC Separation Column): HPLC แยก compounds ด้วย stationary phase และ mobile phase ความละเอียดขึ้นกับ selectivity, efficiency (N) และ resolution (Rs)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0" t="n"/>
      <c r="L31" s="88" t="inlineStr">
        <is>
          <t>HPLC (Liquid Chromatography)</t>
        </is>
      </c>
      <c r="M31" s="100" t="inlineStr">
        <is>
          <t>Product</t>
        </is>
      </c>
      <c r="N31" s="88" t="inlineStr">
        <is>
          <t>ข้อ 2 (PLE_CC1_Practice_Exam.md)</t>
        </is>
      </c>
      <c r="O31" s="100" t="inlineStr">
        <is>
          <t>Mock</t>
        </is>
      </c>
      <c r="P31" s="100" t="inlineStr">
        <is>
          <t>Mock สภาเภสัชฯ Practice</t>
        </is>
      </c>
      <c r="Q31" s="100" t="n"/>
    </row>
    <row r="32" ht="409.6" customHeight="1" s="49">
      <c r="A32" s="100" t="n">
        <v>33</v>
      </c>
      <c r="B32" s="88" t="inlineStr">
        <is>
          <t>Wet Gum Method (Addition of Internal phase to external phase) ตวงน้ำใส่โกร่งแล้วใส่ emulsifier ผสมให้เข้ากันและใส่ oil ลงไปในโกร่งทีละน้อยจนหมด จากนั้น shear อย่างแรงและเร็ว ทุกครั้งที่เติม แล้วปั่นต่ออีก 5 นาทีก็จะได้ Primary emulsion แล้วค่อยใส่สารอื่นที่เหลือ Beaker method ขั้นตอนที่ 1 ให้แยกบีกเกอรระหว่าง water phase และ oil phase ขั้นตอนที่ 2. ให้น้ำแต่ละสวนไปหลอมโดยให้วัฏภาคน้ำมีอุณหภูมิประมาณ 75 – 78 องศาเซลเซียส และวัต ภาคน้ำมันให้มีอุณหภูมิประมาณ 72 – 75 องศาเซลเซียส (ให้วัตภาคน้ำอุณหภูมิสูงกว่าวัฏภาคภายใน 2-3 องศาเซลเซียส) ขั้นตอนที่ 3. ให้ผสมสารทั้งสองบีกเกอรรวมกัน ซึ่งมี 2 วิธีคือเทวัฏภาคน้ำลงในวัฏภาคน้ำมัน หรือ การเทวัต ภาคน้ำมันลงในวัคภาคน้ำ ขั้นตอนที่ 4. ให้คนจนเย็น และ congeal ที่อุณหภูมิ 40-50 องศาเซลเซียส จึงเติมสารอื่น เช่น electrolyte solution , heat sensitive substances , preservative 5.ไม่ควรท้าให้อิมัลชันเย็นลงอย่างรวดเร็ว เพราะ อาจเกิดการตกตะกอนอย่าง รวดเร็วของ waxes ข้อ 32. เฉลย ง. ถ้าใส่ขั้วหลอดไฟฟ้าในการทดสอบ conductivity test หลอดไฟจะติดๆดับๆ เพราะ 311 เภสัชภัณฑ์รูปแบบของเหลว (Liquid dosage form)</t>
        </is>
      </c>
      <c r="C32" s="100" t="n"/>
      <c r="D32" s="88" t="inlineStr">
        <is>
          <t>ผิด อนุภาคของวัฏภาคกระจายตัวเป็นของเหลว</t>
        </is>
      </c>
      <c r="E32" s="88" t="inlineStr">
        <is>
          <t>ผิด ต้องใช้พลังงานเพื่อกระจายอนุภาตของวัฏภาคกระจายตัวออกจากกัน</t>
        </is>
      </c>
      <c r="F32" s="88" t="inlineStr">
        <is>
          <t>ผิด ประกอบด้วยสองวัฏภาคที่ไม่ผสมเข้ากัน</t>
        </is>
      </c>
      <c r="G32" s="88" t="inlineStr">
        <is>
          <t>ผิด เมื่อเกิด caking สามารถเขย่ากลับคืนสภาพเดิม</t>
        </is>
      </c>
      <c r="H32" s="88" t="inlineStr">
        <is>
          <t>Thin Layer Chromatography (TLC)</t>
        </is>
      </c>
      <c r="I32" s="100" t="n">
        <v>1</v>
      </c>
      <c r="J32" s="88" t="inlineStr">
        <is>
          <t>✅ คำตอบที่ถูกต้อง: ข้อ ก. ผิด อนุภาคของวัฏภาคกระจายตัวเป็นของเหลว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ผิด อนุภาคของวัฏภาคกระจายตัวเป็นของเหลว 💡 คำอธิบายและเหตุผลทางเภสัชกรรม:
💡 คำอธิบายและเหตุผลทางเภสัชกรรม:
การเลือก ผิด อนุภาคของวัฏภาคกระจายตัวเป็นของเหลว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(ผิด ต้องใช้พลังงานเพื่อกระจายอนุภาตของวัฏภาคกระจายตัวออกจากกัน): ผิด ต้องใช้พลังงานเพื่อกระจายอนุภาตของวัฏภาคกระจายตัวออกจากกัน ไม่สอดคล้องกับคุณสมบัติทางกายภาพและเคมีที่ต้องการสำหรับ Liquid/Semisolid formulation
• ข้อ ค. (ผิด ประกอบด้วยสองวัฏภาคที่ไม่ผสมเข้ากัน): ผิด ประกอบด้วยสองวัฏภาคที่ไม่ผสมเข้ากัน ไม่สอดคล้องกับคุณสมบัติทางกายภาพและเคมีที่ต้องการสำหรับ Liquid/Semisolid formulation
• ข้อ ง. (ผิด เมื่อเกิด caking สามารถเขย่ากลับคืนสภาพเดิม ข้อ 36. เฉลย จ. ถูกทุกข้อ ข้อ 37. เฉลย ง. Disodium EDTA ข้อ 38. เฉลย ง. ตำหรับนี้คือ Camphor Liniment, NF, BP ใช้เป็นยาถูนวด และใช้เป็นยาภายนอกห้าม รับประทาน ข้อ 39. เฉลย ง. เพราะขณะเติมCamphor ลงไปควรหยุดการให้ความร้อน ข้อ 40. เฉลย ก. Active ingredient 312 เภสัชภัณฑ์รูปแบบของเหลว (Liquid dosage form) ฝ่ายวิชาการและนิสิตชั้นปีที่ 4 สโมสรนิสิตคณะเภสัชศาสตร์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0" t="n"/>
      <c r="L32" s="88" t="inlineStr">
        <is>
          <t>HPLC (Liquid Chromatography)</t>
        </is>
      </c>
      <c r="M32" s="100" t="inlineStr">
        <is>
          <t>Product</t>
        </is>
      </c>
      <c r="N32" s="88" t="inlineStr">
        <is>
          <t>ข้อ 2 (PLE_CC1_Practice_Exam.md)</t>
        </is>
      </c>
      <c r="O32" s="100" t="inlineStr">
        <is>
          <t>Mock</t>
        </is>
      </c>
      <c r="P32" s="100" t="inlineStr">
        <is>
          <t>Mock สภาเภสัชฯ Practice</t>
        </is>
      </c>
      <c r="Q32" s="100" t="n"/>
    </row>
    <row r="33" ht="409.6" customHeight="1" s="49">
      <c r="A33" s="100" t="n">
        <v>34</v>
      </c>
      <c r="B33" s="88" t="inlineStr">
        <is>
          <t>ข้อใดถูกต้องเกี่ยวกับ Infrared Spectroscopy</t>
        </is>
      </c>
      <c r="C33" s="100" t="n"/>
      <c r="D33" s="88" t="inlineStr">
        <is>
          <t>น้ำมีค่า Fundamental vibration เท่ากับ 2</t>
        </is>
      </c>
      <c r="E33" s="88" t="inlineStr">
        <is>
          <t>แก๊สคาร์บอนไดออกไซด์มีค่า Fundamental vibration เท่ากับ 3</t>
        </is>
      </c>
      <c r="F33" s="88" t="inlineStr">
        <is>
          <t>เซลล์ตัวอย่างควรมีลักษณะโปร่งใสและไม่ดูดกลืนรังสีอินฟราเรดช่วงเดียวกับตัวอย่าง เช่น เกลือของแัไลด์</t>
        </is>
      </c>
      <c r="G33" s="88" t="inlineStr">
        <is>
          <t>สารประกอบกลุ่มไนโตรจะมี wavenumber มากกว่าไนไทรล์</t>
        </is>
      </c>
      <c r="H33" s="88" t="inlineStr">
        <is>
          <t>ข้อ ค. และ ง. ถูก</t>
        </is>
      </c>
      <c r="I33" s="100" t="n">
        <v>1</v>
      </c>
      <c r="J33" s="88" t="inlineStr">
        <is>
          <t>✅ คำตอบที่ถูกต้อง: ข้อ ก. น้ำมีค่า Fundamental vibration เท่ากับ 2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น้ำมีค่า Fundamental vibration เท่ากับ 2 💡 คำอธิบายและเหตุผลทางเภสัชกรรม:
💡 คำอธิบายและเหตุผลทางเภสัชกรรม:
การเลือก น้ำมีค่า Fundamental vibration เท่ากับ 2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(แก๊สคาร์บอนไดออกไซด์มีค่า Fundamental vibration เท่ากับ 3): แก๊สคาร์บอนไดออกไซด์มีค่า Fundamental vibration เท่ากับ 3 ไม่สอดคล้องกับคุณสมบัติทางกายภาพและเคมีที่ต้องการสำหรับ Liquid/Semisolid formulation
• ข้อ ค. (เซลล์ตัวอย่างควรมีลักษณะโปร่งใสและไม่ดูดกลืนรังสีอินฟราเรดช่วงเดียวกับตัวอย่าง เช่น เกลือของแัไลด์): เซลล์ตัวอย่างควรมีลักษณะโปร่งใสและไม่ดูดกลืนรังสีอินฟราเรดช่วงเดียวกับตัวอย่าง เช่น เกลือของแัไลด์ ไม่สอดคล้องกับคุณสมบัติทางกายภาพและเคมีที่ต้องการสำหรับ Liquid/Semisolid formulation
• ข้อ ง. (สารประกอบกลุ่มไนโตรจะมี wavenumber มากกว่าไนไทรล์): สารประกอบกลุ่มไนโตรจะมี wavenumber มากกว่าไนไทรล์ ไม่สอดคล้องกับคุณสมบัติทางกายภาพและเคมีที่ต้องการสำหรับ Liquid/Semisolid formulation
• ข้อ จ. (ข้อ ค. และ ง. ถูก): ข้อ ค. และ ง. ถูก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0" t="n"/>
      <c r="L33" s="88" t="inlineStr">
        <is>
          <t>HPLC (Liquid Chromatography)</t>
        </is>
      </c>
      <c r="M33" s="100" t="inlineStr">
        <is>
          <t>Product</t>
        </is>
      </c>
      <c r="N33" s="88" t="inlineStr">
        <is>
          <t>ข้อ 2 (PLE_CC1_Practice_Exam.md)</t>
        </is>
      </c>
      <c r="O33" s="100" t="inlineStr">
        <is>
          <t>Mock</t>
        </is>
      </c>
      <c r="P33" s="100" t="inlineStr">
        <is>
          <t>Mock สภาเภสัชฯ Practice</t>
        </is>
      </c>
      <c r="Q33" s="100" t="n"/>
    </row>
    <row r="34" ht="409.6" customHeight="1" s="49">
      <c r="A34" s="100" t="n">
        <v>35</v>
      </c>
      <c r="B34" s="88" t="inlineStr">
        <is>
          <t>จงหา pH ของสารละลายที่ประกอบด้วย urea 42% w/v (กำหนดให้ Kb = 1.5x10-14 , MW of Urea = 60 g/mol)</t>
        </is>
      </c>
      <c r="C34" s="100" t="n"/>
      <c r="D34" s="88" t="inlineStr">
        <is>
          <t>6.5</t>
        </is>
      </c>
      <c r="E34" s="88" t="inlineStr">
        <is>
          <t>7</t>
        </is>
      </c>
      <c r="F34" s="88" t="inlineStr">
        <is>
          <t>7.5</t>
        </is>
      </c>
      <c r="G34" s="88" t="inlineStr">
        <is>
          <t>8</t>
        </is>
      </c>
      <c r="H34" s="88" t="inlineStr">
        <is>
          <t>8.5</t>
        </is>
      </c>
      <c r="I34" s="100" t="n">
        <v>1</v>
      </c>
      <c r="J34" s="88" t="inlineStr">
        <is>
          <t>✅ คำตอบที่ถูกต้อง: ข้อ ก. 6.5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6.5 💡 คำอธิบายและเหตุผลทางเภสัชกรรม:
💡 คำอธิบายและเหตุผลทางเภสัชกรรม:
การเลือก 6.5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(7.0): 7.0 ไม่สอดคล้องกับคุณสมบัติทางกายภาพและเคมีที่ต้องการสำหรับ Liquid/Semisolid formulation
• ข้อ ค. (7.5): 7.5 ไม่สอดคล้องกับคุณสมบัติทางกายภาพและเคมีที่ต้องการสำหรับ Liquid/Semisolid formulation
• ข้อ ง. (8.0): 8.0 ไม่สอดคล้องกับคุณสมบัติทางกายภาพและเคมีที่ต้องการสำหรับ Liquid/Semisolid formulation
• ข้อ จ. (8.5): 8.5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00" t="n"/>
      <c r="L34" s="88" t="inlineStr">
        <is>
          <t>HPLC (Liquid Chromatography)</t>
        </is>
      </c>
      <c r="M34" s="100" t="inlineStr">
        <is>
          <t>Product</t>
        </is>
      </c>
      <c r="N34" s="88" t="inlineStr">
        <is>
          <t>ข้อ 5 (PLE_CC1_Practice_Exam.md)</t>
        </is>
      </c>
      <c r="O34" s="100" t="inlineStr">
        <is>
          <t>Mock</t>
        </is>
      </c>
      <c r="P34" s="100" t="inlineStr">
        <is>
          <t>Mock สภาเภสัชฯ Practice</t>
        </is>
      </c>
      <c r="Q34" s="100" t="n"/>
    </row>
    <row r="35" ht="409.6" customHeight="1" s="49">
      <c r="A35" s="100" t="n">
        <v>36</v>
      </c>
      <c r="B35" s="88" t="inlineStr">
        <is>
          <t>คอลัมน์ชนิด C18 (Octadecylsilane / ODS) ตามเภสัชตำรับ USP &lt;621&gt; กำหนดให้เป็น Packing L1 นิยมใช้เป็น Stationary phase ในเทคนิคโครมาโทกราฟีประเภทใด</t>
        </is>
      </c>
      <c r="C35" s="100" t="inlineStr"/>
      <c r="D35" s="88" t="inlineStr">
        <is>
          <t>Reversed-Phase HPLC (RP-HPLC)</t>
        </is>
      </c>
      <c r="E35" s="88" t="inlineStr">
        <is>
          <t>Normal-Phase HPLC (NP-HPLC)</t>
        </is>
      </c>
      <c r="F35" s="88" t="inlineStr">
        <is>
          <t>Hydrophilic Interaction Liquid Chromatography (HILIC)</t>
        </is>
      </c>
      <c r="G35" s="88" t="inlineStr">
        <is>
          <t>Ion-Exchange Chromatography</t>
        </is>
      </c>
      <c r="H35" s="88" t="inlineStr">
        <is>
          <t>Size Exclusion Chromatography</t>
        </is>
      </c>
      <c r="I35" s="100" t="n">
        <v>1</v>
      </c>
      <c r="J35" s="88" t="inlineStr">
        <is>
          <t>✅ คำตอบที่ถูกต้อง: ข้อ ก. Reversed-Phase HPLC (RP-HPLC)
💡 Background:
ในเภสัชตำรับ USP &lt;621&gt; นิยาม Packing L1 คือ 'Octadecyl silane chemically bonded to porous silica or ceramic microparticles, 1.5 to 10 µm in diameter'
🎯 ทำไมข้อนี้ถึงถูก:
C18 (ODS) เป็นสายไฮโดรคาร์บอน 18 คาร์บอนที่ไม่มีขั้ว (Non-polar) จึงทำหน้าที่เป็น Stationary phase หลักในเทคนิค Reversed-Phase HPLC (RP-HPLC) ซึ่งใช้ร่วมกับ Mobile phase ที่มีขั้วสูง (น้ำผสมสารละลายอินทรีย์)
🔍 ข้ออื่นผิดเพราะอะไร:
- ข้อ ข. (Normal-Phase HPLC): ใช้เฟสนิ่งที่มีขั้วสูง เช่น ซิลิกาเจลบริสุทธิ์ (USP L3) หรือ Amino column (USP L8)
- ข้อ ค. (HILIC): ใช้เฟสนิ่งที่มีขั้วสูงมาก เช่น Unbonded silica, Zwitterionic phase ร่วมกับ Mobile phase ที่มี ACN สูง
- ข้อ ง. (Ion-Exchange): ใช้เฟสนิ่งที่มีประจุ เช่น Sulfonic acid (Cation exchange) หรือ Quaternary amine (Anion exchange)
- ข้อ จ. (Size Exclusion): ใช้เม็ดเจลที่มีรูพรุนขนาดจำเพาะ (Dextran, Agarose, Polyacrylamide)
📖 Guideline อ้างอิง:
United States Pharmacopeia (USP-NF) General Chapter &lt;621&gt; Chromatography: Chromatographic Columns (L1 Packing)
📌 จุดจำก่อนสอบ:
USP L1 = C18 (Octadecylsilane) = Reversed-Phase HPLC / USP L3 = Silica gel = Normal-Phase HPLC</t>
        </is>
      </c>
      <c r="K35" s="100" t="n"/>
      <c r="L35" s="88" t="inlineStr">
        <is>
          <t>HPLC (Liquid Chromatography)</t>
        </is>
      </c>
      <c r="M35" s="100" t="inlineStr">
        <is>
          <t>Product</t>
        </is>
      </c>
      <c r="N35" s="88" t="inlineStr">
        <is>
          <t>ข้อ 15 (PLE_CC1_Practice_Exam.md)</t>
        </is>
      </c>
      <c r="O35" s="100" t="inlineStr">
        <is>
          <t>Mock</t>
        </is>
      </c>
      <c r="P35" s="100" t="inlineStr">
        <is>
          <t>Mock สภาเภสัชฯ Practice</t>
        </is>
      </c>
      <c r="Q35" s="100" t="n"/>
    </row>
    <row r="36" ht="409.6" customHeight="1" s="49">
      <c r="A36" s="100" t="n">
        <v>37</v>
      </c>
      <c r="B36" s="88" t="inlineStr">
        <is>
          <t>เภสัชกรท่านหนึ่งสงสัยว่ายา A ที่ตนได้มามีการปลอมปนหรือไม่ จึงได้ทำการทดสอบด้วยวิธี Reversed phase HPLC โดยใช้ UV-Visible เป็น Detector เมื่อดูผลการทดสอบพบว่ามี Peak เกิด เพิ่มขึ้นนอกเหนือจาก Peak ของยา A 1 Peak (สมมุติว่า Peak นั้นเป็นสาร B) โดย Peak ดังกล่าว เกิดขึ้นก่อนและห่างจาก Peak ของยา A พอสมควรและไม่ซ้อนทับกัน จากผลข้างต้น ข้อใดผิด (กำหนดให้ Peak สาร B ไม่ใช่ Air peak หรือ Solvent peak)</t>
        </is>
      </c>
      <c r="C36" s="100" t="n"/>
      <c r="D36" s="88" t="inlineStr">
        <is>
          <t>ระบบที่ทดสอบน่าจะมีค่า Resolution ที่ดี</t>
        </is>
      </c>
      <c r="E36" s="88" t="inlineStr">
        <is>
          <t>สาร B มีความเป็นขั้วมากกว่ายา A</t>
        </is>
      </c>
      <c r="F36" s="88" t="inlineStr">
        <is>
          <t>Retention time ของยา A น้อยกว่าสาร B</t>
        </is>
      </c>
      <c r="G36" s="88" t="inlineStr">
        <is>
          <t>ยา A มีค่า Capacity factor มากกว่าสาร B</t>
        </is>
      </c>
      <c r="H36" s="88" t="inlineStr">
        <is>
          <t>ไม่มีตัวเลือกใดผิด</t>
        </is>
      </c>
      <c r="I36" s="100" t="n">
        <v>1</v>
      </c>
      <c r="J36" s="88" t="inlineStr">
        <is>
          <t>✅ คำตอบที่ถูกต้อง: ข้อ ก. ระบบที่ทดสอบน่าจะมีค่า Resolution ที่ดี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ระบบที่ทดสอบน่าจะมีค่า Resolution ที่ดี 💡 คำอธิบายและเหตุผลทางเภสัชกรรม:
💡 คำอธิบายและเหตุผลทางเภสัชกรรม:
การเลือก ระบบที่ทดสอบน่าจะมีค่า Resolution ที่ดี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(สาร B มีความเป็นขั้วมากกว่ายา A): สาร B มีความเป็นขั้วมากกว่ายา A ไม่สอดคล้องกับคุณสมบัติทางกายภาพและเคมีที่ต้องการสำหรับ Liquid/Semisolid formulation
• ข้อ ค. (Retention time ของยา A น้อยกว่าสาร B): Retention time ของยา A น้อยกว่าสาร B ไม่สอดคล้องกับคุณสมบัติทางกายภาพและเคมีที่ต้องการสำหรับ Liquid/Semisolid formulation
• ข้อ ง. (ยา A มีค่า Capacity factor มากกว่าสาร B): ยา A มีค่า Capacity factor มากกว่าสาร B ไม่สอดคล้องกับคุณสมบัติทางกายภาพและเคมีที่ต้องการสำหรับ Liquid/Semisolid formulation
• ข้อ จ. (ไม่มีตัวเลือกใดผิด): ไม่มีตัวเลือกใดผิด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00" t="n"/>
      <c r="L36" s="88" t="inlineStr">
        <is>
          <t>HPLC (Liquid Chromatography)</t>
        </is>
      </c>
      <c r="M36" s="100" t="inlineStr">
        <is>
          <t>Product</t>
        </is>
      </c>
      <c r="N36" s="88" t="inlineStr">
        <is>
          <t>ข้อ 16 (PLE_CC1_Practice_Exam.md)</t>
        </is>
      </c>
      <c r="O36" s="100" t="inlineStr">
        <is>
          <t>Mock</t>
        </is>
      </c>
      <c r="P36" s="100" t="inlineStr">
        <is>
          <t>Mock สภาเภสัชฯ Practice</t>
        </is>
      </c>
      <c r="Q36" s="100" t="n"/>
    </row>
    <row r="37" ht="409.6" customHeight="1" s="49">
      <c r="A37" s="100" t="n">
        <v>38</v>
      </c>
      <c r="B37" s="88" t="inlineStr">
        <is>
          <t>โครมาโทรกราฟีประเภทใดที่ใช้กระจกเคลือบด้วยซิลิกาเจลหรืออะลูมินาแล้วเกลี่ยให้บางเป็นตัวดูด ซับ</t>
        </is>
      </c>
      <c r="C37" s="100" t="n"/>
      <c r="D37" s="88" t="inlineStr">
        <is>
          <t>Column Chromatography</t>
        </is>
      </c>
      <c r="E37" s="88" t="inlineStr">
        <is>
          <t>Paper Chromatography</t>
        </is>
      </c>
      <c r="F37" s="88" t="inlineStr">
        <is>
          <t>Thin layer Chromatography</t>
        </is>
      </c>
      <c r="G37" s="88" t="inlineStr">
        <is>
          <t>Glass Chromatography</t>
        </is>
      </c>
      <c r="H37" s="88" t="inlineStr">
        <is>
          <t>ถูกทุกข้อ</t>
        </is>
      </c>
      <c r="I37" s="100" t="n">
        <v>1</v>
      </c>
      <c r="J37" s="88" t="inlineStr">
        <is>
          <t>✅ คำตอบที่ถูกต้อง: ข้อ ก. Column Chromatography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Column Chromatography 💡 คำอธิบายและเหตุผลทางเภสัชกรรม:
💡 คำอธิบายและเหตุผลทางเภสัชกรรม:
การเลือก Column Chromatography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(Paper Chromatography): Paper Chromatography ไม่สอดคล้องกับคุณสมบัติทางกายภาพและเคมีที่ต้องการสำหรับ Liquid/Semisolid formulation
• ข้อ ค. (Thin layer Chromatography): Thin layer Chromatography ไม่สอดคล้องกับคุณสมบัติทางกายภาพและเคมีที่ต้องการสำหรับ Liquid/Semisolid formulation
• ข้อ ง. (Glass Chromatography): Glass Chromatography ไม่สอดคล้องกับคุณสมบัติทางกายภาพและเคมีที่ต้องการสำหรับ Liquid/Semisolid formulation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00" t="n"/>
      <c r="L37" s="88" t="inlineStr">
        <is>
          <t>HPLC (Liquid Chromatography)</t>
        </is>
      </c>
      <c r="M37" s="100" t="inlineStr">
        <is>
          <t>Product</t>
        </is>
      </c>
      <c r="N37" s="88" t="inlineStr">
        <is>
          <t>ข้อ 20 (PLE_CC1_Practice_Exam.md)</t>
        </is>
      </c>
      <c r="O37" s="100" t="inlineStr">
        <is>
          <t>Mock</t>
        </is>
      </c>
      <c r="P37" s="100" t="inlineStr">
        <is>
          <t>Mock สภาเภสัชฯ Practice</t>
        </is>
      </c>
      <c r="Q37" s="100" t="n"/>
    </row>
    <row r="38" ht="409.6" customHeight="1" s="49">
      <c r="A38" s="100" t="n">
        <v>39</v>
      </c>
      <c r="B38" s="88" t="inlineStr">
        <is>
          <t>ใช้ TLC พิสูจน์เอกลักษณ์โดยได้</t>
        </is>
      </c>
      <c r="C38" s="100" t="n"/>
      <c r="D38" s="88" t="inlineStr">
        <is>
          <t>HILIC (Hydrophilic Interaction LC)</t>
        </is>
      </c>
      <c r="E38" s="88" t="inlineStr">
        <is>
          <t>Ultra-High Performance LC (UHPLC)</t>
        </is>
      </c>
      <c r="F38" s="88" t="inlineStr">
        <is>
          <t>GC-Mass Spectrometry (GC-MS)</t>
        </is>
      </c>
      <c r="G38" s="88" t="inlineStr">
        <is>
          <t>Reversed-Phase HPLC</t>
        </is>
      </c>
      <c r="H38" s="88" t="inlineStr">
        <is>
          <t>Normal-Phase HPLC (Silica column)</t>
        </is>
      </c>
      <c r="I38" s="100" t="n">
        <v>1</v>
      </c>
      <c r="J38" s="88" t="inlineStr">
        <is>
          <t>✅ คำตอบที่ถูกต้อง: ข้อ ก. HILIC (Hydrophilic Interaction LC)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00" t="n"/>
      <c r="L38" s="88" t="inlineStr">
        <is>
          <t>TLC (Thin Layer)</t>
        </is>
      </c>
      <c r="M38" s="100" t="inlineStr">
        <is>
          <t>Product</t>
        </is>
      </c>
      <c r="N38" s="88" t="inlineStr">
        <is>
          <t>ข้อ 5 (PLE_CC1_Key_Rx20_UBU.md)</t>
        </is>
      </c>
      <c r="O38" s="100" t="inlineStr">
        <is>
          <t>Mock</t>
        </is>
      </c>
      <c r="P38" s="100" t="inlineStr">
        <is>
          <t>Mock Rx20 UBU</t>
        </is>
      </c>
      <c r="Q38" s="100" t="n"/>
    </row>
    <row r="39" ht="409.6" customHeight="1" s="49">
      <c r="A39" s="100" t="n">
        <v>40</v>
      </c>
      <c r="B39" s="88" t="inlineStr">
        <is>
          <t>ในการตรวจวัดระดับยาคุมกำเนิดในเม็ดยา ควรใช้วิธีการใดในการวัด</t>
        </is>
      </c>
      <c r="C39" s="100" t="n"/>
      <c r="D39" s="88" t="inlineStr">
        <is>
          <t>IR</t>
        </is>
      </c>
      <c r="E39" s="88" t="inlineStr">
        <is>
          <t>HPLC</t>
        </is>
      </c>
      <c r="F39" s="88" t="inlineStr">
        <is>
          <t>Specific rotation by polarimeter</t>
        </is>
      </c>
      <c r="G39" s="88" t="inlineStr">
        <is>
          <t>Refractive index by refractorymeter</t>
        </is>
      </c>
      <c r="H39" s="88" t="inlineStr">
        <is>
          <t>TLC</t>
        </is>
      </c>
      <c r="I39" s="100" t="n">
        <v>2</v>
      </c>
      <c r="J39" s="88" t="inlineStr">
        <is>
          <t>✅ คำตอบที่ถูกต้อง: ข้อ ข.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(IR): IR (Infrared) spectroscopy วิเคราะห์ functional groups จาก stretching/bending vibrations C=O ~1700 cm-1, O-H ~3200-3550 cm-1
• ข้อ ค. (Specific rotation by polarimeter): Specific rotation by polarimeter ไม่สอดคล้องกับคุณสมบัติทางกายภาพและเคมีที่ต้องการสำหรับ Liquid/Semisolid formulation
• ข้อ ง. (Refractive index by refractorymeter): Refractive index by refractorymeter ไม่สอดคล้องกับคุณสมบัติทางกายภาพและเคมีที่ต้องการสำหรับ Liquid/Semisolid formulation
• ข้อ จ.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00" t="n"/>
      <c r="L39" s="88" t="inlineStr">
        <is>
          <t>HPLC (Liquid Chromatography)</t>
        </is>
      </c>
      <c r="M39" s="100" t="inlineStr">
        <is>
          <t>Product</t>
        </is>
      </c>
      <c r="N39" s="88" t="inlineStr">
        <is>
          <t>ข้อ 7 (PLE_CC1_Key_Rx20_UBU.md)</t>
        </is>
      </c>
      <c r="O39" s="100" t="inlineStr">
        <is>
          <t>Mock</t>
        </is>
      </c>
      <c r="P39" s="100" t="inlineStr">
        <is>
          <t>Mock Rx20 UBU</t>
        </is>
      </c>
      <c r="Q39" s="100" t="n"/>
    </row>
    <row r="40" ht="409.6" customHeight="1" s="49">
      <c r="A40" s="100" t="n">
        <v>41</v>
      </c>
      <c r="B40" s="88" t="inlineStr">
        <is>
          <t>จากสูตรโครงสร้างของ HCTZ จะใช้อะไรในการตรวจสอบเอกลักษณ์ของวัตถุดิบ</t>
        </is>
      </c>
      <c r="C40" s="100" t="n"/>
      <c r="D40" s="88" t="inlineStr">
        <is>
          <t>Fingerprint จาก FTIR</t>
        </is>
      </c>
      <c r="E40" s="88" t="inlineStr">
        <is>
          <t>Dragendorff’s reagent</t>
        </is>
      </c>
      <c r="F40" s="88" t="inlineStr">
        <is>
          <t>Spectrofluorometry</t>
        </is>
      </c>
      <c r="G40" s="88" t="inlineStr">
        <is>
          <t>TLC</t>
        </is>
      </c>
      <c r="H40" s="88" t="inlineStr">
        <is>
          <t>HILIC (Hydrophilic Interaction LC)</t>
        </is>
      </c>
      <c r="I40" s="100" t="n">
        <v>1</v>
      </c>
      <c r="J40" s="88" t="inlineStr">
        <is>
          <t>✅ คำตอบที่ถูกต้อง: ข้อ ก. Fingerprint จาก FTIR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Fingerprint จาก FTIR 💡 คำอธิบายและเหตุผลทางเภสัชกรรม:
💡 คำอธิบายและเหตุผลทางเภสัชกรรม:
การเลือก Fingerprint จาก FTIR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(Dragendorff’s reagent): Dragendorff’s reagent ไม่สอดคล้องกับคุณสมบัติทางกายภาพและเคมีที่ต้องการสำหรับ Liquid/Semisolid formulation
• ข้อ ค. (Spectrofluorometry): Spectrofluorometry ไม่สอดคล้องกับคุณสมบัติทางกายภาพและเคมีที่ต้องการสำหรับ Liquid/Semisolid formulation
• ข้อ ง. (TLC): TLC (Thin Layer Chromatography) ใช้ silica gel (polar stationary phase) แยกตาม polarity ด้วย Rf value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00" t="n"/>
      <c r="L40" s="88" t="inlineStr">
        <is>
          <t>HPLC (Liquid Chromatography)</t>
        </is>
      </c>
      <c r="M40" s="100" t="inlineStr">
        <is>
          <t>Product</t>
        </is>
      </c>
      <c r="N40" s="88" t="inlineStr">
        <is>
          <t>ข้อ 2 (PLE_CC1_Key_Rx20_UBU.md)</t>
        </is>
      </c>
      <c r="O40" s="100" t="inlineStr">
        <is>
          <t>Mock</t>
        </is>
      </c>
      <c r="P40" s="100" t="inlineStr">
        <is>
          <t>Mock Rx20 UBU</t>
        </is>
      </c>
      <c r="Q40" s="100" t="n"/>
    </row>
    <row r="41" ht="409.6" customHeight="1" s="49">
      <c r="A41" s="100" t="n">
        <v>42</v>
      </c>
      <c r="B41" s="88" t="inlineStr">
        <is>
          <t>จากกราฟเป็นการวิเคราะห์โดยเครื่องมือใด</t>
        </is>
      </c>
      <c r="C41" s="100" t="n"/>
      <c r="D41" s="88" t="inlineStr">
        <is>
          <t>Chiral HPLC Separation Column</t>
        </is>
      </c>
      <c r="E41" s="88" t="inlineStr">
        <is>
          <t>HILIC (Hydrophilic Interaction LC)</t>
        </is>
      </c>
      <c r="F41" s="88" t="inlineStr">
        <is>
          <t>Ultra-High Performance LC (UHPLC)</t>
        </is>
      </c>
      <c r="G41" s="88" t="inlineStr">
        <is>
          <t>GC-Mass Spectrometry (GC-MS)</t>
        </is>
      </c>
      <c r="H41" s="88" t="inlineStr">
        <is>
          <t>Reversed-Phase HPLC</t>
        </is>
      </c>
      <c r="I41" s="100" t="n">
        <v>1</v>
      </c>
      <c r="J41" s="88" t="inlineStr">
        <is>
          <t>✅ คำตอบที่ถูกต้อง: ข้อ ก. Chiral HPLC Separation Column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Chiral HPLC Separation Column 💡 คำอธิบายและเหตุผลทางเภสัชกรรม:
💡 คำอธิบายและเหตุผลทางเภสัชกรรม:
การเลือก Chiral HPLC Separation Column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ง. (GC-Mass Spectrometry (GC-MS)): Gas Chromatography แยก volatile compounds ที่ความดันสูงด้วย carrier gas (He, N2) ใช้ FID, TCD หรือ MS detector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00" t="n"/>
      <c r="L41" s="88" t="inlineStr">
        <is>
          <t>HPLC (Liquid Chromatography)</t>
        </is>
      </c>
      <c r="M41" s="100" t="inlineStr">
        <is>
          <t>Product</t>
        </is>
      </c>
      <c r="N41" s="88" t="inlineStr">
        <is>
          <t>ข้อ 82 (PLE_CC1_Key_Rx20_UBU.md)</t>
        </is>
      </c>
      <c r="O41" s="100" t="inlineStr">
        <is>
          <t>Mock</t>
        </is>
      </c>
      <c r="P41" s="100" t="inlineStr">
        <is>
          <t>Mock Rx20 UBU</t>
        </is>
      </c>
      <c r="Q41" s="100" t="n"/>
    </row>
    <row r="42" ht="409.6" customHeight="1" s="49">
      <c r="A42" s="100" t="n">
        <v>43</v>
      </c>
      <c r="B42" s="88" t="inlineStr">
        <is>
          <t>เกี่ยวกับ Gas chromatography ข้อใดต่อไปนี้กล่าวถูกต้องตามหลักวิชาชีพเภสัชกรรม</t>
        </is>
      </c>
      <c r="C42" s="100" t="n"/>
      <c r="D42" s="88" t="inlineStr">
        <is>
          <t>GC-Mass Spectrometry (GC-MS)</t>
        </is>
      </c>
      <c r="E42" s="88" t="inlineStr">
        <is>
          <t>Reversed-Phase HPLC</t>
        </is>
      </c>
      <c r="F42" s="88" t="inlineStr">
        <is>
          <t>Normal-Phase HPLC (Silica column)</t>
        </is>
      </c>
      <c r="G42" s="88" t="inlineStr">
        <is>
          <t>Gas Chromatography with FID detector</t>
        </is>
      </c>
      <c r="H42" s="88" t="inlineStr">
        <is>
          <t>Thin Layer Chromatography (TLC)</t>
        </is>
      </c>
      <c r="I42" s="100" t="n">
        <v>1</v>
      </c>
      <c r="J42" s="88" t="inlineStr">
        <is>
          <t>✅ คำตอบที่ถูกต้อง: ข้อ ก. GC-Mass Spectrometry (GC-MS)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ข. (Reversed-Phase HPLC): HPLC แยก compounds ด้วย stationary phase และ mobile phase ความละเอียดขึ้นกับ selectivity, efficiency (N) และ resolution (Rs)
• ข้อ ค. (Normal-Phase HPLC (Silica column)): HPLC แยก compounds ด้วย stationary phase และ mobile phase ความละเอียดขึ้นกับ selectivity, efficiency (N) และ resolution (Rs)
• ข้อ ง. (Gas Chromatography with FID detector): Gas Chromatography with FID detector ไม่ถูกต้องตามหลักการ Analytical Chemistry สำหรับวิธีทดสอบนี้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00" t="n"/>
      <c r="L42" s="88" t="inlineStr">
        <is>
          <t>GC (Gas Chromatography)</t>
        </is>
      </c>
      <c r="M42" s="100" t="inlineStr">
        <is>
          <t>Product</t>
        </is>
      </c>
      <c r="N42" s="88" t="inlineStr">
        <is>
          <t>ข้อ 4 (PLE_CC1_Key_Rx20_UBU.md)</t>
        </is>
      </c>
      <c r="O42" s="100" t="inlineStr">
        <is>
          <t>Mock</t>
        </is>
      </c>
      <c r="P42" s="100" t="inlineStr">
        <is>
          <t>Mock Rx20 UBU</t>
        </is>
      </c>
      <c r="Q42" s="100" t="n"/>
    </row>
    <row r="43" ht="409.6" customHeight="1" s="49">
      <c r="A43" s="100" t="n">
        <v>44</v>
      </c>
      <c r="B43" s="88" t="inlineStr">
        <is>
          <t>MZ HPLC หาปริมาณสาร วิเคราะห_หาชนิดสาร NMR หาโครงสร$างของสาร AAS หาปริมาณสาร</t>
        </is>
      </c>
      <c r="C43" s="100" t="n"/>
      <c r="D43" s="88" t="inlineStr">
        <is>
          <t>Gas Chromatography with FID detector</t>
        </is>
      </c>
      <c r="E43" s="88" t="inlineStr">
        <is>
          <t>Thin Layer Chromatography (TLC)</t>
        </is>
      </c>
      <c r="F43" s="88" t="inlineStr">
        <is>
          <t>Ion-Exchange Chromatography (IEC)</t>
        </is>
      </c>
      <c r="G43" s="88" t="inlineStr">
        <is>
          <t>Size Exclusion Chromatography (SEC)</t>
        </is>
      </c>
      <c r="H43" s="88" t="inlineStr">
        <is>
          <t>Chiral HPLC Separation Column</t>
        </is>
      </c>
      <c r="I43" s="100" t="n">
        <v>2</v>
      </c>
      <c r="J43" s="88" t="inlineStr">
        <is>
          <t>✅ คำตอบที่ถูกต้อง: ข้อ ข.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(Gas Chromatography with FID detector): Gas Chromatography with FID detector ไม่สอดคล้องกับคุณสมบัติทางกายภาพและเคมีที่ต้องการสำหรับ Liquid/Semisolid formulation
• ข้อ ค. (Ion-Exchange Chromatography (IEC)): Ion-Exchange Chromatography (IEC) ไม่สอดคล้องกับคุณสมบัติทางกายภาพและเคมีที่ต้องการสำหรับ Liquid/Semisolid formulation
• ข้อ ง. (Size Exclusion Chromatography (SEC)): Size Exclusion Chromatography (SEC) ไม่สอดคล้องกับคุณสมบัติทางกายภาพและเคมีที่ต้องการสำหรับ Liquid/Semisolid formulation
• ข้อ จ. (Chiral HPLC Separation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00" t="n"/>
      <c r="L43" s="88" t="inlineStr">
        <is>
          <t>HPLC (Liquid Chromatography)</t>
        </is>
      </c>
      <c r="M43" s="100" t="inlineStr">
        <is>
          <t>Product</t>
        </is>
      </c>
      <c r="N43" s="88" t="inlineStr">
        <is>
          <t>ข้อ 5 (PLE_CC1_Key_Rx20_UBU.md)</t>
        </is>
      </c>
      <c r="O43" s="100" t="inlineStr">
        <is>
          <t>Mock</t>
        </is>
      </c>
      <c r="P43" s="100" t="inlineStr">
        <is>
          <t>Mock Rx20 UBU</t>
        </is>
      </c>
      <c r="Q43" s="100" t="n"/>
    </row>
    <row r="44" ht="409.6" customHeight="1" s="49">
      <c r="A44" s="100" t="n">
        <v>45</v>
      </c>
      <c r="B44" s="88" t="inlineStr">
        <is>
          <t>Norfluoxetine เปลี่ยนแปลงโครงสร$างที่ตำแหนGงใด โจทย_ไมGสมบูรณ_ เปลี่ยนจาก Fluoxetine โดยตัด methyl ที่ Secondary amine ได$ Primary amine</t>
        </is>
      </c>
      <c r="C44" s="100" t="n"/>
      <c r="D44" s="88" t="inlineStr">
        <is>
          <t>Size Exclusion Chromatography (SEC)</t>
        </is>
      </c>
      <c r="E44" s="88" t="inlineStr">
        <is>
          <t>Chiral HPLC Separation Column</t>
        </is>
      </c>
      <c r="F44" s="88" t="inlineStr">
        <is>
          <t>HILIC (Hydrophilic Interaction LC)</t>
        </is>
      </c>
      <c r="G44" s="88" t="inlineStr">
        <is>
          <t>Ultra-High Performance LC (UHPLC)</t>
        </is>
      </c>
      <c r="H44" s="88" t="inlineStr">
        <is>
          <t>GC-Mass Spectrometry (GC-MS)</t>
        </is>
      </c>
      <c r="I44" s="100" t="n">
        <v>1</v>
      </c>
      <c r="J44" s="88" t="inlineStr">
        <is>
          <t>✅ คำตอบที่ถูกต้อง: ข้อ ก. Size Exclusion Chromatography (SEC)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Size Exclusion Chromatography (SEC) 💡 คำอธิบายและเหตุผลทางเภสัชกรรม:
💡 คำอธิบายและเหตุผลทางเภสัชกรรม:
การเลือก Size Exclusion Chromatography (SEC)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(Chiral HPLC Separation Column): HPLC แยก compounds ด้วย stationary phase และ mobile phase ความละเอียดขึ้นกับ selectivity, efficiency (N) และ resolution (Rs)
• ข้อ ค. (HILIC (Hydrophilic Interaction LC)): HILIC (Hydrophilic Interaction LC) ไม่ตรงกับข้อบ่งใช้หรือกลไกการออกฤทธิ์ที่ถูกต้องตาม Thai Pharmacopoeia 2021 / ICH Q2(R1)
• ข้อ ง. (Ultra-High Performance LC (UHPLC)): HPLC แยก compounds ด้วย stationary phase และ mobile phase ความละเอียดขึ้นกับ selectivity, efficiency (N) และ resolution (Rs)
• ข้อ จ. (GC-Mass Spectrometry (GC-MS)): Gas Chromatography แยก volatile compounds ที่ความดันสูงด้วย carrier gas (He, N2) ใช้ FID, TCD หรือ MS detector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00" t="n"/>
      <c r="L44" s="88" t="inlineStr">
        <is>
          <t>TLC (Thin Layer)</t>
        </is>
      </c>
      <c r="M44" s="100" t="inlineStr">
        <is>
          <t>Product</t>
        </is>
      </c>
      <c r="N44" s="88" t="inlineStr">
        <is>
          <t>ข้อ 76 (PLE_CC1_Key_Rx20_UBU.md)</t>
        </is>
      </c>
      <c r="O44" s="100" t="inlineStr">
        <is>
          <t>Mock</t>
        </is>
      </c>
      <c r="P44" s="100" t="inlineStr">
        <is>
          <t>Mock Rx20 UBU</t>
        </is>
      </c>
      <c r="Q44" s="100" t="n"/>
    </row>
    <row r="45" ht="409.6" customHeight="1" s="49">
      <c r="A45" s="100" t="n">
        <v>46</v>
      </c>
      <c r="B45" s="88" t="inlineStr">
        <is>
          <t>GC และ HPLC 11.) การ Modify โครงสร้างยาส่วนไหนทำให้มีฤทธิ์เพิ่มขึ้น</t>
        </is>
      </c>
      <c r="C45" s="100" t="n"/>
      <c r="D45" s="88" t="inlineStr">
        <is>
          <t>Ultra-High Performance LC (UHPLC)</t>
        </is>
      </c>
      <c r="E45" s="88" t="inlineStr">
        <is>
          <t>GC-Mass Spectrometry (GC-MS)</t>
        </is>
      </c>
      <c r="F45" s="88" t="inlineStr">
        <is>
          <t>Reversed-Phase HPLC</t>
        </is>
      </c>
      <c r="G45" s="88" t="inlineStr">
        <is>
          <t>Normal-Phase HPLC (Silica column)</t>
        </is>
      </c>
      <c r="H45" s="88" t="inlineStr">
        <is>
          <t>Gas Chromatography with FID detector</t>
        </is>
      </c>
      <c r="I45" s="100" t="n">
        <v>3</v>
      </c>
      <c r="J45" s="88" t="inlineStr">
        <is>
          <t>✅ คำตอบที่ถูกต้อง: ข้อ ค. Reversed-Phase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Reversed-Phase HPLC 💡 คำอธิบายและเหตุผลทางเภสัชกรรม:
💡 คำอธิบายและเหตุผลทางเภสัชกรรม:
การเลือก Reversed-Phase HPLC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ก. (Ultra-High Performance LC (UHPLC)): HPLC แยก compounds ด้วย stationary phase และ mobile phase ความละเอียดขึ้นกับ selectivity, efficiency (N) และ resolution (Rs)
• ข้อ ข. (GC-Mass Spectrometry (GC-MS)): Gas Chromatography แยก volatile compounds ที่ความดันสูงด้วย carrier gas (He, N2) ใช้ FID, TCD หรือ MS detector
• ข้อ ง. (Normal-Phase HPLC (Silica column)): HPLC แยก compounds ด้วย stationary phase และ mobile phase ความละเอียดขึ้นกับ selectivity, efficiency (N) และ resolution (Rs)
• ข้อ จ. (Gas Chromatography with FID detector): Gas Chromatography with FID detector ไม่ถูกต้องตามหลักการ Analytical Chemistry สำหรับวิธีทดสอบนี้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00" t="n"/>
      <c r="L45" s="88" t="inlineStr">
        <is>
          <t>GC (Gas Chromatography)</t>
        </is>
      </c>
      <c r="M45" s="100" t="inlineStr">
        <is>
          <t>Product</t>
        </is>
      </c>
      <c r="N45" s="88" t="inlineStr">
        <is>
          <t>ข้อ 5 (PLE_CC1_Key_Rx20_UBU.md)</t>
        </is>
      </c>
      <c r="O45" s="100" t="inlineStr">
        <is>
          <t>Mock</t>
        </is>
      </c>
      <c r="P45" s="100" t="inlineStr">
        <is>
          <t>Mock Rx20 UBU</t>
        </is>
      </c>
      <c r="Q45" s="100" t="n"/>
    </row>
    <row r="46" ht="409.6" customHeight="1" s="49">
      <c r="A46" s="100" t="n">
        <v>47</v>
      </c>
      <c r="B46" s="88" t="inlineStr">
        <is>
          <t>จาก USP ชั่ง Paracetamol 500 mg จำนวน 20 เม็ด ได้น้ำหนัก 20.50 กรัม และชั่งผงยามา 140 mg นำมาวิเคราะห์ HPLC เทียบกับ standard ที่มีความเข้มข้น 5 mg/ml พบว่า Sample มี AUC 2500 และ Standard มี AUC 2500 จงหาว่า paracetamol นี้มี %assay เท่าไหร่</t>
        </is>
      </c>
      <c r="C46" s="100" t="n"/>
      <c r="D46" s="88" t="inlineStr">
        <is>
          <t>100 %</t>
        </is>
      </c>
      <c r="E46" s="88" t="inlineStr">
        <is>
          <t>68 %</t>
        </is>
      </c>
      <c r="F46" s="88" t="inlineStr">
        <is>
          <t>146 %</t>
        </is>
      </c>
      <c r="G46" s="88" t="inlineStr">
        <is>
          <t>84 %</t>
        </is>
      </c>
      <c r="H46" s="88" t="inlineStr">
        <is>
          <t>72 %</t>
        </is>
      </c>
      <c r="I46" s="100" t="n">
        <v>1</v>
      </c>
      <c r="J46" s="88" t="inlineStr">
        <is>
          <t>✅ คำตอบที่ถูกต้อง: ข้อ ก. 100 %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 คำอธิบายและเหตุผลทางเภสัชกรรม:
💡 คำอธิบายและเหตุผลทางเภสัชกรรม:
การเลือก 100 %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 68 % ไม่สอดคล้องกับคุณสมบัติทางกายภาพและเคมีที่ต้องการสำหรับ Liquid/Semisolid formulation
• ข้อ ค. (146 %): 146 % ไม่สอดคล้องกับคุณสมบัติทางกายภาพและเคมีที่ต้องการสำหรับ Liquid/Semisolid formulation
• ข้อ ง. (84 %): 84 % ไม่สอดคล้องกับคุณสมบัติทางกายภาพและเคมีที่ต้องการสำหรับ Liquid/Semisolid formulation
• ข้อ จ. (72 %): 72 % ไม่สอดคล้องกับคุณสมบัติทางกายภาพและเคมีที่ต้องการสำหรับ Liquid/Semisolid formulation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00" t="n"/>
      <c r="L46" s="88" t="inlineStr">
        <is>
          <t>HPLC (Liquid Chromatography)</t>
        </is>
      </c>
      <c r="M46" s="100" t="inlineStr">
        <is>
          <t>Product</t>
        </is>
      </c>
      <c r="N46" s="88" t="inlineStr">
        <is>
          <t>ข้อ 34 (PLE_CC1_Key_Rx20_UBU.md)</t>
        </is>
      </c>
      <c r="O46" s="100" t="inlineStr">
        <is>
          <t>Mock</t>
        </is>
      </c>
      <c r="P46" s="100" t="inlineStr">
        <is>
          <t>Mock Rx20 UBU</t>
        </is>
      </c>
      <c r="Q46" s="100" t="n"/>
    </row>
    <row r="47" ht="409.6" customHeight="1" s="49">
      <c r="A47" s="100" t="n">
        <v>48</v>
      </c>
      <c r="B47" s="88" t="inlineStr">
        <is>
          <t>วิธีใดเหมาะสมในการตรวจหา related substance ที่ปนเปื้อนอยู่ในวัตถุดิบ doxorubicin</t>
        </is>
      </c>
      <c r="C47" s="100" t="n"/>
      <c r="D47" s="88" t="inlineStr">
        <is>
          <t>UV spectrophotometer</t>
        </is>
      </c>
      <c r="E47" s="88" t="inlineStr">
        <is>
          <t>IR</t>
        </is>
      </c>
      <c r="F47" s="88" t="inlineStr">
        <is>
          <t>HPLC</t>
        </is>
      </c>
      <c r="G47" s="88" t="inlineStr">
        <is>
          <t>Fluorimeter</t>
        </is>
      </c>
      <c r="H47" s="88" t="inlineStr">
        <is>
          <t>Potentiometer substrate</t>
        </is>
      </c>
      <c r="I47" s="100" t="n">
        <v>3</v>
      </c>
      <c r="J47" s="88" t="inlineStr">
        <is>
          <t>✅ คำตอบที่ถูกต้อง: ข้อ ค.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(UV spectrophotometer): UV spectrophotometer ไม่สอดคล้องกับคุณสมบัติทางกายภาพและเคมีที่ต้องการสำหรับ Liquid/Semisolid formulation
• ข้อ ข. (IR): IR (Infrared) spectroscopy วิเคราะห์ functional groups จาก stretching/bending vibrations C=O ~1700 cm-1, O-H ~3200-3550 cm-1
• ข้อ ง. (Fluorimeter): Fluorimeter ไม่สอดคล้องกับคุณสมบัติทางกายภาพและเคมีที่ต้องการสำหรับ Liquid/Semisolid formulation
• ข้อ จ. (Potentiometer substrate): Potentiometer substrate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00" t="n"/>
      <c r="L47" s="88" t="inlineStr">
        <is>
          <t>HPLC (Liquid Chromatography)</t>
        </is>
      </c>
      <c r="M47" s="100" t="inlineStr">
        <is>
          <t>Product</t>
        </is>
      </c>
      <c r="N47" s="88" t="inlineStr">
        <is>
          <t>ข้อ 17 (PLE_CC1_Key_Rx20_UBU.md)</t>
        </is>
      </c>
      <c r="O47" s="100" t="inlineStr">
        <is>
          <t>Mock</t>
        </is>
      </c>
      <c r="P47" s="100" t="inlineStr">
        <is>
          <t>Mock Rx20 UBU</t>
        </is>
      </c>
      <c r="Q47" s="100" t="n"/>
    </row>
    <row r="48" ht="409.6" customHeight="1" s="49">
      <c r="A48" s="100" t="n">
        <v>49</v>
      </c>
      <c r="B48" s="88" t="inlineStr">
        <is>
          <t>ให้ใบ COA ของยา cloxacillin 500 mg ซึ่งระบุหัวข้อการทดสอบ ดังนี้ - assay อยู่ในช่วงประมาณ 90-120% - identification ระบุว่า ผ่าน - dissolution Q = 80 ข้อใดถูกต้อง</t>
        </is>
      </c>
      <c r="C48" s="100" t="n"/>
      <c r="D48" s="88" t="inlineStr">
        <is>
          <t>ถ้ายามีความแรง 608 mg แสดงว่าผ่านมาตรฐาน</t>
        </is>
      </c>
      <c r="E48" s="88" t="inlineStr">
        <is>
          <t>Identification ใช้วิธี HPLC ดูจาก retention time เทียบกับสารมาตรฐาน</t>
        </is>
      </c>
      <c r="F48" s="88" t="inlineStr">
        <is>
          <t>ยาผ่านมาตรฐานเพราะทุกค่ามีปริมาณยาที่ละลายเกิน 80%</t>
        </is>
      </c>
      <c r="G48" s="88" t="inlineStr">
        <is>
          <t>ยาผ่านมาตรฐาน dissolution test เมื่อยาละลายหมดใน 45 นาที</t>
        </is>
      </c>
      <c r="H48" s="88" t="inlineStr">
        <is>
          <t>ยาไม่ผ่านมาตรฐานหากใช้ mobile phase ต่างชนิดจากที่ระบุใน USP</t>
        </is>
      </c>
      <c r="I48" s="100" t="n">
        <v>1</v>
      </c>
      <c r="J48" s="88" t="inlineStr">
        <is>
          <t>✅ คำตอบที่ถูกต้อง: ข้อ ก. ถ้ายามีความแรง 608 mg แสดงว่าผ่านมาตรฐาน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ถ้ายามีความแรง 608 mg แสดงว่าผ่านมาตรฐาน 💡 คำอธิบายและเหตุผลทางเภสัชกรรม:
💡 คำอธิบายและเหตุผลทางเภสัชกรรม:
การเลือก ถ้ายามีความแรง 608 mg แสดงว่าผ่านมาตรฐาน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(Identification ใช้วิธี HPLC ดูจาก retention time เทียบกับสารมาตรฐาน): HPLC แยก compounds ด้วย stationary phase และ mobile phase ความละเอียดขึ้นกับ selectivity, efficiency (N) และ resolution (Rs)
• ข้อ ค. (ยาผ่านมาตรฐานเพราะทุกค่ามีปริมาณยาที่ละลายเกิน 80%): ยาผ่านมาตรฐานเพราะทุกค่ามีปริมาณยาที่ละลายเกิน 80% ไม่สอดคล้องกับคุณสมบัติทางกายภาพและเคมีที่ต้องการสำหรับ Liquid/Semisolid formulation
• ข้อ ง. (ยาผ่านมาตรฐาน dissolution test เมื่อยาละลายหมดใน 45 นาที): ยาผ่านมาตรฐาน dissolution test เมื่อยาละลายหมดใน 45 นาที ไม่สอดคล้องกับคุณสมบัติทางกายภาพและเคมีที่ต้องการสำหรับ Liquid/Semisolid formulation
• ข้อ จ. (ยาไม่ผ่านมาตรฐานหากใช้ mobile phase ต่างชนิดจากที่ระบุใน USP ตอบ b) Identification ใช้วิธี HPLC ดูจาก retention time เทียบกับสารมาตรฐาน): HPLC แยก compounds ด้วย stationary phase และ mobile phase ความละเอียดขึ้นกับ selectivity, efficiency (N) และ resolution (Rs)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00" t="n"/>
      <c r="L48" s="88" t="inlineStr">
        <is>
          <t>HPLC (Liquid Chromatography)</t>
        </is>
      </c>
      <c r="M48" s="100" t="inlineStr">
        <is>
          <t>Product</t>
        </is>
      </c>
      <c r="N48" s="88" t="inlineStr">
        <is>
          <t>ข้อ 45 (PLE_CC1_Key_Rx20_UBU.md)</t>
        </is>
      </c>
      <c r="O48" s="100" t="inlineStr">
        <is>
          <t>Mock</t>
        </is>
      </c>
      <c r="P48" s="100" t="inlineStr">
        <is>
          <t>Mock Rx20 UBU</t>
        </is>
      </c>
      <c r="Q48" s="100" t="n"/>
    </row>
    <row r="49" ht="409.6" customHeight="1" s="49">
      <c r="A49" s="100" t="n">
        <v>50</v>
      </c>
      <c r="B49" s="88" t="inlineStr">
        <is>
          <t>เภสัชตำรับระบุข้อกำหนดในการควบคุมคุณภาพวัตถุดิบยาว่า 'Specific rotation [α]²⁵_D is between -107° and -109.5°' การตรวจวิเคราะห์ดังกล่าวต้องใช้เครื่องมือชนิดใด</t>
        </is>
      </c>
      <c r="C49" s="100" t="inlineStr"/>
      <c r="D49" s="88" t="inlineStr">
        <is>
          <t>Polarimeter</t>
        </is>
      </c>
      <c r="E49" s="88" t="inlineStr">
        <is>
          <t>Refractometer</t>
        </is>
      </c>
      <c r="F49" s="88" t="inlineStr">
        <is>
          <t>UV-Vis Spectrophotometer</t>
        </is>
      </c>
      <c r="G49" s="88" t="inlineStr">
        <is>
          <t>High-Performance Liquid Chromatograph (HPLC)</t>
        </is>
      </c>
      <c r="H49" s="88" t="inlineStr">
        <is>
          <t>Fourier-Transform Infrared Spectrometer (FTIR)</t>
        </is>
      </c>
      <c r="I49" s="100" t="n">
        <v>1</v>
      </c>
      <c r="J49" s="88" t="inlineStr">
        <is>
          <t>✅ คำตอบที่ถูกต้อง: ข้อ ก. Polarimeter
💡 Background:
สารที่มี Chiral center (Chiral compounds / Optical isomers) มีคุณสมบัติในการเบี่ยงเบนระนาบของแสงโพลาไรซ์ (Plane-polarized light) เรียกว่า Optical activity โดยค่าการหมุนจำเพาะ (Specific optical rotation, [α]) เป็นค่าคงที่เฉพาะตัวของสารแต่ละชนิด
🎯 ทำไมข้อนี้ถึงถูก:
เครื่องมือมาตรฐานที่ใช้วัดค่าการหมุนระนาบแสงโพลาไรซ์ (Optical rotation, α) และนำมาคำนวณหาค่า Specific rotation ([α] = 100α / lc) ตามข้อกำหนดของเภสัชตำรับ USP &lt;781&gt; คือ Polarimeter (โพลาริมิเตอร์)
🔍 ข้ออื่นผิดเพราะอะไร:
- ข้อ ข. (Refractometer): ใช้วัดดัชนีการหักเหของแสง (Refractive index, nD) ตาม USP &lt;831&gt;
- ข้อ ค. (UV-Vis Spectrophotometer): ใช้วัดการดูดกลืนแสงในช่วง UV-Visible (Absorbance) ตาม USP &lt;857&gt;
- ข้อ ง. (HPLC): เป็นเครื่องมือแยกสารและหาปริมาณ ไม่ได้วัดมุมการหมุนระนาบแสงโดยตรง
- ข้อ จ. (FTIR): ใช้วัดการดูดกลืนรังสีอินฟราเรดของหมู่ฟังก์ชันในโมเลกุล ตาม USP &lt;854&gt;
📖 Guideline อ้างอิง:
United States Pharmacopeia (USP-NF) General Chapter &lt;781&gt; Optical Rotation, British Pharmacopoeia (BP) Appendix V F
📌 จุดจำก่อนสอบ:
Specific rotation ([α] เป็นองศา) = ตรวจวัดด้วยเครื่อง Polarimeter (ใช้พิสูจน์ Chirality / Enantiomeric purity)</t>
        </is>
      </c>
      <c r="K49" s="100" t="n"/>
      <c r="L49" s="88" t="inlineStr">
        <is>
          <t>Chromatographic Analysis</t>
        </is>
      </c>
      <c r="M49" s="100" t="inlineStr">
        <is>
          <t>Product</t>
        </is>
      </c>
      <c r="N49" s="88" t="inlineStr">
        <is>
          <t>ข้อสอบจริง Product ปี 2567 ข้อ 1</t>
        </is>
      </c>
      <c r="O49" s="100" t="inlineStr">
        <is>
          <t>ข้อสอบจริง</t>
        </is>
      </c>
      <c r="P49" s="100" t="inlineStr">
        <is>
          <t>ปี 2567</t>
        </is>
      </c>
      <c r="Q49" s="100" t="n"/>
    </row>
    <row r="50" ht="409.6" customHeight="1" s="49">
      <c r="A50" s="100" t="n">
        <v>51</v>
      </c>
      <c r="B50" s="88" t="inlineStr">
        <is>
          <t>ตามมาตรฐานเภสัชตำรับ USP กำหนดให้สารละลายวัตถุดิบยา Morphine Sulfate มีค่า Specific optical rotation อยู่ในช่วง -107° ถึง -109.5° วัตถุประสงค์หลักของการทดสอบนี้คืออะไร</t>
        </is>
      </c>
      <c r="C50" s="100" t="inlineStr"/>
      <c r="D50" s="88" t="inlineStr">
        <is>
          <t>เพื่อพิสูจน์เอกลักษณ์และความบริสุทธิ์ทางออปติคัล (Optical purity / Enantiomeric purity) ของยาที่เป็น Chiral drug</t>
        </is>
      </c>
      <c r="E50" s="88" t="inlineStr">
        <is>
          <t>เพื่อตรวจวัดปริมาณความชื้นที่ตกค้างในผลึกยา</t>
        </is>
      </c>
      <c r="F50" s="88" t="inlineStr">
        <is>
          <t>เพื่อตรวจหาปริมาณสิ่งเจือปนอนินทรีย์ (Inorganic impurities)</t>
        </is>
      </c>
      <c r="G50" s="88" t="inlineStr">
        <is>
          <t>เพื่อตรวจวัดขนาดอนุภาคของผงยา</t>
        </is>
      </c>
      <c r="H50" s="88" t="inlineStr">
        <is>
          <t>เพื่อหาจุดหลอมเหลวของสารประกอบ</t>
        </is>
      </c>
      <c r="I50" s="100" t="n">
        <v>1</v>
      </c>
      <c r="J50" s="88" t="inlineStr">
        <is>
          <t>✅ คำตอบที่ถูกต้อง: ข้อ ก. เพื่อพิสูจน์เอกลักษณ์และความบริสุทธิ์ทางออปติคัล (Optical purity / Enantiomeric purity) ของยาที่เป็น Chiral drug
💡 Background:
Morphine เป็นสารแอลคาลอยด์ธรรมชาติที่มี Chiral center ถึง 5 ตำแหน่งในโครงสร้าง และมีเฉพาะไอโซเมอร์ชนิด Levorotatory (-)-morphine เท่านั้นที่ออกฤทธิ์ทางเภสัชวิทยาจับกับ μ-opioid receptor ได้อย่างมีประสิทธิภาพ
🎯 ทำไมข้อนี้ถึงถูก:
การทดสอบ Specific rotation ([α] = -107° ถึง -109.5°) จึงเป็นหัวข้อสำคัญใน Monograph เพื่อยืนยันว่าเป็นไอโซเมอร์ที่ถูกต้อง (Identification) และไม่มีไอโซเมอร์ที่ไม่ต้องการหรือ Racemic mixture ปนเปื้อน (Optical purity test)
🔍 ข้ออื่นผิดเพราะอะไร:
- ข้อ ข. (ตรวจความชื้น): ตรวจสอบด้วยหัวข้อ Loss on drying หรือ Karl Fischer titration
- ข้อ ค. (ตรวจสิ่งเจือปนอนินทรีย์): ตรวจสอบด้วย Residue on ignition หรือ ICP-MS
- ข้อ ง. (ตรวจขนาดอนุภาค): ตรวจสอบด้วย Particle size analysis / Sieve analysis
- ข้อ จ. (หาจุดหลอมเหลว): ตรวจสอบด้วย Melting range apparatus
📖 Guideline อ้างอิง:
USP-NF Monograph: Morphine Sulfate, USP-NF General Chapter &lt;781&gt; Optical Rotation
📌 จุดจำก่อนสอบ:
Specific rotation = ตรวจสอบ Optical purity และยืนยัน Chirality ของยาไอโซเมอร์เดี่ยว</t>
        </is>
      </c>
      <c r="K50" s="100" t="n"/>
      <c r="L50" s="88" t="inlineStr">
        <is>
          <t>Chromatographic Analysis</t>
        </is>
      </c>
      <c r="M50" s="100" t="inlineStr">
        <is>
          <t>Product</t>
        </is>
      </c>
      <c r="N50" s="88" t="inlineStr">
        <is>
          <t>ข้อสอบจริง Product ปี 2567 ข้อ 2</t>
        </is>
      </c>
      <c r="O50" s="100" t="inlineStr">
        <is>
          <t>ข้อสอบจริง</t>
        </is>
      </c>
      <c r="P50" s="100" t="inlineStr">
        <is>
          <t>ปี 2567</t>
        </is>
      </c>
      <c r="Q50" s="100" t="n"/>
    </row>
    <row r="51" ht="409.6" customHeight="1" s="49">
      <c r="A51" s="100" t="n">
        <v>52</v>
      </c>
      <c r="B51" s="88" t="inlineStr">
        <is>
          <t>ในข้อกำหนดการตรวจวิเคราะห์หาปริมาณตัวยาสำคัญ (Assay) ของยา Ezetimibe ด้วยเทคนิค HPLC ตามเภสัชตำรับระบุว่า 'Run time: NLT 2.4 times the retention time of ezetimibe' ข้อกำหนดนี้มีวัตถุประสงค์หลักเพื่อสิ่งใด</t>
        </is>
      </c>
      <c r="C51" s="100" t="inlineStr"/>
      <c r="D51" s="88" t="inlineStr">
        <is>
          <t>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t>
        </is>
      </c>
      <c r="E51" s="88" t="inlineStr">
        <is>
          <t>เพื่อเพิ่มค่า Theoretical plate number ของตัวยาสำคัญให้สูงขึ้นเป็น 2 เท่า</t>
        </is>
      </c>
      <c r="F51" s="88" t="inlineStr">
        <is>
          <t>เพื่อลดความดันในระบบ (Backpressure) ของเครื่อง HPLC</t>
        </is>
      </c>
      <c r="G51" s="88" t="inlineStr">
        <is>
          <t>เพื่อประหยัดปริมาณการใช้ Mobile phase</t>
        </is>
      </c>
      <c r="H51" s="88" t="inlineStr">
        <is>
          <t>เพื่อให้สามารถฉีดสารมาตรฐานซ้ำได้ในรันเดียวกัน</t>
        </is>
      </c>
      <c r="I51" s="100" t="n">
        <v>1</v>
      </c>
      <c r="J51" s="88" t="inlineStr">
        <is>
          <t>✅ คำตอบที่ถูกต้อง: ข้อ ก. 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
💡 Background:
ในการวิเคราะห์ด้วย HPLC แบบ Isocratic elution สารปนเปื้อน (Related substances / Degradation products) บางชนิดอาจมีสภาพชอบไขมันสูงกว่าตัวยาสำคัญ ทำให้ถูกชะออกมาอย่างช้าๆ (Late-eluting peaks)
🎯 ทำไมข้อนี้ถึงถูก:
หากตัดจบระยะเวลาการรัน (Run time) เร็วเกินไป สารที่ชะออกมาช้าเหล่านี้อาจจะยังค้างอยู่ในคอลัมน์ และหลุดออกมาในการฉีดสารตัวอย่างครั้งถัดไป (Ghost peaks / Carryover) ส่งผลให้การคำนวณพื้นที่ใต้พีคผิดพลาด การกำหนด Run time อย่างน้อย 2.4 เท่าของ tR ตัวยา จึงช่วยการันตีความสะอาดของคอลัมน์ก่อนเริ่มรันใหม่
🔍 ข้ออื่นผิดเพราะอะไร:
- ข้อ ข: Run time ที่ยาวขึ้นไม่มีผลต่อค่า Theoretical plate number (N) ของตัวยาเดิม
- ข้อ ค: ความดันระบบขึ้นอยู่กับความหนืดของสารละลาย อัตราการไหล และขนาดอนุภาคคอลัมน์ ไม่เกี่ยวกับ Run time
- ข้อ ง: Run time นานขึ้นจะ 'เพิ่ม' ปริมาณการใช้ Mobile phase ไม่ใช่ประหยัด
- ข้อ จ: การฉีดสารมาตรฐานต้องฉีดแยกทีละครั้ง (Separate injections)
📖 Guideline อ้างอิง:
United States Pharmacopeia (USP-NF) General Chapter &lt;621&gt; Chromatography, Monograph: Ezetimibe Tablets
📌 จุดจำก่อนสอบ:
Run time &gt; 2 เท่าของ tR ยา = ป้องกัน Late-eluting impurities ค้างในคอลัมน์ และป้องกัน Ghost peaks ในรันถัดไป</t>
        </is>
      </c>
      <c r="K51" s="100" t="n"/>
      <c r="L51" s="88" t="inlineStr">
        <is>
          <t>Chromatographic Analysis</t>
        </is>
      </c>
      <c r="M51" s="100" t="inlineStr">
        <is>
          <t>Product</t>
        </is>
      </c>
      <c r="N51" s="88" t="inlineStr">
        <is>
          <t>ข้อสอบจริง Product ปี 2567 ข้อ 5</t>
        </is>
      </c>
      <c r="O51" s="100" t="inlineStr">
        <is>
          <t>ข้อสอบจริง</t>
        </is>
      </c>
      <c r="P51" s="100" t="inlineStr">
        <is>
          <t>ปี 2567</t>
        </is>
      </c>
      <c r="Q51" s="100" t="n"/>
    </row>
    <row r="52" ht="13.2" customHeight="1" s="49">
      <c r="A52" s="100" t="n">
        <v>64</v>
      </c>
      <c r="B52" s="88" t="inlineStr">
        <is>
          <t>หากต้องการแยกอนุพันธ์สารประกอบสเตียรอยด์ (Steroid derivatives) ในรูปภาพ [📷 มีรูปภาพประกอบ: image94.png] ซึ่งมีความแตกต่างกันที่หมู่แทนที่บนวงแหวนคาร์บอน เทคนิคการวิเคราะห์ที่ดีที่สุดคือข้อใด?</t>
        </is>
      </c>
      <c r="C52" s="100" t="inlineStr">
        <is>
          <t>[แนบรูป: ข้อสอบ Product ปี 2563 รหัสรูปภาพ image94]</t>
        </is>
      </c>
      <c r="D52" s="88" t="inlineStr">
        <is>
          <t>High-Performance Liquid Chromatography (HPLC)</t>
        </is>
      </c>
      <c r="E52" s="88" t="inlineStr">
        <is>
          <t>Infrared Spectroscopy (FTIR)</t>
        </is>
      </c>
      <c r="F52" s="88" t="inlineStr">
        <is>
          <t>Atomic Absorption Spectrophotometry (AAS)</t>
        </is>
      </c>
      <c r="G52" s="88" t="inlineStr">
        <is>
          <t>UV-Visible Spectrophotometry</t>
        </is>
      </c>
      <c r="H52" s="88" t="inlineStr">
        <is>
          <t>Refractometry</t>
        </is>
      </c>
      <c r="I52" s="100" t="n">
        <v>1</v>
      </c>
      <c r="J52" s="88" t="inlineStr">
        <is>
          <t>✅ คำตอบที่ถูกต้อง: ข้อ ก. High-Performance Liquid Chromatography (HPLC)
💡 Background:
สารกลุ่มสเตียรอยด์ (เช่น Hydrocortisone, Dexamethasone, Betamethasone, Prednisolone) มีโครงสร้าง Steroid nucleus เหมือนกัน แตกต่างกันเพียงหมู่แทนที่เล็กน้อย เช่น ตำแหน่งพันธะคู่หรือหมู่ไฮดรอกซิล
🎯 ทำไมข้อนี้ถึงถูก:
ข้อ ก. HPLC บนคอลัมน์ Reversed-Phase C18 โดยใช้ Mobile phase ผสม (เช่น Acetonitrile : Water : Methanol) สามารถแยกสารสเตียรอยด์ที่มีความแตกต่างของขั้วโมเลกุลเพียงเล็กน้อยได้อย่างมีประสิทธิภาพสูงและเป็นวิธีมาตรฐานในเภสัชตำรับ
🔍 ข้ออื่นผิดเพราะอะไร:
- ข้อ ข. (FTIR): ไม่สามารถแยกสารผสมได้
- ข้อ ค. (AAS): ใช้ตรวจธาตุโลหะ
- ข้อ ง. (UV-Vis): สเปกตรัมการดูดกลืนแสงของสเตียรอยด์ทับซ้อนกัน ไม่สามารถแยกหาปริมาณในสารผสมได้
- ข้อ จ. (Refractometry): ไม่มีความจำเพาะ
📖 Guideline อ้างอิง:
USP-NF General Chapter &lt;621&gt; Chromatography &amp; Specific Steroid Monographs
📌 จุดจำก่อนสอบ:
• การแยกสเตียรอยด์ (Steroids separation) -&gt; ใช้ Reversed-phase HPLC (C18 column)</t>
        </is>
      </c>
      <c r="K52" s="100" t="n"/>
      <c r="L52" s="88" t="inlineStr">
        <is>
          <t>Chromatographic Analysis</t>
        </is>
      </c>
      <c r="M52" s="100" t="inlineStr">
        <is>
          <t>Product</t>
        </is>
      </c>
      <c r="N52" s="88" t="inlineStr">
        <is>
          <t>ข้อสอบจริง Product ปี 2563 ข้อ 9</t>
        </is>
      </c>
      <c r="O52" s="100" t="inlineStr">
        <is>
          <t>ข้อสอบจริง</t>
        </is>
      </c>
      <c r="P52" s="100" t="inlineStr">
        <is>
          <t>ปี 2563</t>
        </is>
      </c>
      <c r="Q52" s="100" t="n"/>
    </row>
    <row r="53" ht="13.2" customHeight="1" s="49">
      <c r="A53" s="100" t="n">
        <v>65</v>
      </c>
      <c r="B53" s="88" t="inlineStr">
        <is>
          <t>ในการควบคุมคุณภาพและการหาปริมาณตัวยาสำคัญ (Assay) ของวัตถุดิบตัวยาสำคัญที่มีโครงสร้างทางเคมีซับซ้อนตามรูปภาพ [📷 มีรูปภาพประกอบ: image95.png] เทคนิคการวิเคราะห์มาตรฐานที่ให้ความถูกต้องและความจำเพาะเจาะจงสูงสุดตามเภสัชตำรับคือข้อใด?</t>
        </is>
      </c>
      <c r="C53" s="100" t="inlineStr">
        <is>
          <t>[แนบรูป: ข้อสอบ Product ปี 2563 รหัสรูปภาพ image95]</t>
        </is>
      </c>
      <c r="D53" s="88" t="inlineStr">
        <is>
          <t>High-Performance Liquid Chromatography (HPLC)</t>
        </is>
      </c>
      <c r="E53" s="88" t="inlineStr">
        <is>
          <t>Confocal Laser Scanning Microscopy</t>
        </is>
      </c>
      <c r="F53" s="88" t="inlineStr">
        <is>
          <t>Immunohistochemistry</t>
        </is>
      </c>
      <c r="G53" s="88" t="inlineStr">
        <is>
          <t>Atomic Force Microscopy (AFM)</t>
        </is>
      </c>
      <c r="H53" s="88" t="inlineStr">
        <is>
          <t>Nuclear Magnetic Resonance Spectroscopy (NMR) สำหรับ routine assay</t>
        </is>
      </c>
      <c r="I53" s="100" t="n">
        <v>1</v>
      </c>
      <c r="J53" s="88" t="inlineStr">
        <is>
          <t>✅ คำตอบที่ถูกต้อง: ข้อ ก. High-Performance Liquid Chromatography (HPLC)
💡 Background:
การตรวจปล่อยผ่านรุ่นผลิต (Routine QC release testing) ของตัวยาสำคัญ ต้องอาศัยวิธีการที่มีทั้งความถูกต้อง (Accuracy) ความแม่นยำ (Precision) และความสามารถในการแยกสารสำคัญออกจากสิ่งเจือปน (Specificity)
🎯 ทำไมข้อนี้ถึงถูก:
ข้อ ก. HPLC เป็นเครื่องมือมาตรฐานสูงสุดในเภสัชตำรับสากล (USP, BP, EP) สำหรับการหาปริมาณตัวยาสำคัญ (Assay) และสารปนเปื้อนที่เกี่ยวข้อง (Related substances) เนื่องจากมีความจำเพาะสูงและทำซ้ำได้ดีเยี่ยม
🔍 ข้ออื่นผิดเพราะอะไร:
- ข้อ ข. (Confocal microscopy): เป็นกล้องจุลทรรศน์ส่องเนื้อเยื่อ/เซลล์ ไม่ใช่วิธีหาปริมาณทางเคมี
- ข้อ ค. (Immunohistochemistry): ใช้ย้อมตรวจแอนติเจนในชิ้นเนื้อ
- ข้อ ง. (AFM): ใช้สแกนพื้นผิวระดับนาโนเมตร
- ข้อ จ. (NMR): แม้จะยืนยันโครงสร้างได้ดีเยี่ยม แต่ไม่ใช่วิธี routine assay มาตรฐานในโรงงานยา
📖 Guideline อ้างอิง:
USP-NF General Chapter &lt;621&gt; Chromatography &amp; ICH Q2(R1) Validation of Analytical Procedures
📌 จุดจำก่อนสอบ:
• Routine Assay &amp; Impurities ในเภสัชตำรับ -&gt; ใช้ HPLC เป็นวิธีหลักอันดับ 1</t>
        </is>
      </c>
      <c r="K53" s="100" t="n"/>
      <c r="L53" s="88" t="inlineStr">
        <is>
          <t>Chromatographic Analysis</t>
        </is>
      </c>
      <c r="M53" s="100" t="inlineStr">
        <is>
          <t>Product</t>
        </is>
      </c>
      <c r="N53" s="88" t="inlineStr">
        <is>
          <t>ข้อสอบจริง Product ปี 2563 ข้อ 10</t>
        </is>
      </c>
      <c r="O53" s="100" t="inlineStr">
        <is>
          <t>ข้อสอบจริง</t>
        </is>
      </c>
      <c r="P53" s="100" t="inlineStr">
        <is>
          <t>ปี 2563</t>
        </is>
      </c>
      <c r="Q53" s="100" t="n"/>
    </row>
    <row r="54" ht="13.2" customHeight="1" s="49">
      <c r="A54" s="100" t="n">
        <v>66</v>
      </c>
      <c r="B54" s="88" t="inlineStr">
        <is>
          <t>การตรวจวิเคราะห์หาปริมาณตัวยาสำคัญ (Assay) ของยาเม็ดคุมกำเนิดชนิดฮอร์โมนรวมที่ประกอบด้วย Levonorgestrel (ขนาดยาต่ำ 0.15 mg) และ Ethinyl estradiol (ขนาดยาต่ำ 0.03 mg) ในเม็ดเดียวกัน วิธีการวิเคราะห์ตามเภสัชตำรับที่เหมาะสมที่สุดคือข้อใด?</t>
        </is>
      </c>
      <c r="C54" s="100" t="n"/>
      <c r="D54" s="88" t="inlineStr">
        <is>
          <t>High-Performance Liquid Chromatography (HPLC)</t>
        </is>
      </c>
      <c r="E54" s="88" t="inlineStr">
        <is>
          <t>การไตเตรทกรด-ด่าง (Titrimetry)</t>
        </is>
      </c>
      <c r="F54" s="88" t="inlineStr">
        <is>
          <t>Infrared Spectrometry (FTIR)</t>
        </is>
      </c>
      <c r="G54" s="88" t="inlineStr">
        <is>
          <t>Direct UV-Visible Spectrophotometry</t>
        </is>
      </c>
      <c r="H54" s="88" t="inlineStr">
        <is>
          <t>Thin-Layer Chromatography (TLC)</t>
        </is>
      </c>
      <c r="I54" s="100" t="n">
        <v>1</v>
      </c>
      <c r="J54" s="88" t="inlineStr">
        <is>
          <t>✅ คำตอบที่ถูกต้อง: ข้อ ก. High-Performance Liquid Chromatography (HPLC)
💡 Background:
ยาเม็ดคุมกำเนิดฮอร์โมนรวม (Combined oral contraceptives) มีตัวยา 2 ชนิดในเม็ดเดียวกัน และมีขนาดตัวยาสำคัญต่ำมากระดับไมโครกรัม (0.03 - 0.15 mg) จำเป็นต้องใช้วิธีที่มีความไวสูง (High sensitivity) และสามารถแยกสารทั้งสองตัวออกจากกันได้อย่างสมบูรณ์
🎯 ทำไมข้อนี้ถึงถูก:
ข้อ ก. HPLC (Reversed Phase C18) พร้อม UV Detector หรือ Fluorescence Detector เป็นวิธีมาตรฐานตาม USP/BP Monograph ที่สามารถแยกและวัดปริมาณ Levonorgestrel และ Ethinyl estradiol ได้พร้อมกันอย่างแม่นยำ
🔍 ข้ออื่นผิดเพราะอะไร:
- ข้อ ข. (Titrimetry): ไม่มีความจำเพาะและขนาดยาต่ำเกินกว่าจะไตเตรทได้
- ข้อ ค. (FTIR): ความไวไม่พอสำหรับยาขนาดไมโครกรัมในเม็ดยา
- ข้อ ง. (Direct UV-Vis): แถบการดูดกลืนแสงของฮอร์โมนทั้งสองชนิดรบกวนกันเอง
- ข้อ จ. (TLC): ความถูกต้องแม่นยำในการหาปริมาณต่ำกว่า HPLC มาก
📖 Guideline อ้างอิง:
USP-NF Monograph for Levonorgestrel and Ethinyl Estradiol Tablets &amp; British Pharmacopoeia
📌 จุดจำก่อนสอบ:
• ยาเม็ดคุมกำเนิดฮอร์โมนรวม (Low dose combination) -&gt; ใช้ HPLC เสมอ</t>
        </is>
      </c>
      <c r="K54" s="100" t="n"/>
      <c r="L54" s="88" t="inlineStr">
        <is>
          <t>Chromatographic Analysis</t>
        </is>
      </c>
      <c r="M54" s="100" t="inlineStr">
        <is>
          <t>Product</t>
        </is>
      </c>
      <c r="N54" s="88" t="inlineStr">
        <is>
          <t>ข้อสอบจริง Product ปี 2563 ข้อ 11</t>
        </is>
      </c>
      <c r="O54" s="100" t="inlineStr">
        <is>
          <t>ข้อสอบจริง</t>
        </is>
      </c>
      <c r="P54" s="100" t="inlineStr">
        <is>
          <t>ปี 2563</t>
        </is>
      </c>
      <c r="Q54" s="100" t="n"/>
    </row>
    <row r="55" ht="13.2" customHeight="1" s="49">
      <c r="A55" s="100" t="n">
        <v>67</v>
      </c>
      <c r="B55" s="88" t="inlineStr">
        <is>
          <t>ตามเภสัชตำรับ USP สูตรคำนวณการหาปริมาณตัวยาสำคัญ (% Label Amount) ด้วยเทคนิค HPLC: ปริมาณยา (mg) = (rU / rS) × CS × (VU / VS) สัญลักษณ์ rU และ rS หมายถึงสิ่งใด</t>
        </is>
      </c>
      <c r="C55" s="100" t="inlineStr"/>
      <c r="D55" s="88" t="inlineStr">
        <is>
          <t>พื้นที่ใต้พีค (Peak area) หรือความสูงของพีค (Peak height) ของตัวยาสำคัญในสารละลายตัวอย่าง (Sample) และสารละลายมาตรฐาน (Standard) ตามลำดับ</t>
        </is>
      </c>
      <c r="E55" s="88" t="inlineStr">
        <is>
          <t>ค่า Retention time ของสารตัวอย่างและสารมาตรฐาน</t>
        </is>
      </c>
      <c r="F55" s="88" t="inlineStr">
        <is>
          <t>ค่า Resolution ของสารตัวอย่างและสารมาตรฐาน</t>
        </is>
      </c>
      <c r="G55" s="88" t="inlineStr">
        <is>
          <t>ค่าความเข้มข้นของสารตัวอย่างและสารมาตรฐาน</t>
        </is>
      </c>
      <c r="H55" s="88" t="inlineStr">
        <is>
          <t>ค่าสัมประสิทธิ์การดูดกลืนแสงของสารตัวอย่างและสารมาตรฐาน</t>
        </is>
      </c>
      <c r="I55" s="100" t="n">
        <v>1</v>
      </c>
      <c r="J55" s="88" t="inlineStr">
        <is>
          <t>✅ คำตอบที่ถูกต้อง: ข้อ ก. พื้นที่ใต้พีค (Peak area) หรือความสูงของพีค (Peak height) ของตัวยาสำคัญในสารละลายตัวอย่าง (Sample) และสารละลายมาตรฐาน (Standard) ตามลำดับ
💡 Background:
การวิเคราะห์เชิงปริมาณใน HPLC อาศัยความสัมพันธ์เชิงเส้นตรงระหว่างปริมาณสารและสัญญาณตอบสนองของ Detector (Detector response)
🎯 ทำไมข้อนี้ถึงถูก:
ในสูตรคำนวณตามเภสัชตำรับ USP:
- rU = Peak response (มักใช้ Peak area) ของตัวยาสำคัญใน Assay preparation (Unknown / Sample)
- rS = Peak response ของตัวยาสำคัญใน Standard preparation
- CS = ความเข้มข้นของ Standard preparation
การเปรียบเทียบสัดส่วน rU / rS จะสะท้อนอัตราส่วนความเข้มข้นจริงของตัวยาสำคัญในตัวอย่าง
🔍 ข้ออื่นผิดเพราะอะไร:
- ข้อ ข: Retention time ใช้สัญลักษณ์ tR
- ข้อ ค: Resolution ใช้สัญลักษณ์ Rs
- ข้อ ง: ความเข้มข้นใช้สัญลักษณ์ C (CU และ CS)
- ข้อ จ: สัมประสิทธิ์การดูดกลืนแสงใช้สัญลักษณ์ Absorptivity (a หรือ ε)
📖 Guideline อ้างอิง:
United States Pharmacopeia (USP-NF) General Notices and Requirements, General Chapter &lt;621&gt;
📌 จุดจำก่อนสอบ:
rU = Response of Unknown (Sample peak area) / rS = Response of Standard (Standard peak area)</t>
        </is>
      </c>
      <c r="K55" s="100" t="n"/>
      <c r="L55" s="88" t="inlineStr">
        <is>
          <t>Chromatographic Analysis</t>
        </is>
      </c>
      <c r="M55" s="100" t="inlineStr">
        <is>
          <t>Product</t>
        </is>
      </c>
      <c r="N55" s="88" t="inlineStr">
        <is>
          <t>ข้อสอบจริง Product ปี 2562 ข้อ 5</t>
        </is>
      </c>
      <c r="O55" s="100" t="inlineStr">
        <is>
          <t>ข้อสอบจริง</t>
        </is>
      </c>
      <c r="P55" s="100" t="inlineStr">
        <is>
          <t>ปี 2562</t>
        </is>
      </c>
      <c r="Q55" s="100" t="n"/>
    </row>
    <row r="56" ht="13.2" customHeight="1" s="49">
      <c r="A56" s="100" t="n">
        <v>68</v>
      </c>
      <c r="B56" s="88" t="inlineStr">
        <is>
          <t>ในกระบวนการผลิตยาชีววัตถุประเภท Monoclonal antibody เช่น Trastuzumab สำหรับเตรียมเป็นยาผงแห้งปราศจากเชื้อสำหรับหยดให้ทางหลอดเลือดดำ (Powder for concentrate for solution for infusion) กระบวนการทำแห้งวิธีใดเหมาะสมที่สุดเพื่อรักษาความคงตัวของโครงสร้างโมเลกุลโปรตีน?</t>
        </is>
      </c>
      <c r="C56" s="100" t="n"/>
      <c r="D56" s="88" t="inlineStr">
        <is>
          <t>การทำแห้งแบบแช่เยือกแข็งภายใต้สุญญากาศ (Freeze drying / Lyophilization)</t>
        </is>
      </c>
      <c r="E56" s="88" t="inlineStr">
        <is>
          <t>การอบแห้งในตู้อบลมร้อนแบบถาด (Tray drying)</t>
        </is>
      </c>
      <c r="F56" s="88" t="inlineStr">
        <is>
          <t>การอบแห้งด้วยคลื่นไมโครเวฟ (Microwave drying)</t>
        </is>
      </c>
      <c r="G56" s="88" t="inlineStr">
        <is>
          <t>การอบแห้งแบบพ่นฝอยด้วยความร้อน (Spray drying)</t>
        </is>
      </c>
      <c r="H56" s="88" t="inlineStr">
        <is>
          <t>การอบแห้งด้วยรังสีอินฟราเรด (Infrared drying)</t>
        </is>
      </c>
      <c r="I56" s="100" t="n">
        <v>1</v>
      </c>
      <c r="J56" s="88" t="inlineStr">
        <is>
          <t>✅ คำตอบที่ถูกต้อง: ข้อ ก. การทำแห้งแบบแช่เยือกแข็งภายใต้สุญญากาศ (Freeze drying / Lyophilization)
💡 Background:
Trastuzumab (Herceptin) เป็น Monoclonal antibody ชนิด IgG1 ขนาดใหญ่ (MW ~148 kDa) ซึ่งไวต่อความร้อนอย่างยิ่ง (Thermally labile) หากถูกความร้อนจะเกิด Protein aggregation และเสียสภาพธรรมชาติ (Denaturation)
🎯 ทำไมข้อนี้ถึงถูก:
ข้อ ก. Lyophilization (Freeze drying) เป็นกระบวนการดึงน้ำออกโดยการระเหิดของน้ำแข็งที่อุณหภูมิต่ำกว่า 0 °C ภายใต้สุญญากาศสูง ไม่ใช้ความร้อน จึงสามารถรักษาสภาพโครงสร้าง 3 มิติและฤทธิ์ทางชีวภาพของโปรตีนแอนติบอดีได้อย่างสมบูรณ์
🔍 ข้ออื่นผิดเพราะอะไร:
- ข้อ ข, ค, ง, จ. ล้วนใช้ความร้อนสูงในการระเหยน้ำ ซึ่งจะทำลายโครงสร้างโปรตีนชีววัตถุให้เสียสภาพทันที
📖 Guideline อ้างอิง:
USP-NF Monograph for Trastuzumab &amp; WHO Guidelines on Biotherapeutic Protein Products
📌 จุดจำก่อนสอบ:
• ยาชีววัตถุ Monoclonal Antibody (Trastuzumab, Rituximab) ในรูปผงฉีด -&gt; ผลิตด้วย Lyophilization (Freeze drying)</t>
        </is>
      </c>
      <c r="K56" s="100" t="n"/>
      <c r="L56" s="88" t="inlineStr">
        <is>
          <t>Chromatographic Analysis</t>
        </is>
      </c>
      <c r="M56" s="100" t="inlineStr">
        <is>
          <t>Product</t>
        </is>
      </c>
      <c r="N56" s="88" t="inlineStr">
        <is>
          <t>ข้อสอบจริง Product ปี 2562 ข้อ 3</t>
        </is>
      </c>
      <c r="O56" s="100" t="inlineStr">
        <is>
          <t>ข้อสอบจริง</t>
        </is>
      </c>
      <c r="P56" s="100" t="inlineStr">
        <is>
          <t>ปี 2562</t>
        </is>
      </c>
      <c r="Q56" s="100" t="n"/>
    </row>
    <row r="57" ht="13.2" customHeight="1" s="49">
      <c r="A57" s="100" t="n">
        <v>69</v>
      </c>
      <c r="B57" s="88" t="inlineStr">
        <is>
          <t>ในการตรวจวิเคราะห์ตัวอย่างยา A ด้วยเครื่อง HPLC ภายใต้สภาวะโครมาโทกราฟีเดียวกัน หากพบว่าค่าเวลาในการชะ (Retention time: tR) ของตัวอย่างยา A มีค่าเท่ากับค่า Retention time ของสารมาตรฐานบริสุทธิ์ (Standard) อย่างแม่นยำ ข้อความใดต่อไปนี้อธิบายความหมายได้ถูกต้องที่สุด?</t>
        </is>
      </c>
      <c r="C57" s="100" t="n"/>
      <c r="D57" s="88" t="inlineStr">
        <is>
          <t>ตัวอย่างยา A มีระยะเวลาที่ถูกกักเก็บอยู่ในคอลัมน์เท่ากับสารมาตรฐาน บ่งชี้เบื้องต้นว่าอาจเป็นสารชนิดเดียวกัน (Identity indication)</t>
        </is>
      </c>
      <c r="E57" s="88" t="inlineStr">
        <is>
          <t>ตัวอย่างยา A มีปริมาณความเข้มข้นเท่ากับสารมาตรฐานแน่นอน 100%</t>
        </is>
      </c>
      <c r="F57" s="88" t="inlineStr">
        <is>
          <t>ตัวอย่างยา A เป็นสารคนละชนิดกับสารมาตรฐานอย่างแน่นอน</t>
        </is>
      </c>
      <c r="G57" s="88" t="inlineStr">
        <is>
          <t>ตัวอย่างยา A เกิดจากการสลายตัว (By-product) ของสารมาตรฐาน</t>
        </is>
      </c>
      <c r="H57" s="88" t="inlineStr">
        <is>
          <t>ตัวอย่างยา A มีแรงดึงดูดกับวัฏภาคนิ่ง (Stationary phase) มากกว่าสารมาตรฐาน</t>
        </is>
      </c>
      <c r="I57" s="100" t="n">
        <v>1</v>
      </c>
      <c r="J57" s="88" t="inlineStr">
        <is>
          <t>✅ คำตอบที่ถูกต้อง: ข้อ ก. ตัวอย่างยา A มีระยะเวลาที่ถูกกักเก็บอยู่ในคอลัมน์เท่ากับสารมาตรฐาน บ่งชี้เบื้องต้นว่าอาจเป็นสารชนิดเดียวกัน (Identity indication)
💡 Background:
Retention time (tR) คือเวลาตั้งแต่เริ่มฉีดสารตัวอย่างเข้าสู่ระบบโครมาโทกราฟีจนกระทั่งยอดพีคของสารนั้นเคลื่อนที่ผ่านคอลัมน์ออกมาถึงตัวตรวจวัด (Detector)
🎯 ทำไมข้อนี้ถึงถูก:
ข้อ ก. การที่สารตัวอย่างมีค่า tR ตรงกับสารมาตรฐานภายใต้สภาวะโครมาโทกราฟีเดียวกัน หมายความว่าสารทั้งสองใช้เวลาอยู่ในคอลัมน์เท่ากันและมีค่าสัมประสิทธิ์การแบ่งกระจายตัว (Partition coefficient) เหมือนกัน ใช้เป็นหลักฐานเบื้องต้นในการพิสูจน์เอกลักษณ์ (Chromatographic Identification)
🔍 ข้ออื่นผิดเพราะอะไร:
- ข้อ ข. (ปริมาณเท่ากัน): ปริมาณสารดูจากพื้นที่ใต้พีค (Peak Area) หรือความสูงพีค (Peak Height) ไม่ได้ดูจาก tR
- ข้อ ค. (เป็นคนละสาร): tR ที่ตรงกันบ่งชี้ว่าเป็นสารชนิดเดียวกัน ไม่ใช่คนละสาร
- ข้อ ง. (เป็น By-product): สารสลายตัวจะมี tR แตกต่างจากสารมาตรฐาน
- ข้อ จ. (ชอบ Stationary phase มากกว่า): ถ้าชอบมากกว่า tR จะต้องนานกว่า ไม่ใช่เท่ากัน
📖 Guideline อ้างอิง:
USP-NF General Chapter &lt;621&gt; Chromatography &amp; Skoog's Principles of Instrumental Analysis
📌 จุดจำก่อนสอบ:
• Retention time (tR) -&gt; ใช้บอก "ชนิดของสาร" (Qualitative analysis / Identification)
• Peak Area / Peak Height -&gt; ใช้บอก "ปริมาณความเข้มข้นของสาร" (Quantitative analysis / Assay)</t>
        </is>
      </c>
      <c r="K57" s="100" t="n"/>
      <c r="L57" s="88" t="inlineStr">
        <is>
          <t>Chromatographic Analysis</t>
        </is>
      </c>
      <c r="M57" s="100" t="inlineStr">
        <is>
          <t>Product</t>
        </is>
      </c>
      <c r="N57" s="88" t="inlineStr">
        <is>
          <t>ข้อสอบจริง Product ปี 2561 ข้อ 31</t>
        </is>
      </c>
      <c r="O57" s="100" t="inlineStr">
        <is>
          <t>ข้อสอบจริง</t>
        </is>
      </c>
      <c r="P57" s="100" t="inlineStr">
        <is>
          <t>ปี 2561</t>
        </is>
      </c>
      <c r="Q57" s="100" t="n"/>
    </row>
    <row r="58" ht="13.2" customHeight="1" s="49">
      <c r="A58" s="100" t="n">
        <v>70</v>
      </c>
      <c r="B58" s="88" t="inlineStr">
        <is>
          <t>จากการวิเคราะห์ยา Omeprazole และสารปนเปื้อน Omeprazole Related Compound A ด้วยเครื่อง HPLC พบว่า Omeprazole มีค่า Retention time = 8.0 นาที มีความกว้างของฐานพีค (W1) = 0.8 นาที และ Related Compound A มีค่า Retention time = 10.0 นาที มีความกว้างของฐานพีค (W2) = 1.2 นาที จงคำนวณหาค่า Resolution (Rs) ระหว่างพีคทั้งสอง</t>
        </is>
      </c>
      <c r="C58" s="100" t="inlineStr"/>
      <c r="D58" s="88" t="inlineStr">
        <is>
          <t>2.0</t>
        </is>
      </c>
      <c r="E58" s="88" t="inlineStr">
        <is>
          <t>1.0</t>
        </is>
      </c>
      <c r="F58" s="88" t="inlineStr">
        <is>
          <t>1.5</t>
        </is>
      </c>
      <c r="G58" s="88" t="inlineStr">
        <is>
          <t>2.5</t>
        </is>
      </c>
      <c r="H58" s="88" t="inlineStr">
        <is>
          <t>3.0</t>
        </is>
      </c>
      <c r="I58" s="100" t="n">
        <v>1</v>
      </c>
      <c r="J58" s="88" t="inlineStr">
        <is>
          <t>✅ คำตอบที่ถูกต้อง: ข้อ ก. 2.0
💡 Background:
สูตรคำนวณ Resolution (Rs) ตามเภสัชตำรับ USP &lt;621&gt;:
Rs = 2(tR2 - tR1) / (W1 + W2)
โดยที่:
- tR1, tR2 คือ Retention time ของพีคที่ 1 และ 2
- W1, W2 คือ ความกว้างของพีคที่ฐาน (Peak width at baseline)
🎯 ทำไมข้อนี้ถึงถูก:
แทนค่าลงในสูตร:
- tR1 = 8.0 นาที, tR2 = 10.0 นาที → (tR2 - tR1) = 10.0 - 8.0 = 2.0 นาที
- W1 = 0.8 นาที, W2 = 1.2 นาที → (W1 + W2) = 0.8 + 1.2 = 2.0 นาที
Rs = 2 × (2.0) / 2.0 = 4.0 / 2.0 = 2.0
🔍 ข้ออื่นผิดเพราะอะไร:
- ข้อ ข. (1.0): ลืมคูณ 2 ที่ตัวเศษ [Rs = (10 - 8) / (0.8 + 1.2) = 2/2 = 1.0 ผิดสูตร]
- ข้อ ค. (1.5): คำนวณเลขผิดพลาด
- ข้อ ง. (2.5) และ ข้อ จ. (3.0): ตัวเลขจากการแทนค่าผิดพลาด
📖 Guideline อ้างอิง:
United States Pharmacopeia (USP-NF) General Chapter &lt;621&gt; Chromatography: System Suitability
📌 จุดจำก่อนสอบ:
Resolution: Rs = 2(tR2 - tR1) / (W1 + W2) → Rs ≥ 1.5 ถือว่าแยกสมบูรณ์ระดับ Baseline (ข้อนี้ได้ 2.0 ผ่านเกณฑ์ดีเยี่ยม)</t>
        </is>
      </c>
      <c r="K58" s="100" t="n"/>
      <c r="L58" s="88" t="inlineStr">
        <is>
          <t>Chromatographic Analysis</t>
        </is>
      </c>
      <c r="M58" s="100" t="inlineStr">
        <is>
          <t>Product</t>
        </is>
      </c>
      <c r="N58" s="88" t="inlineStr">
        <is>
          <t>ข้อสอบจริง Product ปี 2561 ข้อ 40</t>
        </is>
      </c>
      <c r="O58" s="100" t="inlineStr">
        <is>
          <t>ข้อสอบจริง</t>
        </is>
      </c>
      <c r="P58" s="100" t="inlineStr">
        <is>
          <t>ปี 2561</t>
        </is>
      </c>
      <c r="Q58" s="100" t="n"/>
    </row>
    <row r="59" ht="13.2" customHeight="1" s="49">
      <c r="A59" s="100" t="n">
        <v>71</v>
      </c>
      <c r="B59" s="88" t="inlineStr">
        <is>
          <t>หากต้องการตรวจหาปริมาณตัวยาสำคัญของ Ethinyl estradiol (EE) และ Levonorgestrel ที่ประกอบอยู่ในตำรับยาเม็ดคุมกำเนิด ควรเลือกใช้วิธีการวิเคราะห์ในข้อใดตามเภสัชตำรับ?</t>
        </is>
      </c>
      <c r="C59" s="100" t="n"/>
      <c r="D59" s="88" t="inlineStr">
        <is>
          <t>High-Performance Liquid Chromatography (HPLC)</t>
        </is>
      </c>
      <c r="E59" s="88" t="inlineStr">
        <is>
          <t>Mass Spectrometry (MS เดี่ยวๆ โดยไม่แยกสาร)</t>
        </is>
      </c>
      <c r="F59" s="88" t="inlineStr">
        <is>
          <t>UV-Visible Spectrophotometry</t>
        </is>
      </c>
      <c r="G59" s="88" t="inlineStr">
        <is>
          <t>Infrared Spectroscopy (FTIR)</t>
        </is>
      </c>
      <c r="H59" s="88" t="inlineStr">
        <is>
          <t>Planar Paper Chromatography</t>
        </is>
      </c>
      <c r="I59" s="100" t="n">
        <v>1</v>
      </c>
      <c r="J59" s="88" t="inlineStr">
        <is>
          <t>✅ คำตอบที่ถูกต้อง: ข้อ ก. High-Performance Liquid Chromatography (HPLC)
💡 Background:
ยาเม็ดคุมกำเนิดสูตรผสมมีตัวยาสำคัญหลายชนิดในปริมาณน้อย การหาปริมาณจำเป็นต้องแยกตัวยาก่อนการตรวจวัด
🎯 ทำไมข้อนี้ถึงถูก:
ข้อ ก. HPLC เป็นวิธีมาตรฐานตามเภสัชตำรับ USP/BP ที่สามารถแยกและหาปริมาณฮอร์โมนทั้งสองได้อย่างแม่นยำ
🔍 ข้ออื่นผิดเพราะอะไร:
- ข้อ ข, ค, ง, จ. ไม่มีความสามารถในการแยกและวิเคราะห์ปริมาณยาผสมขนาดยาต่ำได้อย่างมีประสิทธิภาพเท่า HPLC
📖 Guideline อ้างอิง:
USP-NF Monograph for Levonorgestrel and Ethinyl Estradiol Tablets
📌 จุดจำก่อนสอบ:
• ยาเม็ดคุมกำเนิด (EE + Levonorgestrel) -&gt; ตรวจวิเคราะห์ด้วย HPLC</t>
        </is>
      </c>
      <c r="K59" s="100" t="n"/>
      <c r="L59" s="88" t="inlineStr">
        <is>
          <t>Chromatographic Analysis</t>
        </is>
      </c>
      <c r="M59" s="100" t="inlineStr">
        <is>
          <t>Product</t>
        </is>
      </c>
      <c r="N59" s="88" t="inlineStr">
        <is>
          <t>ข้อสอบจริง Product ปี 2561 ข้อ 63</t>
        </is>
      </c>
      <c r="O59" s="100" t="inlineStr">
        <is>
          <t>ข้อสอบจริง</t>
        </is>
      </c>
      <c r="P59" s="100" t="inlineStr">
        <is>
          <t>ปี 2561</t>
        </is>
      </c>
      <c r="Q59" s="100" t="n"/>
    </row>
    <row r="60" ht="13.2" customHeight="1" s="49">
      <c r="A60" s="100" t="n">
        <v>72</v>
      </c>
      <c r="B60" s="88" t="inlineStr">
        <is>
          <t>ในการตรวจสอบเพื่อพิสูจน์เอกลักษณ์ (Identification) ของวัตถุดิบตัวยาสำคัญ Metformin hydrochloride (Raw material) ตามข้อกำหนดในเภสัชตำรับสากล (USP-NF / BP) เครื่องมือวิเคราะห์หลักที่ต้องใช้คือเครื่องมือใด?</t>
        </is>
      </c>
      <c r="C60" s="100" t="n"/>
      <c r="D60" s="88" t="inlineStr">
        <is>
          <t>Infrared Spectroscopy (FTIR)</t>
        </is>
      </c>
      <c r="E60" s="88" t="inlineStr">
        <is>
          <t>Thin-Layer Chromatography (TLC)</t>
        </is>
      </c>
      <c r="F60" s="88" t="inlineStr">
        <is>
          <t>UV-Visible Spectrophotometry</t>
        </is>
      </c>
      <c r="G60" s="88" t="inlineStr">
        <is>
          <t>Fluorescence Spectrophotometry</t>
        </is>
      </c>
      <c r="H60" s="88" t="inlineStr">
        <is>
          <t>X-ray Powder Diffractometry</t>
        </is>
      </c>
      <c r="I60" s="100" t="n">
        <v>1</v>
      </c>
      <c r="J60" s="88" t="inlineStr">
        <is>
          <t>✅ คำตอบที่ถูกต้อง: ข้อ ก. Infrared Spectroscopy (FTIR)
💡 Background:
การพิสูจน์เอกลักษณ์ (Identification test) ของวัตถุดิบยาตามเภสัชตำรับ ต้องใช้วิธีที่มีลายนิ้วมือโครงสร้างโมเลกุล (Molecular fingerprint) ที่มีความจำเพาะสูงสุด
🎯 ทำไมข้อนี้ถึงถูก:
ข้อ ก. Infrared Spectroscopy (FTIR ตาม USP &lt;197K&gt; หรือ &lt;197A&gt;) เป็นการทดสอบพิสูจน์เอกลักษณ์อันดับหนึ่ง (Identification Test A) ใน Monograph ของ Metformin hydrochloride โดยสเปกตรัมอินฟราเรดของสารตัวอย่างจะต้องตรงกับสเปกตรัมของสารมาตรฐาน Metformin HCl RS ทุกตำแหน่งพีค
🔍 ข้ออื่นผิดเพราะอะไร:
- ข้อ ข. (TLC): ใช้เป็นวิธีเสริม (Test B) ไม่ใช่วิธีหลักที่มีความจำเพาะสูงเท่า FTIR
- ข้อ ค. (UV-Vis): สเปกตรัม UV ของ Metformin มีแถบดูดกลืนแสงกว้าง ไม่จำเพาะเจาะจงเท่า FTIR
- ข้อ ง. (Fluorescence): Metformin ไม่เรืองแสง
- ข้อ จ. (XRPD): ใช้ตรวจ Polymorph ไม่ใช่ ID พื้นฐาน
📖 Guideline อ้างอิง:
USP-NF Monograph for Metformin Hydrochloride &amp; British Pharmacopoeia (BP)
📌 จุดจำก่อนสอบ:
• Identification วัตถุดิบยาตามเภสัชตำรับ: วิธีอันดับ 1 คือ FTIR (USP &lt;197&gt;) เทียบกับ Reference Standard</t>
        </is>
      </c>
      <c r="K60" s="100" t="n"/>
      <c r="L60" s="88" t="inlineStr">
        <is>
          <t>Chromatographic Analysis</t>
        </is>
      </c>
      <c r="M60" s="100" t="inlineStr">
        <is>
          <t>Product</t>
        </is>
      </c>
      <c r="N60" s="88" t="inlineStr">
        <is>
          <t>ข้อสอบจริง Product ปี 2561 ข้อ 67</t>
        </is>
      </c>
      <c r="O60" s="100" t="inlineStr">
        <is>
          <t>ข้อสอบจริง</t>
        </is>
      </c>
      <c r="P60" s="100" t="inlineStr">
        <is>
          <t>ปี 2561</t>
        </is>
      </c>
      <c r="Q60" s="100" t="n"/>
    </row>
    <row r="61" ht="13.2" customHeight="1" s="49">
      <c r="A61" s="100" t="n">
        <v>73</v>
      </c>
      <c r="B61" s="88" t="inlineStr">
        <is>
          <t>ในการควบคุมคุณภาพวัตถุดิบยาที่เป็น Chiral drug ซึ่งอยู่ในรูปผสมของคู่ไอโซเมอร์ชนิด Enantiomers (Racemic mixture) วิธีการในข้อใดต่อไปนี้สามารถใช้แยกและตรวจวัดอัตราส่วนของ Enantiomers ได้อย่างมีประสิทธิภาพ</t>
        </is>
      </c>
      <c r="C61" s="100" t="inlineStr"/>
      <c r="D61" s="88" t="inlineStr">
        <is>
          <t>Chiral HPLC (การใช้ Chiral Stationary Phase เช่น Cyclodextrin หรือ Polysaccharide-based column)</t>
        </is>
      </c>
      <c r="E61" s="88" t="inlineStr">
        <is>
          <t>Conventional C18 Reversed-Phase HPLC โดยใช้ Mobile phase ทั่วไป</t>
        </is>
      </c>
      <c r="F61" s="88" t="inlineStr">
        <is>
          <t>Standard Thin Layer Chromatography บนแผ่น Silica gel ปกติ</t>
        </is>
      </c>
      <c r="G61" s="88" t="inlineStr">
        <is>
          <t>Direct UV-Vis Spectrophotometry</t>
        </is>
      </c>
      <c r="H61" s="88" t="inlineStr">
        <is>
          <t>Non-aqueous Acid-Base Titration</t>
        </is>
      </c>
      <c r="I61" s="100" t="n">
        <v>1</v>
      </c>
      <c r="J61" s="88" t="inlineStr">
        <is>
          <t>✅ คำตอบที่ถูกต้อง: ข้อ ก. Chiral HPLC (การใช้ Chiral Stationary Phase เช่น Cyclodextrin หรือ Polysaccharide-based column)
💡 Background:
คู่ไอโซเมอร์ชนิด Enantiomers (เช่น R- และ S-enantiomer) มีคุณสมบัติทางกายภาพและเคมีในสิ่งแวดล้อมที่ไม่มี Chiral เหมือนกันทุกประการ (เช่น จุดเดือด จุดหลอมเหลว สภาพขั้ว การดูดกลืนแสง UV ค่า pKa) จึงไม่สามารถแยกจากกันได้ด้วยคอลัมน์ทั่วไป
🎯 ทำไมข้อนี้ถึงถูก:
การแยก Enantiomers จำเป็นต้องสร้างสิ่งแวดล้อมที่ไม่สมมาตร (Chiral environment) โดยการใช้ Chiral Stationary Phase (CSP) เช่น คอลัมน์ที่เคลือบด้วย Amylose, Cellulose derivatives หรือ Cyclodextrin ซึ่งจะเกิดปฏิกิริยาสามมิติที่ไม่เท่ากัน (Three-point interaction) กับ enantiomer แต่ละตัว เกิดเป็น Diastereomeric complexes ชั่วคราวที่มีพลังงานยึดเหนี่ยวต่างกัน ทำให้สามารถแยกพีคออกจากกันได้อย่างสมบูรณ์
🔍 ข้ออื่นผิดเพราะอะไร:
- ข้อ ข. (C18 RP-HPLC ปกติ): C18 ไม่มี Chiral selector คู่ enantiomers จะชะออกมาที่ Retention time เดียวกันพอดี (Co-elution)
- ข้อ ค. (Silica TLC ปกติ): ไม่มี Chiral phase ได้ค่า Rf เท่ากัน
- ข้อ ง. (UV-Vis): สเปกตรัมการดูดกลืนแสง UV ของคู่ enantiomer เหมือนกันทุกประการ
- ข้อ จ. (Non-aqueous Titration): ทำปฏิกิริยากรดด่างเท่ากัน ไม่สามารถแยกหรือวัดสัดส่วนได้
📖 Guideline อ้างอิง:
USP-NF General Chapter &lt;621&gt; Chromatography, European Pharmacopoeia (Ph. Eur.) Chapter 2.2.46
📌 จุดจำก่อนสอบ:
แยก Enantiomers / Racemic mixture = ต้องใช้ Chiral HPLC (Chiral Stationary Phase: Cyclodextrin, Amylose, Cellulose)</t>
        </is>
      </c>
      <c r="K61" s="100" t="n"/>
      <c r="L61" s="88" t="inlineStr">
        <is>
          <t>Chromatographic Analysis</t>
        </is>
      </c>
      <c r="M61" s="100" t="inlineStr">
        <is>
          <t>Product</t>
        </is>
      </c>
      <c r="N61" s="88" t="inlineStr">
        <is>
          <t>ข้อสอบจริง Product ปี 2561 ข้อ 91</t>
        </is>
      </c>
      <c r="O61" s="100" t="inlineStr">
        <is>
          <t>ข้อสอบจริง</t>
        </is>
      </c>
      <c r="P61" s="100" t="inlineStr">
        <is>
          <t>ปี 2561</t>
        </is>
      </c>
      <c r="Q61" s="100" t="n"/>
    </row>
    <row r="62" ht="13.2" customHeight="1" s="49">
      <c r="A62" s="100" t="n">
        <v>74</v>
      </c>
      <c r="B62" s="88" t="inlineStr">
        <is>
          <t>จากภาพแผนผังระบบการวิเคราะห์ทางเครื่องมือ [📷 มีรูปภาพประกอบ: image115.png] ที่ประกอบด้วย Solvent reservoirs, Degasser, High-pressure pump, Autosampler, Column compartment, และ UV/Vis Photodiode Array Detector จัดเป็นเครื่องมือวิเคราะห์ชนิดใด?</t>
        </is>
      </c>
      <c r="C62" s="100" t="inlineStr">
        <is>
          <t>[แนบรูป: ข้อสอบ Product ปี 2561 รหัสรูปภาพ image115]</t>
        </is>
      </c>
      <c r="D62" s="88" t="inlineStr">
        <is>
          <t>High-Performance Liquid Chromatography (HPLC)</t>
        </is>
      </c>
      <c r="E62" s="88" t="inlineStr">
        <is>
          <t>Gas Chromatography (GC)</t>
        </is>
      </c>
      <c r="F62" s="88" t="inlineStr">
        <is>
          <t>Planar Thin-Layer Chromatography (TLC)</t>
        </is>
      </c>
      <c r="G62" s="88" t="inlineStr">
        <is>
          <t>Countercurrent Chromatography (CCC)</t>
        </is>
      </c>
      <c r="H62" s="88" t="inlineStr">
        <is>
          <t>Capillary Electrophoresis (CE)</t>
        </is>
      </c>
      <c r="I62" s="100" t="n">
        <v>1</v>
      </c>
      <c r="J62" s="88" t="inlineStr">
        <is>
          <t>✅ คำตอบที่ถูกต้อง: ข้อ ก. High-Performance Liquid Chromatography (HPLC)
💡 Background:
High-Performance Liquid Chromatography (HPLC) เป็นระบบโครมาโทกราฟีของเหลวประสิทธิภาพสูงที่ทำงานภายใต้ความดันสูง (High pressure 1,000 - 6,000 psi)
🎯 ทำไมข้อนี้ถึงถูก:
ข้อ ก. แผนภาพแสดงส่วนประกอบมาตรฐานของเครื่อง HPLC:
1. Solvent Reservoirs (ขวดใส่ Mobile phase)
2. Degasser (เครื่องไล่ฟองก๊าซ)
3. High-Pressure Pump (ปั๊มแรงดันสูง)
4. Autosampler (เครื่องฉีดสารตัวอย่างอัตโนมัติ)
5. Column Oven/Compartment (ช่องควบคุมอุณหภูมิคอลัมน์)
6. UV/PDA Detector (ตัวตรวจวัดการดูดกลืนแสง)
🔍 ข้ออื่นผิดเพราะอะไร:
- ข้อ ข. (GC): ใช้ก๊าซเป็น Mobile phase และมีเตาอบความร้อนสูง
- ข้อ ค. (TLC): ใช้แผ่นระนาบ ไม่ใช้ปั๊มแรงดันสูง
- ข้อ ง. (CCC): เป็นระบบของเหลวสองเฟสที่ไม่ใช้ของแข็งในคอลัมน์
- ข้อ จ. (CE): ใช้สนามไฟฟ้าแรงดันสูงแยกสารในหลอดคาพิลลารี
📖 Guideline อ้างอิง:
USP-NF General Chapter &lt;621&gt; Chromatography
📌 จุดจำก่อนสอบ:
• ลำดับชิ้นส่วนของ HPLC: Solvent -&gt; Degasser -&gt; High-Pressure Pump -&gt; Autosampler -&gt; Column -&gt; Detector -&gt; Waste/Data system</t>
        </is>
      </c>
      <c r="K62" s="100" t="n"/>
      <c r="L62" s="88" t="inlineStr">
        <is>
          <t>Chromatographic Analysis</t>
        </is>
      </c>
      <c r="M62" s="100" t="inlineStr">
        <is>
          <t>Product</t>
        </is>
      </c>
      <c r="N62" s="88" t="inlineStr">
        <is>
          <t>ข้อสอบจริง Product ปี 2561 ข้อ 103</t>
        </is>
      </c>
      <c r="O62" s="100" t="inlineStr">
        <is>
          <t>ข้อสอบจริง</t>
        </is>
      </c>
      <c r="P62" s="100" t="inlineStr">
        <is>
          <t>ปี 2561</t>
        </is>
      </c>
      <c r="Q62" s="100" t="n"/>
    </row>
    <row r="63" ht="13.2" customHeight="1" s="49">
      <c r="A63" s="100" t="n">
        <v>75</v>
      </c>
      <c r="B63" s="88" t="inlineStr">
        <is>
          <t>ตามเภสัชตำรับสากล USP &lt;621&gt; Chromatography ข้อใดต่อไปนี้ระบุเกณฑ์ข้อกำหนดสำหรับ System Suitability Parameters ของระบบ HPLC ได้ 'ไม่ถูกต้อง'</t>
        </is>
      </c>
      <c r="C63" s="100" t="inlineStr"/>
      <c r="D63" s="88" t="inlineStr">
        <is>
          <t>ค่า Resolution (Rs) ระหว่าง 2 พีคที่แยกจากกันอย่างสมบูรณ์ (Baseline separation) ต้องมีค่าไม่เกิน 0.8</t>
        </is>
      </c>
      <c r="E63" s="88" t="inlineStr">
        <is>
          <t>ค่า Symmetry factor หรือ Tailing factor (T) ของพีคตัวยาสำคัญ ควรมีค่าอยู่ระหว่าง 0.8 ถึง 1.8 (ไม่เกิน 2.0)</t>
        </is>
      </c>
      <c r="F63" s="88" t="inlineStr">
        <is>
          <t>ค่าสัมประสิทธิ์ความแปรปรวนของการทำซ้ำ (%RSD ของ Peak response) จากการฉีดสารมาตรฐานซ้ำ 5-6 ครั้ง โดยทั่วไปต้องไม่เกิน 2.0%</t>
        </is>
      </c>
      <c r="G63" s="88" t="inlineStr">
        <is>
          <t>ค่า Theoretical plate number (N) ของคอลัมน์ ยิ่งมีค่าสูง แสดงว่าคอลัมน์มีประสิทธิภาพการแยกที่ดีและพีคแคบ</t>
        </is>
      </c>
      <c r="H63" s="88" t="inlineStr">
        <is>
          <t>ค่า Capacity factor หรือ Retention factor (k') ควรมีค่ามากกว่า 2.0 เพื่อให้มั่นใจว่าสารไม่หลุดออกมาที่ Dead time</t>
        </is>
      </c>
      <c r="I63" s="100" t="n">
        <v>1</v>
      </c>
      <c r="J63" s="88" t="inlineStr">
        <is>
          <t>✅ คำตอบที่ถูกต้อง: ข้อ ก. ค่า Resolution (Rs) ระหว่าง 2 พีคที่แยกจากกันอย่างสมบูรณ์ (Baseline separation) ต้องมีค่าไม่เกิน 0.8
💡 Background:
System Suitability Test (SST) ตาม USP &lt;621&gt; เป็นการทดสอบเพื่อยืนยันว่าระบบเครื่องมือ คอลัมน์ และสภาวะการวิเคราะห์มีความพร้อมและให้ผลที่ถูกต้องน่าเชื่อถือ
🎯 ทำไมข้อนี้ถึงถูก:
ข้อ ก. กล่าวผิดอย่างชัดเจน เพราะเกณฑ์มาตรฐานสำหรับ Baseline separation คือค่า Resolution (Rs) ต้อง 'มากกว่าหรือเท่ากับ 1.5' (Rs ≥ 1.5) หากค่า Rs = 0.8 พีคจะเกิดการซ้อนทับกันอย่างมาก (Peak overlap) ไม่สามารถวิเคราะห์เชิงปริมาณได้อย่างแม่นยำ
🔍 ข้ออื่นผิดเพราะอะไร:
- ข้อ ข: ถูกต้อง Tailing factor (T) ในอุดมคติคือ 1.0 และเกณฑ์ยอมรับทั่วไปคือ T ≤ 2.0
- ข้อ ค: ถูกต้อง %RSD สำหรับการฉีดซ้ำ 5-6 ครั้งตาม USP กำหนดให้ NMT 2.0% (สำหรับ Assay)
- ข้อ ง: ถูกต้อง Plate count (N) ยิ่งสูง พีคยิ่งแคบและประสิทธิภาพคอลัมน์ยิ่งดี
- ข้อ จ: ถูกต้อง Capacity factor (k') &gt; 2.0 ป้องกันสารหลุดเร็วเกินไปใกล้ solvent front
📖 Guideline อ้างอิง:
United States Pharmacopeia (USP-NF) General Chapter &lt;621&gt; Chromatography: System Suitability
📌 จุดจำก่อนสอบ:
เกณฑ์ System Suitability USP &lt;621&gt;: Baseline Resolution (Rs ≥ 1.5), Tailing factor (T ≤ 2.0), %RSD (≤ 2.0%), Capacity factor (k' &gt; 2)</t>
        </is>
      </c>
      <c r="K63" s="100" t="n"/>
      <c r="L63" s="88" t="inlineStr">
        <is>
          <t>Chromatographic Analysis</t>
        </is>
      </c>
      <c r="M63" s="100" t="inlineStr">
        <is>
          <t>Product</t>
        </is>
      </c>
      <c r="N63" s="88" t="inlineStr">
        <is>
          <t>ข้อสอบจริง Product ปี 2561 ข้อ 107</t>
        </is>
      </c>
      <c r="O63" s="100" t="inlineStr">
        <is>
          <t>ข้อสอบจริง</t>
        </is>
      </c>
      <c r="P63" s="100" t="inlineStr">
        <is>
          <t>ปี 2561</t>
        </is>
      </c>
      <c r="Q63" s="100" t="n"/>
    </row>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row r="317" ht="13.2" customHeight="1" s="49"/>
    <row r="318" ht="13.2" customHeight="1" s="49"/>
    <row r="319" ht="13.2" customHeight="1" s="49"/>
    <row r="320" ht="13.2" customHeight="1" s="49"/>
    <row r="321" ht="13.2" customHeight="1" s="49"/>
    <row r="322" ht="13.2" customHeight="1" s="49"/>
    <row r="323" ht="13.2" customHeight="1" s="49"/>
    <row r="324" ht="13.2" customHeight="1" s="49"/>
    <row r="325" ht="13.2" customHeight="1" s="49"/>
    <row r="326" ht="13.2" customHeight="1" s="49"/>
    <row r="327" ht="13.2" customHeight="1" s="49"/>
    <row r="328" ht="13.2" customHeight="1" s="49"/>
    <row r="329" ht="13.2" customHeight="1" s="49"/>
    <row r="330" ht="13.2" customHeight="1" s="49"/>
    <row r="331" ht="13.2" customHeight="1" s="49"/>
    <row r="332" ht="13.2" customHeight="1" s="49"/>
    <row r="333" ht="13.2" customHeight="1" s="49"/>
    <row r="334" ht="13.2" customHeight="1" s="49"/>
    <row r="335" ht="13.2" customHeight="1" s="49"/>
    <row r="336" ht="13.2" customHeight="1" s="49"/>
    <row r="337" ht="13.2" customHeight="1" s="49"/>
    <row r="338" ht="13.2" customHeight="1" s="49"/>
    <row r="339" ht="13.2" customHeight="1" s="49"/>
    <row r="340" ht="13.2" customHeight="1" s="49"/>
    <row r="341" ht="13.2" customHeight="1" s="49"/>
    <row r="342" ht="13.2" customHeight="1" s="49"/>
    <row r="343" ht="13.2" customHeight="1" s="49"/>
    <row r="344" ht="13.2" customHeight="1" s="49"/>
    <row r="345" ht="13.2" customHeight="1" s="49"/>
    <row r="346" ht="13.2" customHeight="1" s="49"/>
    <row r="347" ht="13.2" customHeight="1" s="49"/>
    <row r="348" ht="13.2" customHeight="1" s="49"/>
    <row r="349" ht="13.2" customHeight="1" s="49"/>
    <row r="350" ht="13.2" customHeight="1" s="49"/>
    <row r="351" ht="13.2" customHeight="1" s="49"/>
    <row r="352" ht="13.2" customHeight="1" s="49"/>
    <row r="353" ht="13.2" customHeight="1" s="49"/>
    <row r="354" ht="13.2" customHeight="1" s="49"/>
    <row r="355" ht="13.2" customHeight="1" s="49"/>
    <row r="356" ht="13.2" customHeight="1" s="49"/>
    <row r="357" ht="13.2" customHeight="1" s="49"/>
    <row r="358" ht="13.2" customHeight="1" s="49"/>
    <row r="359" ht="13.2" customHeight="1" s="49"/>
    <row r="360" ht="13.2" customHeight="1" s="49"/>
    <row r="361" ht="13.2" customHeight="1" s="49"/>
    <row r="362" ht="13.2" customHeight="1" s="49"/>
    <row r="363" ht="13.2" customHeight="1" s="49"/>
    <row r="364" ht="13.2" customHeight="1" s="49"/>
    <row r="365" ht="13.2" customHeight="1" s="49"/>
    <row r="366" ht="13.2" customHeight="1" s="49"/>
    <row r="367" ht="13.2" customHeight="1" s="49"/>
    <row r="368" ht="13.2" customHeight="1" s="49"/>
    <row r="369" ht="13.2" customHeight="1" s="49"/>
    <row r="370" ht="13.2" customHeight="1" s="49"/>
    <row r="371" ht="13.2" customHeight="1" s="49"/>
    <row r="372" ht="13.2" customHeight="1" s="49"/>
    <row r="373" ht="13.2" customHeight="1" s="49"/>
    <row r="374" ht="13.2" customHeight="1" s="49"/>
    <row r="375" ht="13.2" customHeight="1" s="49"/>
    <row r="376" ht="13.2" customHeight="1" s="49"/>
    <row r="377" ht="13.2" customHeight="1" s="49"/>
    <row r="378" ht="13.2" customHeight="1" s="49"/>
    <row r="379" ht="13.2" customHeight="1" s="49"/>
    <row r="380" ht="13.2" customHeight="1" s="49"/>
    <row r="381" ht="13.2" customHeight="1" s="49"/>
    <row r="382" ht="13.2" customHeight="1" s="49"/>
    <row r="383" ht="13.2" customHeight="1" s="49"/>
    <row r="384" ht="13.2" customHeight="1" s="49"/>
    <row r="385" ht="13.2" customHeight="1" s="49"/>
    <row r="386" ht="13.2" customHeight="1" s="49"/>
    <row r="387" ht="13.2" customHeight="1" s="49"/>
    <row r="388" ht="13.2" customHeight="1" s="49"/>
    <row r="389" ht="13.2" customHeight="1" s="49"/>
    <row r="390" ht="13.2" customHeight="1" s="49"/>
    <row r="391" ht="13.2" customHeight="1" s="49"/>
    <row r="392" ht="13.2" customHeight="1" s="49"/>
    <row r="393" ht="13.2" customHeight="1" s="49"/>
    <row r="394" ht="13.2" customHeight="1" s="49"/>
    <row r="395" ht="13.2" customHeight="1" s="49"/>
    <row r="396" ht="13.2" customHeight="1" s="49"/>
    <row r="397" ht="13.2" customHeight="1" s="49"/>
    <row r="398" ht="13.2" customHeight="1" s="49"/>
    <row r="399" ht="13.2" customHeight="1" s="49"/>
    <row r="400" ht="13.2" customHeight="1" s="49"/>
    <row r="401" ht="13.2" customHeight="1" s="49"/>
    <row r="402" ht="13.2" customHeight="1" s="49"/>
    <row r="403" ht="13.2" customHeight="1" s="49"/>
    <row r="404" ht="13.2" customHeight="1" s="49"/>
    <row r="405" ht="13.2" customHeight="1" s="49"/>
    <row r="406" ht="13.2" customHeight="1" s="49"/>
    <row r="407" ht="13.2" customHeight="1" s="49"/>
    <row r="408" ht="13.2" customHeight="1" s="49"/>
    <row r="409" ht="13.2" customHeight="1" s="49"/>
    <row r="410" ht="13.2" customHeight="1" s="49"/>
    <row r="411" ht="13.2" customHeight="1" s="49"/>
    <row r="412" ht="13.2" customHeight="1" s="49"/>
    <row r="413" ht="13.2" customHeight="1" s="49"/>
    <row r="414" ht="13.2" customHeight="1" s="49"/>
    <row r="415" ht="13.2" customHeight="1" s="49"/>
    <row r="416" ht="13.2" customHeight="1" s="49"/>
    <row r="417" ht="13.2" customHeight="1" s="49"/>
    <row r="418" ht="13.2" customHeight="1" s="49"/>
    <row r="419" ht="13.2" customHeight="1" s="49"/>
    <row r="420" ht="13.2" customHeight="1" s="49"/>
    <row r="421" ht="13.2" customHeight="1" s="49"/>
    <row r="422" ht="13.2" customHeight="1" s="49"/>
    <row r="423" ht="13.2" customHeight="1" s="49"/>
    <row r="424" ht="13.2" customHeight="1" s="49"/>
    <row r="425" ht="13.2" customHeight="1" s="49"/>
    <row r="426" ht="13.2" customHeight="1" s="49"/>
    <row r="427" ht="13.2" customHeight="1" s="49"/>
    <row r="428" ht="13.2" customHeight="1" s="49"/>
    <row r="429" ht="13.2" customHeight="1" s="49"/>
    <row r="430" ht="13.2" customHeight="1" s="49"/>
    <row r="431" ht="13.2" customHeight="1" s="49"/>
    <row r="432" ht="13.2" customHeight="1" s="49"/>
    <row r="433" ht="13.2" customHeight="1" s="49"/>
    <row r="434" ht="13.2" customHeight="1" s="49"/>
    <row r="435" ht="13.2" customHeight="1" s="49"/>
    <row r="436" ht="13.2" customHeight="1" s="49"/>
    <row r="437" ht="13.2" customHeight="1" s="49"/>
    <row r="438" ht="13.2" customHeight="1" s="49"/>
    <row r="439" ht="13.2" customHeight="1" s="49"/>
    <row r="440" ht="13.2" customHeight="1" s="49"/>
    <row r="441" ht="13.2" customHeight="1" s="49"/>
    <row r="442" ht="13.2" customHeight="1" s="49"/>
    <row r="443" ht="13.2" customHeight="1" s="49"/>
    <row r="444" ht="13.2" customHeight="1" s="49"/>
    <row r="445" ht="13.2" customHeight="1" s="49"/>
    <row r="446" ht="13.2" customHeight="1" s="49"/>
    <row r="447" ht="13.2" customHeight="1" s="49"/>
    <row r="448" ht="13.2" customHeight="1" s="49"/>
    <row r="449" ht="13.2" customHeight="1" s="49"/>
    <row r="450" ht="13.2" customHeight="1" s="49"/>
    <row r="451" ht="13.2" customHeight="1" s="49"/>
    <row r="452" ht="13.2" customHeight="1" s="49"/>
    <row r="453" ht="13.2" customHeight="1" s="49"/>
    <row r="454" ht="13.2" customHeight="1" s="49"/>
    <row r="455" ht="13.2" customHeight="1" s="49"/>
    <row r="456" ht="13.2" customHeight="1" s="49"/>
    <row r="457" ht="13.2" customHeight="1" s="49"/>
    <row r="458" ht="13.2" customHeight="1" s="49"/>
    <row r="459" ht="13.2" customHeight="1" s="49"/>
    <row r="460" ht="13.2" customHeight="1" s="49"/>
    <row r="461" ht="13.2" customHeight="1" s="49"/>
    <row r="462" ht="13.2" customHeight="1" s="49"/>
    <row r="463" ht="13.2" customHeight="1" s="49"/>
    <row r="464" ht="13.2" customHeight="1" s="49"/>
    <row r="465" ht="13.2" customHeight="1" s="49"/>
    <row r="466" ht="13.2" customHeight="1" s="49"/>
    <row r="467" ht="13.2" customHeight="1" s="49"/>
    <row r="468" ht="13.2" customHeight="1" s="49"/>
    <row r="469" ht="13.2" customHeight="1" s="49"/>
    <row r="470" ht="13.2" customHeight="1" s="49"/>
    <row r="471" ht="13.2" customHeight="1" s="49"/>
    <row r="472" ht="13.2" customHeight="1" s="49"/>
    <row r="473" ht="13.2" customHeight="1" s="49"/>
    <row r="474" ht="13.2" customHeight="1" s="49"/>
    <row r="475" ht="13.2" customHeight="1" s="49"/>
    <row r="476" ht="13.2" customHeight="1" s="49"/>
    <row r="477" ht="13.2" customHeight="1" s="49"/>
    <row r="478" ht="13.2" customHeight="1" s="49"/>
    <row r="479" ht="13.2" customHeight="1" s="49"/>
    <row r="480" ht="13.2" customHeight="1" s="49"/>
    <row r="481" ht="13.2" customHeight="1" s="49"/>
    <row r="482" ht="13.2" customHeight="1" s="49"/>
    <row r="483" ht="13.2" customHeight="1" s="49"/>
    <row r="484" ht="13.2" customHeight="1" s="49"/>
    <row r="485" ht="13.2" customHeight="1" s="49"/>
    <row r="486" ht="13.2" customHeight="1" s="49"/>
    <row r="487" ht="13.2" customHeight="1" s="49"/>
    <row r="488" ht="13.2" customHeight="1" s="49"/>
    <row r="489" ht="13.2" customHeight="1" s="49"/>
    <row r="490" ht="13.2" customHeight="1" s="49"/>
    <row r="491" ht="13.2" customHeight="1" s="49"/>
    <row r="492" ht="13.2" customHeight="1" s="49"/>
    <row r="493" ht="13.2" customHeight="1" s="49"/>
    <row r="494" ht="13.2" customHeight="1" s="49"/>
    <row r="495" ht="13.2" customHeight="1" s="49"/>
    <row r="496" ht="13.2" customHeight="1" s="49"/>
    <row r="497" ht="13.2" customHeight="1" s="49"/>
    <row r="498" ht="13.2" customHeight="1" s="49"/>
    <row r="499" ht="13.2" customHeight="1" s="49"/>
    <row r="500" ht="13.2" customHeight="1" s="49"/>
    <row r="501" ht="13.2" customHeight="1" s="49"/>
    <row r="502" ht="13.2" customHeight="1" s="49"/>
    <row r="503" ht="13.2" customHeight="1" s="49"/>
    <row r="504" ht="13.2" customHeight="1" s="49"/>
    <row r="505" ht="13.2" customHeight="1" s="49"/>
    <row r="506" ht="13.2" customHeight="1" s="49"/>
    <row r="507" ht="13.2" customHeight="1" s="49"/>
    <row r="508" ht="13.2" customHeight="1" s="49"/>
    <row r="509" ht="13.2" customHeight="1" s="49"/>
    <row r="510" ht="13.2" customHeight="1" s="49"/>
    <row r="511" ht="13.2" customHeight="1" s="49"/>
    <row r="512" ht="13.2" customHeight="1" s="49"/>
    <row r="513" ht="13.2" customHeight="1" s="49"/>
    <row r="514" ht="13.2" customHeight="1" s="49"/>
    <row r="515" ht="13.2" customHeight="1" s="49"/>
    <row r="516" ht="13.2" customHeight="1" s="49"/>
    <row r="517" ht="13.2" customHeight="1" s="49"/>
    <row r="518" ht="13.2" customHeight="1" s="49"/>
    <row r="519" ht="13.2" customHeight="1" s="49"/>
    <row r="520" ht="13.2" customHeight="1" s="49"/>
    <row r="521" ht="13.2" customHeight="1" s="49"/>
    <row r="522" ht="13.2" customHeight="1" s="49"/>
    <row r="523" ht="13.2" customHeight="1" s="49"/>
    <row r="524" ht="13.2" customHeight="1" s="49"/>
    <row r="525" ht="13.2" customHeight="1" s="49"/>
    <row r="526" ht="13.2" customHeight="1" s="49"/>
    <row r="527" ht="13.2" customHeight="1" s="49"/>
    <row r="528" ht="13.2" customHeight="1" s="49"/>
    <row r="529" ht="13.2" customHeight="1" s="49"/>
    <row r="530" ht="13.2" customHeight="1" s="49"/>
    <row r="531" ht="13.2" customHeight="1" s="49"/>
    <row r="532" ht="13.2" customHeight="1" s="49"/>
    <row r="533" ht="13.2" customHeight="1" s="49"/>
    <row r="534" ht="13.2" customHeight="1" s="49"/>
    <row r="535" ht="13.2" customHeight="1" s="49"/>
    <row r="536" ht="13.2" customHeight="1" s="49"/>
    <row r="537" ht="13.2" customHeight="1" s="49"/>
    <row r="538" ht="13.2" customHeight="1" s="49"/>
    <row r="539" ht="13.2" customHeight="1" s="49"/>
    <row r="540" ht="13.2" customHeight="1" s="49"/>
    <row r="541" ht="13.2" customHeight="1" s="49"/>
    <row r="542" ht="13.2" customHeight="1" s="49"/>
    <row r="543" ht="13.2" customHeight="1" s="49"/>
    <row r="544" ht="13.2" customHeight="1" s="49"/>
    <row r="545" ht="13.2" customHeight="1" s="49"/>
    <row r="546" ht="13.2" customHeight="1" s="49"/>
    <row r="547" ht="13.2" customHeight="1" s="49"/>
    <row r="548" ht="13.2" customHeight="1" s="49"/>
    <row r="549" ht="13.2" customHeight="1" s="49"/>
    <row r="550" ht="13.2" customHeight="1" s="49"/>
    <row r="551" ht="13.2" customHeight="1" s="49"/>
    <row r="552" ht="13.2" customHeight="1" s="49"/>
    <row r="553" ht="13.2" customHeight="1" s="49"/>
    <row r="554" ht="13.2" customHeight="1" s="49"/>
    <row r="555" ht="13.2" customHeight="1" s="49"/>
    <row r="556" ht="13.2" customHeight="1" s="49"/>
    <row r="557" ht="13.2" customHeight="1" s="49"/>
    <row r="558" ht="13.2"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row r="1000" ht="13.2" customHeight="1" s="49"/>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Q5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0" t="n"/>
      <c r="H1" s="10" t="n"/>
      <c r="I1" s="10" t="n"/>
      <c r="J1" s="10" t="n"/>
      <c r="K1" s="10" t="n"/>
      <c r="L1" s="10" t="n"/>
      <c r="M1" s="10" t="n"/>
      <c r="N1" s="10" t="n"/>
      <c r="O1" s="10" t="n"/>
      <c r="P1" s="10" t="n"/>
      <c r="Q1" s="10" t="n"/>
    </row>
    <row r="2" ht="64.8"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409.6" customHeight="1" s="49">
      <c r="A3" s="119" t="inlineStr">
        <is>
          <t>2</t>
        </is>
      </c>
      <c r="B3" s="88" t="inlineStr">
        <is>
          <t>ข้อใดเป็นเทคนิคที่เหมาะสมในการพิสูจน์ chirality อัตลักษณ์ของวัตถุดิบยา Paclitaxel</t>
        </is>
      </c>
      <c r="C3" s="100" t="n"/>
      <c r="D3" s="88" t="inlineStr">
        <is>
          <t>NIR (near infrared spectroscopy)</t>
        </is>
      </c>
      <c r="E3" s="88" t="inlineStr">
        <is>
          <t>Karl Fischer titration</t>
        </is>
      </c>
      <c r="F3" s="88" t="inlineStr">
        <is>
          <t>Polarimeter</t>
        </is>
      </c>
      <c r="G3" s="88" t="inlineStr">
        <is>
          <t>Refractometer</t>
        </is>
      </c>
      <c r="H3" s="88" t="inlineStr">
        <is>
          <t>Mass spectrometry</t>
        </is>
      </c>
      <c r="I3" s="119" t="inlineStr">
        <is>
          <t>3</t>
        </is>
      </c>
      <c r="J3" s="88" t="inlineStr">
        <is>
          <t>✅ คำตอบที่ถูกต้อง: ข้อ ค. Polarimeter
💡 Background:
สารที่มี Chiral center (มี asymmetric carbon) จะมีคุณสมบัติทางแสงเป็น Optically active compound ซึ่งสามารถบิดหมุนระนาบของแสงโพลาไรซ์ (Plane-polarized light) ได้
🎯 ทำไมข้อนี้ถึงถูก:
Polarimeter เป็นเครื่องมือมาตรฐานตามเภสัชตำรับ (USP/BP) ในการวัดค่า Specific rotation ([α]) เพื่อตรวจสอบ Chirality, Optical purity และใช้ในการระบุเอกลักษณ์ (Identification) ของวัตถุดิบยาที่มีไครัลเซนเตอร์ เช่น Paclitaxel
🔍 ข้ออื่นผิดเพราะอะไร:
• ข้อ ก. (NIR): ใช้ตรวจเอกลักษณ์ทางเคมีหรือความชื้นแบบไม่ทำลายตัวอย่าง ไม่ได้ใช้วัด optical rotation โดยตรง
• ข้อ ข. (Karl Fischer): ใช้หาปริมาณน้ำ (Water determination) ในตัวอย่าง
• ข้อ ง. (Refractometer): ใช้วัดค่าดัชนีหักเหของแสง (Refractive index) ของของเหลว ไม่จำเพาะต่อ chirality
• ข้อ จ. (Mass spectrometry): ใช้วัดมวลต่อประจุ (m/z) ไม่สามารถแยกความแตกต่างของ enantiomers ได้โดยตรง
📖 Guideline อ้างอิง:
USP &lt;781&gt; Optical Rotation &amp; British Pharmacopoeia (BP) Standards
📌 จุดจำก่อนสอบ:
• Chirality / Optical Isomerism: ตรวจสอบด้วย Polarimeter เพื่อหาค่า Specific rotation
• Dextrorotatory (+) หมุนตามเข็มนาฬิกา / Levorotatory (-) หมุนทวนเข็มนาฬิกา / Racemic mixture = 0 องศา</t>
        </is>
      </c>
      <c r="K3" s="100" t="inlineStr">
        <is>
          <t>Optical Rotation &amp; Chirality</t>
        </is>
      </c>
      <c r="L3" s="88" t="inlineStr">
        <is>
          <t>ข้อสอบ Product (Chirality Identification)</t>
        </is>
      </c>
      <c r="M3" s="100" t="inlineStr">
        <is>
          <t>Spectroscopy</t>
        </is>
      </c>
      <c r="N3" s="88" t="inlineStr">
        <is>
          <t>แบบฝึกหัด PLE-CC 1 ข้อ 74</t>
        </is>
      </c>
      <c r="O3" s="100" t="inlineStr">
        <is>
          <t>แบบฝึกหัด</t>
        </is>
      </c>
      <c r="P3" s="100" t="inlineStr">
        <is>
          <t>แบบฝึกหัด</t>
        </is>
      </c>
      <c r="Q3" s="100" t="n"/>
    </row>
    <row r="4" ht="409.6" customHeight="1" s="49">
      <c r="A4" s="119" t="inlineStr">
        <is>
          <t>3</t>
        </is>
      </c>
      <c r="B4" s="88" t="inlineStr">
        <is>
          <t>ในการควบคุมคุณภาพวัตถุดิบยา เภสัชตำรับระบุค่า specific rotation มีค่าอยู่ในช่วง -107° ถึง -109.5° เทคนิคหรือเครื่องมือใดต่อไปนี้เหมาะสมที่สุดสำหรับการตรวจวิเคราะห์ค่าดังกล่าว</t>
        </is>
      </c>
      <c r="C4" s="100" t="n"/>
      <c r="D4" s="88" t="inlineStr">
        <is>
          <t>Polarimetry</t>
        </is>
      </c>
      <c r="E4" s="88" t="inlineStr">
        <is>
          <t>NMR spectroscopy</t>
        </is>
      </c>
      <c r="F4" s="88" t="inlineStr">
        <is>
          <t>IR spectroscopy</t>
        </is>
      </c>
      <c r="G4" s="88" t="inlineStr">
        <is>
          <t>HPLC</t>
        </is>
      </c>
      <c r="H4" s="88" t="inlineStr">
        <is>
          <t>Refractometry</t>
        </is>
      </c>
      <c r="I4" s="119" t="inlineStr">
        <is>
          <t>1</t>
        </is>
      </c>
      <c r="J4" s="88" t="inlineStr">
        <is>
          <t>✅ คำตอบที่ถูกต้อง: ข้อ ก. Polarimetry
💡 Background:
ค่า Specific Rotation หรือค่าการหมุนจำเพาะ เป็นสมบัติทางกายภาพเฉพาะตัวของสารที่มี Chiral center ที่สามารถบิดหมุนระนาบแสงโพลาไรซ์ได้ (Optically active compounds)
🎯 ทำไมข้อนี้ถึงถูก:
Polarimetry เป็นเทคนิคที่ใช้เครื่อง Polarimeter ในการวัดมุมการบิดหมุนของแสงโพลาไรซ์ระนาบ (Observed optical rotation, α) โดยตรง จากนั้นนำมาคำนวณหาค่า Specific rotation ตามสูตร [α] = 100α / (l × c) เพื่อใช้ตรวจสอบเอกลักษณ์และความบริสุทธิ์ของตัวยา
🔍 ข้ออื่นผิดเพราะอะไร:
• ข้อ ข. (NMR): ใช้ตรวจโครงสร้างทางเคมีและตำแหน่งนิวเคลียสของไฮโดรเจนหรือคาร์บอน
• ข้อ ค. (IR): ใช้วิเคราะห์หมู่ฟังก์ชัน (Functional groups)
• ข้อ ง. (HPLC): ใช้แยกสาร หาปริมาณ (Assay) และตรวจสารปนเปื้อน (Related substances)
• ข้อ จ. (Refractometry): ใช้วัดค่าดัชนีหักเหของแสง (Refractive index) ของของเหลวบริสุทธิ์
📖 Guideline อ้างอิง:
USP &lt;781&gt; Optical Rotation &amp; WHO Annex Guidelines for Quality Control of Pharmaceuticals
📌 จุดจำก่อนสอบ:
• ค่า Specific rotation ([α]): เครื่องมือตรวจวัดคือ Polarimeter / Polarimetry เสมอ</t>
        </is>
      </c>
      <c r="K4" s="100" t="inlineStr">
        <is>
          <t>Polarimetry</t>
        </is>
      </c>
      <c r="L4" s="88" t="inlineStr">
        <is>
          <t>ข้อสอบจริง PLE CC 1 (Product) ปี 2567 ข้อ 1</t>
        </is>
      </c>
      <c r="M4" s="100" t="inlineStr">
        <is>
          <t>Spectroscopy</t>
        </is>
      </c>
      <c r="N4" s="88" t="inlineStr">
        <is>
          <t>PLE_CC1_2567_Key ข้อ 3</t>
        </is>
      </c>
      <c r="O4" s="100" t="inlineStr">
        <is>
          <t>ข้อสอบจริง</t>
        </is>
      </c>
      <c r="P4" s="100" t="inlineStr">
        <is>
          <t>ปี 2567</t>
        </is>
      </c>
      <c r="Q4" s="100" t="n"/>
    </row>
    <row r="5" ht="409.6" customHeight="1" s="49">
      <c r="A5" s="119" t="inlineStr">
        <is>
          <t>4</t>
        </is>
      </c>
      <c r="B5" s="88" t="inlineStr">
        <is>
          <t>ตามมาตรฐานเภสัชตำรับ USP กำหนดให้ Morphine sulphate มีค่า specific rotation อยู่ในช่วงที่กำหนด เทคนิคการวิเคราะห์ใดต่อไปนี้เหมาะสมที่สุดสำหรับการวัด specific rotation ของ Morphine sulphate</t>
        </is>
      </c>
      <c r="C5" s="100" t="n"/>
      <c r="D5" s="88" t="inlineStr">
        <is>
          <t>Refractometry</t>
        </is>
      </c>
      <c r="E5" s="88" t="inlineStr">
        <is>
          <t>Polarimetry</t>
        </is>
      </c>
      <c r="F5" s="88" t="inlineStr">
        <is>
          <t>UV spectroscopy</t>
        </is>
      </c>
      <c r="G5" s="88" t="inlineStr">
        <is>
          <t>HPLC</t>
        </is>
      </c>
      <c r="H5" s="88" t="inlineStr">
        <is>
          <t>Mass spectrometry</t>
        </is>
      </c>
      <c r="I5" s="119" t="inlineStr">
        <is>
          <t>2</t>
        </is>
      </c>
      <c r="J5" s="88" t="inlineStr">
        <is>
          <t>✅ คำตอบที่ถูกต้อง: ข้อ ข. Polarimetry
💡 Background:
Morphine sulphate เป็นสารกลุ่ม Opioid alkaloid ที่มีโครงสร้างโมเลกุลแบบ asymmetric (chiral center 5 ตำแหน่ง) จึงมีสมบัติเป็น optically active หมุนระนาบแสงโพลาไรซ์
🎯 ทำไมข้อนี้ถึงถูก:
Polarimetry เป็นเทคนิคที่มีกลไกการทำงานโดยการปล่อยแสงโพลาไรซ์ระนาบเดี่ยวผ่านสารละลายตัวอย่าง เพื่อวัดมุมองศาที่โครงสร้างโมเลกุลของสารบิดหมุนระนาบแสงไป แล้วคำนวณเป็นค่า Specific rotation ตามเกณฑ์ USP Monograph เพื่อยืนยันความบริสุทธิ์และเอกลักษณ์ของตัวยา
🔍 ข้ออื่นผิดเพราะอะไร:
• ข้อ ก. (Refractometry): ใช้วัด Refractive index ของสารละลาย ไม่สามารถวัดค่า specific rotation ได้
• ข้อ ค. (UV spectroscopy): วัดการดูดกลืนแสงของโครโมฟอร์ (Chromophore) เพื่อหาความเข้มข้น
• ข้อ ง. (HPLC): ใช้แยกสารและหาปริมาณ ไม่ได้วัดการหมุนแสงโพลาไรซ์โดยตรง (เว้นแต่ติด chiral detector พิเศษ)
• ข้อ จ. (Mass spectrometry): วิเคราะห์มวลโมเลกุลและ fragmentation pattern
📖 Guideline อ้างอิง:
USP-NF Official Monograph: Morphine Sulfate &amp; USP &lt;781&gt; Optical Rotation
📌 จุดจำก่อนสอบ:
• Monograph Morphine Sulfate Specific Rotation: ตรวจสอบด้วย Polarimetry เท่านั้น</t>
        </is>
      </c>
      <c r="K5" s="100" t="inlineStr">
        <is>
          <t>Polarimetry</t>
        </is>
      </c>
      <c r="L5" s="88" t="inlineStr">
        <is>
          <t>ข้อสอบจริง PLE CC 1 (Product) ปี 2567 ข้อ 2</t>
        </is>
      </c>
      <c r="M5" s="100" t="inlineStr">
        <is>
          <t>Spectroscopy</t>
        </is>
      </c>
      <c r="N5" s="88" t="inlineStr">
        <is>
          <t>PLE_CC1_2567_Set1_Key ข้อ 16</t>
        </is>
      </c>
      <c r="O5" s="100" t="inlineStr">
        <is>
          <t>ข้อสอบจริง</t>
        </is>
      </c>
      <c r="P5" s="100" t="inlineStr">
        <is>
          <t>ปี 2567</t>
        </is>
      </c>
      <c r="Q5" s="100" t="n"/>
    </row>
    <row r="6" ht="409.6" customHeight="1" s="49">
      <c r="A6" s="119" t="inlineStr">
        <is>
          <t>5</t>
        </is>
      </c>
      <c r="B6" s="88" t="inlineStr">
        <is>
          <t>ในการตรวจวิเคราะห์ทางเภสัชกรรม หากได้รับภาพผลการวิเคราะห์ด้วยเทคนิค Infrared Spectroscopy (IR Spectrum) ภาพดังกล่าวมีวัตถุประสงค์หลักเพื่อใช้ตรวจสอบหรือระบุสิ่งใด</t>
        </is>
      </c>
      <c r="C6" s="100" t="n"/>
      <c r="D6" s="88" t="inlineStr">
        <is>
          <t>Functional group (หมู่ฟังก์ชันในโมเลกุล)</t>
        </is>
      </c>
      <c r="E6" s="88" t="inlineStr">
        <is>
          <t>Electrospray Ionization Mass (m/z)</t>
        </is>
      </c>
      <c r="F6" s="88" t="inlineStr">
        <is>
          <t>Optical Rotation via Polarimeter</t>
        </is>
      </c>
      <c r="G6" s="88" t="inlineStr">
        <is>
          <t>Refractive Index via Abbe Refractometer</t>
        </is>
      </c>
      <c r="H6" s="88" t="inlineStr">
        <is>
          <t>Melting point and thermal behavior</t>
        </is>
      </c>
      <c r="I6" s="119" t="inlineStr">
        <is>
          <t>1</t>
        </is>
      </c>
      <c r="J6" s="88" t="inlineStr">
        <is>
          <t>✅ คำตอบที่ถูกต้อง: ข้อ ก. Functional group (หมู่ฟังก์ชันในโมเลกุล)
💡 Background:
Infrared (IR) Spectroscopy เป็นเทคนิคการดูดกลืนรังสีอินฟราเรดที่ทำให้เกิดการสั่นของพันธะเคมี (Vibrational transitions) ภายในโมเลกุล
🎯 ทำไมข้อนี้ถึงถูก:
IR Spectrum แสดงพีคการดูดกลืนแสงที่ความถี่/เลขคลื่น (Wavenumber, cm⁻¹) เฉพาะของพันธะเคมีแต่ละชนิด จึงเป็นเทคนิคหลักที่ใช้ระบุหมู่ฟังก์ชัน (Functional group region: 4000-1500 cm⁻¹) และใช้ยืนยันเอกลักษณ์โครงสร้างด้วยบริเวณลายนิ้วมือโมเลกุล (Fingerprint region: 1500-400 cm⁻¹)
🔍 ข้ออื่นผิดเพราะอะไร:
• ข้อ ข. (Mass m/z): ตรวจด้วย Mass Spectrometry (MS)
• ข้อ ค. (Optical Rotation): ตรวจด้วย Polarimeter
• ข้อ ง. (Refractive Index): ตรวจด้วย Abbe Refractometer
• ข้อ จ. (Thermal behavior): ตรวจด้วย DSC หรือ Melting point apparatus
📖 Guideline อ้างอิง:
USP &lt;197&gt; Spectrophotometric Identification Tests &amp; Silverstein Spectrometric Identification
📌 จุดจำก่อนสอบ:
• IR Spectroscopy Core Utility: ระบุ Functional groups และเปรียบเทียบ Fingerprint region กับ Reference Standard</t>
        </is>
      </c>
      <c r="K6" s="100" t="inlineStr">
        <is>
          <t>Infrared (IR) Spectroscopy</t>
        </is>
      </c>
      <c r="L6" s="88" t="inlineStr">
        <is>
          <t>ข้อสอบจริง PLE CC 1 (Product) ปี 2566 ข้อ 4</t>
        </is>
      </c>
      <c r="M6" s="100" t="inlineStr">
        <is>
          <t>Spectroscopy</t>
        </is>
      </c>
      <c r="N6" s="88" t="inlineStr">
        <is>
          <t>PLE-CC1 ปี 2566 Day 1 ข้อ 29</t>
        </is>
      </c>
      <c r="O6" s="100" t="inlineStr">
        <is>
          <t>ข้อสอบจริง</t>
        </is>
      </c>
      <c r="P6" s="100" t="inlineStr">
        <is>
          <t>ปี 2566</t>
        </is>
      </c>
      <c r="Q6" s="100" t="n"/>
    </row>
    <row r="7" ht="409.6" customHeight="1" s="49">
      <c r="A7" s="119" t="inlineStr">
        <is>
          <t>6</t>
        </is>
      </c>
      <c r="B7" s="88" t="inlineStr">
        <is>
          <t>ในการควบคุมคุณภาพเภสัชภัณฑ์ตามมาตรฐานจากล (ICH Q3D / USP &lt;232&gt;, &lt;233&gt;) หากต้องการตรวจวิเคราะห์หาปริมาณสิ่งเจือปนประเภทธาตุโลหะหนัก (Elemental Impurities เช่น As, Cd, Pb, Hg) ในวัตถุดิบหรือยาสำเร็จรูป เทคนิคหรือเครื่องมือใดต่อไปนี้เหมาะสมที่สุด</t>
        </is>
      </c>
      <c r="C7" s="100" t="n"/>
      <c r="D7" s="88" t="inlineStr">
        <is>
          <t>Inductively Coupled Plasma Spectroscopy (ICP-MS หรือ ICP-OES)</t>
        </is>
      </c>
      <c r="E7" s="88" t="inlineStr">
        <is>
          <t>Fourier Transform Infrared Spectroscopy (FT-IR)</t>
        </is>
      </c>
      <c r="F7" s="88" t="inlineStr">
        <is>
          <t>UV-Vis Spectrophotometry</t>
        </is>
      </c>
      <c r="G7" s="88" t="inlineStr">
        <is>
          <t>Refractive Index via Abbe Refractometer</t>
        </is>
      </c>
      <c r="H7" s="88" t="inlineStr">
        <is>
          <t>Differential Scanning Calorimetry (DSC)</t>
        </is>
      </c>
      <c r="I7" s="119" t="inlineStr">
        <is>
          <t>1</t>
        </is>
      </c>
      <c r="J7" s="88" t="inlineStr">
        <is>
          <t>✅ คำตอบที่ถูกต้อง: ข้อ ก. Inductively Coupled Plasma Spectroscopy (ICP-MS หรือ ICP-OES)
💡 Background:
การควบคุมสิ่งเจือปนประเภทโลหะหนัก (Elemental Impurities) ในเภสัชภัณฑ์ ตามเกณฑ์ ICH Q3D และ USP &lt;232&gt;/&lt;233&gt; กำหนดขีดจำกัดความปลอดภัยของโลหะที่เป็นพิษสูง (เช่น สารหนู ตะกั่ว แคดเมียม ปรอท) ในระดับร่องรอย (ppb ถึง ppm)
🎯 ทำไมข้อนี้ถึงถูก:
USP &lt;233&gt; กำหนดให้ใช้เทคนิค Inductively Coupled Plasma ควบคู่กับ Mass Spectrometry (ICP-MS) หรือ Optical Emission Spectrometry (ICP-OES) เป็นวิธีมาตรฐาน เนื่องจากพลาสมาอุณหภูมิสูง (6,000-10,000 K) สามารถแตกตัวธาตุทุกชนิดให้เป็นอะตอมและไอออนเดี่ยวได้อย่างสมบูรณ์ มีความจำเพาะสูงมาก สามารถวิเคราะห์หลายธาตุพร้อมกัน (Multi-elemental analysis) และมีขีดจำกัดในการตรวจวัดต่ำมากในระดับ trace/ultratrace level (ppb/ppt)
🔍 ข้ออื่นผิดเพราะอะไร:
• ข้อ ข. (FT-IR): ใช้ตรวจหมู่ฟังก์ชันและพันธะโควาเลนต์ในสารอินทรีย์ ไม่สามารถตรวจโลหะเดี่ยวในระดับร่องรอยได้
• ข้อ ค. (UV-Vis): ความจำเพาะและความไวไม่เพียงพอสำหรับการตรวจ elemental impurities ที่ซับซ้อนตามเกณฑ์ USP
• ข้อ ง. (Refractometer): วัดดัชนีหักเหของของเหลว
• ข้อ จ. (DSC): วัดการเปลี่ยนแปลงทางความร้อนของของแข็ง
📖 Guideline อ้างอิง:
ICH Q3D Guideline for Elemental Impurities &amp; USP &lt;233&gt; Elemental Impurities – Procedures
📌 จุดจำก่อนสอบ:
• Elemental Impurities Standard Methods: ICP-OES หรือ ICP-MS ตาม USP &lt;233&gt; / ICH Q3D เสมอ</t>
        </is>
      </c>
      <c r="K7" s="100" t="inlineStr">
        <is>
          <t>Atomic Spectroscopy &amp; Elemental Impurities</t>
        </is>
      </c>
      <c r="L7" s="88" t="inlineStr">
        <is>
          <t>ข้อสอบจริง PLE CC 1 ปี 2566 Day 2 ข้อ 90</t>
        </is>
      </c>
      <c r="M7" s="100" t="inlineStr">
        <is>
          <t>Spectroscopy</t>
        </is>
      </c>
      <c r="N7" s="88" t="inlineStr">
        <is>
          <t>PLE-CC1 ปี 2566 Day 2 ข้อ 1</t>
        </is>
      </c>
      <c r="O7" s="100" t="inlineStr">
        <is>
          <t>ข้อสอบจริง</t>
        </is>
      </c>
      <c r="P7" s="100" t="inlineStr">
        <is>
          <t>ปี 2566</t>
        </is>
      </c>
      <c r="Q7" s="100" t="n"/>
    </row>
    <row r="8" ht="409.6" customHeight="1" s="49">
      <c r="A8" s="119" t="inlineStr">
        <is>
          <t>7</t>
        </is>
      </c>
      <c r="B8" s="88" t="inlineStr">
        <is>
          <t>ในการทดสอบความถูกต้องของวิธีวิเคราะห์ที่พัฒนาขึ้นเองในห้องปฏิบัติการ (In-house analytical method validation) สำหรับการหาปริมาณตัวยาสำคัญ (Assay) ด้วยเทคนิค UV-Vis Spectrophotometry ตามแนวทาง ICH Q2(R1) และ USP &lt;1225&gt; หัวข้อใดต่อไปนี้ไม่มีความจำเป็นต้องประเมิน (ไม่ต้อง validate)</t>
        </is>
      </c>
      <c r="C8" s="100" t="n"/>
      <c r="D8" s="88" t="inlineStr">
        <is>
          <t>Limit of Detection (LOD; ขีดจำกัดต่ำสุดที่สามารถตรวจพบได้)</t>
        </is>
      </c>
      <c r="E8" s="88" t="inlineStr">
        <is>
          <t>Specificity (ความจำเพาะในการตรวจวิเคราะห์ตัวยาสำคัญท่ามกลางสารช่วยในตำรับ)</t>
        </is>
      </c>
      <c r="F8" s="88" t="inlineStr">
        <is>
          <t>Accuracy (ความถูกต้อง โดยประเมินค่า %Recovery)</t>
        </is>
      </c>
      <c r="G8" s="88" t="inlineStr">
        <is>
          <t>Precision (ความเที่ยง ทั้ง Repeatability และ Intermediate precision)</t>
        </is>
      </c>
      <c r="H8" s="88" t="inlineStr">
        <is>
          <t>Linearity and Range (ความเป็นเส้นตรงและช่วงการวิเคราะห์)</t>
        </is>
      </c>
      <c r="I8" s="119" t="inlineStr">
        <is>
          <t>1</t>
        </is>
      </c>
      <c r="J8" s="88" t="inlineStr">
        <is>
          <t>✅ คำตอบที่ถูกต้อง: ข้อ ก. Limit of Detection (LOD; ขีดจำกัดต่ำสุดที่สามารถตรวจพบได้)
💡 Background:
การทำ Validation วิธีวิเคราะห์ตามแนวทาง ICH Q2(R1) และ USP &lt;1225&gt; แบ่งกลุ่มการทดสอบตามวัตถุประสงค์ของการวิเคราะห์ เช่น การหาปริมาณตัวยาสำคัญ (Category I: Assay) หรือการตรวจหาสิ่งเจือปน (Category II: Impurities testing)
🎯 ทำไมข้อนี้ถึงถูก:
สำหรับวิธีตรวจวิเคราะห์หาปริมาณตัวยาสำคัญ (Assay / Content uniformity) ความเข้มข้นของตัวยาในสารละลายทดสอบจะอยู่ในระดับสูง (ปกติประมาณ 80-120% ของ label claim) จึงต้องประเมิน Specificity, Linearity, Range, Accuracy และ Precision เป็นหลัก โดย ไม่จำเป็นต้องประเมิน Limit of Detection (LOD) เนื่องจาก LOD เป็นพารามิเตอร์ที่จำเป็นสำหรับการทดสอบสิ่งเจือปนหรือสารปนเปื้อนปริมาณน้อย (Limit tests of impurities) เท่านั้น
🔍 ข้ออื่นผิดเพราะอะไร:
• ข้อ ข., ค., ง., จ.: เป็นหัวข้อหลักบังคับ (Mandatory parameters) สำหรับการ validate วิธี Assay ทุกวิธีตาม ICH Q2(R1)
📖 Guideline อ้างอิง:
ICH Harmonised Tripartite Guideline Q2(R1) Validation of Analytical Procedures &amp; USP &lt;1225&gt; Validation of Compendial Procedures
📌 จุดจำก่อนสอบ:
• Assay Validation Parameters: Specificity, Linearity, Range, Accuracy, Precision (ไม่ต้องทำ LOD และ LOQ)
• Quantitative Impurity Testing: ต้องทำครบทุกหัวข้อรวมถึง LOQ
• Limit Test of Impurity: ต้องทำ Specificity และ LOD</t>
        </is>
      </c>
      <c r="K8" s="100" t="inlineStr">
        <is>
          <t>Analytical Method Validation (ICH Q2)</t>
        </is>
      </c>
      <c r="L8" s="88" t="inlineStr">
        <is>
          <t>ข้อสอบจริง PLE CC 1 ปี 2566 Day 2 ข้อ 87</t>
        </is>
      </c>
      <c r="M8" s="100" t="inlineStr">
        <is>
          <t>Spectroscopy</t>
        </is>
      </c>
      <c r="N8" s="88" t="inlineStr">
        <is>
          <t>PLE-CC1 ปี 2566 Day 2 ข้อ 2</t>
        </is>
      </c>
      <c r="O8" s="100" t="inlineStr">
        <is>
          <t>ข้อสอบจริง</t>
        </is>
      </c>
      <c r="P8" s="100" t="inlineStr">
        <is>
          <t>ปี 2566</t>
        </is>
      </c>
      <c r="Q8" s="100" t="n"/>
    </row>
    <row r="9" ht="409.6" customHeight="1" s="49">
      <c r="A9" s="119" t="inlineStr">
        <is>
          <t>8</t>
        </is>
      </c>
      <c r="B9" s="88" t="inlineStr">
        <is>
          <t>จากการตรวจวิเคราะห์เอกลักษณ์ของตัวยาสำคัญด้วย Infrared Spectroscopy (IR Spectrum) พบพีคการดูดกลืนแสงที่คมชัดและรุนแรง (Strong sharp band) ที่เลขคลื่นประมาณ 1,700 cm⁻¹ (1690 - 1750 cm⁻¹) พีคดังกล่าวแสดงถึงการสั่นแบบยืดตัว (Stretching vibration) ของหมู่ฟังก์ชันใดในโครงสร้างโมเลกุล</t>
        </is>
      </c>
      <c r="C9" s="100" t="n"/>
      <c r="D9" s="88" t="inlineStr">
        <is>
          <t>Carbonyl group (C=O stretching เช่น ใน ketone, ester, carboxylic acid)</t>
        </is>
      </c>
      <c r="E9" s="88" t="inlineStr">
        <is>
          <t>Hydroxyl group (O-H stretching ใน alcohol หรือ phenol)</t>
        </is>
      </c>
      <c r="F9" s="88" t="inlineStr">
        <is>
          <t>Amine group (N-H stretching ใน primary หรือ secondary amine)</t>
        </is>
      </c>
      <c r="G9" s="88" t="inlineStr">
        <is>
          <t>Alkyne group (C≡C stretching)</t>
        </is>
      </c>
      <c r="H9" s="88" t="inlineStr">
        <is>
          <t>Aromatic ring (C=C aromatic stretching)</t>
        </is>
      </c>
      <c r="I9" s="119" t="inlineStr">
        <is>
          <t>1</t>
        </is>
      </c>
      <c r="J9" s="88" t="inlineStr">
        <is>
          <t>✅ คำตอบที่ถูกต้อง: ข้อ ก. Carbonyl group (C=O stretching เช่น ใน ketone, ester, carboxylic acid)
💡 Background:
IR Spectroscopy อาศัยการดูดกลืนพลังงานรังสีอินฟราเรดที่จำเพาะต่อการสั่นของพันธะโควาเลนต์ โดยช่วงเลขคลื่น 1,500 - 4,000 cm⁻¹ คือ Functional Group Region
🎯 ทำไมข้อนี้ถึงถูก:
พันธะ Carbonyl (C=O) มีความแตกต่างของสภาพขั้วสูงมาก (High dipole moment) จึงดูดกลืนรังสี IR ได้อย่างรุนแรงและเกิดพีคคมชัดเด่นชัดที่สุดในสเปกตรัมที่ช่วงความถี่ 1,680 - 1,750 cm⁻¹ (เช่น Ketone ~1715 cm⁻¹, Ester ~1735 cm⁻¹, Carboxylic acid ~1710 cm⁻¹)
🔍 ข้ออื่นผิดเพราะอะไร:
• ข้อ ข. (O-H stretch): เกิดพีคกว้างมาก (Broad band) ที่ 3,200 - 3,600 cm⁻¹
• ข้อ ค. (N-H stretch): เกิดพีคที่ 3,300 - 3,500 cm⁻¹
• ข้อ ง. (C≡C stretch): เกิดพีคแหลมปานกลางที่ 2,100 - 2,260 cm⁻¹
• ข้อ จ. (C=C aromatic): เกิดพีคหลายพีคที่ 1,450 - 1,600 cm⁻¹
📖 Guideline อ้างอิง:
Silverstein Spectrometric Identification of Organic Compounds &amp; USP &lt;197&gt; Spectrophotometric Identification Tests
📌 จุดจำก่อนสอบ:
• C=O Carbonyl: พีคคมรุนแรงเด่นที่สุดที่ ~1700 cm⁻¹
• O-H Alcohol/Acid: พีคกว้างเหมือนลิ้นที่ ~3300 cm⁻¹ (Carboxylic acid O-H กว้างคลุม 2500-3300 cm⁻¹)</t>
        </is>
      </c>
      <c r="K9" s="100" t="inlineStr">
        <is>
          <t>Infrared (IR) Spectroscopy</t>
        </is>
      </c>
      <c r="L9" s="88" t="inlineStr">
        <is>
          <t>ข้อสอบจริง PLE CC 1 ปี 2565 Day 1 ข้อ 45</t>
        </is>
      </c>
      <c r="M9" s="100" t="inlineStr">
        <is>
          <t>Spectroscopy</t>
        </is>
      </c>
      <c r="N9" s="88" t="inlineStr">
        <is>
          <t>PLE-CC1 ปี 2566 Day 2 ข้อ 3</t>
        </is>
      </c>
      <c r="O9" s="100" t="inlineStr">
        <is>
          <t>ข้อสอบจริง</t>
        </is>
      </c>
      <c r="P9" s="100" t="inlineStr">
        <is>
          <t>ปี 2566</t>
        </is>
      </c>
      <c r="Q9" s="100" t="n"/>
    </row>
    <row r="10" ht="409.6" customHeight="1" s="49">
      <c r="A10" s="119" t="inlineStr">
        <is>
          <t>9</t>
        </is>
      </c>
      <c r="B10" s="88" t="inlineStr">
        <is>
          <t>จากสูตรโครงสร้างของยาต้านวัณโรค Ethambutol ซึ่งมี Chiral centers จำนวน 2 ตำแหน่งในโมเลกุล ข้อใดต่อไปนี้กล่าวถูกต้องเกี่ยวกับไอโซเมอร์ที่นำมาใช้เป็นยารักษาโรค</t>
        </is>
      </c>
      <c r="C10" s="100" t="inlineStr"/>
      <c r="D10" s="88" t="inlineStr">
        <is>
          <t>ใช้เฉพาะไอโซเมอร์ชนิด (S,S)-(+)-Ethambutol (Dextro-isomer) เนื่องจากมีฤทธิ์ต้านเชื้อวัณโรคสูงกว่า (R,R)-enantiomer ถึง 500 เท่า และมีพิษต่อระบบสายตาน้อยกว่า</t>
        </is>
      </c>
      <c r="E10" s="88" t="inlineStr">
        <is>
          <t>ใช้รูปผสม Racemic mixture (50:50) เพราะออกฤทธิ์ได้เท่ากัน</t>
        </is>
      </c>
      <c r="F10" s="88" t="inlineStr">
        <is>
          <t>ใช้เฉพาะ (R,R)-(-)-Ethambutol เพราะไม่ทำให้เกิด Optic neuritis</t>
        </is>
      </c>
      <c r="G10" s="88" t="inlineStr">
        <is>
          <t>ใช้รูป Meso-ethambutol เพราะละลายน้ำได้ดีที่สุด</t>
        </is>
      </c>
      <c r="H10" s="88" t="inlineStr">
        <is>
          <t>Ethambutol ไม่มี Chiral center จึงไม่มีไอโซเมอร์เชิงแสง</t>
        </is>
      </c>
      <c r="I10" s="119" t="n">
        <v>1</v>
      </c>
      <c r="J10" s="88" t="inlineStr">
        <is>
          <t>✅ คำตอบที่ถูกต้อง: ข้อ ก. ใช้เฉพาะไอโซเมอร์ชนิด (S,S)-(+)-Ethambutol (Dextro-isomer) เนื่องจากมีฤทธิ์ต้านเชื้อวัณโรคสูงกว่า (R,R)-enantiomer ถึง 500 เท่า และมีพิษต่อระบบสายตาน้อยกว่า
💡 Background:
Ethambutol [2,2'-(ethane-1,2-diyldiimino)di-1-butanol] มี Chiral center 2 ตำแหน่ง ทำให้มีสเตอริโอไอโซเมอร์ 3 รูปแบบ คือ (S,S)-(+), (R,R)-(-), และ Meso-(R,S)
🎯 ทำไมข้อนี้ถึงถูก:
(S,S)-(+)-Ethambutol (Dextro-rotatory form) เป็นรูปไอโซเมอร์เดียวที่มีฤทธิ์ยับยั้งเอนไซม์ Arabinosyl transferase ยับยั้งการสร้างผนังเซลล์ของ Mycobacterium tuberculosis อย่างมีประสิทธิภาพ โดยมีฤทธิ์แรงกว่า (R,R)-enantiomer ถึง 200-500 เท่า ขณะที่ (R,R)-form มีความเป็นพิษสูงต่อประสาทตา (Optic neuritis / Blindness) เภสัชตำรับจึงกำหนดให้ใช้เฉพาะ (S,S)-(+)-enantiomer
🔍 ข้ออื่นผิดเพราะอะไร:
- ข้อ ข. (Racemic mixture): ห้ามใช้เด็ดขาดเพราะมี (R,R)-form ที่เป็นพิษต่อจอประสาทตา
- ข้อ ค. (ใช้ R,R-form): (R,R)-form แทบไม่มีฤทธิ์ต้านวัณโรคและก่อพิษต่อประสาทตารุนแรง
- ข้อ ง. (Meso-form): มีฤทธิ์ต้านเชื้อต่ำมาก (เพียง 1/12 ของ S,S-form)
- ข้อ จ. (ไม่มี Chiral center): ผิด Ethambutol มี Chiral center 2 ตำแหน่ง
📖 Guideline อ้างอิง:
USP-NF Monograph: Ethambutol Hydrochloride, Foye's Principles of Medicinal Chemistry
📌 จุดจำก่อนสอบ:
Ethambutol = ใช้เฉพาะ (S,S)-(+)-Dextro isomer (ต้านวัณโรคแรงสุด) / (R,R)-isomer ทำให้ตาบอด (Optic neuritis)</t>
        </is>
      </c>
      <c r="K10" s="100" t="n"/>
      <c r="L10" s="88" t="inlineStr">
        <is>
          <t>UV-Vis Spectroscopy</t>
        </is>
      </c>
      <c r="M10" s="100" t="inlineStr">
        <is>
          <t>Product</t>
        </is>
      </c>
      <c r="N10" s="88" t="inlineStr">
        <is>
          <t>ข้อ 14 (PLE_CC1_2562_Key.md)</t>
        </is>
      </c>
      <c r="O10" s="100" t="inlineStr">
        <is>
          <t>ข้อสอบจริง</t>
        </is>
      </c>
      <c r="P10" s="100" t="inlineStr">
        <is>
          <t>ปี 2562</t>
        </is>
      </c>
      <c r="Q10" s="100" t="n"/>
    </row>
    <row r="11" ht="409.6" customHeight="1" s="49">
      <c r="A11" s="119" t="inlineStr">
        <is>
          <t>10</t>
        </is>
      </c>
      <c r="B11" s="88" t="inlineStr">
        <is>
          <t>จากสูตรโครงสร้างของยา Triprolidine โครงสร้างหรือส่วนใดของโมเลกุลทำหน้าที่เป็น Chromophore ที่ทำให้สารสามารถตรวจวิเคราะห์ได้ด้วยเทคนิค UV-Vis Spectrophotometry</t>
        </is>
      </c>
      <c r="C11" s="100" t="n"/>
      <c r="D11" s="88" t="inlineStr">
        <is>
          <t>Phenyl ring (และ Pyridyl ring ที่มี conjugated double bonds)</t>
        </is>
      </c>
      <c r="E11" s="88" t="inlineStr">
        <is>
          <t>Pyrrolidine ring (วง aliphatic heterocyclic amine)</t>
        </is>
      </c>
      <c r="F11" s="88" t="inlineStr">
        <is>
          <t>Methyl group</t>
        </is>
      </c>
      <c r="G11" s="88" t="inlineStr">
        <is>
          <t>Ethylene bridge ที่ไม่มี conjugation</t>
        </is>
      </c>
      <c r="H11" s="88" t="inlineStr">
        <is>
          <t>Aliphatic tertiary amine</t>
        </is>
      </c>
      <c r="I11" s="119" t="inlineStr">
        <is>
          <t>1</t>
        </is>
      </c>
      <c r="J11" s="88" t="inlineStr">
        <is>
          <t>✅ คำตอบที่ถูกต้อง: ข้อ ก. Phenyl ring (และ Pyridyl ring ที่มี conjugated double bonds)
💡 Background:
การดูดกลืนแสงในช่วง UV-Visible (200-800 nm) เกิดขึ้นเมื่อโมเลกุลมีหมู่อะตอมที่ไม่อิ่มตัวหรือมีระบบคอนจูเกชัน เรียกว่า โครโมฟอร์ (Chromophore) ซึ่งทำให้อิเล็กตรอนเกิดการส่งผ่านพลังงาน (π → π transition)
🎯 ทำไมข้อนี้ถึงถูก:
ในโครงสร้างของ Triprolidine มีหมู่อะโรมาติกคือ Phenyl ring และ 2-Pyridyl ring ที่เชื่อมต่อกับพันธะคู่ (Conjugated double bond system) ซึ่งทำหน้าที่เป็น Chromophore ดูดกลืนรังสี UV ที่ความยาวคลื่นประมาณ 230-290 nm ได้อย่างมีประสิทธิภาพ
🔍 ข้ออื่นผิดเพราะอะไร:
• ข้อ ข. (Pyrrolidine ring): เป็นวงแหวนอิ่มตัว (Saturated cyclic amine) มีเฉพาะพันธะเดี่ยว (σ bond) และ n-electron ซึ่งดูดกลืนแสงที่ความยาวคลื่นสั้นมากในระดับ Vacuum UV (&lt; 190 nm) ไม่สามารถตรวจวิเคราะห์ด้วย UV ทั่วไปได้
• ข้อ ค., ง., จ.: เป็นพันธะเดี่ยวอิ่มตัว (Aliphatic single bonds) ไม่ใช่ chromophore
📖 Guideline อ้างอิง:
Silverstein &amp; Webster: Spectrometric Identification of Organic Compounds &amp; Clarke's Analysis of Drugs and Poisons
📌 จุดจำก่อนสอบ:
• UV Absorption Requirement: โมเลกุลต้องมี Conjugated system หรือ Aromatic ring (π → π transition)
• Auxochrome: หมู่อะตอมที่มี non-bonding electrons (เช่น -OH, -NH2) ที่ช่วยเพิ่มการดูดกลืนแสงและเลื่อนความยาวคลื่นไปทางสีแดง (Bathochromic shift)</t>
        </is>
      </c>
      <c r="K11" s="100" t="inlineStr">
        <is>
          <t>UV-Vis Spectroscopy</t>
        </is>
      </c>
      <c r="L11" s="88" t="inlineStr">
        <is>
          <t>ข้อสอบจริง PLE CC 1 ปี 2560 Set 1</t>
        </is>
      </c>
      <c r="M11" s="100" t="inlineStr">
        <is>
          <t>Product</t>
        </is>
      </c>
      <c r="N11" s="88" t="inlineStr">
        <is>
          <t>ข้อ 6 (PLE_CC1_2560 22 April Set 1.md)</t>
        </is>
      </c>
      <c r="O11" s="100" t="inlineStr">
        <is>
          <t>ข้อสอบจริง</t>
        </is>
      </c>
      <c r="P11" s="100" t="inlineStr">
        <is>
          <t>ปี 2560</t>
        </is>
      </c>
      <c r="Q11" s="100" t="n"/>
    </row>
    <row r="12" ht="409.6" customHeight="1" s="49">
      <c r="A12" s="119" t="inlineStr">
        <is>
          <t>11</t>
        </is>
      </c>
      <c r="B12" s="88" t="inlineStr">
        <is>
          <t>ข้อใดคือเครื่องมือที่ใช้พิสูจน์เอกลักษณ์ในการออกฤทธิ์ของยาในข้อ 60</t>
        </is>
      </c>
      <c r="C12" s="100" t="n"/>
      <c r="D12" s="88" t="inlineStr">
        <is>
          <t>Refractometer</t>
        </is>
      </c>
      <c r="E12" s="88" t="inlineStr">
        <is>
          <t>Polarimeter</t>
        </is>
      </c>
      <c r="F12" s="88" t="inlineStr">
        <is>
          <t>Infrared spectrometer</t>
        </is>
      </c>
      <c r="G12" s="88" t="inlineStr">
        <is>
          <t>Mass spectrometer</t>
        </is>
      </c>
      <c r="H12" s="88" t="inlineStr">
        <is>
          <t>UV-visible spectrometer ห้ามนำไปทำซ้ำทุกกรณี เว้นแต่จะได้รับอนุญาต candidiasis และ trichomonas vaginitis สั่งให้ยา - Tinidazole 500 mg 4x1 - Clotrimazole vaginal tablets 500 mg hs</t>
        </is>
      </c>
      <c r="I12" s="119" t="inlineStr">
        <is>
          <t>1</t>
        </is>
      </c>
      <c r="J12" s="88" t="inlineStr">
        <is>
          <t>✅ คำตอบที่ถูกต้อง: ข้อ ก. Refractometer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Refractometer 💡 คำอธิบายและเหตุผลทางเภสัชกรรม:
💡 คำอธิบายและเหตุผลทางเภสัชกรรม:
กรณีศึกษาที่ 10 หญิง มีอาการคัน ตกขาวเป็นสีเหลือง และมีกลิ่นเหม็นคาวมาก แพทย์์วินิจฉัยว่าเป็น vulvovaginal
USP/NF, British Pharmacopoeia (BP) และ Remington: The Science and Practice of Pharmacy (หัวข้อ UV-Vis Spectroscopy)
🔍 ข้ออื่นผิดเพราะอะไร:
• ข้อ ข. (Polarimeter): Polarimeter ไม่ถูกต้องตามหลักการ Analytical Chemistry สำหรับวิธีทดสอบนี้
• ข้อ ค. (Infrared spectrometer): Infrared spectrometer ไม่ถูกต้องตามหลักการ Analytical Chemistry สำหรับวิธีทดสอบนี้
• ข้อ ง. (Mass spectrometer): Mass spectrometer ไม่ถูกต้องตามหลักการ Analytical Chemistry สำหรับวิธีทดสอบนี้
• ข้อ จ. (UV-visible spectrometer ห้ามนำไปทำซ้ำทุกกรณี เว้นแต่จะได้รับอนุญาต candidiasis และ trichomonas vaginitis สั่งให้ยา - Tinidazole 500 mg 4x1 - Clotrimazole vaginal tablets 500 mg hs): UV-visible spectrometer ห้ามนำไปทำซ้ำทุกกรณี เว้นแต่จะได้รับอนุญาต candidiasis และ trichomonas vaginitis สั่งให้ยา - Tinidazole 500 mg 4x1 - Clotrimazole vaginal tablets 500 mg hs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00" t="n"/>
      <c r="L12" s="88" t="inlineStr">
        <is>
          <t>UV-Vis Spectroscopy</t>
        </is>
      </c>
      <c r="M12" s="100" t="inlineStr">
        <is>
          <t>Product</t>
        </is>
      </c>
      <c r="N12" s="88" t="inlineStr">
        <is>
          <t>ข้อ 61 (PLE_CC1_2559.md)</t>
        </is>
      </c>
      <c r="O12" s="100" t="inlineStr">
        <is>
          <t>ข้อสอบจริง</t>
        </is>
      </c>
      <c r="P12" s="100" t="inlineStr">
        <is>
          <t>ปี 2559</t>
        </is>
      </c>
      <c r="Q12" s="100" t="n"/>
    </row>
    <row r="13" ht="409.6" customHeight="1" s="49">
      <c r="A13" s="119" t="inlineStr">
        <is>
          <t>12</t>
        </is>
      </c>
      <c r="B13" s="88" t="inlineStr">
        <is>
          <t>ข้อใดต่อไปนี้กล่าวถูกต้องเกี่ยวกับคุณสมบัติทางเภสัชจลนศาสตร์และกระบวนการเมแทบอลิซึม (Metabolism) ของยา Metformin</t>
        </is>
      </c>
      <c r="C13" s="100" t="inlineStr"/>
      <c r="D13" s="88" t="inlineStr">
        <is>
          <t>Metformin ไม่ถูกเปลี่ยนแปลงโดยเอนไซม์ในตับ (No hepatic metabolism) และถูกขับออกทางไตในรูปเดิมที่ไม่เปลี่ยนแปลง (Unchanged drug) มากกว่า 90% โดยอาศัย Glomerular filtration และ Tubular secretion</t>
        </is>
      </c>
      <c r="E13" s="88" t="inlineStr">
        <is>
          <t>Metformin ถูกเมแทบอไลต์ผ่านเอนไซม์ CYP2C9 เป็นหลัก ได้สารที่มีฤทธิ์แรงขึ้น</t>
        </is>
      </c>
      <c r="F13" s="88" t="inlineStr">
        <is>
          <t>Metformin เกิด First-pass metabolism สูงมากที่ตับและผนังลำไส้</t>
        </is>
      </c>
      <c r="G13" s="88" t="inlineStr">
        <is>
          <t>Metformin จับกับโปรตีนในพลาสมา (Plasma protein binding) สูงกว่า 99%</t>
        </is>
      </c>
      <c r="H13" s="88" t="inlineStr">
        <is>
          <t>Metformin ถูกขับออกทางน้ำดีและอุจจาระเป็นทางหลัก</t>
        </is>
      </c>
      <c r="I13" s="119" t="n">
        <v>1</v>
      </c>
      <c r="J13" s="88" t="inlineStr">
        <is>
          <t>✅ คำตอบที่ถูกต้อง: ข้อ ก. Metformin ไม่ถูกเปลี่ยนแปลงโดยเอนไซม์ในตับ (No hepatic metabolism) และถูกขับออกทางไตในรูปเดิมที่ไม่เปลี่ยนแปลง (Unchanged drug) มากกว่า 90% โดยอาศัย Glomerular filtration และ Tubular secretion
💡 Background:
Metformin เป็นยาลดระดับน้ำตาลในเลือดกลุ่ม Biguanide มีโครงสร้างเป็นเบสแก่ที่มีขั้วสูงมาก (Hydrophilic base, pKa 12.4)
🎯 ทำไมข้อนี้ถึงถูก:
เนื่องจากมีสภาพขั้วสูงมาก Metformin จึงไม่เกิดปฏิกิริยาเมแทบอลิซึมในตับ (No hepatic metabolism / ไม่ผ่านระบบเอนไซม์ Cytochrome P450) และไม่จับกับโปรตีนในพลาสมา (Protein binding เกือบ 0%) ตัวยาจะถูกขับออกทางไตโดยตรงในรูปเดิม (Unchanged drug) ผ่านทั้งการกรองที่ไตและกระบวนการ Active tubular secretion ผ่าน Renal organic cation transporters (OCT2, MATE1/2-K)
🔍 ข้ออื่นผิดเพราะอะไร:
- ข้อ ข. (ผ่าน CYP2C9): ยาที่ไม่ผ่าน CYP metabolism จึงไม่มี Drug-drug interaction ผ่านเอนไซม์ตับ
- ข้อ ค. (First-pass สูง): ยาไม่มี First-pass metabolism ในตับ
- ข้อ ง. (จับโปรตีน 99%): Metformin มี Plasma protein binding ต่ำมาก (Negligible)
- ข้อ จ. (ขับทางน้ำดี): ขับออกทางไตเป็นหลัก (&gt;90%) จึงต้องปรับขนาดยาหรือห้ามใช้ในผู้ป่วยโรคไตเรื้อรังรุนแรง (eGFR &lt; 30 mL/min)
📖 Guideline อ้างอิง:
Goodman &amp; Gilman's: The Pharmacological Basis of Therapeutics (14th Edition), ADA Standards of Care in Diabetes (2024)
📌 จุดจำก่อนสอบ:
Metformin = ไม่ผ่านตับ (No metabolism), ไม่จับโปรตีน, ขับออกทางไตในรูปเดิม 100% (ไตเสื่อมระวัง Lactic acidosis)</t>
        </is>
      </c>
      <c r="K13" s="100" t="n"/>
      <c r="L13" s="88" t="inlineStr">
        <is>
          <t>UV-Vis Spectroscopy</t>
        </is>
      </c>
      <c r="M13" s="100" t="inlineStr">
        <is>
          <t>Product</t>
        </is>
      </c>
      <c r="N13" s="88" t="inlineStr">
        <is>
          <t>ข้อ 93 (Pharmtutor_2024_Set1.md)</t>
        </is>
      </c>
      <c r="O13" s="100" t="inlineStr">
        <is>
          <t>Mock</t>
        </is>
      </c>
      <c r="P13" s="100" t="inlineStr">
        <is>
          <t>Mock Pharmtutor 2024</t>
        </is>
      </c>
      <c r="Q13" s="100" t="n"/>
    </row>
    <row r="14" ht="409.6" customHeight="1" s="49">
      <c r="A14" s="119" t="inlineStr">
        <is>
          <t>13</t>
        </is>
      </c>
      <c r="B14" s="88" t="inlineStr">
        <is>
          <t>ผู้ป่วยวัณโรครายหนึ่งมีภาวะตับอักเสบเรื้อรัง (Chronic liver disease) เภสัชกรต้องการเลือกสูตรยารักษาวัณโรคที่มีความเป็นพิษต่อตับต่ำที่สุด (Least hepatotoxic regimen) ข้อใดต่อไปนี้เหมาะสมที่สุด</t>
        </is>
      </c>
      <c r="C14" s="100" t="inlineStr"/>
      <c r="D14" s="88" t="inlineStr">
        <is>
          <t>2 SHE / 10 HE (สูตรที่ใช้ Streptomycin, Isoniazid, Ethambutol โดยตัด Rifampicin และ Pyrazinamide)</t>
        </is>
      </c>
      <c r="E14" s="88" t="inlineStr">
        <is>
          <t>2 HRZE / 4 HR (สูตรมาตรฐาน)</t>
        </is>
      </c>
      <c r="F14" s="88" t="inlineStr">
        <is>
          <t>2 RZE / 10 RE</t>
        </is>
      </c>
      <c r="G14" s="88" t="inlineStr">
        <is>
          <t>2 HRE / 7 HR</t>
        </is>
      </c>
      <c r="H14" s="88" t="inlineStr">
        <is>
          <t>2 ZES / 10 ZE</t>
        </is>
      </c>
      <c r="I14" s="119" t="n">
        <v>1</v>
      </c>
      <c r="J14" s="88" t="inlineStr">
        <is>
          <t>✅ คำตอบที่ถูกต้อง: ข้อ ก. 2 SHE / 10 HE (สูตรที่ใช้ Streptomycin, Isoniazid, Ethambutol โดยตัด Rifampicin และ Pyrazinamide)
💡 Background:
ยาต้านวัณโรคแถวที่หนึ่งที่มีพิษต่อตับ (Hepatotoxicity) เรียงลำดับจากมากไปน้อย:
Pyrazinamide (Z) &gt; Isoniazid (H) &gt; Rifampicin (R)
ส่วน Ethambutol (E) และ Streptomycin (S) ไม่ก่อพิษต่อตับ (Non-hepatotoxic)
🎯 ทำไมข้อนี้ถึงถูก:
ในผู้ป่วยที่มีภาวะตับถูกทำลายรุนแรงหรือไม่สามารถทนต่อยาที่มีพิษต่อตับได้ การตัด Pyrazinamide (Z) ซึ่งมีพิษต่อตับสูงสุดออก และใช้ Streptomycin (S) ร่วมกับ Isoniazid (H) และ Ethambutol (E) (สูตร 2SHE/10HE) หรือในกรณีตับวายรุนแรงจะใช้สูตรที่ไม่มี H, R, Z เลย เช่น SEO (Streptomycin, Ethambutol, Ofloxacin) จัดเป็นสูตรที่ปลอดภัยต่อตับที่สุดในตัวเลือก
🔍 ข้ออื่นผิดเพราะอะไร:
- ข้อ ข. (2 HRZE / 4 HR): มีทั้ง PZA, INH, RIF ซึ่งเป็นสูตรมาตรฐานสำหรับผู้ป่วยตับปกติ มีพิษต่อตับรวมกันสูง
- ข้อ ค. (2 RZE / 10 RE) และ ข้อ จ. (2 ZES): มี Pyrazinamide (Z) ซึ่งเป็นยาที่มีพิษต่อตับรุนแรงที่สุด
- ข้อ ง. (2 HRE / 7 HR): มีทั้ง Isoniazid และ Rifampicin
📖 Guideline อ้างอิง:
WHO Consolidated Guidelines on Tuberculosis (Module 4: Treatment), แนวทางการรักษาวัณโรคในประเทศไทย (สำนักวัณโรค กรมควบคุมโรค)
📌 จุดจำก่อนสอบ:
พิษต่อตับเรียงลำดับ: PZA (Z) &gt; INH (H) &gt; RIF (R) / ยาต้านวัณโรคที่ไม่ทำลายตับ = Ethambutol (E) และ Streptomycin (S)</t>
        </is>
      </c>
      <c r="K14" s="100" t="n"/>
      <c r="L14" s="88" t="inlineStr">
        <is>
          <t>UV-Vis Spectroscopy</t>
        </is>
      </c>
      <c r="M14" s="100" t="inlineStr">
        <is>
          <t>Product</t>
        </is>
      </c>
      <c r="N14" s="88" t="inlineStr">
        <is>
          <t>ข้อ 20 (PLE_CC1_2557.md)</t>
        </is>
      </c>
      <c r="O14" s="100" t="inlineStr">
        <is>
          <t>ข้อสอบจริง</t>
        </is>
      </c>
      <c r="P14" s="100" t="inlineStr">
        <is>
          <t>ปี 2557</t>
        </is>
      </c>
      <c r="Q14" s="100" t="n"/>
    </row>
    <row r="15" ht="409.6" customHeight="1" s="49">
      <c r="A15" s="119" t="inlineStr">
        <is>
          <t>14</t>
        </is>
      </c>
      <c r="B15" s="88" t="inlineStr">
        <is>
          <t>โครงสร้างของยาในข้อใด สามารถใช้ specific rotation เพือระบุเอกลักษณ์ของยาได้ (1) (2) (3) (4) (5)</t>
        </is>
      </c>
      <c r="C15" s="100" t="n"/>
      <c r="D15" s="88" t="inlineStr">
        <is>
          <t>Proton NMR (1H-NMR) Spectroscopy</t>
        </is>
      </c>
      <c r="E15" s="88" t="inlineStr">
        <is>
          <t>Carbon-13 NMR (13C-NMR) Spectroscopy</t>
        </is>
      </c>
      <c r="F15" s="88" t="inlineStr">
        <is>
          <t>Electrospray Ionization Mass Spectrometry (ESI-MS)</t>
        </is>
      </c>
      <c r="G15" s="88" t="inlineStr">
        <is>
          <t>Optical Rotation via Polarimeter</t>
        </is>
      </c>
      <c r="H15" s="88" t="inlineStr">
        <is>
          <t>Refractive Index via Abbe Refractometer</t>
        </is>
      </c>
      <c r="I15" s="119" t="inlineStr">
        <is>
          <t>1</t>
        </is>
      </c>
      <c r="J15" s="88" t="inlineStr">
        <is>
          <t>✅ คำตอบที่ถูกต้อง: ข้อ ก. Proton NMR (1H-NMR) Spectroscopy
💡 Background: การตรวจวัดค่า Specific optical rotation ด้วยเครื่อง Polarimeter เป็นเทคนิคการวิเคราะห์คุณสมบัติทางแสงของสารที่มีคุณสมบัติบิดระนาบของแสงโพลาไรซ์ (Chiral / Optically active molecules)
🎯 ทำไมข้อนี้ถึงถูก:
ข้อ ก. (Proton NMR (1H-NMR) Spectroscopy) เป็นคำตอบที่ถูกต้องและสอดคล้องกับหลักวิชาการและแนวทางเวชปฏิบัติในการรักษา
🔍 ข้ออื่นผิดเพราะอะไร:
- ข้อ ก. สารที่เป็น Meso compound: มีระนาบสมมาตรภายในโมเลกุล ทำให้เกิดการหักล้างการหมุนของแสง จึงไม่มีคุณสมบัติ Optically active
- ข้อ ข. สารที่เป็น Racemic mixture (50:50): มีการหมุนแสงของ enantiomer สองชนิดที่ทิศทางตรงกันข้ามกันอย่างสมบูรณ์ ทำให้ค่าการหมุนแสงสุทธิเป็นศูนย์
- ข้อ ง. สารที่มีเฉพาะโมเลกุลระนาบแบน (Planar aromatic ring ที่ไม่มี chiral center): ไม่สามารถบิดระนาบแสงได้
- ข้อ จ. สารที่มีพันธะคู่แบบสมมาตร: ไม่มี Chiral center จึงไม่มีคุณสมบัติ Optical rotation
📖 Guideline อ้างอิง: United States Pharmacopeia (USP-NF) General Chapter &lt;781&gt; Optical Rotation
📌 จุดจำก่อนสอบ: สารที่จะวัด Polarimeter ได้ ต้องมี Chiral center และเป็น Optically active (Meso และ Racemate ค่าสุทธิ = 0)</t>
        </is>
      </c>
      <c r="K15" s="100" t="n"/>
      <c r="L15" s="88" t="inlineStr">
        <is>
          <t>Polarimetry</t>
        </is>
      </c>
      <c r="M15" s="100" t="inlineStr">
        <is>
          <t>Product</t>
        </is>
      </c>
      <c r="N15" s="88" t="inlineStr">
        <is>
          <t>ข้อ 21 (PLE_CC1_2557.md)</t>
        </is>
      </c>
      <c r="O15" s="100" t="inlineStr">
        <is>
          <t>ข้อสอบจริง</t>
        </is>
      </c>
      <c r="P15" s="100" t="inlineStr">
        <is>
          <t>ปี 2557</t>
        </is>
      </c>
      <c r="Q15" s="100" t="n"/>
    </row>
    <row r="16" ht="409.6" customHeight="1" s="49">
      <c r="A16" s="119" t="inlineStr">
        <is>
          <t>15</t>
        </is>
      </c>
      <c r="B16" s="88" t="inlineStr">
        <is>
          <t>ในการวิเคราะห์วัตถุดิบ (raw material) ของ activated charcoal ไม่จำเป็นต้องวิเคราะห์หัวข้อใด (1) Active ingredient (2) Specific rotation (3) Loss on drying (4) Identification (5) Contamination MCQ 12 | 1/2557 | Page 24 สถานการณ์ที 10 หญิงไทย อายุ 26 ปี เข้ามาร้านยา เนืองจากมีปัญหาสิว หัวดำ และสิวหัวขาว กระจายทัวทังบริเวณใบหน้า ยังไม่มีการ อักเสบ ตุ่มนูนแดง หรือตุ่มหนอง</t>
        </is>
      </c>
      <c r="C16" s="100" t="n"/>
      <c r="D16" s="88" t="inlineStr">
        <is>
          <t>Optical Rotation via Polarimeter</t>
        </is>
      </c>
      <c r="E16" s="88" t="inlineStr">
        <is>
          <t>Refractive Index via Abbe Refractometer</t>
        </is>
      </c>
      <c r="F16" s="88" t="inlineStr">
        <is>
          <t>Fluorescence Spectrophotometry</t>
        </is>
      </c>
      <c r="G16" s="88" t="inlineStr">
        <is>
          <t>Atomic Absorption Spectrophotometry (AAS)</t>
        </is>
      </c>
      <c r="H16" s="88" t="inlineStr">
        <is>
          <t>Differential Scanning Calorimetry (DSC)</t>
        </is>
      </c>
      <c r="I16" s="119" t="inlineStr">
        <is>
          <t>1</t>
        </is>
      </c>
      <c r="J16" s="88" t="inlineStr">
        <is>
          <t>✅ คำตอบที่ถูกต้อง: ข้อ ก. Optical Rotation via Polarimeter
💡 Background: การทดสอบวัตถุดิบตัวยาที่มีคุณสมบัติเป็น Chiral drug ตามข้อกำหนดในเภสัชตำรับ ต้องยืนยัน Enantiomeric purity หรือ Optical purity
🎯 ทำไมข้อนี้ถึงถูก:
ข้อ ก. (Optical Rotation via Polarimeter) เป็นคำตอบที่ถูกต้องและสอดคล้องกับหลักวิชาการและแนวทางเวชปฏิบัติในการรักษา
🔍 ข้ออื่นผิดเพราะอะไร:
- ข้อ ก. UV-Vis spectrophotometer: ใช้วัดการดูดกลืนแสงของ Chromophore ไม่สามารถแยกความแตกต่างของคู่ Enantiomer ได้
- ข้อ ค. FT-IR spectrometer: วัดการสั่นของพันธะเคมี โมเลกุล Enantiomer ให้สเปกตรัมอินฟราเรดเหมือนกัน
- ข้อ ง. Mass spectrometer: วัดมวลต่อประจุ (m/z) คู่ Enantiomer มีมวลโมเลกุลเท่ากันทุกประการ
- ข้อ จ. Refractometer: ใช้วัดดัชนีหักเหของแสง (Refractive index) สำหรับของเหลวทั่วไป ไม่จำเพาะต่อ Chirality
📖 Guideline อ้างอิง: United States Pharmacopeia (USP-NF) General Chapter &lt;781&gt; Optical Rotation
📌 จุดจำก่อนสอบ: Chiral identification และ Optical purity ใช้ Polarimeter (Specific optical rotation) เป็นหัวข้อมาตรฐาน</t>
        </is>
      </c>
      <c r="K16" s="100" t="n"/>
      <c r="L16" s="88" t="inlineStr">
        <is>
          <t>Polarimetry</t>
        </is>
      </c>
      <c r="M16" s="100" t="inlineStr">
        <is>
          <t>Product</t>
        </is>
      </c>
      <c r="N16" s="88" t="inlineStr">
        <is>
          <t>ข้อ 65 (PLE_CC1_2557.md)</t>
        </is>
      </c>
      <c r="O16" s="100" t="inlineStr">
        <is>
          <t>ข้อสอบจริง</t>
        </is>
      </c>
      <c r="P16" s="100" t="inlineStr">
        <is>
          <t>ปี 2557</t>
        </is>
      </c>
      <c r="Q16" s="100" t="n"/>
    </row>
    <row r="17" ht="409.6" customHeight="1" s="49">
      <c r="A17" s="119" t="inlineStr">
        <is>
          <t>16</t>
        </is>
      </c>
      <c r="B17" s="88" t="inlineStr">
        <is>
          <t>วัตถุดิบยาที่มีปรากฏการณ์ภาวะพหุสัณฐาน (Polymorphism) คือผลึกยาที่มีโครงสร้างผลึกต่างกัน (Different crystal forms) จะมีคุณสมบัติทางกายภาพและเคมีที่แตกต่างกัน 'ยกเว้น' ข้อใดที่ยังคงเหมือนเดิม</t>
        </is>
      </c>
      <c r="C17" s="100" t="inlineStr"/>
      <c r="D17" s="88" t="inlineStr">
        <is>
          <t>สูตรโครงสร้างทางเคมีและมวลโมเลกุลในสถานะของเหลว/สารละลาย (Chemical structure &amp; Molecular formula)</t>
        </is>
      </c>
      <c r="E17" s="88" t="inlineStr">
        <is>
          <t>จุดหลอมเหลว (Melting point)</t>
        </is>
      </c>
      <c r="F17" s="88" t="inlineStr">
        <is>
          <t>ความสามารถในการละลายและอัตราการละลาย (Solubility and Dissolution rate)</t>
        </is>
      </c>
      <c r="G17" s="88" t="inlineStr">
        <is>
          <t>ความคงตัวทางเคมีและกายภาพในสถานะของแข็ง (Solid-state stability)</t>
        </is>
      </c>
      <c r="H17" s="88" t="inlineStr">
        <is>
          <t>รูปแบบการเลี้ยวเบนของรังสีเอกซ์บนผงผลึก (X-ray Powder Diffraction pattern - XRPD)</t>
        </is>
      </c>
      <c r="I17" s="119" t="n">
        <v>1</v>
      </c>
      <c r="J17" s="88" t="inlineStr">
        <is>
          <t>✅ คำตอบที่ถูกต้อง: ข้อ ก. สูตรโครงสร้างทางเคมีและมวลโมเลกุลในสถานะของเหลว/สารละลาย (Chemical structure &amp; Molecular formula)
💡 Background:
Polymorphism (ภาวะพหุสัณฐาน) คือปรากฏการณ์ที่สารเคมีชนิดเดียวกันสามารถตกผลึกในรูปแบบการจัดเรียงโมเลกุลในโครงผลึก (Lattice arrangement) ที่แตกต่างกันได้มากกว่าหนึ่งรูปแบบ
🎯 ทำไมข้อนี้ถึงถูก:
เนื่องจาก Polymorphs ทุกรูปแบบเป็นโมเลกุลของสารชนิดเดียวกันทุกประการ ดังนั้นเมื่อละลายเป็นสารละลายหรือหลอมเหลว โครงสร้างทางเคมี สูตรโมเลกุล และน้ำหนักโมเลกุลจึงเหมือนกัน 100%
🔍 ข้ออื่นผิดเพราะอะไร:
- ข้อ ข. (Melting point): ต่างกัน (Metastable form จะมีจุดหลอมเหลวต่ำกว่า Stable form)
- ข้อ ค. (Solubility &amp; Dissolution): ต่างกัน (Metastable form จะละลายได้เร็วกว่าและมี Solubility สูงกว่า)
- ข้อ ง. (Solid-state stability): ต่างกัน (Stable form จะมีความคงตัวทางอุณหพลศาสตร์สูงกว่า)
- ข้อ จ. (XRPD pattern): ต่างกันโดยสิ้นเชิง เป็นเทคนิค Fingerprint ในการจำแนก Polymorphs
📖 Guideline อ้างอิง:
USP-NF General Chapter &lt;941&gt; Characterization of Crystalline and Partially Crystalline Solids by X-ray Powder Diffraction (XRPD), ICH Q6A
📌 จุดจำก่อนสอบ:
Polymorphism = โครงสร้างเคมีเหมือนกันในสารละลาย แต่ในสถานะของแข็ง Melting point, Solubility, Stability, XRPD ต่างกันทั้งหมด</t>
        </is>
      </c>
      <c r="K17" s="100" t="n"/>
      <c r="L17" s="88" t="inlineStr">
        <is>
          <t>UV-Vis Spectroscopy</t>
        </is>
      </c>
      <c r="M17" s="100" t="inlineStr">
        <is>
          <t>Product</t>
        </is>
      </c>
      <c r="N17" s="88" t="inlineStr">
        <is>
          <t>ข้อ 89 (PLE_CC1_2555 Day 1.md)</t>
        </is>
      </c>
      <c r="O17" s="100" t="inlineStr">
        <is>
          <t>ข้อสอบจริง</t>
        </is>
      </c>
      <c r="P17" s="100" t="inlineStr">
        <is>
          <t>ปี 2555</t>
        </is>
      </c>
      <c r="Q17" s="100" t="n"/>
    </row>
    <row r="18" ht="409.6" customHeight="1" s="49">
      <c r="A18" s="119" t="inlineStr">
        <is>
          <t>17</t>
        </is>
      </c>
      <c r="B18" s="88" t="inlineStr">
        <is>
          <t>Specific rotation by polarimeter</t>
        </is>
      </c>
      <c r="C18" s="100" t="n"/>
      <c r="D18" s="88" t="inlineStr">
        <is>
          <t>FTIR Spectroscopy (Attenuated Total Reflection)</t>
        </is>
      </c>
      <c r="E18" s="88" t="inlineStr">
        <is>
          <t>Proton NMR (1H-NMR) Spectroscopy</t>
        </is>
      </c>
      <c r="F18" s="88" t="inlineStr">
        <is>
          <t>Carbon-13 NMR (13C-NMR) Spectroscopy</t>
        </is>
      </c>
      <c r="G18" s="88" t="inlineStr">
        <is>
          <t>Electrospray Ionization Mass Spectrometry (ESI-MS)</t>
        </is>
      </c>
      <c r="H18" s="88" t="inlineStr">
        <is>
          <t>Optical Rotation via Polarimeter</t>
        </is>
      </c>
      <c r="I18" s="119" t="inlineStr">
        <is>
          <t>1</t>
        </is>
      </c>
      <c r="J18" s="88" t="inlineStr">
        <is>
          <t>✅ คำตอบที่ถูกต้อง: ข้อ ก. FTIR Spectroscopy (Attenuated Total Reflection)
💡 Background: ค่า Specific optical rotation ([alpha] ที่อุณหภูมิ t และความยาวคลื่น D-line) เป็นค่าคงที่จำเพาะของสารละลายที่มีคุณสมบัติ Optically active
🎯 ทำไมข้อนี้ถึงถูก:
ข้อ ก. (FTIR Spectroscopy (Attenuated Total Reflection)) เป็นคำตอบที่ถูกต้องและสอดคล้องกับหลักวิชาการและแนวทางเวชปฏิบัติในการรักษา
🔍 ข้ออื่นผิดเพราะอะไร:
- ข้อ ก. ใช้ความยาวเป็นเซนติเมตร (cm) โดยไม่แปลงหน่วย: ทำให้ค่าผิดไป 10 เท่า เนื่องจากมาตรฐานตำรายากำหนด l เป็น decimeter (1 dm = 10 cm)
- ข้อ ข. ใช้ความเข้มข้นเป็นโมลาร์ (M): สูตร Specific rotation ในเภสัชตำรับใช้หน่วยน้ำหนักต่อปริมาตร (g/100 mL) ไม่ใช่โมลาริตี
- ข้อ ค. ลืมคูณ 100: หากความเข้มข้นใช้ g/100 mL ต้องมีตัวคูณ 100 เสมอ
- ข้อ จ. นำความยาวคลื่นแสงมาคูณในสูตร: ความยาวคลื่นแสง (589 nm) เป็นสภาวะทดสอบ ไม่ได้นำตัวเลขมาคำนวณในสูตร
📖 Guideline อ้างอิง: United States Pharmacopeia (USP-NF) General Chapter &lt;781&gt; Optical Rotation
📌 จุดจำก่อนสอบ: สูตรคำนวณ Specific rotation ตามเภสัชตำรับ: [alpha] = (100 x alpha) / (l x c) โดย l เป็น dm และ c เป็น g/100 mL</t>
        </is>
      </c>
      <c r="K18" s="100" t="n"/>
      <c r="L18" s="88" t="inlineStr">
        <is>
          <t>Polarimetry</t>
        </is>
      </c>
      <c r="M18" s="100" t="inlineStr">
        <is>
          <t>Product</t>
        </is>
      </c>
      <c r="N18" s="88" t="inlineStr">
        <is>
          <t>ข้อ 3 (PLE_CC1_2555 Day 2.md)</t>
        </is>
      </c>
      <c r="O18" s="100" t="inlineStr">
        <is>
          <t>ข้อสอบจริง</t>
        </is>
      </c>
      <c r="P18" s="100" t="inlineStr">
        <is>
          <t>ปี 2555</t>
        </is>
      </c>
      <c r="Q18" s="100" t="n"/>
    </row>
    <row r="19" ht="409.6" customHeight="1" s="49">
      <c r="A19" s="119" t="inlineStr">
        <is>
          <t>18</t>
        </is>
      </c>
      <c r="B19" s="88" t="inlineStr">
        <is>
          <t>เกี่ยวกับ Spectrofluorometry ข้อใดต่อไปนี้กล่าวถูกต้องตามหลักวิชาชีพเภสัชกรรม</t>
        </is>
      </c>
      <c r="C19" s="100" t="n"/>
      <c r="D19" s="88" t="inlineStr">
        <is>
          <t>Electrospray Ionization Mass Spectrometry (ESI-MS)</t>
        </is>
      </c>
      <c r="E19" s="88" t="inlineStr">
        <is>
          <t>Optical Rotation via Polarimeter</t>
        </is>
      </c>
      <c r="F19" s="88" t="inlineStr">
        <is>
          <t>Refractive Index via Abbe Refractometer</t>
        </is>
      </c>
      <c r="G19" s="88" t="inlineStr">
        <is>
          <t>Fluorescence Spectrophotometry</t>
        </is>
      </c>
      <c r="H19" s="88" t="inlineStr">
        <is>
          <t>Atomic Absorption Spectrophotometry (AAS)</t>
        </is>
      </c>
      <c r="I19" s="119" t="inlineStr">
        <is>
          <t>1</t>
        </is>
      </c>
      <c r="J19" s="88" t="inlineStr">
        <is>
          <t>✅ คำตอบที่ถูกต้อง: ข้อ ก. Electrospray Ionization Mass Spectrometry (ESI-MS)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Electrospray Ionization Mass Spectrometry (ESI-MS) 💡 คำอธิบายและเหตุผลทางเภสัชกรรม:
💡 คำอธิบายและเหตุผลทางเภสัชกรรม:
การเลือก Electrospray Ionization Mass Spectrometry (ESI-MS)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(Optical Rotation via Polarimeter): Optical Rotation via Polarimeter ไม่ถูกต้องตามหลักการ Analytical Chemistry สำหรับวิธีทดสอบนี้
• ข้อ ค. (Refractive Index via Abbe Refractometer): Refractive Index via Abbe Refractometer ไม่ถูกต้องตามหลักการ Analytical Chemistry สำหรับวิธีทดสอบนี้
• ข้อ ง. (Fluorescence Spectrophotometry): Fluorescence Spectrophotometry ไม่ถูกต้องตามหลักการ Analytical Chemistry สำหรับวิธีทดสอบนี้
• ข้อ จ. (Atomic Absorption Spectrophotometry (AAS)): Atomic Absorption Spectrophotometry (AAS)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0" t="n"/>
      <c r="L19" s="88" t="inlineStr">
        <is>
          <t>UV-Vis Spectroscopy</t>
        </is>
      </c>
      <c r="M19" s="100" t="inlineStr">
        <is>
          <t>Product</t>
        </is>
      </c>
      <c r="N19" s="88" t="inlineStr">
        <is>
          <t>ข้อ 3 (PLE_CC1_2555 Day 2.md)</t>
        </is>
      </c>
      <c r="O19" s="100" t="inlineStr">
        <is>
          <t>ข้อสอบจริง</t>
        </is>
      </c>
      <c r="P19" s="100" t="inlineStr">
        <is>
          <t>ปี 2555</t>
        </is>
      </c>
      <c r="Q19" s="100" t="n"/>
    </row>
    <row r="20" ht="409.6" customHeight="1" s="49">
      <c r="A20" s="119" t="inlineStr">
        <is>
          <t>19</t>
        </is>
      </c>
      <c r="B20" s="88" t="inlineStr">
        <is>
          <t>เครื่องมือหรือเทคนิคในข้อใดต่อไปนี้ นิยมใช้ในการตรวจสอบและจำแนกความแตกต่างระหว่างรูปผลึก (Crystalline form) และอสัณฐาน (Amorphous form) ของวัตถุดิบยา</t>
        </is>
      </c>
      <c r="C20" s="100" t="n"/>
      <c r="D20" s="88" t="inlineStr">
        <is>
          <t>X-ray Powder Diffraction (XRPD) และ Differential Scanning Calorimetry (DSC)</t>
        </is>
      </c>
      <c r="E20" s="88" t="inlineStr">
        <is>
          <t>Mass Spectrometry (MS)</t>
        </is>
      </c>
      <c r="F20" s="88" t="inlineStr">
        <is>
          <t>Refractometry</t>
        </is>
      </c>
      <c r="G20" s="88" t="inlineStr">
        <is>
          <t>Polarimetry</t>
        </is>
      </c>
      <c r="H20" s="88" t="inlineStr">
        <is>
          <t>Gas Chromatography (GC)</t>
        </is>
      </c>
      <c r="I20" s="119" t="inlineStr">
        <is>
          <t>1</t>
        </is>
      </c>
      <c r="J20" s="88" t="inlineStr">
        <is>
          <t>✅ คำตอบที่ถูกต้อง: ข้อ ก. X-ray Powder Diffraction (XRPD) และ Differential Scanning Calorimetry (DSC)
💡 Background:
สถานะของแข็งของตัวยาสำคัญสามารถอยู่ในรูปผลึก (Crystalline) ซึ่งมีการจัดเรียงตัวของโมเลกุลเป็นระเบียบ หรือรูปอสัณฐาน (Amorphous) ซึ่งโมเลกุลจัดเรียงตัวไม่เป็นระเบียบ มีพลังงานอิสระสูงกว่าและละลายน้ำได้เร็วกว่า
🎯 ทำไมข้อนี้ถึงถูก:
X-ray Powder Diffraction (XRPD) เป็นเทคนิคมาตรฐานระดับ Gold standard ในการตรวจการเลี้ยวเบนของรังสีเอกซ์ (Bragg's Law) ซึ่งรูปผลึกจะแสดงพีคแหลมคมชัดเจน (Sharp diffraction peaks) ส่วนรูปอสัณฐานจะแสดงลักษณะโค้งกว้าง (Halo pattern) ควบคู่กับ Differential Scanning Calorimetry (DSC) ที่ตรวจการเปลี่ยนแปลงทางความร้อน (Melting endotherm ของผลึก vs Glass transition temperature; Tg ของอสัณฐาน)
🔍 ข้ออื่นผิดเพราะอะไร:
• ข้อ ข. (Mass Spectrometry): วัดมวลโมเลกุลในสถานะแก๊สไอออนิก ไม่บอกโครงสร้างผลึกของแข็ง
• ข้อ ค. (Refractometry): วัดดัชนีหักเหของสารละลายของเหลว
• ข้อ ง. (Polarimetry): วัดการหมุนแสงของสารละลายไครัล
• ข้อ จ. (GC): ใช้แยกและวิเคราะห์สารระเหยง่าย
📖 Guideline อ้างอิง:
USP &lt;941&gt; Characterization of Crystalline and Partially Crystalline Solids by X-ray Powder Diffraction (XRPD) &amp; USP &lt;891&gt; Thermal Analysis
📌 จุดจำก่อนสอบ:
• Crystalline vs Amorphous: XRPD ให้ Sharp peaks vs Halo pattern
• Thermal Analysis: Crystalline มีจุดหลอมเหลวที่แน่นอน (Sharp melting peak) ขณะที่ Amorphous มี Glass transition (Tg)</t>
        </is>
      </c>
      <c r="K20" s="100" t="inlineStr">
        <is>
          <t>Solid-State Characterization &amp; Thermal Analysis</t>
        </is>
      </c>
      <c r="L20" s="88" t="inlineStr">
        <is>
          <t>ข้อสอบจริง PLE CC 1 (Polymorphism &amp; Solid-state)</t>
        </is>
      </c>
      <c r="M20" s="100" t="inlineStr">
        <is>
          <t>Product</t>
        </is>
      </c>
      <c r="N20" s="88" t="inlineStr">
        <is>
          <t>ข้อ 19 (PLE_CC1_2554 SET2.md)</t>
        </is>
      </c>
      <c r="O20" s="100" t="inlineStr">
        <is>
          <t>ข้อสอบจริง</t>
        </is>
      </c>
      <c r="P20" s="100" t="inlineStr">
        <is>
          <t>ปี 2554</t>
        </is>
      </c>
      <c r="Q20" s="100" t="n"/>
    </row>
    <row r="21" ht="409.6" customHeight="1" s="49">
      <c r="A21" s="119" t="inlineStr">
        <is>
          <t>20</t>
        </is>
      </c>
      <c r="B21" s="88" t="inlineStr">
        <is>
          <t>ในการวิเคราะห์สารด้วย UV-Vis Spectrophotometer ตามกฎของเบียร์-แลมเบิร์ต (Beer-Lambert Law) กำหนดให้ A คือค่าการดูดกลืนแสง, b คือความกว้างของช่องใส่สารละลาย (Path length ในหน่วย cm) และ c คือความเข้มข้นของสารละลาย ค่าการดูดกลืนจำเพาะ (Absorptivity, a หรือ E) มีความสัมพันธ์ตามสมการใด</t>
        </is>
      </c>
      <c r="C21" s="100" t="n"/>
      <c r="D21" s="88" t="inlineStr">
        <is>
          <t>a = A / (b × c)</t>
        </is>
      </c>
      <c r="E21" s="88" t="inlineStr">
        <is>
          <t>a = (A × b) / c</t>
        </is>
      </c>
      <c r="F21" s="88" t="inlineStr">
        <is>
          <t>a = (A × c) / b</t>
        </is>
      </c>
      <c r="G21" s="88" t="inlineStr">
        <is>
          <t>a = (b × c) / A</t>
        </is>
      </c>
      <c r="H21" s="88" t="inlineStr">
        <is>
          <t>a = A - (b × c)</t>
        </is>
      </c>
      <c r="I21" s="119" t="inlineStr">
        <is>
          <t>1</t>
        </is>
      </c>
      <c r="J21" s="88" t="inlineStr">
        <is>
          <t>✅ คำตอบที่ถูกต้อง: ข้อ ก. a = A / (b × c)
💡 Background:
กฎของเบียร์-แลมเบิร์ต (Beer-Lambert Law) เป็นสมการพื้นฐานสำคัญที่สุดของการวิเคราะห์เชิงปริมาณด้วยสเปกโทรโฟโตเมทรี
🎯 ทำไมข้อนี้ถึงถูก:
สมการ Beer-Lambert Law คือ A = a × b × c (หรือ A = ε × b × c)
โดยที่:
• A = Absorbance (ไม่มีหน่วย)
• a (หรือ ε) = Absorptivity หรือ Molar absorptivity (L·mol⁻¹·cm⁻¹)
• b = Path length (ความหนาของคิวเวตต์ ปกติเท่ากับ 1 cm)
• c = Concentration (ความเข้มข้น)
ดังนั้นเมื่อย้ายข้างสมการหาค่า a จะได้ a = A / (b × c)
🔍 ข้ออื่นผิดเพราะอะไร:
• ข้อ ข., ค., ง., จ.: เป็นการย้ายข้างสมการทางคณิตศาสตร์ที่ไม่ถูกต้องตามกฎ Beer-Lambert Law
📖 Guideline อ้างอิง:
USP &lt;857&gt; Ultraviolet-Visible Spectroscopy &amp; Skoog Fundamentals of Analytical Chemistry
📌 จุดจำก่อนสอบ:
• Beer-Lambert Law: A = abc (หรือ A = εbc หรือ A1% 1cm)
• A1% 1cm: ค่าการดูดกลืนแสงของสารละลายความเข้มข้น 1% w/v (1 g/100 mL) ในหลอดวัดหนา 1 cm: A = A1% 1cm × b × c(%w/v)</t>
        </is>
      </c>
      <c r="K21" s="100" t="inlineStr">
        <is>
          <t>UV-Vis Spectroscopy</t>
        </is>
      </c>
      <c r="L21" s="88" t="inlineStr">
        <is>
          <t>ข้อสอบจริง PLE CC 1 (Beer-Lambert Law)</t>
        </is>
      </c>
      <c r="M21" s="100" t="inlineStr">
        <is>
          <t>Product</t>
        </is>
      </c>
      <c r="N21" s="88" t="inlineStr">
        <is>
          <t>ข้อ 5 (PLE_CC1_2533.md)</t>
        </is>
      </c>
      <c r="O21" s="100" t="inlineStr">
        <is>
          <t>ข้อสอบจริง</t>
        </is>
      </c>
      <c r="P21" s="100" t="inlineStr">
        <is>
          <t>ปี 2533</t>
        </is>
      </c>
      <c r="Q21" s="100" t="n"/>
    </row>
    <row r="22" ht="409.6" customHeight="1" s="49">
      <c r="A22" s="119" t="inlineStr">
        <is>
          <t>21</t>
        </is>
      </c>
      <c r="B22" s="88" t="inlineStr">
        <is>
          <t>เกี่ยวกับ UV spectrophotometry ข้อใดต่อไปนี้กล่าวถูกต้องตามหลักวิชาชีพเภสัชกรรม</t>
        </is>
      </c>
      <c r="C22" s="100" t="n"/>
      <c r="D22" s="88" t="inlineStr">
        <is>
          <t>Carbon-13 NMR (13C-NMR) Spectroscopy</t>
        </is>
      </c>
      <c r="E22" s="88" t="inlineStr">
        <is>
          <t>Electrospray Ionization Mass Spectrometry (ESI-MS)</t>
        </is>
      </c>
      <c r="F22" s="88" t="inlineStr">
        <is>
          <t>Optical Rotation via Polarimeter</t>
        </is>
      </c>
      <c r="G22" s="88" t="inlineStr">
        <is>
          <t>Refractive Index via Abbe Refractometer</t>
        </is>
      </c>
      <c r="H22" s="88" t="inlineStr">
        <is>
          <t>Fluorescence Spectrophotometry</t>
        </is>
      </c>
      <c r="I22" s="119" t="inlineStr">
        <is>
          <t>1</t>
        </is>
      </c>
      <c r="J22" s="88" t="inlineStr">
        <is>
          <t>✅ คำตอบที่ถูกต้อง: ข้อ ก. Carbon-13 NMR (13C-NMR)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Carbon-13 NMR (13C-NMR) Spectroscopy 💡 คำอธิบายและเหตุผลทางเภสัชกรรม:
💡 คำอธิบายและเหตุผลทางเภสัชกรรม:
การเลือก Carbon-13 NMR (13C-NMR)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(Electrospray Ionization Mass Spectrometry (ESI-MS)): Electrospray Ionization Mass Spectrometry (ESI-MS) ไม่ถูกต้องตามหลักการ Analytical Chemistry สำหรับวิธีทดสอบนี้
• ข้อ ค. (Optical Rotation via Polarimeter): Optical Rotation via Polarimeter ไม่ถูกต้องตามหลักการ Analytical Chemistry สำหรับวิธีทดสอบนี้
• ข้อ ง. (Refractive Index via Abbe Refractometer): Refractive Index via Abbe Refractometer ไม่ถูกต้องตามหลักการ Analytical Chemistry สำหรับวิธีทดสอบนี้
• ข้อ จ. (Fluorescence Spectrophotometry): Fluorescence Spectrophotometry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00" t="n"/>
      <c r="L22" s="88" t="inlineStr">
        <is>
          <t>UV-Vis Spectroscopy</t>
        </is>
      </c>
      <c r="M22" s="100" t="inlineStr">
        <is>
          <t>Product</t>
        </is>
      </c>
      <c r="N22" s="88" t="inlineStr">
        <is>
          <t>ข้อ 4 (PLE_CC1_2533.md)</t>
        </is>
      </c>
      <c r="O22" s="100" t="inlineStr">
        <is>
          <t>ข้อสอบจริง</t>
        </is>
      </c>
      <c r="P22" s="100" t="inlineStr">
        <is>
          <t>ปี 2533</t>
        </is>
      </c>
      <c r="Q22" s="100" t="n"/>
    </row>
    <row r="23" ht="409.6" customHeight="1" s="49">
      <c r="A23" s="119" t="inlineStr">
        <is>
          <t>22</t>
        </is>
      </c>
      <c r="B23" s="88" t="inlineStr">
        <is>
          <t>โครงสร้างของยาใด สามารถใช้ specific rotation เพื่อระบุเอกลักษณ์ (identification) ได้</t>
        </is>
      </c>
      <c r="C23" s="100" t="n"/>
      <c r="D23" s="88" t="inlineStr">
        <is>
          <t>Pyrazinamide</t>
        </is>
      </c>
      <c r="E23" s="88" t="inlineStr">
        <is>
          <t>Para-aminosalicylic acid</t>
        </is>
      </c>
      <c r="F23" s="88" t="inlineStr">
        <is>
          <t>Ethionamide</t>
        </is>
      </c>
      <c r="G23" s="88" t="inlineStr">
        <is>
          <t>Streptomycin 69 โรคติดเชื้อ</t>
        </is>
      </c>
      <c r="H23" s="88" t="inlineStr">
        <is>
          <t>Ethambutol</t>
        </is>
      </c>
      <c r="I23" s="119" t="inlineStr">
        <is>
          <t>1</t>
        </is>
      </c>
      <c r="J23" s="88" t="inlineStr">
        <is>
          <t>✅ คำตอบที่ถูกต้อง: ข้อ ก. Pyrazinamide
💡 Background: การตรวจสอบโครงสร้างทางเคมีที่สามารถตรวจวัดด้วยเครื่อง Polarimeter ได้
🎯 ทำไมข้อนี้ถึงถูก:
ข้อ ก. (Pyrazinamide) เป็นคำตอบที่ถูกต้องและสอดคล้องกับหลักวิชาการและแนวทางเวชปฏิบัติในการรักษา
🔍 ข้ออื่นผิดเพราะอะไร:
- ข้อ ก. Glycine: เป็นกรดอะมิโนชนิดเดียวที่ไม่มี Chiral center (มีหมู่ H สองตัวเกาะที่ C-alpha) จึงเป็น Achiral
- ข้อ ค. Paracetamol: โครงสร้างเป็นวงเบนซีนและสายแขวนที่สมมาตร ไม่มี Chiral carbon
- ข้อ ง. Aspirin: ไม่มี Chiral carbon ไม่สามารถหมุนแสงโพลาไรซ์ได้
- ข้อ จ. Caffeine: โครงสร้างเป็น Xanthine ring ระนาบแบน ไม่มี Chiral center
📖 Guideline อ้างอิง: United States Pharmacopeia (USP-NF) General Chapter &lt;781&gt; Optical Rotation
📌 จุดจำก่อนสอบ: Glycine, Paracetamol, Aspirin, Caffeine ไม่มี Chiral center (Achiral) วัด Polarimeter ไม่ได้ ส่วน Ampicillin และ Glucose มี Chiral center จึงเป็น Optically active</t>
        </is>
      </c>
      <c r="K23" s="100" t="n"/>
      <c r="L23" s="88" t="inlineStr">
        <is>
          <t>Polarimetry</t>
        </is>
      </c>
      <c r="M23" s="100" t="inlineStr">
        <is>
          <t>Product</t>
        </is>
      </c>
      <c r="N23" s="88" t="inlineStr">
        <is>
          <t>ข้อ 16 (PLE_CC1_Practice_Exam.md)</t>
        </is>
      </c>
      <c r="O23" s="100" t="inlineStr">
        <is>
          <t>Mock</t>
        </is>
      </c>
      <c r="P23" s="100" t="inlineStr">
        <is>
          <t>Mock สภาเภสัชฯ Practice</t>
        </is>
      </c>
      <c r="Q23" s="100" t="n"/>
    </row>
    <row r="24" ht="409.6" customHeight="1" s="49">
      <c r="A24" s="119" t="inlineStr">
        <is>
          <t>23</t>
        </is>
      </c>
      <c r="B24" s="88" t="inlineStr">
        <is>
          <t>ข้อใดไม่ใช่กลไกการดื้อยาของ Oxytetracyclin</t>
        </is>
      </c>
      <c r="C24" s="100" t="n"/>
      <c r="D24" s="88" t="inlineStr">
        <is>
          <t>สร้างเอนไซม์มาทำลายยา</t>
        </is>
      </c>
      <c r="E24" s="88" t="inlineStr">
        <is>
          <t>ยับยั้งเอนไซม์ peptidyl transferase</t>
        </is>
      </c>
      <c r="F24" s="88" t="inlineStr">
        <is>
          <t>ขับยาออกนอกเซลล์โดยกระบวนการ active transport</t>
        </is>
      </c>
      <c r="G24" s="88" t="inlineStr">
        <is>
          <t>เปลี่ยนโครงสร้างของไรโบโซม ทำให้ยาจับไม่ได้</t>
        </is>
      </c>
      <c r="H24" s="88" t="inlineStr">
        <is>
          <t>ลดการผ่านเข้าเซลล์ของยา</t>
        </is>
      </c>
      <c r="I24" s="119" t="inlineStr">
        <is>
          <t>1</t>
        </is>
      </c>
      <c r="J24" s="88" t="inlineStr">
        <is>
          <t>✅ คำตอบที่ถูกต้อง: ข้อ ก. สร้างเอนไซม์มาทำลายยา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สร้างเอนไซม์มาทำลายยา 💡 คำอธิบายและเหตุผลทางเภสัชกรรม:
💡 คำอธิบายและเหตุผลทางเภสัชกรรม:
ไม่มีโรคประจำตัว โดยมีอาการต่อเนื่องมา 5 วัน และจากการซักประวัติเพิ่มเติม ผู้ป่วยมองเห็นแสงสีรุ้งรอบ
USP/NF, British Pharmacopoeia (BP) และ Remington: The Science and Practice of Pharmacy (หัวข้อ UV-Vis Spectroscopy)
🔍 ข้ออื่นผิดเพราะอะไร:
• ข้อ ข. (ยับยั้งเอนไซม์ peptidyl transferase): ยับยั้งเอนไซม์ peptidyl transferase ไม่ถูกต้องตามหลักการ Analytical Chemistry สำหรับวิธีทดสอบนี้
• ข้อ ค. (ขับยาออกนอกเซลล์โดยกระบวนการ active transport): ขับยาออกนอกเซลล์โดยกระบวนการ active transport ไม่ถูกต้องตามหลักการ Analytical Chemistry สำหรับวิธีทดสอบนี้
• ข้อ ง. (เปลี่ยนโครงสร้างของไรโบโซม ทำให้ยาจับไม่ได้): เปลี่ยนโครงสร้างของไรโบโซม ทำให้ยาจับไม่ได้ ไม่ถูกต้องตามหลักการ Analytical Chemistry สำหรับวิธีทดสอบนี้
• ข้อ จ.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00" t="n"/>
      <c r="L24" s="88" t="inlineStr">
        <is>
          <t>UV-Vis Spectroscopy</t>
        </is>
      </c>
      <c r="M24" s="100" t="inlineStr">
        <is>
          <t>Product</t>
        </is>
      </c>
      <c r="N24" s="88" t="inlineStr">
        <is>
          <t>ข้อ 13 (PLE_CC1_Practice_Exam.md)</t>
        </is>
      </c>
      <c r="O24" s="100" t="inlineStr">
        <is>
          <t>Mock</t>
        </is>
      </c>
      <c r="P24" s="100" t="inlineStr">
        <is>
          <t>Mock สภาเภสัชฯ Practice</t>
        </is>
      </c>
      <c r="Q24" s="100" t="n"/>
    </row>
    <row r="25" ht="409.6" customHeight="1" s="49">
      <c r="A25" s="119" t="inlineStr">
        <is>
          <t>24</t>
        </is>
      </c>
      <c r="B25" s="88" t="inlineStr">
        <is>
          <t>เกี่ยวกับ Atomic spectroscopy ข้อใดต่อไปนี้กล่าวถูกต้องตามหลักวิชาชีพเภสัชกรรม</t>
        </is>
      </c>
      <c r="C25" s="100" t="n"/>
      <c r="D25" s="88" t="inlineStr">
        <is>
          <t>Proton NMR (1H-NMR) Spectroscopy</t>
        </is>
      </c>
      <c r="E25" s="88" t="inlineStr">
        <is>
          <t>Carbon-13 NMR (13C-NMR) Spectroscopy</t>
        </is>
      </c>
      <c r="F25" s="88" t="inlineStr">
        <is>
          <t>Electrospray Ionization Mass Spectrometry (ESI-MS)</t>
        </is>
      </c>
      <c r="G25" s="88" t="inlineStr">
        <is>
          <t>Optical Rotation via Polarimeter</t>
        </is>
      </c>
      <c r="H25" s="88" t="inlineStr">
        <is>
          <t>Refractive Index via Abbe Refractometer</t>
        </is>
      </c>
      <c r="I25" s="119" t="inlineStr">
        <is>
          <t>1</t>
        </is>
      </c>
      <c r="J25" s="88" t="inlineStr">
        <is>
          <t>✅ คำตอบที่ถูกต้อง: ข้อ ก. Proton NMR (1H-NMR)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Proton NMR (1H-NMR) Spectroscopy 💡 คำอธิบายและเหตุผลทางเภสัชกรรม:
💡 คำอธิบายและเหตุผลทางเภสัชกรรม:
การเลือก Proton NMR (1H-NMR)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(Carbon-13 NMR (13C-NMR) Spectroscopy): NMR spectroscopy วิเคราะห์โครงสร้างโมเลกุลจาก chemical shift (δ ppm), multiplicity, coupling constant (J Hz)
• ข้อ ค. (Electrospray Ionization Mass Spectrometry (ESI-MS)): Electrospray Ionization Mass Spectrometry (ESI-MS) ไม่ถูกต้องตามหลักการ Analytical Chemistry สำหรับวิธีทดสอบนี้
• ข้อ ง. (Optical Rotation via Polarimeter): Optical Rotation via Polarimeter ไม่ถูกต้องตามหลักการ Analytical Chemistry สำหรับวิธีทดสอบนี้
• ข้อ จ. (Refractive Index via Abbe Refractometer): Refractive Index via Abbe Refractometer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0" t="n"/>
      <c r="L25" s="88" t="inlineStr">
        <is>
          <t>UV-Vis Spectroscopy</t>
        </is>
      </c>
      <c r="M25" s="100" t="inlineStr">
        <is>
          <t>Product</t>
        </is>
      </c>
      <c r="N25" s="88" t="inlineStr">
        <is>
          <t>ข้อ 3 (PLE_CC1_Key_Rx20_UBU.md)</t>
        </is>
      </c>
      <c r="O25" s="100" t="inlineStr">
        <is>
          <t>Mock</t>
        </is>
      </c>
      <c r="P25" s="100" t="inlineStr">
        <is>
          <t>Mock Rx20 UBU</t>
        </is>
      </c>
      <c r="Q25" s="100" t="n"/>
    </row>
    <row r="26" ht="409.6" customHeight="1" s="49">
      <c r="A26" s="100" t="n">
        <v>25</v>
      </c>
      <c r="B26" s="88" t="inlineStr">
        <is>
          <t>ในการตรวจสอบความถูกต้องของวิธีวิเคราะห์ที่พัฒนาขึ้นเอง (In-house analytical method validation) ด้วยเทคนิค UV-Vis Spectrophotometry ตามเกณฑ์สากล ICH Q2(R1) พารามิเตอร์ใดที่ต้องประเมินความเป็นเส้นตรงของกราฟมาตรฐาน</t>
        </is>
      </c>
      <c r="C26" s="100" t="inlineStr"/>
      <c r="D26" s="88" t="inlineStr">
        <is>
          <t>Linearity and Range (ประเมินค่าสัมประสิทธิ์การตัดสินใจ R² ≥ 0.999)</t>
        </is>
      </c>
      <c r="E26" s="88" t="inlineStr">
        <is>
          <t>Robustness</t>
        </is>
      </c>
      <c r="F26" s="88" t="inlineStr">
        <is>
          <t>Specific optical rotation</t>
        </is>
      </c>
      <c r="G26" s="88" t="inlineStr">
        <is>
          <t>Loss on drying</t>
        </is>
      </c>
      <c r="H26" s="88" t="inlineStr">
        <is>
          <t>Residue on ignition</t>
        </is>
      </c>
      <c r="I26" s="100" t="n">
        <v>1</v>
      </c>
      <c r="J26" s="88" t="inlineStr">
        <is>
          <t>✅ คำตอบที่ถูกต้อง: ข้อ ก. Linearity and Range (ประเมินค่าสัมประสิทธิ์การตัดสินใจ R² ≥ 0.999)
💡 Background:
ตามกฎของเบียร์-แลมเบิร์ต (Beer-Lambert Law: A = εbc) ค่าการดูดกลืนแสง (A) จะแปรผันตรงเป็นสัดส่วนเชิงเส้นตรงกับความเข้มข้นของสาร (c)
🎯 ทำไมข้อนี้ถึงถูก:
ในการ Validate วิธีวิเคราะห์ทาง UV-Vis ตามเกณฑ์ ICH Q2(R1) / USP &lt;1225&gt; จำเป็นต้องทดสอบ Linearity โดยเตรียมสารละลายมาตรฐานอย่างน้อย 5 ระดับความเข้มข้นครอบคลุมช่วงการวิเคราะห์ (Range 80-120% ของขนาดยา) และคำนวณหาสมการถดถอยเชิงเส้น (Linear regression) โดยมีเกณฑ์ยอมรับค่า Coefficient of determination (R²) ≥ 0.999
🔍 ข้ออื่นผิดเพราะอะไร:
- ข้อ ข. (Robustness): เป็นการทดสอบความคงทนของวิธีเมื่อเปลี่ยนสภาวะเล็กน้อย (เช่น เปลี่ยน pH เล็กน้อย)
- ข้อ ค. (Specific optical rotation): เป็นการทดสอบคุณสมบัติทางแสงของสาร Chiral ไม่ใช่เกณฑ์ Method validation
- ข้อ ง. (Loss on drying) และ ข้อ จ. (Residue on ignition): เป็นหัวข้อการควบคุมคุณภาพวัตถุดิบทางเภสัชตำรับ ไม่ใช่พารามิเตอร์ Validation
📖 Guideline อ้างอิง:
ICH Harmonised Tripartite Guideline Q2(R1) Validation of Analytical Procedures: Text and Methodology, USP-NF General Chapter &lt;1225&gt;
📌 จุดจำก่อนสอบ:
Validation พารามิเตอร์: Linearity (R² ≥ 0.999, อย่างน้อย 5 จุด), Accuracy (%Recovery 98-102%), Precision (%RSD &lt; 2%)</t>
        </is>
      </c>
      <c r="K26" s="100" t="n"/>
      <c r="L26" s="88" t="inlineStr">
        <is>
          <t>Spectroscopy &amp; Optical Analysis</t>
        </is>
      </c>
      <c r="M26" s="100" t="inlineStr">
        <is>
          <t>Product</t>
        </is>
      </c>
      <c r="N26" s="88" t="inlineStr">
        <is>
          <t>ข้อสอบจริง Product ปี 2566 ข้อ 33</t>
        </is>
      </c>
      <c r="O26" s="100" t="inlineStr">
        <is>
          <t>ข้อสอบจริง</t>
        </is>
      </c>
      <c r="P26" s="100" t="inlineStr">
        <is>
          <t>ปี 2566</t>
        </is>
      </c>
      <c r="Q26" s="100" t="n"/>
    </row>
    <row r="27" ht="409.6" customHeight="1" s="49">
      <c r="A27" s="100" t="n">
        <v>26</v>
      </c>
      <c r="B27" s="88" t="inlineStr">
        <is>
          <t>ตามมาตรฐานสากล ICH Q3D และเภสัชตำรับ USP &lt;232&gt;, &lt;233&gt; เครื่องมือชนิดใดจัดเป็นเครื่องมือมาตรฐานขั้นสูงที่กำหนดให้ใช้ในการตรวจวิเคราะห์หาสิ่งเจือปนที่เป็นธาตุโลหะหนัก (Elemental Impurities เช่น Pb, Cd, As, Hg)</t>
        </is>
      </c>
      <c r="C27" s="100" t="inlineStr"/>
      <c r="D27" s="88" t="inlineStr">
        <is>
          <t>Inductively Coupled Plasma Mass Spectrometry (ICP-MS) หรือ ICP-OES / AAS</t>
        </is>
      </c>
      <c r="E27" s="88" t="inlineStr">
        <is>
          <t>UV-Vis Spectrophotometer</t>
        </is>
      </c>
      <c r="F27" s="88" t="inlineStr">
        <is>
          <t>Thin Layer Chromatography (TLC)</t>
        </is>
      </c>
      <c r="G27" s="34" t="inlineStr">
        <is>
          <t>Refractometer</t>
        </is>
      </c>
      <c r="H27" s="34" t="inlineStr">
        <is>
          <t>Polarimeter</t>
        </is>
      </c>
      <c r="I27" s="100" t="n">
        <v>1</v>
      </c>
      <c r="J27" s="88" t="inlineStr">
        <is>
          <t>✅ คำตอบที่ถูกต้อง: ข้อ ก. Inductively Coupled Plasma Mass Spectrometry (ICP-MS) หรือ ICP-OES / AAS
💡 Background:
เภสัชตำรับยุคใหม่ (USP &lt;232&gt;/&lt;233&gt;, Ph. Eur. 2.4.20) ได้ยกเลิกวิธีเคมีแบบเดิม (Heavy metals limit test ด้วย Sulfide precipitation) และเปลี่ยนมาใช้เครื่องมือวิเคราะห์ระดับธาตุที่มีความไวและความจำเพาะสูงมาก
🎯 ทำไมข้อนี้ถึงถูก:
ICP-MS (Inductively Coupled Plasma Mass Spectrometry) และ ICP-OES (Optical Emission Spectrometry) ร่วมกับ Atomic Absorption Spectrophotometry (AAS) เป็นเครื่องมือมาตรฐานที่สามารถตรวจวัดและระบุชนิดของ Elemental Impurities กลุ่ม Class 1 (Pb, Cd, As, Hg) และ Class 2/3 ได้อย่างแม่นยำในระดับความเข้มข้นต่ำมาก (ppb / ppm)
🔍 ข้ออื่นผิดเพราะอะไร:
- ข้อ ข. (UV-Vis): ไม่มีความไวและความจำเพาะพอที่จะตรวจวัดธาตุโลหะหนักระดับ trace level ในตำรับยา
- ข้อ ค. (TLC): ใช้สำหรับแยกสารอินทรีย์ ไม่สามารถใช้วัดธาตุอนินทรีย์ได้
- ข้อ ง. (Refractometer): วัดดัชนีหักเหของของเหลว
- ข้อ จ. (Polarimeter): วัดค่าการหมุนระนาบแสงของสาร Chiral
📖 Guideline อ้างอิง:
ICH Guideline Q3D(R2) on Elemental Impurities, USP-NF General Chapters &lt;232&gt; Elemental Impurities—Limits และ &lt;233&gt; Procedures
📌 จุดจำก่อนสอบ:
ตรวจ Elemental Impurities (โลหะหนัก As, Pb, Cd, Hg) ตาม ICH Q3D / USP &lt;232&gt;/&lt;233&gt; = ใช้ ICP-MS หรือ ICP-OES</t>
        </is>
      </c>
      <c r="K27" s="100" t="n"/>
      <c r="L27" s="88" t="inlineStr">
        <is>
          <t>Spectroscopy &amp; Optical Analysis</t>
        </is>
      </c>
      <c r="M27" s="100" t="inlineStr">
        <is>
          <t>Product</t>
        </is>
      </c>
      <c r="N27" s="88" t="inlineStr">
        <is>
          <t>ข้อสอบจริง Product ปี 2566 ข้อ 36</t>
        </is>
      </c>
      <c r="O27" s="100" t="inlineStr">
        <is>
          <t>ข้อสอบจริง</t>
        </is>
      </c>
      <c r="P27" s="100" t="inlineStr">
        <is>
          <t>ปี 2566</t>
        </is>
      </c>
      <c r="Q27" s="100" t="n"/>
    </row>
    <row r="28" ht="409.6" customHeight="1" s="49">
      <c r="A28" s="100" t="n">
        <v>27</v>
      </c>
      <c r="B28" s="88" t="inlineStr">
        <is>
          <t>ข้อใดต่อไปนี้ ไม่ใช่ ข้อกำหนดการตรวจติดตามสภาพแวดล้อมทางกายภาพและจุลชีววิทยาของห้องสะอาดสำหรับการผลิตยาปราศจากเชื้อ (Cleanroom environmental monitoring)?</t>
        </is>
      </c>
      <c r="C28" s="100" t="n"/>
      <c r="D28" s="88" t="inlineStr">
        <is>
          <t>การทดสอบการละลายของตัวยาสำคัญ (Dissolution test)</t>
        </is>
      </c>
      <c r="E28" s="88" t="inlineStr">
        <is>
          <t>การตรวจนับจำนวนอนุภาคในอากาศขณะทำงาน (Airborne particulate count in operation)</t>
        </is>
      </c>
      <c r="F28" s="88" t="inlineStr">
        <is>
          <t>การตรวจนับจำนวนเชื้อจุลินทรีย์ในอากาศด้วยเครื่องดูดอากาศ (Active air sampling for viable particles)</t>
        </is>
      </c>
      <c r="G28" s="88" t="inlineStr">
        <is>
          <t>การตรวจวัดความเร็วและทิศทางการไหลของลม (Airflow velocity and pattern test)</t>
        </is>
      </c>
      <c r="H28" s="88" t="inlineStr">
        <is>
          <t>การตรวจวัดความดันต่างระหว่างห้อง (Differential pressure monitoring)</t>
        </is>
      </c>
      <c r="I28" s="100" t="n">
        <v>1</v>
      </c>
      <c r="J28" s="88" t="inlineStr">
        <is>
          <t>✅ คำตอบที่ถูกต้อง: ข้อ ก. การทดสอบการละลายของตัวยาสำคัญ (Dissolution test)
💡 Background:
การตรวจติดตามสภาพแวดล้อมของห้องสะอาด (Cleanroom environmental monitoring ตาม PIC/S GMP Annex 1 และ ISO 14644) เป็นการตรวจสอบสภาวะทางกายภาพและทางจุลชีววิทยาของพื้นที่ปฏิบัติงาน
🎯 ทำไมข้อนี้ถึงถูก:
ข้อ ก. Dissolution test เป็นการทดสอบการละลายของยาเม็ด/แคปซูล ซึ่งเป็นการควบคุมคุณภาพผลิตภัณฑ์ยาสำเร็จรูป (Finished product quality control) ไม่เกี่ยวข้องกับการตรวจสภาพแวดล้อมของห้องสะอาด
🔍 ข้ออื่นผิดเพราะอะไร:
- ข้อ ข. (Airborne particulate count): เป็นการตรวจอนุภาคขนาด &gt;= 0.5 µm และ &gt;= 5.0 µm ตามเกณฑ์ Grade A-D
- ข้อ ค. (Active air sampling): เป็นการตรวจหาจำนวนเชื้อจุลินทรีย์ที่มีชีวิต (Viable microorganisms) ในอากาศ
- ข้อ ง. (Airflow velocity): ตรวจวัดความเร็วลม Laminar flow (0.36 - 0.54 m/s ใน Grade A)
- ข้อ จ. (Differential pressure): ตรวจสอบความดันต่างระหว่างห้อง (&gt;= 10 - 15 Pa) เพื่อป้องกันอากาศปนเปื้อนไหลย้อนเข้าห้องสะอาด
📖 Guideline อ้างอิง:
PIC/S GMP Guide Annex 1: Manufacture of Sterile Medicinal Products &amp; ISO 14644 Cleanrooms
📌 จุดจำก่อนสอบ:
• Cleanroom Monitoring: Airborne particles, Settle plates/Air samplers, Pressure differential, Air velocity, Glove prints</t>
        </is>
      </c>
      <c r="K28" s="100" t="n"/>
      <c r="L28" s="88" t="inlineStr">
        <is>
          <t>Spectroscopy &amp; Optical Analysis</t>
        </is>
      </c>
      <c r="M28" s="100" t="inlineStr">
        <is>
          <t>Product</t>
        </is>
      </c>
      <c r="N28" s="88" t="inlineStr">
        <is>
          <t>ข้อสอบจริง Product ปี 2566 ข้อ 42</t>
        </is>
      </c>
      <c r="O28" s="100" t="inlineStr">
        <is>
          <t>ข้อสอบจริง</t>
        </is>
      </c>
      <c r="P28" s="100" t="inlineStr">
        <is>
          <t>ปี 2566</t>
        </is>
      </c>
      <c r="Q28" s="100" t="n"/>
    </row>
    <row r="29" ht="409.6" customHeight="1" s="49">
      <c r="A29" s="100" t="n">
        <v>44</v>
      </c>
      <c r="B29" s="88" t="inlineStr">
        <is>
          <t>จากข้อกำหนดมาตรฐานในเภสัชตำรับ USP Monograph สำหรับการตรวจวิเคราะห์ความสม่ำเสมอของหน่วยยา (Uniformity of dosage units ตาม USP &lt;905&gt;) ข้อใดต่อไปนี้กล่าวได้ ถูกต้อง?</t>
        </is>
      </c>
      <c r="C29" s="100" t="n"/>
      <c r="D29" s="88" t="inlineStr">
        <is>
          <t>ต้องคำนวณหาค่า Acceptance Value (AV) ของหน่วยยาทั้ง 10 หน่วยแรก และค่า AV ต้องไม่เกิน L1 = 15.0%</t>
        </is>
      </c>
      <c r="E29" s="88" t="inlineStr">
        <is>
          <t>ค่าน้ำหนักของยาทุกเม็ดต้องมีค่าเท่ากัน 100% โดยไม่มีความแปรปรวนเลย</t>
        </is>
      </c>
      <c r="F29" s="88" t="inlineStr">
        <is>
          <t>ต้องทำการสุ่มตรวจยาจำนวน 100 เม็ดพร้อมกันในขั้นแรกเสมอ</t>
        </is>
      </c>
      <c r="G29" s="88" t="inlineStr">
        <is>
          <t>หากสุ่มตรวจ 10 หน่วยแรกไม่ผ่านเกณฑ์ จะต้องปฏิเสธรุ่นการผลิตทันทีโดยไม่สามารถตรวจขั้นที่สองได้</t>
        </is>
      </c>
      <c r="H29" s="88" t="inlineStr">
        <is>
          <t>การทดสอบ Uniformity of dosage units บังคับเฉพาะยาฉีดเท่านั้น ไม่ใช้กับยาเม็ด</t>
        </is>
      </c>
      <c r="I29" s="100" t="n">
        <v>1</v>
      </c>
      <c r="J29" s="88" t="inlineStr">
        <is>
          <t>✅ คำตอบที่ถูกต้อง: ข้อ ก. ต้องคำนวณหาค่า Acceptance Value (AV) ของหน่วยยาทั้ง 10 หน่วยแรก และค่า AV ต้องไม่เกิน L1 = 15.0%
💡 Background:
เกณฑ์ตัดสิน Uniformity of Dosage Units ตาม USP &lt;905&gt;:
• ขั้นที่ 1: สุ่มตรวจ 10 หน่วย คำนวณค่า Acceptance Value (AV) โดยค่า AV ต้อง &lt;= L1 (15.0%)
• ขั้นที่ 2: หาก AV &gt; 15.0% ให้ตรวจเพิ่มอีก 20 หน่วย (รวมเป็น 30 หน่วย) คำนวณ AV รวม ต้อง &lt;= L1 (15.0%) และไม่มีหน่วยใดเลยที่เบี่ยงเบนเกินเกณฑ์ L2 (0.75 M ถึง 1.25 M)
🎯 ทำไมข้อนี้ถึงถูก:
ข้อ ก. เกณฑ์การยอมรับขั้นแรกของ USP &lt;905&gt; กำหนดให้คำนวณ Acceptance Value (AV) จาก 10 หน่วย และค่า AV ต้องไม่เกิน 15.0%
🔍 ข้ออื่นผิดเพราะอะไร:
- ข้อ ข. ในทางปฏิบัติมีความแปรปรวนได้ตามขอบเขตสถิติที่กำหนด
- ข้อ ค. ขั้นแรกสุ่มตรวจ 10 หน่วย ไม่ใช่ 100 หน่วย
- ข้อ ง. หากขั้นแรกไม่ผ่าน สามารถตรวจเพิ่มอีก 20 หน่วยในขั้นที่สองได้
- ข้อ จ. บังคับใช้กับยาทุกรูปแบบ (ยาเม็ด แคปซูล ยาฉีด ยาน้ำ)
📖 Guideline อ้างอิง:
United States Pharmacopeia - National Formulary (USP-NF) General Chapter &lt;905&gt; Uniformity of Dosage Units
📌 จุดจำก่อนสอบ:
• USP &lt;905&gt; Uniformity of Dosage Units:
  - Stage 1 (10 units): AV &lt;= 15.0% (L1)
  - Stage 2 (30 units total): AV &lt;= 15.0% และไม่มีหน่วยใดเบี่ยงเบนเกินขอบเขต L2</t>
        </is>
      </c>
      <c r="K29" s="100" t="n"/>
      <c r="L29" s="88" t="inlineStr">
        <is>
          <t>Spectroscopy &amp; Optical Analysis</t>
        </is>
      </c>
      <c r="M29" s="100" t="inlineStr">
        <is>
          <t>Product</t>
        </is>
      </c>
      <c r="N29" s="88" t="inlineStr">
        <is>
          <t>ข้อสอบจริง Product ปี 2563 ข้อ 2</t>
        </is>
      </c>
      <c r="O29" s="100" t="inlineStr">
        <is>
          <t>ข้อสอบจริง</t>
        </is>
      </c>
      <c r="P29" s="100" t="inlineStr">
        <is>
          <t>ปี 2563</t>
        </is>
      </c>
      <c r="Q29" s="100" t="n"/>
    </row>
    <row r="30" ht="409.6" customHeight="1" s="49">
      <c r="A30" s="100" t="n">
        <v>45</v>
      </c>
      <c r="B30" s="88" t="inlineStr">
        <is>
          <t>จากใบรายงานผลการวิเคราะห์ (COA) ของวัตถุดิบ Raltegravir potassium หากผลการทดสอบพบว่าค่า Assay = 99.5% (เกณฑ์ 98.0 - 102.0%) และ Impurities ทุกตัวอยู่ในเกณฑ์มาตรฐาน สรุปผลการประเมินคุณภาพคือข้อใด?</t>
        </is>
      </c>
      <c r="C30" s="100" t="n"/>
      <c r="D30" s="88" t="inlineStr">
        <is>
          <t>วัตถุดิบผ่านเกณฑ์มาตรฐานการยอมรับและสามารถนำไปใช้ในการผลิตยาได้ (Approved for production)</t>
        </is>
      </c>
      <c r="E30" s="88" t="inlineStr">
        <is>
          <t>ต้องกักกันวัตถุดิบไว้เนื่องจากไม่ตรงตามเป้าหมาย 100.0%</t>
        </is>
      </c>
      <c r="F30" s="88" t="inlineStr">
        <is>
          <t>ต้องส่งวัตถุดิบไปทำลายทิ้งทันที</t>
        </is>
      </c>
      <c r="G30" s="88" t="inlineStr">
        <is>
          <t>ต้องนำวัตถุดิบไปตกผลึกใหม่เพื่อเพิ่มความบริสุทธิ์</t>
        </is>
      </c>
      <c r="H30" s="88" t="inlineStr">
        <is>
          <t>ต้องเปลี่ยนแหล่งผลิตวัตถุดิบใหม่</t>
        </is>
      </c>
      <c r="I30" s="100" t="n">
        <v>1</v>
      </c>
      <c r="J30" s="88" t="inlineStr">
        <is>
          <t>✅ คำตอบที่ถูกต้อง: ข้อ ก. วัตถุดิบผ่านเกณฑ์มาตรฐานการยอมรับและสามารถนำไปใช้ในการผลิตยาได้ (Approved for production)
💡 Background:
เมื่อผลการตรวจวิเคราะห์ทางห้องปฏิบัติการผ่านเกณฑ์ข้อกำหนดทุกหัวข้อ ฝ่ายประกันคุณภาพ (QA) จะทำการปล่อยผ่าน (Release) วัตถุดิบเพื่อนำไปใช้ในกระบวนการผลิต
🎯 ทำไมข้อนี้ถึงถูก:
ข้อ ก. ผล Assay 99.5% อยู่ในช่วง 98.0 - 102.0% และ Impurities ผ่านเกณฑ์ ถือว่าวัตถุดิบมีคุณภาพตามมาตรฐาน
🔍 ข้ออื่นผิดเพราะอะไร:
- ข้อ ข, ค, ง, จ. ปฏิเสธวัตถุดิบที่ผ่านเกณฑ์มาตรฐานอย่างถูกต้อง
📖 Guideline อ้างอิง:
PIC/S Guide to Good Manufacturing Practice for Medicinal Products (Part I: Chapter 5 Production)
📌 จุดจำก่อนสอบ:
• วัตถุดิบยาที่ผ่านเกณฑ์ COA -&gt; QA อนุมัติสถานะ "Approved" (ติดแถบเขียว) เพื่อเบิกจ่ายสู่การผลิต</t>
        </is>
      </c>
      <c r="K30" s="100" t="n"/>
      <c r="L30" s="88" t="inlineStr">
        <is>
          <t>Spectroscopy &amp; Optical Analysis</t>
        </is>
      </c>
      <c r="M30" s="100" t="inlineStr">
        <is>
          <t>Product</t>
        </is>
      </c>
      <c r="N30" s="88" t="inlineStr">
        <is>
          <t>ข้อสอบจริง Product ปี 2563 ข้อ 7</t>
        </is>
      </c>
      <c r="O30" s="100" t="inlineStr">
        <is>
          <t>ข้อสอบจริง</t>
        </is>
      </c>
      <c r="P30" s="100" t="inlineStr">
        <is>
          <t>ปี 2563</t>
        </is>
      </c>
      <c r="Q30" s="100" t="n"/>
    </row>
    <row r="31" ht="409.6" customHeight="1" s="49">
      <c r="A31" s="100" t="n">
        <v>46</v>
      </c>
      <c r="B31" s="88" t="inlineStr">
        <is>
          <t>การทดสอบความกร่อนของยาเม็ด (Tablet friability test ตาม USP &lt;1216&gt;) เป็นการทดสอบเพื่อควบคุมคุณภาพที่กำหนดให้ใช้กับยาเม็ดประเภทใดเป็นหลัก?</t>
        </is>
      </c>
      <c r="C31" s="100" t="n"/>
      <c r="D31" s="88" t="inlineStr">
        <is>
          <t>ยาเม็ดชนิดไม่เคลือบ (Uncoated compressed tablets)</t>
        </is>
      </c>
      <c r="E31" s="88" t="inlineStr">
        <is>
          <t>ยาเม็ดเคลือบฟิล์ม (Film-coated tablets)</t>
        </is>
      </c>
      <c r="F31" s="88" t="inlineStr">
        <is>
          <t>ยาเม็ดเคลือบน้ำตาล (Sugar-coated tablets)</t>
        </is>
      </c>
      <c r="G31" s="88" t="inlineStr">
        <is>
          <t>ยาแคปซูลนิ่ม (Soft gelatin capsules)</t>
        </is>
      </c>
      <c r="H31" s="88" t="inlineStr">
        <is>
          <t>ยาแคปซูลแข็ง (Hard gelatin capsules)</t>
        </is>
      </c>
      <c r="I31" s="100" t="n">
        <v>1</v>
      </c>
      <c r="J31" s="88" t="inlineStr">
        <is>
          <t>✅ คำตอบที่ถูกต้อง: ข้อ ก. ยาเม็ดชนิดไม่เคลือบ (Uncoated compressed tablets)
💡 Background:
Tablet friability test (USP &lt;1216&gt;) ใช้เครื่อง Friabilator หมุน 100 รอบ (25 rpm นาน 4 นาที) เพื่อประเมินความทนทานต่อการแตกหักและเสียดสีของผิวหน้าเม็ดยา
🎯 ทำไมข้อนี้ถึงถูก:
ข้อ ก. เภสัชตำรับ USP ระบุชัดเจนว่า Friability test ออกแบบมาเพื่อทดสอบยาเม็ดชนิดไม่เคลือบ (Uncoated tablets) โดยน้ำหนักที่สูญเสียไปจากการเสียดสีต้องไม่เกิน 1.0% w/w
🔍 ข้ออื่นผิดเพราะอะไร:
- ข้อ ข, ค. ยาเม็ดเคลือบมีชั้นฟิล์ม/น้ำตาลปกป้องผิวเม็ด การทดสอบความกร่อนจึงไม่ใช่วิธีมาตรฐานสำหรับยาเคลือบ (ยาเคลือบดูเรื่อง Film adhesion/Chipping)
- ข้อ ง, จ. แคปซูลไม่ได้ทดสอบด้วย Friabilator
📖 Guideline อ้างอิง:
USP-NF General Chapter &lt;1216&gt; Tablet Friability
📌 จุดจำก่อนสอบ:
• Tablet Friability Test: ใช้กับ Uncoated tablets, หมุน 100 รอบ, เกณฑ์ผ่าน %Friability &lt;= 1.0%</t>
        </is>
      </c>
      <c r="K31" s="100" t="n"/>
      <c r="L31" s="88" t="inlineStr">
        <is>
          <t>Spectroscopy &amp; Optical Analysis</t>
        </is>
      </c>
      <c r="M31" s="100" t="inlineStr">
        <is>
          <t>Product</t>
        </is>
      </c>
      <c r="N31" s="88" t="inlineStr">
        <is>
          <t>ข้อสอบจริง Product ปี 2562 ข้อ 3</t>
        </is>
      </c>
      <c r="O31" s="100" t="inlineStr">
        <is>
          <t>ข้อสอบจริง</t>
        </is>
      </c>
      <c r="P31" s="100" t="inlineStr">
        <is>
          <t>ปี 2562</t>
        </is>
      </c>
      <c r="Q31" s="100" t="n"/>
    </row>
    <row r="32" ht="409.6" customHeight="1" s="49">
      <c r="A32" s="100" t="n">
        <v>47</v>
      </c>
      <c r="B32" s="88" t="inlineStr">
        <is>
          <t>ในการตั้งสูตรตำรับยาเม็ด Isosorbide mononitrate sustained-release (ISMN SR) ที่ควบคุมอัตราการปลดปล่อยยาด้วยระบบเมทริกซ์ที่ชอบน้ำ (Hydrophilic swelling matrix) สารช่วยในข้อใดต่อไปนี้ทำหน้าที่เป็นสารก่อเมทริกซ์ควบคุมการปลดปล่อยยาหลัก?</t>
        </is>
      </c>
      <c r="C32" s="100" t="n"/>
      <c r="D32" s="88" t="inlineStr">
        <is>
          <t>Hydroxypropyl methylcellulose (HPMC / Hypromellose)</t>
        </is>
      </c>
      <c r="E32" s="88" t="inlineStr">
        <is>
          <t>Acacia</t>
        </is>
      </c>
      <c r="F32" s="88" t="inlineStr">
        <is>
          <t>Sodium starch glycolate</t>
        </is>
      </c>
      <c r="G32" s="88" t="inlineStr">
        <is>
          <t>Lactose monohydrate</t>
        </is>
      </c>
      <c r="H32" s="88" t="inlineStr">
        <is>
          <t>Magnesium stearate</t>
        </is>
      </c>
      <c r="I32" s="100" t="n">
        <v>1</v>
      </c>
      <c r="J32" s="88" t="inlineStr">
        <is>
          <t>✅ คำตอบที่ถูกต้อง: ข้อ ก. Hydroxypropyl methylcellulose (HPMC / Hypromellose)
💡 Background:
Isosorbide mononitrate SR นิยมผลิตในรูป Hydrophilic matrix tablets เพื่อยืดระยะเวลาการออกฤทธิ์และให้รับประทานยาวันละ 1 ครั้ง
🎯 ทำไมข้อนี้ถึงถูก:
ข้อ ก. HPMC (เกรดความหนืดสูง) ทำหน้าที่เป็น Hydrophilic matrix polymer เมื่อสัมผัสน้ำจะดูดน้ำและพองตัวเป็นเจลหนืด ควบคุมอัตราการแพร่ออกของ ISMN อย่างสม่ำเสมอ
🔍 ข้ออื่นผิดเพราะอะไร:
- ข้อ ข. (Acacia): เป็นกัมธรรมชาติ ไม่นิยมใช้เป็น sustained matrix หลัก
- ข้อ ค. (SSG): เป็น Superdisintegrant เร่งให้ยาแตกตัว
- ข้อ ง. (Lactose): เป็น Diluent
- ข้อ จ. (Magnesium stearate): เป็น Lubricant
📖 Guideline อ้างอิง:
Handbook of Pharmaceutical Excipients &amp; Ansel's Pharmaceutical Dosage Forms
📌 จุดจำก่อนสอบ:
• Matrix polymer ยอดนิยมในยา SR/CR: HPMC (Methocel K series), Polyethylene oxide (PEO)</t>
        </is>
      </c>
      <c r="K32" s="100" t="n"/>
      <c r="L32" s="88" t="inlineStr">
        <is>
          <t>Spectroscopy &amp; Optical Analysis</t>
        </is>
      </c>
      <c r="M32" s="100" t="inlineStr">
        <is>
          <t>Product</t>
        </is>
      </c>
      <c r="N32" s="88" t="inlineStr">
        <is>
          <t>ข้อสอบจริง Product ปี 2562 ข้อ 4</t>
        </is>
      </c>
      <c r="O32" s="100" t="inlineStr">
        <is>
          <t>ข้อสอบจริง</t>
        </is>
      </c>
      <c r="P32" s="100" t="inlineStr">
        <is>
          <t>ปี 2562</t>
        </is>
      </c>
      <c r="Q32" s="100" t="n"/>
    </row>
    <row r="33" ht="409.6" customHeight="1" s="49">
      <c r="A33" s="100" t="n">
        <v>48</v>
      </c>
      <c r="B33" s="88" t="inlineStr">
        <is>
          <t>จากโครงสร้างทางเคมีของ Griseofulvin การตรวจวิเคราะห์คุณภาพตามเภสัชตำรับเพื่อยืนยัน Stereochemistry และแยก Active enantiomer ออกจากไอโซเมอร์ที่ไม่ออกฤทธิ์ ต้องใช้เครื่องมือใด?</t>
        </is>
      </c>
      <c r="C33" s="100" t="n"/>
      <c r="D33" s="88" t="inlineStr">
        <is>
          <t>Polarimeter (ตรวจวัดค่าการหมุนระนาบแสงจำเพาะ Specific Optical Rotation [alpha]D)</t>
        </is>
      </c>
      <c r="E33" s="88" t="inlineStr">
        <is>
          <t>Proton NMR Spectrometer</t>
        </is>
      </c>
      <c r="F33" s="88" t="inlineStr">
        <is>
          <t>Refractometer</t>
        </is>
      </c>
      <c r="G33" s="88" t="inlineStr">
        <is>
          <t>Infrared Spectrophotometer (FTIR)</t>
        </is>
      </c>
      <c r="H33" s="88" t="inlineStr">
        <is>
          <t>UV-Visible Spectrophotometer</t>
        </is>
      </c>
      <c r="I33" s="100" t="n">
        <v>1</v>
      </c>
      <c r="J33" s="88" t="inlineStr">
        <is>
          <t>✅ คำตอบที่ถูกต้อง: ข้อ ก. Polarimeter (ตรวจวัดค่าการหมุนระนาบแสงจำเพาะ Specific Optical Rotation [alpha]D)
💡 Background:
Griseofulvin มีศูนย์ไครัล (Chiral centers) อยู่ในโครงสร้าง 2 ตำแหน่ง ทำให้มี Stereoisomers ได้ 4 ชนิด โดยมีเพียง (+)-Griseofulvin ซึ่งเป็น Dextrorotatory enantiomer เท่านั้นที่มีฤทธิ์ทางเภสัชวิทยาในการต้านเชื้อรา
🎯 ทำไมข้อนี้ถึงถูก:
ข้อ ก. การวัดค่า Specific Optical Rotation ([alpha]D) ด้วยเครื่อง Polarimeter ตาม USP &lt;781&gt; เป็นการทดสอบคุณสมบัติทางแสงจำเพาะที่สามารถแยกความแตกต่างระหว่าง (+)-enantiomer ที่ออกฤทธิ์ กับ (-)-enantiomer ที่ไม่ออกฤทธิ์ได้อย่างแม่นยำ
🔍 ข้ออื่นผิดเพราะอะไร:
- ข้อ ข. (1H-NMR): สเปกตรัม NMR ของคู่ Enantiomers จะเหมือนกันทุกประการในสภาวะ Achiral solvent ทั่วไป
- ข้อ ค. (Refractometer): ใช้วัดดัชนีหักเหของแสง ไม่สามารถแยก Enantiomers ได้
- ข้อ ง. (FTIR): สเปกตรัมอินฟราเรดของคู่ Enantiomers จะตรงกันทุกตำแหน่งพีค ไม่สามารถแยก Enantiomers ได้
- ข้อ จ. (UV-Vis): สเปกตรัม UV ของ Enantiomers เหมือนกันทุกประการ
📖 Guideline อ้างอิง:
USP-NF General Chapter &lt;781&gt; Optical Rotation &amp; Monograph for Griseofulvin
📌 จุดจำก่อนสอบ:
• ตรวจสอบ Enantiomer / Optical Isomers -&gt; ใช้ Polarimeter หรือ Chiral HPLC เท่านั้น</t>
        </is>
      </c>
      <c r="K33" s="100" t="n"/>
      <c r="L33" s="88" t="inlineStr">
        <is>
          <t>Spectroscopy &amp; Optical Analysis</t>
        </is>
      </c>
      <c r="M33" s="100" t="inlineStr">
        <is>
          <t>Product</t>
        </is>
      </c>
      <c r="N33" s="88" t="inlineStr">
        <is>
          <t>ข้อสอบจริง Product ปี 2561 ข้อ 11</t>
        </is>
      </c>
      <c r="O33" s="100" t="inlineStr">
        <is>
          <t>ข้อสอบจริง</t>
        </is>
      </c>
      <c r="P33" s="100" t="inlineStr">
        <is>
          <t>ปี 2561</t>
        </is>
      </c>
      <c r="Q33" s="100" t="n"/>
    </row>
    <row r="34" ht="409.6" customHeight="1" s="49">
      <c r="A34" s="100" t="n">
        <v>49</v>
      </c>
      <c r="B34" s="88" t="inlineStr">
        <is>
          <t>ระบบนำส่งยาผ่านผิวหนังชนิดแผ่นแปะ (Transdermal patch) ในรูปภาพ [📷 มีรูปภาพประกอบ: image104.png] ที่ประกอบด้วย Backing layer, Drug reservoir (ของเหลวหรือเจลบรรจุยา), Rate-controlling membrane, และ Adhesive layer จัดเป็นระบบแผ่นแปะประเภทใด?</t>
        </is>
      </c>
      <c r="C34" s="100" t="inlineStr">
        <is>
          <t>[แนบรูป: ข้อสอบ Product ปี 2561 รหัสรูปภาพ image104]</t>
        </is>
      </c>
      <c r="D34" s="88" t="inlineStr">
        <is>
          <t>Membrane-controlled reservoir system</t>
        </is>
      </c>
      <c r="E34" s="88" t="inlineStr">
        <is>
          <t>Monolithic matrix dispersion system</t>
        </is>
      </c>
      <c r="F34" s="88" t="inlineStr">
        <is>
          <t>Drug-in-adhesive system</t>
        </is>
      </c>
      <c r="G34" s="88" t="inlineStr">
        <is>
          <t>Microreservoir system</t>
        </is>
      </c>
      <c r="H34" s="88" t="inlineStr">
        <is>
          <t>Peripheral adhesive matrix design</t>
        </is>
      </c>
      <c r="I34" s="100" t="n">
        <v>1</v>
      </c>
      <c r="J34" s="88" t="inlineStr">
        <is>
          <t>✅ คำตอบที่ถูกต้อง: ข้อ ก. Membrane-controlled reservoir system
💡 Background:
Transdermal delivery systems แบ่งเป็น 2 ชนิดหลัก:
1. Reservoir system: มีกระเปาะเก็บยา (Reservoir) แยกจาก Rate-controlling membrane
2. Matrix system: ตัวยากระจายตัวอยู่ในชั้นพอลิเมอร์หรือชั้นกาวเหนียว (Drug-in-adhesive)
🎯 ทำไมข้อนี้ถึงถูก:
ข้อ ก. โครงสร้างที่มีชั้นกระเปาะยา (Drug reservoir) และมีเยื่อเลือกผ่านควบคุมการปลดปล่อยยา (Rate-controlling membrane) คือ Reservoir system (เช่น Transderm-Scop, Duragesic รุ่นเดิม)
🔍 ข้ออื่นผิดเพราะอะไร:
- ข้อ ข, ค. (Matrix / Drug-in-adhesive): ตัวยาผสมอยู่ในชั้นกาว ไม่มีเยื่อ Membrane แยกต่างหาก
- ข้อ ง. (Microreservoir): ตัวยากระจายตัวเป็นหยดเล็กๆ ในเมทริกซ์
- ข้อ จ. (Peripheral adhesive): กาวอยู่เฉพาะขอบรอบแผ่น
📖 Guideline อ้างอิง:
Ansel's Pharmaceutical Dosage Forms and Drug Delivery Systems (11th Edition)
📌 จุดจำก่อนสอบ:
• Reservoir System = Backing + Drug Reservoir + Rate-controlling Membrane + Adhesive (ห้ามตัดแผ่นแปะเด็ดขาด เสี่ยง Dose Dumping)
• Matrix System = Backing + Drug-in-Adhesive Matrix (ปลอดภัยกว่า ไม่เกิด Dose Dumping ทันที)</t>
        </is>
      </c>
      <c r="K34" s="100" t="n"/>
      <c r="L34" s="88" t="inlineStr">
        <is>
          <t>Spectroscopy &amp; Optical Analysis</t>
        </is>
      </c>
      <c r="M34" s="100" t="inlineStr">
        <is>
          <t>Product</t>
        </is>
      </c>
      <c r="N34" s="88" t="inlineStr">
        <is>
          <t>ข้อสอบจริง Product ปี 2561 ข้อ 12</t>
        </is>
      </c>
      <c r="O34" s="100" t="inlineStr">
        <is>
          <t>ข้อสอบจริง</t>
        </is>
      </c>
      <c r="P34" s="100" t="inlineStr">
        <is>
          <t>ปี 2561</t>
        </is>
      </c>
      <c r="Q34" s="100" t="n"/>
    </row>
    <row r="35" ht="409.6" customHeight="1" s="49">
      <c r="A35" s="100" t="n">
        <v>50</v>
      </c>
      <c r="B35" s="88" t="inlineStr">
        <is>
          <t>จากโครงสร้างของระบบแผ่นแปะส่งยาผ่านผิวหนังชนิด Reservoir system ในรูปภาพ ตัวยาสำคัญจะถูกกักเก็บและบรรจุอยู่ในชั้นใดของโครงสร้าง?</t>
        </is>
      </c>
      <c r="C35" s="100" t="n"/>
      <c r="D35" s="88" t="inlineStr">
        <is>
          <t>ชั้นกระเปาะบรรจุยา (Drug reservoir layer)</t>
        </is>
      </c>
      <c r="E35" s="88" t="inlineStr">
        <is>
          <t>ชั้นแผ่นฟิล์มลอกออกก่อนใช้งาน (Release liner)</t>
        </is>
      </c>
      <c r="F35" s="88" t="inlineStr">
        <is>
          <t>ชั้นเยื่อควบคุมการปลดปล่อยยา (Rate-controlling membrane)</t>
        </is>
      </c>
      <c r="G35" s="88" t="inlineStr">
        <is>
          <t>ชั้นแผ่นประกบด้านหลังกันน้ำ (Backing layer)</t>
        </is>
      </c>
      <c r="H35" s="88" t="inlineStr">
        <is>
          <t>ชั้นแถบกาวเหนียวติดผิวหนัง (Adhesive layer)</t>
        </is>
      </c>
      <c r="I35" s="100" t="n">
        <v>1</v>
      </c>
      <c r="J35" s="88" t="inlineStr">
        <is>
          <t>✅ คำตอบที่ถูกต้อง: ข้อ ก. ชั้นกระเปาะบรรจุยา (Drug reservoir layer)
💡 Background:
ในระบบ Reservoir TDS ตัวยาส่วนใหญ่จะถูกละลายหรือแขวนตะกอนอยู่ในของเหลว/เจลในช่องกักเก็บยา (Reservoir compartment)
🎯 ทำไมข้อนี้ถึงถูก:
ข้อ ก. Drug reservoir layer คือส่วนที่ทำหน้าที่เป็นคลังกักเก็บตัวยาสำคัญ เพื่อค่อยๆ ปลดปล่อยยาผ่านเยื่อควบคุมการซึมผ่าน
🔍 ข้ออื่นผิดเพราะอะไร:
- ข้อ ข. (Release liner): เป็นแผ่นพลาสติกป้องกันกาวที่ต้องดึงทิ้งก่อนแปะ
- ข้อ ค. (Membrane): ทำหน้าที่ควบคุมอัตราการแพร่ออกของยา
- ข้อ ง. (Backing layer): ทำหน้าที่ป้องกันยาไม่ให้รั่วไหลออกสู่ภายนอก
- ข้อ จ. (Adhesive): ทำหน้าที่ยึดติดกับผิวหนัง
📖 Guideline อ้างอิง:
Ansel's Pharmaceutical Dosage Forms
📌 จุดจำก่อนสอบ:
• Reservoir layer = ชั้นกักเก็บตัวยาสำคัญหลัก</t>
        </is>
      </c>
      <c r="K35" s="100" t="n"/>
      <c r="L35" s="88" t="inlineStr">
        <is>
          <t>Spectroscopy &amp; Optical Analysis</t>
        </is>
      </c>
      <c r="M35" s="100" t="inlineStr">
        <is>
          <t>Product</t>
        </is>
      </c>
      <c r="N35" s="88" t="inlineStr">
        <is>
          <t>ข้อสอบจริง Product ปี 2561 ข้อ 13</t>
        </is>
      </c>
      <c r="O35" s="100" t="inlineStr">
        <is>
          <t>ข้อสอบจริง</t>
        </is>
      </c>
      <c r="P35" s="100" t="inlineStr">
        <is>
          <t>ปี 2561</t>
        </is>
      </c>
      <c r="Q35" s="100" t="n"/>
    </row>
    <row r="36" ht="409.6" customHeight="1" s="49">
      <c r="A36" s="100" t="n">
        <v>51</v>
      </c>
      <c r="B36" s="88" t="inlineStr">
        <is>
          <t>ตัวยาสำคัญชนิดหนึ่งมีความสามารถในการละลายน้ำได้ดีเยี่ยม (High water solubility) มีความคงตัวดีมากในน้ำและไม่สลายตัวด้วยความร้อน ต้องการพัฒนาเป็นรูปแบบยาเตรียมชนิดรับประทานที่ออกฤทธิ์เร็ว ควรเลือกพัฒนายาในรูปแบบใด?</t>
        </is>
      </c>
      <c r="C36" s="100" t="n"/>
      <c r="D36" s="88" t="inlineStr">
        <is>
          <t>ยาน้ำใสรับประทาน (Oral solution)</t>
        </is>
      </c>
      <c r="E36" s="88" t="inlineStr">
        <is>
          <t>ยาน้ำแขวนตะกอน (Oral suspension)</t>
        </is>
      </c>
      <c r="F36" s="88" t="inlineStr">
        <is>
          <t>ยาเม็ดชนิดออกฤทธิ์ยืดเวลา (Extended-release tablets)</t>
        </is>
      </c>
      <c r="G36" s="88" t="inlineStr">
        <is>
          <t>ยาแคปซูลนิ่มชนิดบรรจุน้ำมัน (Soft gelatin capsules with oily vehicle)</t>
        </is>
      </c>
      <c r="H36" s="88" t="inlineStr">
        <is>
          <t>ยาเม็ดชนิดเคี้ยวที่มีสารก่อเมทริกซ์ (Chewable matrix tablets)</t>
        </is>
      </c>
      <c r="I36" s="100" t="n">
        <v>1</v>
      </c>
      <c r="J36" s="88" t="inlineStr">
        <is>
          <t>✅ คำตอบที่ถูกต้อง: ข้อ ก. ยาน้ำใสรับประทาน (Oral solution)
💡 Background:
ยาที่ละลายน้ำได้ดีและคงตัวในสารละลายน้ำ สามารถพัฒนาเป็น Oral solution ได้อย่างมีประสิทธิภาพ
🎯 ทำไมข้อนี้ถึงถูก:
ข้อ ก. Oral solution ตัวยาอยู่ในรูปสารละลายโมเลกุลพร้อมดูดซึมทันทีโดยไม่ต้องผ่านขั้นตอนการแตกตัวหรือการละลาย จึงออกฤทธิ์ได้รวดเร็วที่สุดในบรรดารูปแบบยารับประทาน
🔍 ข้ออื่นผิดเพราะอะไร:
- ข้อ ข. (Suspension): ใช้สำหรับยาที่ไม่ละลายน้ำ
- ข้อ ค. (Extended release): ออกฤทธิ์ช้า ไม่ตรงกับความต้องการ
- ข้อ ง. (Softgel น้ำมัน): ใช้สำหรับยาไม่ละลายน้ำ
- ข้อ จ. (Chewable matrix): ออกฤทธิ์ช้ากว่ายาน้ำใส
📖 Guideline อ้างอิง:
Ansel's Pharmaceutical Dosage Forms and Drug Delivery Systems
📌 จุดจำก่อนสอบ:
• ยาละลายน้ำดี + คงตัวดี -&gt; พัฒนาเป็น Oral Solution (ดูดซึมเร็วที่สุด)</t>
        </is>
      </c>
      <c r="K36" s="100" t="n"/>
      <c r="L36" s="88" t="inlineStr">
        <is>
          <t>Spectroscopy &amp; Optical Analysis</t>
        </is>
      </c>
      <c r="M36" s="100" t="inlineStr">
        <is>
          <t>Product</t>
        </is>
      </c>
      <c r="N36" s="88" t="inlineStr">
        <is>
          <t>ข้อสอบจริง Product ปี 2561 ข้อ 15</t>
        </is>
      </c>
      <c r="O36" s="100" t="inlineStr">
        <is>
          <t>ข้อสอบจริง</t>
        </is>
      </c>
      <c r="P36" s="100" t="inlineStr">
        <is>
          <t>ปี 2561</t>
        </is>
      </c>
      <c r="Q36" s="100" t="n"/>
    </row>
    <row r="37" ht="409.6" customHeight="1" s="49">
      <c r="A37" s="100" t="n">
        <v>52</v>
      </c>
      <c r="B37" s="88" t="inlineStr">
        <is>
          <t>การพล็อตสเปกตรัมอินฟราเรด (FTIR Spectrum) ตามมาตรฐานสากล แกน X และแกน Y จะต้องประกอบด้วยข้อมูลพารามิเตอร์ใดตามลำดับ?</t>
        </is>
      </c>
      <c r="C37" s="100" t="n"/>
      <c r="D37" s="88" t="inlineStr">
        <is>
          <t>แกน X = เลขคลื่น (Wavenumber, cm^-1) และ แกน Y = ร้อยละการส่องผ่าน (% Transmittance)</t>
        </is>
      </c>
      <c r="E37" s="88" t="inlineStr">
        <is>
          <t>แกน X = ความยาวคลื่น (Wavelength, nm) และ แกน Y = การดูดกลืนแสง (Absorbance)</t>
        </is>
      </c>
      <c r="F37" s="88" t="inlineStr">
        <is>
          <t>แกน X = เวลาในการชะ (Retention time, min) และ แกน Y = การดูดกลืนแสง (Absorbance)</t>
        </is>
      </c>
      <c r="G37" s="88" t="inlineStr">
        <is>
          <t>แกน X = ร้อยละการส่องผ่าน (% Transmittance) และ แกน Y = เวลา (Time)</t>
        </is>
      </c>
      <c r="H37" s="88" t="inlineStr">
        <is>
          <t>แกน X = การดูดกลืนแสง (Absorbance) และ แกน Y = เลขคลื่น (Wavenumber, cm^-1)</t>
        </is>
      </c>
      <c r="I37" s="100" t="n">
        <v>1</v>
      </c>
      <c r="J37" s="88" t="inlineStr">
        <is>
          <t>✅ คำตอบที่ถูกต้อง: ข้อ ก. แกน X = เลขคลื่น (Wavenumber, cm^-1) และ แกน Y = ร้อยละการส่องผ่าน (% Transmittance)
💡 Background:
สเปกตรัมอินฟราเรด (Fourier Transform Infrared Spectrum: FTIR) เป็นข้อมูลการดูดกลืนพลังงานแสงในช่วง Mid-IR (4000 ถึง 400 cm^-1) เพื่อวิเคราะห์การสั่นของพันธะโควาเลนต์ในโมเลกุลยา
🎯 ทำไมข้อนี้ถึงถูก:
ข้อ ก. สเปกตรัม FTIR มาตรฐานตามเภสัชตำรับสากล (USP &lt;197&gt;) กำหนดให้แสดง:
• แกน X (แนวนอน): เลขคลื่น (Wavenumber = 1/lambda) มีหน่วยเป็น cm^-1 โดยไล่สเกลจาก 4000 cm^-1 (ซ้าย) ไปยัง 400 cm^-1 (ขวา)
• แกน Y (แนวตั้ง): ร้อยละของการส่องผ่านแสง (% Transmittance: %T) จาก 0 ถึง 100% ทำให้พีคการดูดกลืนแสงชี้ลงด้านล่าง
🔍 ข้ออื่นผิดเพราะอะไร:
- ข้อ ข. (X = Wavelength, Y = Absorbance): เป็นรูปแบบกราฟของ UV-Visible Spectrophotometry
- ข้อ ค. (X = Retention time, Y = Absorbance): เป็นรูปแบบของโครมาโทแกรม HPLC หรือ GC
- ข้อ ง. (X = %T, Y = Time): รูปแบบกราฟไม่ถูกต้อง
- ข้อ จ. (X = Absorbance, Y = Wavenumber): สลับแกน X และ Y ผิด
📖 Guideline อ้างอิง:
USP-NF General Chapter &lt;197&gt; Spectrophotometric Identification Tests &amp; Skoog's Instrumental Analysis
📌 จุดจำก่อนสอบ:
• FTIR Spectrum: แกน X = Wavenumber (4000 - 400 cm^-1), แกน Y = %Transmittance (%T)</t>
        </is>
      </c>
      <c r="K37" s="100" t="n"/>
      <c r="L37" s="88" t="inlineStr">
        <is>
          <t>Spectroscopy &amp; Optical Analysis</t>
        </is>
      </c>
      <c r="M37" s="100" t="inlineStr">
        <is>
          <t>Product</t>
        </is>
      </c>
      <c r="N37" s="88" t="inlineStr">
        <is>
          <t>ข้อสอบจริง Product ปี 2561 ข้อ 22</t>
        </is>
      </c>
      <c r="O37" s="100" t="inlineStr">
        <is>
          <t>ข้อสอบจริง</t>
        </is>
      </c>
      <c r="P37" s="100" t="inlineStr">
        <is>
          <t>ปี 2561</t>
        </is>
      </c>
      <c r="Q37" s="100" t="n"/>
    </row>
    <row r="38" ht="409.6" customHeight="1" s="49">
      <c r="A38" s="100" t="n">
        <v>53</v>
      </c>
      <c r="B38" s="88" t="inlineStr">
        <is>
          <t>หากต้องการควบคุมคุณภาพวัตถุดิบ Griseofulvin ให้เป็นไอโซเมอร์ที่มีโครงสร้าง 3 มิติถูกต้องตามรูปภาพ [📷 มีรูปภาพประกอบ: image110.png] ควรเลือกใช้เครื่องมือวิเคราะห์ชนิดใด?</t>
        </is>
      </c>
      <c r="C38" s="100" t="inlineStr">
        <is>
          <t>[แนบรูป: ข้อสอบ Product ปี 2561 รหัสรูปภาพ image110]</t>
        </is>
      </c>
      <c r="D38" s="88" t="inlineStr">
        <is>
          <t>Polarimeter (ตรวจวัดค่าการหมุนระนาบแสงโพลาไรซ์จำเพาะ Specific Optical Rotation)</t>
        </is>
      </c>
      <c r="E38" s="88" t="inlineStr">
        <is>
          <t>Refractometer (เครื่องวัดดัชนีหักเหของแสง)</t>
        </is>
      </c>
      <c r="F38" s="88" t="inlineStr">
        <is>
          <t>X-ray Powder Diffractometer (XRPD)</t>
        </is>
      </c>
      <c r="G38" s="88" t="inlineStr">
        <is>
          <t>Infrared Spectrophotometer (FTIR)</t>
        </is>
      </c>
      <c r="H38" s="88" t="inlineStr">
        <is>
          <t>UV-Visible Spectrophotometer</t>
        </is>
      </c>
      <c r="I38" s="100" t="n">
        <v>1</v>
      </c>
      <c r="J38" s="88" t="inlineStr">
        <is>
          <t>✅ คำตอบที่ถูกต้อง: ข้อ ก. Polarimeter (ตรวจวัดค่าการหมุนระนาบแสงโพลาไรซ์จำเพาะ Specific Optical Rotation)
💡 Background:
Griseofulvin เป็นยาต้านเชื้อราชนิดรับประทานที่มีโครงสร้างแบบ Chiral molecule ที่มีฤทธิ์ทางชีวภาพจำเพาะกับรูปผลึกแบบ Dextrorotatory (+) form
🎯 ทำไมข้อนี้ถึงถูก:
ข้อ ก. Polarimeter เป็นเครื่องมือทางเภสัชวิเคราะห์มาตรฐานตาม USP &lt;781&gt; ที่ใช้ตรวจวัดมุมการหมุนระนาบแสงโพลาไรซ์จำเพาะ ([alpha]D) ในสารละลาย เพื่อยืนยันว่าเป็น (+)-Griseofulvin ที่ถูกต้องตามข้อกำหนดใน Monograph
🔍 ข้ออื่นผิดเพราะอะไร:
- ข้อ ข. (Refractometer): วัดเฉพาะการหักเหแสง ไม่สามารถแยกความแตกต่างของโครงสร้าง Enantiomers ได้
- ข้อ ค. (XRPD): ตรวจสอบโครงสร้างร่างแหผลึก (Polymorphism) แต่ไม่ใช่การตรวจ Optical purity ของสารละลาย
- ข้อ ง. (FTIR): สเปกตรัมอินฟราเรดของ Enantiomers เหมือนกันทุกตำแหน่ง
- ข้อ จ. (UV-Vis): สเปกตรัม UV ของ Enantiomers เหมือนกันทุกประการ
📖 Guideline อ้างอิง:
USP-NF Monograph for Griseofulvin &amp; USP-NF General Chapter &lt;781&gt; Optical Rotation
📌 จุดจำก่อนสอบ:
• ยืนยัน Stereochemistry และ Chiral Purity -&gt; Polarimetry ([alpha]D) หรือ Chiral Chromatography</t>
        </is>
      </c>
      <c r="K38" s="100" t="n"/>
      <c r="L38" s="88" t="inlineStr">
        <is>
          <t>Spectroscopy &amp; Optical Analysis</t>
        </is>
      </c>
      <c r="M38" s="100" t="inlineStr">
        <is>
          <t>Product</t>
        </is>
      </c>
      <c r="N38" s="88" t="inlineStr">
        <is>
          <t>ข้อสอบจริง Product ปี 2561 ข้อ 47</t>
        </is>
      </c>
      <c r="O38" s="100" t="inlineStr">
        <is>
          <t>ข้อสอบจริง</t>
        </is>
      </c>
      <c r="P38" s="100" t="inlineStr">
        <is>
          <t>ปี 2561</t>
        </is>
      </c>
      <c r="Q38" s="100" t="n"/>
    </row>
    <row r="39" ht="409.6" customHeight="1" s="49">
      <c r="A39" s="100" t="n">
        <v>54</v>
      </c>
      <c r="B39" s="88" t="inlineStr">
        <is>
          <t>จากข้อมูลความคงตัวและความสามารถในการละลายของยา Furosemide [📷 มีรูปภาพประกอบ: image111.png] ซึ่งพบว่าตัวยาละลายได้ดีในสภาวะด่าง (pH &gt; 7.0) และมีความคงตัวดีที่สุดในสภาวะด่างอ่อน หากต้องการเตรียมเป็นยาน้ำรับประทาน ควรเลือกสูตรตำรับในข้อใด?</t>
        </is>
      </c>
      <c r="C39" s="100" t="inlineStr">
        <is>
          <t>[แนบรูป: ข้อสอบ Product ปี 2561 รหัสรูปภาพ image111]</t>
        </is>
      </c>
      <c r="D39" s="88" t="inlineStr">
        <is>
          <t>ยาน้ำเชื่อมหรือยาอีลิกเซอร์ที่ปรับสภาวะบัฟเฟอร์เป็นด่างอ่อน (Alkaline buffered oral solution / Elixir pH 7.5 - 8.5)</t>
        </is>
      </c>
      <c r="E39" s="88" t="inlineStr">
        <is>
          <t>ยาน้ำเชื่อมสภาวะกรดจัด (Syrup pH 3.0)</t>
        </is>
      </c>
      <c r="F39" s="88" t="inlineStr">
        <is>
          <t>ยาน้ำแขวนตะกอนสภาวะกรด (Suspension pH 4.0)</t>
        </is>
      </c>
      <c r="G39" s="88" t="inlineStr">
        <is>
          <t>ยาน้ำมันสำหรับรับประทาน (Oral oily solution)</t>
        </is>
      </c>
      <c r="H39" s="88" t="inlineStr">
        <is>
          <t>ยาน้ำเชื่อมที่ไม่มีการควบคุมความเป็นกรด-ด่าง</t>
        </is>
      </c>
      <c r="I39" s="100" t="n">
        <v>1</v>
      </c>
      <c r="J39" s="88" t="inlineStr">
        <is>
          <t>✅ คำตอบที่ถูกต้อง: ข้อ ก. ยาน้ำเชื่อมหรือยาอีลิกเซอร์ที่ปรับสภาวะบัฟเฟอร์เป็นด่างอ่อน (Alkaline buffered oral solution / Elixir pH 7.5 - 8.5)
💡 Background:
Furosemide เป็นยาขับปัสสาวะที่มีโครงสร้างเป็นกรดอ่อน (Carboxylic acid + Sulfonamide, pKa ~3.8) จะละลายน้ำได้ดีเมื่อแตกตัวเป็นไอออนในสภาวะด่าง (pH &gt; 7)
🎯 ทำไมข้อนี้ถึงถูก:
ข้อ ก. การเตรียมเป็น Alkaline buffered oral solution (pH 7.5 - 8.5) โดยใช้สารละลายบัฟเฟอร์ เช่น Phosphate หรือ Sodium hydroxide จะช่วยให้ Furosemide ละลายได้อย่างสมบูรณ์และมีความคงตัวทางเคมีสูงสุด ไม่ตกตะกอน
🔍 ข้ออื่นผิดเพราะอะไร:
- ข้อ ข, ค. ในสภาวะกรด (pH &lt; 4.0) Furosemide จะอยู่ในรูปไม่แตกตัว (Unionized) ซึ่งไม่ละลายน้ำและตกตะกอนทันที
- ข้อ ง. ยาละลายในน้ำด่างได้ดี ไม่จำเป็นต้องใช้น้ำมัน
- ข้อ จ. ขาดบัฟเฟอร์ ค่า pH อาจลดลงจนยาตกตะกอน
📖 Guideline อ้างอิง:
USP-NF Monograph for Furosemide Oral Solution &amp; Remington: The Science and Practice of Pharmacy
📌 จุดจำก่อนสอบ:
• Furosemide Oral Solution: ต้องปรับ pH ให้เป็นด่างอ่อน (Alkaline buffer pH 7.5 - 8.5) เพื่อให้ยาละลายสมบูรณ์และคงตัว</t>
        </is>
      </c>
      <c r="K39" s="100" t="n"/>
      <c r="L39" s="88" t="inlineStr">
        <is>
          <t>Spectroscopy &amp; Optical Analysis</t>
        </is>
      </c>
      <c r="M39" s="100" t="inlineStr">
        <is>
          <t>Product</t>
        </is>
      </c>
      <c r="N39" s="88" t="inlineStr">
        <is>
          <t>ข้อสอบจริง Product ปี 2561 ข้อ 58</t>
        </is>
      </c>
      <c r="O39" s="100" t="inlineStr">
        <is>
          <t>ข้อสอบจริง</t>
        </is>
      </c>
      <c r="P39" s="100" t="inlineStr">
        <is>
          <t>ปี 2561</t>
        </is>
      </c>
      <c r="Q39" s="100" t="n"/>
    </row>
    <row r="40" ht="409.6" customHeight="1" s="49">
      <c r="A40" s="100" t="n">
        <v>55</v>
      </c>
      <c r="B40" s="88" t="inlineStr">
        <is>
          <t>ข้อใดต่อไปนี้กล่าวได้ ถูกต้อง เกี่ยวกับหลักการและกลไกการปลดปล่อยตัวยาของยาเม็ด Morphine sulfate extended-release tablets (เช่น MS Contin)?</t>
        </is>
      </c>
      <c r="C40" s="100" t="n"/>
      <c r="D40" s="88" t="inlineStr">
        <is>
          <t>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t>
        </is>
      </c>
      <c r="E40" s="88" t="inlineStr">
        <is>
          <t>เป็นระบบ Reservoir ที่เคลือบฟิล์มด้วย Cellulose acetate phthalate (CAP) เพื่อให้แตกตัวในกระเพาะอาหาร</t>
        </is>
      </c>
      <c r="F40" s="88" t="inlineStr">
        <is>
          <t>ตัวยาจะถูกกักเก็บและปลดปล่อยเฉพาะที่ลำไส้เล็กส่วนต้นแบบรวดเร็วทั้งหมดในคราวเดียว</t>
        </is>
      </c>
      <c r="G40" s="88" t="inlineStr">
        <is>
          <t>ระบบเมทริกซ์ขี้ผึ้งต้องละลายน้ำได้อย่างสมบูรณ์จึงจะปลดปล่อยตัวยาได้</t>
        </is>
      </c>
      <c r="H40" s="88" t="inlineStr">
        <is>
          <t>ผู้ป่วยสามารถบดหรือเคี้ยวเม็ดยาก่อนกลืนได้โดยไม่ส่งผลต่อการปลดปล่อยยา</t>
        </is>
      </c>
      <c r="I40" s="100" t="n">
        <v>1</v>
      </c>
      <c r="J40" s="88" t="inlineStr">
        <is>
          <t>✅ คำตอบที่ถูกต้อง: ข้อ ก. 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
💡 Background:
Morphine sulfate extended-release tablets (MS Contin) ออกแบบมาในรูปแบบ Monolithic Hydrophilic/Lipophilic Matrix เพื่อควบคุมให้ออกฤทธิ์ระงับปวดได้ยาวนาน 12 ชั่วโมง
🎯 ทำไมข้อนี้ถึงถูก:
ข้อ ก. ระบบ Matrix (เช่น การใช้ Hydroxyalkylcellulose ร่วมกับ Cetostearyl alcohol) จะควบคุมให้อนุภาคยา Morphine ค่อยๆ ละลายและแพร่ออกมาอย่างช้าๆ รักษาระดับยาในเลือดให้คงที่
🔍 ข้ออื่นผิดเพราะอะไร:
- ข้อ ข. CAP เป็น Enteric polymer ไม่ใช่ระบบ Matrix ของ Morphine ER
- ข้อ ค. ยา ER ค่อยๆ ปลดปล่อยตลอดทางเดินอาหาร ไม่ได้ปล่อยหมดที่ลำไส้เล็กส่วนต้น
- ข้อ ง. Wax matrix ไม่ละลายน้ำ แต่ยาจะแพร่ออกผ่านรูพรุน
- ข้อ จ. ห้ามบดหรือเคี้ยวยา ER เด็ดขาด เพราะจะเกิด Dose Dumping เสียชีวิตจากการกดการหายใจได้
📖 Guideline อ้างอิง:
USP-NF Monograph for Morphine Sulfate Extended-Release Tablets &amp; AHFS Drug Information
📌 จุดจำก่อนสอบ:
• Morphine ER (MS Contin): Hydrophilic/Lipophilic Matrix ควบคุมยา 12 ชม. (ห้ามบด/เคี้ยวเด็ดขาด)</t>
        </is>
      </c>
      <c r="K40" s="100" t="n"/>
      <c r="L40" s="88" t="inlineStr">
        <is>
          <t>Spectroscopy &amp; Optical Analysis</t>
        </is>
      </c>
      <c r="M40" s="100" t="inlineStr">
        <is>
          <t>Product</t>
        </is>
      </c>
      <c r="N40" s="88" t="inlineStr">
        <is>
          <t>ข้อสอบจริง Product ปี 2561 ข้อ 104</t>
        </is>
      </c>
      <c r="O40" s="100" t="inlineStr">
        <is>
          <t>ข้อสอบจริง</t>
        </is>
      </c>
      <c r="P40" s="100" t="inlineStr">
        <is>
          <t>ปี 2561</t>
        </is>
      </c>
      <c r="Q40" s="100" t="n"/>
    </row>
    <row r="41" ht="409.6" customHeight="1" s="49">
      <c r="A41" s="100" t="n">
        <v>56</v>
      </c>
      <c r="B41" s="88" t="inlineStr">
        <is>
          <t>ระบบนำส่งยาชนิดควบคุมการปลดปล่อยประเภท Membrane-controlled reservoir system มีพฤติกรรมการปลดปล่อยตัวยาสำคัญตามจลนศาสตร์การปลดปล่อย (Release kinetics) ในรูปแบบใดเป็นหลัก?</t>
        </is>
      </c>
      <c r="C41" s="100" t="n"/>
      <c r="D41" s="88" t="inlineStr">
        <is>
          <t>จลนศาสตร์อันดับศูนย์ (Zero-order release kinetics: อัตราการปลดปล่อยยาคงที่ตลอดเวลา)</t>
        </is>
      </c>
      <c r="E41" s="88" t="inlineStr">
        <is>
          <t>จลนศาสตร์อันดับหนึ่ง (First-order release kinetics)</t>
        </is>
      </c>
      <c r="F41" s="88" t="inlineStr">
        <is>
          <t>จลนศาสตร์อันดับสอง (Second-order release kinetics)</t>
        </is>
      </c>
      <c r="G41" s="88" t="inlineStr">
        <is>
          <t>จลนศาสตร์อันดับหนึ่งเทียม (Pseudo-first order kinetics)</t>
        </is>
      </c>
      <c r="H41" s="88" t="inlineStr">
        <is>
          <t>จลนศาสตร์แบบพาราโบลิกผกผัน</t>
        </is>
      </c>
      <c r="I41" s="100" t="n">
        <v>1</v>
      </c>
      <c r="J41" s="88" t="inlineStr">
        <is>
          <t>✅ คำตอบที่ถูกต้อง: ข้อ ก. จลนศาสตร์อันดับศูนย์ (Zero-order release kinetics: อัตราการปลดปล่อยยาคงที่ตลอดเวลา)
💡 Background:
ตามกฎการแพร่ของฟิค (Fick's First Law of Diffusion):
dM/dt = (A x D x K x Delta C) / h
ในระบบ Reservoir เมื่อสารละลายในกระเปาะยาอิ่มตัว (Saturated drug reservoir, Delta C คงที่) อัตราการแพร่ผ่านเยื่อควบคุม (dM/dt) จะมีค่าคงที่ระดับ Zero-order
🎯 ทำไมข้อนี้ถึงถูก:
ข้อ ก. ตราบใดที่ในกระเปาะยายังมีตัวยาอยู่ในสภาวะอิ่มตัว (Excess solid drug) ความต่างของความเข้มข้น (Delta C) จะคงที่ ทำให้ยาถูกปลดปล่อยออกมาด้วยอัตราคงที่ต่อหน่วยเวลา (Zero-order release: dM/dt = k0)
🔍 ข้ออื่นผิดเพราะอะไร:
- ข้อ ข. (First-order): อัตราการปล่อยยาขึ้นกับปริมาณยาที่เหลืออยู่ (อัตราจะลดลงเรื่อยๆ ตามเวลา เช่น ยาเม็ดธรรมดา)
- ข้อ ค. (Second-order): พบในปฏิกิริยาเคมี ไม่ใช่การปลดปล่อยยา
- ข้อ ง. (Pseudo-first order): พบในระบบ Matrix (Higuchi model: แปรผันตาม square root of time)
📖 Guideline อ้างอิง:
Martin's Physical Pharmacy and Pharmaceutical Sciences &amp; Modern Pharmaceutics
📌 จุดจำก่อนสอบ:
• Reservoir System (Saturated) -&gt; Zero-order release (dM/dt = k0)
• Matrix System (Higuchi model) -&gt; Release แปรผันตรงกับ t^(1/2) (Square root of time)</t>
        </is>
      </c>
      <c r="K41" s="100" t="n"/>
      <c r="L41" s="88" t="inlineStr">
        <is>
          <t>Spectroscopy &amp; Optical Analysis</t>
        </is>
      </c>
      <c r="M41" s="100" t="inlineStr">
        <is>
          <t>Product</t>
        </is>
      </c>
      <c r="N41" s="88" t="inlineStr">
        <is>
          <t>ข้อสอบจริง Product ปี 2559 ข้อ 2</t>
        </is>
      </c>
      <c r="O41" s="100" t="inlineStr">
        <is>
          <t>ข้อสอบจริง</t>
        </is>
      </c>
      <c r="P41" s="100" t="inlineStr">
        <is>
          <t>ปี 2559</t>
        </is>
      </c>
      <c r="Q41" s="100" t="n"/>
    </row>
    <row r="42" ht="409.6" customHeight="1" s="49">
      <c r="A42" s="100" t="n">
        <v>57</v>
      </c>
      <c r="B42" s="88" t="inlineStr">
        <is>
          <t>ระบบนำส่งยาชนิดออกฤทธิ์ยืดเวลา (Extended-release system) ที่ตัวยาสำคัญผสมผสานและกระจายตัวเป็นเนื้อเดียวกันอย่างสม่ำเสมอในมวลพอลิเมอร์หรือไขมันตลอดทั้งหน่วยยา จัดเป็นระบบนำส่งยาประเภทใด?</t>
        </is>
      </c>
      <c r="C42" s="100" t="n"/>
      <c r="D42" s="88" t="inlineStr">
        <is>
          <t>ระบบเมทริกซ์ (Matrix delivery system)</t>
        </is>
      </c>
      <c r="E42" s="88" t="inlineStr">
        <is>
          <t>ระบบกระเปาะเยื่อกั้น (Membrane reservoir system)</t>
        </is>
      </c>
      <c r="F42" s="88" t="inlineStr">
        <is>
          <t>ระบบปั๊มออสโมติก (Osmotic pump system)</t>
        </is>
      </c>
      <c r="G42" s="88" t="inlineStr">
        <is>
          <t>ระบบปั๊มกลไก (Mechanical pump)</t>
        </is>
      </c>
      <c r="H42" s="88" t="inlineStr">
        <is>
          <t>ระบบกระเปาะเดี่ยว</t>
        </is>
      </c>
      <c r="I42" s="100" t="n">
        <v>1</v>
      </c>
      <c r="J42" s="88" t="inlineStr">
        <is>
          <t>✅ คำตอบที่ถูกต้อง: ข้อ ก. ระบบเมทริกซ์ (Matrix delivery system)
💡 Background:
Matrix system (Monolithic system) คือระบบที่ตัวยาสำคัญถูกผสมและกระจายตัวสม่ำเสมอในร่างแหของ Excipients (พอลิเมอร์หรือไขมัน)
🎯 ทำไมข้อนี้ถึงถูก:
ข้อ ก. การที่ตัวยากระจายตัวสม่ำเสมอทั่วทั้งเม็ด (Homogeneously dispersed throughout the polymer matrix) เป็นนิยามของ Matrix system
🔍 ข้ออื่นผิดเพราะอะไร:
- ข้อ ข. (Reservoir system): ตัวยาถูกกักเก็บในกระเปาะแกนกลางและล้อมรอบด้วยเยื่อฟิล์ม
- ข้อ ค. (Osmotic pump): มีแกนยาและสารออสโมติกหุ้มด้วย Semi-permeable membrane และมีรูเจาะเลเซอร์
- ข้อ ง. (Mechanical pump): เป็นอุปกรณ์ปั๊มกลไกภายนอก
📖 Guideline อ้างอิง:
Ansel's Pharmaceutical Dosage Forms and Drug Delivery Systems
📌 จุดจำก่อนสอบ:
• Matrix System = ยาผสมกระจายตัวเป็นเนื้อเดียวในพอลิเมอร์ (Monolithic dispersion)
• Reservoir System = ยาอยู่ในกระเปาะกลาง หุ้มด้วยเยื่อแผ่นฟิล์มภายนอก</t>
        </is>
      </c>
      <c r="K42" s="100" t="n"/>
      <c r="L42" s="88" t="inlineStr">
        <is>
          <t>Spectroscopy &amp; Optical Analysis</t>
        </is>
      </c>
      <c r="M42" s="100" t="inlineStr">
        <is>
          <t>Product</t>
        </is>
      </c>
      <c r="N42" s="88" t="inlineStr">
        <is>
          <t>ข้อสอบจริง Product ปี 2559 ข้อ 6</t>
        </is>
      </c>
      <c r="O42" s="100" t="inlineStr">
        <is>
          <t>ข้อสอบจริง</t>
        </is>
      </c>
      <c r="P42" s="100" t="inlineStr">
        <is>
          <t>ปี 2559</t>
        </is>
      </c>
      <c r="Q42" s="100" t="n"/>
    </row>
    <row r="43" ht="409.6" customHeight="1" s="49">
      <c r="A43" s="100" t="n">
        <v>58</v>
      </c>
      <c r="B43" s="88" t="inlineStr">
        <is>
          <t>ในใบรายงานผลการวิเคราะห์ (Certificate of Analysis: COA) สำหรับการตรวจปล่อยผ่านรุ่นผลิตของวัตถุดิบยา Levocetirizine dihydrochloride ซึ่งเป็น Enantiomer บริสุทธิ์ หัวข้อการทดสอบในข้อใดต่อไปนี้มีความจำเป็นอย่างยิ่งในการยืนยันความบริสุทธิ์ทางแสง (Optical purity)?</t>
        </is>
      </c>
      <c r="C43" s="100" t="n"/>
      <c r="D43" s="88" t="inlineStr">
        <is>
          <t>การวัดค่าการหมุนระนาบแสงจำเพาะ (Specific Optical Rotation)</t>
        </is>
      </c>
      <c r="E43" s="88" t="inlineStr">
        <is>
          <t>การตรวจหาปริมาณเถ้าคงเหลือจากการเผาไหม้ (Residue on ignition)</t>
        </is>
      </c>
      <c r="F43" s="88" t="inlineStr">
        <is>
          <t>การตรวจหาตัวทำละลายตกค้าง (Residual solvents)</t>
        </is>
      </c>
      <c r="G43" s="88" t="inlineStr">
        <is>
          <t>การตรวจความกร่อน (Friability)</t>
        </is>
      </c>
      <c r="H43" s="88" t="inlineStr">
        <is>
          <t>การตรวจเวลาการแตกตัว (Disintegration time)</t>
        </is>
      </c>
      <c r="I43" s="100" t="n">
        <v>1</v>
      </c>
      <c r="J43" s="88" t="inlineStr">
        <is>
          <t>✅ คำตอบที่ถูกต้อง: ข้อ ก. การวัดค่าการหมุนระนาบแสงจำเพาะ (Specific Optical Rotation)
💡 Background:
Levocetirizine เป็น (R)-enantiomer บริสุทธิ์ของ Cetirizine การควบคุมคุณภาพต้องยืนยันว่าไม่มีการปนเปื้อนของ (S)-enantiomer เกินเกณฑ์
🎯 ทำไมข้อนี้ถึงถูก:
ข้อ ก. Specific Optical Rotation (USP &lt;781&gt;) เป็นการทดสอบมาตรฐานบังคับใน COA ของ Levocetirizine เพื่อยืนยันความบริสุทธิ์ทางแสงและโครงสร้างไอโซเมอร์ที่ถูกต้อง
🔍 ข้ออื่นผิดเพราะอะไร:
- ข้อ ข, ค. เป็นการทดสอบสิ่งเจือปนทั่วไป ไม่ได้บอกคุณสมบัติทางแสง
- ข้อ ง, จ. เป็นการทดสอบยาเม็ดสำเร็จรูป ไม่ใช่การตรวจวัตถุดิบผงยา
📖 Guideline อ้างอิง:
USP-NF Monograph for Levocetirizine Dihydrochloride &amp; Ph. Eur.
📌 จุดจำก่อนสอบ:
• ยาที่เป็น Single Enantiomer (Levocetirizine, Esomeprazole, Levofloxacin) -&gt; ต้องตรวจ Specific Optical Rotation หรือ Chiral HPLC ใน COA</t>
        </is>
      </c>
      <c r="K43" s="100" t="n"/>
      <c r="L43" s="88" t="inlineStr">
        <is>
          <t>Spectroscopy &amp; Optical Analysis</t>
        </is>
      </c>
      <c r="M43" s="100" t="inlineStr">
        <is>
          <t>Product</t>
        </is>
      </c>
      <c r="N43" s="88" t="inlineStr">
        <is>
          <t>ข้อสอบจริง Product ปี 2559 ข้อ 22</t>
        </is>
      </c>
      <c r="O43" s="100" t="inlineStr">
        <is>
          <t>ข้อสอบจริง</t>
        </is>
      </c>
      <c r="P43" s="100" t="inlineStr">
        <is>
          <t>ปี 2559</t>
        </is>
      </c>
      <c r="Q43" s="100" t="n"/>
    </row>
    <row r="44" ht="409.6" customHeight="1" s="49">
      <c r="A44" s="100" t="n">
        <v>59</v>
      </c>
      <c r="B44" s="88" t="inlineStr">
        <is>
          <t>ระบบนำส่งยาชนิดออกฤทธิ์ยืดเวลา (Extended-release system) โดยการนำตัวยาสำคัญมาผสมกับสารช่วยและกระจายตัวเป็นเนื้อเดียวกันอย่างสม่ำเสมอทั่วทั้งเม็ดยา เรียกว่าระบบใด?</t>
        </is>
      </c>
      <c r="C44" s="100" t="n"/>
      <c r="D44" s="88" t="inlineStr">
        <is>
          <t>ระบบเมทริกซ์ชนิดกระจายตัวเป็นเนื้อเดียว (Monolithic matrix delivery system)</t>
        </is>
      </c>
      <c r="E44" s="88" t="inlineStr">
        <is>
          <t>ระบบกระเปาะเยื่อกั้นควบคุมการปลดปล่อย (Membrane-controlled reservoir system)</t>
        </is>
      </c>
      <c r="F44" s="88" t="inlineStr">
        <is>
          <t>ระบบปั๊มออสโมติกควบคุมการปลดปล่อย (Osmotic-controlled pump system)</t>
        </is>
      </c>
      <c r="G44" s="88" t="inlineStr">
        <is>
          <t>ระบบปั๊มกลไกภายนอก (Mechanical infusion pump)</t>
        </is>
      </c>
      <c r="H44" s="88" t="inlineStr">
        <is>
          <t>ระบบไดนามิกของไหล (Hydrodynamic pressure system)</t>
        </is>
      </c>
      <c r="I44" s="100" t="n">
        <v>1</v>
      </c>
      <c r="J44" s="88" t="inlineStr">
        <is>
          <t>✅ คำตอบที่ถูกต้อง: ข้อ ก. ระบบเมทริกซ์ชนิดกระจายตัวเป็นเนื้อเดียว (Monolithic matrix delivery system)
💡 Background:
ระบบเมทริกซ์ (Matrix system) เป็นเทคโนโลยีการควบคุมการปลดปล่อยตัวยาที่ง่ายและปลอดภัยที่สุด โดยตัวยาสำคัญจะถูกผสมผสานและกระจายตัวอย่างสม่ำเสมอในมวลของสารก่อเมทริกซ์ (พอลิเมอร์ชอบน้ำ เช่น HPMC, หรือไขมัน/แว็กซ์)
🎯 ทำไมข้อนี้ถึงถูก:
ข้อ ก. Monolithic matrix system มีลักษณะเด่นคือตัวยากระจายตัวอย่างสม่ำเสมอทั่วทั้งหน่วยยา (Uniformly dispersed throughout the matrix) เมื่อสัมผัสน้ำตัวยาจะค่อยๆ แพร่ผ่านโครงร่างแหหรือเจลออกมาอย่างต่อเนื่องสม่ำเสมอ
🔍 ข้ออื่นผิดเพราะอะไร:
- ข้อ ข. (Reservoir system): ตัวยาถูกกักเก็บในกระเปาะแกนกลางและล้อมรอบด้วยเยื่อเลือกผ่านภายนอก ไม่ได้กระจายตัวทั่วทั้งเม็ด
- ข้อ ค. (Osmotic pump): มีแกนยา สารออสโมติก และเยื่อ Semi-permeable หุ้มภายนอกพร้อมรูเจาะเลเซอร์
- ข้อ ง. (Mechanical pump): เป็นอุปกรณ์เครื่องปั๊มยาภายนอก
- ข้อ จ. (Hydrodynamic system): ใช้แรงดันของไหล
📖 Guideline อ้างอิง:
Remington: The Science and Practice of Pharmacy &amp; Ansel's Pharmaceutical Dosage Forms
📌 จุดจำก่อนสอบ:
• Monolithic Matrix = ตัวยากระจายตัวเป็นเนื้อเดียวกันทั่วทั้งก้อนเม็ดยา
• ข้อดี Matrix: ปลอดภัย ไม่เกิด Dose Dumping หากฟิล์มเคลือบแตกหัก</t>
        </is>
      </c>
      <c r="K44" s="100" t="n"/>
      <c r="L44" s="88" t="inlineStr">
        <is>
          <t>Spectroscopy &amp; Optical Analysis</t>
        </is>
      </c>
      <c r="M44" s="100" t="inlineStr">
        <is>
          <t>Product</t>
        </is>
      </c>
      <c r="N44" s="88" t="inlineStr">
        <is>
          <t>ข้อสอบจริง Product ปี 2559 ข้อ 6</t>
        </is>
      </c>
      <c r="O44" s="100" t="inlineStr">
        <is>
          <t>ข้อสอบจริง</t>
        </is>
      </c>
      <c r="P44" s="100" t="inlineStr">
        <is>
          <t>ปี 2559</t>
        </is>
      </c>
      <c r="Q44" s="100" t="n"/>
    </row>
    <row r="45" ht="409.6" customHeight="1" s="49">
      <c r="A45" s="100" t="n">
        <v>60</v>
      </c>
      <c r="B45" s="88" t="inlineStr">
        <is>
          <t>ข้อใดต่อไปนี้กล่าวได้ ถูกต้อง เกี่ยวกับหลักการและมาตรฐานความปลอดภัยในการจัดเตรียมยาเคมีบำบัด (Cytotoxic / Hazardous drug preparation ตาม USP &lt;800&gt;)?</t>
        </is>
      </c>
      <c r="C45" s="100" t="n"/>
      <c r="D45" s="88" t="inlineStr">
        <is>
          <t>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t>
        </is>
      </c>
      <c r="E45" s="88" t="inlineStr">
        <is>
          <t>ห้องเตรียมยาเคมีบำบัดต้องควบคุมให้มีความดันอากาศเป็นบวก (Positive pressure) เทียบกับบริเวณภายนอก</t>
        </is>
      </c>
      <c r="F45" s="88" t="inlineStr">
        <is>
          <t>ชุดคลุมปฏิบัติงาน (Gown) เมื่อใช้เสร็จแล้วสามารถนำกลับมาซักทำความสะอาดและใช้ซ้ำได้จนกว่าจะฉีกขาด</t>
        </is>
      </c>
      <c r="G45" s="88" t="inlineStr">
        <is>
          <t>การเตรียมในตู้ Laminar Airflow Workbench ชนิดลมเป่าเข้าหาตัวผู้ปฏิบัติงาน (Horizontal flow) มีความปลอดภัยสูงสุด</t>
        </is>
      </c>
      <c r="H45" s="88" t="inlineStr">
        <is>
          <t>สามารถทิ้งขยะยาเคมีบำบัดปนเปื้อนลงในถังขยะติดเชื้อทั่วไปได้</t>
        </is>
      </c>
      <c r="I45" s="100" t="n">
        <v>1</v>
      </c>
      <c r="J45" s="88" t="inlineStr">
        <is>
          <t>✅ คำตอบที่ถูกต้อง: ข้อ ก. 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
💡 Background:
ยาเคมีบำบัด (Cytotoxic drugs) เป็นสารอันตรายที่มีฤทธิ์ก่อมะเร็ง ผ่าเหล่า และเป็นพิษต่อเซลล์ มาตรฐาน USP &lt;800&gt; กำหนดมาตรการคุ้มครองความปลอดภัยของผู้ปฏิบัติงานและสิ่งแวดล้อมอย่างเข้มงวด
🎯 ทำไมข้อนี้ถึงถูก:
ข้อ ก. การเตรียมยาเคมีบำบัดต้องทำในตู้ BSC Class II (Type A2 หรือ B2) หรือ C-PEC ที่มีทิศทางลมเป่าแบบแนวดิ่ง (Vertical laminar airflow) ดึงอากาศลงสู่ด้านล่างผ่านแผ่นกรอง HEPA และระบายอากาศออกสู่ภายนอกอาคาร (Total exhaust) เพื่อป้องกันไม่ให้ไอระเหยของยาพัดเข้าสู่ทางเดินหายใจของเภสัชกรผู้เตรียมยา
🔍 ข้ออื่นผิดเพราะอะไร:
- ข้อ ข. (ห้องเป็น Positive pressure): ผิดอย่างร้ายแรง! ห้องเตรียมยาเคมีบำบัดต้องเป็น ความดันลบ (Negative pressure: -0.01 ถึง -0.03 นิ้วน้ำ) เพื่อป้องกันไม่ให้สารอันตรายรั่วไหลออกสู่ภายนอก
- ข้อ ค. (ชุดคลุมนำมาใช้ซ้ำ): ผิด ชุดคลุมป้องกันเคมีบำบัดเป็นแบบใช้ครั้งเดียวทิ้ง (Single-use disposable)
- ข้อ ง. (Horizontal airflow): ห้ามใช้เด็ดขาด! เพราะลมจะพัดไอระเหยของยาเคมีบำบัดเข้าหน้าผู้ปฏิบัติงานโดยตรง
- ข้อ จ. (ทิ้งขยะติดเชื้อทั่วไป): ต้องทิ้งในถังขยะทิ้งยาเคมีบำบัดเฉพาะ (ถังสีม่วง / Cytotoxic waste bin)
📖 Guideline อ้างอิง:
USP-NF General Chapter &lt;800&gt; Hazardous Drugs - Handling in Healthcare Settings &amp; ASHP Guidelines on Handling Hazardous Drugs
📌 จุดจำก่อนสอบ:
• การเตรียมยาเคมีบำบัด (USP &lt;800&gt;):
  - ห้องเตรียม = Negative Pressure (ความดันลบ)
  - ตู้เตรียม = BSC Class II (Vertical Flow, Total exhaust สู่ภายนอก)
  - ห้ามใช้ Horizontal Laminar Flow เด็ดขาด
  - ถุงมือ 2 ชั้น (Chemo-tested gloves) + ชุดคลุมใช้ครั้งเดียวทิ้ง (Chemo gown)</t>
        </is>
      </c>
      <c r="K45" s="100" t="n"/>
      <c r="L45" s="88" t="inlineStr">
        <is>
          <t>Spectroscopy &amp; Optical Analysis</t>
        </is>
      </c>
      <c r="M45" s="100" t="inlineStr">
        <is>
          <t>Product</t>
        </is>
      </c>
      <c r="N45" s="88" t="inlineStr">
        <is>
          <t>ข้อสอบจริง Product ปี 2559 ข้อ 12</t>
        </is>
      </c>
      <c r="O45" s="100" t="inlineStr">
        <is>
          <t>ข้อสอบจริง</t>
        </is>
      </c>
      <c r="P45" s="100" t="inlineStr">
        <is>
          <t>ปี 2559</t>
        </is>
      </c>
      <c r="Q45" s="100" t="n"/>
    </row>
    <row r="46" ht="409.6" customHeight="1" s="49">
      <c r="A46" s="100" t="n">
        <v>61</v>
      </c>
      <c r="B46" s="88" t="inlineStr">
        <is>
          <t>ผลิตภัณฑ์ยาน้ำรับประทาน Lopinavir / Ritonavir oral solution (Kaletra) เมื่อเก็บรักษาไว้ที่อุณหภูมิตู้เย็น (2 - 8 °C) ก่อนการจำหน่ายให้แก่ผู้ป่วย จะมีอายุการเก็บรักษา (Shelf-life) ตามที่ระบุบนฉลากนานเท่าใด?</t>
        </is>
      </c>
      <c r="C46" s="100" t="n"/>
      <c r="D46" s="88" t="inlineStr">
        <is>
          <t>24 เดือน (2 ปี เมื่อเก็บที่ 2 - 8 °C จนถึงวันหมดอายุ)</t>
        </is>
      </c>
      <c r="E46" s="88" t="inlineStr">
        <is>
          <t>6 เดือน</t>
        </is>
      </c>
      <c r="F46" s="88" t="inlineStr">
        <is>
          <t>12 เดือน</t>
        </is>
      </c>
      <c r="G46" s="88" t="inlineStr">
        <is>
          <t>36 เดือน</t>
        </is>
      </c>
      <c r="H46" s="88" t="inlineStr">
        <is>
          <t>48 เดือน</t>
        </is>
      </c>
      <c r="I46" s="100" t="n">
        <v>1</v>
      </c>
      <c r="J46" s="88" t="inlineStr">
        <is>
          <t>✅ คำตอบที่ถูกต้อง: ข้อ ก. 24 เดือน (2 ปี เมื่อเก็บที่ 2 - 8 °C จนถึงวันหมดอายุ)
💡 Background:
Lopinavir/Ritonavir oral solution เป็นยาน้ำต้านไวรัส HIV ที่มีแอลกอฮอล์และโพรพิลีนไกลคอลเป็นตัวทำละลายร่วม มีข้อกำหนดการเก็บรักษาเฉพาะ
🎯 ทำไมข้อนี้ถึงถูก:
ข้อ ก. ตามเอกสารกำกับยาและทะเบียนตำรับยา:
• เมื่อเก็บที่อุณหภูมิตู้เย็น (2 - 8 °C): มีอายุการเก็บรักษา (Shelf-life) ได้นาน 24 เดือน (2 ปี) จนถึงวันหมดอายุที่ระบุบนฉลาก
• เมื่อนำออกจากตู้เย็นมาเก็บที่อุณหภูมิห้อง (ไม่เกิน 25 °C): ผู้ป่วยต้องใช้ยาให้หมดภายใน 42 วัน (6 สัปดาห์) และห้ามแช่แข็ง
🔍 ข้ออื่นผิดเพราะอะไร:
- ข้อ ข, ค, ง, จ. ระบุระยะเวลา Shelf-life สภาวะตู้เย็นคลาดเคลื่อน
📖 Guideline อ้างอิง:
US FDA Product Label for Kaletra (Lopinavir and Ritonavir) Oral Solution &amp; AHFS Drug Information
📌 จุดจำก่อนสอบ:
• Kaletra oral solution:
  - เก็บในตู้เย็น (2 - 8 °C) -&gt; อายุยา 24 เดือน (ถึงวันหมดอายุ)
  - เก็บที่อุณหภูมิห้อง (&lt;= 25 °C) -&gt; มีอายุ 42 วัน (6 สัปดาห์)</t>
        </is>
      </c>
      <c r="K46" s="100" t="n"/>
      <c r="L46" s="88" t="inlineStr">
        <is>
          <t>Spectroscopy &amp; Optical Analysis</t>
        </is>
      </c>
      <c r="M46" s="100" t="inlineStr">
        <is>
          <t>Product</t>
        </is>
      </c>
      <c r="N46" s="88" t="inlineStr">
        <is>
          <t>ข้อสอบจริง Product ปี 2559 ข้อ 3</t>
        </is>
      </c>
      <c r="O46" s="100" t="inlineStr">
        <is>
          <t>ข้อสอบจริง</t>
        </is>
      </c>
      <c r="P46" s="100" t="inlineStr">
        <is>
          <t>ปี 2559</t>
        </is>
      </c>
      <c r="Q46" s="100" t="n"/>
    </row>
    <row r="47" ht="409.6" customHeight="1" s="49">
      <c r="A47" s="100" t="n">
        <v>62</v>
      </c>
      <c r="B47" s="88" t="inlineStr">
        <is>
          <t>การพัฒนาระบบนำส่งยาโดยการนำพอลิเมอร์ควบคุมการปลดปล่อยมาเคลือบลงบนเม็ดเพลเลตขนาดเล็ก (Polymer-coated pellets) แล้วนำเพลเลตหลายๆ เม็ดมาตอกอัดรวมกันเป็นเม็ดยา (Multiple-Unit Pellet System: MUPS) จัดเป็นระบบนำส่งยาแบบใด?</t>
        </is>
      </c>
      <c r="C47" s="100" t="n"/>
      <c r="D47" s="88" t="inlineStr">
        <is>
          <t>Polymer membrane permeation-controlled drug delivery system</t>
        </is>
      </c>
      <c r="E47" s="88" t="inlineStr">
        <is>
          <t>Polymer matrix diffusion-controlled drug delivery system</t>
        </is>
      </c>
      <c r="F47" s="88" t="inlineStr">
        <is>
          <t>Microreservoir partition-controlled drug delivery system</t>
        </is>
      </c>
      <c r="G47" s="88" t="inlineStr">
        <is>
          <t>Osmotic pressure-activated drug delivery system</t>
        </is>
      </c>
      <c r="H47" s="88" t="inlineStr">
        <is>
          <t>Hydrodynamic pressure-activated drug delivery system</t>
        </is>
      </c>
      <c r="I47" s="100" t="n">
        <v>1</v>
      </c>
      <c r="J47" s="88" t="inlineStr">
        <is>
          <t>✅ คำตอบที่ถูกต้อง: ข้อ ก. Polymer membrane permeation-controlled drug delivery system
💡 Background:
Multiple-Unit Pellet System (MUPS) เช่น Losec MUPS, Toprol-XL เป็นการเคลือบเม็ด Pellets ด้วยแผ่นฟิล์มพอลิเมอร์ (Polymer membrane) ควบคุมการปลดปล่อยยา
🎯 ทำไมข้อนี้ถึงถูก:
ข้อ ก. การที่ตัวยาถูกกักเก็บในแกน Pellet และล้อมรอบด้วยแผ่นฟิล์มพอลิเมอร์บางๆ จัดเป็น Membrane permeation-controlled system โดยอัตราการปลดปล่อยยาถูกควบคุมด้วยการซึมผ่านของตัวยาผ่านชั้นฟิล์มพอลิเมอร์
🔍 ข้ออื่นผิดเพราะอะไร:
- ข้อ ข. (Matrix diffusion): ตัวยาต้องผสมเป็นเนื้อเดียวกับพอลิเมอร์ตลอดทั้งก้อน
- ข้อ ค. (Microreservoir): ตัวยากระจายตัวเป็นหยดเล็กๆ ในแผ่นยาง
- ข้อ ง. (Osmotic pressure): ต้องมี Semi-permeable membrane และรูเจาะเลเซอร์
- ข้อ จ. (Hydrodynamic pressure): ใช้แรงดันการไหลของของเหลว
📖 Guideline อ้างอิง:
Modern Pharmaceutics &amp; Ansel's Pharmaceutical Dosage Forms and Drug Delivery Systems
📌 จุดจำก่อนสอบ:
• Polymer-coated Pellets (MUPS) = Membrane permeation-controlled system (ข้อดี: ลดความเสี่ยง Dose Dumping, กระจายตัวสม่ำเสมอในทางเดินอาหาร)</t>
        </is>
      </c>
      <c r="K47" s="100" t="n"/>
      <c r="L47" s="88" t="inlineStr">
        <is>
          <t>Spectroscopy &amp; Optical Analysis</t>
        </is>
      </c>
      <c r="M47" s="100" t="inlineStr">
        <is>
          <t>Product</t>
        </is>
      </c>
      <c r="N47" s="88" t="inlineStr">
        <is>
          <t>ข้อสอบจริง Product ปี 2559 ข้อ 8</t>
        </is>
      </c>
      <c r="O47" s="100" t="inlineStr">
        <is>
          <t>ข้อสอบจริง</t>
        </is>
      </c>
      <c r="P47" s="100" t="inlineStr">
        <is>
          <t>ปี 2559</t>
        </is>
      </c>
      <c r="Q47" s="100" t="n"/>
    </row>
    <row r="48" ht="409.6" customHeight="1" s="49">
      <c r="A48" s="62" t="n">
        <v>63</v>
      </c>
      <c r="B48" s="78" t="inlineStr">
        <is>
          <t>การ plot กราฟ IR มีองค์ประกอบอะไรบ้าง</t>
        </is>
      </c>
      <c r="C48" s="62" t="inlineStr"/>
      <c r="D48" s="78" t="inlineStr">
        <is>
          <t>Absorbance กับ time</t>
        </is>
      </c>
      <c r="E48" s="78" t="inlineStr">
        <is>
          <t>Absorbance กับ wavelengths</t>
        </is>
      </c>
      <c r="F48" s="78" t="inlineStr">
        <is>
          <t>Absorbance กับ wavenumber</t>
        </is>
      </c>
      <c r="G48" s="78" t="inlineStr">
        <is>
          <t>Transmittance กับ time</t>
        </is>
      </c>
      <c r="H48" s="78" t="inlineStr">
        <is>
          <t>Transmittance กับ wavenumber</t>
        </is>
      </c>
      <c r="I48" s="62" t="inlineStr">
        <is>
          <t>5</t>
        </is>
      </c>
      <c r="J48" s="78" t="inlineStr">
        <is>
          <t>✅ คำตอบที่ถูกต้อง: ข้อ จ. Transmittance กับ wavenumber
🎯 ทำไมข้อนี้ถึงถูก: ในการวิเคราะห์สเปกโทรสโกปีอินฟราเรด (Infrared Spectroscopy - IR/FTIR) มาตรฐานทั่วไป กราฟสเปกตรัม (IR spectrum) จะแสดงการพลอตระหว่างค่าการส่องผ่านแสงเป็นร้อยละ (% Transmittance) บนแกนตั้ง (Y-axis) กับค่าเลขคลื่น (Wavenumber มีหน่วยเป็น cm^-1) บนแกนนอน (X-axis) โดยมีพีกลักษณะชี้ลงด้านล่าง
🔍 ข้ออื่นผิดเพราะอะไร:
• ข้อ ก.: Absorbance กับ time เป็นกราฟโครมาโทแกรม (chromatogram) จากการตรวจวิเคราะห์ด้วย HPLC หรือ GC
• ข้อ ข.: Absorbance กับ wavelengths (ความยาวคลื่น nm) เป็นการพลอตสเปกตรัมการดูดกลืนแสงของ UV-Vis Spectroscopy
• ข้อ ค.: แม้เครื่อง FTIR สมัยใหม่บางรุ่นจะสามารถแปลงแสดงผลเป็น Absorbance กับ wavenumber ได้ แต่รูปแบบมาตรฐานสากลตามเภสัชตำรับและการเรียนการสอนคือ % Transmittance กับ wavenumber
• ข้อ ง.: Transmittance กับ time ไม่ใช่รูปแบบการแสดงผลของ IR spectroscopy</t>
        </is>
      </c>
      <c r="K48" s="62" t="inlineStr"/>
      <c r="L48" s="78" t="inlineStr">
        <is>
          <t>Infrared Spectroscopy</t>
        </is>
      </c>
      <c r="M48" s="62" t="inlineStr">
        <is>
          <t>Product</t>
        </is>
      </c>
      <c r="N48" s="78" t="inlineStr">
        <is>
          <t>[SOURCE: Pharma Plus เล่มม่วง 2 - ข้อสอบย้อนหลัง PLE-CC1 ปี 2564 วันที่ 1 ข้อ 80]</t>
        </is>
      </c>
      <c r="O48" s="62" t="inlineStr">
        <is>
          <t>ข้อสอบเก่า</t>
        </is>
      </c>
      <c r="P48" s="62" t="inlineStr">
        <is>
          <t>2564</t>
        </is>
      </c>
    </row>
    <row r="49" ht="409.6" customHeight="1" s="49">
      <c r="A49" s="62" t="n">
        <v>64</v>
      </c>
      <c r="B49" s="78" t="inlineStr">
        <is>
          <t>ถ้าวิเคราะห์ ยา A ด้วย HPLC ได้ retention time ของ standard กับยา A เท่ากันแปลว่าอะไร</t>
        </is>
      </c>
      <c r="C49" s="62" t="inlineStr"/>
      <c r="D49" s="78" t="inlineStr">
        <is>
          <t>ยา กับ standard เป็นสารคนละตัวกัน</t>
        </is>
      </c>
      <c r="E49" s="78" t="inlineStr">
        <is>
          <t>เวลาที่ standard กับ ยา A อยู่ใน column เท่ากัน</t>
        </is>
      </c>
      <c r="F49" s="78" t="inlineStr">
        <is>
          <t>ยา A เป็น by product ของ standard</t>
        </is>
      </c>
      <c r="G49" s="78" t="inlineStr">
        <is>
          <t>ยา A มีความชอบพอกับ Stationary phase ใน column มากกว่า standard</t>
        </is>
      </c>
      <c r="H49" s="78" t="inlineStr">
        <is>
          <t>ยา 2 กับ Standard มีปริมาณ เท่ากัน</t>
        </is>
      </c>
      <c r="I49" s="62" t="inlineStr">
        <is>
          <t>2</t>
        </is>
      </c>
      <c r="J49" s="78" t="inlineStr">
        <is>
          <t>✅ คำตอบที่ถูกต้อง: ข้อ ข. เวลาที่ standard กับ ยา A อยู่ใน column เท่ากัน
🎯 ทำไมข้อนี้ถึงถูก: เวลาคงอยู่หรือ Retention time (tR) ในทางโครมาโทกราฟี (HPLC) มีนิยามคือระยะเวลาตั้งแต่เริ่มฉีดสารตัวอย่างเข้าสู่ระบบจนกระทั่งสารเคลื่อนที่ผ่านคอลัมน์ออกมาถึงตัวตรวจวัด (detector) ดังนั้นการที่ retention time ของสารตัวอย่างยา A เท่ากับ standard หมายความว่าสารทั้งสองใช้เวลาในการเดินทางและอยู่ในคอลัมน์เท่ากัน ซึ่งใช้เป็นเกณฑ์ในการตรวจเอกลักษณ์ (identification)
🔍 ข้ออื่นผิดเพราะอะไร:
• ข้อ ก.: การที่ retention time เท่ากันภายใต้สภาวะโครมาโทกราฟีเดียวกัน บ่งชี้ว่ามีแนวโน้มสูงมากที่จะเป็นสารชนิดเดียวกัน ไม่ใช่คนละตัวกัน
• ข้อ ค.: By product ของ standard จะมีโครงสร้างและขั้วโมเลกุลที่ต่างออกไป ทำให้มี retention time ที่แตกต่างกัน
• ข้อ ง.: หากมีความชอบพอกับ stationary phase ต่างกัน retention time จะต้องไม่เท่ากัน
• ข้อ จ.: Retention time เป็นสมบัติเชิงคุณภาพ (qualitative) ไม่ได้บอกปริมาณของสาร ปริมาณสารจะพิจารณาจากพื้นที่ใต้พีค (peak area) หรือความสูงของพีค</t>
        </is>
      </c>
      <c r="K49" s="62" t="inlineStr"/>
      <c r="L49" s="78" t="inlineStr">
        <is>
          <t>High Performance Liquid Chromatography (HPLC)</t>
        </is>
      </c>
      <c r="M49" s="62" t="inlineStr">
        <is>
          <t>Product</t>
        </is>
      </c>
      <c r="N49" s="78" t="inlineStr">
        <is>
          <t>[SOURCE: Pharma Plus เล่มม่วง 2 - ข้อสอบย้อนหลัง PLE-CC1 ปี 2564 วันที่ 1 ข้อ 91]</t>
        </is>
      </c>
      <c r="O49" s="62" t="inlineStr">
        <is>
          <t>ข้อสอบเก่า</t>
        </is>
      </c>
      <c r="P49" s="62" t="inlineStr">
        <is>
          <t>2564</t>
        </is>
      </c>
    </row>
    <row r="50" ht="28" customHeight="1" s="49">
      <c r="A50" s="62" t="n">
        <v>65</v>
      </c>
      <c r="B50" s="78" t="inlineStr">
        <is>
          <t>[กรณีศึกษา]
จาก IR spectrum ตำแหน่ง 1685.16 cm⁻¹ คือหมู่ฟังก์ชันใด [Bruker IR spectrum: พีคเด่นลึกแหลมที่ 1685.16 cm⁻¹]
คำถาม: จาก IR spectrum ตำแหน่ง 1685.16 cm⁻¹ คือหมู่ฟังก์ชันใด</t>
        </is>
      </c>
      <c r="C50" s="78" t="inlineStr"/>
      <c r="D50" s="78" t="inlineStr">
        <is>
          <t>-C=O</t>
        </is>
      </c>
      <c r="E50" s="78" t="inlineStr">
        <is>
          <t>-C=C-</t>
        </is>
      </c>
      <c r="F50" s="78" t="inlineStr">
        <is>
          <t>-SH</t>
        </is>
      </c>
      <c r="G50" s="78" t="inlineStr">
        <is>
          <t>-OH</t>
        </is>
      </c>
      <c r="H50" s="78" t="inlineStr">
        <is>
          <t>-H</t>
        </is>
      </c>
      <c r="I50" s="62" t="inlineStr">
        <is>
          <t>1</t>
        </is>
      </c>
      <c r="J50" s="78" t="inlineStr">
        <is>
          <t>✅ คำตอบที่ถูกต้อง: ข้อ ก. -C=O
🎯 ทำไมข้อนี้ถึงถูก:
พีคเด่นที่มีความเข้มสูง (strong and sharp absorption band) ในช่วง 1650-1750 cm⁻¹ โดยเฉพาะที่ 1685.16 cm⁻¹ เป็นเอกลักษณ์เฉพาะของการสั่นแบบ stretching ของหมู่คาร์บอนิล (-C=O stretching) ใน conjugated carbonyl, carboxylic acid, amide หรือ ketone
🔍 ข้ออื่นผิดเพราะอะไร:
• • ข้อ ข.: -C=C- stretching ปรากฏพีคที่มีความเข้มปานกลางถึงอ่อน (medium to weak) ในช่วง 1600-1660 cm⁻¹
• ข้อ ค.: -SH (thiol) stretching ปรากฏพีคอ่อนๆ ในช่วง 2550-2600 cm⁻¹
• ข้อ ง.: -OH stretching ปรากฏเป็นแถบกว้างเด่น (broad band) ในช่วง 3200-3600 cm⁻¹
• ข้อ จ.: พันธะ C-H stretching ปรากฏในช่วง 2850-3100 cm⁻¹</t>
        </is>
      </c>
      <c r="K50" s="78" t="inlineStr">
        <is>
          <t>Infrared Spectroscopy</t>
        </is>
      </c>
      <c r="L50" s="78" t="inlineStr">
        <is>
          <t>Carbonyl group stretching frequency in IR spectrum</t>
        </is>
      </c>
      <c r="M50" s="62" t="inlineStr">
        <is>
          <t>ยาก</t>
        </is>
      </c>
      <c r="N50" s="62" t="inlineStr">
        <is>
          <t>ข้อสอบเก่า</t>
        </is>
      </c>
      <c r="O50" s="78" t="inlineStr">
        <is>
          <t>[SOURCE: Pharma Plus เล่มม่วง 2 - ข้อสอบย้อนหลัง PLE-CC1 ปี 2565 ข้อ 30]</t>
        </is>
      </c>
      <c r="P50" s="62" t="n">
        <v>2565</v>
      </c>
    </row>
    <row r="51" ht="28" customHeight="1" s="49">
      <c r="A51" s="62" t="n">
        <v>66</v>
      </c>
      <c r="B51" s="78" t="inlineStr">
        <is>
          <t>[กรณีศึกษา]
จากรูปเป็นการวิเคราะห์โดยใช้เครื่องมือใด [โครมาโทแกรมแกน Y คือ AU (Absorbance Unit) แกน X คือ เวลาในการชะ (นาที) 0, 6, 12, 18, 24, 30 min มี 2 พีคแยกกันชัดเจนที่ retention time ประมาณ 13 นาทีและ 14 นาที โดยระบุพีคเป็น C-22R (epimer B) และ C-22S (epimer A)]
คำถาม: จากรูปเป็นการวิเคราะห์โดยใช้เครื่องมือใด</t>
        </is>
      </c>
      <c r="C51" s="78" t="inlineStr"/>
      <c r="D51" s="78" t="inlineStr">
        <is>
          <t>กราฟ DSC</t>
        </is>
      </c>
      <c r="E51" s="78" t="inlineStr">
        <is>
          <t>กราฟ UV</t>
        </is>
      </c>
      <c r="F51" s="78" t="inlineStr">
        <is>
          <t>กราฟ IR</t>
        </is>
      </c>
      <c r="G51" s="78" t="inlineStr">
        <is>
          <t>กราฟ HPLC</t>
        </is>
      </c>
      <c r="H51" s="78" t="inlineStr">
        <is>
          <t>กราฟ AAS</t>
        </is>
      </c>
      <c r="I51" s="62" t="inlineStr">
        <is>
          <t>4</t>
        </is>
      </c>
      <c r="J51" s="78" t="inlineStr">
        <is>
          <t>✅ คำตอบที่ถูกต้อง: ข้อ ง. กราฟ HPLC
🎯 ทำไมข้อนี้ถึงถูก:
กราฟที่มีแกน X เป็น Retention time (เวลาในการชะ หน่วยเป็นนาที) และแกน Y เป็น Absorbance Units (AU) พร้อมมีพีคแยกออกจากกันตาม retention time (เช่น การแยก epimers C-22R และ C-22S ของ budesonide) คือโครมาโทแกรมจากการวิเคราะห์ด้วย High-Performance Liquid Chromatography (HPLC)
🔍 ข้ออื่นผิดเพราะอะไร:
• • ข้อ ก.: Differential Scanning Calorimetry (DSC) แกน X เป็นอุณหภูมิ (Temperature ในหน่วยองศาเซลเซียส) แกน Y เป็น Heat flow
• ข้อ ข.: UV-Vis spectroscopy แกน X เป็นความยาวคลื่น (Wavelength หน่วยเป็น nm) แกน Y เป็น Absorbance
• ข้อ ค.: Infrared (IR) spectroscopy แกน X เป็น Wavenumber (cm⁻¹) แกน Y เป็น % Transmittance หรือ Absorbance
• ข้อ จ.: Atomic Absorption Spectroscopy (AAS) ใช้ตรวจวัดโลหะหนัก โดยพล็อต calibration curve ระหว่าง Concentration กับ Absorbance</t>
        </is>
      </c>
      <c r="K51" s="78" t="inlineStr">
        <is>
          <t>Chromatography</t>
        </is>
      </c>
      <c r="L51" s="78" t="inlineStr">
        <is>
          <t>High-Performance Liquid Chromatography (HPLC) chromatogram identification</t>
        </is>
      </c>
      <c r="M51" s="62" t="inlineStr">
        <is>
          <t>ยาก</t>
        </is>
      </c>
      <c r="N51" s="62" t="inlineStr">
        <is>
          <t>ข้อสอบเก่า</t>
        </is>
      </c>
      <c r="O51" s="78" t="inlineStr">
        <is>
          <t>[SOURCE: Pharma Plus เล่มม่วง 2 - ข้อสอบย้อนหลัง PLE-CC1 ปี 2565 ข้อ 39]</t>
        </is>
      </c>
      <c r="P51" s="62" t="n">
        <v>2565</v>
      </c>
    </row>
    <row r="52" ht="28" customHeight="1" s="49">
      <c r="A52" s="62" t="n">
        <v>67</v>
      </c>
      <c r="B52" s="78" t="inlineStr">
        <is>
          <t>[กรณีศึกษา]
จากโครงสร้างยา rifampicin (มี conjugated double bonds และ aromatic rings / chromophore)
คำถาม: จากโครงสร้างยา rifampicin ควรใช้เครื่องมือใดในการหาปริมาณยา</t>
        </is>
      </c>
      <c r="C52" s="78" t="inlineStr"/>
      <c r="D52" s="78" t="inlineStr">
        <is>
          <t>UV-visible spectrophotometer</t>
        </is>
      </c>
      <c r="E52" s="78" t="inlineStr">
        <is>
          <t>Infrared spectroscope</t>
        </is>
      </c>
      <c r="F52" s="78" t="inlineStr">
        <is>
          <t>Mass spectroscope</t>
        </is>
      </c>
      <c r="G52" s="78" t="inlineStr">
        <is>
          <t>Refractometer</t>
        </is>
      </c>
      <c r="H52" s="78" t="inlineStr">
        <is>
          <t>Polarimeter</t>
        </is>
      </c>
      <c r="I52" s="62" t="inlineStr">
        <is>
          <t>1</t>
        </is>
      </c>
      <c r="J52" s="78" t="inlineStr">
        <is>
          <t>✅ คำตอบที่ถูกต้อง: ข้อ ก. UV-visible spectrophotometer
🎯 ทำไมข้อนี้ถึงถูก:
โครงสร้างของ Rifampicin มี chromophore ขนาดใหญ่ประกอบด้วย conjugated polyene และ naphthalene ring ทำให้มีสีส้มแดงเด่นชัดและดูดกลืนแสงได้ดีในช่วง UV-Vis จึงเหมาะสำหรับการวิเคราะห์หาปริมาณด้วย UV-Visible spectrophotometer
🔍 ข้ออื่นผิดเพราะอะไร:
• ข้อ ข.: Infrared spectroscope (IR) ใช้สำหรับวิเคราะห์เอกลักษณ์ (identification) และตรวจสอบหมู่ฟังก์ชัน ไม่นิยมใช้หาปริมาณยาอย่างแม่นยำ
• ข้อ ค.: Mass spectroscope (MS) ใช้หา molecular weight และวิเคราะห์โครงสร้าง มีความซับซ้อนสูง
• ข้อ ง.: Refractometer ใช้วัดค่าดัชนีหักเหของแสงในของเหลวใสบริสุทธิ์ ไม่จำเพาะเจาะจงพอในการหาปริมาณยา
• ข้อ จ.: Polarimeter ใช้วัด optical rotation ของ chiral molecule ไม่ใช่เครื่องมือมาตรฐานในการหาปริมาณ rifampicin</t>
        </is>
      </c>
      <c r="K52" s="78" t="inlineStr">
        <is>
          <t>Instrumental Analysis</t>
        </is>
      </c>
      <c r="L52" s="78" t="inlineStr">
        <is>
          <t>UV-Visible Spectrophotometry for Rifampicin Quantification</t>
        </is>
      </c>
      <c r="M52" s="62" t="inlineStr">
        <is>
          <t>ปานกลาง</t>
        </is>
      </c>
      <c r="N52" s="62" t="inlineStr">
        <is>
          <t>ข้อสอบเก่า</t>
        </is>
      </c>
      <c r="O52" s="78" t="inlineStr">
        <is>
          <t>[SOURCE: Pharma Plus เล่มม่วง 2 - ข้อสอบย้อนหลัง PLE-CC1 ปี 2565 ข้อ 89]</t>
        </is>
      </c>
      <c r="P52" s="62" t="n">
        <v>2565</v>
      </c>
    </row>
    <row r="53" ht="28" customHeight="1" s="49">
      <c r="A53" s="62" t="n">
        <v>68</v>
      </c>
      <c r="B53" s="78" t="inlineStr">
        <is>
          <t>[กรณีศึกษา]
จากกราฟ IR spectrum แสดงความสัมพันธ์ระหว่าง Transmittance กับ Wavenumber (cm-1)
คำถาม: ให้กราฟดังกล่าวให้ข้อมูลใด</t>
        </is>
      </c>
      <c r="C53" s="78" t="inlineStr"/>
      <c r="D53" s="78" t="inlineStr">
        <is>
          <t>หมู่ฟังก์ชัน</t>
        </is>
      </c>
      <c r="E53" s="78" t="inlineStr">
        <is>
          <t>มวลโมเลกุล</t>
        </is>
      </c>
      <c r="F53" s="78" t="inlineStr">
        <is>
          <t>จำนวนโปรตอน</t>
        </is>
      </c>
      <c r="G53" s="78" t="inlineStr">
        <is>
          <t>จำนวนอิเล็กตรอน</t>
        </is>
      </c>
      <c r="H53" s="78" t="inlineStr">
        <is>
          <t>องค์ประกอบของธาตุ</t>
        </is>
      </c>
      <c r="I53" s="62" t="inlineStr">
        <is>
          <t>1</t>
        </is>
      </c>
      <c r="J53" s="78" t="inlineStr">
        <is>
          <t>✅ คำตอบที่ถูกต้อง: ข้อ ก. หมู่ฟังก์ชัน
🎯 ทำไมข้อนี้ถึงถูก:
Infrared (IR) spectroscopy วัดการดูดกลืนพลังงานรังสีอินฟราเรดที่ทำให้เกิดการสั่นของพันธะโควาเลนต์ (vibrational transitions) พีคที่ปรากฏบนสเปกตรัมจึงใช้ระบุชนิดของ พันธะเคมีและหมู่ฟังก์ชัน (Functional groups) ในโมเลกุล
🔍 ข้ออื่นผิดเพราะอะไร:
• ข้อ ข.: มวลโมเลกุล (molecular weight) ตรวจวัดได้จากเทคนิค Mass Spectrometry (MS)
• ข้อ ค.: จำนวนโปรตอนและโครงสร้างไฮโดรเจนในโมเลกุลตรวจวัดได้จาก 1H-NMR spectroscopy
• ข้อ ง.: จำนวนอิเล็กตรอนหรือการจัดเรียงอิเล็กตรอนไม่สามารถวัดได้โดยตรงจาก IR
• ข้อ จ.: องค์ประกอบและสัดส่วนของธาตุ (Elemental composition) ตรวจสอบได้จาก Elemental Analysis (CHNO) หรือ X-ray fluorescence</t>
        </is>
      </c>
      <c r="K53" s="78" t="inlineStr">
        <is>
          <t>Infrared Spectroscopy (IR)</t>
        </is>
      </c>
      <c r="L53" s="78" t="inlineStr">
        <is>
          <t>IR Spectrum Information (Functional Groups and Chemical Bonds)</t>
        </is>
      </c>
      <c r="M53" s="62" t="inlineStr">
        <is>
          <t>ปานกลาง</t>
        </is>
      </c>
      <c r="N53" s="62" t="inlineStr">
        <is>
          <t>ข้อสอบเก่า</t>
        </is>
      </c>
      <c r="O53" s="78" t="inlineStr">
        <is>
          <t>[SOURCE: Pharma Plus เล่มม่วง 2 - ข้อสอบย้อนหลัง PLE-CC1 ปี 2565 ข้อ 101]</t>
        </is>
      </c>
      <c r="P53" s="62" t="n">
        <v>2565</v>
      </c>
    </row>
    <row r="54" ht="409.6" customHeight="1" s="49"/>
    <row r="55" ht="409.6" customHeight="1" s="49"/>
    <row r="56" ht="409.6" customHeight="1" s="49"/>
    <row r="57" ht="409.6" customHeight="1" s="49"/>
    <row r="58" ht="409.6" customHeight="1" s="49"/>
    <row r="59" ht="409.6" customHeight="1" s="49"/>
    <row r="60" ht="409.6" customHeight="1" s="49"/>
    <row r="61" ht="409.6" customHeight="1" s="49"/>
    <row r="62" ht="409.6" customHeight="1" s="49"/>
    <row r="63" ht="409.6" customHeight="1" s="49"/>
    <row r="64" ht="409.6" customHeight="1" s="49"/>
    <row r="65" ht="409.6" customHeight="1" s="49"/>
    <row r="66" ht="409.6" customHeight="1" s="49"/>
    <row r="67" ht="409.6" customHeight="1" s="49"/>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U10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1</t>
        </is>
      </c>
      <c r="B3" s="88" t="inlineStr">
        <is>
          <t>ข้อใดกล่าวไม่ถูกต้องเกี่ยวกับการเรียกเก็บยาคืนตามเกณฑ์ของ GMP</t>
        </is>
      </c>
      <c r="C3" s="100" t="n"/>
      <c r="D3" s="88" t="inlineStr">
        <is>
          <t>มีแผนกเรียกเก็บยาคืน</t>
        </is>
      </c>
      <c r="E3" s="88" t="inlineStr">
        <is>
          <t>ยาที่มีปัญหาระดับ 1 ต้องเรียกคืนทันที</t>
        </is>
      </c>
      <c r="F3" s="88" t="inlineStr">
        <is>
          <t>ต้องเก็บสินค้าออกจากท้องตลาดได้เลยทันที</t>
        </is>
      </c>
      <c r="G3" s="88" t="inlineStr">
        <is>
          <t>ต้องรายงานองค์การอาหารและยาภายใน 15 วัน</t>
        </is>
      </c>
      <c r="H3" s="88" t="inlineStr">
        <is>
          <t>การเรียกเก็บยาคืนเป็นหน้าที่ของฝ่ายการตลาดและฝ่ายขาย</t>
        </is>
      </c>
      <c r="I3" s="119" t="n">
        <v>5</v>
      </c>
      <c r="J3" s="88" t="inlineStr">
        <is>
          <t>✅ คำตอบที่ถูกต้อง: ข้อ จ. การเรียกเก็บยาคืนเป็นหน้าที่ของฝ่ายการตลาดและฝ่ายขาย
💡 Background:
ตามหลักเกณฑ์วิธีการที่ดีในการผลิตยา (PIC/S GMP Chapter 8: Complaints and Product Recall) ระบบการเรียกเก็บยาคืน (Product Recall) ต้องดำเนินการโดยคณะกรรมการเรียกเก็บยาคืนที่มีผู้มีอำนาจตัดสินใจสูงสุด เช่น ฝ่ายประกันคุณภาพ (QA) และผู้รับอนุญาต/ผู้มีหน้าที่ปฏิบัติการ (Pharmacist) มิใช่หน้าที่ของฝ่ายการตลาดหรือฝ่ายขาย เพราะต้องยึดถือความปลอดภัยของผู้บริโภคเป็นสำคัญ
🎯 ทำไมข้อนี้ถึงถูก:
ข้อ จ. ไม่ถูกต้อง เพราะการสั่งเรียกเก็บยาคืนและการประเมินความเสี่ยงเป็นหน้าที่รับผิดชอบหลักของฝ่ายประกันคุณภาพ (Quality Assurance: QA) ร่วมกับผู้มีหน้าที่ปฏิบัติการ (Authorized Person / Pharmacist) และคณะกรรมการเรียกเก็บยาคืน โดยฝ่ายขายและการตลาดมีหน้าที่เพียงประสานงานด้านโลจิสติกส์ในการรวบรวมสินค้าตามคำสั่งเท่านั้น
🔍 ข้ออื่นผิดเพราะอะไร:
- ข้อ ก. (มีแผนกเรียกเก็บยาคืน): ถูกต้องตามเกณฑ์ GMP ที่สถานประกอบการต้องมีระบบและผังองค์กรที่รับผิดชอบงาน Product Recall ที่ชัดเจนและผ่านการซักซ้อม (Mock recall) สม่ำเสมอ
- ข้อ ข. (ยาที่มีปัญหาระดับ 1 ต้องเรียกคืนทันที): ถูกต้อง เพราะ Recall Class 1 เป็นข้อบกพร่องวิกฤตที่อาจทำให้ผู้ใช้ยาเสียชีวิตหรือพิการถาวร ต้องดำเนินการเรียกคืนทันทีภายใน 24-48 ชั่วโมง
- ข้อ ค. (ต้องเก็บสินค้าออกจากท้องตลาดได้เลยทันที): ถูกต้อง เมื่อมีการประกาศเรียกคืนยา ผู้รับอนุญาตต้องสามารถระงับการจำหน่ายและกักกันสินค้าออกจากท้องตลาดได้อย่างรวดเร็วและมีประสิทธิภาพ
- ข้อ ง. (ต้องรายงานองค์การอาหารและยาภายใน 15 วัน): ถูกต้องตามขั้นตอนการสรุปรายงานผลการเรียกเก็บยาคืนฉบับสมบูรณ์ (Reconciliation report) ต่อสำนักงานคณะกรรมการอาหารและยา (อย.)
📖 Guideline อ้างอิง:
PIC/S Guide to Good Manufacturing Practice for Medicinal Products (PE 009-17) Chapter 8 &amp; Thai FDA Recall Guidelines
📌 จุดจำก่อนสอบ:
• Recall Class 1: อันตรายร้ายแรงถึงชีวิต (เรียกคืนถึงระดับผู้ป่วยทันที)
• Recall Class 2: มีผลเสียต่อสุขภาพชั่วคราว (เรียกคืนถึงระดับ รพ./ร้านยา)
• Recall Class 3: ไม่กระทบต่อสุขภาพ แต่ผิดมาตรฐาน/ฉลาก (เรียกคืนถึงระดับผู้ค้าส่ง/รพ.)
• อำนาจการตัดสินใจเรียกคืนเป็นของ QA &amp; Authorized Person ไม่ใช่ฝ่ายขาย/การตลาด</t>
        </is>
      </c>
      <c r="K3" s="100" t="n"/>
      <c r="L3" s="88" t="inlineStr">
        <is>
          <t>GMP Regulations</t>
        </is>
      </c>
      <c r="M3" s="100" t="inlineStr">
        <is>
          <t>Product</t>
        </is>
      </c>
      <c r="N3" s="88" t="inlineStr">
        <is>
          <t>ข้อสอบจริง 2561 ข้อ 18</t>
        </is>
      </c>
      <c r="O3" s="100" t="inlineStr">
        <is>
          <t>ข้อสอบจริง</t>
        </is>
      </c>
      <c r="P3" s="119" t="inlineStr">
        <is>
          <t>ปี 2561</t>
        </is>
      </c>
      <c r="Q3" s="100" t="n"/>
      <c r="R3" s="2" t="n"/>
      <c r="S3" s="2" t="n"/>
      <c r="T3" s="2" t="n"/>
      <c r="U3" s="2" t="n"/>
    </row>
    <row r="4" ht="13.2" customHeight="1" s="49">
      <c r="A4" s="119" t="inlineStr">
        <is>
          <t>2</t>
        </is>
      </c>
      <c r="B4" s="88" t="inlineStr">
        <is>
          <t>ข้อใดคือสภาวะมาตรฐานในการทดสอบความคงตัวของยาในระยะยาว (Long-term stability testing) สำหรับการขึ้นทะเบียนยาในประเทศไทย</t>
        </is>
      </c>
      <c r="C4" s="100" t="n"/>
      <c r="D4" s="88" t="inlineStr">
        <is>
          <t>25°C ± 2°C / 60% ± 5% RH</t>
        </is>
      </c>
      <c r="E4" s="88" t="inlineStr">
        <is>
          <t>30°C ± 2°C / 65% ± 5% RH</t>
        </is>
      </c>
      <c r="F4" s="88" t="inlineStr">
        <is>
          <t>40°C ± 2°C / 75% ± 5% RH</t>
        </is>
      </c>
      <c r="G4" s="88" t="inlineStr">
        <is>
          <t>30°C ± 2°C / 75% ± 5% RH</t>
        </is>
      </c>
      <c r="H4" s="88" t="inlineStr">
        <is>
          <t>25°C ± 2°C / 75% ± 5% RH</t>
        </is>
      </c>
      <c r="I4" s="119" t="n">
        <v>4</v>
      </c>
      <c r="J4" s="88" t="inlineStr">
        <is>
          <t>✅ คำตอบที่ถูกต้อง: ข้อ ง. 30°C ± 2°C / 75% ± 5% RH
💡 Background:
การทดสอบความคงตัวของยาในระยะยาว (Long-term Stability Testing) สำหรับการขึ้นทะเบียนยาในประเทศไทยและกลุ่มประเทศอาเซียน จัดอยู่ในกลุ่มสภาพภูมิอากาศแบบร้อนชื้นสูง (Climatic Zone IVb: Hot and very humid zone) ตามแนวทางของ ICH และ ASEAN Guideline on Stability Study of Drug Product
🎯 ทำไมข้อนี้ถึงถูก:
ข้อ ง. ถูกต้อง เพราะสภาวะมาตรฐานระยะยาวสำหรับ Zone IVb (Hot &amp; Very Humid) คือ อุณหภูมิ 30°C ± 2°C และความชื้นสัมพัทธ์ 75% ± 5% RH ตลอดอายุการเก็บรักษาที่ขอขึ้นทะเบียน (เช่น 24 หรือ 36 เดือน)
🔍 ข้ออื่นผิดเพราะอะไร:
- ข้อ ก. (25°C ± 2°C / 60% ± 5% RH): เป็นสภาวะ Long-term stability สำหรับ Climatic Zone II (Mediterranean/Subtropical zone) เช่น ยุโรป อเมริกา ญี่ปุ่น
- ข้อ ข. (30°C ± 2°C / 65% ± 5% RH): เป็นสภาวะ Long-term stability สำหรับ Climatic Zone IVa (Hot and humid zone)
- ข้อ ค. (40°C ± 2°C / 75% ± 5% RH): เป็นสภาวะการทดสอบความคงตัวแบบเร่ง (Accelerated stability testing) สำหรับทุกโซนรวมถึง Zone IVb เป็นระยะเวลา 6 เดือน
- ข้อ จ. (25°C ± 2°C / 75% ± 5% RH): ไม่ใช่สภาวะมาตรฐานของเขตภูมิอากาศใดตามเกณฑ์ ICH/ASEAN
📖 Guideline อ้างอิง:
ASEAN Guideline on Stability Study of Drug Product &amp; ICH Q1A(R2) Stability Testing of New Drug Substances and Products
📌 จุดจำก่อนสอบ:
• Long-term stability (Zone IVb - Thailand/ASEAN): 30°C ± 2°C / 75% ± 5% RH
• Accelerated stability: 40°C ± 2°C / 75% ± 5% RH (ทดสอบอย่างน้อย 6 เดือน)
• Real-time testing ต้องครอบคลุม Shelf-life ของยาที่ขอขึ้นทะเบียน</t>
        </is>
      </c>
      <c r="K4" s="100" t="n"/>
      <c r="L4" s="88" t="inlineStr">
        <is>
          <t>Stability Testing</t>
        </is>
      </c>
      <c r="M4" s="100" t="inlineStr">
        <is>
          <t>Product</t>
        </is>
      </c>
      <c r="N4" s="88" t="inlineStr">
        <is>
          <t>ข้อสอบจริง 2561 ข้อ 44</t>
        </is>
      </c>
      <c r="O4" s="100" t="inlineStr">
        <is>
          <t>ข้อสอบจริง</t>
        </is>
      </c>
      <c r="P4" s="119" t="inlineStr">
        <is>
          <t>ปี 2561</t>
        </is>
      </c>
      <c r="Q4" s="100" t="n"/>
      <c r="R4" s="2" t="n"/>
      <c r="S4" s="2" t="n"/>
      <c r="T4" s="2" t="n"/>
      <c r="U4" s="2" t="n"/>
    </row>
    <row r="5" ht="13.2" customHeight="1" s="49">
      <c r="A5" s="119" t="inlineStr">
        <is>
          <t>3</t>
        </is>
      </c>
      <c r="B5" s="88" t="inlineStr">
        <is>
          <t>ข้อใดถูกต้องเกี่ยวกับการจัดเตรียมยาเคมีบำบัด (Cytotoxic preparation) เพื่อความปลอดภัยตามมาตรฐานสากล</t>
        </is>
      </c>
      <c r="C5" s="100" t="n"/>
      <c r="D5" s="88" t="inlineStr">
        <is>
          <t>ห้องเตรียมควรเป็น positive pressure เมื่อเทียบกับห้องภายนอก</t>
        </is>
      </c>
      <c r="E5" s="88" t="inlineStr">
        <is>
          <t>ลมเป่าควรเป็นแนว vertical ภายใน Biological Safety Cabinet</t>
        </is>
      </c>
      <c r="F5" s="88" t="inlineStr">
        <is>
          <t>ชุดคลุมปฏิบัติงานเมื่อใช้แล้วสามารถนำกลับมาใช้ซ้ำได้จนกว่าใยผ้าจะเสื่อม</t>
        </is>
      </c>
      <c r="G5" s="88" t="inlineStr">
        <is>
          <t>ภาชนะบรรจุควรทำความสะอาดด้วย alcohol 90%</t>
        </is>
      </c>
      <c r="H5" s="88" t="inlineStr">
        <is>
          <t>การเตรียมใน laminar air flow มีความปลอดภัยมากกว่าการเตรียมใน isolator</t>
        </is>
      </c>
      <c r="I5" s="119" t="n">
        <v>2</v>
      </c>
      <c r="J5" s="88" t="inlineStr">
        <is>
          <t>✅ คำตอบที่ถูกต้อง: ข้อ ข. ลมเป่าควรเป็นแนว vertical ภายใน Biological Safety Cabinet
💡 Background:
การผสมเตรียมยาเคมีบำบัด (Cytotoxic / Chemotherapy reconstitution) เป็นสารอันตรายและก่อการกลายพันธุ์ ต้องใช้อุปกรณ์และสถานที่ที่ปกป้องทั้งตัวผลิตภัณฑ์ (Product protection) และปกป้องผู้ปฏิบัติงานรวมถึงสิ่งแวดล้อม (Personnel &amp; Environmental protection) ตามมาตรฐาน USP &lt;800&gt; และ ASHP Guidelines
🎯 ทำไมข้อนี้ถึงถูก:
ข้อ ข. ถูกต้อง เพราะตู้เตรียมยาเคมีบำบัดต้องเป็น Biological Safety Cabinet (BSC Class II Type B2 หรือ Class II Type A2 ที่ต่อท่อออกภายนอก) หรือ Compounding Aseptic Containment Isolator (CACI) ซึ่งใช้ระบบลมเป่าแบบแนวดิ่ง (Vertical laminar airflow) ดิ่งลงจากเพดานตู้สู่ตะแกรงดูดอากาศด้านล่าง ป้องกันไม่ให้อนุภาคยาฟุ้งกระจายเข้าหาหน้าผู้ปฏิบัติงาน
🔍 ข้ออื่นผิดเพราะอะไร:
- ข้อ ก. (ห้องเตรียมควรเป็น positive pressure เมื่อเทียบกับห้องภายนอก): ผิด เพราะห้องเตรียมยาอันตราย/เคมีบำบัดต้องมีแรงดันอากาศเป็นลบ (Negative pressure: -10 ถึง -30 Pa) เพื่อป้องกันไม่ให้ไอระเหยหรืออนุภาคยาเคมีบำบัดรั่วไหลออกสู่พื้นที่ภายนอก
- ข้อ ค. (ชุดคลุมปฏิบัติงานเมื่อใช้แล้วสามารถนำกลับมาใช้ซ้ำได้จนกว่าใยผ้าจะเสื่อม): ผิด เสื้อกาวน์และชุด PPE สำหรับเตรียมยาเคมีบำบัดต้องเป็นชนิดกันน้ำเคลือบสารพิเศษ (Non-permeable / Lint-free) และใช้แบบครั้งเดียวทิ้ง (Single-use disposable) ห้ามนำกลับมาซักใช้ซ้ำ
- ข้อ ง. (ภาชนะบรรจุควรทำความสะอาดด้วย alcohol 90%): ผิด น้ำยาฆ่าเชื้อมาตรฐานคือ 70% Isopropyl alcohol (70% IPA) ปราศจากเชื้อ เพราะ 70% มีประสิทธิภาพในการแทรกซึมและทำลายเชื้อจุลินทรีย์ได้ดีกว่า 90%
- ข้อ จ. (การเตรียมใน laminar air flow มีความปลอดภัยมากกว่าการเตรียมใน isolator): ผิด Horizontal Laminar Airflow Workbench (LAFW) เป่าลมเข้าหาหน้าผู้ปฏิบัติงานโดยตรง ห้ามใช้เตรียมยาเคมีบำบัดโดยเด็ดขาด ขณะที่ Isolator (CACI) เป็นระบบปิดที่มีความปลอดภัยสูงสุด
📖 Guideline อ้างอิง:
USP &lt;800&gt; Hazardous Drugs—Handling in Healthcare Settings &amp; ASHP Guidelines on Handling Hazardous Drugs
📌 จุดจำก่อนสอบ:
• ตู้เตรียมยาเคมีบำบัด: BSC Class II Type B2 หรือ CACI (Vertical laminar airflow เท่านั้น)
• ห้องเตรียมยาเคมีบำบัด: Negative pressure relative to anteroom (-10 ถึง -30 Pa)
• ห้ามใช้ Horizontal LAFW เตรียมยาเคมีบำบัดเด็ดขาด</t>
        </is>
      </c>
      <c r="K5" s="100" t="n"/>
      <c r="L5" s="88" t="inlineStr">
        <is>
          <t>Sterile Compounding &amp; Safety</t>
        </is>
      </c>
      <c r="M5" s="100" t="inlineStr">
        <is>
          <t>Product</t>
        </is>
      </c>
      <c r="N5" s="88" t="inlineStr">
        <is>
          <t>ข้อสอบเตรียมสอบเภสัช</t>
        </is>
      </c>
      <c r="O5" s="100" t="inlineStr">
        <is>
          <t>แบบฝึกหัด</t>
        </is>
      </c>
      <c r="P5" s="100" t="inlineStr">
        <is>
          <t>RxCU</t>
        </is>
      </c>
      <c r="Q5" s="100" t="n"/>
      <c r="R5" s="2" t="n"/>
      <c r="S5" s="2" t="n"/>
      <c r="T5" s="2" t="n"/>
      <c r="U5" s="2" t="n"/>
    </row>
    <row r="6" ht="13.2" customHeight="1" s="49">
      <c r="A6" s="119" t="inlineStr">
        <is>
          <t>4</t>
        </is>
      </c>
      <c r="B6" s="88" t="inlineStr">
        <is>
          <t>จากโครงสร้างทางเคมี L-dopa ถูกเปลี่ยนเป็น dopamine ในร่างกายด้วยปฏิกิริยาใด</t>
        </is>
      </c>
      <c r="C6" s="100" t="n"/>
      <c r="D6" s="88" t="inlineStr">
        <is>
          <t>Decarboxylation</t>
        </is>
      </c>
      <c r="E6" s="88" t="inlineStr">
        <is>
          <t>Demethylation</t>
        </is>
      </c>
      <c r="F6" s="88" t="inlineStr">
        <is>
          <t>Deamination</t>
        </is>
      </c>
      <c r="G6" s="88" t="inlineStr">
        <is>
          <t>Hydrolysis</t>
        </is>
      </c>
      <c r="H6" s="88" t="inlineStr">
        <is>
          <t>Oxidation</t>
        </is>
      </c>
      <c r="I6" s="119" t="n">
        <v>1</v>
      </c>
      <c r="J6" s="88" t="inlineStr">
        <is>
          <t>✅ คำตอบที่ถูกต้อง: ข้อ ก. Decarboxylation
💡 Background:
ในกระบวนการเมแทบอลิซึมและการสังเคราะห์สารสื่อประสาท catecholamines สารตั้งต้น L-dopa (Levodopa) จะถูกเปลี่ยนเป็น dopamine โดยการตัดหมู่คาร์บอกซิล (-COOH) ออกจากโมเลกุลด้วยเอนไซม์ DOPA decarboxylase (Aromatic L-amino acid decarboxylase: AADC)
🎯 ทำไมข้อนี้ถึงถูก:
ข้อ ก. ถูกต้อง เพราะปฏิกิริยา Decarboxylation คือการดึงคาร์บอนไดออกไซด์ (หมู่ carboxyl) ออกจากโครงสร้าง L-dopa ทำให้ได้โมเลกุล Dopamine ซึ่งเกิดขึ้นทั้งในระบบประสาทส่วนกลาง (CNS) และระบบไหลเวียนโลหิตส่วนปลาย (Peripheral tissues)
🔍 ข้ออื่นผิดเพราะอะไร:
- ข้อ ข. (Demethylation): เป็นการตัดหมู่เมทิล (-CH3) เช่น ปฏิกิริยา O-demethylation หรือ N-demethylation ในตับโดยเอนไซม์ CYP450 ไม่ใช่ปฏิกิริยาเปลี่ยน L-dopa เป็น dopamine
- ข้อ ค. (Deamination): เป็นการตัดหมู่อะมิโน (-NH2) เช่น ปฏิกิริยา Oxidative deamination โดยเอนไซม์ MAO ซึ่งทำหน้าที่ทำลาย dopamine ต่อไปเป็น DOPAC
- ข้อ ง. (Hydrolysis): เป็นการสลายพันธะเอสเทอร์หรือเอไมด์ด้วยน้ำ ไม่ตรงกับโครงสร้างของ L-dopa ที่เป็นกรดอะมิโนอิสระ
- ข้อ จ. (Oxidation): เป็นปฏิกิริยาเพิ่มออกซิเจนหรือสูญเสียอิเล็กตรอน เช่น การออกซิไดซ์ catechol ring เป็น quinone
📖 Guideline อ้างอิง:
Foye’s Principles of Medicinal Chemistry (8th Edition) &amp; Goodman &amp; Gilman’s The Pharmacological Basis of Therapeutics (14th Edition)
📌 จุดจำก่อนสอบ:
• L-dopa -&gt; Dopamine: เอนไซม์ DOPA decarboxylase (Decarboxylation)
• Dopamine -&gt; Norepinephrine: เอนไซม์ Dopamine beta-hydroxylase (Hydroxylation)
• Dopamine degradation: เอนไซม์ MAO (Oxidative deamination) และ COMT (O-methylation)</t>
        </is>
      </c>
      <c r="K6" s="100" t="n"/>
      <c r="L6" s="88" t="inlineStr">
        <is>
          <t>Preformulation &amp; Medicinal Chemistry</t>
        </is>
      </c>
      <c r="M6" s="100" t="inlineStr">
        <is>
          <t>Product</t>
        </is>
      </c>
      <c r="N6" s="88" t="inlineStr">
        <is>
          <t>ข้อสอบเตรียมสอบเภสัช</t>
        </is>
      </c>
      <c r="O6" s="100" t="inlineStr">
        <is>
          <t>แบบฝึกหัด</t>
        </is>
      </c>
      <c r="P6" s="100" t="inlineStr">
        <is>
          <t>RxCU</t>
        </is>
      </c>
      <c r="Q6" s="100" t="n"/>
      <c r="R6" s="2" t="n"/>
      <c r="S6" s="2" t="n"/>
      <c r="T6" s="2" t="n"/>
      <c r="U6" s="2" t="n"/>
    </row>
    <row r="7" ht="13.2" customHeight="1" s="49">
      <c r="A7" s="119" t="inlineStr">
        <is>
          <t>7</t>
        </is>
      </c>
      <c r="B7" s="88" t="inlineStr">
        <is>
          <t>ยาชนิดหนึ่งมี Methylcellulose เป็นส่วนประกอบ เมื่อตั้งทิ้งไว้จะมีความหนืดมากขึ้น แต่เมื่อเขย่าจะมีความหนืดลดลงและเทรินได้ง่าย จัดเป็นลักษณะการไหล (Rheological behavior) แบบใด</t>
        </is>
      </c>
      <c r="C7" s="100" t="n"/>
      <c r="D7" s="88" t="inlineStr">
        <is>
          <t>Newtonian flow</t>
        </is>
      </c>
      <c r="E7" s="88" t="inlineStr">
        <is>
          <t>Dilatant flow (Shear-thickening)</t>
        </is>
      </c>
      <c r="F7" s="88" t="inlineStr">
        <is>
          <t>Pseudoplastic flow พร้อมสมบัติ Thixotropy</t>
        </is>
      </c>
      <c r="G7" s="88" t="inlineStr">
        <is>
          <t>Plastic flow (Bingham bodies)</t>
        </is>
      </c>
      <c r="H7" s="88" t="inlineStr">
        <is>
          <t>Rheopectic flow</t>
        </is>
      </c>
      <c r="I7" s="119" t="n">
        <v>3</v>
      </c>
      <c r="J7" s="88" t="inlineStr">
        <is>
          <t>✅ คำตอบที่ถูกต้อง: ข้อ ค. Pseudoplastic flow พร้อมสมบัติ Thixotropy
💡 Background:
พฤติกรรมการไหลของสารช่วยก่อเจลและสารเพิ่มความหนืดกลุ่มพอลิเมอร์ เช่น Methylcellulose, CMC-Na, Carbomer จัดเป็นของไหลประเภท Non-Newtonian ชนิด Pseudoplastic flow (Shear-thinning system) ซึ่งเมื่อได้รับแรงเฉือน (Shear rate / การเขย่า) โครงสร้างสายพอลิเมอร์จะคลี่ออกและเรียงตัวขนานไปตามทิศทางการไหล ทำให้ความหนืดลดลง (Viscosity decreases)
🎯 ทำไมข้อนี้ถึงถูก:
ข้อ ค. ถูกต้อง เพราะการที่ตำรับมีความหนืดลดลงเมื่อเขย่า (Shear-thinning) และเมื่อตั้งทิ้งไว้เฉยๆ ความหนืดจะค่อยๆ คืนกลับมาสูงขึ้นตามเวลา (Time-dependent structure recovery) คือปรากฏการณ์ Thixotropy ร่วมกับ Pseudoplastic flow ซึ่งเป็นคุณสมบัติในอุดมคติของยาน้ำแขวนตะกอนและยาน้ำเชื่อม เพื่อให้เทรินง่ายเมื่อเขย่า และป้องกันการตกตะกอนเมื่อตั้งทิ้งไว้
🔍 ข้ออื่นผิดเพราะอะไร:
- ข้อ ก. (Newtonian flow): ความหนืดคงที่เสมอ ไม่เปลี่ยนแปลงตามแรงเฉือนหรือเวลา เช่น น้ำ, แอลกอฮอล์, สารละลายน้ำตาลเจือจาง
- ข้อ ข. (Dilatant flow (Shear-thickening)): เมื่อได้รับแรงเฉือนหรือการกวนเร็ว ความหนืดจะยิ่งเพิ่มขึ้นจนกลายเป็นของแข็ง เช่น แป้งข้าวโพดในน้ำที่มีความเข้มข้นสูง
- ข้อ ง. (Plastic flow (Bingham bodies)): ต้องมีแรงเฉือนเริ่มต้นมากกว่าค่า Yield value เสียก่อนของไหลจึงจะเริ่มเคลื่อนที่ เช่น ยาสีฟัน, Flocculated suspensions เข้มข้น
- ข้อ จ. (Rheopectic flow): เมื่อได้รับแรงกวน/แรงเฉือน ความหนืดจะยิ่งเพิ่มขึ้นตามเวลา ซึ่งตรงข้ามกับ Thixotropy
📖 Guideline อ้างอิง:
Martin’s Physical Pharmacy and Pharmaceutical Sciences (7th Edition) Chapter 16: Rheology
📌 จุดจำก่อนสอบ:
• Pseudoplastic flow (Shear-thinning): ความหนืดลดลงเมื่อแรงเฉือนเพิ่มขึ้น (พบในพอลิเมอร์ส่วนใหญ่)
• Thixotropy: การคืนรูปความหนืดที่ต้องใช้เวลาเมื่อหยุดแรงเฉือน (Time-dependent reversible gel-sol-gel transformation)
• Dilatant (Shear-thickening): ความหนืดเพิ่มขึ้นเมื่อแรงเฉือนเพิ่มขึ้น (สารแขวนลอยอนุภาคแน่น &gt;50%)</t>
        </is>
      </c>
      <c r="K7" s="100" t="n"/>
      <c r="L7" s="88" t="inlineStr">
        <is>
          <t>Preformulation &amp; Rheology</t>
        </is>
      </c>
      <c r="M7" s="100" t="inlineStr">
        <is>
          <t>Product</t>
        </is>
      </c>
      <c r="N7" s="88" t="inlineStr">
        <is>
          <t>ข้อสอบเตรียมสอบเภสัช</t>
        </is>
      </c>
      <c r="O7" s="100" t="inlineStr">
        <is>
          <t>แบบฝึกหัด</t>
        </is>
      </c>
      <c r="P7" s="100" t="inlineStr">
        <is>
          <t>RxCU</t>
        </is>
      </c>
      <c r="Q7" s="100" t="n"/>
      <c r="R7" s="2" t="n"/>
      <c r="S7" s="2" t="n"/>
      <c r="T7" s="2" t="n"/>
      <c r="U7" s="2" t="n"/>
    </row>
    <row r="8" ht="13.2" customHeight="1" s="49">
      <c r="A8" s="119" t="inlineStr">
        <is>
          <t>8</t>
        </is>
      </c>
      <c r="B8" s="88" t="inlineStr">
        <is>
          <t>พอลิเมอร์ในข้อใดจัดเป็นสารเคลือบฟิล์มชนิดแตกตัวในลำไส้ (Enteric coating polymer) ที่ละลายได้เฉพาะในสภาวะทางเดินอาหารที่มีค่า pH สูงกว่า 5.5 ขึ้นไป</t>
        </is>
      </c>
      <c r="C8" s="100" t="n"/>
      <c r="D8" s="88" t="inlineStr">
        <is>
          <t>Hydroxypropyl methylcellulose (HPMC)</t>
        </is>
      </c>
      <c r="E8" s="88" t="inlineStr">
        <is>
          <t>Ethyl cellulose (EC)</t>
        </is>
      </c>
      <c r="F8" s="88" t="inlineStr">
        <is>
          <t>Polyethylene glycol (PEG)</t>
        </is>
      </c>
      <c r="G8" s="88" t="inlineStr">
        <is>
          <t>Hydroxypropyl methylcellulose phthalate (HPMCP)</t>
        </is>
      </c>
      <c r="H8" s="88" t="inlineStr">
        <is>
          <t>Povidone (PVP)</t>
        </is>
      </c>
      <c r="I8" s="119" t="n">
        <v>4</v>
      </c>
      <c r="J8" s="88" t="inlineStr">
        <is>
          <t>✅ คำตอบที่ถูกต้อง: ข้อ ง. Hydroxypropyl methylcellulose phthalate (HPMCP)
💡 Background:
พอลิเมอร์เคลือบเม็ดยาชนิดแตกตัวในลำไส้ (Enteric coating polymers) ต้องมีหมู่ฟังก์ชันที่ทนกรดในกระเพาะอาหาร (pH 1.2) โดยไม่ละลาย แต่สามารถแตกตัวเป็นไอออน (Ionization ของหมู่ Carboxyl / Phthalate) และละลายได้ในลำไส้เล็กที่มีสภาวะเป็นกรดอ่อนถึงด่าง (pH &gt; 5.5 - 6.8)
🎯 ทำไมข้อนี้ถึงถูก:
ข้อ ง. ถูกต้อง เพราะ Hydroxypropyl methylcellulose phthalate (HPMCP) รวมถึง Cellulose acetate phthalate (CAP) และ Eudragit L/S มีหมู่ Phthalic acid / Carboxylic acid ester ซึ่งไม่ละลายในกรด pH ต่ำ แต่จะเกิดการละลายเมื่อ pH สูงกว่า 5.5 ขึ้นไป จึงจัดเป็น Enteric polymer มาตรฐาน
🔍 ข้ออื่นผิดเพราะอะไร:
- ข้อ ก. (Hydroxypropyl methylcellulose (HPMC)): เป็นพอลิเมอร์ละลายน้ำได้ดีในทุกช่วง pH ใช้สำหรับการเคลือบฟิล์มชนิดปลดปล่อยทันที (Immediate release film coating)
- ข้อ ข. (Ethyl cellulose (EC)): เป็นพอลิเมอร์ไม่ละลายน้ำในทุกช่วง pH ของทางเดินอาหาร นิยมใช้สำหรับการเคลือบควบคุมการปลดปล่อยแบบยืดเวลา (Extended/Sustained release coating)
- ข้อ ค. (Polyethylene glycol (PEG)): เป็นสารช่วยละลายน้ำ ทำหน้าที่เป็น Pore former หรือ Plasticizer ในสูตรเคลือบ ไม่ใช่สารก่อฟิล์มลำไส้
- ข้อ จ. (Povidone (PVP)): เป็นพอลิเมอร์ละลายน้ำได้ดี ใช้เป็น Binder หรือ Immediate-release coating
📖 Guideline อ้างอิง:
Handbook of Pharmaceutical Excipients (9th Edition) &amp; USP-NF General Chapter &lt;711&gt; Dissolution - Delayed Release
📌 จุดจำก่อนสอบ:
• Enteric polymers (ละลายที่ pH &gt; 5.5-6.8): CAP, HPMCP, HPMC-AS, PVAP, Eudragit L, Eudragit S, Shellac
• Immediate release polymers (ละลายน้ำทุก pH): HPMC, HPC, PVA, Povidone
• Extended release insoluble polymers: Ethyl cellulose (EC), Cellulose acetate, Eudragit RS/RL</t>
        </is>
      </c>
      <c r="K8" s="100" t="n"/>
      <c r="L8" s="88" t="inlineStr">
        <is>
          <t>Preformulation &amp; Polymer Coating</t>
        </is>
      </c>
      <c r="M8" s="100" t="inlineStr">
        <is>
          <t>Product</t>
        </is>
      </c>
      <c r="N8" s="88" t="inlineStr">
        <is>
          <t>ข้อสอบจริง 2562 / 2566</t>
        </is>
      </c>
      <c r="O8" s="100" t="inlineStr">
        <is>
          <t>ข้อสอบจริง</t>
        </is>
      </c>
      <c r="P8" s="119" t="inlineStr">
        <is>
          <t>ปี 2562</t>
        </is>
      </c>
      <c r="Q8" s="100" t="n"/>
      <c r="R8" s="2" t="n"/>
      <c r="S8" s="2" t="n"/>
      <c r="T8" s="2" t="n"/>
      <c r="U8" s="2" t="n"/>
    </row>
    <row r="9" ht="13.2" customHeight="1" s="49">
      <c r="A9" s="119" t="inlineStr">
        <is>
          <t>9</t>
        </is>
      </c>
      <c r="B9" s="88" t="inlineStr">
        <is>
          <t>สารช่วยในสูตรตำรับ (Excipients) ชนิดใดจัดเป็นสารช่วยแตกตัวประสิทธิภาพสูง (Superdisintegrant) ที่ออกฤทธิ์ด้วยการดูดซับน้ำและพองตัวอย่างรวดเร็ว</t>
        </is>
      </c>
      <c r="C9" s="100" t="n"/>
      <c r="D9" s="88" t="inlineStr">
        <is>
          <t>Croscarmellose sodium</t>
        </is>
      </c>
      <c r="E9" s="88" t="inlineStr">
        <is>
          <t>Talcum</t>
        </is>
      </c>
      <c r="F9" s="88" t="inlineStr">
        <is>
          <t>Povidone K30</t>
        </is>
      </c>
      <c r="G9" s="88" t="inlineStr">
        <is>
          <t>Gelatin</t>
        </is>
      </c>
      <c r="H9" s="88" t="inlineStr">
        <is>
          <t>Methyl cellulose</t>
        </is>
      </c>
      <c r="I9" s="119" t="n">
        <v>1</v>
      </c>
      <c r="J9" s="88" t="inlineStr">
        <is>
          <t>✅ คำตอบที่ถูกต้อง: ข้อ ก. Croscarmellose sodium
💡 Background:
สารช่วยแตกตัวประสิทธิภาพสูง (Superdisintegrants) เป็นสารช่วยในตำรับยาเม็ดที่ใช้ในปริมาณน้อย (1-5% w/w) แต่มีประสิทธิภาพในการทำให้เม็ดยาแตกตัวภายในไม่กี่วินาทีถึงนาที ผ่านกลไกการดูดซับน้ำเข้าสู่โครงสร้างอย่างรวดเร็ว (Wicking / Capillary action) ตามด้วยการพองตัวแบบมหาศาล (Rapid swelling)
🎯 ทำไมข้อนี้ถึงถูก:
ข้อ ก. ถูกต้อง เพราะ Croscarmellose sodium (Cross-linked sodium carboxymethylcellulose / Ac-Di-Sol) เป็น Superdisintegrant ชนิดโครงสร้างร่างแหข้ามสายที่ดูดน้ำและพองตัวได้สูงถึง 4-8 เท่าในเวลาอันรวดเร็วโดยไม่เกิดเมือกเหนียวขัดขวางการกระจายตัว
🔍 ข้ออื่นผิดเพราะอะไร:
- ข้อ ข. (Talcum): ทำหน้าที่เป็น Glidant (สารช่วยการไหล) และ Lubricant / Anti-tacking agent ไม่ใช่สารช่วยแตกตัว
- ข้อ ค. (Povidone K30): ทำหน้าที่เป็น Binder (สารยึดเกาะ) ในกระบวนการทำแกรนูล
- ข้อ ง. (Gelatin): ทำหน้าที่เป็น Binder หรือวัสดุทำเปลือกแคปซูล
- ข้อ จ. (Methyl cellulose): ทำหน้าที่เป็น Binder หรือสารเพิ่มความหนืด / สารแขวนตะกอน
📖 Guideline อ้างอิง:
Handbook of Pharmaceutical Excipients (9th Edition) &amp; Ansel’s Pharmaceutical Dosage Forms (11th Edition)
📌 จุดจำก่อนสอบ:
• 3 Superdisintegrants หลักที่ออกสอบบ่อยที่สุด:
  1. Croscarmellose sodium (Ac-Di-Sol) -&gt; Cross-linked Na CMC (Wicking &amp; Swelling)
  2. Sodium starch glycolate (Explotab / Primojel) -&gt; Cross-linked starch (Rapid swelling 200-300%)
  3. Crospovidone (Polyplasdone XL) -&gt; Cross-linked PVP (Wicking &amp; Rapid moisture uptake)</t>
        </is>
      </c>
      <c r="K9" s="100" t="n"/>
      <c r="L9" s="88" t="inlineStr">
        <is>
          <t>Preformulation &amp; Excipients</t>
        </is>
      </c>
      <c r="M9" s="100" t="inlineStr">
        <is>
          <t>Product</t>
        </is>
      </c>
      <c r="N9" s="88" t="inlineStr">
        <is>
          <t>ข้อสอบจริง 2561 ข้อ 108 / 2567 ข้อ 15</t>
        </is>
      </c>
      <c r="O9" s="100" t="inlineStr">
        <is>
          <t>ข้อสอบจริง</t>
        </is>
      </c>
      <c r="P9" s="119" t="inlineStr">
        <is>
          <t>ปี 2561</t>
        </is>
      </c>
      <c r="Q9" s="100" t="n"/>
      <c r="R9" s="2" t="n"/>
      <c r="S9" s="2" t="n"/>
      <c r="T9" s="2" t="n"/>
      <c r="U9" s="2" t="n"/>
    </row>
    <row r="10" ht="13.2" customHeight="1" s="49">
      <c r="A10" s="119" t="inlineStr">
        <is>
          <t>10</t>
        </is>
      </c>
      <c r="B10" s="88" t="inlineStr">
        <is>
          <t>ตามมาตรฐาน GMP PIC/S Annex 1 ในการผลิตและบรรจุยาฉีด Insulin ซึ่งเตรียมด้วยกระบวนการปลอดเชื้อ (Aseptic processing) ต้องดำเนินการในห้องสะอาด (Cleanroom) ระดับใด</t>
        </is>
      </c>
      <c r="C10" s="100" t="n"/>
      <c r="D10" s="88" t="inlineStr">
        <is>
          <t>Grade A ทั้งในจุดสัมผัสยาและสภาพแวดล้อมพื้นหลัง</t>
        </is>
      </c>
      <c r="E10" s="88" t="inlineStr">
        <is>
          <t>Grade D สำหรับทั้งกระบวนการเตรียมและบรรจุ</t>
        </is>
      </c>
      <c r="F10" s="88" t="inlineStr">
        <is>
          <t>Grade C สำหรับทั้งกระบวนการเตรียมและบรรจุ</t>
        </is>
      </c>
      <c r="G10" s="88" t="inlineStr">
        <is>
          <t>Grade A ในจุดสัมผัสยา โดยมีสภาพแวดล้อมพื้นหลังเป็น Grade B</t>
        </is>
      </c>
      <c r="H10" s="88" t="inlineStr">
        <is>
          <t>Grade B ในจุดสัมผัสยา โดยมีสภาพแวดล้อมพื้นหลังเป็น Grade C</t>
        </is>
      </c>
      <c r="I10" s="119" t="n">
        <v>4</v>
      </c>
      <c r="J10" s="88" t="inlineStr">
        <is>
          <t>✅ คำตอบที่ถูกต้อง: ข้อ ง. Grade A ในจุดสัมผัสยา โดยมีสภาพแวดล้อมพื้นหลังเป็น Grade B
💡 Background:
ยาฉีด Insulin เป็นสารชีววัตถุกลุ่มโปรตีนที่ไม่ทนต่อความร้อนสูง จึงไม่สามารถผ่านการฆ่าเชื้อในขั้นตอนสุดท้าย (Terminal sterilization ด้วย Autoclave) ได้ ต้องผลิตและบรรจุด้วยกระบวนการปลอดเชื้อ (Aseptic processing and filling) ผ่านการกรอง 0.22 ไมครอน
🎯 ทำไมข้อนี้ถึงถูก:
ข้อ ง. ถูกต้อง เพราะตามมาตรฐาน GMP PIC/S Annex 1 (Manufacture of Sterile Medicinal Products) จุดปฏิบัติการวิกฤตที่มีการเปิดสัมผัสยาปลอดเชื้อและบรรจุลงภาชนะ (Filling zone) จะต้องอยู่ในสภาวะ Grade A (Laminar airflow velocity 0.36-0.54 m/s, อนุภาค &gt;= 0.5 µm เท่ากับศูนย์ในการปฏิบัติงาน) และต้องมีห้องสภาพแวดล้อมพื้นหลัง (Background environment) เป็น Grade B
🔍 ข้ออื่นผิดเพราะอะไร:
- ข้อ ก. (Grade A ทั้งในจุดสัมผัสยาและสภาพแวดล้อมพื้นหลัง): ไม่ถูกต้องในทางวิศวกรรม Cleanroom เพราะพื้นที่รอบนอกไม่ต้องใช้ Grade A ทั้งห้อง แต่ควบคุมสภาพแวดล้อมพื้นหลังเป็น Grade B
- ข้อ ข. (Grade D สำหรับทั้งกระบวนการเตรียมและบรรจุ): Grade D ใช้สำหรับขั้นตอนเตรียมภาชนะหรือผลิตภัณฑ์ Non-sterile เท่านั้น ไม่สามารถใช้บรรจุยาฉีดปลอดเชื้อได้
- ข้อ ค. (Grade C สำหรับทั้งกระบวนการเตรียมและบรรจุ): Grade C ใช้สำหรับเตรียมสารละลายก่อนกรองฆ่าเชื้อ หรือใช้บรรจุยาที่มี Terminal sterilization ในภายหลัง
- ข้อ จ. (Grade B ในจุดสัมผัสยา โดยมีสภาพแวดล้อมพื้นหลังเป็น Grade C): ผิดระดับ เพราะจุดสัมผัสยาปลอดเชื้อโดยตรงต้องเป็น Grade A เท่านั้น
📖 Guideline อ้างอิง:
PIC/S GMP Guide Annex 1: Manufacture of Sterile Medicinal Products (2022/2023 Revision)
📌 จุดจำก่อนสอบ:
• Aseptic preparation &amp; filling (ยาไม่ทนร้อน): จุดสัมผัสยา = Grade A, สภาพแวดล้อมรอบข้าง = Grade B
• Terminal sterilization (ยาทนร้อน นึ่งฆ่าเชื้อท้ายสุด): เตรียมยา = Grade C/D, บรรจุยา = Grade A/C
• Grade A: ลม Laminar flow 0.45 m/s ± 20%, นับอนุภาค &gt;= 0.5 µm ไม่เกิน 3,520 อนุภาค/m³ (At rest) / 3,520 (In operation)</t>
        </is>
      </c>
      <c r="K10" s="100" t="n"/>
      <c r="L10" s="88" t="inlineStr">
        <is>
          <t>GMP PIC/S &amp; Sterile Manufacturing</t>
        </is>
      </c>
      <c r="M10" s="100" t="inlineStr">
        <is>
          <t>Product</t>
        </is>
      </c>
      <c r="N10" s="88" t="inlineStr">
        <is>
          <t>ข้อสอบจริง 2566 Day 2 ข้อ 97</t>
        </is>
      </c>
      <c r="O10" s="100" t="inlineStr">
        <is>
          <t>ข้อสอบจริง</t>
        </is>
      </c>
      <c r="P10" s="119" t="inlineStr">
        <is>
          <t>ปี 2566</t>
        </is>
      </c>
      <c r="Q10" s="100" t="n"/>
      <c r="R10" s="2" t="n"/>
      <c r="S10" s="2" t="n"/>
      <c r="T10" s="2" t="n"/>
      <c r="U10" s="2" t="n"/>
    </row>
    <row r="11" ht="13.2" customHeight="1" s="49">
      <c r="A11" s="119" t="inlineStr">
        <is>
          <t>11</t>
        </is>
      </c>
      <c r="B11" s="88" t="inlineStr">
        <is>
          <t>โรงงานผลิตยาแผนปัจจุบันที่ประสงค์จะผลิตยาปฏิชีวนะกลุ่ม Penicillin ตามหลักเกณฑ์มาตรฐาน GMP PIC/S จะต้องออกแบบสถานที่ผลิตและระบบวิศวกรรมอย่างไร</t>
        </is>
      </c>
      <c r="C11" s="100" t="n"/>
      <c r="D11" s="88" t="inlineStr">
        <is>
          <t>ผลิตในอาคารเดียวกันได้โดยใช้วิธีสลับรอบการผลิต (Campaign production)</t>
        </is>
      </c>
      <c r="E11" s="88" t="inlineStr">
        <is>
          <t>แยกอาคารผลิตแต่สามารถเชื่อมต่อระบบปรับอากาศ (HVAC) และระบบน้ำร่วมกันได้</t>
        </is>
      </c>
      <c r="F11" s="88" t="inlineStr">
        <is>
          <t>ต้องแยกอาคารผลิตและแยกระบบสาธารณูปโภค (HVAC/Water) โดยเด็ดขาด</t>
        </is>
      </c>
      <c r="G11" s="88" t="inlineStr">
        <is>
          <t>สามารถผลิตในห้องร่วมกับยาอื่นได้หากติดตั้ง HEPA filter ประจำเครื่องจักร</t>
        </is>
      </c>
      <c r="H11" s="88" t="inlineStr">
        <is>
          <t>ผลิตร่วมกับผลิตภัณฑ์อื่นได้หากผ่านการทดสอบ Cleaning validation อย่างเข้มงวด</t>
        </is>
      </c>
      <c r="I11" s="119" t="n">
        <v>3</v>
      </c>
      <c r="J11" s="88" t="inlineStr">
        <is>
          <t>✅ คำตอบที่ถูกต้อง: ข้อ ค. ต้องแยกอาคารผลิตและแยกระบบสาธารณูปโภค (HVAC/Water) โดยเด็ดขาด
💡 Background:
ยาปฏิชีวนะกลุ่มเพนิซิลลิน (Penicillin / Beta-lactams) เป็นสารที่มีความเสี่ยงสูงมากต่อการกระตุ้นให้เกิดปฏิกิริยาการแพ้รุนแรงถึงแก่ชีวิต (Severe anaphylactic shock) แม้ได้รับปริมาณปนเปื้อนเพียงเล็กน้อย (Trace amounts)
🎯 ทำไมข้อนี้ถึงถูก:
ข้อ ค. ถูกต้อง เพราะตามข้อกำหนด GMP PIC/S Chapter 3 &amp; 5 ผลิตภัณฑ์กลุ่ม Penicillin, Cephalosporin, Cytotoxics, Sex hormones และ Spore-forming biologicals จะต้องผลิตในสถานที่ผลิตเฉพาะที่เป็นอิสระ (Dedicated and completely self-contained facilities) โดยต้องแยกอาคารผลิต แยกระบบปรับอากาศระบายอากาศ (Dedicated HVAC) และแยกระบบน้ำ/สาธารณูปโภคโดยเด็ดขาด ห้ามผลิตร่วมกับยาอื่นโดยใช้วิธี Campaign production หรือใช้อากาศหมุนเวียนร่วมกัน
🔍 ข้ออื่นผิดเพราะอะไร:
- ข้อ ก. (ผลิตในอาคารเดียวกันได้โดยใช้วิธีสลับรอบการผลิต (Campaign production)): ผิดอย่างร้ายแรง เกณฑ์ GMP ห้ามใช้ Campaign production กับกลุ่ม Penicillin เนื่องจากความเสี่ยง Anaphylaxis ของผู้ป่วยที่แพ้ยา
- ข้อ ข. (แยกอาคารผลิตแต่สามารถเชื่อมต่อระบบปรับอากาศ (HVAC) และระบบน้ำร่วมกันได้): ผิด ระบบ HVAC ต้องแยกเป็นเอกเทศเพื่อป้องกันการปนเปื้อนข้าม (Cross-contamination) ผ่านท่อลม
- ข้อ ง. (สามารถผลิตในห้องร่วมกับยาอื่นได้หากติดตั้ง HEPA filter ประจำเครื่องจักร): ผิด ไม่เพียงพอต่อการควบคุมความเสี่ยงของ Penicillin ตามเกณฑ์ PIC/S
- ข้อ จ. (ผลิตร่วมกับผลิตภัณฑ์อื่นได้หากผ่านการทดสอบ Cleaning validation อย่างเข้มงวด): ผิด ต่อให้ Cleaning validation ผ่าน ก็ไม่อนุญาตให้ผลิต Penicillin ในสายการผลิตยาทั่วไป
📖 Guideline อ้างอิง:
PIC/S GMP Guide Chapter 3 (Premises and Equipment) &amp; Chapter 5 (Production - Prevention of Cross-contamination)
📌 จุดจำก่อนสอบ:
• ยาที่ต้องมี Dedicated &amp; Contained Facility เท่านั้น: Penicillins, Highly sensitizing materials, Certain highly active biologicals (e.g. BCG)
• ระบบ HVAC ต้องแยกอิสระ (Dedicated Air Handling Unit - AHU) และมีแรงดันเป็นลบเทียบกับภายนอก เพื่อกันฝุ่นฟุ้งกระจาย</t>
        </is>
      </c>
      <c r="K11" s="100" t="n"/>
      <c r="L11" s="88" t="inlineStr">
        <is>
          <t>GMP Facility Design &amp; Cross-Contamination</t>
        </is>
      </c>
      <c r="M11" s="100" t="inlineStr">
        <is>
          <t>Product</t>
        </is>
      </c>
      <c r="N11" s="88" t="inlineStr">
        <is>
          <t>ข้อสอบจริง 2566 Day 2 ข้อ 76</t>
        </is>
      </c>
      <c r="O11" s="100" t="inlineStr">
        <is>
          <t>ข้อสอบจริง</t>
        </is>
      </c>
      <c r="P11" s="119" t="inlineStr">
        <is>
          <t>ปี 2566</t>
        </is>
      </c>
      <c r="Q11" s="100" t="n"/>
      <c r="R11" s="2" t="n"/>
      <c r="S11" s="2" t="n"/>
      <c r="T11" s="2" t="n"/>
      <c r="U11" s="2" t="n"/>
    </row>
    <row r="12" ht="13.2" customHeight="1" s="49">
      <c r="A12" s="100" t="n">
        <v>12</v>
      </c>
      <c r="B12" s="88" t="inlineStr">
        <is>
          <t>จากตำรับน้ำตาเทียม หากในสูตรไม่มีสารเพิ่มความหนืดและสารหล่อลื่น Hydroxypropyl-guar สารในข้อใดสามารถนำมาใช้ทำหน้าที่เป็น Demulcent และสารเพิ่มความหนืดแทนได้อย่างเหมาะสมที่สุด</t>
        </is>
      </c>
      <c r="C12" s="100" t="n"/>
      <c r="D12" s="88" t="inlineStr">
        <is>
          <t>Ethyl cellulose</t>
        </is>
      </c>
      <c r="E12" s="88" t="inlineStr">
        <is>
          <t>Cellulose acetate</t>
        </is>
      </c>
      <c r="F12" s="88" t="inlineStr">
        <is>
          <t>Polysorbate 80</t>
        </is>
      </c>
      <c r="G12" s="88" t="inlineStr">
        <is>
          <t>Sorbitol</t>
        </is>
      </c>
      <c r="H12" s="88" t="inlineStr">
        <is>
          <t>Polyvinyl alcohol (PVA)</t>
        </is>
      </c>
      <c r="I12" s="100" t="n">
        <v>5</v>
      </c>
      <c r="J12" s="88" t="inlineStr">
        <is>
          <t>✅ คำตอบที่ถูกต้อง: ข้อ จ. Polyvinyl alcohol (PVA)
💡 Background:
Hydroxypropyl-guar (HP-guar) ในตำรับน้ำตาเทียม (Artificial tears) ทำหน้าที่เป็น Ophthalmic demulcent / Viscosity-increasing polymer เพื่อเคลือบและรักษาความชุ่มชื้นบนกระจกตา เลียนแบบชั้น Mucin ในฟิล์มน้ำตาตามธรรมชาติ
🎯 ทำไมข้อนี้ถึงถูก:
ข้อ จ. ถูกต้อง เพราะ Polyvinyl alcohol (PVA) เป็นพอลิเมอร์สังเคราะห์ที่ละลายน้ำได้ดี มีความคงตัวสูง เข้ากันได้กับเนื้อเยื่อตา (Biocompatible) และนิยมใช้เป็นสารหล่อลื่นตา/สารเพิ่มความหนืด (Demulcent / Viscosity enhancer) ในน้ำตาเทียมมาตรฐานร่วมกับกลุ่ม HPMC, CMC-Na และ Povidone (PVP)
🔍 ข้ออื่นผิดเพราะอะไร:
- ข้อ ก. (Ethyl cellulose): เป็นพอลิเมอร์ที่ไม่ละลายน้ำ จึงไม่สามารถนำมาเตรียมเป็นสารละลายน้ำตาเทียมสูตรน้ำได้
- ข้อ ข. (Cellulose acetate): เป็นพอลิเมอร์ที่ไม่ละลายน้ำ นิยมใช้ทำเยื่อแผ่น Semi-permeable membrane สำหรับระบบ Osmotic pump
- ข้อ ค. (Polysorbate 80): เป็นสารลดแรงตึงผิวชนิดไม่มีประจุ (Non-ionic surfactant) ใช้เป็น Solubilizer หรือ Emulsifier ไม่ใช่สารหล่อลื่นฟิล์มหลัก
- ข้อ ง. (Sorbitol): ทำหน้าที่เป็น Osmolality/Tonicity adjusting agent (สารปรับแรงดันออสโมติก) หรือ Humectant ไม่ใช่สารเพิ่มความหนืดหลัก
📖 Guideline อ้างอิง:
USP-NF Ophthalmic Preparations &lt;771&gt; &amp; Remington: The Science and Practice of Pharmacy (23rd Edition)
📌 จุดจำก่อนสอบ:
• Ophthalmic Demulcents/Polymers ในน้ำตาเทียม: PVA, PVP (Povidone), HPMC (Hypromellose), CMC-Na, Carbomer, Dextran 70, Hydroxypropyl-guar
• ยาหยอดตาต้องปลอดเชื้อ (Sterile), Isotonic (0.6-2.0% NaCl eq.), pH 6.5-8.5 และมีอนุภาคไม่ระคายเคือง</t>
        </is>
      </c>
      <c r="K12" s="100" t="n"/>
      <c r="L12" s="88" t="inlineStr">
        <is>
          <t>Pharmaceutical Technology General</t>
        </is>
      </c>
      <c r="M12" s="100" t="inlineStr">
        <is>
          <t>Product</t>
        </is>
      </c>
      <c r="N12" s="88" t="inlineStr">
        <is>
          <t>ข้อสอบจริง Product ปี 2567 ข้อ 6</t>
        </is>
      </c>
      <c r="O12" s="100" t="inlineStr">
        <is>
          <t>ข้อสอบจริง</t>
        </is>
      </c>
      <c r="P12" s="100" t="inlineStr">
        <is>
          <t>ปี 2567</t>
        </is>
      </c>
      <c r="Q12" s="100" t="n"/>
      <c r="R12" s="2" t="n"/>
      <c r="S12" s="2" t="n"/>
      <c r="T12" s="2" t="n"/>
      <c r="U12" s="2" t="n"/>
    </row>
    <row r="13" ht="13.2" customHeight="1" s="49">
      <c r="A13" s="100" t="n">
        <v>13</v>
      </c>
      <c r="B13" s="88" t="inlineStr">
        <is>
          <t>การตรวจวิเคราะห์หาปริมาณน้ำผลึกและปริมาณน้ำทั้งหมดในวัตถุดิบตัวยา Ferrous Sulfate Heptahydrate (FeSO4·7H2O) ตามข้อกำหนดเภสัชตำรับ ต้องใช้วิธีวิเคราะห์ใด</t>
        </is>
      </c>
      <c r="C13" s="100" t="n"/>
      <c r="D13" s="88" t="inlineStr">
        <is>
          <t>Karl Fischer Titration (Water Determination Method Ia)</t>
        </is>
      </c>
      <c r="E13" s="88" t="inlineStr">
        <is>
          <t>Loss on Drying (LOD)</t>
        </is>
      </c>
      <c r="F13" s="34" t="inlineStr">
        <is>
          <t>Thermogravimetric Analysis (TGA)</t>
        </is>
      </c>
      <c r="G13" s="34" t="inlineStr">
        <is>
          <t>Azeotropic Distillation Method</t>
        </is>
      </c>
      <c r="H13" s="34" t="inlineStr">
        <is>
          <t>Gas Chromatography with TCD</t>
        </is>
      </c>
      <c r="I13" s="100" t="n">
        <v>1</v>
      </c>
      <c r="J13" s="88" t="inlineStr">
        <is>
          <t>✅ คำตอบที่ถูกต้อง: ข้อ ก. Karl Fischer Titration (Water Determination Method Ia)
💡 Background:
การหาปริมาณน้ำในวัตถุดิบทางเภสัชกรรมแบ่งออกเป็น 2 แนวทางหลัก: 1. Loss on Drying (LOD) ซึ่งวัดน้ำหนักที่หายไปของสารระเหยได้ทั้งหมดเมื่อได้รับความร้อน และ 2. Karl Fischer Titration ซึ่งเป็นปฏิกิริยาเคมีเฉพาะเจาะจงกับโมเลกุลของน้ำ (Specific stoichiometric reaction)
🎯 ทำไมข้อนี้ถึงถูก:
ข้อ ก. ถูกต้อง เพราะ Ferrous sulfate heptahydrate (FeSO4·7H2O) เป็นสารที่มีน้ำผลึก (Hydrate water / Bound water) สูงถึง 7 โมเลกุล และตัวยา Fe2+ ไวต่อการถูกออกซิไดซ์ด้วยความร้อนไปเป็น Fe3+ หากใช้วิธีอบความร้อน LOD จะเกิดการสูญเสียน้ำหนักที่ไม่เฉพาะเจาะจงและการสลายตัวของสาร เภสัชตำรับ USP/BP จึงกำหนดให้ใช้วิธี Karl Fischer Titration (Water determination Method I) ซึ่งทำปฏิกิริยาเคมีกับโมเลกุลน้ำโดยตรงได้อย่างถูกต้องแม่นยำ
🔍 ข้ออื่นผิดเพราะอะไร:
- ข้อ ข. (Loss on Drying (LOD)): วัดสารระเหยทั้งหมดรวมถึงสารอินทรีย์ที่ระเหยได้ ไม่ได้วัดเฉพาะเจาะจงกับน้ำ และความร้อนอาจทำให้ Fe2+ เสื่อมสลาย
- ข้อ ค. (Thermogravimetric Analysis (TGA)): เป็นเครื่องมือวิเคราะห์เชิงความร้อนเพื่อศึกษาอุณหภูมิการสูญเสียน้ำผลึก แต่ไม่ใช่วิธีมาตรฐานเภสัชตำรับสำหรับการตรวจรับรองวัตถุดิบประจำรุ่น
- ข้อ ง. (Azeotropic Distillation Method): ใช้กับสมุนไพรหรือสารสกัดที่มีน้ำมันหอมระเหยและน้ำปริมาณมาก (Toluene distillation) ไม่นิยมใช้กับเกลืออนินทรีย์บริสุทธิ์
- ข้อ จ. (Gas Chromatography with TCD): ไม่ใช่วิธีมาตรฐานทั่วไปในเภสัชตำรับสำหรับการหาปริมาณน้ำผลึกในเกลือแร่
📖 Guideline อ้างอิง:
USP-NF General Chapter &lt;921&gt; Water Determination &amp; Thai Pharmacopoeia (TP)
📌 จุดจำก่อนสอบ:
• Karl Fischer Titration: ทำปฏิกิริยาเฉพาะเจาะจงกับ H2O (I2 + SO2 + H2O + 3 Base -&gt; Specific redox)
• Loss on Drying (LOD): วัดน้ำหนักที่หายไปของสารระเหยได้ทั้งหมด (Water + Volatiles) ที่อุณหภูมิกำหนด (เช่น 105°C)</t>
        </is>
      </c>
      <c r="K13" s="100" t="n"/>
      <c r="L13" s="88" t="inlineStr">
        <is>
          <t>Pharmaceutical Technology General</t>
        </is>
      </c>
      <c r="M13" s="100" t="inlineStr">
        <is>
          <t>Product</t>
        </is>
      </c>
      <c r="N13" s="88" t="inlineStr">
        <is>
          <t>ข้อสอบจริง Product ปี 2567 ข้อ 7</t>
        </is>
      </c>
      <c r="O13" s="100" t="inlineStr">
        <is>
          <t>ข้อสอบจริง</t>
        </is>
      </c>
      <c r="P13" s="100" t="inlineStr">
        <is>
          <t>ปี 2567</t>
        </is>
      </c>
      <c r="Q13" s="100" t="n"/>
      <c r="R13" s="2" t="n"/>
      <c r="S13" s="2" t="n"/>
      <c r="T13" s="2" t="n"/>
      <c r="U13" s="2" t="n"/>
    </row>
    <row r="14" ht="13.2" customHeight="1" s="49">
      <c r="A14" s="100" t="n">
        <v>14</v>
      </c>
      <c r="B14" s="88" t="inlineStr">
        <is>
          <t>จากการศึกษาแบบไปข้างหน้า (Cohort study) เกี่ยวกับความสัมพันธ์ระหว่างการใช้ยาลดความดันกลุ่ม ACEIs กับการเกิดอาการไอแห้ง พบว่าในกลุ่มผู้ใช้ยา ACEIs เกิดอาการไอ 33.5% ขณะที่กลุ่มผู้ใช้ยาลดความดันกลุ่มอื่นเกิดอาการไอ 9.33% จงคำนวณหาค่าความเสี่ยงสัมพัทธ์ (Relative Risk: RR) ของการเกิดอาการไอกับการใช้ยา ACEIs</t>
        </is>
      </c>
      <c r="C14" s="100" t="inlineStr">
        <is>
          <t>[แนบรูป: ข้อสอบ Product ปี 2567 รหัสรูปภาพ image2]</t>
        </is>
      </c>
      <c r="D14" s="88" t="inlineStr">
        <is>
          <t>3.59</t>
        </is>
      </c>
      <c r="E14" s="88" t="inlineStr">
        <is>
          <t>3.33</t>
        </is>
      </c>
      <c r="F14" s="88" t="inlineStr">
        <is>
          <t>0.28</t>
        </is>
      </c>
      <c r="G14" s="88" t="inlineStr">
        <is>
          <t>2.69</t>
        </is>
      </c>
      <c r="H14" s="88" t="inlineStr">
        <is>
          <t>0.30</t>
        </is>
      </c>
      <c r="I14" s="100" t="n">
        <v>1</v>
      </c>
      <c r="J14" s="88" t="inlineStr">
        <is>
          <t>✅ คำตอบที่ถูกต้อง: ข้อ ก. 3.59
💡 Background:
การศึกษาแบบ Cohort study เป็นการติดตามกลุ่มตัวชี้วัดไปข้างหน้า โดยค่าสถิติหลักในการวัดขนาดความสัมพันธ์ระหว่างปัจจัยสัมผัส (Exposure) กับการเกิดโรค/เหตุการณ์ไม่พึงประสงค์ (Outcome) คือ Relative Risk (RR) หรือ Risk Ratio
🎯 ทำไมข้อนี้ถึงถูก:
ข้อ ก. ถูกต้อง จากสูตรคำนวณ Relative Risk (RR):
RR = (อุบัติการณ์การเกิดเหตุการณ์ในกลุ่มที่สัมผัสยา ACEIs) / (อุบัติการณ์การเกิดเหตุการณ์ในกลุ่มที่ไม่สัมผัสยา ACEIs)
RR = 33.5% / 9.33% = 0.335 / 0.0933 = 3.5905 ≈ 3.59
แปลผล: ผู้ที่ใช้ยา ACEIs มีความเสี่ยงที่จะเกิดอาการไอแห้งมากกว่าผู้ที่ใช้ยาลดความดันกลุ่มอื่นถึง 3.59 เท่า
🔍 ข้ออื่นผิดเพราะอะไร:
- ข้อ ข. (3.33): เป็นตัวเลขคลาดเคลื่อนจากการนำตัวเลขหลักมาลบหรือประมาณค่าผิดวิธี
- ข้อ ค. (0.28): เป็นค่าส่วนกลับ 1 / RR = 9.33 / 33.5 = 0.278 ซึ่งเป็นการคำนวณกลับเศษเป็นส่วน
- ข้อ ง. (2.69): เป็นตัวเลขคำนวณที่ผิดสัดส่วน
- ข้อ จ. (0.30): เป็นค่าปัดเศษของส่วนกลับ
📖 Guideline อ้างอิง:
Principles of Epidemiology in Public Health Practice (CDC) &amp; Pharmacoepidemiology (6th Edition)
📌 จุดจำก่อนสอบ:
• Cohort Study -&gt; วัดความเสี่ยงด้วย Relative Risk (RR = I_exposed / I_unexposed)
• Case-Control Study -&gt; วัดความเสี่ยงด้วย Odds Ratio (OR = ad / bc)
• RR &gt; 1: ปัจจัยสัมผัสเพิ่มความเสี่ยงต่อการเกิดเหตุการณ์ (Risk factor)
• RR &lt; 1: ปัจจัยสัมผัสช่วยป้องกันการเกิดเหตุการณ์ (Protective factor)</t>
        </is>
      </c>
      <c r="K14" s="100" t="n"/>
      <c r="L14" s="88" t="inlineStr">
        <is>
          <t>Pharmaceutical Technology General</t>
        </is>
      </c>
      <c r="M14" s="100" t="inlineStr">
        <is>
          <t>Product</t>
        </is>
      </c>
      <c r="N14" s="88" t="inlineStr">
        <is>
          <t>ข้อสอบจริง Product ปี 2567 ข้อ 9</t>
        </is>
      </c>
      <c r="O14" s="100" t="inlineStr">
        <is>
          <t>ข้อสอบจริง</t>
        </is>
      </c>
      <c r="P14" s="100" t="inlineStr">
        <is>
          <t>ปี 2567</t>
        </is>
      </c>
      <c r="Q14" s="100" t="n"/>
      <c r="R14" s="2" t="n"/>
      <c r="S14" s="2" t="n"/>
      <c r="T14" s="2" t="n"/>
      <c r="U14" s="2" t="n"/>
    </row>
    <row r="15" ht="13.2" customHeight="1" s="49">
      <c r="A15" s="100" t="n">
        <v>15</v>
      </c>
      <c r="B15" s="88" t="inlineStr">
        <is>
          <t>ในสูตรตำรับหมากฝรั่งนิโคติน (Nicotine chewing gum) การเติมสารในข้อใดมีวัตถุประสงค์หลักเพื่อทำหน้าที่เป็น Plasticizer เพิ่มความยืดหยุ่นและความนุ่มในการเคี้ยวของกัมเบส (Gum base)</t>
        </is>
      </c>
      <c r="C15" s="100" t="n"/>
      <c r="D15" s="88" t="inlineStr">
        <is>
          <t>Sodium sulfate</t>
        </is>
      </c>
      <c r="E15" s="88" t="inlineStr">
        <is>
          <t>Glycerin</t>
        </is>
      </c>
      <c r="F15" s="88" t="inlineStr">
        <is>
          <t>Sorbitol</t>
        </is>
      </c>
      <c r="G15" s="88" t="inlineStr">
        <is>
          <t>Aspartame</t>
        </is>
      </c>
      <c r="H15" s="88" t="inlineStr">
        <is>
          <t>Polacrilex (Cation exchange resin)</t>
        </is>
      </c>
      <c r="I15" s="100" t="n">
        <v>2</v>
      </c>
      <c r="J15" s="88" t="inlineStr">
        <is>
          <t>✅ คำตอบที่ถูกต้อง: ข้อ ข. Glycerin
💡 Background:
หมากฝรั่งทางการแพทย์ (Medicated chewing gums) เช่น Nicotine chewing gum ประกอบด้วย Gum base (ยางธรรมชาติหรือสังเคราะห์), สารช่วยเคี้ยว (Plasticizer/Softener), สารให้ความหวาน (Sweetener), บัฟเฟอร์ (Alkalizing buffer) และตัวยาสำคัญ
🎯 ทำไมข้อนี้ถึงถูก:
ข้อ ข. ถูกต้อง เพราะ Glycerin (รวมถึง Propylene glycol และ Triacetin) ทำหน้าที่เป็น Plasticizer / Softening agent เข้าไปแทรกระหว่างสายพอลิเมอร์ของกัมเบส ลดแรงดึงดูดระหว่างโมเลกุล ทำให้เนื้อหมากฝรั่งมีความนุ่ม ยืดหยุ่น ไม่แข็งกระด้าง และเคี้ยวได้ง่ายขณะบริหารยาในช่องปาก
🔍 ข้ออื่นผิดเพราะอะไร:
- ข้อ ก. (Sodium sulfate): เป็นเกลืออนินทรีย์ ไม่มีคุณสมบัติเป็นพลาสติกไซเซอร์สำหรับกัมเบส
- ข้อ ค. (Sorbitol): ทำหน้าที่เป็น Bulking agent และ Sweetener (สารให้ความหวานทดแทนน้ำตาลที่ป้องกันฟันผุ)
- ข้อ ง. (Aspartame): ทำหน้าที่เป็นสารให้ความหวานความเข้มข้นสูง (Intense artificial sweetener) เพื่อกลบรสขมและฉุนของนิโคติน
- ข้อ จ. (Polacrilex (Cation exchange resin)): เป็นเรซินแลกเปลี่ยนประจุบวกที่ทำหน้าที่จับกับโมเลกุลนิโคติน (Nicotine polacrilex complex) เพื่อควบคุมอัตราการปลดปล่อยยาขณะเคี้ยว
📖 Guideline อ้างอิง:
Handbook of Pharmaceutical Excipients (9th Edition) &amp; Pharmaceutical Dosage Forms: Tablets (3rd Edition)
📌 จุดจำก่อนสอบ:
• โครงสร้าง Nicotine Chewing Gum:
  - Nicotine Polacrilex: Drug-resin complex (ชะลอการปล่อยยา)
  - Gum base: โครงสร้างหลัก (Elastomer)
  - Glycerin / Softener: Plasticizer เพิ่มความยืดหยุ่น
  - NaHCO3 / Na2CO3: Buffering agent ปรับ pH ในช่องปากเป็นด่างอ่อน (~7.4-8.5) เพื่อเพิ่ม Un-ionized nicotine ดูดซึมผ่านเยื่อบุแก้ม</t>
        </is>
      </c>
      <c r="K15" s="100" t="n"/>
      <c r="L15" s="88" t="inlineStr">
        <is>
          <t>Pharmaceutical Technology General</t>
        </is>
      </c>
      <c r="M15" s="100" t="inlineStr">
        <is>
          <t>Product</t>
        </is>
      </c>
      <c r="N15" s="88" t="inlineStr">
        <is>
          <t>ข้อสอบจริง Product ปี 2567 ข้อ 16</t>
        </is>
      </c>
      <c r="O15" s="100" t="inlineStr">
        <is>
          <t>ข้อสอบจริง</t>
        </is>
      </c>
      <c r="P15" s="100" t="inlineStr">
        <is>
          <t>ปี 2567</t>
        </is>
      </c>
      <c r="Q15" s="100" t="n"/>
      <c r="R15" s="2" t="n"/>
      <c r="S15" s="2" t="n"/>
      <c r="T15" s="2" t="n"/>
      <c r="U15" s="2" t="n"/>
    </row>
    <row r="16" ht="13.2" customHeight="1" s="49">
      <c r="A16" s="100" t="n">
        <v>16</v>
      </c>
      <c r="B16" s="88" t="inlineStr">
        <is>
          <t>แพทย์สอบถามเภสัชกรเกี่ยวกับการใช้ยา Methimazole ในหญิงตั้งครรภ์ หากเภสัชกรทำการสืบค้นข้อมูลจากฐานข้อมูล Micromedex และ Lexicomp แหล่งข้อมูลดังกล่าวจัดเป็นสารสนเทศทางยาประเภทใด</t>
        </is>
      </c>
      <c r="C16" s="100" t="n"/>
      <c r="D16" s="88" t="inlineStr">
        <is>
          <t>Secondary resources</t>
        </is>
      </c>
      <c r="E16" s="88" t="inlineStr">
        <is>
          <t>Primary resources</t>
        </is>
      </c>
      <c r="F16" s="88" t="inlineStr">
        <is>
          <t>Secondary และ tertiary resources</t>
        </is>
      </c>
      <c r="G16" s="88" t="inlineStr">
        <is>
          <t>Tertiary resources</t>
        </is>
      </c>
      <c r="H16" s="88" t="inlineStr">
        <is>
          <t>Primary และ secondary resources</t>
        </is>
      </c>
      <c r="I16" s="100" t="n">
        <v>4</v>
      </c>
      <c r="J16" s="88" t="inlineStr">
        <is>
          <t>✅ คำตอบที่ถูกต้อง: ข้อ ง. Tertiary resources
💡 Background:
แหล่งสารสนเทศทางยา (Drug Information Resources) แบ่งออกเป็น 3 ลำดับขั้นหลักตามลักษณะการรวบรวมและการประมวลผลข้อมูล ได้แก่ ข้อมูลปฐมภูมิ (Primary), ข้อมูลทุติยภูมิ (Secondary) และข้อมูลตติยภูมิ (Tertiary)
🎯 ทำไมข้อนี้ถึงถูก:
ข้อ ง. ถูกต้อง เพราะฐานข้อมูล Micromedex, Lexicomp, Drug Facts &amp; Comparisons, AHFS Drug Information และหนังสือตำราต่างๆ จัดเป็น "Tertiary resources" (แหล่งข้อมูลตติยภูมิ) เนื่องจากเป็นแหล่งที่ผู้เชี่ยวชาญได้รวบรวม สังเคราะห์ และสรุปข้อมูลจากงานวิจัยปฐมภูมิต่างๆ มาเรียบเรียงให้อ่านและนำไปใช้ทางคลินิกได้สะดวกรวดเร็ว
🔍 ข้ออื่นผิดเพราะอะไร:
- ข้อ ก. (Secondary resources): คือแหล่งข้อมูลดัชนีและบทคัดย่อที่ใช้ชี้เป้า/สืบค้นงานวิจัยปฐมภูมิ เช่น PubMed, EMBASE, Scopus, Google Scholar, Cochrane Library
- ข้อ ข. (Primary resources): คืองานวิจัยต้นฉบับดั้งเดิมที่รายงานผลการทดลองโดยตรง เช่น Original research articles, Clinical trials, Case reports ที่ตีพิมพ์ในวารสารวิชาการ
- ข้อ ค. (Secondary และ tertiary resources): ตัวเลือกรวมที่ไม่ถูกต้องตามการจัดหมวดหมู่ฐานข้อมูลสำเร็จรูป
- ข้อ จ. (Primary และ secondary resources): ไม่ถูกต้อง
📖 Guideline อ้างอิง:
Drug Information: A Guide for Pharmacists (Malone et al., 6th Edition) Chapter 3
📌 จุดจำก่อนสอบ:
• Primary resources: งานวิจัยต้นฉบับ (Original papers, RCTs)
• Secondary resources: เครื่องมือช่วยค้น/ดัชนี (PubMed, Medline, EMBASE, Scopus, IPA)
• Tertiary resources: ตำราและฐานข้อมูลสรุปสำเร็จรูป (Micromedex, Lexicomp, DIH, AHFS, Uptodate, Martindale)</t>
        </is>
      </c>
      <c r="K16" s="100" t="n"/>
      <c r="L16" s="88" t="inlineStr">
        <is>
          <t>Pharmaceutical Technology General</t>
        </is>
      </c>
      <c r="M16" s="100" t="inlineStr">
        <is>
          <t>Product</t>
        </is>
      </c>
      <c r="N16" s="88" t="inlineStr">
        <is>
          <t>ข้อสอบจริง Product ปี 2567 ข้อ 20</t>
        </is>
      </c>
      <c r="O16" s="100" t="inlineStr">
        <is>
          <t>ข้อสอบจริง</t>
        </is>
      </c>
      <c r="P16" s="100" t="inlineStr">
        <is>
          <t>ปี 2567</t>
        </is>
      </c>
      <c r="Q16" s="100" t="n"/>
    </row>
    <row r="17" ht="13.2" customHeight="1" s="49">
      <c r="A17" s="100" t="n">
        <v>17</v>
      </c>
      <c r="B17" s="88" t="inlineStr">
        <is>
          <t>ในสูตรตำรับผลิตภัณฑ์บำรุงผิว หากต้องการป้องกันการสูญเสียน้ำออกจากผิวหนังโดยการสร้างฟิล์มเคลือบปิดกั้นผิว (Occlusive mechanism) ควรเลือกใช้สารในข้อใด</t>
        </is>
      </c>
      <c r="C17" s="100" t="n"/>
      <c r="D17" s="88" t="inlineStr">
        <is>
          <t>Glycerin</t>
        </is>
      </c>
      <c r="E17" s="88" t="inlineStr">
        <is>
          <t>Sorbitol</t>
        </is>
      </c>
      <c r="F17" s="88" t="inlineStr">
        <is>
          <t>White petrolatum (White soft paraffin)</t>
        </is>
      </c>
      <c r="G17" s="88" t="inlineStr">
        <is>
          <t>Hyaluronic acid</t>
        </is>
      </c>
      <c r="H17" s="88" t="inlineStr">
        <is>
          <t>Niacinamide</t>
        </is>
      </c>
      <c r="I17" s="100" t="n">
        <v>3</v>
      </c>
      <c r="J17" s="88" t="inlineStr">
        <is>
          <t>✅ คำตอบที่ถูกต้อง: ข้อ ค. White petrolatum (White soft paraffin)
💡 Background:
สารเพิ่มความชุ่มชื้นแก่ผิวหนัง (Moisturizers) แบ่งกลไกการออกฤทธิ์เป็น 3 กลุ่มหลัก: 1. Occlusives (สารเคลือบปิดกั้นผิว), 2. Humectants (สารดูดซับความชื้น), 3. Emollients (สารปรับสภาพผิวให้เนียนนุ่ม)
🎯 ทำไมข้อนี้ถึงถูก:
ข้อ ค. ถูกต้อง เพราะ White petrolatum (Hydrocarbon base / Vaseline) เป็นสารกลุ่ม Occlusive ที่มีประสิทธิภาพสูงสุดในการป้องกันการสูญเสียน้ำผ่านผิวหนัง (Transepidermal Water Loss: TEWL) โดยทำหน้าที่สร้างฟิล์มไฮโดรโฟบิกเคลือบปิดผิวชั้น Stratum corneum กักเก็บความชื้นได้มากกว่า 98%
🔍 ข้ออื่นผิดเพราะอะไร:
- ข้อ ก. (Glycerin): เป็นสารกลุ่ม Humectant (สารดูดความชื้น) ที่ดึงดูดน้ำจากสิ่งแวดล้อมหรือผิวชั้นในเข้าสู่ Stratum corneum
- ข้อ ข. (Sorbitol): เป็นสารกลุ่ม Humectant ดูดซับความชื้น ไม่ใช่สารสร้างฟิล์มปิดกั้นผิวแบบ Occlusive
- ข้อ ง. (Hyaluronic acid): เป็น High molecular weight humectant ที่จับกับโมเลกุลน้ำได้ปริมาณมหาศาล
- ข้อ จ. (Niacinamide): เป็น Vitamin B3 ทำหน้าที่เสริมเกราะป้องกันผิว (Skin barrier enhancer) และต้านการอักเสบ
📖 Guideline อ้างอิง:
Harry’s Cosmeticology (9th Edition) &amp; Ansel’s Pharmaceutical Dosage Forms (11th Edition)
📌 จุดจำก่อนสอบ:
• Occlusives (กันน้ำระเหย): Petrolatum, Mineral oil, Paraffin wax, Dimethicone, Lanolin, Beeswax
• Humectants (ดูดน้ำเข้าผิว): Glycerin, Propylene glycol, Sorbitol, Urea, Lactic acid, Hyaluronic acid
• Emollients (แทรกช่องว่างเซลล์ผิวให้นุ่ม): Isopropyl myristate, Cetyl alcohol, Stearyl alcohol, Jojoba oil</t>
        </is>
      </c>
      <c r="K17" s="100" t="n"/>
      <c r="L17" s="88" t="inlineStr">
        <is>
          <t>Pharmaceutical Technology General</t>
        </is>
      </c>
      <c r="M17" s="100" t="inlineStr">
        <is>
          <t>Product</t>
        </is>
      </c>
      <c r="N17" s="88" t="inlineStr">
        <is>
          <t>ข้อสอบจริง Product ปี 2567 ข้อ 26</t>
        </is>
      </c>
      <c r="O17" s="100" t="inlineStr">
        <is>
          <t>ข้อสอบจริง</t>
        </is>
      </c>
      <c r="P17" s="100" t="inlineStr">
        <is>
          <t>ปี 2567</t>
        </is>
      </c>
      <c r="Q17" s="100" t="n"/>
    </row>
    <row r="18" ht="409.6" customHeight="1" s="49">
      <c r="A18" s="100" t="n">
        <v>18</v>
      </c>
      <c r="B18" s="88" t="inlineStr">
        <is>
          <t>หากต้องการเคลือบฟิล์มเม็ดยาเพื่อวัตถุประสงค์ให้ยาปลดปล่อยทันที (Immediate release) โดยฟิล์มสามารถละลายน้ำได้อย่างรวดเร็วทั้งในกระเพาะอาหารและลำไส้เล็ก ควรเลือกใช้สารก่อฟิล์มในข้อใด</t>
        </is>
      </c>
      <c r="C18" s="100" t="n"/>
      <c r="D18" s="88" t="inlineStr">
        <is>
          <t>Cellulose acetate</t>
        </is>
      </c>
      <c r="E18" s="88" t="inlineStr">
        <is>
          <t>Cellulose acetate phthalate (CAP)</t>
        </is>
      </c>
      <c r="F18" s="88" t="inlineStr">
        <is>
          <t>Shellac</t>
        </is>
      </c>
      <c r="G18" s="88" t="inlineStr">
        <is>
          <t>Ethyl cellulose</t>
        </is>
      </c>
      <c r="H18" s="88" t="inlineStr">
        <is>
          <t>Polyvinyl alcohol (PVA)</t>
        </is>
      </c>
      <c r="I18" s="100" t="n">
        <v>5</v>
      </c>
      <c r="J18" s="88" t="inlineStr">
        <is>
          <t>✅ คำตอบที่ถูกต้อง: ข้อ จ. Polyvinyl alcohol (PVA)
💡 Background:
การเคลือบฟิล์มยาเม็ดชนิดปลดปล่อยทันที (Immediate-release film coating) ต้องการพอลิเมอร์ที่ละลายน้ำได้ดี ไม่ขึ้นกับค่าความเป็นกรด-ด่าง (pH-independent water-soluble polymer) เพื่อให้ฟิล์มละลายและปลดปล่อยตัวยาสำคัญอย่างรวดเร็วเมื่อสัมผัสของเหลวในทางเดินอาหาร
🎯 ทำไมข้อนี้ถึงถูก:
ข้อ จ. ถูกต้อง เพราะ Polyvinyl alcohol (PVA) เช่น ในระบบเคลือบสำเร็จรูป Opadry II หรือ Opadry amb เป็นสารก่อฟิล์มสังเคราะห์ที่ละลายน้ำได้เร็วมากในทุกช่วง pH ให้ฟิล์มที่เรียบเนียน ยืดหยุ่นดี และป้องกันความชื้นจากสิ่งแวดล้อมได้ดีเยี่ยมขณะเก็บรักษา
🔍 ข้ออื่นผิดเพราะอะไร:
- ข้อ ก. (Cellulose acetate): เป็นพอลิเมอร์ที่ไม่ละลายน้ำ นิยมใช้ทำแผ่นเยื่อกึ่งซึมผ่านได้ (Semipermeable membrane) ในระบบ Osmotic pump (OROS)
- ข้อ ข. (Cellulose acetate phthalate (CAP)): เป็นพอลิเมอร์เคลือบแตกตัวในลำไส้ (Enteric coating) ที่ไม่ละลายในกระเพาะอาหาร (pH 1.2) แต่ละลายที่ pH &gt; 6.0
- ข้อ ค. (Shellac): เป็นสารเคลือบธรรมชาติชนิด Enteric polymer ที่ละลายเฉพาะในลำไส้เล็ก
- ข้อ ง. (Ethyl cellulose): เป็นพอลิเมอร์ที่ไม่ละลายน้ำในทุกช่วง pH ใช้สำหรับเคลือบควบคุมการปลดปล่อยแบบยืดเวลา (Extended release)
📖 Guideline อ้างอิง:
Handbook of Pharmaceutical Excipients (9th Edition) &amp; Pharmaceutical Coating Technology (Cole et al.)
📌 จุดจำก่อนสอบ:
• Immediate release polymers (ละลายน้ำทุก pH): PVA, HPMC (Hypromellose), HPC, Hydroxyethyl cellulose (HEC)
• Enteric polymers (ละลายเฉพาะลำไส้ pH &gt; 5.5-6.8): CAP, HPMCP, Eudragit L, Eudragit S, Shellac
• Sustained release insoluble polymers: Ethyl cellulose (EC), Cellulose acetate, Eudragit RS/RL</t>
        </is>
      </c>
      <c r="K18" s="100" t="n"/>
      <c r="L18" s="88" t="inlineStr">
        <is>
          <t>Pharmaceutical Technology General</t>
        </is>
      </c>
      <c r="M18" s="100" t="inlineStr">
        <is>
          <t>Product</t>
        </is>
      </c>
      <c r="N18" s="88" t="inlineStr">
        <is>
          <t>ข้อสอบจริง Product ปี 2567 ข้อ 28</t>
        </is>
      </c>
      <c r="O18" s="100" t="inlineStr">
        <is>
          <t>ข้อสอบจริง</t>
        </is>
      </c>
      <c r="P18" s="100" t="inlineStr">
        <is>
          <t>ปี 2567</t>
        </is>
      </c>
      <c r="Q18" s="100" t="n"/>
    </row>
    <row r="19" ht="409.6" customHeight="1" s="49">
      <c r="A19" s="100" t="n">
        <v>19</v>
      </c>
      <c r="B19" s="88" t="inlineStr">
        <is>
          <t>ชายอายุ 28 ปี มาขอซื้อยา Tramadol capsules เพื่อบรรเทาอาการปวดจากโรคประจำตัวและแจ้งว่าต้องการพกติดตัวไปต่างประเทศ เภสัชกรจึงจ่ายยาให้ไปจำนวน 30 เม็ด พร้อมเขียนฉลากระบุข้อบ่งใช้ วิธีบริหารยา และข้อควรระวังครบถ้วน จากสถานการณ์ดังกล่าวข้อใดสรุปถูกต้องตามกฎหมายและจรรยาบรรณวิชาชีพเภสัชกรรม</t>
        </is>
      </c>
      <c r="C19" s="100" t="n"/>
      <c r="D19" s="88" t="inlineStr">
        <is>
          <t>สามารถขายได้ ไม่ผิดกฎหมาย และผิดจรรยาบรรณ</t>
        </is>
      </c>
      <c r="E19" s="88" t="inlineStr">
        <is>
          <t>ไม่สามารถขายได้ การจ่ายยานี้ผิดกฎหมาย และผิดจรรยาบรรณวิชาชีพ</t>
        </is>
      </c>
      <c r="F19" s="88" t="inlineStr">
        <is>
          <t>สามารถขายได้ ไม่ผิดกฎหมาย และไม่ผิดจรรยาบรรณ</t>
        </is>
      </c>
      <c r="G19" s="88" t="inlineStr">
        <is>
          <t>ไม่สามารถขายได้ ผิดกฎหมาย แต่ไม่ผิดจรรยาบรรณ</t>
        </is>
      </c>
      <c r="H19" s="88" t="inlineStr">
        <is>
          <t>ไม่สามารถขายได้ ไม่ผิดกฎหมาย แต่ผิดจรรยาบรรณ</t>
        </is>
      </c>
      <c r="I19" s="100" t="n">
        <v>2</v>
      </c>
      <c r="J19" s="88" t="inlineStr">
        <is>
          <t>✅ คำตอบที่ถูกต้อง: ข้อ ข. ไม่สามารถขายได้ การจ่ายยานี้ผิดกฎหมาย และผิดจรรยาบรรณวิชาชีพ
💡 Background:
ยา Tramadol ชนิดรับประทานเดี่ยว จัดเป็น "ยาอันตรายที่มีมาตรการควบคุมเข้มงวดเป็นพิเศษ" ตามประกาศสำนักงานคณะกรรมการอาหารและยา (อย.) เพื่อป้องกันการนำยาไปใช้ในทางที่ผิด (Drug abuse / ปัญหาการเสพติด)
🎯 ทำไมข้อนี้ถึงถูก:
ข้อ ข. ถูกต้อง เพราะตามประกาศกระทรวงสาธารณสุขและมาตรการควบคุมการจำหน่ายยา Tramadol ในร้านยา:
1. ห้ามจำหน่ายให้แก่ผู้ที่มีอายุต่ำกว่า 17 ปี
2. จำกัดปริมาณการจำหน่ายไม่เกิน "20 เม็ด/แคปซูล ต่อครั้ง"
3. ต้องจัดทำบัญชีการจ่ายยาอันตรายเฉพาะตามแบบ ข.ย.11 และรายงาน อย.
ดังนั้น การจ่ายยา Tramadol ให้ผู้ป่วยจำนวน 30 เม็ด (เกินกว่า 20 เม็ด) จึงเป็นการกระทำที่ "ผิดกฎหมาย พ.ร.บ. ยา" และ "ผิดจรรยาบรรณแห่งวิชาชีพเภสัชกรรม"
🔍 ข้ออื่นผิดเพราะอะไร:
- ข้อ ก. (สามารถขายได้ ไม่ผิดกฎหมาย และผิดจรรยาบรรณ): ผิด เพราะการจ่ายเกิน 20 เม็ด เป็นการฝ่าฝืนกฎหมายควบคุมยาอันตรายของ อย. โดยตรง
- ข้อ ค. (สามารถขายได้ ไม่ผิดกฎหมาย และไม่ผิดจรรยาบรรณ): ผิด เพราะเป็นการกระทำที่ผิดทั้งข้อบังคับทางกฎหมายและมาตรฐานจริยธรรมวิชาชีพ
- ข้อ ง. (ไม่สามารถขายได้ ผิดกฎหมาย แต่ไม่ผิดจรรยาบรรณ): ผิด เพราะการละเมิดกฎหมายควบคุมยาที่เสี่ยงต่อการเสพติดถือเป็นการละเมิดจรรยาบรรณวิชาชีพด้วย
- ข้อ จ. (ไม่สามารถขายได้ ไม่ผิดกฎหมาย แต่ผิดจรรยาบรรณ): ผิด เพราะการจ่ายยาเกิน 20 เม็ด มีความผิดตามกฎหมาย พ.ร.บ. ยา ชัดเจน
📖 Guideline อ้างอิง:
พระราชบัญญัติยา พ.ศ. 2510 และประกาศสำนักงานคณะกรรมการอาหารและยา เรื่อง มาตรการควบคุมการจำหน่ายยา Tramadol
📌 จุดจำก่อนสอบ:
• Tramadol เดี่ยวในร้านยา:
  - ขายได้ครั้งละไม่เกิน 20 เม็ด/แคปซูล เท่านั้น
  - ห้ามขายให้ผู้มีอายุต่ำกว่า 17 ปี ทุกกรณี
  - ต้องบันทึกชื่อ-นามสกุล เลขบัตรประชาชน และทำรายงานการจำหน่าย (ข.ย.11)</t>
        </is>
      </c>
      <c r="K19" s="100" t="n"/>
      <c r="L19" s="88" t="inlineStr">
        <is>
          <t>Pharmaceutical Technology General</t>
        </is>
      </c>
      <c r="M19" s="100" t="inlineStr">
        <is>
          <t>Product</t>
        </is>
      </c>
      <c r="N19" s="88" t="inlineStr">
        <is>
          <t>ข้อสอบจริง Product ปี 2567 ข้อ 38</t>
        </is>
      </c>
      <c r="O19" s="100" t="inlineStr">
        <is>
          <t>ข้อสอบจริง</t>
        </is>
      </c>
      <c r="P19" s="100" t="inlineStr">
        <is>
          <t>ปี 2567</t>
        </is>
      </c>
      <c r="Q19" s="100" t="n"/>
    </row>
    <row r="20" ht="409.6" customHeight="1" s="49">
      <c r="A20" s="100" t="n">
        <v>20</v>
      </c>
      <c r="B20" s="88" t="inlineStr">
        <is>
          <t>ยาในข้อใดต่อไปนี้จัดเป็นยาอันตรายที่ห้ามวางจำหน่ายในส่วนบริการตนเอง (Self-service area) ในร้านขายยาแผนปัจจุบันตามกฎกระทรวง GPP</t>
        </is>
      </c>
      <c r="C20" s="100" t="n"/>
      <c r="D20" s="88" t="inlineStr">
        <is>
          <t>Niclosamide</t>
        </is>
      </c>
      <c r="E20" s="88" t="inlineStr">
        <is>
          <t>Chlorpheniramine maleate (ยาน้ำ)</t>
        </is>
      </c>
      <c r="F20" s="88" t="inlineStr">
        <is>
          <t>Paracetamol 500 mg (บรรจุแผง)</t>
        </is>
      </c>
      <c r="G20" s="34" t="inlineStr">
        <is>
          <t>Oral Rehydration Salts (ORS)</t>
        </is>
      </c>
      <c r="H20" s="34" t="inlineStr">
        <is>
          <t>Aluminum hydroxide + Magnesium hydroxide suspension</t>
        </is>
      </c>
      <c r="I20" s="100" t="n">
        <v>1</v>
      </c>
      <c r="J20" s="88" t="inlineStr">
        <is>
          <t>✅ คำตอบที่ถูกต้อง: ข้อ ก. Niclosamide
💡 Background:
ตามกฎกระทรวงการขออนุญาตและการออกใบอนุญาตขายยาแผนปัจจุบัน พ.ศ. 2556 และวิธีปฏิบัติทางเภสัชกรรมชุมชน (Good Pharmacy Practice: GPP) พื้นที่ในร้านยาแบ่งเป็น: 1. ส่วนบริการตนเอง (Self-service / Self-selection area) ซึ่งอนุญาตให้วางได้เฉพาะ "ยาสามัญประจำบ้าน" และผลิตภัณฑ์สุขภาพที่ไม่ใช่ยาอันตราย และ 2. ส่วนส่งมอบยาโดยเภสัชกร (Dispensing area) สำหรับยาอันตรายและยาควบคุมพิเศษ
🎯 ทำไมข้อนี้ถึงถูก:
ข้อ ก. ถูกต้อง เพราะ Niclosamide เป็นยาถ่ายพยาธิตัวตืด จัดเป็น "ยาอันตราย" ที่ต้องอาศัยการซักประวัติ ตรวจสอบข้อห้ามใช้ และให้คำแนะนำการเคี้ยวเม็ดยาให้ละเอียดก่อนกลืนโดยเภสัชกร จึงต้องวางไว้ในพื้นที่ส่งมอบยาโดยเภสัชกรเท่านั้น ห้ามวางในส่วนบริการตนเองโดยเด็ดขาด
🔍 ข้ออื่นผิดเพราะอะไร:
- ข้อ ข. (Chlorpheniramine maleate (ยาน้ำ)): แม้เป็นยาอันตราย แต่วางในพื้นที่ส่งมอบยาเช่นกัน โดยโจทย์ถามถึงยาอันตรายจำเพาะที่ต้องระวังในการเลือกใช้
- ข้อ ค. (Paracetamol 500 mg (บรรจุแผง)): หากขึ้นทะเบียนเป็นยาสามัญประจำบ้าน สามารถวางในส่วนบริการตนเองได้
- ข้อ ง. (Oral Rehydration Salts (ORS)): จัดเป็นยาสามัญประจำบ้าน สามารถวางในส่วนบริการตนเองให้ผู้ป่วยหยิบเลือกได้
- ข้อ จ. (Aluminum hydroxide + Magnesium hydroxide suspension): สูตรยาสามัญประจำบ้านสามารถวางในพื้นที่บริการตนเองได้
📖 Guideline อ้างอิง:
กฎกระทรวงการขออนุญาตและการออกใบอนุญาตขายยาแผนปัจจุบัน พ.ศ. 2556 &amp; ข้อกำหนด GPP ประเทศไทย
📌 จุดจำก่อนสอบ:
• Self-service Area ในร้านยา: วางได้เฉพาะ "ยาสามัญประจำบ้าน" (Household remedies), อาหารเสริม, เครื่องสำอาง, อุปกรณ์การแพทย์
• Dispensing Area (หลังเคาน์เตอร์): วาง "ยาอันตราย" และ "ยาควบคุมพิเศษ" ทั้งหมด ต้องส่งมอบและให้คำปรึกษาโดยเภสัชกรเท่านั้น</t>
        </is>
      </c>
      <c r="K20" s="100" t="n"/>
      <c r="L20" s="88" t="inlineStr">
        <is>
          <t>Pharmaceutical Technology General</t>
        </is>
      </c>
      <c r="M20" s="100" t="inlineStr">
        <is>
          <t>Product</t>
        </is>
      </c>
      <c r="N20" s="88" t="inlineStr">
        <is>
          <t>ข้อสอบจริง Product ปี 2566 ข้อ 14</t>
        </is>
      </c>
      <c r="O20" s="100" t="inlineStr">
        <is>
          <t>ข้อสอบจริง</t>
        </is>
      </c>
      <c r="P20" s="100" t="inlineStr">
        <is>
          <t>ปี 2566</t>
        </is>
      </c>
      <c r="Q20" s="100" t="n"/>
    </row>
    <row r="21" ht="409.6" customHeight="1" s="49">
      <c r="A21" s="100" t="n">
        <v>21</v>
      </c>
      <c r="B21" s="88" t="inlineStr">
        <is>
          <t>ยาเม็ดเคี้ยว Albendazole 200 mg มีคุณสมบัติไวต่อความชื้นสูงมาก (Highly hygroscopic &amp; moisture sensitive) บรรจุภัณฑ์ปฐมภูมิ (Primary packaging) ชนิดใดเหมาะสมที่สุดในการปกป้องคุณภาพยา</t>
        </is>
      </c>
      <c r="C21" s="100" t="n"/>
      <c r="D21" s="88" t="inlineStr">
        <is>
          <t>ขวดพลาสติก HDPE พร้อมใส่ซองสารดูดความชื้น Silica gel</t>
        </is>
      </c>
      <c r="E21" s="88" t="inlineStr">
        <is>
          <t>ขวดแก้วสีชา (Amber glass bottle) ปิดจุกยาง</t>
        </is>
      </c>
      <c r="F21" s="88" t="inlineStr">
        <is>
          <t>แผงฟอยล์ชนิด Push-through Blister (PVC เคลือบ PVDC ด้านหนึ่ง อีกด้านเป็น Aluminium foil)</t>
        </is>
      </c>
      <c r="G21" s="88" t="inlineStr">
        <is>
          <t>แผง Blister ชนิด Plastic Polyethylene (PE/Alu)</t>
        </is>
      </c>
      <c r="H21" s="88" t="inlineStr">
        <is>
          <t>แผงฟอยล์ชนิดขึ้นรูปเย็นประกบสองด้าน (Alu-Alu Cold-form blister pack)</t>
        </is>
      </c>
      <c r="I21" s="100" t="n">
        <v>5</v>
      </c>
      <c r="J21" s="88" t="inlineStr">
        <is>
          <t>✅ คำตอบที่ถูกต้อง: ข้อ จ. แผงฟอยล์ชนิดขึ้นรูปเย็นประกบสองด้าน (Alu-Alu Cold-form blister pack)
💡 Background:
การเลือกบรรจุภัณฑ์ทางเภสัชกรรม (Pharmaceutical Packaging) สำหรับยาที่ไวต่อความชื้นและบรรยากาศสูงมาก ต้องพิจารณาค่าอัตราการซึมผ่านของไอน้ำ (Water Vapor Transmission Rate: WVTR) ของวัสดุบรรจุภัณฑ์เป็นเกณฑ์สำคัญ
🎯 ทำไมข้อนี้ถึงถูก:
ข้อ จ. ถูกต้อง เพราะแผง Alu-Alu (Aluminium-Aluminium cold form blister) ผลิตจากอะลูมิเนียมฟอยล์ประกบทั้งสองด้าน (ทั้งฝั่ง Cavity และฝั่ง Lidding foil) ซึ่งมีค่า WVTR และอัตราการซึมผ่านของออกซิเจนเป็นศูนย์ (Zero permeability barrier) จึงสามารถป้องกันความชื้น ออกซิเจน และแสงได้อย่างสมบูรณ์แบบที่สุด เหมาะกับยาเคี้ยว Albendazole ที่ไวต่อความชื้นสูง
🔍 ข้ออื่นผิดเพราะอะไร:
- ข้อ ก. (ขวดพลาสติก HDPE พร้อมใส่ซองสารดูดความชื้น): แม้จะกันชื้นได้ดี แต่เมื่อเปิดฝาใช้งาน อากาศภายนอกจะเข้าไปในขวดยา ทำให้ยาที่เหลือสัมผัสความชื้นได้
- ข้อ ข. (ขวดแก้วสีชา ปิดจุกยาง): แก้วกันความชื้นได้ดี แต่มีข้อจำกัดในการพกพาและเกิดการปนเปื้อนความชื้นทุกครั้งที่เปิดขวด
- ข้อ ค. (แผง Blister PVC/PVDC/Alu): แม้ PVDC จะช่วยลดการซึมผ่านความชื้นเมื่อเทียบกับ PVC ทั่วไป แต่พลาสติกยังคงมีอัตราการซึมผ่านความชื้นได้ช้าๆ ไม่ทัดเทียมกับแผงโลหะ Alu-Alu
- ข้อ ง. (แผง Blister PE/Alu): พลาสติก PE มีแรงต้านทานไอน้ำจำกัด ไม่เหมาะกับยาที่ไวต่อความชื้นวิกฤต
📖 Guideline อ้างอิง:
Packaging Technology: Complete Guide to Pharmaceutical Packaging &amp; USP &lt;659&gt; Packaging and Storage Requirements
📌 จุดจำก่อนสอบ:
• Alu-Alu Blister (Cold form): ป้องกันความชื้น แสง ออกซิเจน 100% (WVTR = 0) ดีที่สุดสำหรับยา hygroscopic สูง
• PVC/PVDC Blister: ป้องกันปานกลาง-สูง (ขึ้นกับความหนาของ PVDC coating g/m²)
• PVC Blister ธรรมดา: ป้องกันความชื้นได้ต่ำที่สุด เหมาะกับยาทั่วไปที่ไม่ไวต่อความชื้น</t>
        </is>
      </c>
      <c r="K21" s="100" t="n"/>
      <c r="L21" s="88" t="inlineStr">
        <is>
          <t>Preformulation &amp; Good Manufacturing Practice</t>
        </is>
      </c>
      <c r="M21" s="100" t="inlineStr">
        <is>
          <t>Product</t>
        </is>
      </c>
      <c r="N21" s="88" t="inlineStr">
        <is>
          <t>ข้อสอบจริง Product ปี 2566 ข้อ 16</t>
        </is>
      </c>
      <c r="O21" s="100" t="inlineStr">
        <is>
          <t>ข้อสอบจริง</t>
        </is>
      </c>
      <c r="P21" s="100" t="inlineStr">
        <is>
          <t>ปี 2566</t>
        </is>
      </c>
      <c r="Q21" s="100" t="n"/>
    </row>
    <row r="22" ht="409.6" customHeight="1" s="49">
      <c r="A22" s="100" t="n">
        <v>22</v>
      </c>
      <c r="B22" s="88" t="inlineStr">
        <is>
          <t>สาร White petrolatum (White soft paraffin / Vaseline) ในสูตรตำรับขี้ผึ้ง จัดเป็นสารพื้นฐานยาขี้ผึ้ง (Ointment base) กลุ่มใดตามข้อกำหนดเภสัชตำรับ USP</t>
        </is>
      </c>
      <c r="C22" s="100" t="n"/>
      <c r="D22" s="88" t="inlineStr">
        <is>
          <t>Hydrophilic base</t>
        </is>
      </c>
      <c r="E22" s="88" t="inlineStr">
        <is>
          <t>Absorption base</t>
        </is>
      </c>
      <c r="F22" s="88" t="inlineStr">
        <is>
          <t>Oleaginous base (Hydrocarbon base)</t>
        </is>
      </c>
      <c r="G22" s="34" t="inlineStr">
        <is>
          <t>Water-removable base (O/W emulsion base)</t>
        </is>
      </c>
      <c r="H22" s="34" t="inlineStr">
        <is>
          <t>Water-soluble base (PEG base)</t>
        </is>
      </c>
      <c r="I22" s="100" t="n">
        <v>3</v>
      </c>
      <c r="J22" s="88" t="inlineStr">
        <is>
          <t>✅ คำตอบที่ถูกต้อง: ข้อ ค. Oleaginous base (Hydrocarbon base)
💡 Background:
ตามเภสัชตำรับ USP ได้จัดหมวดหมู่สารพื้นฐานยาขี้ผึ้ง (Ointment bases) ออกเป็น 4 กลุ่มหลัก: 1. Oleaginous (Hydrocarbon) bases, 2. Absorption bases, 3. Water-removable bases, 4. Water-soluble bases
🎯 ทำไมข้อนี้ถึงถูก:
ข้อ ค. ถูกต้อง เพราะ White petrolatum (รวมถึง Yellow petrolatum, Mineral oil, Paraffin wax) เป็นสารประกอบไฮโดรคาร์บอนที่ไม่มีขั้ว ไม่ละลายน้ำ ไม่ดูดซับน้ำ ล้างออกด้วยน้ำยาก และให้คุณสมบัติเคลือบปิดกั้นผิว (Occlusive effect) ได้ดีที่สุด จึงจัดเป็น Oleaginous base แท้จริง
🔍 ข้ออื่นผิดเพราะอะไร:
- ข้อ ก. (Hydrophilic base): เป็นคำเรียกรวมของเบสที่มีความชอบน้ำ เช่น Water-removable หรือ Water-soluble bases
- ข้อ ข. (Absorption base): เป็นเบสที่ประกอบด้วยไฮโดรคาร์บอนผสมสารลดแรงตึงผิวชนิด W/O เช่น Hydrophilic petrolatum, Wool fat (Anhydrous lanolin) ซึ่งสามารถดูดซับน้ำเข้ามาได้
- ข้อ ง. (Water-removable base): เป็นอิมัลชันชนิด O/W เช่น Hydrophilic ointment, Vanishing cream ซึ่งสามารถล้างออกด้วยน้ำได้ง่าย
- ข้อ จ. (Water-soluble base): เป็นเบสที่ละลายน้ำได้ทั้งหมดโดยไม่มีไขมัน เช่น Polyethylene glycol (PEG) ointment
📖 Guideline อ้างอิง:
USP-NF General Chapter &lt;1151&gt; Pharmaceutical Dosage Forms - Ointments &amp; Ansel’s Pharmaceutical Dosage Forms (11th Edition)
📌 จุดจำก่อนสอบ:
• Oleaginous base: Petrolatum, White/Yellow wax (ไม่ดูดน้ำ, ล้างน้ำไม่ออก, Occlusive สูงสุด)
• Absorption base: Hydrophilic petrolatum, Lanolin, Aquaphor (ดูดน้ำได้เป็น W/O emulsion)
• Water-removable base: Hydrophilic ointment (O/W emulsion, ล้างน้ำออกง่าย)
• Water-soluble base: PEG ointment (ไม่มีไขมัน, ละลายน้ำหมด)</t>
        </is>
      </c>
      <c r="K22" s="100" t="n"/>
      <c r="L22" s="88" t="inlineStr">
        <is>
          <t>Pharmaceutical Technology General</t>
        </is>
      </c>
      <c r="M22" s="100" t="inlineStr">
        <is>
          <t>Product</t>
        </is>
      </c>
      <c r="N22" s="88" t="inlineStr">
        <is>
          <t>ข้อสอบจริง Product ปี 2566 ข้อ 19</t>
        </is>
      </c>
      <c r="O22" s="100" t="inlineStr">
        <is>
          <t>ข้อสอบจริง</t>
        </is>
      </c>
      <c r="P22" s="100" t="inlineStr">
        <is>
          <t>ปี 2566</t>
        </is>
      </c>
      <c r="Q22" s="100" t="n"/>
    </row>
    <row r="23" ht="409.6" customHeight="1" s="49">
      <c r="A23" s="100" t="n">
        <v>23</v>
      </c>
      <c r="B23" s="88" t="inlineStr">
        <is>
          <t>สถานที่ผลิตยาแผนปัจจุบันที่ประสงค์จะผลิตยาปฏิชีวนะกลุ่ม Penicillin ตามหลักเกณฑ์มาตรฐาน PIC/S GMP จะต้องจัดระบบสถานที่ผลิตและระบบวิศวกรรมอย่างไร</t>
        </is>
      </c>
      <c r="C23" s="100" t="n"/>
      <c r="D23" s="88" t="inlineStr">
        <is>
          <t>ผลิตในอาคารเดียวกันได้โดยใช้วิธีสลับรอบการผลิต (Campaign production)</t>
        </is>
      </c>
      <c r="E23" s="88" t="inlineStr">
        <is>
          <t>แยกอาคารผลิตแต่สามารถเชื่อมต่อระบบปรับอากาศ (HVAC) และระบบน้ำร่วมกันได้</t>
        </is>
      </c>
      <c r="F23" s="88" t="inlineStr">
        <is>
          <t>ต้องแยกอาคารผลิตและแยกระบบสาธารณูปโภค (HVAC/Water) เป็นเอกเทศโดยเด็ดขาด</t>
        </is>
      </c>
      <c r="G23" s="88" t="inlineStr">
        <is>
          <t>ตั้งสถานที่ผลิตให้ห่างจากโรงงานอื่นอย่างน้อย 10 กิโลเมตร</t>
        </is>
      </c>
      <c r="H23" s="34" t="inlineStr">
        <is>
          <t>ผลิตในห้องสะอาดทั่วไปได้หากมีการทำ Cleaning validation ที่ผ่านเกณฑ์</t>
        </is>
      </c>
      <c r="I23" s="100" t="n">
        <v>3</v>
      </c>
      <c r="J23" s="88" t="inlineStr">
        <is>
          <t>✅ คำตอบที่ถูกต้อง: ข้อ ค. ต้องแยกอาคารผลิตและแยกระบบสาธารณูปโภค (HVAC/Water) เป็นเอกเทศโดยเด็ดขาด
💡 Background:
ข้อกำหนดตาม PIC/S GMP Guide Chapter 3 และ Chapter 5 มุ่งเน้นการป้องกันการปนเปื้อนข้าม (Cross-contamination) ของสารที่มีฤทธิ์กระตุ้นอาการแพ้อย่างรุนแรง โดยเฉพาะยาปฏิชีวนะกลุ่มเพนิซิลลิน (Penicillin)
🎯 ทำไมข้อนี้ถึงถูก:
ข้อ ค. ถูกต้อง เพราะโรงงานผลิตยาเพนิซิลลินต้องเป็นโรงงานเฉพาะที่มีการแยกอาคารผลิต (Dedicated building) แยกทางเข้า-ออกของบุคลากรและวัตถุดิบ และมีระบบปรับอากาศระบายอากาศแยกเฉพาะ (Dedicated HVAC system) ที่มีแรงดันเป็นลบเทียบกับพื้นที่ภายนอก รวมถึงแยกระบบน้ำและสาธารณูปโภค เพื่อมิให้อนุภาคยาแพร่กระจายไปปนเปื้อนผลิตภัณฑ์ยาอื่น
🔍 ข้ออื่นผิดเพราะอะไร:
- ข้อ ก. (ผลิตในอาคารเดียวกันได้โดยใช้วิธีสลับรอบการผลิต (Campaign production)): ผิดอย่างเด็ดขาด เพราะเกณฑ์ GMP ไม่อนุญาตให้ใช้ Campaign production กับผลิตภัณฑ์กลุ่ม Penicillin
- ข้อ ข. (แยกอาคารผลิตแต่สามารถเชื่อมต่อระบบปรับอากาศ (HVAC) และระบบน้ำร่วมกันได้): ผิด เพราะการใช้อากาศหรือท่อลมร่วมกันจะทำให้เกิดการแพร่กระจายของสารก่อภูมิแพ้ผ่านระบบลม
- ข้อ ง. (ตั้งสถานที่ผลิตให้ห่างจากโรงงานอื่นอย่างน้อย 10 กิโลเมตร): เป็นข้อความที่ไม่ใช่ข้อกำหนดทางเทคนิคของ GMP
- ข้อ จ. (ผลิตในห้องสะอาดทั่วไปได้หากมีการทำ Cleaning validation ที่ผ่านเกณฑ์): ผิด การทำความสะอาดเพียงอย่างเดียวไม่เพียงพอต่อการควบคุมความเสี่ยงของ Penicillin
📖 Guideline อ้างอิง:
PIC/S Guide to Good Manufacturing Practice for Medicinal Products (PE 009-17) Chapters 3 &amp; 5
📌 จุดจำก่อนสอบ:
• Penicillin, Cephalosporin, Cytotoxic drugs -&gt; ต้องผลิตใน Dedicated &amp; Contained Facility เท่านั้น
• Dedicated AHU/HVAC ป้องกันการปนเปื้อนข้ามผ่านท่อแอร์
• แยกระบบสาธารณูปโภคและระบบกำจัดของเสียโดยเด็ดขาด</t>
        </is>
      </c>
      <c r="K23" s="100" t="n"/>
      <c r="L23" s="88" t="inlineStr">
        <is>
          <t>Preformulation &amp; Good Manufacturing Practice</t>
        </is>
      </c>
      <c r="M23" s="100" t="inlineStr">
        <is>
          <t>Product</t>
        </is>
      </c>
      <c r="N23" s="88" t="inlineStr">
        <is>
          <t>ข้อสอบจริง Product ปี 2566 ข้อ 26</t>
        </is>
      </c>
      <c r="O23" s="100" t="inlineStr">
        <is>
          <t>ข้อสอบจริง</t>
        </is>
      </c>
      <c r="P23" s="100" t="inlineStr">
        <is>
          <t>ปี 2566</t>
        </is>
      </c>
      <c r="Q23" s="100" t="n"/>
    </row>
    <row r="24" ht="409.6" customHeight="1" s="49">
      <c r="A24" s="100" t="n">
        <v>24</v>
      </c>
      <c r="B24" s="88" t="inlineStr">
        <is>
          <t>ในสูตรตำรับเคลือบฟิล์มยาเม็ด ประกอบด้วย Hypromellose (HPMC), Polyethylene glycol 400 (PEG 400), Titanium dioxide และ Talcum สารในข้อใดทำหน้าที่หลักเป็นสารก่อฟิล์ม (Film-forming polymer)</t>
        </is>
      </c>
      <c r="C24" s="100" t="n"/>
      <c r="D24" s="88" t="inlineStr">
        <is>
          <t>Hypromellose (HPMC)</t>
        </is>
      </c>
      <c r="E24" s="88" t="inlineStr">
        <is>
          <t>Polyethylene glycol 400 (PEG 400)</t>
        </is>
      </c>
      <c r="F24" s="34" t="inlineStr">
        <is>
          <t>Titanium dioxide</t>
        </is>
      </c>
      <c r="G24" s="34" t="inlineStr">
        <is>
          <t>Talcum</t>
        </is>
      </c>
      <c r="H24" s="34" t="inlineStr">
        <is>
          <t>Purified water</t>
        </is>
      </c>
      <c r="I24" s="100" t="n">
        <v>1</v>
      </c>
      <c r="J24" s="88" t="inlineStr">
        <is>
          <t>✅ คำตอบที่ถูกต้อง: ข้อ ก. Hypromellose (HPMC)
💡 Background:
สูตรน้ำยาเคลือบฟิล์มยาเม็ด (Film coating suspension) ประกอบด้วยสารประกอบ 4 ส่วนหลัก: 1. Film-forming polymer (สารก่อฟิล์ม), 2. Plasticizer (สารเพิ่มความยืดหยุ่นฟิล์ม), 3. Colorant / Opacifier (สารให้สีและทึบแสง), 4. Solvent / Vehicle (ตัวทำละลาย)
🎯 ทำไมข้อนี้ถึงถูก:
ข้อ ก. ถูกต้อง เพราะ Hypromellose (HPMC - Hydroxypropyl methylcellulose) เป็นพอลิเมอร์ละลายน้ำสายยาวที่ทำหน้าที่เป็น Film former สร้างโครงสร้างฟิล์มบางเหนียวห่อหุ้มรอบเม็ดยา
🔍 ข้ออื่นผิดเพราะอะไร:
- ข้อ ข. (Polyethylene glycol 400 (PEG 400)): ทำหน้าที่เป็น Plasticizer (สารเพิ่มความยืดหยุ่น) แทรกระหว่างสายพอลิเมอร์ HPMC เพื่อลดความเปราะและป้องกันฟิล์มแตกร้าว
- ข้อ ค. (Titanium dioxide): ทำหน้าที่เป็น Opacifier (สารทึบแสงสีขาว) เพื่อป้องกันแสงและเพิ่มความทึบแสงสวยงามให้แก่ฟิล์ม
- ข้อ ง. (Talcum): ทำหน้าที่เป็น Anti-tacking agent (สารป้องกันการติดเหนียวระหว่างเม็ดยาขณะเคลือบ) และ Glidant
- ข้อ จ. (Purified water): ทำหน้าที่เป็น Vehicle / Solvent (กระสายยาตัวทำละลาย) ที่จะระเหยแห้งไประหว่างการพ่นเคลือบ
📖 Guideline อ้างอิง:
Handbook of Pharmaceutical Excipients (9th Edition) &amp; Pharmaceutical Dosage Forms: Tablets (3rd Edition)
📌 จุดจำก่อนสอบ:
• Film former: HPMC, HPC, PVA, Eudragit
• Plasticizer: PEG 400, Propylene glycol, Glycerin, Triethyl citrate, Dibutyl phthalate
• Opacifier: Titanium dioxide (TiO2)
• Anti-tacking agent: Talc</t>
        </is>
      </c>
      <c r="K24" s="100" t="n"/>
      <c r="L24" s="88" t="inlineStr">
        <is>
          <t>Pharmaceutical Technology General</t>
        </is>
      </c>
      <c r="M24" s="100" t="inlineStr">
        <is>
          <t>Product</t>
        </is>
      </c>
      <c r="N24" s="88" t="inlineStr">
        <is>
          <t>ข้อสอบจริง Product ปี 2566 ข้อ 27</t>
        </is>
      </c>
      <c r="O24" s="100" t="inlineStr">
        <is>
          <t>ข้อสอบจริง</t>
        </is>
      </c>
      <c r="P24" s="100" t="inlineStr">
        <is>
          <t>ปี 2566</t>
        </is>
      </c>
      <c r="Q24" s="100" t="n"/>
    </row>
    <row r="25" ht="409.6" customHeight="1" s="49">
      <c r="A25" s="100" t="n">
        <v>25</v>
      </c>
      <c r="B25" s="88" t="inlineStr">
        <is>
          <t>ในสูตรตำรับยาอมบรรเทาอาการเจ็บคอ (Throat lozenges) ประกอบด้วย Benzyl alcohol, Dichlorobenzyl alcohol, Amylmetacresol และ Benzocaine ตัวยาสำคัญในข้อใดออกฤทธิ์เป็นยาชาเฉพาะที่เพื่อลดอาการเจ็บคอได้อย่างรวดเร็วและโดยตรงที่สุด</t>
        </is>
      </c>
      <c r="C25" s="100" t="n"/>
      <c r="D25" s="88" t="inlineStr">
        <is>
          <t>Benzyl alcohol</t>
        </is>
      </c>
      <c r="E25" s="88" t="inlineStr">
        <is>
          <t>Amylmetacresol</t>
        </is>
      </c>
      <c r="F25" s="88" t="inlineStr">
        <is>
          <t>Benzocaine (ยาชาลงท้ายด้วย -caine)</t>
        </is>
      </c>
      <c r="G25" s="34" t="inlineStr">
        <is>
          <t>Dichlorobenzyl alcohol</t>
        </is>
      </c>
      <c r="H25" s="34" t="inlineStr">
        <is>
          <t>Menthol</t>
        </is>
      </c>
      <c r="I25" s="100" t="n">
        <v>3</v>
      </c>
      <c r="J25" s="88" t="inlineStr">
        <is>
          <t>✅ คำตอบที่ถูกต้อง: ข้อ ค. Benzocaine (ยาชาลงท้ายด้วย -caine)
💡 Background:
ยาอมแก้เจ็บคอในท้องตลาดมักผสมผสานระหว่างสารฆ่าเชื้อเฉพาะที่ (Antiseptics) เพื่อกำจัดแบคทีเรีย/ไวรัสในลำคอ และยาชาเฉพาะที่ (Local anesthetics) เพื่อระงับความรู้สึกเจ็บปวดบริเวณเยื่อบุคอหอยอย่างรวดเร็ว
🎯 ทำไมข้อนี้ถึงถูก:
ข้อ ค. ถูกต้อง เพราะ Benzocaine (รวมถึง Lidocaine) เป็นยาชาเฉพาะที่กลุ่มเอสเทอร์/เอไมด์ ออกฤทธิ์ยับยั้ง Voltage-gated Sodium channels บนปลายประสาทรับความรู้สึกเจ็บปวดในช่องคอ ทำให้ระงับอาการเจ็บคอได้โดยตรงทันที
🔍 ข้ออื่นผิดเพราะอะไร:
- ข้อ ก. (Benzyl alcohol): ทำหน้าที่เป็น Preservative / Mild antiseptic และสารแต่งกลิ่น
- ข้อ ข. (Amylmetacresol): เป็นสารฆ่าเชื้อเฉพาะที่ (Antiseptic) ทำหน้าที่ทำลายผนังเซลล์ของเชื้อแบคทีเรียและไวรัสในลำคอร่วมกับ Dichlorobenzyl alcohol
- ข้อ ง. (Dichlorobenzyl alcohol): เป็นสารฆ่าเชื้อเฉพาะที่ (Antiseptic) ต้านเชื้อจุลชีพ
- ข้อ จ. (Menthol): ให้ความรู้สึกเย็นสดชื่น (Cooling sensation) และช่วยบรรเทาอาการระคายคอชั่วคราว
📖 Guideline อ้างอิง:
Goodman &amp; Gilman’s The Pharmacological Basis of Therapeutics (14th Edition) &amp; Martindale: The Complete Drug Reference
📌 จุดจำก่อนสอบ:
• Antiseptics ในยาอมแก้เจ็บคอ: Amylmetacresol, Dichlorobenzyl alcohol, Cetylpyridinium chloride (CPC), Dequalinium chloride
• Local anesthetics บรรเทาเจ็บคอโดยตรง: Benzocaine, Lidocaine (ยับยั้ง Na+ channel)</t>
        </is>
      </c>
      <c r="K25" s="100" t="n"/>
      <c r="L25" s="88" t="inlineStr">
        <is>
          <t>Pharmaceutical Technology General</t>
        </is>
      </c>
      <c r="M25" s="100" t="inlineStr">
        <is>
          <t>Product</t>
        </is>
      </c>
      <c r="N25" s="88" t="inlineStr">
        <is>
          <t>ข้อสอบจริง Product ปี 2566 ข้อ 32</t>
        </is>
      </c>
      <c r="O25" s="100" t="inlineStr">
        <is>
          <t>ข้อสอบจริง</t>
        </is>
      </c>
      <c r="P25" s="100" t="inlineStr">
        <is>
          <t>ปี 2566</t>
        </is>
      </c>
      <c r="Q25" s="100" t="n"/>
    </row>
    <row r="26" ht="409.6" customHeight="1" s="49">
      <c r="A26" s="100" t="n">
        <v>26</v>
      </c>
      <c r="B26" s="88" t="inlineStr">
        <is>
          <t>สำหรับการขึ้นทะเบียนตำรับยาในประเทศไทยตามแนวทาง ASEAN Guideline on Stability Study of Drug Product การทดสอบความคงตัวของยาในสภาวะเร่ง (Accelerated stability testing) ต้องดำเนินการที่สภาวะอุณหภูมิและความชื้นสัมพัทธ์ใด</t>
        </is>
      </c>
      <c r="C26" s="100" t="n"/>
      <c r="D26" s="88" t="inlineStr">
        <is>
          <t>25°C ± 2°C / 60% ± 5% RH</t>
        </is>
      </c>
      <c r="E26" s="88" t="inlineStr">
        <is>
          <t>30°C ± 2°C / 65% ± 5% RH</t>
        </is>
      </c>
      <c r="F26" s="88" t="inlineStr">
        <is>
          <t>30°C ± 2°C / 75% ± 5% RH</t>
        </is>
      </c>
      <c r="G26" s="88" t="inlineStr">
        <is>
          <t>40°C ± 2°C / 65% ± 5% RH</t>
        </is>
      </c>
      <c r="H26" s="88" t="inlineStr">
        <is>
          <t>40°C ± 2°C / 75% ± 5% RH</t>
        </is>
      </c>
      <c r="I26" s="100" t="n">
        <v>5</v>
      </c>
      <c r="J26" s="88" t="inlineStr">
        <is>
          <t>✅ คำตอบที่ถูกต้อง: ข้อ จ. 40°C ± 2°C / 75% ± 5% RH
💡 Background:
การทดสอบความคงตัวในสภาวะเร่ง (Accelerated Stability Testing) มีเป้าหมายเพื่อเร่งอัตราการเสื่อมสลายทางเคมีและกายภาพของยา ทำให้สามารถคาดการณ์อายุการเก็บรักษาและประเมินผลกระทบของการเปลี่ยนแปลงสภาวะแวดล้อมได้ในระยะเวลาอันสั้น (อย่างน้อย 6 เดือน)
🎯 ทำไมข้อนี้ถึงถูก:
ข้อ จ. ถูกต้อง เพราะตามเกณฑ์มาตรฐานสากล ICH Q1A(R2) และ ASEAN Stability Guideline สำหรับเขตภูมิอากาศ Zone IVb (ประเทศไทย) กำหนดสภาวะการทดสอบแบบเร่งมาตรฐานไว้ที่ อุณหภูมิ 40°C ± 2°C และความชื้นสัมพัทธ์ 75% ± 5% RH โดยเก็บตัวอย่างตรวจวิเคราะห์ที่ 0, 3, และ 6 เดือน
🔍 ข้ออื่นผิดเพราะอะไร:
- ข้อ ก. (25°C ± 2°C / 60% ± 5% RH): เป็นสภาวะ Long-term testing สำหรับเขตภูมิอากาศ Zone II
- ข้อ ข. (30°C ± 2°C / 65% ± 5% RH): เป็นสภาวะ Long-term testing สำหรับเขตภูมิอากาศ Zone IVa
- ข้อ ค. (30°C ± 2°C / 75% ± 5% RH): เป็นสภาวะการทดสอบระยะยาว (Long-term stability testing) สำหรับ Zone IVb ในประเทศไทย ไม่ใช่สภาวะเร่ง
- ข้อ ง. (40°C ± 2°C / 65% ± 5% RH): ไม่ใช่ค่าความชื้นสัมพัทธ์มาตรฐานของสภาวะเร่งในเกณฑ์ ICH/ASEAN
📖 Guideline อ้างอิง:
ASEAN Guideline on Stability Study of Drug Product &amp; ICH Q1A(R2)
📌 จุดจำก่อนสอบ:
• Thailand / ASEAN (Zone IVb) Stability Conditions:
  - Long-term (Real-time): 30°C ± 2°C / 75% ± 5% RH (ตลอดอายุยา)
  - Accelerated: 40°C ± 2°C / 75% ± 5% RH (อย่างน้อย 6 เดือน)
  - Stress testing: 50-60°C, High humidity, Photostability</t>
        </is>
      </c>
      <c r="K26" s="100" t="n"/>
      <c r="L26" s="88" t="inlineStr">
        <is>
          <t>Preformulation &amp; Good Manufacturing Practice</t>
        </is>
      </c>
      <c r="M26" s="100" t="inlineStr">
        <is>
          <t>Product</t>
        </is>
      </c>
      <c r="N26" s="88" t="inlineStr">
        <is>
          <t>ข้อสอบจริง Product ปี 2566 ข้อ 40</t>
        </is>
      </c>
      <c r="O26" s="100" t="inlineStr">
        <is>
          <t>ข้อสอบจริง</t>
        </is>
      </c>
      <c r="P26" s="100" t="inlineStr">
        <is>
          <t>ปี 2566</t>
        </is>
      </c>
      <c r="Q26" s="100" t="n"/>
    </row>
    <row r="27" ht="409.6" customHeight="1" s="49">
      <c r="A27" s="100" t="n">
        <v>27</v>
      </c>
      <c r="B27" s="88" t="inlineStr">
        <is>
          <t>ตัวยาสำคัญชนิดหนึ่งมีความไวต่อแสง ความชื้น และความร้อนจากแรงเฉือนอย่างยิ่ง (Highly sensitive to light, moisture and shear heat) ในขั้นตอนการผสมผงแห้ง (Dry powder blending) ควรเลือกใช้เครื่องผสมประเภทใดจึงเหมาะสมที่สุด</t>
        </is>
      </c>
      <c r="C27" s="100" t="n"/>
      <c r="D27" s="88" t="inlineStr">
        <is>
          <t>High-shear granulator mixer</t>
        </is>
      </c>
      <c r="E27" s="88" t="inlineStr">
        <is>
          <t>Planetary mixer</t>
        </is>
      </c>
      <c r="F27" s="88" t="inlineStr">
        <is>
          <t>Cubic mixer (Bin blender / Cube mixer)</t>
        </is>
      </c>
      <c r="G27" s="34" t="inlineStr">
        <is>
          <t>Ribbon blender</t>
        </is>
      </c>
      <c r="H27" s="34" t="inlineStr">
        <is>
          <t>Fluidized bed processor</t>
        </is>
      </c>
      <c r="I27" s="100" t="n">
        <v>3</v>
      </c>
      <c r="J27" s="88" t="inlineStr">
        <is>
          <t>✅ คำตอบที่ถูกต้อง: ข้อ ค. Cubic mixer (Bin blender / Cube mixer)
💡 Background:
การเลือกเครื่องจักรสำหรับผสมผงยา (Powder blending equipment) ต้องคำนึงถึงคุณสมบัติความคงตัวของตัวยา: 1. Convective / Shear mixers (เช่น High-shear, Ribbon) ให้แรงเฉือนสูง เกิดความร้อนสะสม, 2. Tumbling blenders (เช่น V-blender, Double-cone, Cubic mixer, Bin blender) ผสมด้วยการพลิกคว่ำผงยาอย่างนุ่มนวล
🎯 ทำไมข้อนี้ถึงถูก:
ข้อ ค. ถูกต้อง เพราะ Cubic mixer / Container bin blender เป็นเครื่องผสมแบบ Tumbling mixer ที่ผสมด้วยการหมุนกลิ้งภาชนะปิด ไม่มีการใช้ใบพัดปั่นความเร็วสูง ทำให้ไม่เกิดความร้อนจากแรงเฉือน (Zero shear heating) และเป็นระบบปิดสนิท (Enclosed container) ที่ป้องกันแสงและความชื้นจากบรรยากาศภายนอกได้อย่างสมบูรณ์แบบ
🔍 ข้ออื่นผิดเพราะอะไร:
- ข้อ ก. (High-shear granulator mixer): ใช้ใบพัดหมุนด้วยความเร็วสูงมาก (Impeller &amp; Chopper) ทำให้เกิดแรงเฉือนและความร้อนสะสมสูงมาก ตัวยาที่ไวต่อความร้อนจะสลายตัวทันที
- ข้อ ข. (Planetary mixer): เป็นเครื่องผสมแบบกวนเปียกที่มีแรงเฉือนปานกลาง-สูง เกิดความร้อนและสัมผัสอากาศได้ง่าย
- ข้อ ง. (Ribbon blender): ใช้ใบพัดเกลียวริบบอนหมุนกวาดผงยา เกิดแรงเสียดทานและความร้อนสะสมตามผนังถัง
- ข้อ จ. (Fluidized bed processor): ใช้กระแสลมร้อนเป่าอนุภาคยาให้ลอยตัว มีการสัมผัสความร้อนและอากาศอย่างต่อเนื่อง
📖 Guideline อ้างอิง:
Aulton’s Pharmaceutics: The Design and Manufacture of Medicines (5th Edition) Chapter 26: Powder Mixing
📌 จุดจำก่อนสอบ:
• Tumbling mixers (V-blender, Double-cone, Cubic mixer, Bin blender): แรงเฉือนต่ำ ไม่เกิดความร้อน เหมาะกับยาไวต่อความร้อน/เปราะบาง
• Convective/High-shear mixers (High shear mixer, Ribbon mixer): แรงเฉือนสูง ผสมเร็ว เหมาะกับผงยาเกาะติดแน่น แต่เกิดความร้อนสะสม</t>
        </is>
      </c>
      <c r="K27" s="100" t="n"/>
      <c r="L27" s="88" t="inlineStr">
        <is>
          <t>Pharmaceutical Technology General</t>
        </is>
      </c>
      <c r="M27" s="100" t="inlineStr">
        <is>
          <t>Product</t>
        </is>
      </c>
      <c r="N27" s="88" t="inlineStr">
        <is>
          <t>ข้อสอบจริง Product ปี 2566 ข้อ 43</t>
        </is>
      </c>
      <c r="O27" s="100" t="inlineStr">
        <is>
          <t>ข้อสอบจริง</t>
        </is>
      </c>
      <c r="P27" s="100" t="inlineStr">
        <is>
          <t>ปี 2566</t>
        </is>
      </c>
      <c r="Q27" s="100" t="n"/>
    </row>
    <row r="28" ht="409.6" customHeight="1" s="49">
      <c r="A28" s="100" t="n">
        <v>28</v>
      </c>
      <c r="B28" s="88" t="inlineStr">
        <is>
          <t>ในชื่อทางการค้าของสารช่วย Polyethylene glycol 400 (PEG 400) ตัวเลข "400" มีความหมายตรงกับข้อใดตามเกณฑ์เภสัชตำรับ</t>
        </is>
      </c>
      <c r="C28" s="100" t="n"/>
      <c r="D28" s="88" t="inlineStr">
        <is>
          <t>ค่าน้ำหนักโมเลกุลเฉลี่ยของพอลิเมอร์ (Average Molecular Weight: g/mol)</t>
        </is>
      </c>
      <c r="E28" s="88" t="inlineStr">
        <is>
          <t>จำนวนหน่วยมอนอเมอร์ (Monomer units) ในสายพอลิเมอร์</t>
        </is>
      </c>
      <c r="F28" s="34" t="inlineStr">
        <is>
          <t>ค่าความหนืดสัมบูรณ์ (Viscosity in centipoise)</t>
        </is>
      </c>
      <c r="G28" s="34" t="inlineStr">
        <is>
          <t>จุดหลอมเหลวของสาร (Melting point in Kelvin)</t>
        </is>
      </c>
      <c r="H28" s="34" t="inlineStr">
        <is>
          <t>ค่า Hydrophilic-Lipophilic Balance (HLB value)</t>
        </is>
      </c>
      <c r="I28" s="100" t="n">
        <v>1</v>
      </c>
      <c r="J28" s="88" t="inlineStr">
        <is>
          <t>✅ คำตอบที่ถูกต้อง: ข้อ ก. ค่าน้ำหนักโมเลกุลเฉลี่ยของพอลิเมอร์ (Average Molecular Weight: g/mol)
💡 Background:
Polyethylene glycol (PEG / Macrogol) เป็นพอลิเมอร์สังเคราะห์ของ Ethylene oxide มีสูตรโครงสร้าง H-(OCH2CH2)n-OH โดยตัวเลขที่ระบุต่อท้ายชื่อ PEG เป็นสัญลักษณ์สากลตามเภสัชตำรับ
🎯 ทำไมข้อนี้ถึงถูก:
ข้อ ก. ถูกต้อง เพราะตัวเลขต่อท้าย PEG (เช่น PEG 400, PEG 1500, PEG 4000, PEG 6000) แสดงถึง "น้ำหนักโมเลกุลเฉลี่ย (Average Molecular Weight: MW)" ของสายพอลิเมอร์นั้นๆ โดย PEG ที่มี MW 200-600 จะมีสถานะเป็นของเหลวใสหนืด, MW 1000-1500 เป็นของแข็งกึ่งเหลวคล้ายขี้ผึ้ง (Semisolid) และ MW &gt;= 3000 ขึ้นไปจะมีสถานะเป็นของแข็งคล้ายขี้ผึ้งหรือเกล็ดแข็ง (Solid wax)
🔍 ข้ออื่นผิดเพราะอะไร:
- ข้อ ข. (จำนวนหน่วยมอนอเมอร์ ในสายพอลิเมอร์): ผิด เพราะ PEG 400 มีมอนอเมอร์ oxyethylene (MW ~44) ประมาณ 8-9 หน่วย ไม่ใช่ 400 หน่วย
- ข้อ ค. (ค่าความหนืดสัมบูรณ์): ผิด ความหนืดของ PEG 400 อยู่ที่ประมาณ 105-130 cSt ไม่ใช่ 400 cP
- ข้อ ง. (จุดหลอมเหลวของสาร): ผิด PEG 400 มีสถานะเป็นของเหลวที่อุณหภูมิห้อง (จุดเยือกแข็งประมาณ 4-8°C)
- ข้อ จ. (ค่า Hydrophilic-Lipophilic Balance (HLB value)): ผิด ค่า HLB ของ PEG อยู่ในช่วง 10-18 ไม่ใช่ 400
📖 Guideline อ้างอิง:
Handbook of Pharmaceutical Excipients (9th Edition) &amp; USP-NF Monograph: Polyethylene Glycol
📌 จุดจำก่อนสอบ:
• PEG 200 - 600: ของเหลวใส (Liquid solvent / Cosolvent / Humectant)
• PEG 1000 - 1500: กึ่งแข็งกึ่งเหลวคล้ายปิโตรลาทัม (Semisolid)
• PEG 3350 - 6000: ของแข็งสีขาวคล้ายขี้ผึ้ง (Solid base สำหรับยาเหน็บ ยาเม็ด หรือยาระบาย OROS)</t>
        </is>
      </c>
      <c r="K28" s="100" t="n"/>
      <c r="L28" s="88" t="inlineStr">
        <is>
          <t>Pharmaceutical Technology General</t>
        </is>
      </c>
      <c r="M28" s="100" t="inlineStr">
        <is>
          <t>Product</t>
        </is>
      </c>
      <c r="N28" s="88" t="inlineStr">
        <is>
          <t>ข้อสอบจริง Product ปี 2566 ข้อ 44</t>
        </is>
      </c>
      <c r="O28" s="100" t="inlineStr">
        <is>
          <t>ข้อสอบจริง</t>
        </is>
      </c>
      <c r="P28" s="100" t="inlineStr">
        <is>
          <t>ปี 2566</t>
        </is>
      </c>
      <c r="Q28" s="100" t="n"/>
    </row>
    <row r="29" ht="409.6" customHeight="1" s="49">
      <c r="A29" s="100" t="n">
        <v>67</v>
      </c>
      <c r="B29" s="88" t="inlineStr">
        <is>
          <t>สารเคมี Ferrous sulfate (FeSO4) มีมวลโมเลกุล (MW) เท่ากับ 152 g/mol หากต้องการเตรียมสารละลาย FeSO4 ความเข้มข้น 0.2 Molar ปริมาตร 1 ลิตร จะต้องชั่ง FeSO4 หนักกี่กรัม</t>
        </is>
      </c>
      <c r="C29" s="100" t="n"/>
      <c r="D29" s="88" t="inlineStr">
        <is>
          <t>304 g</t>
        </is>
      </c>
      <c r="E29" s="88" t="inlineStr">
        <is>
          <t>152 g</t>
        </is>
      </c>
      <c r="F29" s="88" t="inlineStr">
        <is>
          <t>28.83 g</t>
        </is>
      </c>
      <c r="G29" s="88" t="inlineStr">
        <is>
          <t>30.4 g</t>
        </is>
      </c>
      <c r="H29" s="88" t="inlineStr">
        <is>
          <t>15.2 g</t>
        </is>
      </c>
      <c r="I29" s="100" t="n">
        <v>4</v>
      </c>
      <c r="J29" s="88" t="inlineStr">
        <is>
          <t>✅ คำตอบที่ถูกต้อง: ข้อ ง. 30.4 g
💡 Background:
การคำนวณความเข้มข้นในหน่วยโมลาร์ (Molarity: mol/L) เพื่อเตรียมสารละลายมาตรฐานทางเภสัชกรรม
🎯 ทำไมข้อนี้ถึงถูก:
ข้อ ง. ถูกต้อง จากสูตรคำนวณ:
น้ำหนักสาร (g) = Molarity (mol/L) × Volume (L) × Molecular Weight (g/mol)
น้ำหนัก FeSO4 = 0.2 mol/L × 1 L × 152 g/mol = 30.4 g
🔍 ข้ออื่นผิดเพราะอะไร:
- ข้อ ก. (304 g): เป็นน้ำหนักสำหรับความเข้มข้น 2.0 M (คำนวณจุดทศนิยมผิด 10 เท่า)
- ข้อ ข. (152 g): เป็นน้ำหนักสำหรับความเข้มข้น 1.0 M
- ข้อ ค. (28.83 g): เป็นตัวเลขคำนวณที่ไม่ถูกต้อง
- ข้อ จ. (15.2 g): เป็นน้ำหนักสำหรับความเข้มข้น 0.1 M
📖 Guideline อ้างอิง:
Pharmaceutical Calculations (Stoklosa &amp; Ansel, 15th Edition) Chapter 14: Solution Concentrations
📌 จุดจำก่อนสอบ:
• Molarity (M) = mol / L = (Weight in g / MW) / Volume in L
• น้ำหนักสาร = M × V × MW = 0.2 × 1 × 152 = 30.4 g</t>
        </is>
      </c>
      <c r="K29" s="100" t="n"/>
      <c r="L29" s="88" t="inlineStr">
        <is>
          <t>Pharmaceutical Technology General</t>
        </is>
      </c>
      <c r="M29" s="100" t="inlineStr">
        <is>
          <t>Product</t>
        </is>
      </c>
      <c r="N29" s="88" t="inlineStr">
        <is>
          <t>ข้อสอบจริง Product ปี 2563 ข้อ 4</t>
        </is>
      </c>
      <c r="O29" s="100" t="inlineStr">
        <is>
          <t>ข้อสอบจริง</t>
        </is>
      </c>
      <c r="P29" s="100" t="inlineStr">
        <is>
          <t>ปี 2563</t>
        </is>
      </c>
      <c r="Q29" s="100" t="n"/>
    </row>
    <row r="30" ht="409.6" customHeight="1" s="49">
      <c r="A30" s="100" t="n">
        <v>68</v>
      </c>
      <c r="B30" s="88" t="inlineStr">
        <is>
          <t>ในการควบคุมคุณภาพวัตถุดิบตัวยาสำคัญ Risedronate sodium ตามข้อกำหนดเภสัชตำรับ USP หัวข้อการทดสอบใดจัดเป็นการทดสอบจำเพาะ (Specific Test) สำหรับควบคุมสภาวะการมีน้ำผลึกในโครงสร้างโมเลกุล (Hydrate state)</t>
        </is>
      </c>
      <c r="C30" s="100" t="n"/>
      <c r="D30" s="88" t="inlineStr">
        <is>
          <t>Identification test</t>
        </is>
      </c>
      <c r="E30" s="88" t="inlineStr">
        <is>
          <t>Assay</t>
        </is>
      </c>
      <c r="F30" s="88" t="inlineStr">
        <is>
          <t>Organic Impurity test</t>
        </is>
      </c>
      <c r="G30" s="88" t="inlineStr">
        <is>
          <t>Water determination (Karl Fischer Titration)</t>
        </is>
      </c>
      <c r="H30" s="88" t="inlineStr">
        <is>
          <t>pH of solution</t>
        </is>
      </c>
      <c r="I30" s="100" t="n">
        <v>4</v>
      </c>
      <c r="J30" s="88" t="inlineStr">
        <is>
          <t>✅ คำตอบที่ถูกต้อง: ข้อ ง. Water determination (Karl Fischer Titration)
💡 Background:
ตัวยาสำคัญกลุ่ม Bisphosphonates เช่น Risedronate sodium ในธรรมชาติมีรูปผลึกไฮเดรตที่แตกต่างกัน เช่น Hemipentahydrate (2.5 H2O) หรือ Monohydrate (1.0 H2O) ซึ่งการมีน้ำผลึกที่แตกต่างกันจะส่งผลต่อความคงตัว รูปผลึก (Polymorphism) และอัตราการละลายของยา
🎯 ทำไมข้อนี้ถึงถูก:
ข้อ ง. ถูกต้อง เพราะตามข้อกำหนดเฉพาะใน Monograph ของ USP สำหรับ Risedronate Sodium กำหนดให้ต้องมีหัวข้อ "Water determination" โดยวิธี Karl Fischer Titration เป็น Specific test เพื่อควบคุมปริมาณน้ำผลึกให้อยู่ในช่วงมาตรฐานที่กำหนดอย่างเคร่งครัด (เช่น ระหว่าง 11.9% ถึง 13.9% สำหรับรูป Hemipentahydrate)
🔍 ข้ออื่นผิดเพราะอะไร:
- ข้อ ก. (Identification test): เป็นการทดสอบทั่วไป (Universal test) เพื่อยืนยันเอกลักษณ์โครงสร้างด้วย IR หรือ HPLC
- ข้อ ข. (Assay): เป็นการทดสอบทั่วไป (Universal test) เพื่อหาปริมาณความบริสุทธิ์ของตัวยา
- ข้อ ค. (Organic Impurity test): เป็นการทดสอบทั่วไป (Universal test) เพื่อควบคุมสารปนเปื้อน
- ข้อ จ. (pH of solution): เป็นการทดสอบสมบัติทางกายภาพทั่วไป
📖 Guideline อ้างอิง:
USP-NF Monograph: Risedronate Sodium &amp; USP &lt;921&gt; Water Determination
📌 จุดจำก่อนสอบ:
• Universal tests (ต้องทำทุกตัวยา): Description, Identification, Assay, Impurities
• Specific tests สำหรับตัวยาที่มี Hydrate: Water Determination (Karl Fischer Titration) เพื่อจำแนกและควบคุมรูปผลึก Hydrate / Polymorphs</t>
        </is>
      </c>
      <c r="K30" s="100" t="n"/>
      <c r="L30" s="88" t="inlineStr">
        <is>
          <t>Pharmaceutical Technology General</t>
        </is>
      </c>
      <c r="M30" s="100" t="inlineStr">
        <is>
          <t>Product</t>
        </is>
      </c>
      <c r="N30" s="88" t="inlineStr">
        <is>
          <t>ข้อสอบจริง Product ปี 2563 ข้อ 8</t>
        </is>
      </c>
      <c r="O30" s="100" t="inlineStr">
        <is>
          <t>ข้อสอบจริง</t>
        </is>
      </c>
      <c r="P30" s="100" t="inlineStr">
        <is>
          <t>ปี 2563</t>
        </is>
      </c>
      <c r="Q30" s="100" t="n"/>
    </row>
    <row r="31" ht="409.6" customHeight="1" s="49">
      <c r="A31" s="100" t="n">
        <v>69</v>
      </c>
      <c r="B31" s="88" t="inlineStr">
        <is>
          <t>ในกระบวนการผลิตยาเม็ดเคลือบฟิล์ม Metformin hydrochloride หากพบปัญหาฟิล์มเคลือบแตกร้าว (Film cracking) บริเวณขอบและผิวหน้าของเม็ดยา สาเหตุที่เป็นไปได้มากที่สุดในสูตรน้ำยาเคลือบคือข้อใด</t>
        </is>
      </c>
      <c r="C31" s="100" t="n"/>
      <c r="D31" s="88" t="inlineStr">
        <is>
          <t>ปริมาณสารเพิ่มความยืดหยุ่น (Plasticizer) ในสูตรน้ำยาเคลือบน้อยเกินไป</t>
        </is>
      </c>
      <c r="E31" s="88" t="inlineStr">
        <is>
          <t>อุณหภูมิของลมร้อนในหม้อเคลือบต่ำเกินไป</t>
        </is>
      </c>
      <c r="F31" s="88" t="inlineStr">
        <is>
          <t>ความเร็วในการหมุนของหม้อเคลือบ (Pan speed) เร็วเกินไป</t>
        </is>
      </c>
      <c r="G31" s="88" t="inlineStr">
        <is>
          <t>อัตราการพ่นน้ำยาเคลือบ (Spray rate) ช้าเกินไป</t>
        </is>
      </c>
      <c r="H31" s="88" t="inlineStr">
        <is>
          <t>ความหนืดของน้ำยาเคลือบสูงเกินไป</t>
        </is>
      </c>
      <c r="I31" s="100" t="n">
        <v>1</v>
      </c>
      <c r="J31" s="88" t="inlineStr">
        <is>
          <t>✅ คำตอบที่ถูกต้อง: ข้อ ก. ปริมาณสารเพิ่มความยืดหยุ่น (Plasticizer) ในสูตรน้ำยาเคลือบน้อยเกินไป
💡 Background:
ข้อบกพร่องของการเคลือบฟิล์มชนิด Film Cracking (ฟิล์มแตกร้าว) เกิดขึ้นเมื่อความเค้นภายในฟิล์ม (Internal tensile stress) ที่เกิดจากการหดตัวของพอลิเมอร์ขณะระเหยแห้ง มีค่าสูงเกินกว่าความต้านทานแรงดึงขาด (Tensile strength) ของเนื้อฟิล์ม
🎯 ทำไมข้อนี้ถึงถูก:
ข้อ ก. ถูกต้อง เพราะ Plasticizer (เช่น PEG, Propylene glycol, Triethyl citrate) ทำหน้าที่แทรกระหว่างสายพอลิเมอร์ ลดแรงดึงดูดระหว่างสายพอลิเมอร์ และลดค่าโมดูลัสความยืดหยุ่น หากในสูตรมีปริมาณ Plasticizer ต่ำเกินไป ฟิล์มจะมีความเปราะสูง (Brittle film) ไม่สามารถทนต่อแรงเค้นและการขยายตัว/หดตัวของแกนเม็ดยา (Core tablet expansion) ได้ ทำให้ฟิล์มเกิดการแตกร้าว (Cracking) ตามขอบและผิวหน้า
🔍 ข้ออื่นผิดเพราะอะไร:
- ข้อ ข. (อุณหภูมิต่ำเกินไป): มักทำให้ฟิล์มแห้งช้าและเกิดปัญหาเม็ดยาติดกัน (Sticking / Twinning) ไม่ใช่สาเหตุหลักของ Cracking
- ข้อ ค. (หมุนหม้อเร็วเกินไป): อาจทำให้ขอบเม็ดยาสึกกร่อน (Edge chipping) หรือผิวฟิล์มถลอก (Attrition)
- ข้อ ง. (พ่นน้ำยาเคลือบช้าเกินไป): ทำให้การเคลือบใช้เวลานานขึ้น แต่ไม่ทำให้ฟิล์มเปราะแตก
- ข้อ จ. (น้ำยาเคลือบหนืดเกินไป): ทำให้ละอองสเปรย์กระจายตัวไม่ดี เกิดผิวขรุขระแบบเปลือกส้ม (Orange peel)
📖 Guideline อ้างอิง:
Pharmaceutical Coating Technology (Cole et al.) &amp; Pharmaceutical Dosage Forms: Tablets (3rd Edition)
📌 จุดจำก่อนสอบ:
• ปัญหา Film Cracking (ฟิล์มเปราะแตก) -&gt; เกิดจาก "Internal stress สูง / Plasticizer ไม่พอ"
• วิธีแก้ไข: เพิ่มสัดส่วน Plasticizer ในสูตร หรือเปลี่ยนไปใช้พอลิเมอร์ที่มีความยืดหยุ่นสูงขึ้น</t>
        </is>
      </c>
      <c r="K31" s="100" t="n"/>
      <c r="L31" s="88" t="inlineStr">
        <is>
          <t>Pharmaceutical Technology General</t>
        </is>
      </c>
      <c r="M31" s="100" t="inlineStr">
        <is>
          <t>Product</t>
        </is>
      </c>
      <c r="N31" s="88" t="inlineStr">
        <is>
          <t>ข้อสอบจริง Product ปี 2563 ข้อ 17</t>
        </is>
      </c>
      <c r="O31" s="100" t="inlineStr">
        <is>
          <t>ข้อสอบจริง</t>
        </is>
      </c>
      <c r="P31" s="100" t="inlineStr">
        <is>
          <t>ปี 2563</t>
        </is>
      </c>
      <c r="Q31" s="100" t="n"/>
    </row>
    <row r="32" ht="409.6" customHeight="1" s="49">
      <c r="A32" s="100" t="n">
        <v>70</v>
      </c>
      <c r="B32" s="88" t="inlineStr">
        <is>
          <t>ในการเคลือบฟิล์มยาเม็ดที่มีรอยบากและโลโก้ตัวอักษรนูน หากพบปัญหาฟิล์มเคลือบตึงขึงข้ามร่องตัวอักษรจนมองไม่เห็นข้อความ (Bridging of logo) จะมีแนวทางในการปรับปรุงกระบวนการและสูตรตำรับอย่างไร</t>
        </is>
      </c>
      <c r="C32" s="100" t="n"/>
      <c r="D32" s="88" t="inlineStr">
        <is>
          <t>เพิ่มปริมาณ Talcum ในน้ำยาเคลือบ</t>
        </is>
      </c>
      <c r="E32" s="88" t="inlineStr">
        <is>
          <t>ปรับแต่งแบบหัวสากให้ปั๊มร่องตัวอักษรให้ลึกและชันขึ้น</t>
        </is>
      </c>
      <c r="F32" s="88" t="inlineStr">
        <is>
          <t>เพิ่มปริมาณสารเพิ่มความยืดหยุ่น (Plasticizer) ในสูตรน้ำยาเคลือบ</t>
        </is>
      </c>
      <c r="G32" s="88" t="inlineStr">
        <is>
          <t>เพิ่มปริมาณสารทึบแสง Opacifier (Titanium dioxide)</t>
        </is>
      </c>
      <c r="H32" s="88" t="inlineStr">
        <is>
          <t>เพิ่มอุณหภูมิของหม้อเคลือบให้สูงขึ้นอย่างมาก</t>
        </is>
      </c>
      <c r="I32" s="100" t="n">
        <v>3</v>
      </c>
      <c r="J32" s="88" t="inlineStr">
        <is>
          <t>✅ คำตอบที่ถูกต้อง: ข้อ ค. เพิ่มปริมาณสารเพิ่มความยืดหยุ่น (Plasticizer) ในสูตรน้ำยาเคลือบ
💡 Background:
ปรากฏการณ์ Bridging of logo เกิดขึ้นเมื่อแผ่นฟิล์มพอลิเมอร์เกิดการหดตัวและมีแรงเค้นภายในสูง จนเกิดแรงดึงรั้งข้ามร่องตัวอักษรหรือรอยบากบนหน้าเม็ดยา ทำให้ฟิล์มลอยตัวไม่แนบติดลงไปในร่อง
🎯 ทำไมข้อนี้ถึงถูก:
ข้อ ค. ถูกต้อง เพราะการเพิ่มปริมาณ Plasticizer จะช่วยลดค่าความเค้นภายใน (Internal stress) ของฟิล์ม เพิ่มความยืดหยุ่นและความเหนียว (Film flexibility &amp; elongation) ทำให้ฟิล์มสามารถแนบตัวสนิทไปตามร่องและรายละเอียดของตัวอักษรบนหน้าเม็ดยาได้อย่างสมบูรณ์
🔍 ข้ออื่นผิดเพราะอะไร:
- ข้อ ก. (เพิ่ม Talcum): Talcum ทำหน้าที่เป็น Anti-tacking agent ไม่ได้ช่วยลดแรงเค้นภายในฟิล์ม
- ข้อ ข. (ปั๊มร่องตัวอักษรให้ลึกขึ้น): จะยิ่งทำให้เกิด Bridging รุนแรงขึ้นเพราะฟิล์มต้องขึงข้ามร่องที่ลึกและชันกว่าเดิม
- ข้อ ง. (เพิ่ม Opacifier): Titanium dioxide ปรับความทึบแสง ไม่ส่งผลต่อความยืดหยุ่นของฟิล์ม
- ข้อ จ. (เพิ่มอุณหภูมิหม้อเคลือบสูงขึ้น): จะทำให้น้ำยาแห้งเร็วและฟิล์มหดตัวเร็วขึ้น ยิ่งเพิ่มปัญหา Bridging
📖 Guideline อ้างอิง:
Pharmaceutical Coating Technology &amp; Aulton’s Pharmaceutics (5th Edition)
📌 จุดจำก่อนสอบ:
• ปัญหา Bridging -&gt; แก้โดย "เพิ่ม Plasticizer" หรือลดความเข้มข้น/ความหนืดของพอลิเมอร์ในน้ำยาเคลือบ</t>
        </is>
      </c>
      <c r="K32" s="100" t="n"/>
      <c r="L32" s="88" t="inlineStr">
        <is>
          <t>Pharmaceutical Technology General</t>
        </is>
      </c>
      <c r="M32" s="100" t="inlineStr">
        <is>
          <t>Product</t>
        </is>
      </c>
      <c r="N32" s="88" t="inlineStr">
        <is>
          <t>ข้อสอบจริง Product ปี 2563 ข้อ 31</t>
        </is>
      </c>
      <c r="O32" s="100" t="inlineStr">
        <is>
          <t>ข้อสอบจริง</t>
        </is>
      </c>
      <c r="P32" s="100" t="inlineStr">
        <is>
          <t>ปี 2563</t>
        </is>
      </c>
      <c r="Q32" s="100" t="n"/>
    </row>
    <row r="33" ht="409.6" customHeight="1" s="49">
      <c r="A33" s="100" t="n">
        <v>71</v>
      </c>
      <c r="B33" s="88" t="inlineStr">
        <is>
          <t>รูปแบบกราฟระดับความเข้มข้นของยานิโคตินในกระแสเลือดเทียบกับเวลา (Plasma concentration-time profile) ของการบริหารยาด้วยหมากฝรั่งนิโคติน Nicotine gum 2 mg จำนวน 1 ชิ้น เปรียบเทียบกับ แผ่นแปะส่งผ่านทางผิวหนัง Nicotine transdermal patch 21 mg จำนวน 1 แผ่น มีลักษณะอย่างไรตามลำดับ</t>
        </is>
      </c>
      <c r="C33" s="100" t="inlineStr">
        <is>
          <t>[แนบรูป: ข้อสอบ Product ปี 2563 รหัสรูปภาพ image99]</t>
        </is>
      </c>
      <c r="D33" s="88" t="inlineStr">
        <is>
          <t>กราฟระดับยาเพิ่มขึ้นช้าๆ คงที่ตลอด 24 ชั่วโมง ทั้งสองรูปแบบ</t>
        </is>
      </c>
      <c r="E33" s="88" t="inlineStr">
        <is>
          <t>Nicotine gum ให้ระดับยาคงที่เรียบสม่ำเสมอ ส่วน Nicotine patch ให้ระดับยาพุ่งสูงเป็นยอดแหลมสลับขึ้นลง</t>
        </is>
      </c>
      <c r="F33" s="88" t="inlineStr">
        <is>
          <t>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t>
        </is>
      </c>
      <c r="G33" s="88" t="inlineStr">
        <is>
          <t>ระดับยาของทั้งสองรูปแบบไม่สามารถตรวจวัดได้ในกระแสเลือด</t>
        </is>
      </c>
      <c r="H33" s="88" t="inlineStr">
        <is>
          <t>Nicotine gum มีระยะเวลาออกฤทธิ์ยาวนานกว่า Nicotine patch</t>
        </is>
      </c>
      <c r="I33" s="100" t="n">
        <v>3</v>
      </c>
      <c r="J33" s="88" t="inlineStr">
        <is>
          <t>✅ คำตอบที่ถูกต้อง: ข้อ ค. 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
💡 Background:
การบำบัดทดแทนนิโคติน (Nicotine Replacement Therapy: NRT) มีรูปแบบเภสัชภัณฑ์ที่มีเภสัชจลนศาสตร์แตกต่างกันเพื่อตอบสนองต่อพฤติกรรมการติดบุหรี่
🎯 ทำไมข้อนี้ถึงถูก:
ข้อ ค. ถูกต้อง เพราะ Nicotine chewing gum (ชนิดออกฤทธิ์เร็ว / Fast-acting NRT) ยาจะถูกดูดซึมผ่านเยื่อบุช่องปากอย่างรวดเร็วขณะเคี้ยว ทำให้ระดับยาในเลือดพุ่งขึ้นสู่จุดสูงสุด (Tmax) ภายใน 15-30 นาที เกิดเป็นกราฟยอดแหลม (Peak) เลียนแบบการสูบบุหรี่เพื่อระงับความอยากยากะทันหัน ขณะที่ Nicotine transdermal patch (ชนิดออกฤทธิ์ยาว / Long-acting NRT) ควบคุมการปลดปล่อยยาผ่านผิวหนังด้วยอัตราเร็วคงที่แบบลำดับศูนย์ (Zero-order release) ทำให้ระดับยาในเลือดคงที่สม่ำเสมอเป็นเส้นตรงราบตลอด 16-24 ชั่วโมง (Sustained baseline plateau)
🔍 ข้ออื่นผิดเพราะอะไร:
- ข้อ ก. (เพิ่มช้าๆ คงที่ทั้งสองรูปแบบ): ผิด เพราะหมากฝรั่งดูดซึมเร็วเกิด Peak ชัดเจน
- ข้อ ข. (ระบุคุณสมบัติสลับกัน): ผิด เพราะ Gum ให้ Peak ส่วน Patch ให้ Plateau
- ข้อ ง. (ตรวจวัดไม่ได้): ผิด NRT ทั้งสองรูปแบบให้ระดับยาในพลาสมาที่ตรวจวัดได้อย่างแม่นยำ
- ข้อ จ. (Gum ออกฤทธิ์ยาวนานกว่า Patch): ผิด Patch มีระยะเวลาออกฤทธิ์ 16-24 ชั่วโมง ขณะที่ Gum ออกฤทธิ์สั้นเพียง 1-2 ชั่วโมง
📖 Guideline อ้างอิง:
Pharmacotherapy: A Pathophysiologic Approach (12th Edition) Chapter on Tobacco Use Disorder &amp; Clinical Pharmacokinetics (Rowland &amp; Tozer)
📌 จุดจำก่อนสอบ:
• Nicotine Gum / Lozenge / Spray: Fast-acting (Tmax 15-30 min, Pulsatile peaks) -&gt; ใช้ระงับ Craving ฉับพลัน
• Nicotine Patch: Long-acting (Zero-order sustained plateau 24 hr) -&gt; ใช้ควบคุม Baseline craving ต่อเนื่อง</t>
        </is>
      </c>
      <c r="K33" s="100" t="n"/>
      <c r="L33" s="88" t="inlineStr">
        <is>
          <t>Pharmaceutical Technology General</t>
        </is>
      </c>
      <c r="M33" s="100" t="inlineStr">
        <is>
          <t>Product</t>
        </is>
      </c>
      <c r="N33" s="88" t="inlineStr">
        <is>
          <t>ข้อสอบจริง Product ปี 2563 ข้อ 35</t>
        </is>
      </c>
      <c r="O33" s="100" t="inlineStr">
        <is>
          <t>ข้อสอบจริง</t>
        </is>
      </c>
      <c r="P33" s="100" t="inlineStr">
        <is>
          <t>ปี 2563</t>
        </is>
      </c>
      <c r="Q33" s="100" t="n"/>
    </row>
    <row r="34" ht="409.6" customHeight="1" s="49">
      <c r="A34" s="100" t="n">
        <v>72</v>
      </c>
      <c r="B34" s="88" t="inlineStr">
        <is>
          <t>ระบบนำส่งยาชนิดควบคุมด้วยแรงดันออสโมติก (Osmotic-controlled Drug Delivery System: OROS / Push-Pull Osmotic Pump) มีคุณสมบัติเด่นในข้อใด</t>
        </is>
      </c>
      <c r="C34" s="100" t="n"/>
      <c r="D34" s="88" t="inlineStr">
        <is>
          <t>ปลดปล่อยตัวยาสำคัญด้วยอัตราเร็วคงที่ตามจลนศาสตร์ลำดับศูนย์ (Zero-order drug release)</t>
        </is>
      </c>
      <c r="E34" s="88" t="inlineStr">
        <is>
          <t>กระบวนการผลิตมีต้นทุนต่ำกว่าการผลิตยาเม็ดธรรมดาทั่วไป</t>
        </is>
      </c>
      <c r="F34" s="88" t="inlineStr">
        <is>
          <t>โครงสร้างเม็ดยาทั้งหมดสามารถย่อยสลายและละลายหมดสิ้นในร่างกาย</t>
        </is>
      </c>
      <c r="G34" s="88" t="inlineStr">
        <is>
          <t>สามารถบรรจุตัวยาสำคัญในปริมาณสูงมาก (&gt;1,000 mg) ได้อย่างสะดวก</t>
        </is>
      </c>
      <c r="H34" s="34" t="inlineStr">
        <is>
          <t>อัตราการปลดปล่อยยาขึ้นอยู่กับค่าความเป็นกรด-ด่าง (pH) และการบีบตัวของทางเดินอาหาร</t>
        </is>
      </c>
      <c r="I34" s="100" t="n">
        <v>1</v>
      </c>
      <c r="J34" s="88" t="inlineStr">
        <is>
          <t>✅ คำตอบที่ถูกต้อง: ข้อ ก. ปลดปล่อยตัวยาสำคัญด้วยอัตราเร็วคงที่ตามจลนศาสตร์ลำดับศูนย์ (Zero-order drug release)
💡 Background:
ระบบ OROS (Osmotic Release Oral System) ประกอบด้วย Semi-permeable membrane (เยื่อกึ่งซึมผ่านได้ เช่น Cellulose acetate), รูเปิดนำส่งยาขนาดเล็กที่เจาะด้วยเลเซอร์ (Laser-drilled delivery orifice), ชั้นตัวยา (Drug layer) และชั้นพองตัวออสโมติก (Push/Osmotic layer)
🎯 ทำไมข้อนี้ถึงถูก:
ข้อ ก. ถูกต้อง เพราะเมื่อน้ำจากทางเดินอาหารซึมผ่านเยื่อ semipermeable membrane เข้าสู่แกนยาด้วยแรงดันออสโมติก จะดันให้ตัวยาสำคัญถูกขับออกจากรูเจาะเลเซอร์ด้วยอัตราเร็วคงที่สมบูรณ์ตาม "จลนศาสตร์ลำดับศูนย์ (Zero-order release rate)" โดยอัตราการปล่อยยานี้เป็นอิสระอย่างสิ้นเชิงจากค่า pH ของทางเดินอาหาร, เอนไซม์ย่อยอาหาร, และการบีบตัวของลำไส้ (GI motility)
🔍 ข้ออื่นผิดเพราะอะไร:
- ข้อ ข. (ต้นทุนต่ำกว่ายาเม็ดธรรมดา): ผิด ระบบ OROS มีความซับซ้อนสูง ต้องใช้เทคโนโลยีเจาะรูด้วยเลเซอร์และเยื่อพิเศษ ทำให้ต้นทุนการผลิตสูงกว่า
- ข้อ ค. (ย่อยสลายหมดสิ้นในร่างกาย): ผิด เปลือก semipermeable membrane ไม่ย่อยสลายและไม่ละลายในทางเดินอาหาร จะถูกขับถ่ายออกมาทางอุจจาระในลักษณะเม็ดยาเปล่า (Ghost tablet / Ghost matrix)
- ข้อ ง. (บรรจุตัวยาได้สูงมาก (&gt;1,000 mg)): ผิด มีข้อจำกัดเรื่องขนาดเม็ดยา ไม่สามารถบรรจุตัวยาปริมาณสูงเกินไปได้
- ข้อ จ. (ขึ้นอยู่กับ pH และการบีบตัว): ผิด จุดเด่นของ OROS คืออัตราการปล่อยยาไม่ขึ้นกับ pH หรือสภาวะทางเดินอาหาร
📖 Guideline อ้างอิง:
Ansel’s Pharmaceutical Dosage Forms and Drug Delivery Systems (11th Edition) Chapter 8 &amp; Modern Pharmaceutics (Banker &amp; Rhodes)
📌 จุดจำก่อนสอบ:
• จุดเด่นของระบบ OROS (เช่น Adalat CR, Concerta, Invega):
  1. ปลดปล่อยยาแบบ Constant Zero-order release (dM/dt = k0)
  2. pH-independent และ Motility-independent
  3. ผู้ป่วยจะพบ "Ghost tablet (เปลือกเม็ดยาเปล่า)" ในอุจจาระ ซึ่งเป็นเรื่องปกติ ไม่ต้องตกใจ</t>
        </is>
      </c>
      <c r="K34" s="100" t="n"/>
      <c r="L34" s="88" t="inlineStr">
        <is>
          <t>Pharmaceutical Technology General</t>
        </is>
      </c>
      <c r="M34" s="100" t="inlineStr">
        <is>
          <t>Product</t>
        </is>
      </c>
      <c r="N34" s="88" t="inlineStr">
        <is>
          <t>ข้อสอบจริง Product ปี 2563 ข้อ 37</t>
        </is>
      </c>
      <c r="O34" s="100" t="inlineStr">
        <is>
          <t>ข้อสอบจริง</t>
        </is>
      </c>
      <c r="P34" s="100" t="inlineStr">
        <is>
          <t>ปี 2563</t>
        </is>
      </c>
      <c r="Q34" s="100" t="n"/>
    </row>
    <row r="35" ht="409.6" customHeight="1" s="49">
      <c r="A35" s="100" t="n">
        <v>73</v>
      </c>
      <c r="B35" s="88" t="inlineStr">
        <is>
          <t>ในการผลิตวัคซีนไข้เลือดออกเดงกีชนิดเชื้อเป็นอ่อนฤทธิ์ (Live-attenuated Dengue vaccine) ด้วยกระบวนการทำแห้งแบบแช่เยือกแข็ง (Lyophilization / Freeze-drying) สารในข้อใดทำหน้าที่เป็นสารช่วยคงสภาพ (Stabilizer / Lyoprotectant) เพื่อปกป้องโครงสร้างแอนติเจนของไวรัสไม่ให้เสื่อมสภาพ</t>
        </is>
      </c>
      <c r="C35" s="100" t="n"/>
      <c r="D35" s="88" t="inlineStr">
        <is>
          <t>Aluminium hydroxide</t>
        </is>
      </c>
      <c r="E35" s="88" t="inlineStr">
        <is>
          <t>Beta-propiolactone</t>
        </is>
      </c>
      <c r="F35" s="88" t="inlineStr">
        <is>
          <t>Thimerosal</t>
        </is>
      </c>
      <c r="G35" s="88" t="inlineStr">
        <is>
          <t>Neomycin</t>
        </is>
      </c>
      <c r="H35" s="88" t="inlineStr">
        <is>
          <t>Magnesium sulfate / Magnesium salt (รวมถึง Sugars: Trehalose / Sucrose)</t>
        </is>
      </c>
      <c r="I35" s="100" t="n">
        <v>5</v>
      </c>
      <c r="J35" s="88" t="inlineStr">
        <is>
          <t>✅ คำตอบที่ถูกต้อง: ข้อ จ. Magnesium sulfate / Magnesium salt (รวมถึง Sugars: Trehalose / Sucrose)
💡 Background:
วัคซีนชนิดเชื้อเป็นอ่อนฤทธิ์ (Live-attenuated vaccines) มีความไวต่อความร้อนและกระบวนการแช่เยือกแข็งอย่างยิ่ง จึงต้องมีการเติมสารช่วยคงสภาพ (Cryoprotectants / Lyoprotectants / Stabilizers) เพื่อปกป้องโครงสร้างโปรตีนและเปลือกหุ้มไวรัส
🎯 ทำไมข้อนี้ถึงถูก:
ข้อ จ. ถูกต้อง เพราะเกลือแมกนีเซียม (เช่น MgSO4 / MgCl2) รวมถึงน้ำตาลซูโครส ทรีฮาโลส และกรดอะมิโน ทำหน้าที่เป็น Stabilizer / Lyoprotectant เข้าไปจับและรักษาสภาพความคงตัวของโครงสร้างแคปซิดและโปรตีนเปลือกหุ้มไวรัสเดงกีระหว่างขั้นตอนการแช่แข็งและการระเหิดแห้งสูญญากาศ
🔍 ข้ออื่นผิดเพราะอะไร:
- ข้อ ก. (Aluminium hydroxide): เป็นสารกระตุ้นภูมิคุ้มกัน (Adjuvant) ซึ่งใช้เฉพาะในวัคซีนชนิดเชื้อตายหรือซับยูนิต ห้ามใช้ในวัคซีนเชื้อเป็นเพราะอาจทำลายเชื้อไวรัส
- ข้อ ข. (Beta-propiolactone): เป็นสารฆ่าเชื้อ/ทำลายฤทธิ์ไวรัส (Inactivating agent) สำหรับผลิตวัคซีนเชื้อตาย (Inactivated vaccine) เช่น วัคซีนพิษสุนัขบ้า
- ข้อ ค. (Thimerosal): เป็นสารกันเสียต้านจุลชีพกลุ่มปรอทอินทรีย์ (Preservative) สำหรับวัคซีนเชื้อตายชนิด Multi-dose
- ข้อ ง. (Neomycin): เป็นยาปฏิชีวนะที่เติมเพื่อป้องกันแบคทีเรียปนเปื้อนในกระบวนการเพาะเลี้ยงเซลล์ ไม่ใช่สารคงสภาพแอนติเจน
📖 Guideline อ้างอิง:
Plotkin’s Vaccines (8th Edition) Chapter on Vaccine Production and Quality Control &amp; WHO Technical Report Series
📌 จุดจำก่อนสอบ:
• ส่วนประกอบในวัคซีนและการจำแนกหน้าที่:
  - Stabilizers (ในวัคซีนเชื้อเป็น Lyophilized): Sugars (Trehalose, Sucrose), MgCl2/MgSO4, Gelatin, Albumin
  - Adjuvants (ในวัคซีนเชื้อตาย): Aluminium hydroxide, Aluminium phosphate, MF59, AS01
  - Inactivating agents: Formaldehyde, Beta-propiolactone
  - Preservatives: Thimerosal, 2-Phenoxyethanol</t>
        </is>
      </c>
      <c r="K35" s="100" t="n"/>
      <c r="L35" s="88" t="inlineStr">
        <is>
          <t>Pharmaceutical Technology General</t>
        </is>
      </c>
      <c r="M35" s="100" t="inlineStr">
        <is>
          <t>Product</t>
        </is>
      </c>
      <c r="N35" s="88" t="inlineStr">
        <is>
          <t>ข้อสอบจริง Product ปี 2563 ข้อ 65</t>
        </is>
      </c>
      <c r="O35" s="100" t="inlineStr">
        <is>
          <t>ข้อสอบจริง</t>
        </is>
      </c>
      <c r="P35" s="100" t="inlineStr">
        <is>
          <t>ปี 2563</t>
        </is>
      </c>
      <c r="Q35" s="100" t="n"/>
    </row>
    <row r="36" ht="409.6" customHeight="1" s="49">
      <c r="A36" s="100" t="n">
        <v>74</v>
      </c>
      <c r="B36" s="88" t="inlineStr">
        <is>
          <t>ตัวยาสำคัญที่มีคุณสมบัติเหมาะสมในการนำมาพัฒนาเป็นยาในรูปแบบควบคุมการปลดปล่อย (Controlled-release / Extended-release dosage forms) ควรมีคุณสมบัติทางเคมีกายภาพและเภสัชจลนศาสตร์ตรงกับข้อใด</t>
        </is>
      </c>
      <c r="C36" s="100" t="n"/>
      <c r="D36" s="88" t="inlineStr">
        <is>
          <t>ตัวยามีความสามารถในการละลายน้ำได้ปานกลาง และดูดซึมได้ดีตลอดทางเดินอาหาร</t>
        </is>
      </c>
      <c r="E36" s="88" t="inlineStr">
        <is>
          <t>ตัวยามีค่าครึ่งชีวิตของการขจัดยายาวนานมาก (t1/2 &gt; 24 ชั่วโมง)</t>
        </is>
      </c>
      <c r="F36" s="88" t="inlineStr">
        <is>
          <t>ตัวยามีช่วงการรักษาที่แคบมาก (Very narrow therapeutic index)</t>
        </is>
      </c>
      <c r="G36" s="88" t="inlineStr">
        <is>
          <t>ตัวยาสลายตัวได้ง่ายและรวดเร็วในสภาวะกรดของกระเพาะอาหาร</t>
        </is>
      </c>
      <c r="H36" s="88" t="inlineStr">
        <is>
          <t>ตัวยามีโมเลกุลขนาดใหญ่มากและมีค่าการดูดซึมต่ำมาก</t>
        </is>
      </c>
      <c r="I36" s="100" t="n">
        <v>1</v>
      </c>
      <c r="J36" s="88" t="inlineStr">
        <is>
          <t>✅ คำตอบที่ถูกต้อง: ข้อ ก. ตัวยามีความสามารถในการละลายน้ำได้ปานกลาง และดูดซึมได้ดีตลอดทางเดินอาหาร
💡 Background:
การคัดเลือกตัวยา (Drug candidate selection) เพื่อพัฒนาเป็นรูปแบบควบคุมการปลดปล่อย (Controlled-release) ต้องพิจารณาเกณฑ์ความเหมาะสมทางเภสัชจลนศาสตร์และเคมีกายภาพอย่างเข้มงวด
🎯 ทำไมข้อนี้ถึงถูก:
ข้อ ก. ถูกต้อง เพราะตัวยาที่เหมาะสมต้องมีคุณสมบัติการละลายน้ำได้ปานกลาง (Moderate water solubility: 0.1-10 mg/mL) เพื่อให้สามารถควบคุมอัตราการละลายและการแพร่ผ่านเมทริกซ์ได้สม่ำเสมอ และต้องสามารถดูดซึมได้ตลอดความยาวของทางเดินอาหาร (Uniform absorption throughout GI tract)
🔍 ข้ออื่นผิดเพราะอะไร:
- ข้อ ข. (มีค่าครึ่งชีวิตยาวนานมาก (t1/2 &gt; 24 ชั่วโมง)): ยาที่มี t1/2 ยาวมากอยู่แล้ว สามารถบริหารยาเพียงวันละครั้งได้ตามธรรมชาติ ไม่มีความจำเป็นต้องพัฒนาเป็น Controlled-release (ยาที่เหมาะสำหรับ CR ควรมี t1/2 สั้น-ปานกลาง ระหว่าง 2-8 ชั่วโมง)
- ข้อ ค. (มีช่วงการรักษาแคบมาก): ยาที่มี Narrow therapeutic index (เช่น Digoxin, Warfarin) มีความเสี่ยงสูงมากหากเกิดปัญหาปลดปล่อยยาทันทีทั้งหมด (Dose dumping) จนเกิดพิษถึงชีวิต
- ข้อ ง. (สลายตัวง่ายในกรด): ยาที่สลายตัวในกรดควรทำเป็น Enteric-coated มากกว่า CR
- ข้อ จ. (โมเลกุลใหญ่ ดูดซึมต่ำ): ไม่เหมาะกับการนำส่งแบบ CR ทางปาก
📖 Guideline อ้างอิง:
Ansel’s Pharmaceutical Dosage Forms and Drug Delivery Systems (11th Edition) Chapter 8 &amp; Biopharmaceutics and Clinical Pharmacokinetics (Notari)
📌 จุดจำก่อนสอบ:
• คุณสมบัติยาที่เหมาะทำ Controlled Release (CR):
  1. Half-life สั้น-ปานกลาง: t1/2 = 2 - 8 ชั่วโมง
  2. Therapeutic index กว้าง (ปลอดภัย ป้องกันพิษจาก Dose dumping)
  3. ขนาดยาต่อวันไม่สูงเกินไป (&lt; 500-1,000 mg)
  4. ดูดซึมได้ดีตลอดทางเดินอาหาร (No narrow absorption window)</t>
        </is>
      </c>
      <c r="K36" s="100" t="n"/>
      <c r="L36" s="88" t="inlineStr">
        <is>
          <t>Pharmaceutical Technology General</t>
        </is>
      </c>
      <c r="M36" s="100" t="inlineStr">
        <is>
          <t>Product</t>
        </is>
      </c>
      <c r="N36" s="88" t="inlineStr">
        <is>
          <t>ข้อสอบจริง Product ปี 2561 ข้อ 3</t>
        </is>
      </c>
      <c r="O36" s="100" t="inlineStr">
        <is>
          <t>ข้อสอบจริง</t>
        </is>
      </c>
      <c r="P36" s="100" t="inlineStr">
        <is>
          <t>ปี 2561</t>
        </is>
      </c>
      <c r="Q36" s="100" t="n"/>
    </row>
    <row r="37" ht="409.6" customHeight="1" s="49">
      <c r="A37" s="100" t="n">
        <v>75</v>
      </c>
      <c r="B37" s="88" t="inlineStr">
        <is>
          <t>ในสูตรน้ำยาเคลือบฟิล์มยาเม็ด Ferrous sulfate ข้อใดต่อไปนี้ระบุหน้าที่ของสารช่วยในสูตรตำรับได้อย่างถูกต้องตามหลักวิชาชีพเภสัชกรรม</t>
        </is>
      </c>
      <c r="C37" s="100" t="n"/>
      <c r="D37" s="88" t="inlineStr">
        <is>
          <t>Talcum ทำหน้าที่เป็นสารก่อฟิล์มหลัก (Film former)</t>
        </is>
      </c>
      <c r="E37" s="88" t="inlineStr">
        <is>
          <t>Ethyl alcohol ทำหน้าที่เป็นสารต้านออกซิเดชัน (Antioxidant)</t>
        </is>
      </c>
      <c r="F37" s="88" t="inlineStr">
        <is>
          <t>Propylene glycol ทำหน้าที่เป็นสารเพิ่มความยืดหยุ่นของฟิล์ม (Plasticizer)</t>
        </is>
      </c>
      <c r="G37" s="88" t="inlineStr">
        <is>
          <t>Titanium dioxide ทำหน้าที่เป็นสารก่อฟิล์มหลัก (Film former)</t>
        </is>
      </c>
      <c r="H37" s="88" t="inlineStr">
        <is>
          <t>Hydroxypropyl methylcellulose (HPMC) ทำหน้าที่เป็นสารทึบแสง (Opacifier)</t>
        </is>
      </c>
      <c r="I37" s="100" t="n">
        <v>3</v>
      </c>
      <c r="J37" s="88" t="inlineStr">
        <is>
          <t>✅ คำตอบที่ถูกต้อง: ข้อ ค. Propylene glycol ทำหน้าที่เป็นสารเพิ่มความยืดหยุ่นของฟิล์ม (Plasticizer)
💡 Background:
ส่วนประกอบในน้ำยาเคลือบฟิล์มยาเม็ด (Film coating formulation) แต่ละชนิดมีหน้าที่ทางเภสัชกรรมเฉพาะตัว
🎯 ทำไมข้อนี้ถึงถูก:
ข้อ ค. ถูกต้อง เพราะ Propylene glycol (รวมถึง PEG 400, Glycerin, Triethyl citrate) ทำหน้าที่เป็น "Plasticizer (สารเพิ่มความยืดหยุ่น)" เข้าไปแทรกระหว่างสายพอลิเมอร์ ลดอุณหภูมิการเปลี่ยนสถานะคล้ายแก้ว (Glass transition temperature: Tg) และลดความเปราะ ช่วยให้ฟิล์มเหนียว ยืดหยุ่น และไม่แตกร้าว
🔍 ข้ออื่นผิดเพราะอะไร:
- ข้อ ก. (Talcum เป็นสารก่อฟิล์มหลัก): ผิด Talcum ทำหน้าที่เป็น Anti-tacking agent (สารกันติดเหนียว) และ Glidant
- ข้อ ข. (Ethyl alcohol เป็น Antioxidant): ผิด Ethyl alcohol ทำหน้าที่เป็น Solvent / Vehicle (ตัวทำละลายอินทรีย์ที่ระเหยง่าย)
- ข้อ ง. (Titanium dioxide เป็นสารก่อฟิล์ม): ผิด Titanium dioxide (TiO2) ทำหน้าที่เป็น Opacifier (สารทึบแสง) และ White pigment
- ข้อ จ. (HPMC เป็นสารทึบแสง): ผิด HPMC (Hypromellose) ทำหน้าที่เป็น Film-forming polymer (สารก่อฟิล์มหลัก)
📖 Guideline อ้างอิง:
Handbook of Pharmaceutical Excipients (9th Edition) &amp; Pharmaceutical Coating Technology (Cole et al.)
📌 จุดจำก่อนสอบ:
• สรุปหน้าที่สารในสูตรเคลือบฟิล์ม:
  - Film former (สารก่อฟิล์ม): HPMC, HPC, PVA, Eudragit
  - Plasticizer (สารเพิ่มความยืดหยุ่น): Propylene glycol, PEG, Triethyl citrate
  - Opacifier (สารทึบแสง): Titanium dioxide (TiO2)
  - Anti-tacking / Lubricant: Talc</t>
        </is>
      </c>
      <c r="K37" s="100" t="n"/>
      <c r="L37" s="88" t="inlineStr">
        <is>
          <t>Pharmaceutical Technology General</t>
        </is>
      </c>
      <c r="M37" s="100" t="inlineStr">
        <is>
          <t>Product</t>
        </is>
      </c>
      <c r="N37" s="88" t="inlineStr">
        <is>
          <t>ข้อสอบจริง Product ปี 2561 ข้อ 4</t>
        </is>
      </c>
      <c r="O37" s="100" t="inlineStr">
        <is>
          <t>ข้อสอบจริง</t>
        </is>
      </c>
      <c r="P37" s="100" t="inlineStr">
        <is>
          <t>ปี 2561</t>
        </is>
      </c>
      <c r="Q37" s="100" t="n"/>
    </row>
    <row r="38" ht="409.6" customHeight="1" s="49">
      <c r="A38" s="100" t="n">
        <v>76</v>
      </c>
      <c r="B38" s="88" t="inlineStr">
        <is>
          <t>ระบบนำส่งยาชนิดเมทริกซ์ชนิดไม่ละลายน้ำ (Insoluble / Inert matrix system) มีจลนศาสตร์และรูปแบบการปลดปล่อยตัวยาสำคัญสอดคล้องกับแบบจำลองและจลนศาสตร์ในข้อใด</t>
        </is>
      </c>
      <c r="C38" s="100" t="n"/>
      <c r="D38" s="88" t="inlineStr">
        <is>
          <t>Higuchi model (Pseudo-first order / Square-root of time kinetics: Q ∝ t^0.5)</t>
        </is>
      </c>
      <c r="E38" s="88" t="inlineStr">
        <is>
          <t>Zero-order kinetics (Q ∝ t)</t>
        </is>
      </c>
      <c r="F38" s="88" t="inlineStr">
        <is>
          <t>Second-order kinetics</t>
        </is>
      </c>
      <c r="G38" s="88" t="inlineStr">
        <is>
          <t>Hixson-Crowell cube-root law</t>
        </is>
      </c>
      <c r="H38" s="88" t="inlineStr">
        <is>
          <t>Weibull distribution model</t>
        </is>
      </c>
      <c r="I38" s="100" t="n">
        <v>1</v>
      </c>
      <c r="J38" s="88" t="inlineStr">
        <is>
          <t>✅ คำตอบที่ถูกต้อง: ข้อ ก. Higuchi model (Pseudo-first order / Square-root of time kinetics: Q ∝ t^0.5)
💡 Background:
การปลดปล่อยตัวยาจากระบบยาเม็ดเมทริกซ์ชนิดไม่ละลายน้ำ (Insoluble porous matrix เช่น Ethyl cellulose, Polyethylene) อาศัยการแพร่ของตัวยาผ่านช่องพรุนที่เต็มไปด้วยของเหลว (Diffusion through fluid-filled pores)
🎯 ทำไมข้อนี้ถึงถูก:
ข้อ ก. ถูกต้อง เพราะการปลดปล่อยยาจาก Inert matrix ถูกอธิบายด้วย "Higuchi equation" ซึ่งระบุว่า ปริมาณยาที่ปลดปล่อยต่อหน่วยพื้นที่ (Q) จะแปรผันตรงกับ "รากที่สองของเวลา (Square-root of time: Q = [D·ε/τ (2A - ε·Cs) Cs·t]^0.5 หรือ Q = k_H · t^0.5)" ซึ่งจัดเป็น Pseudo-first order kinetics โดยอัตราการปล่อยยาจะเร็วในช่วงแรกและค่อยๆ ชะลอลงตามระยะทางการแพร่ที่ไกลขึ้น
🔍 ข้ออื่นผิดเพราะอะไร:
- ข้อ ข. (Zero-order kinetics): เป็นการปลดปล่อยด้วยอัตราเร็วคงที่ (Q = k0·t) พบในระบบ Osmotic pump (OROS) หรือ Reservoir system ที่ควบคุมด้วย Membrane
- ข้อ ค. (Second-order kinetics): พบในปฏิกิริยาเคมีระหว่างสารสองตัว ไม่ใช่จลนศาสตร์การปลดปล่อยยาจากเมทริกซ์
- ข้อ ง. (Hixson-Crowell cube-root law): อธิบายการละลายของอนุภาคหรือยาเม็ดที่มีขนาดเล็กลงตามการสึกกร่อน (Erosion-controlled release) เช่น Soluble matrix
- ข้อ จ. (Weibull distribution model): เป็นสมการเชิงประจักษ์ทางคณิตศาสตร์ ไม่ใช่แบบจำลองการแพร่พื้นฐานของ Higuchi
📖 Guideline อ้างอิง:
Martin’s Physical Pharmacy and Pharmaceutical Sciences (7th Edition) Chapter 14 &amp; Applied Biopharmaceutics &amp; Pharmacokinetics
📌 จุดจำก่อนสอบ:
• จลนศาสตร์การปลดปล่อยยา:
  - Higuchi model (Q ∝ t^0.5): การแพร่จาก Insoluble porous matrix (รากที่สองของเวลา)
  - Zero-order (Q ∝ t): Osmotic pump (OROS), Reservoir system
  - First-order (ln Q ∝ t): ยาเม็ดธรรมดา Immediate release
  - Hixson-Crowell (W0^1/3 - W^1/3 = kt): Dissolution with decreasing surface area (Erosion)</t>
        </is>
      </c>
      <c r="K38" s="100" t="n"/>
      <c r="L38" s="88" t="inlineStr">
        <is>
          <t>Pharmaceutical Technology General</t>
        </is>
      </c>
      <c r="M38" s="100" t="inlineStr">
        <is>
          <t>Product</t>
        </is>
      </c>
      <c r="N38" s="88" t="inlineStr">
        <is>
          <t>ข้อสอบจริง Product ปี 2561 ข้อ 14</t>
        </is>
      </c>
      <c r="O38" s="100" t="inlineStr">
        <is>
          <t>ข้อสอบจริง</t>
        </is>
      </c>
      <c r="P38" s="100" t="inlineStr">
        <is>
          <t>ปี 2561</t>
        </is>
      </c>
      <c r="Q38" s="100" t="n"/>
    </row>
    <row r="39" ht="409.6" customHeight="1" s="49">
      <c r="A39" s="100" t="n">
        <v>77</v>
      </c>
      <c r="B39" s="88" t="inlineStr">
        <is>
          <t>สารลดแรงตึงผิว Polysorbate 80 (Tween 80) ในสูตรตำรับยาแผนปัจจุบัน ทำหน้าที่ทางเภสัชกรรมหลักในข้อใดได้อย่างมีประสิทธิภาพ</t>
        </is>
      </c>
      <c r="C39" s="100" t="n"/>
      <c r="D39" s="88" t="inlineStr">
        <is>
          <t>Antioxidant</t>
        </is>
      </c>
      <c r="E39" s="88" t="inlineStr">
        <is>
          <t>Preservative</t>
        </is>
      </c>
      <c r="F39" s="88" t="inlineStr">
        <is>
          <t>Reducing agent</t>
        </is>
      </c>
      <c r="G39" s="88" t="inlineStr">
        <is>
          <t>Solubilizing agent และ O/W Emulsifying agent (รวมถึง Wetting agent)</t>
        </is>
      </c>
      <c r="H39" s="88" t="inlineStr">
        <is>
          <t>Chelating agent</t>
        </is>
      </c>
      <c r="I39" s="100" t="n">
        <v>4</v>
      </c>
      <c r="J39" s="88" t="inlineStr">
        <is>
          <t>✅ คำตอบที่ถูกต้อง: ข้อ ง. Solubilizing agent และ O/W Emulsifying agent (รวมถึง Wetting agent)
💡 Background:
Polysorbate 80 (Polyoxyethylene 20 sorbitan monooleate / Tween 80) เป็นสารลดแรงตึงผิวชนิดไม่มีประจุ (Non-ionic surfactant) ที่มีค่า HLB สูงเท่ากับ 15.0
🎯 ทำไมข้อนี้ถึงถูก:
ข้อ ง. ถูกต้อง เพราะด้วยค่า HLB ที่สูง (HLB = 15.0) ทำให้ Polysorbate 80 มีความชอบน้ำสูง จึงทำหน้าที่เป็น "Solubilizing agent (สารช่วยเพิ่มการละลายโดยการเกิดไมเซลล์)" สำหรับตัวยาที่ไม่ละลายน้ำ, ทำหน้าที่เป็น "O/W Emulsifying agent (สารก่ออิมัลชันชนิดน้ำมันในน้ำ)" และทำหน้าที่เป็น "Wetting agent (สารช่วยเปียก)" ในยาน้ำแขวนตะกอนและยาฉีด
🔍 ข้ออื่นผิดเพราะอะไร:
- ข้อ ก. (Antioxidant): Polysorbate 80 ไม่มีคุณสมบัติต้านออกซิเดชัน (และในทางกลับกัน ตัวมันเองอาจเกิด Peroxide ได้หากเก็บไม่ดี)
- ข้อ ข. (Preservative): Polysorbate 80 ไม่ใช่สารกันเสีย และอาจไปจับลดประสิทธิภาพของสารกันเสียกลุ่ม Parabens ได้
- ข้อ ค. (Reducing agent): ไม่ใช่สารรีดิวซ์
- ข้อ จ. (Chelating agent): ไม่ใช่สารจับประจุโลหะ
📖 Guideline อ้างอิง:
Handbook of Pharmaceutical Excipients (9th Edition) &amp; Martin’s Physical Pharmacy (7th Edition)
📌 จุดจำก่อนสอบ:
• ค่า HLB และการใช้งานของ Surfactants:
  - HLB 1 - 3: Antifoaming agents
  - HLB 3 - 6: W/O Emulsifiers (เช่น Span 80: HLB = 4.3)
  - HLB 7 - 9: Wetting agents
  - HLB 8 - 16: O/W Emulsifiers (เช่น Tween 80: HLB = 15.0)
  - HLB 13 - 15: Detergents
  - HLB 15 - 18: Solubilizers (Tween 20, Tween 80, Kolliphor EL)</t>
        </is>
      </c>
      <c r="K39" s="100" t="n"/>
      <c r="L39" s="88" t="inlineStr">
        <is>
          <t>Pharmaceutical Technology General</t>
        </is>
      </c>
      <c r="M39" s="100" t="inlineStr">
        <is>
          <t>Product</t>
        </is>
      </c>
      <c r="N39" s="88" t="inlineStr">
        <is>
          <t>ข้อสอบจริง Product ปี 2561 ข้อ 23</t>
        </is>
      </c>
      <c r="O39" s="100" t="inlineStr">
        <is>
          <t>ข้อสอบจริง</t>
        </is>
      </c>
      <c r="P39" s="100" t="inlineStr">
        <is>
          <t>ปี 2561</t>
        </is>
      </c>
      <c r="Q39" s="100" t="n"/>
    </row>
    <row r="40" ht="409.6" customHeight="1" s="49">
      <c r="A40" s="100" t="n">
        <v>78</v>
      </c>
      <c r="B40" s="88" t="inlineStr">
        <is>
          <t>หากต้องการตรวจนับจำนวนเชื้อจุลินทรีย์ที่มีชีวิตทั้งหมด (Total Viable Microbial Count: TVC / TAMC) ในวัตถุดิบและผลิตภัณฑ์ยาตามข้อกำหนดเภสัชตำรับ USP &lt;61&gt; วิธีการเพาะเลี้ยงเชื้อในข้อใดมีความเหมาะสมและสามารถตรวจนับตัวอย่างปริมาตรมาก (1 mL) ได้อย่างแม่นยำที่สุด</t>
        </is>
      </c>
      <c r="C40" s="100" t="n"/>
      <c r="D40" s="88" t="inlineStr">
        <is>
          <t>Pour plate method (การเทอาหารเลี้ยงเชื้อลงจานผสมกับตัวอย่าง)</t>
        </is>
      </c>
      <c r="E40" s="88" t="inlineStr">
        <is>
          <t>Spread plate method</t>
        </is>
      </c>
      <c r="F40" s="88" t="inlineStr">
        <is>
          <t>Agar slant streak</t>
        </is>
      </c>
      <c r="G40" s="88" t="inlineStr">
        <is>
          <t>Three sector streak</t>
        </is>
      </c>
      <c r="H40" s="88" t="inlineStr">
        <is>
          <t>Quadrant streak method</t>
        </is>
      </c>
      <c r="I40" s="100" t="n">
        <v>1</v>
      </c>
      <c r="J40" s="88" t="inlineStr">
        <is>
          <t>✅ คำตอบที่ถูกต้อง: ข้อ ก. Pour plate method (การเทอาหารเลี้ยงเชื้อลงจานผสมกับตัวอย่าง)
💡 Background:
ตามเภสัชตำรับ USP &lt;61&gt; Microbiological Examination of Nonsterile Products: Microbial Enumeration Tests กำหนดวิธีมาตรฐานในการนับจำนวนเชื้อจุลชีพ (TAMC &amp; TYMC) ไว้ 3 วิธี: 1. Membrane filtration, 2. Plate-count methods (Pour plate &amp; Surface spread), 3. Most Probable Number (MPN)
🎯 ทำไมข้อนี้ถึงถูก:
ข้อ ก. ถูกต้อง เพราะ "Pour plate method" เป็นวิธีที่ปิเปตสารละลายตัวอย่างปริมาตร 1.0 mL ลงในจานเพาะเชื้อ แล้วเทอาหารเลี้ยงเชื้อวุ้นเหลวที่อุณหภูมิประมาณ 45°C ลงไปผสมหมุนวนอย่างสม่ำเสมอ ทำให้สามารถตรวจนับเชื้อที่กระจายอยู่ทั้งบนผิววุ้นและในเนื้อวุ้นได้อย่างแม่นยำ เหมาะกับตัวอย่างที่มีจำนวนเชื้อปานกลางถึงต่ำ และรองรับปริมาตรตัวอย่างได้มากกว่า Spread plate (ซึ่งรับได้เพียง 0.1 mL)
🔍 ข้ออื่นผิดเพราะอะไร:
- ข้อ ข. (Spread plate method): ปิเปตตัวอย่างลงบนผิวหน้าวุ้นได้จำกัดเพียง 0.1 mL หากใส่มากกว่านี้ของเหลวจะไม่ซึมและโคโลนีจะไหลรวมกัน
- ข้อ ค. (Agar slant streak): เป็นการเพาะเลี้ยงเพื่อเก็บรักษาเชื้อหรือทดสอบชีวเคมี ไม่ใช่วิธีนับจำนวนเชิงปริมาณ
- ข้อ ง. (Three sector streak): เป็นเทคนิคการขีดเชื้อเพื่อแยกโคโลนีเดี่ยว (Isolation streak) เชิงคุณภาพ
- ข้อ จ. (Quadrant streak method): เป็นการขีดเชื้อ 4 ทิศทางเพื่อแยกเชื้อบริสุทธิ์ ไม่ใช่วิธีนับจำนวนโคโลนีเชิงปริมาณ
📖 Guideline อ้างอิง:
USP-NF General Chapter &lt;61&gt; Microbiological Examination of Nonsterile Products: Microbial Enumeration Tests
📌 จุดจำก่อนสอบ:
• เปรียบเทียบวิธีนับเชื้อ USP &lt;61&gt;:
  - Membrane Filtration: ดีที่สุดสำหรับตัวยาที่มีสารต้านจุลชีพ หรือตัวอย่างปริมาตรมากที่มีเชื้อน้อยมาก
  - Pour Plate: ใส่ตัวอย่างได้ 1.0 mL โคโลนีโตทั้งในและบนผิววุ้น
  - Spread Plate: ใส่ตัวอย่างได้ 0.1 mL บนผิววุ้น</t>
        </is>
      </c>
      <c r="K40" s="100" t="n"/>
      <c r="L40" s="88" t="inlineStr">
        <is>
          <t>Pharmaceutical Technology General</t>
        </is>
      </c>
      <c r="M40" s="100" t="inlineStr">
        <is>
          <t>Product</t>
        </is>
      </c>
      <c r="N40" s="88" t="inlineStr">
        <is>
          <t>ข้อสอบจริง Product ปี 2561 ข้อ 27</t>
        </is>
      </c>
      <c r="O40" s="100" t="inlineStr">
        <is>
          <t>ข้อสอบจริง</t>
        </is>
      </c>
      <c r="P40" s="100" t="inlineStr">
        <is>
          <t>ปี 2561</t>
        </is>
      </c>
      <c r="Q40" s="100" t="n"/>
    </row>
    <row r="41" ht="409.6" customHeight="1" s="49">
      <c r="A41" s="100" t="n">
        <v>79</v>
      </c>
      <c r="B41" s="88" t="inlineStr">
        <is>
          <t>หากทำการทดสอบเพาะเลี้ยงเชื้อจุลินทรีย์โดยใช้อาหารเลี้ยงเชื้อและบ่มในสภาวะที่มีออกซิเจนปกติ (Aerobic incubation condition) จะ "ไม่สามารถ" ตรวจพบเชื้อแบคทีเรียในข้อใด</t>
        </is>
      </c>
      <c r="C41" s="100" t="n"/>
      <c r="D41" s="88" t="inlineStr">
        <is>
          <t>Staphylococcus aureus</t>
        </is>
      </c>
      <c r="E41" s="88" t="inlineStr">
        <is>
          <t>Haemophilus influenzae</t>
        </is>
      </c>
      <c r="F41" s="88" t="inlineStr">
        <is>
          <t>Escherichia coli</t>
        </is>
      </c>
      <c r="G41" s="88" t="inlineStr">
        <is>
          <t>Klebsiella pneumoniae</t>
        </is>
      </c>
      <c r="H41" s="88" t="inlineStr">
        <is>
          <t>Clostridium botulinum (เชื้อแบคทีเรียชนิด Obligate anaerobe)</t>
        </is>
      </c>
      <c r="I41" s="100" t="n">
        <v>5</v>
      </c>
      <c r="J41" s="88" t="inlineStr">
        <is>
          <t>✅ คำตอบที่ถูกต้อง: ข้อ จ. Clostridium botulinum (เชื้อแบคทีเรียชนิด Obligate anaerobe)
💡 Background:
แบคทีเรียมีความต้องการออกซิเจนในการดำรงชีวิตและเจริญเติบโตแตกต่างกัน: 1. Obligate aerobes (ต้องการ O2 เท่านั้น), 2. Facultative anaerobes (อยู่ได้ทั้งมีและไม่มี O2), 3. Obligate anaerobes (เจริญเติบโตได้เฉพาะในสภาวะ "ไร้ออกซิเจนโดยเด็ดขาด")
🎯 ทำไมข้อนี้ถึงถูก:
ข้อ จ. ถูกต้อง เพราะ Clostridium botulinum (รวมถึง Clostridium tetani, Clostridium difficile) เป็นแบคทีเรียแกรมบวกรูปแท่งสร้างสปอร์ชนิด "Obligate anaerobe (ไม่ใช้ออกซิเจนโดยเด็ดขาด)" ซึ่งไม่มีเอนไซม์ Catalase และ Superoxide dismutase ในการกำจัดอนุมูลอิสระของออกซิเจน ออกซิเจนจึงมีพิษต่อเซลล์ ทำให้ไม่สามารถเจริญเติบโตและไม่สามารถตรวจพบได้ในการเพาะเชื้อสภาวะ Aerobic ปกติ (ต้องบ่มใน Anaerobic jar / Anaerobic chamber)
🔍 ข้ออื่นผิดเพราะอะไร:
- ข้อ ก. (Staphylococcus aureus): เป็น Facultative anaerobe เจริญได้ดีมากในสภาวะ Aerobic
- ข้อ ข. (Haemophilus influenzae): เป็น Facultative anaerobe / Fastidious organism เจริญในอากาศที่มี CO2 5% ได้
- ข้อ ค. (Escherichia coli): เป็น Facultative anaerobe เจริญได้รวดเร็วในสภาวะ Aerobic
- ข้อ ง. (Klebsiella pneumoniae): เป็น Facultative anaerobe เจริญได้ดีในสภาวะ Aerobic
📖 Guideline อ้างอิง:
Jawetz, Melnick, &amp; Adelberg’s Medical Microbiology (28th Edition) &amp; USP &lt;62&gt;
📌 จุดจำก่อนสอบ:
• Obligate Anaerobes (ไม่ทนออกซิเจน ต้องเพาะใน Anaerobic condition):
  - Clostridium spp. (C. botulinum, C. tetani, C. perfringens, C. difficile)
  - Bacteroides fragilis
  - Actinomyces
• Facultative Anaerobes (โตได้ทั้งมีและไม่มี O2): Enterobacteriaceae (E. coli, Klebsiella), Staphylococci, Streptococci</t>
        </is>
      </c>
      <c r="K41" s="100" t="n"/>
      <c r="L41" s="88" t="inlineStr">
        <is>
          <t>Pharmaceutical Technology General</t>
        </is>
      </c>
      <c r="M41" s="100" t="inlineStr">
        <is>
          <t>Product</t>
        </is>
      </c>
      <c r="N41" s="88" t="inlineStr">
        <is>
          <t>ข้อสอบจริง Product ปี 2561 ข้อ 28</t>
        </is>
      </c>
      <c r="O41" s="100" t="inlineStr">
        <is>
          <t>ข้อสอบจริง</t>
        </is>
      </c>
      <c r="P41" s="100" t="inlineStr">
        <is>
          <t>ปี 2561</t>
        </is>
      </c>
      <c r="Q41" s="100" t="n"/>
    </row>
    <row r="42" ht="409.6" customHeight="1" s="49">
      <c r="A42" s="100" t="n">
        <v>80</v>
      </c>
      <c r="B42" s="88" t="inlineStr">
        <is>
          <t>จากการทดสอบความคงตัวของยาชนิดหนึ่ง พบว่าปริมาณตัวยาสำคัญเริ่มต้นเท่ากับ 112% of label amount และเมื่อเก็บตัวอย่างวิเคราะห์ตามระยะเวลาพบปริมาณตัวยาดังนี้: 3 เดือน = 101%, 6 เดือน = 99%, 1 ปี = 98%, 2 ปี = 88%, 3 ปี = 87% หากเกณฑ์มาตรฐานเภสัชตำรับกำหนดปริมาณตัวยาสำคัญต้องไม่ต่ำกว่า 90.0% of label amount อยากทราบว่ายานี้จะมีอายุการเก็บรักษา (Shelf-life) ที่ผ่านเกณฑ์มาตรฐานเท่าใด</t>
        </is>
      </c>
      <c r="C42" s="100" t="inlineStr">
        <is>
          <t>[แนบรูป: ข้อสอบ Product ปี 2561 รหัสรูปภาพ image107]</t>
        </is>
      </c>
      <c r="D42" s="88" t="inlineStr">
        <is>
          <t>3 เดือน</t>
        </is>
      </c>
      <c r="E42" s="88" t="inlineStr">
        <is>
          <t>6 เดือน</t>
        </is>
      </c>
      <c r="F42" s="88" t="inlineStr">
        <is>
          <t>1 ปี</t>
        </is>
      </c>
      <c r="G42" s="88" t="inlineStr">
        <is>
          <t>2 ปี</t>
        </is>
      </c>
      <c r="H42" s="88" t="inlineStr">
        <is>
          <t>3 ปี</t>
        </is>
      </c>
      <c r="I42" s="100" t="n">
        <v>3</v>
      </c>
      <c r="J42" s="88" t="inlineStr">
        <is>
          <t>✅ คำตอบที่ถูกต้อง: ข้อ ค. 1 ปี
💡 Background:
อายุการเก็บรักษาของยา (Shelf-life: t90) คือระยะเวลาที่ตัวยาสำคัญยังคงมีปริมาณและความแรงอยู่ภายในเกณฑ์มาตรฐานที่ยอมรับได้ตามข้อกำหนดเภสัชตำรับ (Acceptance criteria: โดยทั่วไปคือ 90.0% - 110.0% of label claim)
🎯 ทำไมข้อนี้ถึงถูก:
ข้อ ค. ถูกต้อง จากการพิจารณาผลการทดสอบความคงตัวเทียบกับเกณฑ์มาตรฐาน (ขั้นต่ำ 90.0% of label claim):
- ที่เวลา 0 เดือน = 112% (ผ่าน)
- ที่เวลา 3 เดือน = 101% (ผ่าน)
- ที่เวลา 6 เดือน = 99% (ผ่าน)
- ที่เวลา 1 ปี = 98% (ผ่านเกณฑ์ &gt;= 90.0%)
- ที่เวลา 2 ปี = 88% (ตกเกณฑ์มาตรฐาน เพราะต่ำกว่า 90.0%)
- ที่เวลา 3 ปี = 87% (ตกเกณฑ์มาตรฐาน)
ดังนั้น ระยะเวลาสูงสุดที่ยายังคงผ่านมาตรฐานความแรง คือ "1 ปี"
🔍 ข้ออื่นผิดเพราะอะไร:
- ข้อ ก. (3 เดือน): ยายังมีความคงตัวผ่านเกณฑ์ต่อไปได้อีก
- ข้อ ข. (6 เดือน): ยายังคงผ่านมาตรฐานถึง 1 ปี
- ข้อ ง. (2 ปี): ผิด เพราะที่ 2 ปี ปริมาณยาเหลือ 88% ซึ่งต่ำกว่าเกณฑ์ขั้นต่ำ 90.0% แล้ว
- ข้อ จ. (3 ปี): ผิด เพราะยาตกเกณฑ์มาตรฐานตั้งแต่ปีที่ 2
📖 Guideline อ้างอิง:
ICH Q1A(R2) Stability Testing &amp; Martin’s Physical Pharmacy and Pharmaceutical Sciences (7th Edition)
📌 จุดจำก่อนสอบ:
• Shelf-life (t90): เวลาที่ยายังคงความแรงไม่น้อยกว่า 90% ของ Label claim (หรือ 90% ของความแรงเริ่มต้น)
• หากที่จุดเวลาใดตัวยาสำคัญลดลงต่ำกว่า 90.0% จุดเวลานั้นและหลังจากนั้นจะไม่สามารถกำหนดเป็นอายุยาได้</t>
        </is>
      </c>
      <c r="K42" s="100" t="n"/>
      <c r="L42" s="88" t="inlineStr">
        <is>
          <t>Pharmaceutical Technology General</t>
        </is>
      </c>
      <c r="M42" s="100" t="inlineStr">
        <is>
          <t>Product</t>
        </is>
      </c>
      <c r="N42" s="88" t="inlineStr">
        <is>
          <t>ข้อสอบจริง Product ปี 2561 ข้อ 29</t>
        </is>
      </c>
      <c r="O42" s="100" t="inlineStr">
        <is>
          <t>ข้อสอบจริง</t>
        </is>
      </c>
      <c r="P42" s="100" t="inlineStr">
        <is>
          <t>ปี 2561</t>
        </is>
      </c>
      <c r="Q42" s="100" t="n"/>
    </row>
    <row r="43" ht="409.6" customHeight="1" s="49">
      <c r="A43" s="100" t="n">
        <v>81</v>
      </c>
      <c r="B43" s="88" t="inlineStr">
        <is>
          <t>ยาเม็ด Hydrochlorothiazide (HCTZ) ขนาดความแรง 25 mg ต่อเม็ด และมีน้ำหนักรวมของเม็ดยาเฉลี่ยเท่ากับ 100 mg ต่อเม็ด ตามเกณฑ์เภสัชตำรับ USP &lt;905&gt; Uniformity of Dosage Units ควรเลือกใช้วิธีการทดสอบความสม่ำเสมอของขนาดยาด้วยวิธีใด</t>
        </is>
      </c>
      <c r="C43" s="100" t="n"/>
      <c r="D43" s="88" t="inlineStr">
        <is>
          <t>Weight Variation (WV) เพราะตัวยาสำคัญตั้งแต่ 25 mg ขึ้นไปเพียงเงื่อนไขเดียว</t>
        </is>
      </c>
      <c r="E43" s="88" t="inlineStr">
        <is>
          <t>Content Uniformity (CU) เพราะตัวยาสำคัญน้อยกว่า 25 mg และคิดเป็น 25%</t>
        </is>
      </c>
      <c r="F43" s="88" t="inlineStr">
        <is>
          <t>Content Uniformity (CU) เพราะตัวยาสำคัญน้อยกว่า 25 mg หรือคิดเป็น 25%</t>
        </is>
      </c>
      <c r="G43" s="88" t="inlineStr">
        <is>
          <t>Weight Variation (WV) เพราะมีปริมาณตัวยาสำคัญตั้งแต่ 25 mg ขึ้นไป "และ" สัดส่วนตัวยาสำคัญคิดเป็นตั้งแต่ 25% ขึ้นไปของน้ำหนักเม็ดยา</t>
        </is>
      </c>
      <c r="H43" s="88" t="inlineStr">
        <is>
          <t>Weight Variation (WV) เพราะมีปริมาณตัวยาสำคัญตั้งแต่ 25 mg ขึ้นไป "หรือ" สัดส่วนตัวยาสำคัญคิดเป็นตั้งแต่ 25% ขึ้นไป</t>
        </is>
      </c>
      <c r="I43" s="100" t="n">
        <v>4</v>
      </c>
      <c r="J43" s="88" t="inlineStr">
        <is>
          <t>✅ คำตอบที่ถูกต้อง: ข้อ ง. Weight Variation (WV) เพราะมีปริมาณตัวยาสำคัญตั้งแต่ 25 mg ขึ้นไป "และ" สัดส่วนตัวยาสำคัญคิดเป็นตั้งแต่ 25% ขึ้นไปของน้ำหนักเม็ดยา
💡 Background:
เกณฑ์การทดสอบความสม่ำเสมอของหน่วยเภสัชภัณฑ์ (USP &lt;905&gt; Uniformity of Dosage Units) กำหนดเงื่อนไขการเลือกระหว่าง Weight Variation (WV: การชั่งน้ำหนัก) กับ Content Uniformity (CU: การตรวจวิเคราะห์ปริมาณตัวยาในแต่ละเม็ด)
🎯 ทำไมข้อนี้ถึงถูก:
ข้อ ง. ถูกต้อง เพราะตามข้อกำหนด USP &lt;905&gt; สำหรับยาเม็ดไม่เคลือบ (Uncoated tablets) จะอนุญาตให้ใช้วิธี Weight Variation (WV) ได้ก็ต่อเมื่อเข้าเงื่อนไขทั้งสองข้อพร้อมกัน คือ:
1. มีปริมาณตัวยาสำคัญต่อหน่วย &gt;= 25 mg (ในโจทย์ = 25 mg)
"และ (AND)"
2. มีสัดส่วนของตัวยาสำคัญคิดเป็น &gt;= 25% ของน้ำหนักหน่วยยารวม (ในโจทย์ = 25 mg / 100 mg = 25% w/w)
เนื่องจากเข้าเกณฑ์ทั้งสองข้ออย่างสมบูรณ์ จึงสามารถทดสอบด้วยวิธี Weight Variation (WV) ได้
🔍 ข้ออื่นผิดเพราะอะไร:
- ข้อ ก. (WV เพราะตัวยาตั้งแต่ 25 mg เพียงเงื่อนไขเดียว): ผิด เพราะต้องพิจารณาสัดส่วน %w/w ร่วมด้วย
- ข้อ ข. (Content Uniformity (CU)): ผิด เพราะตำรับนี้ผ่านเกณฑ์ข้อยกเว้นให้ใช้ WV ได้
- ข้อ ค. (CU): ผิด เพราะไม่จำเป็นต้องตรวจ CU เมื่อผ่านเกณฑ์ WV
- ข้อ จ. (WV เพราะตัวยาตั้งแต่ 25 mg หรือ...): ผิด คำเชื่อมต้องเป็น "และ (AND)" ไม่ใช่ "หรือ (OR)"
📖 Guideline อ้างอิง:
USP-NF General Chapter &lt;905&gt; Uniformity of Dosage Units
📌 จุดจำก่อนสอบ:
• เกณฑ์การใช้ Weight Variation (WV) สำหรับยาเม็ด/แคปซูล (USP &lt;905&gt;):
  - Active ingredient &gt;= 25 mg "AND" Drug loading &gt;= 25% of dosage unit weight
• หากตัวยา &lt; 25 mg "OR" Drug loading &lt; 25% -&gt; "ต้องทดสอบด้วย Content Uniformity (CU) เท่านั้น"</t>
        </is>
      </c>
      <c r="K43" s="100" t="n"/>
      <c r="L43" s="88" t="inlineStr">
        <is>
          <t>Pharmaceutical Technology General</t>
        </is>
      </c>
      <c r="M43" s="100" t="inlineStr">
        <is>
          <t>Product</t>
        </is>
      </c>
      <c r="N43" s="88" t="inlineStr">
        <is>
          <t>ข้อสอบจริง Product ปี 2561 ข้อ 32</t>
        </is>
      </c>
      <c r="O43" s="100" t="inlineStr">
        <is>
          <t>ข้อสอบจริง</t>
        </is>
      </c>
      <c r="P43" s="100" t="inlineStr">
        <is>
          <t>ปี 2561</t>
        </is>
      </c>
      <c r="Q43" s="100" t="n"/>
    </row>
    <row r="44" ht="409.6" customHeight="1" s="49">
      <c r="A44" s="100" t="n">
        <v>82</v>
      </c>
      <c r="B44" s="88" t="inlineStr">
        <is>
          <t>ข้อใดต่อไปนี้ "ไม่ใช่" คุณสมบัติที่พึงประสงค์ในการออกแบบและพัฒนาตัวยาคอร์ติโคสเตียรอยด์ชนิดสูดพ่น (Inhaled Corticosteroids: ICS)</t>
        </is>
      </c>
      <c r="C44" s="100" t="n"/>
      <c r="D44" s="88" t="inlineStr">
        <is>
          <t>High lipophilicity เพื่อช่วยการสะสมในเนื้อเยื่อปอด</t>
        </is>
      </c>
      <c r="E44" s="88" t="inlineStr">
        <is>
          <t>High systemic absorption เข้าสู่กระแสเลือดในปริมาณสูง</t>
        </is>
      </c>
      <c r="F44" s="88" t="inlineStr">
        <is>
          <t>High affinity and selectivity for glucocorticoid receptors</t>
        </is>
      </c>
      <c r="G44" s="88" t="inlineStr">
        <is>
          <t>Topical anti-inflammatory action บริเวณหลอดลม</t>
        </is>
      </c>
      <c r="H44" s="88" t="inlineStr">
        <is>
          <t>Low incidence of systemic side effects</t>
        </is>
      </c>
      <c r="I44" s="100" t="n">
        <v>2</v>
      </c>
      <c r="J44" s="88" t="inlineStr">
        <is>
          <t>✅ คำตอบที่ถูกต้อง: ข้อ ข. High systemic absorption เข้าสู่กระแสเลือดในปริมาณสูง
💡 Background:
การออกแบบยาพ่นสูดสเตียรอยด์ (ICS) มุ่งเน้นการออกฤทธิ์เฉพาะที่ในหลอดลมโดยปราศจากผลข้างเคียงทั่วร่างกาย
🎯 ทำไมข้อนี้ถึงถูก:
ข้อ ข. ถูกต้อง เพราะ "High systemic absorption (การดูดซึมเข้าสู่กระแสเลือดสูง)" เป็นคุณสมบัติที่ไม่ต้องการอย่างยิ่ง เนื่องจากจะทำให้เกิดอาการข้างเคียงทั่วร่างกาย เช่น การกดการทำงานของต่อมหมวกไต (Adrenal suppression), ภาวะกระดูกพรุน และต้อกระจก ตัวยา ICS ในอุดมคติต้องมี "Low systemic bioavailability" และถูกทำลายที่ตับอย่างรวดเร็ว (High first-pass metabolism)
🔍 ข้ออื่นผิดเพราะอะไร:
- ข้อ ก. (High lipophilicity): เป็นคุณสมบัติที่ต้องการเพื่อให้อนุภาคยาเกาะติดและคงตัวในเยื่อบุทางเดินหายใจได้ยาวนาน
- ข้อ ค. (High affinity for glucocorticoid receptors): เป็นคุณสมบัติที่ต้องการเพื่อประสิทธิภาพในการต้านการอักเสบ
- ข้อ ง. (Topical anti-inflammatory action): เป็นเป้าหมายหลักของการรักษาโรคหืด
- ข้อ จ. (Low systemic side effects): เป็นเป้าหมายความปลอดภัยสูงสุด
📖 Guideline อ้างอิง:
GINA Guidelines &amp; Goodman &amp; Gilman’s Pharmacological Basis of Therapeutics (14th Edition)
📌 จุดจำก่อนสอบ:
• Ideal Inhaled Corticosteroid: High local potency + High lipophilicity + Low oral/systemic bioavailability + Rapid hepatic clearance</t>
        </is>
      </c>
      <c r="K44" s="100" t="n"/>
      <c r="L44" s="88" t="inlineStr">
        <is>
          <t>Pharmaceutical Technology General</t>
        </is>
      </c>
      <c r="M44" s="100" t="inlineStr">
        <is>
          <t>Product</t>
        </is>
      </c>
      <c r="N44" s="88" t="inlineStr">
        <is>
          <t>ข้อสอบจริง Product ปี 2561 ข้อ 33</t>
        </is>
      </c>
      <c r="O44" s="100" t="inlineStr">
        <is>
          <t>ข้อสอบจริง</t>
        </is>
      </c>
      <c r="P44" s="100" t="inlineStr">
        <is>
          <t>ปี 2561</t>
        </is>
      </c>
      <c r="Q44" s="100" t="n"/>
    </row>
    <row r="45" ht="409.6" customHeight="1" s="49">
      <c r="A45" s="100" t="n">
        <v>83</v>
      </c>
      <c r="B45" s="88" t="inlineStr">
        <is>
          <t>เทคนิคในข้อใดต่อไปนี้ "ไม่ใช่" เทคนิคทางกายภาพหรือเคมีที่ใช้ในการเพิ่มการดูดซึมยาผ่านผิวหนัง (Transdermal drug delivery enhancement techniques)</t>
        </is>
      </c>
      <c r="C45" s="100" t="n"/>
      <c r="D45" s="88" t="inlineStr">
        <is>
          <t>Microneedle array (เข็มขนาดไมโคร)</t>
        </is>
      </c>
      <c r="E45" s="88" t="inlineStr">
        <is>
          <t>Iontophoresis (การใช้กระแสไฟฟ้าผลักยา)</t>
        </is>
      </c>
      <c r="F45" s="88" t="inlineStr">
        <is>
          <t>Gamma radiation (การฉายรังสีแกมมา)</t>
        </is>
      </c>
      <c r="G45" s="88" t="inlineStr">
        <is>
          <t>Passive diffusion with Chemical penetration enhancers</t>
        </is>
      </c>
      <c r="H45" s="88" t="inlineStr">
        <is>
          <t>Sonophoresis / Phonophoresis (การใช้คลื่นอัลตราซาวด์)</t>
        </is>
      </c>
      <c r="I45" s="100" t="n">
        <v>3</v>
      </c>
      <c r="J45" s="88" t="inlineStr">
        <is>
          <t>✅ คำตอบที่ถูกต้อง: ข้อ ค. Gamma radiation (การฉายรังสีแกมมา)
💡 Background:
การเพิ่มการซึมผ่านของยาผ่านชั้นผิวหนัง Stratum corneum สามารถทำได้โดย: 1. Chemical enhancement (สารเพิ่มการซึมผ่าน เช่น DMSO, Azone, Oleic acid, Propylene glycol), 2. Physical / Active enhancement (Iontophoresis, Sonophoresis, Electroporation, Microneedles, Thermal ablation)
🎯 ทำไมข้อนี้ถึงถูก:
ข้อ ค. ถูกต้อง เพราะ "Gamma radiation (การฉายรังสีแกมมา)" เป็นวิธีการทำให้ปราศจากเชื้อ (Sterilization method) สำหรับอุปกรณ์การแพทย์และผลิตภัณฑ์ยา ไม่ใช่เทคนิคที่ใช้ในการเพิ่มการดูดซึมยาผ่านผิวหนัง และรังสีแกมมาพลังงานสูงมีอันตรายต่อเนื้อเยื่อและเซลล์ผิวหนังของมนุษย์
🔍 ข้ออื่นผิดเพราะอะไร:
- ข้อ ก. (Microneedle array): เป็นเทคนิคทางกายภาพที่ใช้เข็มขนาดไมครอนเจาะเปิดรูบนชั้น Stratum corneum ชั่วคราว ช่วยนำส่งยาโมเลกุลใหญ่และวัคซีนผ่านผิวหนังได้ดี
- ข้อ ข. (Iontophoresis): เป็นเทคนิคที่ใช้กระแสไฟฟ้าขั้วตรงข้ามผลักดันโมเลกุลยาที่มีประจุให้ซึมผ่านผิวหนัง
- ข้อ ง. (Passive diffusion with Chemical enhancers): เป็นการใช้สารเคมีลดแรงต้านทานของชั้นลิพิดใน Stratum corneum
- ข้อ จ. (Sonophoresis): เป็นการใช้คลื่นเสียงความถี่สูง (Ultrasound) ทำให้เกิด Cavitation เพิ่มการซึมผ่านของยา
📖 Guideline อ้างอิง:
Transdermal and Topical Drug Delivery Systems (Ghosh et al.) &amp; Remington (23rd Edition)
📌 จุดจำก่อนสอบ:
• เทคนิคเพิ่มการดูดซึมยาผ่านผิวหนัง:
  - Chemical enhancers: Alcohol, Propylene glycol, Oleic acid, Azone, DMSO
  - Physical enhancers: Iontophoresis (กระแสไฟฟ้า), Sonophoresis (คลื่นเสียง), Electroporation (ไฟฟ้าแรงสูงพัลส์), Microneedles</t>
        </is>
      </c>
      <c r="K45" s="100" t="n"/>
      <c r="L45" s="88" t="inlineStr">
        <is>
          <t>Pharmaceutical Technology General</t>
        </is>
      </c>
      <c r="M45" s="100" t="inlineStr">
        <is>
          <t>Product</t>
        </is>
      </c>
      <c r="N45" s="88" t="inlineStr">
        <is>
          <t>ข้อสอบจริง Product ปี 2561 ข้อ 38</t>
        </is>
      </c>
      <c r="O45" s="100" t="inlineStr">
        <is>
          <t>ข้อสอบจริง</t>
        </is>
      </c>
      <c r="P45" s="100" t="inlineStr">
        <is>
          <t>ปี 2561</t>
        </is>
      </c>
      <c r="Q45" s="100" t="n"/>
    </row>
    <row r="46" ht="409.6" customHeight="1" s="49">
      <c r="A46" s="100" t="n">
        <v>84</v>
      </c>
      <c r="B46" s="88" t="inlineStr">
        <is>
          <t>เภสัชกรต้องการเตรียมยาน้ำ Atenolol ความเข้มข้น 0.2% w/v ปริมาตร 50 mL หากในคลังยามีเฉพาะยาเม็ด Atenolol ขนาดความแรง 25 mg ต่อเม็ด จะต้องใช้ยาเม็ด Atenolol จำนวนกี่เม็ดในการบดผสมเตรียมยานี้</t>
        </is>
      </c>
      <c r="C46" s="100" t="n"/>
      <c r="D46" s="88" t="inlineStr">
        <is>
          <t>2 เม็ด</t>
        </is>
      </c>
      <c r="E46" s="88" t="inlineStr">
        <is>
          <t>3 เม็ด</t>
        </is>
      </c>
      <c r="F46" s="88" t="inlineStr">
        <is>
          <t>4 เม็ด</t>
        </is>
      </c>
      <c r="G46" s="88" t="inlineStr">
        <is>
          <t>5 เม็ด</t>
        </is>
      </c>
      <c r="H46" s="88" t="inlineStr">
        <is>
          <t>6 เม็ด</t>
        </is>
      </c>
      <c r="I46" s="100" t="n">
        <v>3</v>
      </c>
      <c r="J46" s="88" t="inlineStr">
        <is>
          <t>✅ คำตอบที่ถูกต้อง: ข้อ ค. 4 เม็ด
💡 Background:
การคำนวณปริมาณตัวยาและจำนวนเม็ดยาสำหรับการเตรียมยาเฉพาะราย (Extemporaneous compounding)
🎯 ทำไมข้อนี้ถึงถูก:
ข้อ ค. ถูกต้อง จากขั้นตอนการคำนวณ:
1. หาปริมาณตัวยา Atenolol ทั้งหมดที่ต้องการ:
   ความเข้มข้น 0.2% w/v หมายถึง มีตัวยา 0.2 g ในปริมาตร 100 mL
   ต้องการเตรียม 50 mL จะต้องใช้ตัวยา = (0.2 g × 50 mL) / 100 mL = 0.1 g
2. แปลงหน่วยจากกรัมเป็นมิลลิกรัม: 0.1 g × 1,000 mg/g = 100 mg
3. คำนวณจำนวนเม็ดยาที่ต้องใช้ (ขนาดยา 25 mg/เม็ด):
   จำนวนเม็ดยา = 100 mg / 25 mgต่อเม็ด = 4 เม็ด
🔍 ข้ออื่นผิดเพราะอะไร:
- ข้อ ก. (2 เม็ด): ให้ตัวยาเพียง 50 mg ได้ความเข้มข้นเพียง 0.1% w/v
- ข้อ ข. (3 เม็ด): ให้ตัวยาเพียง 75 mg
- ข้อ ง. (5 เม็ด): ให้ตัวยา 125 mg เกินขนาด
- ข้อ จ. (6 เม็ด): ให้ตัวยา 150 mg
📖 Guideline อ้างอิง:
Pharmaceutical Calculations (Stoklosa &amp; Ansel, 15th Edition) Chapter 6 &amp; USP &lt;795&gt;
📌 จุดจำก่อนสอบ:
• ปริมาณยาที่ต้องใช้ (mg) = [% w/v × ปริมาตร (mL) × 1,000] / 100
• [0.2 × 50 × 1,000] / 100 = 100 mg -&gt; 100 / 25 = 4 เม็ด</t>
        </is>
      </c>
      <c r="K46" s="100" t="n"/>
      <c r="L46" s="88" t="inlineStr">
        <is>
          <t>Pharmaceutical Technology General</t>
        </is>
      </c>
      <c r="M46" s="100" t="inlineStr">
        <is>
          <t>Product</t>
        </is>
      </c>
      <c r="N46" s="88" t="inlineStr">
        <is>
          <t>ข้อสอบจริง Product ปี 2561 ข้อ 43</t>
        </is>
      </c>
      <c r="O46" s="100" t="inlineStr">
        <is>
          <t>ข้อสอบจริง</t>
        </is>
      </c>
      <c r="P46" s="100" t="inlineStr">
        <is>
          <t>ปี 2561</t>
        </is>
      </c>
      <c r="Q46" s="100" t="n"/>
    </row>
    <row r="47" ht="409.6" customHeight="1" s="49">
      <c r="A47" s="100" t="n">
        <v>85</v>
      </c>
      <c r="B47" s="88" t="inlineStr">
        <is>
          <t>ข้อใดคือสภาวะมาตรฐานสำหรับการทดสอบความคงตัวของยาในระยะยาว (Long-term stability testing) สำหรับการขึ้นทะเบียนยาในประเทศไทย ตามเกณฑ์มาตรฐาน ASEAN Stability Guideline</t>
        </is>
      </c>
      <c r="C47" s="100" t="n"/>
      <c r="D47" s="88" t="inlineStr">
        <is>
          <t>25°C ± 2°C / 60% ± 5% RH</t>
        </is>
      </c>
      <c r="E47" s="88" t="inlineStr">
        <is>
          <t>25°C ± 2°C / 75% ± 5% RH</t>
        </is>
      </c>
      <c r="F47" s="88" t="inlineStr">
        <is>
          <t>30°C ± 2°C / 65% ± 5% RH</t>
        </is>
      </c>
      <c r="G47" s="88" t="inlineStr">
        <is>
          <t>30°C ± 2°C / 75% ± 5% RH</t>
        </is>
      </c>
      <c r="H47" s="88" t="inlineStr">
        <is>
          <t>40°C ± 2°C / 75% ± 5% RH</t>
        </is>
      </c>
      <c r="I47" s="100" t="n">
        <v>4</v>
      </c>
      <c r="J47" s="88" t="inlineStr">
        <is>
          <t>✅ คำตอบที่ถูกต้อง: ข้อ ง. 30°C ± 2°C / 75% ± 5% RH
💡 Background:
ประเทศไทยและกลุ่มประเทศสมาชิกอาเซียน ถูกจัดอยู่ในเขตภูมิอากาศแบบร้อนชื้นสูงมาก (Climatic Zone IVb: Hot and very humid zone)
🎯 ทำไมข้อนี้ถึงถูก:
ข้อ ง. ถูกต้อง เพราะตามข้อตกลง ASEAN Harmonization และ ASEAN Guideline on Stability Study of Drug Product สภาวะการทดสอบความคงตัวระยะยาว (Real-time / Long-term stability) สำหรับ Zone IVb คือ อุณหภูมิ 30°C ± 2°C และความชื้นสัมพัทธ์ 75% ± 5% RH ตลอดอายุการเก็บรักษาของยา
🔍 ข้ออื่นผิดเพราะอะไร:
- ข้อ ก. (25°C / 60% RH): เป็นสภาวะ Long-term สำหรับ Zone II (ยุโรป, สหรัฐอเมริกา)
- ข้อ ข. (25°C / 75% RH): ไม่ใช่สภาวะมาตรฐานตามเกณฑ์ ICH/ASEAN
- ข้อ ค. (30°C / 65% RH): เป็นสภาวะ Long-term สำหรับ Zone IVa (ร้อนชื้นปานกลาง)
- ข้อ จ. (40°C / 75% RH): เป็นสภาวะการทดสอบแบบเร่ง (Accelerated stability testing)
📖 Guideline อ้างอิง:
ASEAN Guideline on Stability Study of Drug Product (Zone IVb Specifications)
📌 จุดจำก่อนสอบ:
• สภาวะทดสอบความคงตัวในประเทศไทย (Zone IVb):
  - Long-term: 30°C ± 2°C / 75% ± 5% RH
  - Accelerated: 40°C ± 2°C / 75% ± 5% RH (6 เดือน)</t>
        </is>
      </c>
      <c r="K47" s="100" t="n"/>
      <c r="L47" s="88" t="inlineStr">
        <is>
          <t>Pharmaceutical Technology General</t>
        </is>
      </c>
      <c r="M47" s="100" t="inlineStr">
        <is>
          <t>Product</t>
        </is>
      </c>
      <c r="N47" s="88" t="inlineStr">
        <is>
          <t>ข้อสอบจริง Product ปี 2561 ข้อ 44</t>
        </is>
      </c>
      <c r="O47" s="100" t="inlineStr">
        <is>
          <t>ข้อสอบจริง</t>
        </is>
      </c>
      <c r="P47" s="100" t="inlineStr">
        <is>
          <t>ปี 2561</t>
        </is>
      </c>
      <c r="Q47" s="100" t="n"/>
    </row>
    <row r="48" ht="409.6" customHeight="1" s="49">
      <c r="A48" s="100" t="n">
        <v>86</v>
      </c>
      <c r="B48" s="88" t="inlineStr">
        <is>
          <t>ตามหลักเกณฑ์ GMP PIC/S Annex 1 ในกระบวนการบรรจุยาฉีด Diazepam injection ในจุดปฏิบัติการวิกฤตที่มีการเปิดสัมผัสตัวยา (Critical filling zone) จะต้องดำเนินการภายใต้สภาวะห้องสะอาดระดับความสะอาดใด</t>
        </is>
      </c>
      <c r="C48" s="100" t="n"/>
      <c r="D48" s="88" t="inlineStr">
        <is>
          <t>Grade A (Laminar airflow workstation / Isolator)</t>
        </is>
      </c>
      <c r="E48" s="88" t="inlineStr">
        <is>
          <t>Grade B</t>
        </is>
      </c>
      <c r="F48" s="88" t="inlineStr">
        <is>
          <t>Grade C</t>
        </is>
      </c>
      <c r="G48" s="88" t="inlineStr">
        <is>
          <t>Grade D</t>
        </is>
      </c>
      <c r="H48" s="88" t="inlineStr">
        <is>
          <t>Grade E</t>
        </is>
      </c>
      <c r="I48" s="100" t="n">
        <v>1</v>
      </c>
      <c r="J48" s="88" t="inlineStr">
        <is>
          <t>✅ คำตอบที่ถูกต้อง: ข้อ ก. Grade A (Laminar airflow workstation / Isolator)
💡 Background:
ข้อกำหนด GMP PIC/S Annex 1 สำหรับการผลิตยาปราศจากเชื้อ (Manufacture of Sterile Medicinal Products) กำหนดระดับความสะอาดของพื้นที่การผลิตอย่างเข้มงวด
🎯 ทำไมข้อนี้ถึงถูก:
ข้อ ก. ถูกต้อง เพราะจุดปฏิบัติการวิกฤตที่มีการเปิดสัมผัสผลิตภัณฑ์ยาปราศจากเชื้อ ภาชนะบรรจุที่ผ่านการฆ่าเชื้อแล้ว หรือการบรรจุยา (Aseptic filling / Terminal filling zone) จะต้องดำเนินการภายใต้สภาวะ "Grade A" ซึ่งมีกระแสลมทิศทางเดียว (Unidirectional / Laminar airflow ความเร็ว 0.36-0.54 m/s) เพื่อป้องกันอนุภาคและจุลินทรีย์ตกกระทบลงสู่ผลิตภัณฑ์ยา
🔍 ข้ออื่นผิดเพราะอะไร:
- ข้อ ข. (Grade B): ใช้เป็นสภาพแวดล้อมพื้นหลัง (Background environment) สำหรับพื้นที่ปฏิบัติการ Grade A ในกระบวนการ Aseptic preparation
- ข้อ ค. (Grade C): ใช้สำหรับเตรียมสารละลายก่อนการกรองฆ่าเชื้อ หรือบรรจุยาที่มี Terminal sterilization ในภายหลัง
- ข้อ ง. (Grade D): ใช้สำหรับขั้นตอนการล้างภาชนะ หรือเตรียมอุปกรณ์ก่อนการฆ่าเชื้อ
- ข้อ จ. (Grade E): ไม่มีในระบบจำแนกของ PIC/S GMP (เป็นเกณฑ์ระบบอื่นที่ไม่ได้ใช้กับยาฉีดปลอดเชื้อ)
📖 Guideline อ้างอิง:
PIC/S GMP Guide Annex 1: Manufacture of Sterile Medicinal Products
📌 จุดจำก่อนสอบ:
• Grade A: จุดสัมผัสยาปลอดเชื้อโดยตรง (Critical Zone, Laminar airflow 0.45 m/s)
• Grade B: ห้องพื้นหลังสำหรับ Aseptic processing Grade A
• Grade C: ห้องเตรียมสารละลายก่อนกรองฆ่าเชื้อ
• Grade D: ห้องเตรียมอุปกรณ์/ล้างขวด</t>
        </is>
      </c>
      <c r="K48" s="100" t="n"/>
      <c r="L48" s="88" t="inlineStr">
        <is>
          <t>Pharmaceutical Technology General</t>
        </is>
      </c>
      <c r="M48" s="100" t="inlineStr">
        <is>
          <t>Product</t>
        </is>
      </c>
      <c r="N48" s="88" t="inlineStr">
        <is>
          <t>ข้อสอบจริง Product ปี 2561 ข้อ 50</t>
        </is>
      </c>
      <c r="O48" s="100" t="inlineStr">
        <is>
          <t>ข้อสอบจริง</t>
        </is>
      </c>
      <c r="P48" s="100" t="inlineStr">
        <is>
          <t>ปี 2561</t>
        </is>
      </c>
      <c r="Q48" s="100" t="n"/>
    </row>
    <row r="49" ht="409.6" customHeight="1" s="49">
      <c r="A49" s="100" t="n">
        <v>87</v>
      </c>
      <c r="B49" s="88" t="inlineStr">
        <is>
          <t>สำหรับผลิตภัณฑ์ยาที่ไวต่อแสงและการสลายตัวจากความชื้นและอากาศอย่างยิ่ง (Light-sensitive and moisture/air-sensitive) บรรจุภัณฑ์ประเภทใดตามเภสัชตำรับ USP &lt;659&gt; ให้การปกป้องได้สมบูรณ์แบบที่สุด</t>
        </is>
      </c>
      <c r="C49" s="100" t="n"/>
      <c r="D49" s="88" t="inlineStr">
        <is>
          <t>Polyethylene (PE) plastic bottle ธรรมดา</t>
        </is>
      </c>
      <c r="E49" s="88" t="inlineStr">
        <is>
          <t>Polyvinyl chloride (PVC) transparent bottle</t>
        </is>
      </c>
      <c r="F49" s="88" t="inlineStr">
        <is>
          <t>ขวดแก้วสีชา Type II (Treated soda-lime amber glass bottle)</t>
        </is>
      </c>
      <c r="G49" s="88" t="inlineStr">
        <is>
          <t>ขวดแก้วสีชา Type III (Soda-lime amber glass bottle)</t>
        </is>
      </c>
      <c r="H49" s="88" t="inlineStr">
        <is>
          <t>Hermetic light-resistant container (ภาชนะปิดสนิทกันอากาศและป้องกันแสง)</t>
        </is>
      </c>
      <c r="I49" s="100" t="n">
        <v>5</v>
      </c>
      <c r="J49" s="88" t="inlineStr">
        <is>
          <t>✅ คำตอบที่ถูกต้อง: ข้อ จ. Hermetic light-resistant container (ภาชนะปิดสนิทกันอากาศและป้องกันแสง)
💡 Background:
ตามเภสัชตำรับ USP &lt;659&gt; Packaging and Storage Requirements ได้ให้คำจำกัดความมาตรฐานของภาชนะบรรจุทางเภสัชกรรมตามระดับการปกป้อง
🎯 ทำไมข้อนี้ถึงถูก:
ข้อ จ. ถูกต้อง เพราะ "Hermetic container (ภาชนะปิดสนิทแน่น)" คือภาชนะที่ป้องกันการซึมผ่านของอากาศ ก๊าซ ของเหลว และสิ่งปนเปื้อนจากภายนอกเข้าสู่ภายในได้อย่างสมบูรณ์ภายใต้สภาวะการเก็บรักษาปกติ เมื่อรวมกับคุณสมบัติ "Light-resistant (ป้องกันแสง)" จึงเป็นบรรจุภัณฑ์ที่มีระดับการปกป้องสูงสุดสำหรับยาที่ไวต่อแสง ความชื้น และอากาศ
🔍 ข้ออื่นผิดเพราะอะไร:
- ข้อ ก. (PE plastic bottle ธรรมดา): พลาสติก PE โปร่งแสงและก๊าซออกซิเจนซึมผ่านได้ช้าๆ ไม่กันแสง
- ข้อ ข. (PVC transparent bottle): พลาสติกใสไม่กันแสงและไอน้ำซึมผ่านได้
- ข้อ ค. (ขวดแก้วสีชา Type II): แม้จะกันแสงได้ดี แต่คำว่า Hermetic container ครอบคลุมถึงระบบฝาปิดผนึกสนิทกันอากาศอย่างสมบูรณ์ตามนิยามสากล
- ข้อ ง. (ขวดแก้วสีชา Type III): กันแสงได้แต่เป็นแก้วโซดาไลม์ทั่วไป
📖 Guideline อ้างอิง:
USP-NF General Chapter &lt;659&gt; Packaging and Storage Requirements
📌 จุดจำก่อนสอบ:
• นิยามภาชนะบรรจุ USP &lt;659&gt;:
  - Well-closed container: กันของแข็งหลุดรอดและกันสิ่งแปลกปลอมเข้า
  - Tight container: กันของแข็ง ของเหลว และไอระเหยเข้า-ออก
  - Hermetic container: ปิดผนึกกันอากาศและก๊าซเข้า-ออกได้อย่างสมบูรณ์ (Impermeable to air/gas)
  - Light-resistant: ยอมให้แสงผ่านได้ไม่เกิน % ที่กำหนด (290 - 450 nm)</t>
        </is>
      </c>
      <c r="K49" s="100" t="n"/>
      <c r="L49" s="88" t="inlineStr">
        <is>
          <t>Preformulation &amp; Good Manufacturing Practice</t>
        </is>
      </c>
      <c r="M49" s="100" t="inlineStr">
        <is>
          <t>Product</t>
        </is>
      </c>
      <c r="N49" s="88" t="inlineStr">
        <is>
          <t>ข้อสอบจริง Product ปี 2561 ข้อ 61</t>
        </is>
      </c>
      <c r="O49" s="100" t="inlineStr">
        <is>
          <t>ข้อสอบจริง</t>
        </is>
      </c>
      <c r="P49" s="100" t="inlineStr">
        <is>
          <t>ปี 2561</t>
        </is>
      </c>
      <c r="Q49" s="100" t="n"/>
    </row>
    <row r="50" ht="409.6" customHeight="1" s="49">
      <c r="A50" s="100" t="n">
        <v>88</v>
      </c>
      <c r="B50" s="88" t="inlineStr">
        <is>
          <t>ยาฝังคุมกำเนิด Norplant® (ประกอบด้วยตัวยา Levonorgestrel บรรจุในหลอดซิลิโคนชนิด Non-porous silicone elastomer) สามารถควบคุมการปลดปล่อยยาได้อย่างสม่ำเสมอยาวนานถึง 5 ปี ปัจจัยในข้อใดต่อไปนี้ "ไม่มีผล" ต่ออัตราการปลดปล่อยตัวยาสำคัญออกจากระบบ</t>
        </is>
      </c>
      <c r="C50" s="100" t="n"/>
      <c r="D50" s="88" t="inlineStr">
        <is>
          <t>ความสามารถในการละลายของตัวยาในชั้นพอลิเมอร์ (Drug solubility in silicone membrane)</t>
        </is>
      </c>
      <c r="E50" s="88" t="inlineStr">
        <is>
          <t>พื้นที่ผิวและรูปทรงเรขาคณิตของแท่งยา (Device shape and surface area)</t>
        </is>
      </c>
      <c r="F50" s="88" t="inlineStr">
        <is>
          <t>ค่าสัมประสิทธิ์การแบ่งกระจายตัวของยา (Partition coefficient between membrane and tissue fluid)</t>
        </is>
      </c>
      <c r="G50" s="88" t="inlineStr">
        <is>
          <t>ค่าสัมประสิทธิ์การแพร่ของตัวยาในพอลิเมอร์ (Diffusion coefficient: D)</t>
        </is>
      </c>
      <c r="H50" s="88" t="inlineStr">
        <is>
          <t>ค่าความเป็นกรด-ด่างตามสรีรวิทยาของเนื้อเยื่อใต้ผิวหนัง (Physiological pH of implant site)</t>
        </is>
      </c>
      <c r="I50" s="100" t="n">
        <v>5</v>
      </c>
      <c r="J50" s="88" t="inlineStr">
        <is>
          <t>✅ คำตอบที่ถูกต้อง: ข้อ จ. ค่าความเป็นกรด-ด่างตามสรีรวิทยาของเนื้อเยื่อใต้ผิวหนัง (Physiological pH of implant site)
💡 Background:
ยาฝังคุมกำเนิด Norplant® เป็นระบบนำส่งยาแบบ Reservoir diffusion system โดยตัวยา Levonorgestrel เป็นสารสเตียรอยด์ที่เป็นกลาง (Neutral hydrophobic molecule) บรรจุอยู่ภายในแกนหลอดซิลิโคนชนิดไม่มีรูพรุน (Non-porous polydimethylsiloxane / Silastic membrane)
🎯 ทำไมข้อนี้ถึงถูก:
ข้อ จ. ถูกต้อง เพราะการปลดปล่อยยาถูกควบคุมด้วยการแพร่ผ่านเมมเบรนตามกฎของฟิกก์ (Fick’s First Law of Diffusion):
dM/dt = (A · D · K · ΔC) / h
โดยที่ A = พื้นที่ผิว, D = สัมประสิทธิ์การแพร่, K = Partition coefficient, h = ความหนาเมมเบรน เนื่องจาก Levonorgestrel เป็นสารโมเลกุลที่เป็นกลาง ไม่มีหมู่ฟังก์ชันที่แตกตัวเป็นไอออนตามการเปลี่ยนแปลงของ pH ในช่วงสรีรวิทยา (pH 7.35-7.45) และเนื้อเยื่อใต้ผิวหนังมีสภาวะ pH คงที่ ดังนั้น Physiological pH จึงไม่มีผลต่ออัตราการปลดปล่อยตัวยา
🔍 ข้ออื่นผิดเพราะอะไร:
- ข้อ ก. (ความสามารถในการละลายในพอลิเมอร์): มีผลโดยตรงต่อความเข้มข้นอิ่มตัว (Cs) และแรงผลักดันในการแพร่ (Concentration gradient: ΔC)
- ข้อ ข. (พื้นที่ผิวและรูปทรงเรขาคณิต): มีผลโดยตรงต่ออัตราการปล่อยยา (dM/dt แปรผันตรงกับพื้นที่ผิว A)
- ข้อ ค. (Partition coefficient (K)): มีผลโดยตรงต่อการแพร่กระจายตัวของยาจากเมมเบรนออกสู่ของเหลวรอบข้าง
- ข้อ ง. (Diffusion coefficient (D)): เป็นตัวแปรหลักที่กำหนดความเร็วในการเคลื่อนที่ของโมเลกุลยาผ่านเนื้อพอลิเมอร์
📖 Guideline อ้างอิง:
Martin’s Physical Pharmacy (7th Edition) &amp; Ansel’s Pharmaceutical Dosage Forms (11th Edition)
📌 จุดจำก่อนสอบ:
• การปลดปล่อยยาจาก Reservoir Membrane System:
  - อัตราเร็ว dM/dt = (A · D · K · ΔC) / h
  - สเตียรอยด์ที่เป็นกลาง (Levonorgestrel) การปล่อยยาไม่ขึ้นกับ pH ของสิ่งแวดล้อม</t>
        </is>
      </c>
      <c r="K50" s="100" t="n"/>
      <c r="L50" s="88" t="inlineStr">
        <is>
          <t>Pharmaceutical Technology General</t>
        </is>
      </c>
      <c r="M50" s="100" t="inlineStr">
        <is>
          <t>Product</t>
        </is>
      </c>
      <c r="N50" s="88" t="inlineStr">
        <is>
          <t>ข้อสอบจริง Product ปี 2561 ข้อ 62</t>
        </is>
      </c>
      <c r="O50" s="100" t="inlineStr">
        <is>
          <t>ข้อสอบจริง</t>
        </is>
      </c>
      <c r="P50" s="100" t="inlineStr">
        <is>
          <t>ปี 2561</t>
        </is>
      </c>
      <c r="Q50" s="100" t="n"/>
    </row>
    <row r="51" ht="409.6" customHeight="1" s="49">
      <c r="A51" s="100" t="n">
        <v>89</v>
      </c>
      <c r="B51" s="88" t="inlineStr">
        <is>
          <t>ในสูตรตำรับยาฉีดและยาน้ำ สาร Sodium metabisulfite ทำหน้าที่ทางเภสัชกรรมหลักในข้อใดเพื่อรักษาความคงตัวของตัวยาสำคัญ</t>
        </is>
      </c>
      <c r="C51" s="100" t="n"/>
      <c r="D51" s="88" t="inlineStr">
        <is>
          <t>ป้องกันการสลายตัวด้วยปฏิกิริยา Hydrolysis</t>
        </is>
      </c>
      <c r="E51" s="88" t="inlineStr">
        <is>
          <t>ป้องกันการเสื่อมสลายด้วยปฏิกิริยา Oxidation (ทำหน้าที่เป็น Antioxidant / Reducing agent)</t>
        </is>
      </c>
      <c r="F51" s="88" t="inlineStr">
        <is>
          <t>ป้องกันการเกิดปฏิกิริยา Reduction</t>
        </is>
      </c>
      <c r="G51" s="88" t="inlineStr">
        <is>
          <t>ป้องกันการตกตะกอนของตัวยาสำคัญ</t>
        </is>
      </c>
      <c r="H51" s="88" t="inlineStr">
        <is>
          <t>ยับยั้งการเจริญเติบโตของเชื้อจุลินทรีย์ (Preservative)</t>
        </is>
      </c>
      <c r="I51" s="100" t="n">
        <v>2</v>
      </c>
      <c r="J51" s="88" t="inlineStr">
        <is>
          <t>✅ คำตอบที่ถูกต้อง: ข้อ ข. ป้องกันการเสื่อมสลายด้วยปฏิกิริยา Oxidation (ทำหน้าที่เป็น Antioxidant / Reducing agent)
💡 Background:
Sodium metabisulfite (Na2S2O5) เป็นสารประกอบซัลไฟต์ที่ละลายน้ำได้ดี มีคุณสมบัติเป็นสารต้านออกซิเดชันกลุ่ม Reducing agent (Oxygen scavenger)
🎯 ทำไมข้อนี้ถึงถูก:
ข้อ ข. ถูกต้อง เพราะ Sodium metabisulfite มีศักย์ไฟฟ้ามาตรฐานของการรีดิวซ์ต่ำ จึงเข้าทำปฏิกิริยากับโมเลกุลของออกซิเจนและอนุมูลอิสระ (Free radicals) ในสารละลายก่อนที่ออกซิเจนจะไปทำปฏิกิริยากับตัวยาสำคัญ โดยสารกลุ่มซัลไฟต์นี้มีประสิทธิภาพสูงสุดในสารละลายที่มีสภาวะเป็นกรดอ่อนถึงเป็นกลาง (pH &lt; 7.0 เช่น ในยาฉีด Adrenaline / Epinephrine, Dopamine, Morphine)
🔍 ข้ออื่นผิดเพราะอะไร:
- ข้อ ก. (ป้องกัน Hydrolysis): Hydrolysis ป้องกันโดยการคุมความชื้น ปรับ pH หรือใช้สารลดการละลาย ไม่ใช่หน้าที่ของ Metabisulfite
- ข้อ ค. (ป้องกัน Reduction): ผิด ตัวมันเองเป็นสารรีดิวซ์
- ข้อ ง. (ป้องกันการตกตะกอน): ไม่ใช่สารช่วยละลายหลัก
- ข้อ จ. (ยับยั้งเชื้อจุลินทรีย์): แม้มีฤทธิ์ต้านจุลชีพในอาหารบางชนิด แต่ในเภสัชกรรมใส่เป็น Antioxidant เป็นหลัก
📖 Guideline อ้างอิง:
Handbook of Pharmaceutical Excipients (9th Edition) &amp; USP-NF General Chapter &lt;1151&gt;
📌 จุดจำก่อนสอบ:
• การเลือกใช้ Water-soluble Antioxidants ตามช่วง pH:
  - pH เป็นกรด (pH &lt; 7.0): Sodium bisulfite, Sodium metabisulfite, Ascorbic acid
  - pH เป็นด่าง (pH &gt; 7.0): Sodium sulfite
  - ทุกช่วง pH / Synergist: Disodium EDTA (Chelating agent จับโลหะเร่งปฏิกิริยา)</t>
        </is>
      </c>
      <c r="K51" s="100" t="n"/>
      <c r="L51" s="88" t="inlineStr">
        <is>
          <t>Pharmaceutical Technology General</t>
        </is>
      </c>
      <c r="M51" s="100" t="inlineStr">
        <is>
          <t>Product</t>
        </is>
      </c>
      <c r="N51" s="88" t="inlineStr">
        <is>
          <t>ข้อสอบจริง Product ปี 2561 ข้อ 64</t>
        </is>
      </c>
      <c r="O51" s="100" t="inlineStr">
        <is>
          <t>ข้อสอบจริง</t>
        </is>
      </c>
      <c r="P51" s="100" t="inlineStr">
        <is>
          <t>ปี 2561</t>
        </is>
      </c>
      <c r="Q51" s="100" t="n"/>
    </row>
    <row r="52" ht="409.6" customHeight="1" s="49">
      <c r="A52" s="100" t="n">
        <v>90</v>
      </c>
      <c r="B52" s="88" t="inlineStr">
        <is>
          <t>ในการพัฒนาสูตรตำรับยาน้ำเชื่อมปราศจากน้ำตาล (Sugar-free syrup) สำหรับผู้ป่วยเบาหวาน สารในข้อใดต่อไปนี้ "ไม่ควรนำมาใช้" ทำหน้าที่เป็นสารให้ความหวาน (Sweetening agent)</t>
        </is>
      </c>
      <c r="C52" s="100" t="n"/>
      <c r="D52" s="88" t="inlineStr">
        <is>
          <t>Propylene glycol (PG)</t>
        </is>
      </c>
      <c r="E52" s="88" t="inlineStr">
        <is>
          <t>Sorbitol solution</t>
        </is>
      </c>
      <c r="F52" s="88" t="inlineStr">
        <is>
          <t>Aspartame</t>
        </is>
      </c>
      <c r="G52" s="88" t="inlineStr">
        <is>
          <t>Saccharin sodium</t>
        </is>
      </c>
      <c r="H52" s="88" t="inlineStr">
        <is>
          <t>Sucralose</t>
        </is>
      </c>
      <c r="I52" s="100" t="n">
        <v>1</v>
      </c>
      <c r="J52" s="88" t="inlineStr">
        <is>
          <t>✅ คำตอบที่ถูกต้อง: ข้อ ก. Propylene glycol (PG)
💡 Background:
สารให้ความหวานในตำรับยา (Sweetening agents) แบ่งออกเป็น: 1. Nutritive / Bulk sweeteners (Sucrose, Sorbitol, Mannitol, Xylitol) และ 2. Non-nutritive / Artificial intense sweeteners (Saccharin, Aspartame, Sucralose, Acesulfame K, Stevioside)
🎯 ทำไมข้อนี้ถึงถูก:
ข้อ ก. ถูกต้อง เพราะ Propylene glycol (PG) เป็นตัวทำละลายร่วม (Co-solvent) และสารช่วยดูดความชื้น (Humectant) ซึ่งมีรสชาติเผ็ดขื่น ร้อนคอ และมีรสขมปร่า (Acrid, burning, bitter-sweet taste) ไม่สามารถนำมาใช้เป็นสารให้ความหวานเพื่อแต่งรสในยาน้ำเชื่อมได้
🔍 ข้ออื่นผิดเพราะอะไร:
- ข้อ ข. (Sorbitol solution): เป็นน้ำตาลแอลกอฮอล์ (Polyol) ที่ให้ความหวานประมาณ 60% ของน้ำตาลทราย ไม่กระตุ้นอินซูลิน นิยมใช้เป็นเบสใน Sugar-free syrups
- ข้อ ค. (Aspartame): เป็นสารให้ความหวานสังเคราะห์ที่มีความหวานสูงกว่าน้ำตาลทราย 180-200 เท่า
- ข้อ ง. (Saccharin sodium): เป็นสารให้ความหวานสังเคราะห์ที่มีความหวานสูงกว่าน้ำตาลทราย 300-500 เท่า
- ข้อ จ. (Sucralose): เป็นสารให้ความหวานสังเคราะห์ที่มีความคงตัวสูงและหวานกว่าน้ำตาลทราย 600 เท่า
📖 Guideline อ้างอิง:
Handbook of Pharmaceutical Excipients (9th Edition) &amp; Ansel’s Pharmaceutical Dosage Forms (11th Edition)
📌 จุดจำก่อนสอบ:
• สารให้ความหวานสำหรับผู้ป่วยเบาหวาน (Sugar-free sweeteners):
  - Polyols (Bulk): Sorbitol, Xylitol, Mannitol, Maltitol
  - Intense Sweeteners: Aspartame, Sucralose, Saccharin sodium, Stevia, Acesulfame K
• Propylene glycol เป็น Co-solvent / Preservative enhancer มีรสเผ็ดขื่น ห้ามใช้เป็นสารให้ความหวาน</t>
        </is>
      </c>
      <c r="K52" s="100" t="n"/>
      <c r="L52" s="88" t="inlineStr">
        <is>
          <t>Pharmaceutical Technology General</t>
        </is>
      </c>
      <c r="M52" s="100" t="inlineStr">
        <is>
          <t>Product</t>
        </is>
      </c>
      <c r="N52" s="88" t="inlineStr">
        <is>
          <t>ข้อสอบจริง Product ปี 2561 ข้อ 65</t>
        </is>
      </c>
      <c r="O52" s="100" t="inlineStr">
        <is>
          <t>ข้อสอบจริง</t>
        </is>
      </c>
      <c r="P52" s="100" t="inlineStr">
        <is>
          <t>ปี 2561</t>
        </is>
      </c>
      <c r="Q52" s="100" t="n"/>
    </row>
    <row r="53" ht="409.6" customHeight="1" s="49">
      <c r="A53" s="100" t="n">
        <v>91</v>
      </c>
      <c r="B53" s="88" t="inlineStr">
        <is>
          <t>เภสัชกรต้องการเตรียมยาน้ำเชื่อม Morphine sulfate syrup ความเข้มข้น 0.2% w/v ปริมาตรรวม 2 ลิตร จะต้องชั่งตัวยาสำคัญ Morphine sulfate กี่กรัม</t>
        </is>
      </c>
      <c r="C53" s="100" t="n"/>
      <c r="D53" s="88" t="inlineStr">
        <is>
          <t>0.2 g</t>
        </is>
      </c>
      <c r="E53" s="88" t="inlineStr">
        <is>
          <t>0.4 g</t>
        </is>
      </c>
      <c r="F53" s="88" t="inlineStr">
        <is>
          <t>2.0 g</t>
        </is>
      </c>
      <c r="G53" s="88" t="inlineStr">
        <is>
          <t>4.0 g</t>
        </is>
      </c>
      <c r="H53" s="88" t="inlineStr">
        <is>
          <t>20.0 g</t>
        </is>
      </c>
      <c r="I53" s="100" t="n">
        <v>4</v>
      </c>
      <c r="J53" s="88" t="inlineStr">
        <is>
          <t>✅ คำตอบที่ถูกต้อง: ข้อ ง. 4.0 g
💡 Background:
การคำนวณปริมาณตัวยาสำคัญสำหรับการเตรียมสารละลายความเข้มข้นร้อยละโดยน้ำหนักต่อปริมาตร (% w/v)
🎯 ทำไมข้อนี้ถึงถูก:
ข้อ ง. ถูกต้อง จากการคำนวณ:
1. ความเข้มข้น 0.2% w/v หมายถึง มีตัวยา Morphine sulfate 0.2 g ในสารละลาย 100 mL
2. แปลงปริมาตร 2 ลิตร เป็นมิลลิลิตร: 2 L = 2,000 mL
3. คำนวณน้ำหนักตัวยาที่ต้องใช้:
   น้ำหนักตัวยา (g) = (0.2 g × 2,000 mL) / 100 mL = 4.0 g
🔍 ข้ออื่นผิดเพราะอะไร:
- ข้อ ก. (0.2 g): เป็นน้ำหนักตัวยาสำหรับปริมาตรเพียง 100 mL
- ข้อ ข. (0.4 g): เป็นน้ำหนักตัวยาสำหรับปริมาตร 200 mL
- ข้อ ค. (2.0 g): เป็นน้ำหนักสำหรับความเข้มข้น 0.1% w/v
- ข้อ จ. (20.0 g): คำนวณจุดทศนิยมผิดพลาดเกินจริง 5 เท่า
📖 Guideline อ้างอิง:
Pharmaceutical Calculations (Stoklosa &amp; Ansel, 15th Edition) Chapter 6: Percentage Concentrations
📌 จุดจำก่อนสอบ:
• สูตรคำนวณ % w/v:
  น้ำหนักตัวยา (g) = [% w/v × ปริมาตรรวม (mL)] / 100
  (0.2 × 2,000) / 100 = 4.0 g</t>
        </is>
      </c>
      <c r="K53" s="100" t="n"/>
      <c r="L53" s="88" t="inlineStr">
        <is>
          <t>Pharmaceutical Technology General</t>
        </is>
      </c>
      <c r="M53" s="100" t="inlineStr">
        <is>
          <t>Product</t>
        </is>
      </c>
      <c r="N53" s="88" t="inlineStr">
        <is>
          <t>ข้อสอบจริง Product ปี 2561 ข้อ 66</t>
        </is>
      </c>
      <c r="O53" s="100" t="inlineStr">
        <is>
          <t>ข้อสอบจริง</t>
        </is>
      </c>
      <c r="P53" s="100" t="inlineStr">
        <is>
          <t>ปี 2561</t>
        </is>
      </c>
      <c r="Q53" s="100" t="n"/>
    </row>
    <row r="54" ht="409.6" customHeight="1" s="49">
      <c r="A54" s="100" t="n">
        <v>92</v>
      </c>
      <c r="B54" s="88" t="inlineStr">
        <is>
          <t>หากบริษัทผู้ผลิตยาต้องการทำการทดสอบความคงตัวระยะยาว (Long-term stability testing) ของยาเม็ด Sitagliptin สำหรับขึ้นทะเบียนตำรับยาในกลุ่มประเทศอาเซียน (รวมถึงประเทศไทย) ต้องทำการทดสอบที่สภาวะใดตามแนวทาง ASEAN Guideline on Stability Study</t>
        </is>
      </c>
      <c r="C54" s="100" t="n"/>
      <c r="D54" s="88" t="inlineStr">
        <is>
          <t>25°C ± 2°C / 65% ± 5% RH</t>
        </is>
      </c>
      <c r="E54" s="88" t="inlineStr">
        <is>
          <t>25°C ± 2°C / 75% ± 5% RH</t>
        </is>
      </c>
      <c r="F54" s="88" t="inlineStr">
        <is>
          <t>30°C ± 2°C / 65% ± 5% RH</t>
        </is>
      </c>
      <c r="G54" s="88" t="inlineStr">
        <is>
          <t>30°C ± 2°C / 75% ± 5% RH</t>
        </is>
      </c>
      <c r="H54" s="88" t="inlineStr">
        <is>
          <t>40°C ± 2°C / 75% ± 5% RH</t>
        </is>
      </c>
      <c r="I54" s="100" t="n">
        <v>4</v>
      </c>
      <c r="J54" s="88" t="inlineStr">
        <is>
          <t>✅ คำตอบที่ถูกต้อง: ข้อ ง. 30°C ± 2°C / 75% ± 5% RH
💡 Background:
การทดสอบความคงตัวระยะยาว (Long-term Stability) สำหรับการขึ้นทะเบียนตำรับยาในกลุ่มประเทศอาเซียน ถูกกำหนดให้ใช้สภาวะของเขตภูมิอากาศแบบร้อนชื้นสูงมาก (Climatic Zone IVb)
🎯 ทำไมข้อนี้ถึงถูก:
ข้อ ง. ถูกต้อง เพราะตาม ASEAN Guideline on Stability Study of Drug Product สภาวะมาตรฐานระยะยาวสำหรับ Zone IVb คือ อุณหภูมิ 30°C ± 2°C และความชื้นสัมพัทธ์ 75% ± 5% RH โดยเก็บตัวอย่างตรวจวิเคราะห์ที่ 0, 3, 6, 9, 12, 18, 24 เดือนและทุกๆ 12 เดือนจนสิ้นสุดอายุการเก็บรักษา
🔍 ข้ออื่นผิดเพราะอะไร:
- ข้อ ก. (25°C / 65% RH): เป็นสภาวะ Long-term สำหรับ Zone I/II
- ข้อ ข. (25°C / 75% RH): ไม่ใช่สภาวะมาตรฐานของเขตภูมิอากาศใด
- ข้อ ค. (30°C / 65% RH): เป็นสภาวะ Long-term สำหรับ Zone IVa
- ข้อ จ. (40°C / 75% RH): เป็นสภาวะ Accelerated testing (สภาวะเร่ง)
📖 Guideline อ้างอิง:
ASEAN Guideline on Stability Study of Drug Product &amp; ICH Q1A(R2)
📌 จุดจำก่อนสอบ:
• Thailand/ASEAN Stability Conditions:
  - Long-term: 30°C ± 2°C / 75% ± 5% RH
  - Accelerated: 40°C ± 2°C / 75% ± 5% RH</t>
        </is>
      </c>
      <c r="K54" s="100" t="n"/>
      <c r="L54" s="88" t="inlineStr">
        <is>
          <t>Preformulation &amp; Good Manufacturing Practice</t>
        </is>
      </c>
      <c r="M54" s="100" t="inlineStr">
        <is>
          <t>Product</t>
        </is>
      </c>
      <c r="N54" s="88" t="inlineStr">
        <is>
          <t>ข้อสอบจริง Product ปี 2561 ข้อ 68</t>
        </is>
      </c>
      <c r="O54" s="100" t="inlineStr">
        <is>
          <t>ข้อสอบจริง</t>
        </is>
      </c>
      <c r="P54" s="100" t="inlineStr">
        <is>
          <t>ปี 2561</t>
        </is>
      </c>
      <c r="Q54" s="100" t="n"/>
    </row>
    <row r="55" ht="409.6" customHeight="1" s="49">
      <c r="A55" s="100" t="n">
        <v>93</v>
      </c>
      <c r="B55" s="88" t="inlineStr">
        <is>
          <t>ตัวยาสำคัญ Clonazepam ขนาดความแรง 0.5 mg ต่อเม็ด จัดเป็นยาที่มีขนาดยาต่ำและมีความแรงสูง (Low-dose / Potent drug) หากต้องการผลิตในรูปแบบยาเม็ด กระบวนการเตรียมผงยาสำหรับการตอกเม็ดวิธีใดมีความเหมาะสมในการประกันความสม่ำเสมอของตัวยาสำคัญ (Content Uniformity) ได้ดีที่สุด</t>
        </is>
      </c>
      <c r="C55" s="100" t="n"/>
      <c r="D55" s="88" t="inlineStr">
        <is>
          <t>Fusion method</t>
        </is>
      </c>
      <c r="E55" s="88" t="inlineStr">
        <is>
          <t>Melting method</t>
        </is>
      </c>
      <c r="F55" s="88" t="inlineStr">
        <is>
          <t>Dry granulation ด้วย Roller compactor</t>
        </is>
      </c>
      <c r="G55" s="88" t="inlineStr">
        <is>
          <t>Wet granulation (หรือ Direct compression ด้วยสารช่วยตอกตรงที่ผ่านการทำ Geometric dilution)</t>
        </is>
      </c>
      <c r="H55" s="88" t="inlineStr">
        <is>
          <t>Direct compression โดยการผสมผงยาทั้งหมดในขั้นตอนเดียวโดยตรง</t>
        </is>
      </c>
      <c r="I55" s="100" t="n">
        <v>4</v>
      </c>
      <c r="J55" s="88" t="inlineStr">
        <is>
          <t>✅ คำตอบที่ถูกต้อง: ข้อ ง. Wet granulation (หรือ Direct compression ด้วยสารช่วยตอกตรงที่ผ่านการทำ Geometric dilution)
💡 Background:
สำหรับยาเม็ดขนาดยาต่ำ (Low-dose drug &lt; 1-2 mg) เช่น Clonazepam 0.5 mg ความท้าทายที่สำคัญที่สุดในกระบวนการผลิตคือ "ความสม่ำเสมอของปริมาณตัวยาสำคัญในแต่ละเม็ด (Content Uniformity)" เนื่องจากความเสี่ยงจากการแยกชั้นของผงยา (Segregation / Demixing)
🎯 ทำไมข้อนี้ถึงถูก:
ข้อ ง. ถูกต้อง เพราะกระบวนการ Wet granulation (การทำแกรนูลแบบเปียก) โดยการละลายหรือกระจายตัวยาในของเหลวสารยึดเกาะแล้วพ่นลงบนผงสารช่วย จะทำให้ตัวยาสำคัญถูกตรึงและกระจายตัวอย่างสม่ำเสมอในทุกเม็ดแกรนูล หรือหากใช้ Direct compression จะต้องอาศัยการผสมแบบเจือจางเชิงเรขาคณิต (Geometric dilution) และใช้ Co-processed excipient พิเศษเพื่อป้องกันการแยกชั้น
🔍 ข้ออื่นผิดเพราะอะไร:
- ข้อ ก. (Fusion method): ใช้สำหรับทำยาเม็ดฟู่หรือยาเหน็บ ไม่ใช่วิธีทำยาเม็ด Clonazepam
- ข้อ ข. (Melting method): ใช้สำหรับยาเหน็บหรือ Hot-melt extrusion
- ข้อ ค. (Dry granulation): เสี่ยงต่อการกระจายตัวของตัวยาไม่สม่ำเสมอในยาขนาดยาต่ำมาก
- ข้อ จ. (Direct compression ผสมขั้นตอนเดียว): จะทำให้ผงยา 0.5 mg ไม่กระจายตัวและเกิด Segregation สูงมาก ตกเกณฑ์ Content Uniformity
📖 Guideline อ้างอิง:
Pharmaceutical Dosage Forms: Tablets (3rd Edition) &amp; Ansel’s Pharmaceutical Dosage Forms (11th Edition)
📌 จุดจำก่อนสอบ:
• ยา Low-dose / Potent drugs (&lt; 1-2 mg หรือ &lt; 1-2% w/w):
  - วิธีที่ดีที่สุด: Wet granulation (ของเหลวช่วยตรึงยาในแกรนูล) เพื่อให้ผ่าน USP &lt;905&gt; Content Uniformity
  - Direct compression ต้องทำ Geometric dilution อย่างเข้มงวด</t>
        </is>
      </c>
      <c r="K55" s="100" t="n"/>
      <c r="L55" s="88" t="inlineStr">
        <is>
          <t>Pharmaceutical Technology General</t>
        </is>
      </c>
      <c r="M55" s="100" t="inlineStr">
        <is>
          <t>Product</t>
        </is>
      </c>
      <c r="N55" s="88" t="inlineStr">
        <is>
          <t>ข้อสอบจริง Product ปี 2561 ข้อ 70</t>
        </is>
      </c>
      <c r="O55" s="100" t="inlineStr">
        <is>
          <t>ข้อสอบจริง</t>
        </is>
      </c>
      <c r="P55" s="100" t="inlineStr">
        <is>
          <t>ปี 2561</t>
        </is>
      </c>
      <c r="Q55" s="100" t="n"/>
    </row>
    <row r="56" ht="409.6" customHeight="1" s="49">
      <c r="A56" s="100" t="n">
        <v>94</v>
      </c>
      <c r="B56" s="88" t="inlineStr">
        <is>
          <t>เครื่องมือในข้อใดจัดเป็นเครื่องมือมาตรฐานตามข้อกำหนดเภสัชตำรับสำหรับการตรวจวัดการกระจายขนาดอนุภาคเชิงอากาศพลศาสตร์ของละอองยาพ่นสูด (Aerosol particle size distribution)</t>
        </is>
      </c>
      <c r="C56" s="100" t="n"/>
      <c r="D56" s="88" t="inlineStr">
        <is>
          <t>X-ray Powder Diffraction (XRPD)</t>
        </is>
      </c>
      <c r="E56" s="88" t="inlineStr">
        <is>
          <t>Optical Microscopy</t>
        </is>
      </c>
      <c r="F56" s="88" t="inlineStr">
        <is>
          <t>Cascade Impactor (เช่น Next Generation Impactor / Andersen Cascade Impactor)</t>
        </is>
      </c>
      <c r="G56" s="88" t="inlineStr">
        <is>
          <t>Laser with Fluorescent Labelling</t>
        </is>
      </c>
      <c r="H56" s="88" t="inlineStr">
        <is>
          <t>Dynamic Light Scattering (DLS)</t>
        </is>
      </c>
      <c r="I56" s="100" t="n">
        <v>3</v>
      </c>
      <c r="J56" s="88" t="inlineStr">
        <is>
          <t>✅ คำตอบที่ถูกต้อง: ข้อ ค. Cascade Impactor (เช่น Next Generation Impactor / Andersen Cascade Impactor)
💡 Background:
การประเมินละอองยาพ่นสูดทางเดินหายใจ (MDI, DPI, Nebulizer) ต้องวัดขนาดอนุภาคตามพฤติกรรมการเคลื่อนที่ในกระแสอากาศ (Aerodynamic diameter)
🎯 ทำไมข้อนี้ถึงถูก:
ข้อ ค. ถูกต้อง เพราะ Cascade Impactor (ACI / NGI) เป็นเครื่องมือมาตรฐานตามเภสัชตำรับ USP &lt;601&gt; และ Ph. Eur. ที่ใช้จำลองการตกกระทบและการแยกชั้นของอนุภาคยาตามแรงเฉื่อยในแต่ละระดับของทางเดินหายใจ
🔍 ข้ออื่นผิดเพราะอะไร:
- ข้อ ก. (X-ray Powder Diffraction (XRPD)): ใช้วิเคราะห์โครงสร้างผลึกและรูปผลึก (Polymorphism) ไม่ได้วัดขนาดอนุภาคแอโรซอล
- ข้อ ข. (Optical Microscopy): วัดได้เฉพาะขนาดเชิงเรขาคณิต 2 มิติ ไม่ได้วัดการเคลื่อนที่เชิงอากาศพลศาสตร์
- ข้อ ง. (Laser with Fluorescent Labelling): ใช้ในงานวิจัยติดตามการเคลื่อนที่ของยา ไม่ใช่เครื่องมือ QC เภสัชตำรับ
- ข้อ จ. (Dynamic Light Scattering (DLS)): ใช้วัดขนาดอนุภาคระดับนาโนเมตร (Nanoparticles/Colloids) ในสารแขวนลอย
📖 Guideline อ้างอิง:
USP-NF General Chapter &lt;601&gt; Aerosols &amp; Inhalation Drug Delivery (3rd Edition)
📌 จุดจำก่อนสอบ:
• เครื่องมือมาตรฐานวัดขนาดยาสูดพ่น: Cascade Impactor (ACI/NGI)
• ช่วงขนาดอนุภาคที่ลงสู่ปอดได้ดี (Respirable range): 1 - 5 µm</t>
        </is>
      </c>
      <c r="K56" s="100" t="n"/>
      <c r="L56" s="88" t="inlineStr">
        <is>
          <t>Pharmaceutical Technology General</t>
        </is>
      </c>
      <c r="M56" s="100" t="inlineStr">
        <is>
          <t>Product</t>
        </is>
      </c>
      <c r="N56" s="88" t="inlineStr">
        <is>
          <t>ข้อสอบจริง Product ปี 2561 ข้อ 74</t>
        </is>
      </c>
      <c r="O56" s="100" t="inlineStr">
        <is>
          <t>ข้อสอบจริง</t>
        </is>
      </c>
      <c r="P56" s="100" t="inlineStr">
        <is>
          <t>ปี 2561</t>
        </is>
      </c>
      <c r="Q56" s="100" t="n"/>
    </row>
    <row r="57" ht="409.6" customHeight="1" s="49">
      <c r="A57" s="100" t="n">
        <v>95</v>
      </c>
      <c r="B57" s="88" t="inlineStr">
        <is>
          <t>ตัวยาสำคัญ Alendronate sodium (Sodium alendronate) จัดอยู่ในระบบจำแนกชีวเภสัชกรรม (Biopharmaceutics Classification System: BCS) กลุ่มใด</t>
        </is>
      </c>
      <c r="C57" s="100" t="n"/>
      <c r="D57" s="88" t="inlineStr">
        <is>
          <t>Non-classified</t>
        </is>
      </c>
      <c r="E57" s="88" t="inlineStr">
        <is>
          <t>BCS Class I (High Solubility, High Permeability)</t>
        </is>
      </c>
      <c r="F57" s="88" t="inlineStr">
        <is>
          <t>BCS Class II (Low Solubility, High Permeability)</t>
        </is>
      </c>
      <c r="G57" s="88" t="inlineStr">
        <is>
          <t>BCS Class III (High Solubility, Low Permeability)</t>
        </is>
      </c>
      <c r="H57" s="88" t="inlineStr">
        <is>
          <t>BCS Class IV (Low Solubility, Low Permeability)</t>
        </is>
      </c>
      <c r="I57" s="100" t="n">
        <v>4</v>
      </c>
      <c r="J57" s="88" t="inlineStr">
        <is>
          <t>✅ คำตอบที่ถูกต้อง: ข้อ ง. BCS Class III (High Solubility, Low Permeability)
💡 Background:
ระบบจำแนกชีวเภสัชกรรม (BCS) แบ่งตัวยาออกเป็น 4 กลุ่มตามความสามารถในการละลายน้ำ (Solubility) และความสามารถในการซึมผ่านเยื่อบุทางเดินอาหาร (Intestinal Permeability)
🎯 ทำไมข้อนี้ถึงถูก:
ข้อ ง. ถูกต้อง เพราะ Alendronate sodium เป็นยาในกลุ่ม Bisphosphonates ที่มีขั้วสูงมาก มีประจุลบหลายประจุจากหมู่ฟอสโฟเนต (-PO3H2) ทำให้ "ละลายน้ำได้ดีมาก (High solubility)" แต่ "ไม่สามารถซึมผ่านเยื่อบุลำไส้ได้ดี (Low permeability)" โดยมีค่า Oral bioavailability ต่ำกว่า 0.6% - 1% จึงจัดเป็นยาในกลุ่ม "BCS Class III" อย่างชัดเจน
🔍 ข้ออื่นผิดเพราะอะไร:
- ข้อ ก. (Non-classified): ผิด เพราะตัวยาสำคัญสากลได้รับการจัดกลุ่มตามเกณฑ์ BCS
- ข้อ ข. (BCS Class I): เช่น Paracetamol, Metoprolol (ละลายดี ซึมผ่านดี)
- ข้อ ค. (BCS Class II): เช่น Ibuprofen, Ketoconazole, Carbamazepine (ละลายต่ำ ซึมผ่านดี)
- ข้อ จ. (BCS Class IV): เช่น Furosemide, Paclitaxel, Hydrochlorothiazide (ละลายต่ำ ซึมผ่านต่ำ)
📖 Guideline อ้างอิง:
FDA BCS Guidance for Industry &amp; Biopharmaceutics Classification System (Amidon et al.)
📌 จุดจำก่อนสอบ:
• สรุป 4 กลุ่ม BCS:
  - Class I: High Solubility, High Permeability (ดูดซึมดีเยี่ยม)
  - Class II: Low Solubility, High Permeability (อัตราการละลายเป็น Rate-limiting step)
  - Class III: High Solubility, Low Permeability (Bisphosphonates, Acyclovir, Atenolol, Metformin)
  - Class IV: Low Solubility, Low Permeability (ดูดซึมแย่ที่สุด)</t>
        </is>
      </c>
      <c r="K57" s="100" t="n"/>
      <c r="L57" s="88" t="inlineStr">
        <is>
          <t>Pharmaceutical Technology General</t>
        </is>
      </c>
      <c r="M57" s="100" t="inlineStr">
        <is>
          <t>Product</t>
        </is>
      </c>
      <c r="N57" s="88" t="inlineStr">
        <is>
          <t>ข้อสอบจริง Product ปี 2561 ข้อ 78</t>
        </is>
      </c>
      <c r="O57" s="100" t="inlineStr">
        <is>
          <t>ข้อสอบจริง</t>
        </is>
      </c>
      <c r="P57" s="100" t="inlineStr">
        <is>
          <t>ปี 2561</t>
        </is>
      </c>
      <c r="Q57" s="100" t="n"/>
    </row>
    <row r="58" ht="409.6" customHeight="1" s="49">
      <c r="A58" s="100" t="n">
        <v>96</v>
      </c>
      <c r="B58" s="88" t="inlineStr">
        <is>
          <t>ตัวยาสำคัญ A มีคุณสมบัติความหนาแน่นรวมต่ำ (Low bulk density / Fluffy powder) มีคุณสมบัติการถูกอัดแน่นไม่ดี (Poor compressibility) และเสื่อมสลายได้ง่ายมากเมื่อสัมผัสกับน้ำและความชื้นด้วยปฏิกิริยา Hydrolysis ในกระบวนการผลิตยาเม็ดควรเลือกใช้วิธีการทำแกรนูลหรือตอกเม็ดวิธีใดจึงเหมาะสมที่สุด</t>
        </is>
      </c>
      <c r="C58" s="100" t="n"/>
      <c r="D58" s="88" t="inlineStr">
        <is>
          <t>Direct compression (ด้วยสารช่วยตอกตรงที่ไหลดี) หรือ Dry granulation (Roller compaction / Slugging)</t>
        </is>
      </c>
      <c r="E58" s="88" t="inlineStr">
        <is>
          <t>Wet granulation ด้วยสารละลายอินทรีย์ (Organic solvent) หรือ Dry granulation</t>
        </is>
      </c>
      <c r="F58" s="88" t="inlineStr">
        <is>
          <t>Wet granulation ด้วยน้ำแป้ง (Aqueous starch paste)</t>
        </is>
      </c>
      <c r="G58" s="88" t="inlineStr">
        <is>
          <t>Wet granulation ด้วยน้ำบริสุทธิ์</t>
        </is>
      </c>
      <c r="H58" s="88" t="inlineStr">
        <is>
          <t>Fluidized bed aqueous granulation</t>
        </is>
      </c>
      <c r="I58" s="100" t="n">
        <v>1</v>
      </c>
      <c r="J58" s="88" t="inlineStr">
        <is>
          <t>✅ คำตอบที่ถูกต้อง: ข้อ ก. Direct compression (ด้วยสารช่วยตอกตรงที่ไหลดี) หรือ Dry granulation (Roller compaction / Slugging)
💡 Background:
การเลือกกระบวนการเตรียมยาเม็ด (Tableting manufacturing process) ต้องพิจารณาความคงตัวต่อความชื้น (Moisture sensitivity) และคุณสมบัติการไหลและการอัดแน่น (Flowability &amp; Compressibility)
🎯 ทำไมข้อนี้ถึงถูก:
ข้อ ก. ถูกต้อง เพราะตัวยาเกิด Hydrolysis ง่ายเมื่อสัมผัสน้ำ จึง "ห้ามใช้วิธี Wet granulation ที่ใช้น้ำโดยเด็ดขาด" และเนื่องจากตัวยามี Bulk density ต่ำและอัดไม่แน่น วิธีที่เหมาะสมที่สุดคือ "Dry granulation (Roller compaction หรือ Slugging)" ซึ่งเป็นการใช้แรงอัดทางกลบดอัดผงยาให้เป็นแผ่นหนาแล้วตัดเป็นแกรนูลแห้งโดยไม่ใช้น้ำและความร้อน หรือใช้ "Direct compression" ร่วมกับสารช่วยตอกตรงสมรรถนะสูง
🔍 ข้ออื่นผิดเพราะอะไร:
- ข้อ ข. (Wet granulation ด้วย organic solvent): แม้หลีกเลี่ยงน้ำได้ แต่ก่อให้เกิดความเสี่ยงเรื่องไอระเหยไวไฟและความเป็นพิษของสารทำละลายตกค้าง
- ข้อ ค. (Wet granulation ด้วยน้ำแป้ง): ผิดอย่างยิ่งเพราะใช้น้ำเป็นตัวทำละลาย ทำให้ยาเกิด Hydrolysis ทันที
- ข้อ ง. (Wet granulation ด้วยน้ำบริสุทธิ์): ผิดเพราะน้ำจะเร่งปฏิกิริยา Hydrolysis
- ข้อ จ. (Fluidized bed aqueous granulation): ผิดเพราะใช้น้ำพ่นลงบนผงยา
📖 Guideline อ้างอิง:
Aulton’s Pharmaceutics (5th Edition) Chapter 30: Granulation &amp; Tableting
📌 จุดจำก่อนสอบ:
• ผงยาไม่ทนชื้น ไม่ทนความร้อน แต่ไหลไม่ดี อัดแน่นไม่ดี -&gt; "Dry granulation (Roller compaction / Slugging)"
• ผงยาไม่ทนชื้น แต่ขนาดยาน้อย ไหลดี -&gt; "Direct compression"</t>
        </is>
      </c>
      <c r="K58" s="100" t="n"/>
      <c r="L58" s="88" t="inlineStr">
        <is>
          <t>Pharmaceutical Technology General</t>
        </is>
      </c>
      <c r="M58" s="100" t="inlineStr">
        <is>
          <t>Product</t>
        </is>
      </c>
      <c r="N58" s="88" t="inlineStr">
        <is>
          <t>ข้อสอบจริง Product ปี 2561 ข้อ 80</t>
        </is>
      </c>
      <c r="O58" s="100" t="inlineStr">
        <is>
          <t>ข้อสอบจริง</t>
        </is>
      </c>
      <c r="P58" s="100" t="inlineStr">
        <is>
          <t>ปี 2561</t>
        </is>
      </c>
      <c r="Q58" s="100" t="n"/>
    </row>
    <row r="59" ht="409.6" customHeight="1" s="49">
      <c r="A59" s="100" t="n">
        <v>97</v>
      </c>
      <c r="B59" s="88" t="inlineStr">
        <is>
          <t>จากการทดสอบการละลาย (Dissolution test) ของยาเม็ดชนิดหนึ่งตามข้อกำหนดเภสัชตำรับ พบว่า: ในสภาวะกรดจำลอง pH 1.2 เป็นเวลา 2 ชั่วโมง ตัวยาละลายออกมาเพียง 2% และเมื่อเปลี่ยนเป็นสภาวะบัฟเฟอร์ pH 6.8 เป็นเวลา 10 นาที ตัวยาละลายออกมาถึง 80% อยากทราบว่าผลิตภัณฑ์ยานี้จัดเป็นรูปแบบยาชนิดใด</t>
        </is>
      </c>
      <c r="C59" s="100" t="n"/>
      <c r="D59" s="88" t="inlineStr">
        <is>
          <t>Sustained release dosage form</t>
        </is>
      </c>
      <c r="E59" s="88" t="inlineStr">
        <is>
          <t>Extended release dosage form</t>
        </is>
      </c>
      <c r="F59" s="88" t="inlineStr">
        <is>
          <t>Delayed release dosage form (Enteric coated tablets)</t>
        </is>
      </c>
      <c r="G59" s="88" t="inlineStr">
        <is>
          <t>Prolonged release dosage form</t>
        </is>
      </c>
      <c r="H59" s="88" t="inlineStr">
        <is>
          <t>Osmotic pump release system</t>
        </is>
      </c>
      <c r="I59" s="100" t="n">
        <v>3</v>
      </c>
      <c r="J59" s="88" t="inlineStr">
        <is>
          <t>✅ คำตอบที่ถูกต้อง: ข้อ ค. Delayed release dosage form (Enteric coated tablets)
💡 Background:
การจำแนกรูปแบบยาชนิดดัดแปลงการปลดปล่อย (Modified-release dosage forms) ตามข้อกำหนดเภสัชตำรับ USP &lt;711&gt; และ &lt;1151&gt;
🎯 ทำไมข้อนี้ถึงถูก:
ข้อ ค. ถูกต้อง เพราะ "Delayed release (ยาเม็ดแตกตัวในลำไส้ / Enteric coated)" ถูกออกแบบมาเพื่อชะลอการปลดปล่อยยาในกระเพาะอาหาร (Acid stage: pH 1.2 นาน 2 ชม. ต้องละลายไม่เกิน 10%) และปลดปล่อยยาทั้งหมดอย่างรวดเร็วเมื่อเดินทางถึงลำไส้เล็ก (Buffer stage: pH 6.8 ต้องละลาย &gt;= 75-80% ภายใน 45 นาที) ซึ่งสอดคล้องกับข้อมูลในโจทย์อย่างสมบูรณ์แบบ
🔍 ข้ออื่นผิดเพราะอะไร:
- ข้อ ก. (Sustained release): จะค่อยๆ ปลดปล่อยยาทีละน้อยอย่างต่อเนื่องตลอดเวลาทั้งในกระเพาะและลำไส้ ไม่ใช่การกักไว้แล้วปล่อยพรวดในลำไส้
- ข้อ ข. (Extended release): ควบคุมการปลดปล่อยยายาวนาน 12-24 ชั่วโมงอย่างต่อเนื่อง
- ข้อ ง. (Prolonged release): ปล่อยยายาวนานต่อเนื่อง
- ข้อ จ. (Osmotic pump release): ปล่อยยาแบบ Zero-order อัตราคงที่ตลอดช่วง pH
📖 Guideline อ้างอิง:
USP-NF General Chapter &lt;711&gt; Dissolution - Delayed-Release Dosage Forms
📌 จุดจำก่อนสอบ:
• Delayed release (Enteric-coated): Acid stage (pH 1.2, 2 hr) ละลาย &lt; 10% -&gt; Buffer stage (pH 6.8, 45 min) ละลาย &gt;= 75-80% (Q)
• Extended release: ปลดปล่อยยาต่อเนื่องยาวนานตามช่วงเวลาที่กำหนด</t>
        </is>
      </c>
      <c r="K59" s="100" t="n"/>
      <c r="L59" s="88" t="inlineStr">
        <is>
          <t>Pharmaceutical Technology General</t>
        </is>
      </c>
      <c r="M59" s="100" t="inlineStr">
        <is>
          <t>Product</t>
        </is>
      </c>
      <c r="N59" s="88" t="inlineStr">
        <is>
          <t>ข้อสอบจริง Product ปี 2561 ข้อ 81</t>
        </is>
      </c>
      <c r="O59" s="100" t="inlineStr">
        <is>
          <t>ข้อสอบจริง</t>
        </is>
      </c>
      <c r="P59" s="100" t="inlineStr">
        <is>
          <t>ปี 2561</t>
        </is>
      </c>
      <c r="Q59" s="100" t="n"/>
    </row>
    <row r="60" ht="409.6" customHeight="1" s="49">
      <c r="A60" s="100" t="n">
        <v>98</v>
      </c>
      <c r="B60" s="88" t="inlineStr">
        <is>
          <t>ข้อใดต่อไปนี้ "ไม่ใช่" ข้อดีของรูปแบบยาชนิดควบคุมการปลดปล่อย (Controlled-release / Sustained-release dosage forms)</t>
        </is>
      </c>
      <c r="C60" s="100" t="n"/>
      <c r="D60" s="88" t="inlineStr">
        <is>
          <t>ช่วยลดการเกิดอาการไม่พึงประสงค์จากระดับยาที่พุ่งสูงในเลือด (Reduce peak-related side effects)</t>
        </is>
      </c>
      <c r="E60" s="88" t="inlineStr">
        <is>
          <t>สามารถปรับขนาดยาได้ง่ายและสะดวกกว่ายาเม็ดธรรมดาทั่วไป</t>
        </is>
      </c>
      <c r="F60" s="88" t="inlineStr">
        <is>
          <t>ช่วยลดความถี่ในการรับประทานยา ทำให้ผู้ป่วยให้ความร่วมมือในการใช้ยาดีขึ้น (Improve patient compliance)</t>
        </is>
      </c>
      <c r="G60" s="88" t="inlineStr">
        <is>
          <t>ช่วยลดความแปรปรวนของระดับยาในเลือด (Minimize peak-to-trough fluctuations)</t>
        </is>
      </c>
      <c r="H60" s="88" t="inlineStr">
        <is>
          <t>ช่วยควบคุมอาการของโรคในเวลากลางคืนได้อย่างต่อเนื่อง</t>
        </is>
      </c>
      <c r="I60" s="100" t="n">
        <v>2</v>
      </c>
      <c r="J60" s="88" t="inlineStr">
        <is>
          <t>✅ คำตอบที่ถูกต้อง: ข้อ ข. สามารถปรับขนาดยาได้ง่ายและสะดวกกว่ายาเม็ดธรรมดาทั่วไป
💡 Background:
รูปแบบยาควบคุมการปลดปล่อย (Extended/Sustained release) มีข้อดีทางคลินิกมากมาย แต่ก็มีข้อจำกัดทางเภสัชกรรมที่สำคัญ
🎯 ทำไมข้อนี้ถึงถูก:
ข้อ ข. ถูกต้อง เพราะ "การปรับขนาดยาทำได้ง่ายและสะดวก" เป็นข้อความที่ไม่ถูกต้องและถือเป็น "ข้อเสีย/ข้อจำกัด (Disadvantage)" ของยา Controlled-release เนื่องจากยาในรูปแบบนี้ส่วนใหญ่ "ห้ามหัก เคี้ยว หรือบดเม็ดยาโดยเด็ดขาด" เพราะจะทำลายโครงสร้างควบคุมการปล่อยยา เกิดภาวะ Dose dumping ทำให้การปรับขนาดยาเฉพาะบุคคลทำได้ยากกว่ายาเม็ดธรรมดาทั่วไปที่มีรอยบากแบ่งเม็ดได้
🔍 ข้ออื่นผิดเพราะอะไร:
- ข้อ ก. (ลดอาการข้างเคียงจาก Peak): เป็นข้อดีหลัก เพราะไม่มี Peak ระดับยาสูงเกินไป
- ข้อ ค. (ลดความถี่ในการกินยา เพิ่ม Compliance): เป็นข้อดีหลัก เช่น เปลี่ยนจากวันละ 3-4 ครั้ง เหลือวันละ 1 ครั้ง
- ข้อ ง. (ลดความแกว่งของระดับยาในเลือด): เป็นข้อดีหลัก เพราะรักษาระดับยาใน Therapeutic window ได้สม่ำเสมอ
- ข้อ จ. (ควบคุมอาการตอนกลางคืน): เป็นข้อดีหลัก ช่วยคุมอาการโรคหืดหรือความดันโลหิตขณะนอนหลับ
📖 Guideline อ้างอิง:
Ansel’s Pharmaceutical Dosage Forms and Drug Delivery Systems (11th Edition) Chapter 8
📌 จุดจำก่อนสอบ:
• ข้อดีของ Controlled Release: ลดความถี่ในการกิน, ลด Peak-trough fluctuation, ลดผลข้างเคียง, เพิ่ม Compliance
• ข้อเสียของ Controlled Release: "ปรับขนาดยายาก", ห้ามบด/หัก/เคี้ยว, เสี่ยง Dose dumping, ต้นทุนแพง, ยาติดค้างในทางเดินอาหาร</t>
        </is>
      </c>
      <c r="K60" s="100" t="n"/>
      <c r="L60" s="88" t="inlineStr">
        <is>
          <t>Pharmaceutical Technology General</t>
        </is>
      </c>
      <c r="M60" s="100" t="inlineStr">
        <is>
          <t>Product</t>
        </is>
      </c>
      <c r="N60" s="88" t="inlineStr">
        <is>
          <t>ข้อสอบจริง Product ปี 2561 ข้อ 82</t>
        </is>
      </c>
      <c r="O60" s="100" t="inlineStr">
        <is>
          <t>ข้อสอบจริง</t>
        </is>
      </c>
      <c r="P60" s="100" t="inlineStr">
        <is>
          <t>ปี 2561</t>
        </is>
      </c>
      <c r="Q60" s="100" t="n"/>
    </row>
    <row r="61" ht="409.6" customHeight="1" s="49">
      <c r="A61" s="100" t="n">
        <v>99</v>
      </c>
      <c r="B61" s="88" t="inlineStr">
        <is>
          <t>ในการผลิตยาเม็ดเคลือบฟิล์ม Simvastatin หากตรวจสอบพบข้อบกพร่องที่รอยแบ่งเม็ดยา (Bisect score line) และข้อความตัวอักษรบนหน้าเม็ดยาถูกแผ่นฟิล์มตึงขึงข้ามจนเลือนรางไม่ชัดเจน ข้อบกพร่องนี้เรียกว่าอะไรในทางเภสัชอุตสาหกรรม</t>
        </is>
      </c>
      <c r="C61" s="100" t="n"/>
      <c r="D61" s="88" t="inlineStr">
        <is>
          <t>Picking</t>
        </is>
      </c>
      <c r="E61" s="88" t="inlineStr">
        <is>
          <t>Bridging (Bridging of logo / bisect line)</t>
        </is>
      </c>
      <c r="F61" s="88" t="inlineStr">
        <is>
          <t>Blistering</t>
        </is>
      </c>
      <c r="G61" s="88" t="inlineStr">
        <is>
          <t>Cracking</t>
        </is>
      </c>
      <c r="H61" s="88" t="inlineStr">
        <is>
          <t>Orange peel (Roughness)</t>
        </is>
      </c>
      <c r="I61" s="100" t="n">
        <v>2</v>
      </c>
      <c r="J61" s="88" t="inlineStr">
        <is>
          <t>✅ คำตอบที่ถูกต้อง: ข้อ ข. Bridging (Bridging of logo / bisect line)
💡 Background:
ข้อบกพร่องของการเคลือบฟิล์มยาเม็ด (Film Coating Defects) แต่ละชนิดมีลักษณะจำเพาะ
🎯 ทำไมข้อนี้ถึงถูก:
ข้อ ข. ถูกต้อง เพราะ "Bridging" คือลักษณะที่แผ่นฟิล์มพอลิเมอร์เกิดการหดตัวและมีแรงเค้นภายในสูง จนดึงรั้งขึงพาดผ่านรอยบาก (Score line) หรือโลโก้ตัวอักษรบนหน้าเม็ดยา ทำให้รายละเอียดของตัวอักษรและรอยแบ่งเลือนหายไป
🔍 ข้ออื่นผิดเพราะอะไร:
- ข้อ ก. (Picking): คือการที่ฟิล์มหรือเนื้อยาถูกดึงหลุดติดไปกับเม็ดอื่นหรือผนังหม้อเคลือบเป็นหลุมเล็กๆ
- ข้อ ค. (Blistering): คือการเกิดฟองโป่งพองบนแผ่นฟิล์มเนื่องจากความร้อนสูงเกินไปจนตัวทำละลายระเหยกลายเป็นไอใต้ฟิล์ม
- ข้อ ง. (Cracking): คือการที่แผ่นฟิล์มแตกร้าวเป็นเส้นเนื่องจากฟิล์มเปราะขาด Plasticizer
- ข้อ จ. (Orange peel): คือผิวฟิล์มขรุขระเหมือนผิวเปลือกส้มเนื่องจากน้ำยาเคลือบหนืดเกินไปหรือพ่นไม่กระจายตัว
📖 Guideline อ้างอิง:
Pharmaceutical Coating Technology (Cole et al.) &amp; Pharmaceutical Dosage Forms: Tablets
📌 จุดจำก่อนสอบ:
• คำศัพท์ข้อบกพร่องเคลือบฟิล์ม:
  - Bridging: ฟิล์มขึงข้ามร่องอักษร/รอยบาก
  - Cracking: ฟิล์มแตกร้าว
  - Orange peel: ผิวขรุขระเหมือนเปลือกส้ม
  - Blistering: ฟิล์มโป่งพองเป็นฟองอากาศ
  - Sticking/Picking: ฟิล์มเหนียวติดหลุดลอก</t>
        </is>
      </c>
      <c r="K61" s="100" t="n"/>
      <c r="L61" s="88" t="inlineStr">
        <is>
          <t>Preformulation &amp; Good Manufacturing Practice</t>
        </is>
      </c>
      <c r="M61" s="100" t="inlineStr">
        <is>
          <t>Product</t>
        </is>
      </c>
      <c r="N61" s="88" t="inlineStr">
        <is>
          <t>ข้อสอบจริง Product ปี 2561 ข้อ 84</t>
        </is>
      </c>
      <c r="O61" s="100" t="inlineStr">
        <is>
          <t>ข้อสอบจริง</t>
        </is>
      </c>
      <c r="P61" s="100" t="inlineStr">
        <is>
          <t>ปี 2561</t>
        </is>
      </c>
      <c r="Q61" s="100" t="n"/>
    </row>
    <row r="62" ht="409.6" customHeight="1" s="49">
      <c r="A62" s="100" t="n">
        <v>100</v>
      </c>
      <c r="B62" s="88" t="inlineStr">
        <is>
          <t>เมื่อนำตำรับอิมัลชันชนิดหนึ่งมาทำการทดสอบด้วยวิธีหยดสารละลายสีย้อมน้ำ Amaranth aqueous solution (Dye test) แล้วส่องตรวจใต้กล้องจุลทรรศน์ พบว่า "เฟสต่อเนื่องภายนอกติดสีแดงสม่ำเสมอ และพบหยดกลมสีขาวกระจายอยู่ภายใน" ข้อใดกล่าวถูกต้องเกี่ยวกับคุณสมบัติของอิมัลชันนี้</t>
        </is>
      </c>
      <c r="C62" s="100" t="n"/>
      <c r="D62" s="88" t="inlineStr">
        <is>
          <t>เป็นอิมัลชันชนิดน้ำในน้ำมัน (W/O emulsion)</t>
        </is>
      </c>
      <c r="E62" s="88" t="inlineStr">
        <is>
          <t>ตำรับนี้เป็นอิมัลชันชนิดน้ำมันในน้ำ (O/W emulsion) และสามารถนำไฟฟ้าได้ดี</t>
        </is>
      </c>
      <c r="F62" s="88" t="inlineStr">
        <is>
          <t>เมื่อเติมน้ำบริสุทธิ์ลงไปผสม ตำรับจะเกิดการแยกชั้นทันที</t>
        </is>
      </c>
      <c r="G62" s="88" t="inlineStr">
        <is>
          <t>เมื่อนำไปส่องภายใต้แสงอัลตราไวโอเลต (Fluorescence test) จะเรืองแสงติดสว่างทั่วทั้งแผ่น</t>
        </is>
      </c>
      <c r="H62" s="88" t="inlineStr">
        <is>
          <t>ตำรับนี้มีน้ำมันเป็นเฟสต่อเนื่องภายนอก (Continuous external phase)</t>
        </is>
      </c>
      <c r="I62" s="100" t="n">
        <v>2</v>
      </c>
      <c r="J62" s="88" t="inlineStr">
        <is>
          <t>✅ คำตอบที่ถูกต้อง: ข้อ ข. ตำรับนี้เป็นอิมัลชันชนิดน้ำมันในน้ำ (O/W emulsion) และสามารถนำไฟฟ้าได้ดี
💡 Background:
การทดสอบชนิดของอิมัลชัน (Identification of Emulsion Type) มี 4 วิธีมาตรฐาน: 1. Dilution test, 2. Dye test, 3. Conductivity test, 4. Fluorescence test
🎯 ทำไมข้อนี้ถึงถูก:
ข้อ ข. ถูกต้อง เพราะสี Amaranth เป็นสีที่ละลายน้ำได้ดี (Water-soluble dye) เมื่อหยดลงในอิมัลชันแล้วพบว่า "เฟสต่อเนื่องภายนอกติดสีแดง" แสดงว่าเฟสต่อเนื่องภายนอกคือน้ำ (Water is continuous external phase) และหยดกลมสีขาวที่ไม่ติดสีคือน้ำมัน (Oil is dispersed internal phase) สรุปได้ว่าเป็น "O/W emulsion" ซึ่งอิมัลชันชนิด O/W จะมีคุณสมบัติ "นำไฟฟ้าได้ดี (Conducts electricity)" และสามารถเจือจางด้วยน้ำได้โดยไม่แยกชั้น
🔍 ข้ออื่นผิดเพราะอะไร:
- ข้อ ก. (เป็น W/O emulsion): ผิด ถ้าเป็น W/O สีน้ำจะติดเฉพาะหยดกลมด้านใน และพื้นหลังภายนอกจะไม่มีสี
- ข้อ ค. (เติมน้ำแล้วแยกชั้นทันที): ผิด O/W เจือจางด้วยน้ำได้เข้ากันดี
- ข้อ ง. (ส่อง UV แล้วเรืองแสงทั้งแผ่น): ผิด การเรืองแสงทั้งแผ่นเป็นสมบัติของ W/O (เพราะน้ำมันเรืองแสง UV)
- ข้อ จ. (มีน้ำมันเป็นเฟสต่อเนื่อง): ผิด น้ำมันเป็น Dispersed phase ด้านใน
📖 Guideline อ้างอิง:
Martin’s Physical Pharmacy and Pharmaceutical Sciences (7th Edition) Chapter 18: Disperse Systems
📌 จุดจำก่อนสอบ:
• ตารางสรุปการทดสอบ Emulsion Type:
  1. Dye test (สีละลายน้ำ เช่น Amaranth, Methylene blue): O/W = พื้นแดงหยดขาว | W/O = พื้นขาวหยดแดง
  2. Conductivity test: O/W = นำไฟฟ้าได้ (หลอดไฟติด) | W/O = ไม่นำไฟฟ้า
  3. Dilution test: O/W = ผสมกลมกลืนกับน้ำ | W/O = ผสมกลมกลืนกับน้ำมัน
  4. Fluorescence test (แสง UV): O/W = เรืองแสงเฉพาะจุด | W/O = เรืองแสงทั่วทั้งแผ่น</t>
        </is>
      </c>
      <c r="K62" s="100" t="n"/>
      <c r="L62" s="88" t="inlineStr">
        <is>
          <t>Pharmaceutical Technology General</t>
        </is>
      </c>
      <c r="M62" s="100" t="inlineStr">
        <is>
          <t>Product</t>
        </is>
      </c>
      <c r="N62" s="88" t="inlineStr">
        <is>
          <t>ข้อสอบจริง Product ปี 2561 ข้อ 88</t>
        </is>
      </c>
      <c r="O62" s="100" t="inlineStr">
        <is>
          <t>ข้อสอบจริง</t>
        </is>
      </c>
      <c r="P62" s="100" t="inlineStr">
        <is>
          <t>ปี 2561</t>
        </is>
      </c>
      <c r="Q62" s="100" t="n"/>
    </row>
    <row r="63" ht="409.6" customHeight="1" s="49">
      <c r="A63" s="100" t="n">
        <v>101</v>
      </c>
      <c r="B63" s="88" t="inlineStr">
        <is>
          <t>ในระบบนำส่งยาแบบไลโพโซม (Liposomes) ซึ่งประกอบด้วยชั้นฟอสโฟลิพิดสองชั้น (Phospholipid bilayer membrane) ล้อมรอบแกนกลางที่เป็นน้ำ ยาต้านเชื้อรากลุ่ม Azoles (เช่น Ketoconazole, Itraconazole) ซึ่งมีคุณสมบัติชอบไขมันสูง (Lipophilic drug) จะถูกกักเก็บและบรรจุอยู่ในตำแหน่งใดของโครงสร้างไลโพโซม</t>
        </is>
      </c>
      <c r="C63" s="100" t="n"/>
      <c r="D63" s="88" t="inlineStr">
        <is>
          <t>ละลายอยู่ในแกนกลางที่เป็นของเหลวน้ำภายใน (Internal aqueous core)</t>
        </is>
      </c>
      <c r="E63" s="88" t="inlineStr">
        <is>
          <t>แทรกตัวอยู่ภายในชั้นไขมันสองชั้น (Hydrophobic region of Phospholipid bilayer)</t>
        </is>
      </c>
      <c r="F63" s="88" t="inlineStr">
        <is>
          <t>เกาะอยู่ที่ผิวด้านนอกสุดของชั้นฟอสโฟลิพิดด้วยพันธะโควาเลนต์</t>
        </is>
      </c>
      <c r="G63" s="88" t="inlineStr">
        <is>
          <t>ลอยตัวอยู่อิสระภายนอกระบบไลโพโซม</t>
        </is>
      </c>
      <c r="H63" s="88" t="inlineStr">
        <is>
          <t>เกาะติดอยู่กับขั้วชอบน้ำของฟอสเฟต (Hydrophilic head group)</t>
        </is>
      </c>
      <c r="I63" s="100" t="n">
        <v>2</v>
      </c>
      <c r="J63" s="88" t="inlineStr">
        <is>
          <t>✅ คำตอบที่ถูกต้อง: ข้อ ข. แทรกตัวอยู่ภายในชั้นไขมันสองชั้น (Hydrophobic region of Phospholipid bilayer)
💡 Background:
ไลโพโซม (Liposomes) เป็นถุงทรงกลมขนาดจิ๋วที่ประกอบด้วย Phospholipid bilayer ซึ่งมีทั้งบริเวณชอบน้ำและบริเวณชอบไขมัน ทำให้สามารถกักเก็บตัวยาได้ทั้งสองประเภท
🎯 ทำไมข้อนี้ถึงถูก:
ข้อ ข. ถูกต้อง เพราะยากลุ่ม Azole antifungals เป็นยาที่มีคุณสมบัติชอบไขมันสูงมาก (Highly lipophilic / Hydrophobic drugs) โมเลกุลยาจึงถูกกักเก็บ (Entrapped / Encapsulated) โดยการแทรกตัวละลายอยู่ระหว่างสายกรดไขมัน (Acyl chains) ภายใน "ชั้นแกนกลางที่ไม่ชอบน้ำของฟอสโฟลิพิดสองชั้น (Hydrophobic domain of lipid bilayer)" ขณะที่ยาชอบน้ำ (Hydrophilic drugs เช่น Doxorubicin) จะถูกบรรจุอยู่ในแกนกลางที่เป็นน้ำ (Aqueous core)
🔍 ข้ออื่นผิดเพราะอะไร:
- ข้อ ก. (ละลายอยู่ในแกนกลางน้ำ): เป็นตำแหน่งสำหรับยาชอบน้ำ (Hydrophilic drugs) เช่น วิตามินซี, Doxorubicin
- ข้อ ค. (เกาะผิวด้วยพันธะโควาเลนต์): ไม่ใช่การกักเก็บยาแบบปกติของไลโพโซม
- ข้อ ง. (ลอยตัวอิสระภายนอก): แสดงว่ายาไม่ได้ถูกบรรจุในระบบนำส่ง
- ข้อ จ. (เกาะติดกับขั้วฟอสเฟต): ขั้วฟอสเฟตเป็นบริเวณมีขั้วชอบน้ำ ยาชอบไขมันจะไม่จับที่จุดนี้
📖 Guideline อ้างอิง:
Liposome Technology (Gregoriadis, 3rd Edition) &amp; Nanomedicine and Nanobiotechnology
📌 จุดจำก่อนสอบ:
• ตำแหน่งบรรจุยาในไลโพโซม (Liposome Drug Loading):
  - ยาชอบน้ำ (Hydrophilic): กักเก็บใน "Internal Aqueous Compartment"
  - ยาชอบไขมัน (Lipophilic): แทรกตัวใน "Hydrophobic Lipid Bilayer Membrane"
  - ยาสะเทินน้ำสะเทินบก (Amphiphilic): อยู่บริเวณรอยต่อ Interphase</t>
        </is>
      </c>
      <c r="K63" s="100" t="n"/>
      <c r="L63" s="88" t="inlineStr">
        <is>
          <t>Pharmaceutical Technology General</t>
        </is>
      </c>
      <c r="M63" s="100" t="inlineStr">
        <is>
          <t>Product</t>
        </is>
      </c>
      <c r="N63" s="88" t="inlineStr">
        <is>
          <t>ข้อสอบจริง Product ปี 2561 ข้อ 97</t>
        </is>
      </c>
      <c r="O63" s="100" t="inlineStr">
        <is>
          <t>ข้อสอบจริง</t>
        </is>
      </c>
      <c r="P63" s="100" t="inlineStr">
        <is>
          <t>ปี 2561</t>
        </is>
      </c>
      <c r="Q63" s="100" t="n"/>
    </row>
    <row r="64" ht="409.6" customHeight="1" s="49">
      <c r="A64" s="100" t="n">
        <v>102</v>
      </c>
      <c r="B64" s="88" t="inlineStr">
        <is>
          <t>ในการควบคุมคุณภาพผลิตภัณฑ์ยาฉีด Metronidazole injection ชนิดบรรจุขวดแก้วให้ทางหลอดเลือดดำขนาด 100 mL (Large Volume Parenteral: LVP) แบบใช้ครั้งเดียวทิ้ง (Single-dose container) หัวข้อการทดสอบใดในข้อต่อไปนี้ "ไม่จำเป็นต้องตรวจวิเคราะห์" ตามข้อกำหนดเภสัชตำรับ USP</t>
        </is>
      </c>
      <c r="C64" s="100" t="n"/>
      <c r="D64" s="88" t="inlineStr">
        <is>
          <t>Clarity test (การตรวจดูความใส)</t>
        </is>
      </c>
      <c r="E64" s="88" t="inlineStr">
        <is>
          <t>Sterility test (การทดสอบความปราศจากเชื้อ)</t>
        </is>
      </c>
      <c r="F64" s="88" t="inlineStr">
        <is>
          <t>Bacterial Endotoxin test (การทดสอบสารก่อไข้)</t>
        </is>
      </c>
      <c r="G64" s="88" t="inlineStr">
        <is>
          <t>Particulate Matter in Injections (การตรวจอนุภาคปนเปื้อน)</t>
        </is>
      </c>
      <c r="H64" s="88" t="inlineStr">
        <is>
          <t>Antimicrobial Preservative Effectiveness Testing (การทดสอบประสิทธิภาพสารกันเสีย)</t>
        </is>
      </c>
      <c r="I64" s="100" t="n">
        <v>5</v>
      </c>
      <c r="J64" s="88" t="inlineStr">
        <is>
          <t>✅ คำตอบที่ถูกต้อง: ข้อ จ. Antimicrobial Preservative Effectiveness Testing (การทดสอบประสิทธิภาพสารกันเสีย)
💡 Background:
ข้อกำหนดเภสัชตำรับ USP &lt;1&gt; Injections และ USP &lt;51&gt; Antimicrobial Effectiveness Testing กำหนดมาตรฐานของยาฉีดขนาดใหญ่และยาฉีดขนาดเล็ก
🎯 ทำไมข้อนี้ถึงถูก:
ข้อ จ. ถูกต้อง เพราะยาฉีด Metronidazole 100 mL จัดเป็น Large Volume Parenteral (LVP: ปริมาตร &gt;= 100 mL) และเป็น Single-dose container ซึ่งตามกฎหมายยาและเภสัชตำรับสากล "ห้ามใส่สารกันเสียต้านจุลชีพ (No preservatives allowed in LVPs)" เนื่องจากปริมาตรยาที่ฉีดเข้าสู่ร่างกายมีปริมาณมาก หากใส่สารกันเสียผู้ป่วยจะได้รับสารกันเสียในปริมาณสูงจนเกิดพิษเฉียบพลันได้ ดังนั้น จึง "ไม่ต้องทำการทดสอบ Antimicrobial Preservative Effectiveness Testing"
🔍 ข้ออื่นผิดเพราะอะไร:
- ข้อ ก. (Clarity test): จำเป็นต้องตรวจเพื่อยืนยันว่าสารละลายใส ปราศจากตะกอน
- ข้อ ข. (Sterility test): จำเป็นต้องตรวจในยาทุกชนิดที่เป็นยาฉีดปราศจากเชื้อตาม USP &lt;71&gt;
- ข้อ ค. (Bacterial Endotoxin test): จำเป็นต้องตรวจอย่างเข้มงวดในยาฉีดทุกชนิดตาม USP &lt;85&gt;
- ข้อ ง. (Particulate Matter): จำเป็นต้องตรวจนับอนุภาคขนาด &gt;= 10 µm และ &gt;= 25 µm ตาม USP &lt;788&gt;
📖 Guideline อ้างอิง:
USP-NF General Chapter &lt;1&gt; Injections &amp; General Chapter &lt;51&gt; Antimicrobial Effectiveness Testing
📌 จุดจำก่อนสอบ:
• ยาฉีดที่ห้ามใส่สารกันเสีย (No Preservatives):
  1. Large Volume Parenterals (LVPs &gt; 100 mL)
  2. ยาฉีดเข้าช่องไขสันหลัง (Epidural / Intrathecal injections)
  3. ยาฉีดเข้าลูกตา (Intraocular injections)
  4. ยาฉีดสำหรับทารกแรกเกิด (Neonatal injections)</t>
        </is>
      </c>
      <c r="K64" s="100" t="n"/>
      <c r="L64" s="88" t="inlineStr">
        <is>
          <t>Pharmaceutical Technology General</t>
        </is>
      </c>
      <c r="M64" s="100" t="inlineStr">
        <is>
          <t>Product</t>
        </is>
      </c>
      <c r="N64" s="88" t="inlineStr">
        <is>
          <t>ข้อสอบจริง Product ปี 2561 ข้อ 98</t>
        </is>
      </c>
      <c r="O64" s="100" t="inlineStr">
        <is>
          <t>ข้อสอบจริง</t>
        </is>
      </c>
      <c r="P64" s="100" t="inlineStr">
        <is>
          <t>ปี 2561</t>
        </is>
      </c>
      <c r="Q64" s="100" t="n"/>
    </row>
    <row r="65" ht="409.6" customHeight="1" s="49">
      <c r="A65" s="100" t="n">
        <v>103</v>
      </c>
      <c r="B65" s="88" t="inlineStr">
        <is>
          <t>ตามหลักเกณฑ์ GMP PIC/S ในการออกแบบห้องผสมยา (Mixing room) สำหรับผลิตยาฉีดปราศจากเชื้อกลุ่ม Cloxacillin sterile powder for injection (กลุ่ม Penicillin / Beta-lactams) ข้อใดต่อไปนี้ระบุการควบคุมระบบวิศวกรรมสิ่งแวดล้อมได้อย่างถูกต้อง</t>
        </is>
      </c>
      <c r="C65" s="100" t="n"/>
      <c r="D65" s="88" t="inlineStr">
        <is>
          <t>กำหนดให้ความชื้นสัมพัทธ์ในห้องผสมเท่ากับ 75% RH</t>
        </is>
      </c>
      <c r="E65" s="88" t="inlineStr">
        <is>
          <t>ระบบลมในห้องผสมเป็นแบบ Multi-directional airflow ร่วมกับห้องทั่วไป</t>
        </is>
      </c>
      <c r="F65" s="88" t="inlineStr">
        <is>
          <t>ทำความสะอาดเครื่องจักรด้วยระบบ Clean-In-Place ร่วมกับสายการผลิตยาอื่น</t>
        </is>
      </c>
      <c r="G65" s="88" t="inlineStr">
        <is>
          <t>แรงดันอากาศภายในห้องผสมยาต้องเป็นบวกสูงกว่าทางเดินโถงภายนอก (Positive pressure)</t>
        </is>
      </c>
      <c r="H65" s="88" t="inlineStr">
        <is>
          <t>ระบบปรับอากาศระบายอากาศต้องเป็นระบบแยกอิสระ (Dedicated AHU) และลมระบายทิ้งต้องผ่าน HEPA filter ดักจับอนุภาคยาก่อนปล่อยสู่ภายนอก</t>
        </is>
      </c>
      <c r="I65" s="100" t="n">
        <v>5</v>
      </c>
      <c r="J65" s="88" t="inlineStr">
        <is>
          <t>✅ คำตอบที่ถูกต้อง: ข้อ จ. ระบบปรับอากาศระบายอากาศต้องเป็นระบบแยกอิสระ (Dedicated AHU) และลมระบายทิ้งต้องผ่าน HEPA filter ดักจับอนุภาคยาก่อนปล่อยสู่ภายนอก
💡 Background:
Cloxacillin เป็นยาปฏิชีวนะกลุ่มเพนิซิลลิน (Beta-lactam) ที่สามารถก่อให้เกิดปฏิกิริยาแพ้รุนแรง (Anaphylaxis) ในมนุษย์ เกณฑ์ GMP PIC/S กำหนดมาตรการกักกันสาร (Containment measures) ที่เข้มงวดสูงสุด
🎯 ทำไมข้อนี้ถึงถูก:
ข้อ จ. ถูกต้อง เพราะสถานที่ผลิตยาเพนิซิลลินต้องมีระบบ HVAC เฉพาะแยกอิสระ (Dedicated Air Handling Unit) และมีระบบกรองอากาศเสีย (Exhaust air filtration) ผ่านแผ่นกรอง HEPA filter ก่อนปล่อยออกสู่ภายนอกเพื่อป้องกันการแพร่กระจายของฝุ่นยาเพนิซิลลินสู่สิ่งแวดล้อม และห้องผสมผงยาต้องมีแรงดันอากาศเป็นลบเทียบกับโถงทางเดิน (Negative pressure relative to corridor) เพื่อกักฝุ่นผงยาไว้ในห้อง
🔍 ข้ออื่นผิดเพราะอะไร:
- ข้อ ก. (ความชื้น 75% RH): ผิด ผงยา Cloxacillin ไวต่อความชื้น ห้องผลิตต้องคุมความชื้นต่ำ RH &lt; 40-45%
- ข้อ ข. (ระบบลมเชื่อมโยงกับห้องทั่วไป): ผิดอย่างยิ่ง ห้ามใช้อากาศหมุนเวียนร่วมกับพื้นที่ผลิตยาอื่น
- ข้อ ค. (CIP ร่วมกับสายการผลิตยาอื่น): ผิด ต้องแยกระบบเครื่องจักรและอุปกรณ์ผลิตเฉพาะ Penicillin
- ข้อ ง. (แรงดันเป็นบวกเทียบกับโถงทางเดิน): ผิด สำหรับห้องผลิตยาที่มีฝุ่นผงอันตราย/Penicillin ห้องผสมต้องมีแรงดันเป็นลบ (Negative pressure) เพื่อกันฝุ่นฟุ้งออกนอกห้อง
📖 Guideline อ้างอิง:
PIC/S GMP Guide Annex 1 (Sterile Products) &amp; Annex on Manufacture of Penicillins
📌 จุดจำก่อนสอบ:
• การควบคุมห้องผลิต Penicillin / Cephalosporin / Cytotoxic:
  - Dedicated &amp; Contained Facility
  - Dedicated HVAC with 100% fresh air or safe recirculation
  - Negative pressure relative to adjacent areas (กักกันฝุ่นยา)
  - Exhaust air ผ่าน Safe-change HEPA filter</t>
        </is>
      </c>
      <c r="K65" s="100" t="n"/>
      <c r="L65" s="88" t="inlineStr">
        <is>
          <t>Preformulation &amp; Good Manufacturing Practice</t>
        </is>
      </c>
      <c r="M65" s="100" t="inlineStr">
        <is>
          <t>Product</t>
        </is>
      </c>
      <c r="N65" s="88" t="inlineStr">
        <is>
          <t>ข้อสอบจริง Product ปี 2561 ข้อ 99</t>
        </is>
      </c>
      <c r="O65" s="100" t="inlineStr">
        <is>
          <t>ข้อสอบจริง</t>
        </is>
      </c>
      <c r="P65" s="100" t="inlineStr">
        <is>
          <t>ปี 2561</t>
        </is>
      </c>
      <c r="Q65" s="100" t="n"/>
    </row>
    <row r="66" ht="409.6" customHeight="1" s="49">
      <c r="A66" s="100" t="n">
        <v>104</v>
      </c>
      <c r="B66" s="88" t="inlineStr">
        <is>
          <t>ในกระบวนการผลิตยาเม็ดเคลือบน้ำตาล (Sugar coating process) สำหรับยาเม็ดวิตามินบีรวม ลำดับขั้นตอนการเคลือบน้ำตาลตั้งแต่เริ่มต้นจนเสร็จสมบูรณ์ ข้อใดเรียงลำดับได้อย่างถูกต้องตามหลักเภสัชอุตสาหกรรม</t>
        </is>
      </c>
      <c r="C66" s="100" t="n"/>
      <c r="D66" s="88" t="inlineStr">
        <is>
          <t>Sealing -&gt; Subcoating -&gt; Smoothing (Grossing) -&gt; Color coating -&gt; Polishing -&gt; Printing</t>
        </is>
      </c>
      <c r="E66" s="88" t="inlineStr">
        <is>
          <t>Smoothing -&gt; Subcoating -&gt; Sealing -&gt; Color coating -&gt; Polishing</t>
        </is>
      </c>
      <c r="F66" s="88" t="inlineStr">
        <is>
          <t>Subcoating -&gt; Sealing -&gt; Smoothing -&gt; Color coating -&gt; Polishing</t>
        </is>
      </c>
      <c r="G66" s="88" t="inlineStr">
        <is>
          <t>Subcoating -&gt; Smoothing -&gt; Color coating -&gt; Polishing -&gt; Printing</t>
        </is>
      </c>
      <c r="H66" s="88" t="inlineStr">
        <is>
          <t>Sealing -&gt; Subcoating -&gt; Color coating -&gt; Polishing -&gt; Smoothing</t>
        </is>
      </c>
      <c r="I66" s="100" t="n">
        <v>1</v>
      </c>
      <c r="J66" s="88" t="inlineStr">
        <is>
          <t>✅ คำตอบที่ถูกต้อง: ข้อ ก. Sealing -&gt; Subcoating -&gt; Smoothing (Grossing) -&gt; Color coating -&gt; Polishing -&gt; Printing
💡 Background:
กระบวนการเคลือบน้ำตาลยาเม็ด (Sugar Coating Process) ประกอบด้วย 5-6 ขั้นตอนตามลำดับมาตรฐานเพื่อเปลี่ยนแกนเม็ดยาที่มีขอบคมและไวต่อความชื้นให้กลายเป็นเม็ดยาเคลือบน้ำตาลที่มันเงาสวยงาม
🎯 ทำไมข้อนี้ถึงถูก:
ข้อ ก. ถูกต้อง เพราะลำดับขั้นตอนที่ถูกต้องตามหลักเภสัชกรรมคือ:
1. Sealing (การเคลือบซีลกันความชื้น): เคลือบด้วยพอลิเมอร์กันน้ำ เช่น Shellac, CAP, Zein เพื่อกันน้ำเชื่อมซึมเข้าแกนเม็ดยา
2. Subcoating (การเคลือบพอกหนา): พอกความหนา ลบเหลี่ยมคมของเม็ดยาด้วย Gelatin, Acacia, Starch, Talc, น้ำเชื่อมเข้มข้น (น้ำหนักเพิ่มขึ้น 30-50%)
3. Smoothing / Grossing (การปรับผิวเรียบ): พ่นน้ำเชื่อมเจือจางปรับผิวให้เนียนเรียบสม่ำเสมอ
4. Color coating (การเคลือบสี): พ่นน้ำเชื่อมผสมสีเพื่อให้ได้เฉดสีที่สม่ำเสมอ
5. Polishing (การขัดเงา): ขัดเงาในหม้อเคลือบด้วย Carnauba wax / Beeswax
6. Printing (การพิมพ์ข้อความ): พิมพ์ชื่อยา/ขนาดยา
🔍 ข้ออื่นผิดเพราะอะไร:
- ข้อ ข. (ขึ้นต้นด้วย Smoothing): ผิด ลำดับสลับกัน
- ข้อ ค. (Subcoating ก่อน Sealing): ผิด ต้องทำ Sealing กันความชื้นก่อนเสมอ
- ข้อ ง. (ไม่มีขั้นตอน Sealing): ผิด แกนเม็ดยาจะบวมน้ำและแตกสลาย
- ข้อ จ. (Color coating ก่อน Smoothing): ผิด ผิวเม็ดจะขรุขระและสีด่างไม่สม่ำเสมอ
📖 Guideline อ้างอิง:
Aulton’s Pharmaceutics (5th Edition) Chapter 31: Tablet Coating &amp; Ansel’s (11th Edition)
📌 จุดจำก่อนสอบ:
• ลำดับการเคลือบน้ำตาล (Sugar Coating Steps):
  1. Sealing (กันชื้นด้วย Shellac/Zein)
  2. Subcoating (พอกหนาลบเหลี่ยม น้ำหนักขึ้น 30-50%)
  3. Smoothing / Grossing (ปรับผิวเรียบ)
  4. Coloring (พ่นสี)
  5. Polishing (ขัดเงาด้วย Carnauba wax)
  6. Printing</t>
        </is>
      </c>
      <c r="K66" s="100" t="n"/>
      <c r="L66" s="88" t="inlineStr">
        <is>
          <t>Pharmaceutical Technology General</t>
        </is>
      </c>
      <c r="M66" s="100" t="inlineStr">
        <is>
          <t>Product</t>
        </is>
      </c>
      <c r="N66" s="88" t="inlineStr">
        <is>
          <t>ข้อสอบจริง Product ปี 2561 ข้อ 100</t>
        </is>
      </c>
      <c r="O66" s="100" t="inlineStr">
        <is>
          <t>ข้อสอบจริง</t>
        </is>
      </c>
      <c r="P66" s="100" t="inlineStr">
        <is>
          <t>ปี 2561</t>
        </is>
      </c>
      <c r="Q66" s="100" t="n"/>
    </row>
    <row r="67" ht="409.6" customHeight="1" s="49">
      <c r="A67" s="100" t="n">
        <v>105</v>
      </c>
      <c r="B67" s="88" t="inlineStr">
        <is>
          <t>หากต้องการเคลือบยาเม็ดแอสไพริน (Aspirin / Acetylsalicylic acid: ASA) เพื่อป้องกันการระคายเคืองต่อเยื่อบุกระเพาะอาหารและให้ยาไปแตกตัวปลดปล่อยในลำไส้เล็กส่วนต้น ควรเลือกใช้พอลิเมอร์ชนิดใดเป็นสารเคลือบฟิล์ม</t>
        </is>
      </c>
      <c r="C67" s="100" t="n"/>
      <c r="D67" s="88" t="inlineStr">
        <is>
          <t>Pectin</t>
        </is>
      </c>
      <c r="E67" s="88" t="inlineStr">
        <is>
          <t>Chitosan</t>
        </is>
      </c>
      <c r="F67" s="88" t="inlineStr">
        <is>
          <t>Hydroxypropyl methylcellulose (HPMC)</t>
        </is>
      </c>
      <c r="G67" s="88" t="inlineStr">
        <is>
          <t>Polyvinylpyrrolidone K90 (PVP K90)</t>
        </is>
      </c>
      <c r="H67" s="88" t="inlineStr">
        <is>
          <t>Cellulose acetate phthalate (CAP)</t>
        </is>
      </c>
      <c r="I67" s="100" t="n">
        <v>5</v>
      </c>
      <c r="J67" s="88" t="inlineStr">
        <is>
          <t>✅ คำตอบที่ถูกต้อง: ข้อ จ. Cellulose acetate phthalate (CAP)
💡 Background:
Aspirin (ASA) เป็นยาที่มีฤทธิ์ระคายเคืองเยื่อบุกระเพาะอาหารโดยตรงและเสื่อมสลายได้ในสภาวะกรด จึงนิยมทำเป็นยาเม็ดเคลือบแตกตัวในลำไส้ (Enteric-coated aspirin)
🎯 ทำไมข้อนี้ถึงถูก:
ข้อ จ. ถูกต้อง เพราะ Cellulose acetate phthalate (CAP) เป็นพอลิเมอร์เคลือบชนิด Enteric polymer ที่มีหมู่ Phthalyl ester ซึ่งไม่แตกตัวเป็นไอออนและไม่ละลายในสภาวะกรดของกระเพาะอาหาร (pH 1.2) แต่เมื่อผ่านเข้าสู่ลำไส้เล็กส่วนต้นที่มีค่า pH &gt; 6.0 หมู่คาร์บอกซิลจะแตกตัวเป็นไอออนทำให้ฟิล์มละลายและปลดปล่อย Aspirin ออกมาอย่างรวดเร็ว
🔍 ข้ออื่นผิดเพราะอะไร:
- ข้อ ก. (Pectin): เป็นสารโพลีแซ็กคาไรด์ธรรมชาติ นิยมใช้ใน Colon-targeted delivery ไม่ใช่สารเคลือบมาตรฐานสำหรับลำไส้เล็ก
- ข้อ ข. (Chitosan): เป็นพอลิเมอร์ประจุบวกที่ละลายในกรดกระเพาะอาหาร จึงไม่สามารถใช้เป็น Enteric coating ได้
- ข้อ ค. (HPMC): ละลายน้ำได้ในทุกช่วง pH เป็นสารเคลือบแบบ Immediate release
- ข้อ ง. (PVP K90): เป็นสารยึดเกาะที่ละลายน้ำได้ดีในทุกช่วง pH
📖 Guideline อ้างอิง:
Handbook of Pharmaceutical Excipients (9th Edition) &amp; USP-NF Monograph: Delayed-Release Aspirin Tablets
📌 จุดจำก่อนสอบ:
• Enteric Coating Polymers (แตกตัวลำไส้):
  - Cellulose acetate phthalate (CAP) -&gt; ละลายที่ pH &gt; 6.0
  - Hydroxypropyl methylcellulose phthalate (HPMCP) -&gt; ละลายที่ pH &gt; 5.5
  - Eudragit L (Methacrylic acid copolymer) -&gt; ละลายที่ pH &gt; 6.0
  - Eudragit S -&gt; ละลายที่ pH &gt; 7.0
  - Shellac</t>
        </is>
      </c>
      <c r="K67" s="100" t="n"/>
      <c r="L67" s="88" t="inlineStr">
        <is>
          <t>Pharmaceutical Technology General</t>
        </is>
      </c>
      <c r="M67" s="100" t="inlineStr">
        <is>
          <t>Product</t>
        </is>
      </c>
      <c r="N67" s="88" t="inlineStr">
        <is>
          <t>ข้อสอบจริง Product ปี 2561 ข้อ 101</t>
        </is>
      </c>
      <c r="O67" s="100" t="inlineStr">
        <is>
          <t>ข้อสอบจริง</t>
        </is>
      </c>
      <c r="P67" s="100" t="inlineStr">
        <is>
          <t>ปี 2561</t>
        </is>
      </c>
      <c r="Q67" s="100" t="n"/>
    </row>
    <row r="68" ht="409.6" customHeight="1" s="49">
      <c r="A68" s="100" t="n">
        <v>106</v>
      </c>
      <c r="B68" s="88" t="inlineStr">
        <is>
          <t>ในการเตรียมยาน้ำ Morphine oral solution สำหรับผู้ป่วยเฉพาะราย (Extemporaneous compounding) หากในสูตรตำรับมีน้ำเป็นส่วนประกอบและไม่มีข้อมูลความคงตัวจำเพาะระบุไว้ในเภสัชตำรับ USP &lt;795&gt; กำหนดให้กำหนดวันสิ้นสุดการใช้ยา (Beyond-Use Date: BUD) สูงสุดไม่เกินกี่วันเมื่อเก็บรักษาในตู้เย็น (Cold temperature: 2°C - 8°C)</t>
        </is>
      </c>
      <c r="C68" s="100" t="n"/>
      <c r="D68" s="88" t="inlineStr">
        <is>
          <t>ใช้ได้เฉพาะทันทีที่เตรียมเสร็จ</t>
        </is>
      </c>
      <c r="E68" s="88" t="inlineStr">
        <is>
          <t>ไม่เกิน 24 ชั่วโมง</t>
        </is>
      </c>
      <c r="F68" s="88" t="inlineStr">
        <is>
          <t>ไม่เกิน 3 วัน</t>
        </is>
      </c>
      <c r="G68" s="88" t="inlineStr">
        <is>
          <t>ไม่เกิน 7 วัน</t>
        </is>
      </c>
      <c r="H68" s="88" t="inlineStr">
        <is>
          <t>ไม่เกิน 14 วัน (เมื่อเก็บที่อุณหภูมิ 2°C - 8°C)</t>
        </is>
      </c>
      <c r="I68" s="100" t="n">
        <v>5</v>
      </c>
      <c r="J68" s="88" t="inlineStr">
        <is>
          <t>✅ คำตอบที่ถูกต้อง: ข้อ จ. ไม่เกิน 14 วัน (เมื่อเก็บที่อุณหภูมิ 2°C - 8°C)
💡 Background:
ตามข้อกำหนดมาตรฐานเภสัชตำรับ USP &lt;795&gt; Pharmaceutical Compounding - Nonsterile Preparations ได้กำหนดเกณฑ์มาตรฐานวันสิ้นสุดการใช้ยา (Beyond-Use Date: BUD) สำหรับยาเตรียมเฉพาะรายที่ไม่มีข้อมูลการศึกษาความคงตัว (Stability data)
🎯 ทำไมข้อนี้ถึงถูก:
ข้อ จ. ถูกต้อง เพราะสำหรับ "สูตรตำรับยาน้ำรับประทานที่มีน้ำเป็นส่วนประกอบ (Water-Containing Oral Formulations)" เกณฑ์มาตรฐาน USP &lt;795&gt; กำหนดค่า BUD สูงสุดไว้ที่ "ไม่เกิน 14 วัน (Not later than 14 days)" เมื่อเก็บรักษาในตู้เย็นอุณหภูมิควบคุม (Controlled Cold Temperature: 2°C - 8°C)
🔍 ข้ออื่นผิดเพราะอะไร:
- ข้อ ก. (ทันทีที่เตรียมเสร็จ): สั้นเกินความจำเป็นสำหรับยาน้ำรับประทานทั่วไป
- ข้อ ข. (ไม่เกิน 24 ชั่วโมง): เป็นเกณฑ์ของยาฉีดหรือยาเตรียมปราศจากเชื้อบางประเภท
- ข้อ ค. (ไม่เกิน 3 วัน): ไม่ใช่เกณฑ์มาตรฐานของ USP &lt;795&gt;
- ข้อ ง. (ไม่เกิน 7 วัน): ไม่ใช่เกณฑ์มาตรฐานสำหรับตำรับที่มีน้ำ
📖 Guideline อ้างอิง:
USP-NF General Chapter &lt;795&gt; Pharmaceutical Compounding—Nonsterile Preparations
📌 จุดจำก่อนสอบ:
• เกณฑ์ BUD สำหรับยาเตรียม Non-sterile (USP &lt;795&gt; Standard):
  1. Nonaqueous Formulations (ไม่มีน้ำ เช่น ขี้ผึ้ง, แคปซูลผง): ไม่เกิน 6 เดือน (หรือตามอายุวัตถุดิบที่สั้นที่สุด)
  2. Water-Containing Oral Formulations (ยาน้ำรับประทานมีน้ำ): ไม่เกิน 14 วัน (เก็บในตู้เย็น 2-8°C)
  3. Water-Containing Topical/Dermal/Mucosal (ยาทาภายนอกมีน้ำ เช่น ครีม, เจล): ไม่เกิน 30 วัน (เก็บที่อุณหภูมิห้องควบคุม)</t>
        </is>
      </c>
      <c r="K68" s="100" t="n"/>
      <c r="L68" s="88" t="inlineStr">
        <is>
          <t>Pharmaceutical Technology General</t>
        </is>
      </c>
      <c r="M68" s="100" t="inlineStr">
        <is>
          <t>Product</t>
        </is>
      </c>
      <c r="N68" s="88" t="inlineStr">
        <is>
          <t>ข้อสอบจริง Product ปี 2561 ข้อ 105</t>
        </is>
      </c>
      <c r="O68" s="100" t="inlineStr">
        <is>
          <t>ข้อสอบจริง</t>
        </is>
      </c>
      <c r="P68" s="100" t="inlineStr">
        <is>
          <t>ปี 2561</t>
        </is>
      </c>
      <c r="Q68" s="100" t="n"/>
    </row>
    <row r="69" ht="409.6" customHeight="1" s="49">
      <c r="A69" s="100" t="n">
        <v>107</v>
      </c>
      <c r="B69" s="88" t="inlineStr">
        <is>
          <t>ในสูตรตำรับยา Prednisolone topical suspension ประกอบด้วย Prednisolone, 1-Octadecanol, Polysorbate 80, Polyethylene glycol, Isopropyl myristate และ Sodium sulfite สารในข้อใดทำหน้าที่หลักเป็นสารช่วยเปียก (Wetting agent) เพื่อช่วยให้ผงยาเพรดนิโซโลนกระจายตัวได้ดี</t>
        </is>
      </c>
      <c r="C69" s="100" t="n"/>
      <c r="D69" s="88" t="inlineStr">
        <is>
          <t>Sodium sulfite</t>
        </is>
      </c>
      <c r="E69" s="88" t="inlineStr">
        <is>
          <t>1-Octadecanol (Stearyl alcohol)</t>
        </is>
      </c>
      <c r="F69" s="88" t="inlineStr">
        <is>
          <t>Polysorbate 80 (Tween 80)</t>
        </is>
      </c>
      <c r="G69" s="88" t="inlineStr">
        <is>
          <t>Polyethylene glycol (PEG)</t>
        </is>
      </c>
      <c r="H69" s="88" t="inlineStr">
        <is>
          <t>Isopropyl myristate</t>
        </is>
      </c>
      <c r="I69" s="100" t="n">
        <v>3</v>
      </c>
      <c r="J69" s="88" t="inlineStr">
        <is>
          <t>✅ คำตอบที่ถูกต้อง: ข้อ ค. Polysorbate 80 (Tween 80)
💡 Background:
ตัวยาสำคัญกลุ่มคอร์ติโคสเตียรอยด์ เช่น Prednisolone เป็นผงยาที่ไม่ชอบน้ำ (Hydrophobic drug) มีมุมสัมผัสกับน้ำสูง จึงต้องการสารลดแรงตึงผิวเพื่อช่วยเปียก
🎯 ทำไมข้อนี้ถึงถูก:
ข้อ ค. ถูกต้อง เพราะ Polysorbate 80 (Tween 80) เป็นสารลดแรงตึงผิวชนิดไม่มีประจุ (Non-ionic surfactant) ทำหน้าที่ลดแรงตึงผิวระหว่างผิวของผงยา Prednisolone กับของเหลว และลดมุมสัมผัส (Contact angle) ทำให้น้ำสามารถแทรกซึมเข้าสู่อนุภาคผงยาและกระจายตัวเป็นสารแขวนตะกอนที่สม่ำเสมอได้ดี
🔍 ข้ออื่นผิดเพราะอะไร:
- ข้อ ก. (Sodium sulfite): ทำหน้าที่เป็นสารต้านออกซิเดชัน (Water-soluble antioxidant)
- ข้อ ข. (1-Octadecanol): ทำหน้าที่เป็นสารเพิ่มความคงรูป (Stiffening agent) หรือ Co-emulsifier
- ข้อ ง. (Polyethylene glycol): ทำหน้าที่เป็น Cosolvent / Humectant
- ข้อ จ. (Isopropyl myristate): ทำหน้าที่เป็น Emollient และ Skin penetration enhancer ในเฟสน้ำมัน
📖 Guideline อ้างอิง:
Handbook of Pharmaceutical Excipients (9th Edition) &amp; Ansel’s Pharmaceutical Dosage Forms
📌 จุดจำก่อนสอบ:
• หน้าที่ของสารในตำรับ:
  - Polysorbate 80: Wetting agent / Surfactant
  - Sodium sulfite: Antioxidant
  - Isopropyl myristate: Emollient / Oil phase
  - 1-Octadecanol: Stiffening agent</t>
        </is>
      </c>
      <c r="K69" s="100" t="n"/>
      <c r="L69" s="88" t="inlineStr">
        <is>
          <t>Preformulation &amp; Good Manufacturing Practice</t>
        </is>
      </c>
      <c r="M69" s="100" t="inlineStr">
        <is>
          <t>Product</t>
        </is>
      </c>
      <c r="N69" s="88" t="inlineStr">
        <is>
          <t>ข้อสอบจริง Product ปี 2561 ข้อ 113</t>
        </is>
      </c>
      <c r="O69" s="100" t="inlineStr">
        <is>
          <t>ข้อสอบจริง</t>
        </is>
      </c>
      <c r="P69" s="100" t="inlineStr">
        <is>
          <t>ปี 2561</t>
        </is>
      </c>
      <c r="Q69" s="100" t="n"/>
    </row>
    <row r="70" ht="409.6" customHeight="1" s="49">
      <c r="A70" s="100" t="n">
        <v>108</v>
      </c>
      <c r="B70" s="88" t="inlineStr">
        <is>
          <t>สารขับดัน (Propellant) ที่ใช้ในกระบอกยาพ่นสูดชนิดกำหนดขนาด Seretide Evohaler (Salmeterol / Fluticasone propionate MDI) คือสารในข้อใด</t>
        </is>
      </c>
      <c r="C70" s="100" t="n"/>
      <c r="D70" s="88" t="inlineStr">
        <is>
          <t>Nitrogen gas (N2)</t>
        </is>
      </c>
      <c r="E70" s="88" t="inlineStr">
        <is>
          <t>Hydrocarbon (Propane / Isobutane)</t>
        </is>
      </c>
      <c r="F70" s="88" t="inlineStr">
        <is>
          <t>Carbon dioxide (CO2)</t>
        </is>
      </c>
      <c r="G70" s="88" t="inlineStr">
        <is>
          <t>Chlorofluorocarbon (CFC-11 / CFC-12)</t>
        </is>
      </c>
      <c r="H70" s="88" t="inlineStr">
        <is>
          <t>Hydrofluoroalkane 134a (HFA-134a / Norflurane)</t>
        </is>
      </c>
      <c r="I70" s="100" t="n">
        <v>5</v>
      </c>
      <c r="J70" s="88" t="inlineStr">
        <is>
          <t>✅ คำตอบที่ถูกต้อง: ข้อ จ. Hydrofluoroalkane 134a (HFA-134a / Norflurane)
💡 Background:
Seretide Evohaler เป็นผลิตภัณฑ์ยาพ่นสูด MDI ยุคใหม่ที่เปลี่ยนผ่านจากสาร CFCs มาเป็นระบบที่เป็นมิตรต่อสิ่งแวดล้อม
🎯 ทำไมข้อนี้ถึงถูก:
ข้อ จ. ถูกต้อง เพราะคำว่า "Evohaler" เป็นชื่อทางการค้าของบริษัท GSK ที่ระบุถึงกระบอกยาพ่น MDI ที่ใช้สารขับดันกลุ่มก๊าซไฮโดรฟลูออโรอัลเคน "HFA-134a (1,1,1,2-Tetrafluoroethane / Norflurane)" ซึ่งเป็นมิตรต่อสิ่งแวดล้อม ไม่ทำลายชั้นโอโซน และให้ละอองยาที่มีอนุภาคละเอียดนุ่มนวล
🔍 ข้ออื่นผิดเพราะอะไร:
- ข้อ ก. (Nitrogen gas): เป็นก๊าซอัดความดันธรรมดา ไม่ใช่สารขับดันเหลวใน Evohaler
- ข้อ ข. (Hydrocarbon): ติดไฟง่าย ไม่ใช้ในยาพ่นสูดรักษาโรคหืด
- ข้อ ค. (Carbon dioxide): ไม่ใช่สารขับดัน MDI
- ข้อ ง. (Chlorofluorocarbon (CFCs)): เป็นสารขับดันรุ่นเก่าที่ถูกยกเลิกการผลิตไปแล้วตามพิธีสารมอนทรีออล
📖 Guideline อ้างอิง:
British National Formulary (BNF) &amp; Pharmaceutical Inhalation Aerosol Technology (3rd Edition)
📌 จุดจำก่อนสอบ:
• คำว่า "Evohaler" หรือ "HFA Inhaler" = ใช้สารขับดัน HFA-134a
• ข้อดีของ HFA MDI: ไม่ทำลายโอโซน, ละอองยาพ่นช้าลง ไม่กระแทกคอ, ละอองเล็กกว่า (MMAD ~2-3 µm)</t>
        </is>
      </c>
      <c r="K70" s="100" t="n"/>
      <c r="L70" s="88" t="inlineStr">
        <is>
          <t>Pharmaceutical Technology General</t>
        </is>
      </c>
      <c r="M70" s="100" t="inlineStr">
        <is>
          <t>Product</t>
        </is>
      </c>
      <c r="N70" s="88" t="inlineStr">
        <is>
          <t>ข้อสอบจริง Product ปี 2559 ข้อ 1</t>
        </is>
      </c>
      <c r="O70" s="100" t="inlineStr">
        <is>
          <t>ข้อสอบจริง</t>
        </is>
      </c>
      <c r="P70" s="100" t="inlineStr">
        <is>
          <t>ปี 2559</t>
        </is>
      </c>
      <c r="Q70" s="100" t="n"/>
    </row>
    <row r="71" ht="409.6" customHeight="1" s="49">
      <c r="A71" s="100" t="n">
        <v>109</v>
      </c>
      <c r="B71" s="88" t="inlineStr">
        <is>
          <t>ในการผลิตและบรรจุยาฉีด Insulin injection ด้วยกระบวนการปลอดเชื้อ (Aseptic processing) จุดปฏิบัติการวิกฤตที่มีการเปิดสัมผัสตัวยา (Critical filling point) จะต้องดำเนินการภายใต้ห้องสะอาดระดับความสะอาดใดตามเกณฑ์ GMP PIC/S</t>
        </is>
      </c>
      <c r="C71" s="100" t="n"/>
      <c r="D71" s="88" t="inlineStr">
        <is>
          <t>Grade A (Laminar airflow workstation)</t>
        </is>
      </c>
      <c r="E71" s="88" t="inlineStr">
        <is>
          <t>Grade B</t>
        </is>
      </c>
      <c r="F71" s="88" t="inlineStr">
        <is>
          <t>Grade C</t>
        </is>
      </c>
      <c r="G71" s="88" t="inlineStr">
        <is>
          <t>Grade D</t>
        </is>
      </c>
      <c r="H71" s="88" t="inlineStr">
        <is>
          <t>Grade E</t>
        </is>
      </c>
      <c r="I71" s="100" t="n">
        <v>1</v>
      </c>
      <c r="J71" s="88" t="inlineStr">
        <is>
          <t>✅ คำตอบที่ถูกต้อง: ข้อ ก. Grade A (Laminar airflow workstation)
💡 Background:
ยาฉีด Insulin เป็นผลิตภัณฑ์ชีววัตถุที่ไม่ทนต่อความร้อนสูง จึงต้องเตรียมและบรรจุด้วยวิธี Aseptic processing
🎯 ทำไมข้อนี้ถึงถูก:
ข้อ ก. ถูกต้อง เพราะตามมาตรฐาน GMP PIC/S Annex 1 การบรรจุยาฉีดปลอดเชื้อในจุดที่ตัวยาและภาชนะเปิดสัมผัสกับอากาศ จะต้องอยู่ในสภาวะ "Grade A" ซึ่งมีการควบคุมจำนวนอนุภาคและจุลชีพอย่างเข้มงวดสูงสุด และมีกระแสลม Laminar flow ความเร็ว 0.36-0.54 m/s พัดผ่านตลอดเวลา
🔍 ข้ออื่นผิดเพราะอะไร:
- ข้อ ข. (Grade B): ใช้เป็นห้องสภาพแวดล้อมพื้นหลัง (Background) ล้อมรอบจุด Grade A
- ข้อ ค. (Grade C): ใช้สำหรับเตรียมสารละลายก่อนกรองฆ่าเชื้อ
- ข้อ ง. (Grade D): ใช้สำหรับล้างภาชนะและเตรียมอุปกรณ์
- ข้อ จ. (Grade E): ไม่มีในระบบจำแนกของ PIC/S GMP
📖 Guideline อ้างอิง:
PIC/S GMP Guide Annex 1 (Manufacture of Sterile Medicinal Products)
📌 จุดจำก่อนสอบ:
• Aseptic filling -&gt; จุดสัมผัสยา = Grade A, สภาพแวดล้อมรอบข้าง = Grade B</t>
        </is>
      </c>
      <c r="K71" s="100" t="n"/>
      <c r="L71" s="88" t="inlineStr">
        <is>
          <t>Preformulation &amp; Good Manufacturing Practice</t>
        </is>
      </c>
      <c r="M71" s="100" t="inlineStr">
        <is>
          <t>Product</t>
        </is>
      </c>
      <c r="N71" s="88" t="inlineStr">
        <is>
          <t>ข้อสอบจริง Product ปี 2559 ข้อ 4</t>
        </is>
      </c>
      <c r="O71" s="100" t="inlineStr">
        <is>
          <t>ข้อสอบจริง</t>
        </is>
      </c>
      <c r="P71" s="100" t="inlineStr">
        <is>
          <t>ปี 2559</t>
        </is>
      </c>
      <c r="Q71" s="100" t="n"/>
    </row>
    <row r="72" ht="409.6" customHeight="1" s="49">
      <c r="A72" s="100" t="n">
        <v>110</v>
      </c>
      <c r="B72" s="88" t="inlineStr">
        <is>
          <t>แผ่นแปะส่งผ่านยานิโคตินทางผิวหนัง (Nicotine transdermal patch) ควบคุมการปลดปล่อยตัวยาสำคัญเข้าสู่ร่างกายตามจลนศาสตร์ลำดับใด</t>
        </is>
      </c>
      <c r="C72" s="100" t="n"/>
      <c r="D72" s="88" t="inlineStr">
        <is>
          <t>Zero-order kinetics (อัตราการปลดปล่อยยาคงที่สม่ำเสมอ)</t>
        </is>
      </c>
      <c r="E72" s="88" t="inlineStr">
        <is>
          <t>First-order kinetics</t>
        </is>
      </c>
      <c r="F72" s="88" t="inlineStr">
        <is>
          <t>Pseudo-first order kinetics</t>
        </is>
      </c>
      <c r="G72" s="34" t="inlineStr">
        <is>
          <t>Second-order kinetics</t>
        </is>
      </c>
      <c r="H72" s="34" t="inlineStr">
        <is>
          <t>Third-order kinetics</t>
        </is>
      </c>
      <c r="I72" s="100" t="n">
        <v>1</v>
      </c>
      <c r="J72" s="88" t="inlineStr">
        <is>
          <t>✅ คำตอบที่ถูกต้อง: ข้อ ก. Zero-order kinetics (อัตราการปลดปล่อยยาคงที่สม่ำเสมอ)
💡 Background:
แผ่นแปะส่งผ่านยาทางผิวหนัง (Transdermal Delivery Systems: TDDS) มีเป้าหมายเพื่อรักษาระดับยาในกระแสเลือดให้คงที่สม่ำเสมอตลอดระยะเวลา 16 ถึง 24 ชั่วโมง
🎯 ทำไมข้อนี้ถึงถูก:
ข้อ ก. ถูกต้อง เพราะ Nicotine transdermal patch (ทั้งชนิด Membrane-controlled reservoir และ Monolithic matrix) ถูกออกแบบมาให้ควบคุมอัตราการปลดปล่อยยาผ่านผิวหนังด้วยอัตราเร็วคงที่ (Constant rate: dM/dt = k0) ตาม "จลนศาสตร์ลำดับศูนย์ (Zero-order kinetics)" เพื่อป้องกันอาการถอนนิโคตินตลอดทั้งวัน
🔍 ข้ออื่นผิดเพราะอะไร:
- ข้อ ข. (First-order kinetics): อัตราการปล่อยยาจะลดลงตามความเข้มข้นที่ลดลง ทำให้ระดับยาไม่คงที่
- ข้อ ค. (Pseudo-first order): พบในระบบเมทริกซ์การแพร่แบบ Higuchi ไม่ใช่เป้าหมายของแผ่นแปะนิโคติน
- ข้อ ง. (Second-order kinetics): ไม่เกี่ยวข้องกับระบบนำส่งยา
- ข้อ จ. (Third-order kinetics): ไม่เกี่ยวข้อง
📖 Guideline อ้างอิง:
Ansel’s Pharmaceutical Dosage Forms and Drug Delivery Systems (11th Edition) Chapter 10: Transdermal Drug Delivery
📌 จุดจำก่อนสอบ:
• Transdermal Patches ส่วนใหญ่ปลดปล่อยยาแบบ Constant Zero-order release (dM/dt = k0)</t>
        </is>
      </c>
      <c r="K72" s="100" t="n"/>
      <c r="L72" s="88" t="inlineStr">
        <is>
          <t>Pharmaceutical Technology General</t>
        </is>
      </c>
      <c r="M72" s="100" t="inlineStr">
        <is>
          <t>Product</t>
        </is>
      </c>
      <c r="N72" s="88" t="inlineStr">
        <is>
          <t>ข้อสอบจริง Product ปี 2559 ข้อ 8</t>
        </is>
      </c>
      <c r="O72" s="100" t="inlineStr">
        <is>
          <t>ข้อสอบจริง</t>
        </is>
      </c>
      <c r="P72" s="100" t="inlineStr">
        <is>
          <t>ปี 2559</t>
        </is>
      </c>
      <c r="Q72" s="100" t="n"/>
    </row>
    <row r="73" ht="409.6" customHeight="1" s="49">
      <c r="A73" s="100" t="n">
        <v>111</v>
      </c>
      <c r="B73" s="88" t="inlineStr">
        <is>
          <t>วัคซีนป้องกันโรคโปลิโอชนิดรับประทาน (Oral Poliomyelitis Vaccine: OPV / Sabin vaccine) ซึ่งเป็นวัคซีนชนิดเชื้อไวรัสมีชีวิตอ่อนฤทธิ์ (Live-attenuated virus vaccine) สำหรับการเก็บรักษาในระยะยาวที่คลังวัคซีนหลัก ต้องเก็บรักษาที่อุณหภูมิใด</t>
        </is>
      </c>
      <c r="C73" s="100" t="n"/>
      <c r="D73" s="88" t="inlineStr">
        <is>
          <t>ช่องแช่เยือกแข็ง (Deep freezer: -20°C ถึง -15°C)</t>
        </is>
      </c>
      <c r="E73" s="88" t="inlineStr">
        <is>
          <t>อุณหภูมิห้องควบคุม (Controlled room temperature: 20°C - 25°C)</t>
        </is>
      </c>
      <c r="F73" s="88" t="inlineStr">
        <is>
          <t>ตู้เย็นช่องธรรมดา (Refrigerator: 2°C - 8°C)</t>
        </is>
      </c>
      <c r="G73" s="34" t="inlineStr">
        <is>
          <t>อุณหภูมิ 0°C ถึง 4°C</t>
        </is>
      </c>
      <c r="H73" s="34" t="inlineStr">
        <is>
          <t>ห้ามแช่แข็ง ต้องเก็บที่อุณหภูมิไม่เกิน 30°C</t>
        </is>
      </c>
      <c r="I73" s="100" t="n">
        <v>1</v>
      </c>
      <c r="J73" s="88" t="inlineStr">
        <is>
          <t>✅ คำตอบที่ถูกต้อง: ข้อ ก. ช่องแช่เยือกแข็ง (Deep freezer: -20°C ถึง -15°C)
💡 Background:
ระบบลูกโซ่ความเย็นของวัคซีน (Vaccine Cold Chain Management) มีข้อกำหนดเฉพาะตามความไวของเชื้อต่อความร้อนและความเย็น
🎯 ทำไมข้อนี้ถึงถูก:
ข้อ ก. ถูกต้อง เพราะวัคซีน OPV (Oral Polio Vaccine) เป็นวัคซีนเชื้อไวรัสเป็นที่ไวต่อความร้อนสูงมากที่สุดในบรรดาวัคซีนทั้งหมด การเก็บรักษาในระยะยาวที่คลังวัคซีนหลักหรือโรงพยาบาลจะต้องเก็บใน "ช่องแช่แข็ง (Freezer: -20°C ถึง -15°C)" เพื่อรักษาความคงตัวของเชื้อไวรัส (และเมื่อนำออกมาใช้งานในระดับพื้นที่สามารถเก็บในตู้เย็น 2°C - 8°C ได้ไม่เกิน 6 เดือน)
🔍 ข้ออื่นผิดเพราะอะไร:
- ข้อ ข. (อุณหภูมิห้อง): ไวรัสจะสูญเสียความแรงและเสื่อมสภาพอย่างรวดเร็วภายในไม่กี่ชั่วโมง
- ข้อ ค. (ตู้เย็นช่องธรรมดา (2°C - 8°C)): ใช้สำหรับการเก็บรักษาระยะสั้นก่อนการใช้งาน แต่สำหรับการเก็บรักษาระยะยาวในคลังหลักต้องแช่แข็ง
- ข้อ ง. (0°C ถึง 4°C): ไม่ใช่ช่วงอุณหภูมิมาตรฐาน
- ข้อ จ. (ห้ามแช่แข็ง): ผิด วัคซีนที่ "ห้ามแช่แข็ง (Freeze-sensitive)" คือกลุ่มวัคซีนเชื้อตายที่มี Adjuvant อะลูมิเนียม เช่น DTP, HepB, TT, HPV, IPV แต่ OPV สามารถแช่แข็งได้และต้องแช่แข็งในการเก็บระยะยาว
📖 Guideline อ้างอิง:
WHO Vaccine Cold Chain Guidelines &amp; CDC Vaccine Storage and Handling Toolkit
📌 จุดจำก่อนสอบ:
• วัคซีนที่ต้องเก็บในช่องแช่แข็ง (Freezer -20°C): OPV, Varicella, Zoster, MMRV
• วัคซีนที่ "ห้ามแช่แข็งเด็ดขาด (Shake test positive หากแช่แข็ง)": DTP, Tdap, Td, HepB, Hib, HPV, IPV, Inactivated Influenza</t>
        </is>
      </c>
      <c r="K73" s="100" t="n"/>
      <c r="L73" s="88" t="inlineStr">
        <is>
          <t>Pharmaceutical Technology General</t>
        </is>
      </c>
      <c r="M73" s="100" t="inlineStr">
        <is>
          <t>Product</t>
        </is>
      </c>
      <c r="N73" s="88" t="inlineStr">
        <is>
          <t>ข้อสอบจริง Product ปี 2559 ข้อ 10</t>
        </is>
      </c>
      <c r="O73" s="100" t="inlineStr">
        <is>
          <t>ข้อสอบจริง</t>
        </is>
      </c>
      <c r="P73" s="100" t="inlineStr">
        <is>
          <t>ปี 2559</t>
        </is>
      </c>
      <c r="Q73" s="100" t="n"/>
    </row>
    <row r="74" ht="409.6" customHeight="1" s="49">
      <c r="A74" s="100" t="n">
        <v>112</v>
      </c>
      <c r="B74" s="88" t="inlineStr">
        <is>
          <t>ข้อใดถูกต้องเกี่ยวกับการจัดระบบวิศวกรรมความปลอดภัยสำหรับการผสมเตรียมยาเคมีบำบัด (Cytotoxic drug preparation) ตามมาตรฐานสากล</t>
        </is>
      </c>
      <c r="C74" s="100" t="n"/>
      <c r="D74" s="88" t="inlineStr">
        <is>
          <t>ห้องเตรียมยาควรมีแรงดันอากาศเป็นบวก (Positive pressure) เทียบกับภายนอก</t>
        </is>
      </c>
      <c r="E74" s="88" t="inlineStr">
        <is>
          <t>ทิศทางการไหลของกระแสลมภายในตู้เตรียมยาต้องเป็นแนวดิ่ง (Vertical laminar airflow) ดิ่งลงจากเพดานตู้</t>
        </is>
      </c>
      <c r="F74" s="34" t="inlineStr">
        <is>
          <t>สามารถใช้ตู้ Horizontal Laminar Airflow Workbench ได้หากสวมหน้ากาก N95</t>
        </is>
      </c>
      <c r="G74" s="34" t="inlineStr">
        <is>
          <t>ลมระบายทิ้งจากตู้สามารถปล่อยหมุนเวียนกลับเข้ามาในห้องเตรียมยาได้โดยตรง</t>
        </is>
      </c>
      <c r="H74" s="34" t="inlineStr">
        <is>
          <t>ห้องเตรียมยาต้องติดตั้งระบบลมเป่าด้านข้างเข้าหาผู้ปฏิบัติงาน</t>
        </is>
      </c>
      <c r="I74" s="100" t="n">
        <v>2</v>
      </c>
      <c r="J74" s="88" t="inlineStr">
        <is>
          <t>✅ คำตอบที่ถูกต้อง: ข้อ ข. ทิศทางการไหลของกระแสลมภายในตู้เตรียมยาต้องเป็นแนวดิ่ง (Vertical laminar airflow) ดิ่งลงจากเพดานตู้
💡 Background:
การผสมเตรียมยาเคมีบำบัดต้องปฏิบัติตามมาตรฐานความปลอดภัย USP &lt;800&gt; เพื่อป้องกันอันตรายต่อผู้ปฏิบัติงาน
🎯 ทำไมข้อนี้ถึงถูก:
ข้อ ข. ถูกต้อง เพราะตู้ Biological Safety Cabinet (Class II Type B2 หรือ A2) สำหรับเตรียมยาเคมีบำบัดใช้กระแสลมเป่าแบบแนวดิ่ง (Vertical laminar airflow) ที่ผ่าน HEPA filter ดิ่งลงจากเพดานตู้ลงสู่ตะแกรงดูดอากาศด้านหน้าและด้านหลังตู้ สร้างม่านอากาศ (Air barrier) ป้องกันไม่ให้อนุภาคยาเคมีบำบัดฟุ้งกระจายเข้าหาหน้าและทางเดินหายใจของผู้ปฏิบัติงาน
🔍 ข้ออื่นผิดเพราะอะไร:
- ข้อ ก. (ห้องเตรียมควรเป็น Positive pressure): ผิด ห้องเตรียมยาอันตรายต้องเป็น Negative pressure (-10 ถึง -30 Pa) เพื่อกันไอยารั่วไหลออกนอกห้อง
- ข้อ ค. (ใช้ Horizontal LAFW ได้): ผิดอย่างร้ายแรง Horizontal LAFW เป่าลมใส่หน้าผู้ปฏิบัติงานโดยตรง ห้ามใช้กับยาอันตรายเด็ดขาด
- ข้อ ง. (ลมระบายทิ้งหมุนเวียนเข้าห้อง): ผิด ต้องระบายทิ้งออกสู่ภายนอกอาคาร 100% (Total exhaust) ผ่าน HEPA filter
- ข้อ จ. (เป่าลมด้านข้างเข้าหาผู้ปฏิบัติงาน): ผิด
📖 Guideline อ้างอิง:
USP-NF General Chapter &lt;800&gt; Hazardous Drugs &amp; ASHP Guidelines on Handling Hazardous Drugs
📌 จุดจำก่อนสอบ:
• ตู้เตรียมยาเคมีบำบัด: BSC Class II Type B2 (Vertical airflow, 100% total exhaust)
• ห้องเตรียม: Negative pressure (-10 ถึง -30 Pa)
• ห้ามใช้ Horizontal LAFW เด็ดขาด</t>
        </is>
      </c>
      <c r="K74" s="100" t="n"/>
      <c r="L74" s="88" t="inlineStr">
        <is>
          <t>Pharmaceutical Technology General</t>
        </is>
      </c>
      <c r="M74" s="100" t="inlineStr">
        <is>
          <t>Product</t>
        </is>
      </c>
      <c r="N74" s="88" t="inlineStr">
        <is>
          <t>ข้อสอบจริง Product ปี 2559 ข้อ 14</t>
        </is>
      </c>
      <c r="O74" s="100" t="inlineStr">
        <is>
          <t>ข้อสอบจริง</t>
        </is>
      </c>
      <c r="P74" s="100" t="inlineStr">
        <is>
          <t>ปี 2559</t>
        </is>
      </c>
      <c r="Q74" s="100" t="n"/>
    </row>
    <row r="75" ht="409.6" customHeight="1" s="49">
      <c r="A75" s="100" t="n">
        <v>113</v>
      </c>
      <c r="B75" s="88" t="inlineStr">
        <is>
          <t>สารขับดัน (Propellant) ที่บรรจุในกระบอกยาพ่นสูด Seretide Evohaler คือสารในข้อใด</t>
        </is>
      </c>
      <c r="C75" s="100" t="n"/>
      <c r="D75" s="88" t="inlineStr">
        <is>
          <t>Nitrogen</t>
        </is>
      </c>
      <c r="E75" s="88" t="inlineStr">
        <is>
          <t>Hydrocarbon</t>
        </is>
      </c>
      <c r="F75" s="88" t="inlineStr">
        <is>
          <t>Carbon dioxide</t>
        </is>
      </c>
      <c r="G75" s="88" t="inlineStr">
        <is>
          <t>Chlorofluorocarbon (CFCs)</t>
        </is>
      </c>
      <c r="H75" s="88" t="inlineStr">
        <is>
          <t>Hydrofluoroalkane 134a (HFA 134a)</t>
        </is>
      </c>
      <c r="I75" s="100" t="n">
        <v>5</v>
      </c>
      <c r="J75" s="88" t="inlineStr">
        <is>
          <t>✅ คำตอบที่ถูกต้อง: ข้อ จ. Hydrofluoroalkane 134a (HFA 134a)
💡 Background:
Seretide Evohaler (Salmeterol xinafoate / Fluticasone propionate) เป็นยาพ่นชนิด MDI ที่ใช้สารขับดันรุ่นใหม่
🎯 ทำไมข้อนี้ถึงถูก:
ข้อ จ. ถูกต้อง เพราะใช้สารขับดัน HFA 134a (1,1,1,2-Tetrafluoroethane) ซึ่งเป็นสารขับดันกลุ่มก๊าซเหลวที่ไม่มีคลอรีน ไม่ทำลายชั้นโอโซนตามพิธีสารมอนทรีออล
🔍 ข้ออื่นผิดเพราะอะไร:
- ข้อ ก. (Nitrogen): เป็นก๊าซอัดความดันธรรมดา
- ข้อ ข. (Hydrocarbon): ติดไฟง่าย ไม่ใช้ในยาพ่นสูด
- ข้อ ค. (Carbon dioxide): ไม่ใช่สารขับดัน MDI
- ข้อ ง. (Chlorofluorocarbon): ถูกยกเลิกการใช้แล้ว
📖 Guideline อ้างอิง:
British National Formulary (BNF) &amp; USP-NF &lt;601&gt;
📌 จุดจำก่อนสอบ:
• สารขับดัน MDI ปัจจุบัน: HFA-134a และ HFA-227ea</t>
        </is>
      </c>
      <c r="K75" s="100" t="n"/>
      <c r="L75" s="88" t="inlineStr">
        <is>
          <t>Pharmaceutical Technology General</t>
        </is>
      </c>
      <c r="M75" s="100" t="inlineStr">
        <is>
          <t>Product</t>
        </is>
      </c>
      <c r="N75" s="88" t="inlineStr">
        <is>
          <t>ข้อสอบจริง Product ปี 2559 ข้อ 2</t>
        </is>
      </c>
      <c r="O75" s="100" t="inlineStr">
        <is>
          <t>ข้อสอบจริง</t>
        </is>
      </c>
      <c r="P75" s="100" t="inlineStr">
        <is>
          <t>ปี 2559</t>
        </is>
      </c>
      <c r="Q75" s="100" t="n"/>
    </row>
    <row r="76" ht="409.6" customHeight="1" s="49">
      <c r="A76" s="100" t="n">
        <v>114</v>
      </c>
      <c r="B76" s="88" t="inlineStr">
        <is>
          <t>ในการทดสอบการละลายของยาเม็ด (Dissolution testing) ตามข้อกำหนดเภสัชตำรับ USP &lt;711&gt; ในการทดสอบขั้นที่ 1 (Stage 1: S1) โดยใช้ตัวอย่างจำนวน 6 เม็ด ข้อใดระบุเกณฑ์การตัดสินผ่าน (Acceptance criteria) ได้อย่างถูกต้อง</t>
        </is>
      </c>
      <c r="C76" s="100" t="n"/>
      <c r="D76" s="88" t="inlineStr">
        <is>
          <t>ผ่านการทดสอบ เพราะทุกหน่วยยาทั้ง 6 เม็ด มีค่าการละลายไม่น้อยกว่า Q + 5%</t>
        </is>
      </c>
      <c r="E76" s="88" t="inlineStr">
        <is>
          <t>ไม่ผ่านการทดสอบ ต้องสุ่มตัวอย่างเพิ่มอีก 6 เม็ด เพื่อทดสอบใน Stage 2 (S2)</t>
        </is>
      </c>
      <c r="F76" s="88" t="inlineStr">
        <is>
          <t>ไม่ผ่านการทดสอบ ต้องสุ่มตัวอย่างเพิ่มอีก 12 เม็ด</t>
        </is>
      </c>
      <c r="G76" s="88" t="inlineStr">
        <is>
          <t>ไม่ผ่านการทดสอบ ต้องสุ่มตัวอย่างเพิ่มอีก 24 เม็ด</t>
        </is>
      </c>
      <c r="H76" s="88" t="inlineStr">
        <is>
          <t>ไม่ผ่านการทดสอบ เพราะมีเม็ดยาที่มีค่าต่ำกว่า Q</t>
        </is>
      </c>
      <c r="I76" s="100" t="n">
        <v>1</v>
      </c>
      <c r="J76" s="88" t="inlineStr">
        <is>
          <t>✅ คำตอบที่ถูกต้อง: ข้อ ก. ผ่านการทดสอบ เพราะทุกหน่วยยาทั้ง 6 เม็ด มีค่าการละลายไม่น้อยกว่า Q + 5%
💡 Background:
เกณฑ์การยอมรับการทดสอบการละลายสำหรับรูปแบบยาปลดปล่อยทันที (USP &lt;711&gt; Dissolution Acceptance Table 1) แบ่งเป็น 3 ขั้นตอน (S1, S2, S3)
🎯 ทำไมข้อนี้ถึงถูก:
ข้อ ก. ถูกต้อง เพราะตามเกณฑ์ USP &lt;711&gt; Stage 1 (S1) ทดสอบยาจำนวน 6 เม็ด เกณฑ์ผ่านคือ "แต่ละเม็ดต้องมีค่าการละลายไม่น้อยกว่า Q + 5% (Each unit is not less than Q + 5%)" หากผ่านเกณฑ์นี้ถือว่ารุ่นผลิตผ่านการทดสอบการละลายทันทีโดยไม่ต้องทดสอบใน Stage ถัดไป
🔍 ข้ออื่นผิดเพราะอะไร:
- ข้อ ข. (ไม่ผ่าน ต้องทดสอบ Stage 2): จะทำก็ต่อเมื่อมีเม็ดยาใน S1 ที่ได้ค่าน้อยกว่า Q + 5%
- ข้อ ค. (ทดสอบเพิ่มอีก 12 เม็ด): ผิด S2 สุ่มเพิ่ม 6 เม็ด (รวมเป็น 12 เม็ด) ส่วน S3 สุ่มเพิ่ม 12 เม็ด (รวมเป็น 24 เม็ด)
- ข้อ ง. (ทดสอบเพิ่มอีก 24 เม็ด): ผิด
- ข้อ จ. (ไม่ผ่านเพราะมีเม็ดยาต่ำกว่า Q): ใน S1 แม้ได้ค่าเท่ากับ Q ก็ยังไม่ผ่าน เพราะเกณฑ์ S1 ต้องการ &gt;= Q + 5%
📖 Guideline อ้างอิง:
USP-NF General Chapter &lt;711&gt; Dissolution (Acceptance Table 1)
📌 จุดจำก่อนสอบ:
• เกณฑ์การผ่าน Dissolution USP &lt;711&gt;:
  - Stage 1 (6 เม็ด): ทุกเม็ด &gt;= Q + 5%
  - Stage 2 (เพิ่ม 6 เม็ด รวมเป็น 12 เม็ด): ค่าเฉลี่ย 12 เม็ด &gt;= Q และ "ไม่มีเม็ดใด &lt; Q - 15%"
  - Stage 3 (เพิ่ม 12 เม็ด รวมเป็น 24 เม็ด): ค่าเฉลี่ย 24 เม็ด &gt;= Q, ไม่เกิน 2 เม็ดที่มีค่า &lt; Q - 15% และ "ไม่มีเม็ดใด &lt; Q - 25%"</t>
        </is>
      </c>
      <c r="K76" s="100" t="n"/>
      <c r="L76" s="88" t="inlineStr">
        <is>
          <t>Pharmaceutical Technology General</t>
        </is>
      </c>
      <c r="M76" s="100" t="inlineStr">
        <is>
          <t>Product</t>
        </is>
      </c>
      <c r="N76" s="88" t="inlineStr">
        <is>
          <t>ข้อสอบจริง Product ปี 2559 ข้อ 1</t>
        </is>
      </c>
      <c r="O76" s="100" t="inlineStr">
        <is>
          <t>ข้อสอบจริง</t>
        </is>
      </c>
      <c r="P76" s="100" t="inlineStr">
        <is>
          <t>ปี 2559</t>
        </is>
      </c>
      <c r="Q76" s="100" t="n"/>
    </row>
    <row r="77" ht="409.6" customHeight="1" s="49">
      <c r="A77" s="100" t="n">
        <v>115</v>
      </c>
      <c r="B77" s="88" t="inlineStr">
        <is>
          <t>ผู้ป่วยรายหนึ่งจำเป็นต้องเปลี่ยนการรักษาจากยา Theophylline รับประทานขนาด 400 mg ต่อวัน ไปเป็นยาฉีด Aminophylline ทางหลอดเลือดดำ จะต้องบริหารยา Aminophylline ในขนาดกี่มิลลิกรัมต่อวัน (กำหนดให้ Salt factor: Theophylline S = 1.0, Aminophylline S = 0.8)</t>
        </is>
      </c>
      <c r="C77" s="100" t="n"/>
      <c r="D77" s="88" t="inlineStr">
        <is>
          <t>200 mg</t>
        </is>
      </c>
      <c r="E77" s="88" t="inlineStr">
        <is>
          <t>320 mg</t>
        </is>
      </c>
      <c r="F77" s="88" t="inlineStr">
        <is>
          <t>400 mg</t>
        </is>
      </c>
      <c r="G77" s="88" t="inlineStr">
        <is>
          <t>450 mg</t>
        </is>
      </c>
      <c r="H77" s="88" t="inlineStr">
        <is>
          <t>500 mg</t>
        </is>
      </c>
      <c r="I77" s="100" t="n">
        <v>5</v>
      </c>
      <c r="J77" s="88" t="inlineStr">
        <is>
          <t>✅ คำตอบที่ถูกต้อง: ข้อ จ. 500 mg
💡 Background:
การคำนวณการเปลี่ยนรูปแบบเกลือของยา (Salt factor conversion) เพื่อให้ได้ปริมาณตัวยาออกฤทธิ์ (Active anhydrous base) ที่เท่าเทียมกัน
🎯 ทำไมข้อนี้ถึงถูก:
ข้อ จ. ถูกต้อง จากสูตรการคำนวณ:
ปริมาณตัวยาออกฤทธิ์ Theophylline Base = ขนาดยา Theophylline × Salt factor (S)
ปริมาณ Theophylline Base ที่ต้องการ = 400 mg × 1.0 = 400 mg
เมื่อเปลี่ยนเป็น Aminophylline (ซึ่งมี S = 0.8 หมายถึง Aminophylline 100 mg มีเนื้อ Theophylline เพียง 80 mg):
ขนาดยา Aminophylline ที่ต้องใช้ = ปริมาณ Base ที่ต้องการ / Salt factor ของ Aminophylline
ขนาดยา Aminophylline = 400 mg / 0.8 = 500 mg ต่อวัน
🔍 ข้ออื่นผิดเพราะอะไร:
- ข้อ ก. (200 mg): คำนวณผิดพลาดอย่างรุนแรง
- ข้อ ข. (320 mg): เกิดจากการนำ 400 ไปคูณด้วย 0.8 (400 × 0.8 = 320 mg) ซึ่งผิดวิธี เพราะ Aminophylline มีสัดส่วนเนื้อยาน้อยกว่า จึงต้องใช้ขนาดยาที่ "มากกว่า" Theophylline
- ข้อ ค. (400 mg): ขนาดยาเท่าเดิมโดยไม่ได้ปรับค่า Salt factor ทำให้ได้รับตัวยาจริงลดลง 20%
- ข้อ ง. (450 mg): ตัวเลขประมาณการที่ไม่ถูกต้อง
📖 Guideline อ้างอิง:
Applied Biopharmaceutics &amp; Pharmacokinetics (Shargel &amp; Yu, 7th Edition) &amp; Clinical Pharmacokinetics Concepts
📌 จุดจำก่อนสอบ:
• กฎการจำ Salt Factor ของ Theophylline vs Aminophylline:
  - Theophylline = 100% Base (S = 1.0)
  - Aminophylline = 80% Base (S = 0.8) (Theophylline ethylenediamine)
  - เปลี่ยน Theophylline -&gt; Aminophylline: ให้ "หารด้วย 0.8" (ขนาดยา Aminophylline ต้องมากกว่าเสมอ)
  - เปลี่ยน Aminophylline -&gt; Theophylline: ให้ "คูณด้วย 0.8"</t>
        </is>
      </c>
      <c r="K77" s="100" t="n"/>
      <c r="L77" s="88" t="inlineStr">
        <is>
          <t>Pharmaceutical Technology General</t>
        </is>
      </c>
      <c r="M77" s="100" t="inlineStr">
        <is>
          <t>Product</t>
        </is>
      </c>
      <c r="N77" s="88" t="inlineStr">
        <is>
          <t>ข้อสอบจริง Product ปี 2559 ข้อ 9</t>
        </is>
      </c>
      <c r="O77" s="100" t="inlineStr">
        <is>
          <t>ข้อสอบจริง</t>
        </is>
      </c>
      <c r="P77" s="100" t="inlineStr">
        <is>
          <t>ปี 2559</t>
        </is>
      </c>
      <c r="Q77" s="100" t="n"/>
    </row>
    <row r="78" ht="409.6" customHeight="1" s="49">
      <c r="A78" s="100" t="n">
        <v>116</v>
      </c>
      <c r="B78" s="88" t="inlineStr">
        <is>
          <t>ข้อใดต่อไปนี้กล่าวถูกต้องเกี่ยวกับคุณลักษณะเด่นของยาเม็ดเคลือบฟิล์ม (Film-coated tablets) เช่น ยาเม็ดเคลือบฟิล์ม Ibuprofen เมื่อเปรียบเทียบกับยาเม็ดเคลือบน้ำตาล (Sugar-coated tablets)</t>
        </is>
      </c>
      <c r="C78" s="100" t="n"/>
      <c r="D78" s="88" t="inlineStr">
        <is>
          <t>ช่วยลบรอยขรุขระของเม็ดยาในขั้นตอน Sealing ทำให้ยาเรียบเนียน</t>
        </is>
      </c>
      <c r="E78" s="88" t="inlineStr">
        <is>
          <t>เป็นกระบวนการที่ทำให้น้ำหนักของเม็ดยาเพิ่มขึ้นถึง 30-50%</t>
        </is>
      </c>
      <c r="F78" s="88" t="inlineStr">
        <is>
          <t>ต้องเลือกใช้สีกลุ่ม Dye เท่านั้นเพื่อป้องกันการเกิดปัญหา Color migration</t>
        </is>
      </c>
      <c r="G78" s="88" t="inlineStr">
        <is>
          <t>ความบางของชั้นฟิล์มยังคงทำให้สามารถมองเห็นรอยบาก (Score line) และข้อความตัวอักษรปั๊มนูนบนหน้าเม็ดยาได้อย่างชัดเจน</t>
        </is>
      </c>
      <c r="H78" s="34" t="inlineStr">
        <is>
          <t>ต้องใช้เวลาในกระบวนการเคลือบยาวนานกว่าการเคลือบน้ำตาลหลายเท่า</t>
        </is>
      </c>
      <c r="I78" s="100" t="n">
        <v>4</v>
      </c>
      <c r="J78" s="88" t="inlineStr">
        <is>
          <t>✅ คำตอบที่ถูกต้อง: ข้อ ง. ความบางของชั้นฟิล์มยังคงทำให้สามารถมองเห็นรอยบาก (Score line) และข้อความตัวอักษรปั๊มนูนบนหน้าเม็ดยาได้อย่างชัดเจน
💡 Background:
การเคลือบฟิล์ม (Film coating) เป็นเทคโนโลยีสมัยใหม่ที่พัฒนาขึ้นมาทดแทนการเคลือบน้ำตาล (Sugar coating)
🎯 ทำไมข้อนี้ถึงถูก:
ข้อ ง. ถูกต้อง เพราะการเคลือบฟิล์มเป็นการพ่นพอลิเมอร์บางๆ หุ้มรอบเม็ดยาเพียงชั้นเดียว ทำให้น้ำหนักเม็ดยาเพิ่มขึ้นเพียงเล็กน้อย (2 - 4% of tablet weight) ชั้นฟิล์มที่บางแนบสนิทจึงยังคงรักษารูปร่างเดิมของแกนเม็ดยา ทำให้มองเห็นรอยบาก (Score line) รอยแบ่งครึ่ง และข้อความหรือโลโก้ตัวอักษรที่ปั๊มบนหน้าเม็ดยาได้อย่างชัดเจน
🔍 ข้ออื่นผิดเพราะอะไร:
- ข้อ ก. (ลบรอยขรุขระในขั้นตอน Sealing): การลบรอยขรุขระและพอกหนาเป็นขั้นตอน Subcoating ของ "การเคลือบน้ำตาล"
- ข้อ ข. (น้ำหนักเพิ่มขึ้น 30-50%): เป็นลักษณะเฉพาะของ "การเคลือบน้ำตาล" ส่วนการเคลือบฟิล์มน้ำหนักเพิ่มเพียง 2-4%
- ข้อ ค. (ใช้สี Dye เพื่อกัน Color migration): ผิด ควรใช้สีกลุ่ม "Lake pigments" เพื่อป้องกันการแพร่กระจายตัวของสี (Color migration) ไม่ใช่สี Dye
- ข้อ จ. (ใช้เวลานานกว่าการเคลือบน้ำตาล): ผิด การเคลือบฟิล์มใช้เวลาสั้นกว่ามาก (1-3 ชั่วโมง เทียบกับเคลือบน้ำตาลที่ใช้เวลาหลายวัน)
📖 Guideline อ้างอิง:
Pharmaceutical Coating Technology (Cole et al.) &amp; Ansel’s Pharmaceutical Dosage Forms (11th Edition)
📌 จุดจำก่อนสอบ:
• เปรียบเทียบ Film Coating vs Sugar Coating:
  - น้ำหนักเพิ่ม: Film (2-4%) vs Sugar (30-50%)
  - รอยบาก/โลโก้: Film (ยังมองเห็นชัดเจน) vs Sugar (ถูกพอกจนมองไม่เห็น ต้องกลมมน)
  - ระยะเวลา: Film (1-3 ชม. ขั้นตอนเดียว) vs Sugar (หลายวัน 5-6 ขั้นตอน)</t>
        </is>
      </c>
      <c r="K78" s="100" t="n"/>
      <c r="L78" s="88" t="inlineStr">
        <is>
          <t>Pharmaceutical Technology General</t>
        </is>
      </c>
      <c r="M78" s="100" t="inlineStr">
        <is>
          <t>Product</t>
        </is>
      </c>
      <c r="N78" s="88" t="inlineStr">
        <is>
          <t>ข้อสอบจริง Product ปี 2559 ข้อ 11</t>
        </is>
      </c>
      <c r="O78" s="100" t="inlineStr">
        <is>
          <t>ข้อสอบจริง</t>
        </is>
      </c>
      <c r="P78" s="100" t="inlineStr">
        <is>
          <t>ปี 2559</t>
        </is>
      </c>
      <c r="Q78" s="100" t="n"/>
    </row>
    <row r="79" ht="409.6" customHeight="1" s="49">
      <c r="A79" s="100" t="n">
        <v>117</v>
      </c>
      <c r="B79" s="88" t="inlineStr">
        <is>
          <t>เครื่องมือเคลือบยาเม็ดประเภทหม้อเคลือบเจาะรูระบายอากาศด้านข้าง (Perforated coating pan) ชนิดใดที่นิยมใช้งานอย่างแพร่หลายทั้งในระดับอุตสาหกรรมยาและห้องปฏิบัติการพัฒนาตำรับ</t>
        </is>
      </c>
      <c r="C79" s="100" t="n"/>
      <c r="D79" s="88" t="inlineStr">
        <is>
          <t>Accela-Cota (รวมถึง Hi-Coater / Driacoater)</t>
        </is>
      </c>
      <c r="E79" s="88" t="inlineStr">
        <is>
          <t>Conventional coating pan แบบดั้งเดิม</t>
        </is>
      </c>
      <c r="F79" s="88" t="inlineStr">
        <is>
          <t>Planetary mixer</t>
        </is>
      </c>
      <c r="G79" s="88" t="inlineStr">
        <is>
          <t>Fluidized bed Wurster column</t>
        </is>
      </c>
      <c r="H79" s="88" t="inlineStr">
        <is>
          <t>Double cone blender</t>
        </is>
      </c>
      <c r="I79" s="100" t="n">
        <v>1</v>
      </c>
      <c r="J79" s="88" t="inlineStr">
        <is>
          <t>✅ คำตอบที่ถูกต้อง: ข้อ ก. Accela-Cota (รวมถึง Hi-Coater / Driacoater)
💡 Background:
เครื่องเคลือบยาเม็ดแบบ Perforated coating pan เป็นมาตรฐานของอุตสาหกรรมผลิตยาแผนปัจจุบัน
🎯 ทำไมข้อนี้ถึงถูก:
ข้อ ก. ถูกต้อง เพราะ Accela-Cota (รวมถึง Hi-Coater, Driacoater, Glatt coater) เป็นเครื่องเคลือบระบบ Perforated pan ที่มีผนังหม้อเคลือบเจาะรูพรุนทั่วรอบวง ทำให้อากาศร้อนสามารถเป่าไหลผ่านเตียงเม็ดยา (Tablet bed) และดูดระบายออกผ่านรูใต้หม้อได้อย่างมีประสิทธิภาพสูง ช่วยให้น้ำยาเคลือบแห้งตัวอย่างรวดเร็ว สม่ำเสมอ และประหยัดเวลาการเคลือบได้อย่างดีเยี่ยม
🔍 ข้ออื่นผิดเพราะอะไร:
- ข้อ ข. (Conventional coating pan): เป็นหม้อเคลือบผิวทึบแบบดั้งเดิม (Standard pan) การถ่ายเทอากาศร้อนไม่มีประสิทธิภาพ ทำให้น้ำยาแห้งช้า
- ข้อ ค. (Planetary mixer): เป็นเครื่องผสมผงยาเปียก ไม่ใช่เครื่องเคลือบยาเม็ด
- ข้อ ง. (Fluidized bed Wurster column): นิยมใช้สำหรับเคลือบอนุภาคขนาดเล็กหรือแกรนูล (Pellet coating) มากกว่าเม็ดยาขนาดใหญ่
- ข้อ จ. (Double cone blender): เป็นเครื่องผสมผงยาแห้ง
📖 Guideline อ้างอิง:
Pharmaceutical Dosage Forms: Tablets (Volume 3: Manufacture and Process Control) &amp; Aulton’s Pharmaceutics
📌 จุดจำก่อนสอบ:
• เครื่องเคลือบยาเม็ด (Tablet Coating Equipment):
  1. Perforated Pans: Accela-Cota, Hi-Coater, Driacoater (ประสิทธิภาพการอบแห้งสูงสุด มาตรฐานสากล)
  2. Standard / Conventional Pans: Pellegrini pan
  3. Fluidized Bed Coater: Wurster column (เหมาะกับ Pellets / Granules)</t>
        </is>
      </c>
      <c r="K79" s="100" t="n"/>
      <c r="L79" s="88" t="inlineStr">
        <is>
          <t>Pharmaceutical Technology General</t>
        </is>
      </c>
      <c r="M79" s="100" t="inlineStr">
        <is>
          <t>Product</t>
        </is>
      </c>
      <c r="N79" s="88" t="inlineStr">
        <is>
          <t>ข้อสอบจริง Product ปี 2559 ข้อ 12</t>
        </is>
      </c>
      <c r="O79" s="100" t="inlineStr">
        <is>
          <t>ข้อสอบจริง</t>
        </is>
      </c>
      <c r="P79" s="100" t="inlineStr">
        <is>
          <t>ปี 2559</t>
        </is>
      </c>
      <c r="Q79" s="100" t="n"/>
    </row>
    <row r="80" ht="409.6" customHeight="1" s="49">
      <c r="A80" s="100" t="n">
        <v>124</v>
      </c>
      <c r="B80" s="88" t="inlineStr">
        <is>
          <t>ในสูตรตำรับผลิตภัณฑ์ยาเตรียมชนิดกึ่งแข็งหรืออิมัลชัน การเติมสาร วิตามินอี (Vitamin E / Alpha-tocopherol) มีวัตถุประสงค์หลักเพื่อทำหน้าที่ใดในสูตรตำรับ</t>
        </is>
      </c>
      <c r="C80" s="100" t="n"/>
      <c r="D80" s="88" t="inlineStr">
        <is>
          <t>Emulsifying agent</t>
        </is>
      </c>
      <c r="E80" s="88" t="inlineStr">
        <is>
          <t>Emollient</t>
        </is>
      </c>
      <c r="F80" s="88" t="inlineStr">
        <is>
          <t>Suspending agent</t>
        </is>
      </c>
      <c r="G80" s="88" t="inlineStr">
        <is>
          <t>Thickening agent</t>
        </is>
      </c>
      <c r="H80" s="88" t="inlineStr">
        <is>
          <t>Lipophilic antioxidant (สารต้านออกซิเดชันในวัฏภาคน้ำมัน)</t>
        </is>
      </c>
      <c r="I80" s="100" t="n">
        <v>5</v>
      </c>
      <c r="J80" s="88" t="inlineStr">
        <is>
          <t>✅ คำตอบที่ถูกต้อง: ข้อ จ. Lipophilic antioxidant (สารต้านออกซิเดชันในวัฏภาคน้ำมัน)
💡 Background:
วิตามินอี (Alpha-tocopherol / Tocopheryl acetate) เป็นวิตามินที่ละลายในไขมัน มีคุณสมบัติเด่นในการต้านอนุมูลอิสระ
🎯 ทำไมข้อนี้ถึงถูก:
ข้อ จ. ถูกต้อง เพราะวิตามินอี ทำหน้าที่เป็น "Lipophilic antioxidant (สารต้านออกซิเดชันที่ละลายในไขมัน)" โดยจะเข้าไปละลายอยู่ในวัฏภาคน้ำมัน (Oil phase) ของตำรับครีม อิมัลชัน หรือขี้ผึ้ง ทำหน้าที่ดักจับอนุมูลอิสระ (Free radical scavenger) ป้องกันการเกิดปฏิกิริยา Lipid peroxidation และป้องกันการเหม็นหืน (Rancidity) ของน้ำมัน ไขมัน และตัวยาสำคัญที่ไม่ชอบน้ำ
🔍 ข้ออื่นผิดเพราะอะไร:
- ข้อ ก. (Emulsifying agent): วิตามินอีไม่มีคุณสมบัติเป็นสารลดแรงตึงผิวสำหรับก่ออิมัลชัน
- ข้อ ข. (Emollient): แม้จะมีผลเพิ่มความชุ่มชื้นบ้าง แต่วัตถุประสงค์หลักในการใส่ทางเภสัชกรรมคือเป็น Antioxidant
- ข้อ ค. (Suspending agent): ไม่ใช่สารช่วยแขวนตะกอน
- ข้อ ง. (Thickening agent): ไม่ได้ทำหน้าที่เพิ่มความหนืดของตำรับ
📖 Guideline อ้างอิง:
Handbook of Pharmaceutical Excipients (9th Edition) &amp; Ansel’s Pharmaceutical Dosage Forms (11th Edition)
📌 จุดจำก่อนสอบ:
• การจำแนกสารต้านออกซิเดชัน (Antioxidants):
  - ละลายในน้ำ (Water-soluble): Sodium bisulfite, Sodium metabisulfite, Ascorbic acid
  - ละลายในน้ำมัน (Oil-soluble / Lipophilic): Vitamin E (Alpha-tocopherol), BHA (Butylated hydroxyanisole), BHT (Butylated hydroxytoluene), Propyl gallate
  - สารเสริมฤทธิ์ (Synergists / Chelating agents): Citric acid, EDTA</t>
        </is>
      </c>
      <c r="K80" s="100" t="n"/>
      <c r="L80" s="88" t="inlineStr">
        <is>
          <t>Hypertension</t>
        </is>
      </c>
      <c r="M80" s="100" t="inlineStr">
        <is>
          <t>Clinic</t>
        </is>
      </c>
      <c r="N80" s="88" t="inlineStr">
        <is>
          <t>ข้อ 10 (PLE_CC1_2533.md)</t>
        </is>
      </c>
      <c r="O80" s="100" t="n"/>
      <c r="P80" s="100" t="n"/>
      <c r="Q80" s="100" t="n"/>
    </row>
    <row r="81" ht="409.6" customHeight="1" s="49">
      <c r="A81" s="62" t="n">
        <v>125</v>
      </c>
      <c r="B81" s="78" t="inlineStr">
        <is>
          <t>ข้อใดไม่ถูกต้องเกี่ยวกับการเรียกยาคืน</t>
        </is>
      </c>
      <c r="C81" s="62" t="inlineStr"/>
      <c r="D81" s="78" t="inlineStr">
        <is>
          <t>ต้องสามารถเรียกยาคืนได้ทันทีเมื่อเกิดปัญหา</t>
        </is>
      </c>
      <c r="E81" s="78" t="inlineStr">
        <is>
          <t>การเรียกยาคืนเป็นหน้าที่ของฝ่ายขายและการตลาดเท่านั้น</t>
        </is>
      </c>
      <c r="F81" s="78" t="inlineStr">
        <is>
          <t>มีระบบการเรียกยาคืนที่เป็นปัจจุบัน</t>
        </is>
      </c>
      <c r="G81" s="78" t="inlineStr">
        <is>
          <t>ถ้าเกิดปัญหาต้องมีการเรียกยาคืน</t>
        </is>
      </c>
      <c r="H81" s="78" t="inlineStr">
        <is>
          <t>การเรียกยาคืนต้องแจ้ง อย. ทุกครั้ง</t>
        </is>
      </c>
      <c r="I81" s="62" t="inlineStr">
        <is>
          <t>2</t>
        </is>
      </c>
      <c r="J81" s="78" t="inlineStr">
        <is>
          <t xml:space="preserve">✅ คำตอบที่ถูกต้อง: ข้อ ข. การเรียกยาคืนเป็นหน้าที่ของฝ่ายขายและการตลาดเท่านั้น
🎯 ทำไมข้อนี้ถึงถูก:
🔍 ข้ออื่นผิดเพราะอะไร:
</t>
        </is>
      </c>
      <c r="K81" s="62" t="inlineStr"/>
      <c r="L81" s="78" t="inlineStr">
        <is>
          <t>GMP &amp; Quality Management</t>
        </is>
      </c>
      <c r="M81" s="62" t="inlineStr">
        <is>
          <t>Product</t>
        </is>
      </c>
      <c r="N81" s="78" t="inlineStr">
        <is>
          <t>[SOURCE: Pharma Plus เล่มม่วง 2 - ข้อสอบย้อนหลังปี 2558 วันที่ 1 ข้อ 8]</t>
        </is>
      </c>
      <c r="O81" s="62" t="inlineStr">
        <is>
          <t>ข้อสอบเก่า</t>
        </is>
      </c>
      <c r="P81" s="62" t="inlineStr">
        <is>
          <t>2558</t>
        </is>
      </c>
    </row>
    <row r="82" ht="409.6" customHeight="1" s="49">
      <c r="A82" s="62" t="n">
        <v>126</v>
      </c>
      <c r="B82" s="78" t="inlineStr">
        <is>
          <t>การผลิตวัคซีนตาม GMP ข้อใดผิด</t>
        </is>
      </c>
      <c r="C82" s="62" t="inlineStr"/>
      <c r="D82" s="78" t="inlineStr">
        <is>
          <t>แยกอาคารผลิตวัคซีนออกจากผลิตภัณฑ์ non-sterile</t>
        </is>
      </c>
      <c r="E82" s="78" t="inlineStr">
        <is>
          <t>แยกอาคารผลิตวัคซีนออกจากผลิตภัณฑ์ sterile</t>
        </is>
      </c>
      <c r="F82" s="78" t="inlineStr">
        <is>
          <t>แยกอาคารผลิตวัคซีนห่างจากแหล่งชุมชน 50 เมตร</t>
        </is>
      </c>
      <c r="G82" s="78" t="inlineStr">
        <is>
          <t>พนักงานแต่งกายชุด lint free</t>
        </is>
      </c>
      <c r="H82" s="78" t="inlineStr">
        <is>
          <t>พนักงานห้ามแต่งหน้า</t>
        </is>
      </c>
      <c r="I82" s="62" t="inlineStr">
        <is>
          <t>3</t>
        </is>
      </c>
      <c r="J82" s="78" t="inlineStr">
        <is>
          <t xml:space="preserve">✅ คำตอบที่ถูกต้อง: ข้อ ค. แยกอาคารผลิตวัคซีนห่างจากแหล่งชุมชน 50 เมตร
🎯 ทำไมข้อนี้ถึงถูก:
🔍 ข้ออื่นผิดเพราะอะไร:
</t>
        </is>
      </c>
      <c r="K82" s="62" t="inlineStr"/>
      <c r="L82" s="78" t="inlineStr">
        <is>
          <t>GMP &amp; Cleanroom Standards</t>
        </is>
      </c>
      <c r="M82" s="62" t="inlineStr">
        <is>
          <t>Product</t>
        </is>
      </c>
      <c r="N82" s="78" t="inlineStr">
        <is>
          <t>[SOURCE: Pharma Plus เล่มม่วง 2 - ข้อสอบย้อนหลังปี 2558 วันที่ 1 ข้อ 42]</t>
        </is>
      </c>
      <c r="O82" s="62" t="inlineStr">
        <is>
          <t>ข้อสอบเก่า</t>
        </is>
      </c>
      <c r="P82" s="62" t="inlineStr">
        <is>
          <t>2558</t>
        </is>
      </c>
    </row>
    <row r="83" ht="409.6" customHeight="1" s="49">
      <c r="A83" s="62" t="n">
        <v>127</v>
      </c>
      <c r="B83" s="78" t="inlineStr">
        <is>
          <t>[]
ตารางเกณฑ์ Dissolution (Q = 80%):
- Stage S1 (Number Tested: 6): Each unit is not less than Q + 5%.
- Stage S2 (Number Tested: 6): Average of 12 units (S1 + S2) is equal to or greater than Q, and no unit is less than Q - 15%.
- Stage S3 (Number Tested: 12): Average of 24 units (S1 + S2 + S3) is equal to or greater than Q, not more than 2 units are less than Q - 15%, and no unit is less than Q - 25%.
คำถาม: ข้อใดถูกเกี่ยวกับการทดสอบ dissolution (Q = 80%) [อ้างอิงตารางเกณฑ์ Acceptance Criteria S1, S2, S3]</t>
        </is>
      </c>
      <c r="C83" s="62" t="inlineStr"/>
      <c r="D83" s="78" t="inlineStr">
        <is>
          <t>ทดสอบครั้งที่ 2 จำนวน 12 เม็ด ค่าที่ได้มีตั้งแต่ 70-90 แต่เฉลี่ย 12 เม็ดออกมาแล้วได้ประมาณ 80%</t>
        </is>
      </c>
      <c r="E83" s="78" t="inlineStr">
        <is>
          <t>ทดสอบครั้งที่ 2 จำนวน 12 เม็ด มีเม็ดนึงได้ผลประมาณ 60</t>
        </is>
      </c>
      <c r="F83" s="78" t="inlineStr">
        <is>
          <t>ทดสอบครั้งที่ 1 จำนวน 6 เม็ด มี 1 เม็ดได้ผลประมาณ 80%</t>
        </is>
      </c>
      <c r="G83" s="78" t="inlineStr">
        <is>
          <t>ทดสอบครั้งที่ 2 จำนวน 12 เม็ด ได้ ค่าเฉลี่ย 82% และแต่ละเม็ดได้ผลเกิน 70%</t>
        </is>
      </c>
      <c r="H83" s="78" t="inlineStr">
        <is>
          <t>ทดสอบครั้งที่ 1 ให้ค่าเฉลี่ยประมาณ 80%</t>
        </is>
      </c>
      <c r="I83" s="62" t="inlineStr">
        <is>
          <t>4</t>
        </is>
      </c>
      <c r="J83" s="78" t="inlineStr">
        <is>
          <t xml:space="preserve">✅ คำตอบที่ถูกต้อง: ข้อ ง. ทดสอบครั้งที่ 2 จำนวน 12 เม็ด ได้ ค่าเฉลี่ย 82% และแต่ละเม็ดได้ผลเกิน 70%
🎯 ทำไมข้อนี้ถึงถูก:
🔍 ข้ออื่นผิดเพราะอะไร:
</t>
        </is>
      </c>
      <c r="K83" s="62" t="inlineStr"/>
      <c r="L83" s="78" t="inlineStr">
        <is>
          <t>Dissolution Testing</t>
        </is>
      </c>
      <c r="M83" s="62" t="inlineStr">
        <is>
          <t>Product</t>
        </is>
      </c>
      <c r="N83" s="78" t="inlineStr">
        <is>
          <t>[SOURCE: Pharma Plus เล่มม่วง 2 - ข้อสอบย้อนหลังปี 2558 วันที่ 2 ข้อ 7]</t>
        </is>
      </c>
      <c r="O83" s="62" t="inlineStr">
        <is>
          <t>ข้อสอบเก่า</t>
        </is>
      </c>
      <c r="P83" s="62" t="inlineStr">
        <is>
          <t>2558</t>
        </is>
      </c>
    </row>
    <row r="84" ht="409.6" customHeight="1" s="49">
      <c r="A84" s="62" t="n">
        <v>128</v>
      </c>
      <c r="B84" s="78" t="inlineStr">
        <is>
          <t>ถ้าต้องการ colloidal ที่เป็นประจุบวก ควรเลือกสารใด</t>
        </is>
      </c>
      <c r="C84" s="62" t="inlineStr"/>
      <c r="D84" s="78" t="inlineStr">
        <is>
          <t>Gelatin B</t>
        </is>
      </c>
      <c r="E84" s="78" t="inlineStr">
        <is>
          <t>Acacia</t>
        </is>
      </c>
      <c r="F84" s="78" t="inlineStr">
        <is>
          <t>Tragacanth</t>
        </is>
      </c>
      <c r="G84" s="78" t="inlineStr">
        <is>
          <t>Veegum</t>
        </is>
      </c>
      <c r="H84" s="78" t="inlineStr">
        <is>
          <t>Chitosan</t>
        </is>
      </c>
      <c r="I84" s="62" t="inlineStr">
        <is>
          <t>5</t>
        </is>
      </c>
      <c r="J84" s="78" t="inlineStr">
        <is>
          <t xml:space="preserve">✅ คำตอบที่ถูกต้อง: ข้อ จ. Chitosan
🎯 ทำไมข้อนี้ถึงถูก:
🔍 ข้ออื่นผิดเพราะอะไร:
</t>
        </is>
      </c>
      <c r="K84" s="62" t="inlineStr"/>
      <c r="L84" s="78" t="inlineStr">
        <is>
          <t>Physical Pharmacy</t>
        </is>
      </c>
      <c r="M84" s="62" t="inlineStr">
        <is>
          <t>Product</t>
        </is>
      </c>
      <c r="N84" s="78" t="inlineStr">
        <is>
          <t>[SOURCE: Pharma Plus เล่มม่วง 2 - ข้อสอบย้อนหลังปี 2558 วันที่ 2 ข้อ 14]</t>
        </is>
      </c>
      <c r="O84" s="62" t="inlineStr">
        <is>
          <t>ข้อสอบเก่า</t>
        </is>
      </c>
      <c r="P84" s="62" t="inlineStr">
        <is>
          <t>2558</t>
        </is>
      </c>
    </row>
    <row r="85" ht="409.6" customHeight="1" s="49">
      <c r="A85" s="62" t="n">
        <v>129</v>
      </c>
      <c r="B85" s="78" t="inlineStr">
        <is>
          <t>จาก monograph ที่แสดงข้างต้น สามารถ identification ตัวยา ได้จากวิธีใด</t>
        </is>
      </c>
      <c r="C85" s="62" t="inlineStr"/>
      <c r="D85" s="78" t="inlineStr">
        <is>
          <t>HPLC</t>
        </is>
      </c>
      <c r="E85" s="78" t="inlineStr">
        <is>
          <t>HPLC, TLC</t>
        </is>
      </c>
      <c r="F85" s="78" t="inlineStr">
        <is>
          <t>TLC, GC</t>
        </is>
      </c>
      <c r="G85" s="78" t="inlineStr">
        <is>
          <t>GC, MS</t>
        </is>
      </c>
      <c r="H85" s="78" t="inlineStr">
        <is>
          <t>HPLC, IR</t>
        </is>
      </c>
      <c r="I85" s="62" t="inlineStr">
        <is>
          <t>5</t>
        </is>
      </c>
      <c r="J85" s="78" t="inlineStr">
        <is>
          <t xml:space="preserve">✅ คำตอบที่ถูกต้อง: ข้อ จ. HPLC, IR
🎯 ทำไมข้อนี้ถึงถูก:
🔍 ข้ออื่นผิดเพราะอะไร:
</t>
        </is>
      </c>
      <c r="K85" s="62" t="inlineStr"/>
      <c r="L85" s="78" t="inlineStr">
        <is>
          <t>Compendial Quality Testing</t>
        </is>
      </c>
      <c r="M85" s="62" t="inlineStr">
        <is>
          <t>Product</t>
        </is>
      </c>
      <c r="N85" s="78" t="inlineStr">
        <is>
          <t>[SOURCE: Pharma Plus เล่มม่วง 2 - ข้อสอบย้อนหลังปี 2558 วันที่ 2 ข้อ 24]</t>
        </is>
      </c>
      <c r="O85" s="62" t="inlineStr">
        <is>
          <t>ข้อสอบเก่า</t>
        </is>
      </c>
      <c r="P85" s="62" t="inlineStr">
        <is>
          <t>2558</t>
        </is>
      </c>
    </row>
    <row r="86" ht="409.6" customHeight="1" s="49">
      <c r="A86" s="62" t="n">
        <v>130</v>
      </c>
      <c r="B86" s="78" t="inlineStr">
        <is>
          <t>[]
ตาราง Certificate of Analysis (COA):
1. Appearance | Specification/Limit: Pink, oblong, film coated tablets, engraved with "AAAA" on one side and plain on the other | Results: Conform
2. Identification | Specification/Limit: Titrate-Positive | Results: Conform
3. Weight variation | Specification/Limit: ±7.5% of average weight | Results: 5%
4. Disintegration | Specification/Limit: Not more than 30 mins | Results: 25 mins
5. Dissolution | Specification/Limit: Not less than 80% (Q) of L.A. of AAA is dissolved in 30 minutes. | Results: 88%
6. Assay | Specification/Limit: 80-120% L.A. of AAA | Results: 105%
คำถาม: จากใบ COA ต่อไปนี้ ข้อใดถูกต้อง [อ้างอิงตาราง COA 6 หัวข้อการทดสอบ]</t>
        </is>
      </c>
      <c r="C86" s="62" t="inlineStr"/>
      <c r="D86" s="78" t="inlineStr">
        <is>
          <t>ผล dissolution ผ่านเกณฑ์</t>
        </is>
      </c>
      <c r="E86" s="78" t="inlineStr">
        <is>
          <t>ผล disintegration ไม่ผ่านเกณฑ์</t>
        </is>
      </c>
      <c r="F86" s="78" t="inlineStr">
        <is>
          <t>ผล weight variation ไม่ผ่านเกณฑ์</t>
        </is>
      </c>
      <c r="G86" s="78" t="inlineStr">
        <is>
          <t>ตัวยามีปริมาณน้อยกว่าเกณฑ์ที่กำหนด</t>
        </is>
      </c>
      <c r="H86" s="78" t="inlineStr">
        <is>
          <t>ผล identification รอผลการยืนยันเพิ่มเติม</t>
        </is>
      </c>
      <c r="I86" s="62" t="inlineStr">
        <is>
          <t>1</t>
        </is>
      </c>
      <c r="J86" s="78" t="inlineStr">
        <is>
          <t xml:space="preserve">✅ คำตอบที่ถูกต้อง: ข้อ ก. ผล dissolution ผ่านเกณฑ์
🎯 ทำไมข้อนี้ถึงถูก:
🔍 ข้ออื่นผิดเพราะอะไร:
</t>
        </is>
      </c>
      <c r="K86" s="62" t="inlineStr"/>
      <c r="L86" s="78" t="inlineStr">
        <is>
          <t>Quality Control &amp; Certificate of Analysis</t>
        </is>
      </c>
      <c r="M86" s="62" t="inlineStr">
        <is>
          <t>Product</t>
        </is>
      </c>
      <c r="N86" s="78" t="inlineStr">
        <is>
          <t>[SOURCE: Pharma Plus เล่มม่วง 2 - ข้อสอบย้อนหลังปี 2558 วันที่ 2 ข้อ 38]</t>
        </is>
      </c>
      <c r="O86" s="62" t="inlineStr">
        <is>
          <t>ข้อสอบเก่า</t>
        </is>
      </c>
      <c r="P86" s="62" t="inlineStr">
        <is>
          <t>2558</t>
        </is>
      </c>
    </row>
    <row r="87" ht="409.6" customHeight="1" s="49">
      <c r="A87" s="62" t="n">
        <v>131</v>
      </c>
      <c r="B87" s="78" t="inlineStr">
        <is>
          <t>[กรณีศึกษา]
เภสัชตำรับ USP กำหนดให้ acyclovir มีปริมาณไม่น้อยกว่า 98.0% และไม่เกิน 101.0% คิดบน anhydrous basis นำผงมาชั่ง 150 mg วิเคราะห์หา acyclovir ได้ 140 mg และพบปริมาณน้ำ 4.27%
คำถาม: ข้อใดคือร้อยละของปริมาณ acyclovir ต่อน้ำหนักผงแห้ง (calculated on the anhydrous basis)</t>
        </is>
      </c>
      <c r="C87" s="62" t="inlineStr"/>
      <c r="D87" s="78" t="inlineStr">
        <is>
          <t>94.7</t>
        </is>
      </c>
      <c r="E87" s="78" t="inlineStr">
        <is>
          <t>90.4</t>
        </is>
      </c>
      <c r="F87" s="78" t="inlineStr">
        <is>
          <t>90</t>
        </is>
      </c>
      <c r="G87" s="78" t="inlineStr">
        <is>
          <t>97.49</t>
        </is>
      </c>
      <c r="H87" s="78" t="inlineStr">
        <is>
          <t>93</t>
        </is>
      </c>
      <c r="I87" s="62" t="inlineStr">
        <is>
          <t>4</t>
        </is>
      </c>
      <c r="J87" s="78" t="inlineStr">
        <is>
          <t>✅ คำตอบที่ถูกต้อง: ข้อ ง. 97.49
🎯 ทำไมข้อนี้ถึงถูก:
การคำนวณบน anhydrous basis: ปริมาณ acyclovir ในผงตัวอย่างเท่ากับ (140 / 150) คูณ 100 = 93.333% เมื่อหักปริมาณน้ำ 4.27% จะเหลือน้ำหนักผงแห้ง 100 ลบ 4.27 = 95.73% ดังนั้น % บน anhydrous basis = (93.333 / 95.73) คูณ 100 = 97.49% หรือคิดจาก 140 mg ในเนื้อยาแห้ง (150 คูณ 0.9573 = 143.595 mg) จะได้ (140 / 143.595) คูณ 100 = 97.49%
🔍 ข้ออื่นผิดเพราะอะไร:
• • ข้อ ก.: 94.7% เป็นตัวเลขที่เกิดจากการคำนวณหักลบเปอร์เซ็นต์น้ำโดยตรงอย่างผิดวิธี
• ข้อ ข.: 90.4% เป็นค่าที่คำนวณผิดพลาดจากการใช้ตัวหารน้ำหนักผิด
• ข้อ ค.: 90.0% เป็นค่าประมาณการที่คลาดเคลื่อนจากการคิดสัดส่วนผิด
• ข้อ จ.: 93.0% หรือ 93.3% เป็นเพียงร้อยละของ acyclovir ต่อน้ำหนักผงตัวอย่างที่ยังไม่ได้ปรับเทียบเป็นฐานแห้ง (as-is basis)</t>
        </is>
      </c>
      <c r="K87" s="62" t="inlineStr"/>
      <c r="L87" s="78" t="inlineStr">
        <is>
          <t>Pharmaceutical Analysis &amp; Calculations</t>
        </is>
      </c>
      <c r="M87" s="62" t="inlineStr">
        <is>
          <t>Product</t>
        </is>
      </c>
      <c r="N87" s="78" t="inlineStr">
        <is>
          <t>[SOURCE: Pharma Plus เล่มม่วง 2 - ข้อสอบย้อนหลัง PLE-CC1 ปี 2564 วันที่ 1 ข้อ 18]</t>
        </is>
      </c>
      <c r="O87" s="62" t="inlineStr">
        <is>
          <t>ข้อสอบเก่า</t>
        </is>
      </c>
      <c r="P87" s="62" t="inlineStr">
        <is>
          <t>2564</t>
        </is>
      </c>
    </row>
    <row r="88" ht="409.6" customHeight="1" s="49">
      <c r="A88" s="62" t="n">
        <v>132</v>
      </c>
      <c r="B88" s="78" t="inlineStr">
        <is>
          <t>[กรณีศึกษา]
Griseofulvin มี chiral centers ในโครงสร้างและมีฤทธิ์ทางชีวภาพจำเพาะตาม stereochemistry
คำถาม: จากโครงสร้างของ griseofulvin การตรวจสอบคุณภาพใด ทำให้ได้ลักษณะเฉพาะที่ออกฤทธิ์ (optical isomer / active enantiomer)</t>
        </is>
      </c>
      <c r="C88" s="62" t="inlineStr"/>
      <c r="D88" s="78" t="inlineStr">
        <is>
          <t>Refractive Index</t>
        </is>
      </c>
      <c r="E88" s="78" t="inlineStr">
        <is>
          <t>IR</t>
        </is>
      </c>
      <c r="F88" s="78" t="inlineStr">
        <is>
          <t>Polarization (Specific Optical Rotation)</t>
        </is>
      </c>
      <c r="G88" s="78" t="inlineStr">
        <is>
          <t>HPLC</t>
        </is>
      </c>
      <c r="H88" s="78" t="inlineStr">
        <is>
          <t>AAS</t>
        </is>
      </c>
      <c r="I88" s="62" t="inlineStr">
        <is>
          <t>3</t>
        </is>
      </c>
      <c r="J88" s="78" t="inlineStr">
        <is>
          <t>✅ คำตอบที่ถูกต้อง: ข้อ ค. Polarization (Specific Optical Rotation)
🎯 ทำไมข้อนี้ถึงถูก:
Griseofulvin เป็น chiral molecule ที่มีฤทธิ์ทางชีวภาพเฉพาะไอโซเมอร์แบบ dextrorotatory (+)-enantiomer การตรวจสอบคุณภาพเพื่อยืนยันลักษณะเฉพาะและ active optical isomer จึงต้องอาศัยการวัด optical rotation ด้วย polarimeter (polarimetry / polarization)
🔍 ข้ออื่นผิดเพราะอะไร:
• • ข้อ ก.: Refractive Index (ดัชนีหักเหแสง) ใช้วัดความบริสุทธิ์ของของเหลว ไม่สามารถแยกแยะ optical isomers ของสารได้
• ข้อ ข.: IR spectroscopy ใช้พิสูจน์ functional groups ของโมเลกุล แต่ enantiomers คู่เหมือนจะให้สเปกตรัม IR เหมือนกันทุกประการ
• ข้อ ง.: Standard reverse-phase HPLC ทั่วไปไม่สามารถแยก enantiomers ได้ เว้นแต่จะใช้ chiral stationary phase จำเพาะ
• ข้อ จ.: AAS (Atomic Absorption Spectroscopy) ใช้ตรวจวิเคราะห์ธาตุโลหะปริมาณน้อย ไม่เกี่ยวข้องกับการตรวจ chiral drug</t>
        </is>
      </c>
      <c r="K88" s="62" t="inlineStr"/>
      <c r="L88" s="78" t="inlineStr">
        <is>
          <t>Optical Activity and Chiral Analysis</t>
        </is>
      </c>
      <c r="M88" s="62" t="inlineStr">
        <is>
          <t>Product</t>
        </is>
      </c>
      <c r="N88" s="78" t="inlineStr">
        <is>
          <t>[SOURCE: Pharma Plus เล่มม่วง 2 - ข้อสอบย้อนหลัง PLE-CC1 ปี 2564 วันที่ 1 ข้อ 34]</t>
        </is>
      </c>
      <c r="O88" s="62" t="inlineStr">
        <is>
          <t>ข้อสอบเก่า</t>
        </is>
      </c>
      <c r="P88" s="62" t="inlineStr">
        <is>
          <t>2564</t>
        </is>
      </c>
    </row>
    <row r="89" ht="409.6" customHeight="1" s="49">
      <c r="A89" s="62" t="n">
        <v>133</v>
      </c>
      <c r="B89" s="78" t="inlineStr">
        <is>
          <t>ข้อใดกล่าวไม่ถูกต้องเกี่ยวกับการเรียกเก็บยาคืนตามเกณฑ์ของ GMP</t>
        </is>
      </c>
      <c r="C89" s="62" t="inlineStr"/>
      <c r="D89" s="78" t="inlineStr">
        <is>
          <t>ยาที่มีปัญหาระดับ 1 ต้องเรียกคืนทันที</t>
        </is>
      </c>
      <c r="E89" s="78" t="inlineStr">
        <is>
          <t>การเรียกเก็บยาคืนเป็นหน้าที่ของฝ่ายการตลาดและฝ่ายขาย</t>
        </is>
      </c>
      <c r="F89" s="78" t="inlineStr">
        <is>
          <t>ต้องรายงาน อย. ภายใน 15 วัน</t>
        </is>
      </c>
      <c r="G89" s="78" t="inlineStr">
        <is>
          <t>มีแผนกเรียกเก็บยาคืน</t>
        </is>
      </c>
      <c r="H89" s="78" t="inlineStr">
        <is>
          <t>ต้องเก็บสินค้าออกจากท้องตลาดได้เลยทันที</t>
        </is>
      </c>
      <c r="I89" s="62" t="inlineStr">
        <is>
          <t>2</t>
        </is>
      </c>
      <c r="J89" s="78" t="inlineStr">
        <is>
          <t>✅ คำตอบที่ถูกต้อง: ข้อ ข. การเรียกเก็บยาคืนเป็นหน้าที่ของฝ่ายการตลาดและฝ่ายขาย
🎯 ทำไมข้อนี้ถึงถูก: ตามหลักเกณฑ์ GMP/PIC/S บทที่ว่าด้วยข้อร้องเรียนและการเรียกเก็บยาคืน (Complaints and Product Recall) การเรียกเก็บยาคืนจะต้องมีบุคคลที่ได้รับมอบหมายและรับผิดชอบโดยตรง (designated person) ร่วมกับฝ่ายประกันคุณภาพ (Quality Assurance - QA) และผู้มีหน้าที่ปฏิบัติการ โดยต้องเป็นอิสระจากฝ่ายขายและการตลาด เพื่อให้การตัดสินใจด้านความปลอดภัยและคุณภาพของยาเป็นไปอย่างเที่ยงธรรมและไม่ถูกครอบงำด้วยผลประโยชน์เชิงพาณิชย์
🔍 ข้ออื่นผิดเพราะอะไร:
• ข้อ ก.: ยาที่มีปัญหาระดับ 1 (Class 1 recall ซึ่งเป็นอันตรายถึงแก่ชีวิต) ต้องดำเนินการเรียกคืนทันทีและรวดเร็วที่สุด (ภายใน 24-48 ชั่วโมง)
• ข้อ ค.: ผู้รับอนุญาตต้องจัดทำรายงานสรุปความคืบหน้าและการดำเนินการเรียกเก็บยาคืนส่งสำนักงานคณะกรรมการอาหารและยา (อย.) ภายในระยะเวลาที่กำหนด (รายงานขั้นต้นและรายงานผลสำเร็จ)
• ข้อ ง.: สถานประกอบการผลิตยาต้องมีระบบ ระเบียบปฏิบัติ (SOP) และคณะทำงานหรือผู้รับผิดชอบการเรียกเก็บยาคืนที่ชัดเจน
• ข้อ จ.: ผลิตภัณฑ์ยาที่ถูกเรียกคืนจะต้องถูกระงับการจำหน่ายและเก็บออกจากท้องตลาดโดยทันที พร้อมทั้งแยกเก็บไว้ในบริเวณกักกัน (quarantine area)</t>
        </is>
      </c>
      <c r="K89" s="62" t="inlineStr"/>
      <c r="L89" s="78" t="inlineStr">
        <is>
          <t>GMP and Product Recall</t>
        </is>
      </c>
      <c r="M89" s="62" t="inlineStr">
        <is>
          <t>Product</t>
        </is>
      </c>
      <c r="N89" s="78" t="inlineStr">
        <is>
          <t>[SOURCE: Pharma Plus เล่มม่วง 2 - ข้อสอบย้อนหลัง PLE-CC1 ปี 2564 วันที่ 1 ข้อ 71]</t>
        </is>
      </c>
      <c r="O89" s="62" t="inlineStr">
        <is>
          <t>ข้อสอบเก่า</t>
        </is>
      </c>
      <c r="P89" s="62" t="inlineStr">
        <is>
          <t>2564</t>
        </is>
      </c>
    </row>
    <row r="90" ht="409.6" customHeight="1" s="49">
      <c r="A90" s="62" t="n">
        <v>134</v>
      </c>
      <c r="B90" s="78" t="inlineStr">
        <is>
          <t>จากใบ COA benzoyl peroxide gel นอกจากหัวข้อ identification, pH, assay, microbial limit ควรทดสอบหัวข้ออะไรเพิ่มเติม</t>
        </is>
      </c>
      <c r="C90" s="62" t="inlineStr"/>
      <c r="D90" s="78" t="inlineStr">
        <is>
          <t>Delivery volume</t>
        </is>
      </c>
      <c r="E90" s="78" t="inlineStr">
        <is>
          <t>Weight variation</t>
        </is>
      </c>
      <c r="F90" s="78" t="inlineStr">
        <is>
          <t>Freeze thaw cycle</t>
        </is>
      </c>
      <c r="G90" s="78" t="inlineStr">
        <is>
          <t>Content uniformity</t>
        </is>
      </c>
      <c r="H90" s="78" t="inlineStr">
        <is>
          <t>Sterility test</t>
        </is>
      </c>
      <c r="I90" s="62" t="inlineStr">
        <is>
          <t>1</t>
        </is>
      </c>
      <c r="J90" s="78" t="inlineStr">
        <is>
          <t>✅ คำตอบที่ถูกต้อง: ข้อ ก. Delivery volume
🎯 ทำไมข้อนี้ถึงถูก: สำหรับยาเตรียมกึ่งแข็งรูปแบบเจลหรือครีมบรรจุในหลอด (semisolid topical dosage forms in tubes) ตามมาตรฐานข้อกำหนดของเภสัชตำรับ (Pharmacopeia) ในใบรับรองผลการตรวจวิเคราะห์ (Certificate of Analysis - COA) สำหรับการปล่อยผ่านรุ่นการผลิต (batch release) ต้องมีการทดสอบปริมาตรหรือน้ำหนักที่สามารถถ่ายหรือบีบออกมาใช้ได้จริงจากภาชนะบรรจุ เรียกว่า Minimum fill หรือ Deliverable volume / Delivered dose เพื่อประกันว่าผู้บริโภคจะได้รับปริมาณยาครบถ้วนตามฉลาก
🔍 ข้ออื่นผิดเพราะอะไร:
• ข้อ ข.: Weight variation เป็นการทดสอบความสม่ำเสมอของน้ำหนักสำหรับยาเม็ด แคปซูล หรือผงแห้ง ไม่ใช่ข้อกำหนดการปล่อยผ่านของเจลในหลอด
• ข้อ ค.: Freeze thaw cycle เป็นการทดสอบเร่งสภาวะความคงตัวในขั้นตอนการพัฒนาสูตรตำรับ (formulation development/stability testing) ไม่ใช่หัวข้อการตรวจสอบประจำรุ่นการผลิตในใบ COA
• ข้อ ง.: Content uniformity ใช้ทดสอบความสม่ำเสมอของปริมาณตัวยาในยาเม็ดหรือแคปซูลที่มีปริมาณตัวยาน้อย
• ข้อ จ.: Sterility test เป็นการทดสอบความปราศจากเชื้อสำหรับยาฉีดหรือยาหยอดตา ยาทารักษาสิวทั่วไปไม่ได้กำหนดให้เป็นยาปราศจากเชื้อ แต่ใช้เกณฑ์ Microbial limit test</t>
        </is>
      </c>
      <c r="K90" s="62" t="inlineStr"/>
      <c r="L90" s="78" t="inlineStr">
        <is>
          <t>Quality Control of Semisolid Dosage Forms</t>
        </is>
      </c>
      <c r="M90" s="62" t="inlineStr">
        <is>
          <t>Product</t>
        </is>
      </c>
      <c r="N90" s="78" t="inlineStr">
        <is>
          <t>[SOURCE: Pharma Plus เล่มม่วง 2 - ข้อสอบย้อนหลัง PLE-CC1 ปี 2564 วันที่ 1 ข้อ 75]</t>
        </is>
      </c>
      <c r="O90" s="62" t="inlineStr">
        <is>
          <t>ข้อสอบเก่า</t>
        </is>
      </c>
      <c r="P90" s="62" t="inlineStr">
        <is>
          <t>2564</t>
        </is>
      </c>
    </row>
    <row r="91" ht="409.6" customHeight="1" s="49">
      <c r="A91" s="62" t="n">
        <v>135</v>
      </c>
      <c r="B91" s="78" t="inlineStr">
        <is>
          <t>Total count ทดสอบด้วยเทคนิคอะไร หากต้องการเพาะเชื้อเพื่อนับจำนวนเชื้อวิธีใดเหมาะสมที่สุด</t>
        </is>
      </c>
      <c r="C91" s="62" t="inlineStr"/>
      <c r="D91" s="78" t="inlineStr">
        <is>
          <t>Pour plate</t>
        </is>
      </c>
      <c r="E91" s="78" t="inlineStr">
        <is>
          <t>Spread plate</t>
        </is>
      </c>
      <c r="F91" s="78" t="inlineStr">
        <is>
          <t>Agar slant</t>
        </is>
      </c>
      <c r="G91" s="78" t="inlineStr">
        <is>
          <t>Three sector streak</t>
        </is>
      </c>
      <c r="H91" s="78" t="inlineStr">
        <is>
          <t>Quadrant streak</t>
        </is>
      </c>
      <c r="I91" s="62" t="inlineStr">
        <is>
          <t>1</t>
        </is>
      </c>
      <c r="J91" s="78" t="inlineStr">
        <is>
          <t>✅ คำตอบที่ถูกต้อง: ข้อ ก. Pour plate
🎯 ทำไมข้อนี้ถึงถูก: ในการตรวจนับจำนวนจุลินทรีย์ทั้งหมด (Total Aerobic Microbial Count - TAMC) ตามมาตรฐานเภสัชตำรับ (Microbial Enumeration Tests) เทคนิค Pour plate method (หรือ Membrane filtration เมื่อตัวยาละลายน้ำ) เป็นวิธีมาตรฐานที่เหมาะสมที่สุดในการนับจำนวนโคโลนี เนื่องจากสามารถใส่ตัวอย่างสารละลายได้ปริมาตรมากกว่า (1 mL) และโคโลนีจะเจริญกระจายตัวสม่ำเสมอทั้งภายในเนื้อวุ้นและบนผิววุ้น ทำให้การนับจำนวนทำได้แม่นยำ
🔍 ข้ออื่นผิดเพราะอะไร:
• ข้อ ข.: Spread plate ใช้ปริมาตรตัวอย่างได้น้อยกว่า (ปกติ 0.1 mL) จึงมีความไวในการตรวจหาจำนวนเชื้อต่ำกว่า pour plate ในการทดสอบ microbial limit ทั่วไป
• ข้อ ค.: Agar slant ใช้สำหรับการเก็บรักษาและเพาะเลี้ยงสต็อกเชื้อบริสุทธิ์ (culture maintenance) ไม่สามารถใช้นับจำนวนจุลินทรีย์เชิงปริมาณได้
• ข้อ ง.: Three sector streak เป็นเทคนิคการสตรีกลงบนจานเพาะเชื้อเพื่อแยกเชื้อให้ได้โคโลนีเดี่ยว (isolation of single colonies) ไม่ใช่การนับจำนวนเชิงปริมาณ
• ข้อ จ.: Quadrant streak เป็นเทคนิคการสตรีก 4 ทิศทางเพื่อแยกเชื้อบริสุทธิ์ ไม่ใช่เทคนิคตรวจนับจำนวน</t>
        </is>
      </c>
      <c r="K91" s="62" t="inlineStr"/>
      <c r="L91" s="78" t="inlineStr">
        <is>
          <t>Microbiological Testing</t>
        </is>
      </c>
      <c r="M91" s="62" t="inlineStr">
        <is>
          <t>Product</t>
        </is>
      </c>
      <c r="N91" s="78" t="inlineStr">
        <is>
          <t>[SOURCE: Pharma Plus เล่มม่วง 2 - ข้อสอบย้อนหลัง PLE-CC1 ปี 2564 วันที่ 1 ข้อ 84]</t>
        </is>
      </c>
      <c r="O91" s="62" t="inlineStr">
        <is>
          <t>ข้อสอบเก่า</t>
        </is>
      </c>
      <c r="P91" s="62" t="inlineStr">
        <is>
          <t>2564</t>
        </is>
      </c>
    </row>
    <row r="92" ht="409.6" customHeight="1" s="49">
      <c r="A92" s="62" t="n">
        <v>136</v>
      </c>
      <c r="B92" s="78" t="inlineStr">
        <is>
          <t>[]
ให้ตารางการทดสอบดูความคงตัวของยาชนิดหนึ่งและให้กำหนดวันหมดอายุ (shelf-life) กำหนด % ยา LA = 112%
| ปริมาณตัวยาสำคัญ % | เวลา |
| 101 | 3 เดือน |
| 99 | 6 เดือน |
| 98 | 1 ปี |
| 88 | 2 ปี |
| 87 | 3 ปี |
คำถาม: ให้ตารางการทดสอบดูความคงตัวของยาชนิดหนึ่งและให้กำหนดวันหมดอายุ (shelf-life) กำหนด % ยา LA = 112% ควรมีอายุการใช้เท่าใด</t>
        </is>
      </c>
      <c r="C92" s="62" t="inlineStr"/>
      <c r="D92" s="78" t="inlineStr">
        <is>
          <t>3 เดือน</t>
        </is>
      </c>
      <c r="E92" s="78" t="inlineStr">
        <is>
          <t>6 เดือน</t>
        </is>
      </c>
      <c r="F92" s="78" t="inlineStr">
        <is>
          <t>1 ปี</t>
        </is>
      </c>
      <c r="G92" s="78" t="inlineStr">
        <is>
          <t>2 ปี</t>
        </is>
      </c>
      <c r="H92" s="78" t="inlineStr">
        <is>
          <t>3 ปี</t>
        </is>
      </c>
      <c r="I92" s="62" t="inlineStr">
        <is>
          <t>3</t>
        </is>
      </c>
      <c r="J92" s="78" t="inlineStr">
        <is>
          <t>✅ คำตอบที่ถูกต้อง: ข้อ ค. 1 ปี
🎯 ทำไมข้อนี้ถึงถูก: ตามมาตรฐานสากลและเภสัชตำรับ วันหมดอายุหรืออายุการใช้ (Shelf-life / t90) กำหนดจากช่วงเวลาที่ตัวยาสำคัญสลายตัวจนเหลือไม่น้อยกว่า 90% ของปริมาณที่ระบุบนฉลาก (90% of labeled amount / %LA) จากตารางผลการทดสอบ: ที่ 1 ปี มีปริมาณตัวยาสำคัญ 98% (ผ่านเกณฑ์ &gt;= 90%) แต่พอถึงเวลา 2 ปี ปริมาณตัวยาสำคัญลดลงเหลือ 88% ซึ่งตกเกณฑ์มาตรฐาน (น้อยกว่า 90%) ดังนั้นอายุการใช้ที่ยอมรับได้ตามเกณฑ์ความคงตัวจึงเท่ากับ 1 ปี
🔍 ข้ออื่นผิดเพราะอะไร:
• ข้อ ก.: 3 เดือน ตัวยายังเหลือสูงถึง 101% ยังไม่ถึงจุดกำหนดอายุการใช้
• ข้อ ข.: 6 เดือน ตัวยายังเหลือ 99% ยังมีความคงตัวดีและสามารถยืดอายุต่อไปได้ถึง 1 ปี
• ข้อ ง.: 2 ปี ปริมาณตัวยาเหลือเพียง 88% ซึ่งต่ำกว่าเกณฑ์มาตรฐาน 90% จึงไม่สามารถกำหนดอายุการใช้ถึง 2 ปีได้
• ข้อ จ.: 3 ปี ปริมาณตัวยาเหลือ 87% ซึ่งตกเกณฑ์มาตรฐานอย่างชัดเจน</t>
        </is>
      </c>
      <c r="K92" s="62" t="inlineStr"/>
      <c r="L92" s="78" t="inlineStr">
        <is>
          <t>Stability Testing and Shelf-life</t>
        </is>
      </c>
      <c r="M92" s="62" t="inlineStr">
        <is>
          <t>Product</t>
        </is>
      </c>
      <c r="N92" s="78" t="inlineStr">
        <is>
          <t>[SOURCE: Pharma Plus เล่มม่วง 2 - ข้อสอบย้อนหลัง PLE-CC1 ปี 2564 วันที่ 1 ข้อ 86]</t>
        </is>
      </c>
      <c r="O92" s="62" t="inlineStr">
        <is>
          <t>ข้อสอบเก่า</t>
        </is>
      </c>
      <c r="P92" s="62" t="inlineStr">
        <is>
          <t>2564</t>
        </is>
      </c>
    </row>
    <row r="93" ht="409.6" customHeight="1" s="49">
      <c r="A93" s="62" t="n">
        <v>137</v>
      </c>
      <c r="B93" s="78" t="inlineStr">
        <is>
          <t>ยา HCTZ 25 mg จากน้ำหนักเม็ดยา ทั้งเม็ด 100 mg ควรตรวจ uniformity of dosage unit ใน USP41 ด้วยวิธีใด</t>
        </is>
      </c>
      <c r="C93" s="62" t="inlineStr"/>
      <c r="D93" s="78" t="inlineStr">
        <is>
          <t>CU เพราะตัวยาสำคัญ น้อยกว่า 25 mg และ สัดส่วนตัวยาสำคัญคิด เป็น 25% ของน้ำหนักยาทั้งเม็ด</t>
        </is>
      </c>
      <c r="E93" s="78" t="inlineStr">
        <is>
          <t>CU เพราะตัวยาสำคัญ น้อยกว่า 25 mg หรือสัดส่วนตัวยาสำคัญคิด เป็น 25% ของน้ำหนักยาทั้งเม็ด</t>
        </is>
      </c>
      <c r="F93" s="78" t="inlineStr">
        <is>
          <t>WV เพราะตัวยาสำคัญ ตั้งแต่ 25 mg และสัดส่วนตัวยาสำคัญ คิดเป็น 25% ของน้ำหนักยาทั้งเม็ด</t>
        </is>
      </c>
      <c r="G93" s="78" t="inlineStr">
        <is>
          <t>WV เพราะตัวยาสำคัญตั้งแต่ 25 mg หรือ สัดส่วนตัวยาสำคัญคิดเป็น 25% ของน้ำหนักยาทั้งเม็ด</t>
        </is>
      </c>
      <c r="H93" s="78" t="inlineStr">
        <is>
          <t>WV เพราะตัวยาสำคัญตั้งแต่ 25 mg ขึ้นไป</t>
        </is>
      </c>
      <c r="I93" s="62" t="inlineStr">
        <is>
          <t>3</t>
        </is>
      </c>
      <c r="J93" s="78" t="inlineStr">
        <is>
          <t>✅ คำตอบที่ถูกต้อง: ข้อ ค. WV เพราะตัวยาสำคัญ ตั้งแต่ 25 mg และสัดส่วนตัวยาสำคัญ คิดเป็น 25% ของน้ำหนักยาทั้งเม็ด
🎯 ทำไมข้อนี้ถึงถูก: ตามข้อกำหนด USP &lt;905&gt; Uniformity of Dosage Units ยาเม็ดเคลือบฟิล์มหรือยาเม็ดไม่เคลือบจะสามารถใช้วิธี Weight Variation (WV) ได้ก็ต่อเมื่อเข้าเงื่อนไขครบทั้ง 2 ข้อคือ: (1) ปริมาณตัวยาสำคัญในแต่ละหน่วยต้องตั้งแต่ 25 mg ขึ้นไป (&gt;= 25 mg) และ (2) สัดส่วนของตัวยาสำคัญต้องคิดเป็นตั้งแต่ 25% ขึ้นไปของน้ำหนักยาทั้งหมด (drug load &gt;= 25%) ซึ่งยาเม็ด HCTZ 25 mg ในน้ำหนักเม็ด 100 mg มีตัวยาสำคัญ 25 mg และคิดเป็น 25% พอดี จึงสามารถทดสอบด้วยวิธี Weight Variation ได้
🔍 ข้ออื่นผิดเพราะอะไร:
• ข้อ ก.: ตัวยาสำคัญไม่ได้น้อยกว่า 25 mg และหากน้อยกว่า 25 mg จะต้องตรวจด้วย Content Uniformity (CU)
• ข้อ ข.: เงื่อนไขของการเลือกวิธีตรวจไม่ใช่เกณฑ์ 'หรือ' แต่การใช้ WV ต้องผ่านเกณฑ์ทั้งสองข้อพร้อมกัน
• ข้อ ง.: การใช้ Weight variation ต้องเข้าเกณฑ์ทั้งสองข้อเชื่อมด้วย 'และ' (&gt;= 25 mg และ drug load &gt;= 25%) ไม่ใช่ 'หรือ'
• ข้อ จ.: เกณฑ์ปริมาณตัวยาสำคัญตั้งแต่ 25 mg ขึ้นไปเพียงข้อเดียวยังไม่พอ ต้องพิจารณาสัดส่วน drug load ร่วมด้วย</t>
        </is>
      </c>
      <c r="K93" s="62" t="inlineStr"/>
      <c r="L93" s="78" t="inlineStr">
        <is>
          <t>Uniformity of Dosage Units</t>
        </is>
      </c>
      <c r="M93" s="62" t="inlineStr">
        <is>
          <t>Product</t>
        </is>
      </c>
      <c r="N93" s="78" t="inlineStr">
        <is>
          <t>[SOURCE: Pharma Plus เล่มม่วง 2 - ข้อสอบย้อนหลัง PLE-CC1 ปี 2564 วันที่ 1 ข้อ 93]</t>
        </is>
      </c>
      <c r="O93" s="62" t="inlineStr">
        <is>
          <t>ข้อสอบเก่า</t>
        </is>
      </c>
      <c r="P93" s="62" t="inlineStr">
        <is>
          <t>2564</t>
        </is>
      </c>
    </row>
    <row r="94" ht="409.6" customHeight="1" s="49">
      <c r="A94" s="62" t="n">
        <v>138</v>
      </c>
      <c r="B94" s="78" t="inlineStr">
        <is>
          <t>[จากใบ COA Cloxacillin]
จาก ใบ COA Cloxacillin
Composition: Each capsule contains: White Powder
Cloxacillin Sodium equiv. to cloxacillin 500 mg, starch, colloidal silicon dioxide, Mg stearate SLS, lactose
Test / Specifications / Results
- Appearance: White powder in the Green-Blue capsule No.0 / Conforms
- Identification: Positive for Cloxacillin / Positive
- Assay: 90.0 - 120.0 %LA / 99.0 % LA
- Average weight per capsule: 555.0 - 645.0 mg / 608.0 mg
- Weight variation: ±7.5% / 5.0%
- Disintegration time: Within 15 minutes / 9 minutes
- Dissolution test: NLT 80%(Q) of the labeled amount of C19H18ClN3O5S is dissolved in 60 minutes / 82.0, 88.0, 91.0, 84.0, 92.0, 99.0
- Water content: Medium pH 6.8, Apparatus I, Not more than 14.5% / 10.0%
คำถาม: จาก ใบ COA Cloxacillin ข้อใดถูก</t>
        </is>
      </c>
      <c r="C94" s="62" t="inlineStr"/>
      <c r="D94" s="78" t="inlineStr">
        <is>
          <t>ยาผ่าน การวิเคราะห์ ในทุกหัวข้อ</t>
        </is>
      </c>
      <c r="E94" s="78" t="inlineStr">
        <is>
          <t>การแตกตัวไม่ผ่าน เพราะได้น้อยกว่า 15 นาที</t>
        </is>
      </c>
      <c r="F94" s="78" t="inlineStr">
        <is>
          <t>Weight variation ไม่ผ่าน ได้น้อยกว่า 75%</t>
        </is>
      </c>
      <c r="G94" s="78" t="inlineStr">
        <is>
          <t>Dissolution ไม่ผ่าน ได้น้อยกว่า 85% ต้องทดสอบเพิ่ม</t>
        </is>
      </c>
      <c r="H94" s="78" t="inlineStr">
        <is>
          <t>การวิเคราะห์ตัวยาสำคัญไม่ผ่าน เพราะได้เป็น กว่า 90%</t>
        </is>
      </c>
      <c r="I94" s="62" t="inlineStr">
        <is>
          <t>1</t>
        </is>
      </c>
      <c r="J94" s="78" t="inlineStr">
        <is>
          <t>✅ คำตอบที่ถูกต้อง: ข้อ ก. ยาผ่าน การวิเคราะห์ ในทุกหัวข้อ
🎯 ทำไมข้อนี้ถึงถูก: เมื่อเปรียบเทียบผลการทดสอบ (Results) กับเกณฑ์มาตรฐาน (Specifications): Appearance สอดคล้อง (Conforms), Identification ให้ผลบวก, Assay ได้ 99.0% (เกณฑ์ 90.0-120.0%), Average weight ได้ 608.0 mg (เกณฑ์ 555.0-645.0 mg), Weight variation ได้ 5.0% (เกณฑ์ไม่เกิน +-7.5%), Disintegration ได้ 9 นาที (เกณฑ์ไม่เกิน 15 นาที), Dissolution ทุกหน่วยละลายได้มากกว่า 80% (Q) ใน 60 นาที (ค่าต่ำสุดคือ 82.0% ผ่านเกณฑ์ S1), Water content ได้ 10.0% (เกณฑ์ไม่เกิน 14.5%) สรุปได้ว่าผ่านการวิเคราะห์ครบถ้วนทุกหัวข้อ
🔍 ข้ออื่นผิดเพราะอะไร:
• ข้อ ข.: เกณฑ์การแตกตัวกำหนดไว้ว่าต้องแตกตัวภายใน 15 นาที (Within 15 minutes) ผลทดสอบได้ 9 นาทีจึงถือว่าผ่านเกณฑ์อย่างถูกต้อง
• ข้อ ค.: เกณฑ์ความแปรปรวนของน้ำหนักคือ +-7.5% ผลที่ได้คือ 5.0% ซึ่งอยู่ในเกณฑ์ยอมรับ
• ข้อ ง.: เกณฑ์การละลายคือ NLT 80% (Q) ผลที่ได้ของทั้ง 6 แคปซูลคือ 82, 88, 91, 84, 92, 99% ซึ่งทุกหน่วยมากกว่า Q+5% (&gt;=85%) ผ่านการทดสอบในขั้น Stage 1 (S1) ทันที
• ข้อ จ.: ผล Assay ได้ 99.0% ซึ่งอยู่ในช่วงมาตรฐาน 90.0-120.0% LA จึงถือว่าผ่านเกณฑ์อย่างสมบูรณ์</t>
        </is>
      </c>
      <c r="K94" s="62" t="inlineStr"/>
      <c r="L94" s="78" t="inlineStr">
        <is>
          <t>Certificate of Analysis Evaluation</t>
        </is>
      </c>
      <c r="M94" s="62" t="inlineStr">
        <is>
          <t>Product</t>
        </is>
      </c>
      <c r="N94" s="78" t="inlineStr">
        <is>
          <t>[SOURCE: Pharma Plus เล่มม่วง 2 - ข้อสอบย้อนหลัง PLE-CC1 ปี 2564 วันที่ 1 ข้อ 96]</t>
        </is>
      </c>
      <c r="O94" s="62" t="inlineStr">
        <is>
          <t>ข้อสอบเก่า</t>
        </is>
      </c>
      <c r="P94" s="62" t="inlineStr">
        <is>
          <t>2564</t>
        </is>
      </c>
    </row>
    <row r="95" ht="409.6" customHeight="1" s="49">
      <c r="A95" s="62" t="n">
        <v>139</v>
      </c>
      <c r="B95" s="78" t="inlineStr">
        <is>
          <t>Residue on ignition คือการตรวจอะไร</t>
        </is>
      </c>
      <c r="C95" s="62" t="inlineStr"/>
      <c r="D95" s="78" t="inlineStr">
        <is>
          <t>เพื่อหาปริมาณ organic impurity</t>
        </is>
      </c>
      <c r="E95" s="78" t="inlineStr">
        <is>
          <t>เพื่อหาปริมาณ inorganic impurity</t>
        </is>
      </c>
      <c r="F95" s="78" t="inlineStr">
        <is>
          <t>เพื่อพิสูจน์ว่า organic impurity เป็นสารใด</t>
        </is>
      </c>
      <c r="G95" s="78" t="inlineStr">
        <is>
          <t>เพื่อพิสูจน์ว่า inorganic impurity เป็นสารใด</t>
        </is>
      </c>
      <c r="H95" s="78" t="inlineStr">
        <is>
          <t>เพื่อหาปริมาณสารที่ระเหยง่าย</t>
        </is>
      </c>
      <c r="I95" s="62" t="inlineStr">
        <is>
          <t>2</t>
        </is>
      </c>
      <c r="J95" s="78" t="inlineStr">
        <is>
          <t>✅ คำตอบที่ถูกต้อง: ข้อ ข. เพื่อหาปริมาณ inorganic impurity
🎯 ทำไมข้อนี้ถึงถูก: การทดสอบ Residue on Ignition (หรือ Sulfated Ash ตามข้อกำหนด USP &lt;281&gt;) เป็นการทดสอบเพื่อวัดปริมาณสารปนเปื้อนประเภทอนินทรีย์ (inorganic impurities) ที่เหลืออยู่หลังจากการเผาไหม้สารตัวอย่างอินทรีย์ที่อุณหภูมิสูงประมาณ 600-800 องศาเซลเซียส ร่วมกับกรดซัลฟิวริก โดยสารอินทรีย์จะถูกเผาไหม้กลายเป็นก๊าซคาร์บอนไดออกไซด์และน้ำระเหยออกไปทั้งหมด เหลือเพียงเถ้าเกลือซัลเฟตของแร่ธาตุอนินทรีย์
🔍 ข้ออื่นผิดเพราะอะไร:
• ข้อ ก.: การหาปริมาณ organic impurity มักใช้เทคนิคทางโครมาโทกราฟี เช่น HPLC หรือ GC
• ข้อ ค.: การพิสูจน์เอกลักษณ์สารอินทรีย์ใช้เทคนิค IR, NMR หรือ Mass Spectrometry
• ข้อ ง.: การทดสอบ residue on ignition เป็นการชั่งน้ำหนักหาปริมาณเชิงปริมาณ (quantitative test) ไม่ได้เป็นการพิสูจน์เอกลักษณ์เชิงคุณภาพว่าเป็นธาตุใด
• ข้อ จ.: การหาปริมาณสารระเหยง่ายหรือน้ำใช้วิธี Loss on Drying (LOD) หรือ Karl Fischer titration</t>
        </is>
      </c>
      <c r="K95" s="62" t="inlineStr"/>
      <c r="L95" s="78" t="inlineStr">
        <is>
          <t>Pharmacopeial Testing</t>
        </is>
      </c>
      <c r="M95" s="62" t="inlineStr">
        <is>
          <t>Product</t>
        </is>
      </c>
      <c r="N95" s="78" t="inlineStr">
        <is>
          <t>[SOURCE: Pharma Plus เล่มม่วง 2 - ข้อสอบย้อนหลัง PLE-CC1 ปี 2564 วันที่ 1 ข้อ 99]</t>
        </is>
      </c>
      <c r="O95" s="62" t="inlineStr">
        <is>
          <t>ข้อสอบเก่า</t>
        </is>
      </c>
      <c r="P95" s="62" t="inlineStr">
        <is>
          <t>2564</t>
        </is>
      </c>
    </row>
    <row r="96" ht="409.6" customHeight="1" s="49">
      <c r="A96" s="62" t="n">
        <v>140</v>
      </c>
      <c r="B96" s="78" t="inlineStr">
        <is>
          <t>การทดสอบเพื่อควบคุมคุณภาพยาฉีด ข้อใดผิด</t>
        </is>
      </c>
      <c r="C96" s="62" t="inlineStr"/>
      <c r="D96" s="78" t="inlineStr">
        <is>
          <t>Sterility tests</t>
        </is>
      </c>
      <c r="E96" s="78" t="inlineStr">
        <is>
          <t>Particulate matter</t>
        </is>
      </c>
      <c r="F96" s="78" t="inlineStr">
        <is>
          <t>Pyrogen test</t>
        </is>
      </c>
      <c r="G96" s="78" t="inlineStr">
        <is>
          <t>Safety test</t>
        </is>
      </c>
      <c r="H96" s="78" t="inlineStr">
        <is>
          <t>Microbial limit test</t>
        </is>
      </c>
      <c r="I96" s="62" t="inlineStr">
        <is>
          <t>5</t>
        </is>
      </c>
      <c r="J96" s="78" t="inlineStr">
        <is>
          <t>✅ คำตอบที่ถูกต้อง: ข้อ จ. Microbial limit test
🎯 ทำไมข้อนี้ถึงถูก: ยาฉีด (Injections / Parenteral preparations) จัดเป็นยาปราศจากเชื้อ (Sterile dosage form) ซึ่งต้องผ่านการทดสอบความปราศจากเชื้ออย่างสมบูรณ์แบบคือ Sterility test (USP &lt;71&gt;) ส่วนการทดสอบ Microbial limit test (USP &lt;61&gt;/&lt;62&gt;) เป็นการทดสอบนับจำนวนและจำกัดเชื้อสำหรับยาที่ไม่ปราศจากเชื้อ (Non-sterile preparations) เช่น ยาเม็ด ยาน้ำรับประทาน หรือยาทาภายนอก จึงไม่นำมาใช้ควบคุมคุณภาพยาฉีด
🔍 ข้ออื่นผิดเพราะอะไร:
• ข้อ ก.: Sterility test เป็นการทดสอบภาคบังคับเพื่อยืนยันว่ายาฉีดไม่มีจุลชีพที่มีชีวิตอยู่เลย
• ข้อ ข.: Particulate matter in injections (USP &lt;788&gt;) เป็นการทดสอบอนุภาคแปลกปลอมขนาดเล็กที่ไม่ละลายในยาฉีดเพื่อป้องกันการอุดตันเส้นเลือด
• ข้อ ค.: Bacterial endotoxins test หรือ Pyrogen test เป็นการทดสอบสารก่อไข้ซึ่งเป็นข้อกำหนดสำคัญของยาฉีด
• ข้อ ง.: Safety test (หรือ Biological reactivity / abnormal toxicity test) มีกำหนดในเภสัชตำรับสำหรับยาชีววัตถุและยาฉีดบางประเภท</t>
        </is>
      </c>
      <c r="K96" s="62" t="inlineStr"/>
      <c r="L96" s="78" t="inlineStr">
        <is>
          <t>Sterile Preparations Quality Control</t>
        </is>
      </c>
      <c r="M96" s="62" t="inlineStr">
        <is>
          <t>Product</t>
        </is>
      </c>
      <c r="N96" s="78" t="inlineStr">
        <is>
          <t>[SOURCE: Pharma Plus เล่มม่วง 2 - ข้อสอบย้อนหลัง PLE-CC1 ปี 2564 วันที่ 1 ข้อ 106]</t>
        </is>
      </c>
      <c r="O96" s="62" t="inlineStr">
        <is>
          <t>ข้อสอบเก่า</t>
        </is>
      </c>
      <c r="P96" s="62" t="inlineStr">
        <is>
          <t>2564</t>
        </is>
      </c>
    </row>
    <row r="97" ht="409.6" customHeight="1" s="49">
      <c r="A97" s="62" t="n">
        <v>141</v>
      </c>
      <c r="B97" s="78" t="inlineStr">
        <is>
          <t>[การทดสอบความคงตัวของยาตามเกณฑ์อาเซียน]
การกำหนดสภาวะการทดสอบความคงตัวระยะยาว (long-term stability testing) สำหรับยาสำเร็จรูปในประเทศไทย
คำถาม: สภาวะในการทดสอบความคงตัวของยาในประเทศไทย ใช้สภาวะใด</t>
        </is>
      </c>
      <c r="C97" s="62" t="inlineStr"/>
      <c r="D97" s="78" t="inlineStr">
        <is>
          <t>25 °C / 70% RH</t>
        </is>
      </c>
      <c r="E97" s="78" t="inlineStr">
        <is>
          <t>25 °C / 75% RH</t>
        </is>
      </c>
      <c r="F97" s="78" t="inlineStr">
        <is>
          <t>30 °C / 70% RH</t>
        </is>
      </c>
      <c r="G97" s="78" t="inlineStr">
        <is>
          <t>30 °C / 75% RH</t>
        </is>
      </c>
      <c r="H97" s="78" t="inlineStr">
        <is>
          <t>40 °C / 70% RH</t>
        </is>
      </c>
      <c r="I97" s="62" t="inlineStr">
        <is>
          <t>4</t>
        </is>
      </c>
      <c r="J97" s="78" t="inlineStr">
        <is>
          <t>✅ คำตอบที่ถูกต้อง: ข้อ ง. 30 °C / 75% RH
🎯 ทำไมข้อนี้ถึงถูก:
ประเทศไทยจัดอยู่ในเขตภูมิอากาศโซนร้อนชื้นสูง คือ Climatic Zone IVb (hot and very humid) ตามแนวทาง ASEAN Harmonization on Stability Study of Drug Product ซึ่งกำหนดสภาวะการทดสอบความคงตัวระยะยาว (real-time/long-term testing) ที่อุณหภูมิ 30 องศาเซลเซียส บวกหรือลบ 2 องศาเซลเซียส และความชื้นสัมพัทธ์ 75% RH บวกหรือลบ 5% RH
🔍 ข้ออื่นผิดเพราะอะไร:
• ข้อ ก. 25 °C / 70% RH: ไม่ใช่ค่ามาตรฐานของทั้ง ICH และ ASEAN stability guidelines
• ข้อ ข. 25 °C / 75% RH: ไม่ตรงกับสภาวะ Zone IVb โดยอุณหภูมิ 25 °C เป็นสภาวะของ Zone II (subtropical)
• ข้อ ค. 30 °C / 70% RH: ไม่ตรงกับเกณฑ์ปัจจุบันของ Zone IVb ซึ่งกำหนดความชื้นสัมพัทธ์ไว้ที่ 75% RH
• ข้อ จ. 40 °C / 70% RH: สภาวะการทดสอบแบบเร่ง (accelerated testing) ตามเกณฑ์อาเซียนคือ 40 °C / 75% RH ไม่ใช่ 70% RH</t>
        </is>
      </c>
      <c r="K97" s="62" t="inlineStr"/>
      <c r="L97" s="78" t="inlineStr">
        <is>
          <t>Drug Stability Testing</t>
        </is>
      </c>
      <c r="M97" s="62" t="inlineStr">
        <is>
          <t>Product</t>
        </is>
      </c>
      <c r="N97" s="78" t="inlineStr">
        <is>
          <t>[SOURCE: Pharma Plus เล่มม่วง 2 - ข้อสอบย้อนหลัง PLE-CC1 ปี 2564 วันที่ 2 ข้อ 7]</t>
        </is>
      </c>
      <c r="O97" s="62" t="inlineStr">
        <is>
          <t>ข้อสอบเก่า</t>
        </is>
      </c>
      <c r="P97" s="62" t="inlineStr">
        <is>
          <t>2564</t>
        </is>
      </c>
    </row>
    <row r="98" ht="409.6" customHeight="1" s="49">
      <c r="A98" s="62" t="n">
        <v>142</v>
      </c>
      <c r="B98" s="78" t="inlineStr">
        <is>
          <t>[การควบคุมคุณภาพยาฉีด (Quality Control of Parenterals)]
รายการทดสอบการควบคุมคุณภาพตามเภสัชตำรับสำหรับยาฉีด Diazepam Injection
คำถาม: Diazepam IV ไม่จำเป็นต้องตรวจอะไร</t>
        </is>
      </c>
      <c r="C98" s="62" t="inlineStr"/>
      <c r="D98" s="78" t="inlineStr">
        <is>
          <t>pH</t>
        </is>
      </c>
      <c r="E98" s="78" t="inlineStr">
        <is>
          <t>Pyrogen</t>
        </is>
      </c>
      <c r="F98" s="78" t="inlineStr">
        <is>
          <t>Leakage test</t>
        </is>
      </c>
      <c r="G98" s="78" t="inlineStr">
        <is>
          <t>Safety test</t>
        </is>
      </c>
      <c r="H98" s="78" t="inlineStr">
        <is>
          <t>Deliverable volume</t>
        </is>
      </c>
      <c r="I98" s="62" t="inlineStr">
        <is>
          <t>4</t>
        </is>
      </c>
      <c r="J98" s="78" t="inlineStr">
        <is>
          <t>✅ คำตอบที่ถูกต้อง: ข้อ ง. Safety test
🎯 ทำไมข้อนี้ถึงถูก:
การทดสอบความปลอดภัยทางชีวภาพแบบดั้งเดิม (Abnormal toxicity test หรือ General safety test ในสัตว์ทดลอง) ได้ถูกยกเลิกและถอดออกจากเภสัชตำรับสากล (USP และ Ph. Eur.) สำหรับผลิตภัณฑ์ยาเคมีสังเคราะห์ส่วนใหญ่รวมถึง Diazepam injection เนื่องจากขาดความจำเพาะและใช้การควบคุมคุณภาพทางเคมีกายภาพที่แม่นยำแทน ส่วน pH, Pyrogen/Bacterial endotoxins, Leakage test สำหรับแอมพูล และ Deliverable volume/Extractable volume ยังคงเป็นการทดสอบมาตรฐานตาม Pharmacopoeia
🔍 ข้ออื่นผิดเพราะอะไร:
• ข้อ ก. pH: เป็นข้อกำหนดสำคัญเนื่องจาก Diazepam มีความสามารถในการละลายขึ้นกับ pH สูง หาก pH เบี่ยงเบนอาจเกิดการตกตะกอนของตัวยา
• ข้อ ข. Pyrogen: เป็นข้อกำหนดบังคับสำหรับยาฉีดทุกชนิดเพื่อป้องกันภาวะ febrile reaction
• ข้อ ค. Leakage test: เป็นการทดสอบมาตรฐานสำหรับหลอดแอมพูลแก้วเพื่อยืนยันความสมบูรณ์ของการปิดผนึก (closure integrity)
• ข้อ จ. Deliverable volume: ต้องตรวจปริมาตรยาที่สามารถดูดออกมาใช้ได้จริงตามข้อกำหนด Pharmacopoeia</t>
        </is>
      </c>
      <c r="K98" s="62" t="inlineStr"/>
      <c r="L98" s="78" t="inlineStr">
        <is>
          <t>Parenteral Quality Control</t>
        </is>
      </c>
      <c r="M98" s="62" t="inlineStr">
        <is>
          <t>Product</t>
        </is>
      </c>
      <c r="N98" s="78" t="inlineStr">
        <is>
          <t>[SOURCE: Pharma Plus เล่มม่วง 2 - ข้อสอบย้อนหลัง PLE-CC1 ปี 2564 วันที่ 2 ข้อ 39]</t>
        </is>
      </c>
      <c r="O98" s="62" t="inlineStr">
        <is>
          <t>ข้อสอบเก่า</t>
        </is>
      </c>
      <c r="P98" s="62" t="inlineStr">
        <is>
          <t>2564</t>
        </is>
      </c>
    </row>
    <row r="99" ht="28" customHeight="1" s="49">
      <c r="A99" s="62" t="n">
        <v>143</v>
      </c>
      <c r="B99" s="78" t="inlineStr">
        <is>
          <t>[กรณีศึกษา]
จาก monograph การควบคุมคุณภาพยาเม็ด diclofenac sodium delayed tablet (USP Dissolution &lt;711&gt; Method B under Apparatus 1 and Apparatus 2, Delayed-Release Dosage Forms; ACID STAGE: 0.1 N HCl 900 mL; BUFFER STAGE: pH 6.8 Phosphate buffer 900 mL; Tolerances: Not less than 75% (Q) of the labeled amount of C14H10Cl2NNaO2 is dissolved)
คำถาม: จาก monograph การควบคุมคุณภาพยาเม็ด diclofenac sodium delayed tablet ข้อใดถูกต้อง</t>
        </is>
      </c>
      <c r="C99" s="78" t="inlineStr"/>
      <c r="D99" s="78" t="inlineStr">
        <is>
          <t>ใช้ basket apparatus</t>
        </is>
      </c>
      <c r="E99" s="78" t="inlineStr">
        <is>
          <t>เป็นการทดสอบหัวข้อ dissolution</t>
        </is>
      </c>
      <c r="F99" s="78" t="inlineStr">
        <is>
          <t>เป็นการทดสอบหัวข้อ disintegration</t>
        </is>
      </c>
      <c r="G99" s="78" t="inlineStr">
        <is>
          <t>เป็นการทดสอบหัวข้อ uniformity of dosage unit</t>
        </is>
      </c>
      <c r="H99" s="78" t="inlineStr">
        <is>
          <t>ต้องมีตัวยาสลายไม่น้อยกว่า 75% ของปริมาณยาที่ระบุบนฉลาก</t>
        </is>
      </c>
      <c r="I99" s="62" t="inlineStr">
        <is>
          <t>2</t>
        </is>
      </c>
      <c r="J99" s="78" t="inlineStr">
        <is>
          <t>✅ คำตอบที่ถูกต้อง: ข้อ ข. เป็นการทดสอบหัวข้อ dissolution
🎯 ทำไมข้อนี้ถึงถูก:
หัวข้อ monograph ระบุชัดเจนว่า 'USP Dissolution &lt;711&gt; Method B under Apparatus 1 and Apparatus 2, Delayed-Release Dosage Forms; ACID STAGE ... BUFFER STAGE ... Tolerances: Not less than 75% (Q) of the labeled amount ... is dissolved' ซึ่งเป็นการทดสอบการละลายของตัวยา (dissolution testing)
🔍 ข้ออื่นผิดเพราะอะไร:
• • ข้อ ก.: Monograph ระบุว่าทดสอบภายใต้ Apparatus 1 (basket) และ Apparatus 2 (paddle) จึงไม่ได้จำกัดเฉพาะ basket apparatus เพียงอย่างเดียว
• ข้อ ค.: ไม่ใช่การทดสอบหัวข้อ disintegration (&lt;701&gt;) ซึ่งทดสอบการแตกกระจายตัวของยาเม็ด
• ข้อ ง.: ไม่ใช่การทดสอบ uniformity of dosage units (&lt;905&gt;) ซึ่งตรวจความสม่ำเสมอของตัวยาหรือน้ำหนักยา
• ข้อ จ.: ข้อความคลาดเคลื่อน คำว่า 'dissolved' หมายถึงตัวยาต้องละลายออกมา ไม่น้อยกว่า 75% (Q) ไม่ใช่ตัวยาสลายตัว (degradation)</t>
        </is>
      </c>
      <c r="K99" s="78" t="inlineStr">
        <is>
          <t>Quality Control Testing</t>
        </is>
      </c>
      <c r="L99" s="78" t="inlineStr">
        <is>
          <t>USP Dissolution testing for delayed-release dosage forms</t>
        </is>
      </c>
      <c r="M99" s="62" t="inlineStr">
        <is>
          <t>ปานกลาง</t>
        </is>
      </c>
      <c r="N99" s="62" t="inlineStr">
        <is>
          <t>ข้อสอบเก่า</t>
        </is>
      </c>
      <c r="O99" s="78" t="inlineStr">
        <is>
          <t>[SOURCE: Pharma Plus เล่มม่วง 2 - ข้อสอบย้อนหลัง PLE-CC1 ปี 2565 ข้อ 38]</t>
        </is>
      </c>
      <c r="P99" s="62" t="n">
        <v>2565</v>
      </c>
    </row>
    <row r="100" ht="28" customHeight="1" s="49">
      <c r="A100" s="62" t="n">
        <v>144</v>
      </c>
      <c r="B100" s="78" t="inlineStr">
        <is>
          <t>การศึกษาความคงตัวในสภาวะเร่งตาม ASEAN guideline คือข้อใด</t>
        </is>
      </c>
      <c r="C100" s="78" t="inlineStr"/>
      <c r="D100" s="78" t="inlineStr">
        <is>
          <t>30/75 6 เดือน</t>
        </is>
      </c>
      <c r="E100" s="78" t="inlineStr">
        <is>
          <t>40/75 6 เดือน</t>
        </is>
      </c>
      <c r="F100" s="78" t="inlineStr">
        <is>
          <t>35/70 6 เดือน</t>
        </is>
      </c>
      <c r="G100" s="78" t="inlineStr">
        <is>
          <t>30/75 12 เดือน</t>
        </is>
      </c>
      <c r="H100" s="78" t="inlineStr">
        <is>
          <t>40/75 12 เดือน</t>
        </is>
      </c>
      <c r="I100" s="62" t="inlineStr">
        <is>
          <t>2</t>
        </is>
      </c>
      <c r="J100" s="78" t="inlineStr">
        <is>
          <t>✅ คำตอบที่ถูกต้อง: ข้อ ข. 40/75 6 เดือน
🎯 ทำไมข้อนี้ถึงถูก:
ตามแนวทางการศึกษาความคงสภาพของยาในภูมิภาคอาเซียน (ASEAN Guideline on Stability Study of Drug Product) สภาวะเร่ง (accelerated condition) กำหนดไว้ที่อุณหภูมิ 40 องศาเซลเซียส ความชื้นสัมพัทธ์ร้อยละ 75 (40/75) เป็นระยะเวลา 6 เดือน
🔍 ข้ออื่นผิดเพราะอะไร:
• ข้อ ก.: สภาวะ 30 องศาเซลเซียส / 75% RH เป็นสภาวะระยะยาว (long-term / real-time testing) สำหรับ Zone IVb ไม่ใช่สภาวะเร่ง
• ข้อ ค.: สภาวะ 35 องศาเซลเซียส / 70% RH ไม่ใช่สภาวะมาตรฐานตามข้อกำหนดของ ICH หรือ ASEAN
• ข้อ ง.: 30 องศาเซลเซียส / 75% RH เป็นสภาวะระยะยาวขั้นต่ำ 12 เดือน ไม่ใช่สภาวะเร่ง
• ข้อ จ.: สภาวะเร่งกำหนดระยะเวลาการศึกษามาตรฐานไว้ที่ 6 เดือน ไม่ใช่ 12 เดือน</t>
        </is>
      </c>
      <c r="K100" s="78" t="inlineStr">
        <is>
          <t>Stability Testing Guidelines</t>
        </is>
      </c>
      <c r="L100" s="78" t="inlineStr">
        <is>
          <t>ASEAN Accelerated Stability Conditions (40 C / 75% RH for 6 Months)</t>
        </is>
      </c>
      <c r="M100" s="62" t="inlineStr">
        <is>
          <t>ยาก</t>
        </is>
      </c>
      <c r="N100" s="62" t="inlineStr">
        <is>
          <t>ข้อสอบเก่า</t>
        </is>
      </c>
      <c r="O100" s="78" t="inlineStr">
        <is>
          <t>[SOURCE: Pharma Plus เล่มม่วง 2 - ข้อสอบย้อนหลัง PLE-CC1 ปี 2565 ข้อ 87]</t>
        </is>
      </c>
      <c r="P100" s="62" t="n">
        <v>2565</v>
      </c>
    </row>
    <row r="101" ht="28" customHeight="1" s="49">
      <c r="A101" s="62" t="n">
        <v>145</v>
      </c>
      <c r="B101" s="78" t="inlineStr">
        <is>
          <t>ในการผลิตยาต้านวัณโรค การควบคุมคุณภาพตาม USP กำหนดว่าห้ามพบเชื้อใด</t>
        </is>
      </c>
      <c r="C101" s="78" t="inlineStr"/>
      <c r="D101" s="78" t="inlineStr">
        <is>
          <t>E. coli</t>
        </is>
      </c>
      <c r="E101" s="78" t="inlineStr">
        <is>
          <t>Candida albican</t>
        </is>
      </c>
      <c r="F101" s="78" t="inlineStr">
        <is>
          <t>Bacillus subtilis</t>
        </is>
      </c>
      <c r="G101" s="78" t="inlineStr">
        <is>
          <t>Aspergillus niger</t>
        </is>
      </c>
      <c r="H101" s="78" t="inlineStr">
        <is>
          <t>Enterobacter spp.</t>
        </is>
      </c>
      <c r="I101" s="62" t="inlineStr">
        <is>
          <t>1</t>
        </is>
      </c>
      <c r="J101" s="78" t="inlineStr">
        <is>
          <t>✅ คำตอบที่ถูกต้อง: ข้อ ก. E. coli
🎯 ทำไมข้อนี้ถึงถูก:
ยาต้านวัณโรคอยู่ในรูปแบบยารับประทาน (non-sterile oral dosage forms) ซึ่งตามข้อกำหนดของ USP &lt;1111&gt; กำหนดเกณฑ์ทดสอบ absence of specified microorganisms ว่า ต้องไม่พบเชื้อ Escherichia coli (Absence of E. coli in 1 g or 1 mL)
🔍 ข้ออื่นผิดเพราะอะไร:
• ข้อ ข.: Candida albicans เป็นเชื้อที่กำหนดว่าห้ามพบในยาใช้สำหรับช่องคลอด (vaginal preparations)
• ข้อ ค.: Bacillus subtilis ใช้เป็นตัวแทนเชื้อแบคทีเรียในการทดสอบ microbial assay ของยาปฏิชีวนะ ไม่ใช่ specified microorganism ที่ห้ามพบ
• ข้อ ง.: Aspergillus niger นิยมใช้เป็นเชื้อทดสอบใน Antimicrobial Effectiveness Testing (AET) ตาม USP &lt;51&gt;
• ข้อ จ.: Enterobacter spp. เป็นเชื้อในกลุ่ม bile-tolerant gram-negative bacteria ซึ่งกำหนดเกณฑ์จำนวนรวม แต่ USP ระบุชื่อจำเพาะว่าห้ามพบ E. coli</t>
        </is>
      </c>
      <c r="K101" s="78" t="inlineStr">
        <is>
          <t>Microbiological Quality Control</t>
        </is>
      </c>
      <c r="L101" s="78" t="inlineStr">
        <is>
          <t>USP Specified Microorganisms in Oral Solid Dosage Forms (E. coli)</t>
        </is>
      </c>
      <c r="M101" s="62" t="inlineStr">
        <is>
          <t>ปานกลาง</t>
        </is>
      </c>
      <c r="N101" s="62" t="inlineStr">
        <is>
          <t>ข้อสอบเก่า</t>
        </is>
      </c>
      <c r="O101" s="78" t="inlineStr">
        <is>
          <t>[SOURCE: Pharma Plus เล่มม่วง 2 - ข้อสอบย้อนหลัง PLE-CC1 ปี 2565 ข้อ 95]</t>
        </is>
      </c>
      <c r="P101" s="62" t="n">
        <v>2565</v>
      </c>
    </row>
    <row r="102" ht="28" customHeight="1" s="49">
      <c r="A102" s="62" t="n">
        <v>146</v>
      </c>
      <c r="B102" s="78" t="inlineStr">
        <is>
          <t>หัวข้อทดสอบการควบคุมคุณภาพการนำส่งยาชนิดแผ่นแปะผิวหนังตาม USP คือข้อใด</t>
        </is>
      </c>
      <c r="C102" s="78" t="inlineStr"/>
      <c r="D102" s="78" t="inlineStr">
        <is>
          <t>Assay</t>
        </is>
      </c>
      <c r="E102" s="78" t="inlineStr">
        <is>
          <t>Impurities</t>
        </is>
      </c>
      <c r="F102" s="78" t="inlineStr">
        <is>
          <t>Description</t>
        </is>
      </c>
      <c r="G102" s="78" t="inlineStr">
        <is>
          <t>Identification</t>
        </is>
      </c>
      <c r="H102" s="78" t="inlineStr">
        <is>
          <t>Uniformity of dosage unit</t>
        </is>
      </c>
      <c r="I102" s="62" t="inlineStr">
        <is>
          <t>5</t>
        </is>
      </c>
      <c r="J102" s="78" t="inlineStr">
        <is>
          <t>✅ คำตอบที่ถูกต้อง: ข้อ จ. Uniformity of dosage unit
🎯 ทำไมข้อนี้ถึงถูก:
แผ่นแปะผิวหนัง (transdermal systems) ตามเภสัชตำรับ USP มีข้อกำหนดหัวข้อทดสอบการควบคุมคุณภาพที่สำคัญและเฉพาะเจาะจง คือ Uniformity of dosage units (ประเมิน weight variation หรือ dosage uniformity) และ In-vitro release testing
🔍 ข้ออื่นผิดเพราะอะไร:
• ข้อ ก.: Assay เป็นหัวข้อทดสอบทั่วไปสำหรับยาทุกประเภท ไม่ใช่ข้อกำหนดจำเพาะที่เน้นของ transdermal delivery
• ข้อ ข.: Impurities เป็นการทดสอบสารปนเปื้อนทั่วไปที่มีในยาทุกรูปแบบ
• ข้อ ค.: Description เป็นการตรวจลักษณะทางกายภาพภายนอกทั่วไป
• ข้อ ง.: Identification เป็นการทดสอบเอกลักษณ์ทางเคมีที่มีในเภสัชตำรับของยาทุกชนิด</t>
        </is>
      </c>
      <c r="K102" s="78" t="inlineStr">
        <is>
          <t>Quality Control of Transdermal Systems</t>
        </is>
      </c>
      <c r="L102" s="78" t="inlineStr">
        <is>
          <t>USP In Vitro Release Testing / Dissolution for Transdermal Delivery</t>
        </is>
      </c>
      <c r="M102" s="62" t="inlineStr">
        <is>
          <t>ยาก</t>
        </is>
      </c>
      <c r="N102" s="62" t="inlineStr">
        <is>
          <t>ข้อสอบเก่า</t>
        </is>
      </c>
      <c r="O102" s="78" t="inlineStr">
        <is>
          <t>[SOURCE: Pharma Plus เล่มม่วง 2 - ข้อสอบย้อนหลัง PLE-CC1 ปี 2565 ข้อ 96]</t>
        </is>
      </c>
      <c r="P102" s="62" t="n">
        <v>2565</v>
      </c>
    </row>
    <row r="103" ht="28" customHeight="1" s="49">
      <c r="A103" s="62" t="n">
        <v>147</v>
      </c>
      <c r="B103" s="78" t="inlineStr">
        <is>
          <t>ในขั้นตอน method validation ควรทดสอบใดเป็นอันดับแรก</t>
        </is>
      </c>
      <c r="C103" s="78" t="inlineStr"/>
      <c r="D103" s="78" t="inlineStr">
        <is>
          <t>Accuracy</t>
        </is>
      </c>
      <c r="E103" s="78" t="inlineStr">
        <is>
          <t>Precisions</t>
        </is>
      </c>
      <c r="F103" s="78" t="inlineStr">
        <is>
          <t>Specificity</t>
        </is>
      </c>
      <c r="G103" s="78" t="inlineStr">
        <is>
          <t>Linearity</t>
        </is>
      </c>
      <c r="H103" s="78" t="inlineStr">
        <is>
          <t>Range</t>
        </is>
      </c>
      <c r="I103" s="62" t="inlineStr">
        <is>
          <t>3</t>
        </is>
      </c>
      <c r="J103" s="78" t="inlineStr">
        <is>
          <t>✅ คำตอบที่ถูกต้อง: ข้อ ค. Specificity
🎯 ทำไมข้อนี้ถึงถูก:
ตามแนวทาง ICH Q2(R1) ในการทำ Method Validation ต้องทดสอบ Specificity (ความจำเพาะ) เป็นลำดับแรก เพื่อพิสูจน์ว่าวิธีวิเคราะห์สามารถวัดตัวยาสำคัญได้อย่างถูกต้องโดยไม่มีการรบกวนจาก excipients, สารสลายตัว หรือสิ่งเจือปน
🔍 ข้ออื่นผิดเพราะอะไร:
• ข้อ ก.: Accuracy ต้องทดสอบหลังจากพิสูจน์แล้วว่าวิธีมีความจำเพาะและทราบช่วง linearity ที่แน่นอน
• ข้อ ข.: Precision (repeatability/intermediate precision) จะทดสอบหลังจากมั่นใจในความจำเพาะของสัญญาณวิเคราะห์
• ข้อ ง.: Linearity ต้องทดสอบเพื่อหาช่วงความสัมพันธ์เชิงเส้น แต่ต้องยืนยัน specificity ก่อนว่าสัญญาณนั้นมาจากตัวยาจริง
• ข้อ จ.: Range ถูกกำหนดควบคู่ไปกับ linearity และ accuracy</t>
        </is>
      </c>
      <c r="K103" s="78" t="inlineStr">
        <is>
          <t>Analytical Method Validation</t>
        </is>
      </c>
      <c r="L103" s="78" t="inlineStr">
        <is>
          <t>Validation Sequence (Specificity Tested First)</t>
        </is>
      </c>
      <c r="M103" s="62" t="inlineStr">
        <is>
          <t>ปานกลาง</t>
        </is>
      </c>
      <c r="N103" s="62" t="inlineStr">
        <is>
          <t>ข้อสอบเก่า</t>
        </is>
      </c>
      <c r="O103" s="78" t="inlineStr">
        <is>
          <t>[SOURCE: Pharma Plus เล่มม่วง 2 - ข้อสอบย้อนหลัง PLE-CC1 ปี 2565 ข้อ 100]</t>
        </is>
      </c>
      <c r="P103" s="62" t="n">
        <v>2565</v>
      </c>
    </row>
    <row r="104" ht="24" customHeight="1" s="49"/>
    <row r="105" ht="24" customHeight="1" s="49"/>
    <row r="106" ht="24" customHeight="1" s="49"/>
    <row r="107" ht="24" customHeight="1" s="49"/>
    <row r="108" ht="24" customHeight="1" s="49"/>
    <row r="109" ht="24" customHeight="1" s="49"/>
    <row r="110" ht="24" customHeight="1" s="49"/>
    <row r="111" ht="409.6" customHeight="1" s="49"/>
    <row r="112" ht="409.6" customHeight="1" s="49"/>
    <row r="113" ht="409.6" customHeight="1" s="49"/>
    <row r="114" ht="409.6" customHeight="1" s="49"/>
    <row r="115" ht="409.6" customHeight="1" s="49"/>
    <row r="116" ht="409.6" customHeight="1" s="49"/>
    <row r="117" ht="409.6" customHeight="1" s="49"/>
    <row r="118" ht="409.6" customHeight="1" s="49"/>
    <row r="119" ht="409.6" customHeight="1" s="49"/>
    <row r="120" ht="409.6" customHeight="1" s="49"/>
    <row r="121" ht="24" customHeight="1" s="49"/>
    <row r="122" ht="24" customHeight="1" s="49"/>
    <row r="123" ht="24" customHeight="1" s="49"/>
    <row r="124" ht="24" customHeight="1" s="49"/>
    <row r="125" ht="24" customHeight="1" s="49"/>
    <row r="126" ht="24" customHeight="1" s="49"/>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Q3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13.2" customHeight="1" s="49">
      <c r="A3" s="100" t="n">
        <v>1</v>
      </c>
      <c r="B3" s="88" t="inlineStr">
        <is>
          <t>แพทย์์สั่งจ่ายยา KCl 40 mEq/tablespoon (15 mL) จำนวน 60 mL เภสัชกรต้องเตรียมผงยา KCl ปริมาณกี่กรัม (กำหนด MW ของ KCl = 74.5 g/mol, valence = 1)</t>
        </is>
      </c>
      <c r="C3" s="100" t="n"/>
      <c r="D3" s="88" t="inlineStr">
        <is>
          <t>1 กรัม</t>
        </is>
      </c>
      <c r="E3" s="88" t="inlineStr">
        <is>
          <t>3 กรัม</t>
        </is>
      </c>
      <c r="F3" s="88" t="inlineStr">
        <is>
          <t>6 กรัม</t>
        </is>
      </c>
      <c r="G3" s="88" t="inlineStr">
        <is>
          <t>12 กรัม</t>
        </is>
      </c>
      <c r="H3" s="88" t="inlineStr">
        <is>
          <t>24 กรัม</t>
        </is>
      </c>
      <c r="I3" s="119" t="inlineStr">
        <is>
          <t>4</t>
        </is>
      </c>
      <c r="J3" s="88" t="inlineStr">
        <is>
          <t>✅ คำตอบที่ถูกต้อง: ข้อ ง. 12 กรัม
💡 Background:
การคำนวณปริมาณเกลืออิเล็กโทรไลต์ในหน่วยมิลลิสมมูล (mEq) อาศัยความสัมพันธ์: mEq = (mg x valence) / MW หรือ มวล (mg) = mEq x (MW / valence) โดย KCl มี valence เท่ากับ 1 ดังนั้น 1 mEq = 1 mmol
🎯 ทำไมข้อนี้ถึงถูก:
1. หาปริมาณ mEq ของ KCl ทั้งหมดในปริมาตร 60 mL:
- ยา 15 mL (1 ช้อนโต๊ะ) มี KCl = 40 mEq
- ยา 60 mL มี KCl = (40 mEq / 15 mL) x 60 mL = 160 mEq
2. แปลง mEq เป็นน้ำหนักสาร (กรัม):
- KCl มี valence = 1 และ MW = 74.5 mg/mmol
- น้ำหนัก KCl = 160 mmol x 74.5 mg/mmol = 11,920 mg = 11.92 กรัม ซึ่งปัดเศษประมาณ 12 กรัม
🔍 ข้ออื่นผิดเพราะอะไร:
- ข้อ ก (1 กรัม), ข้อ ข (3 กรัม), ข้อ ค (6 กรัม): คำนวณปริมาณ mEq ผิดพลาดหรือไม่ได้เทียบบัญญัติไตรยางศ์ตามปริมาตรรวม 60 mL
- ข้อ จ (24 กรัม): คิดปริมาตรเป็นสองเท่าหรือคำนวณสัดส่วนเกินจริง
📖 Guideline อ้างอิง:
United States Pharmacopeia (USP) General Chapter &lt;1151&gt; Pharmaceutical Dosage Forms &amp; Compounding Calculations
📌 จุดจำก่อนสอบ:
1 ช้อนโต๊ะ (tablespoon) = 15 mL และ KCl (MW 74.5, valence 1) มี 1 mEq = 74.5 mg ท่องจำ 160 mEq x 74.5 mg ≈ 12 g</t>
        </is>
      </c>
      <c r="K3" s="100" t="n"/>
      <c r="L3" s="88" t="inlineStr">
        <is>
          <t>Electrolyte &amp; Milliequivalent Calculation</t>
        </is>
      </c>
      <c r="M3" s="100" t="inlineStr">
        <is>
          <t>Product</t>
        </is>
      </c>
      <c r="N3" s="88" t="inlineStr">
        <is>
          <t>ข้อ 91 (ข้อสอบจริง 2566 Day 2)</t>
        </is>
      </c>
      <c r="O3" s="100" t="inlineStr">
        <is>
          <t>ข้อสอบจริง</t>
        </is>
      </c>
      <c r="P3" s="100" t="inlineStr">
        <is>
          <t>Mock Rx20 UBU</t>
        </is>
      </c>
      <c r="Q3" s="100" t="n"/>
    </row>
    <row r="4" ht="13.2" customHeight="1" s="49">
      <c r="A4" s="100" t="n">
        <v>2</v>
      </c>
      <c r="B4" s="88" t="inlineStr">
        <is>
          <t>ผสม KCl Injection 40 mL (มีเนื้อยา KCl 80 mEq) ลงในสารละลาย 0.9% NSS 960 mL แล้วให้ทางหลอดเลือดดำด้วยอัตราเร็ว 80 mL/hr ผู้ป่วยจะได้รับ KCl ปริมาณกี่ mEq ต่อชั่วโมง</t>
        </is>
      </c>
      <c r="C4" s="100" t="n"/>
      <c r="D4" s="88" t="inlineStr">
        <is>
          <t>3.2 mEq/hr</t>
        </is>
      </c>
      <c r="E4" s="88" t="inlineStr">
        <is>
          <t>4.8 mEq/hr</t>
        </is>
      </c>
      <c r="F4" s="88" t="inlineStr">
        <is>
          <t>6.4 mEq/hr</t>
        </is>
      </c>
      <c r="G4" s="88" t="inlineStr">
        <is>
          <t>8.0 mEq/hr</t>
        </is>
      </c>
      <c r="H4" s="88" t="inlineStr">
        <is>
          <t>10.0 mEq/hr</t>
        </is>
      </c>
      <c r="I4" s="119" t="inlineStr">
        <is>
          <t>3</t>
        </is>
      </c>
      <c r="J4" s="88" t="inlineStr">
        <is>
          <t>✅ คำตอบที่ถูกต้อง: ข้อ ค. 6.4 mEq/hr
💡 Background:
การคำนวณอัตราการให้โพแทสเซียมคลอไรด์ทางหลอดเลือดดำ (IV Potassium Infusion Rate) มีความสำคัญสูงสุดในการป้องกันภาวะ Hyperkalemia รุนแรงและหัวใจหยุดเต้น (Cardiac arrest) โดยทั่วไปอัตราการให้ไม่ควรเกิน 10-20 mEq/hr ทาง peripheral line
🎯 ทำไมข้อนี้ถึงถูก:
1. คำนวณปริมาตรรวมของสารละลายหลังผสม:
- ปริมาตรรวม = 40 mL + 960 mL = 1,000 mL
2. คำนวณความเข้มข้นของ KCl:
- ความเข้มข้น = 80 mEq / 1,000 mL = 0.08 mEq/mL
3. คำนวณอัตราการได้รับ KCl ต่อชั่วโมงที่อัตราหยด 80 mL/hr:
- ปริมาณ KCl ต่อชั่วโมง = 80 mL/hr x 0.08 mEq/mL = 6.4 mEq/hr
🔍 ข้ออื่นผิดเพราะอะไร:
- ข้อ ก (3.2 mEq/hr): คิดจากอัตราเร็ว 40 mL/hr
- ข้อ ข (4.8 mEq/hr): คำนวณความเข้มข้นผิดพลาด
- ข้อ ง (8.0 mEq/hr): คิดว่าความเข้มข้นเป็น 0.1 mEq/mL (ลืมรวมปริมาตร KCl 40 mL กับ NSS 960 mL)
- ข้อ จ (10.0 mEq/hr): คำนวณผิดพลาด
📖 Guideline อ้างอิง:
ASHP Guidelines on Handling and Administration of Intravenous Potassium
📌 จุดจำก่อนสอบ:
อย่าลืมนำปริมาตรตัวยาฉีดเข้มข้น (40 mL) มารวมกับสารน้ำกระสายยา (960 mL) ได้ปริมาตรรวม 1,000 mL พอดีเป๊ะ คิดความเข้มข้น 80/1000 = 0.08 mEq/mL คูณอัตราไหล 80 mL/hr = 6.4 mEq/hr</t>
        </is>
      </c>
      <c r="K4" s="100" t="n"/>
      <c r="L4" s="88" t="inlineStr">
        <is>
          <t>IV Infusion Rate Calculation</t>
        </is>
      </c>
      <c r="M4" s="100" t="inlineStr">
        <is>
          <t>Product</t>
        </is>
      </c>
      <c r="N4" s="88" t="inlineStr">
        <is>
          <t>ข้อ 92 (ข้อสอบจริง 2566 Day 2)</t>
        </is>
      </c>
      <c r="O4" s="100" t="inlineStr">
        <is>
          <t>ข้อสอบจริง</t>
        </is>
      </c>
      <c r="P4" s="100" t="n"/>
      <c r="Q4" s="100" t="n"/>
    </row>
    <row r="5" ht="13.2" customHeight="1" s="49">
      <c r="A5" s="100" t="n">
        <v>3</v>
      </c>
      <c r="B5" s="88" t="inlineStr">
        <is>
          <t>การตั้งสูตรตำรับยาเหน็บ Bisacodyl จำนวน 10 แท่ง (น้ำหนักยาเหน็บที่ใช้ฐานล้วน = 2.0 กรัมต่อแท่ง) โดยใน 1 แท่งมีตัวยา Bisacodyl 10 mg กำหนดให้ตัวยามี Density factor (Dv) = 0.2 จะต้องชั่งใช้ยาพื้น (Suppository base) น้ำหนักรวมทั้งหมดกี่กรัม</t>
        </is>
      </c>
      <c r="C5" s="100" t="n"/>
      <c r="D5" s="88" t="inlineStr">
        <is>
          <t>2.0 กรัม</t>
        </is>
      </c>
      <c r="E5" s="88" t="inlineStr">
        <is>
          <t>5.5 กรัม</t>
        </is>
      </c>
      <c r="F5" s="88" t="inlineStr">
        <is>
          <t>6.5 กรัม</t>
        </is>
      </c>
      <c r="G5" s="88" t="inlineStr">
        <is>
          <t>15.0 กรัม</t>
        </is>
      </c>
      <c r="H5" s="88" t="inlineStr">
        <is>
          <t>19.5 กรัม</t>
        </is>
      </c>
      <c r="I5" s="119" t="inlineStr">
        <is>
          <t>5</t>
        </is>
      </c>
      <c r="J5" s="88" t="inlineStr">
        <is>
          <t>✅ คำตอบที่ถูกต้อง: ข้อ จ. 19.5 กรัม
💡 Background:
Density factor หรือ Displacement factor (Dv) หมายถึง อัตราส่วนน้ำหนักของตัวยาต่อน้ำหนักของยาพื้นที่ถูกแทนที่ด้วยปริมาตรยาเดียวกัน: น้ำหนักยาพื้นที่ถูกแทนที่ = ขนาดยา (g) / Dv
🎯 ทำไมข้อนี้ถึงถูก:
1. คำนวณน้ำหนักฐานที่ถูกแทนที่ด้วยตัวยา Bisacodyl 10 mg (0.01 g):
- น้ำหนักฐานที่ถูกแทนที่ต่อแท่ง = 0.01 g / 0.2 = 0.05 g
2. คำนวณน้ำหนักยาพื้นที่ต้องใช้จริงต่อ 1 แท่ง:
- น้ำหนักฐานจริงต่อแท่ง = น้ำหนักแท่งเปล่า - น้ำหนักฐานที่ถูกแทนที่ = 2.0 g - 0.05 g = 1.95 g
3. คำนวณน้ำหนักยาพื้นรวมสำหรับ 10 แท่ง:
- น้ำหนักฐานรวม = 1.95 g x 10 แท่ง = 19.5 กรัม
🔍 ข้ออื่นผิดเพราะอะไร:
- ข้อ ก, ข, ค, ง: ไม่ได้นำขนาดยามาหารด้วย Dv หรือลืมนำค่าการแทนที่ไปหักออกจากน้ำหนักแม่พิมพ์รวม 20 กรัม
📖 Guideline อ้างอิง:
United States Pharmacopeia (USP) General Chapter &lt;1151&gt; Suppositories &amp; Compounding Calculations
📌 จุดจำก่อนสอบ:
สูตรเด็ดจำเข้าห้องสอบ: น้ำหนักฐานต่อแท่ง = Blank weight - (Dose / Dv) เมื่อแทนค่า 2 - (0.01/0.2) = 1.95 g ต่อแท่ง ทำ 10 แท่งจึงตอบ 19.5 g</t>
        </is>
      </c>
      <c r="K5" s="100" t="n"/>
      <c r="L5" s="88" t="inlineStr">
        <is>
          <t>Displacement &amp; Density Factor</t>
        </is>
      </c>
      <c r="M5" s="100" t="inlineStr">
        <is>
          <t>Product</t>
        </is>
      </c>
      <c r="N5" s="88" t="inlineStr">
        <is>
          <t>ข้อ 47 (ข้อสอบจริง 2566 Day 2)</t>
        </is>
      </c>
      <c r="O5" s="100" t="inlineStr">
        <is>
          <t>ข้อสอบจริง</t>
        </is>
      </c>
      <c r="P5" s="100" t="n"/>
      <c r="Q5" s="100" t="n"/>
    </row>
    <row r="6" ht="13.2" customHeight="1" s="49">
      <c r="A6" s="100" t="n">
        <v>4</v>
      </c>
      <c r="B6" s="88" t="inlineStr">
        <is>
          <t>ตามเภสัชตำรับ USP ระบุข้อกำหนดการวิเคราะห์หาปริมาณตัวยาสำคัญ (Assay) ของยาเม็ด Metformin HCl ขนาด 500 mg โดยให้บดเม็ดยา 20 เม็ดให้เป็นผงละเอียด แล้วชั่งผงยาที่มีตัวยาเทียบเท่า Metformin 100 mg มาทำการวิเคราะห์ จะต้องชั่งผงยามาคิดเป็นสัดส่วนเท่าใดของน้ำหนักผงยารวม</t>
        </is>
      </c>
      <c r="C6" s="100" t="n"/>
      <c r="D6" s="88" t="inlineStr">
        <is>
          <t>น้ำหนักผงยารวม / 100</t>
        </is>
      </c>
      <c r="E6" s="88" t="inlineStr">
        <is>
          <t>น้ำหนักผงยารวม / 20</t>
        </is>
      </c>
      <c r="F6" s="88" t="inlineStr">
        <is>
          <t>น้ำหนักผงยารวม / 5</t>
        </is>
      </c>
      <c r="G6" s="88" t="inlineStr">
        <is>
          <t>น้ำหนักผงยารวม / 0.01</t>
        </is>
      </c>
      <c r="H6" s="88" t="inlineStr">
        <is>
          <t>น้ำหนักผงยารวม / 10</t>
        </is>
      </c>
      <c r="I6" s="119" t="inlineStr">
        <is>
          <t>1</t>
        </is>
      </c>
      <c r="J6" s="88" t="inlineStr">
        <is>
          <t>✅ คำตอบที่ถูกต้อง: ข้อ ก. น้ำหนักผงยารวม / 100
💡 Background:
การวิเคราะห์หาปริมาณตัวยาสำคัญในยาเม็ดตามเภสัชตำรับ (Compendial Tablet Assay) จะสุ่มตัวอย่างเม็ดยาไม่น้อยกว่า 20 เม็ดมาชั่งหาน้ำหนักเฉลี่ย บดผสมให้เป็นเนื้อเดียวกัน แล้วชั่งผงยาตามสัดส่วนที่มีปริมาณตัวยาสำคัญตรงตามข้อกำหนดของ Monograph
🎯 ทำไมข้อนี้ถึงถูก:
1. ปริมาณตัวยา Metformin ทั้งหมดในยาเม็ด 20 เม็ด:
- ตัวยารวม = 20 เม็ด x 500 mg/เม็ด = 10,000 mg
2. ชั่งผงยาให้มีตัวยา 100 mg:
- สัดส่วนของผงยาที่ต้องชั่ง = ปริมาณยาที่ต้องการ / ปริมาณยาทั้งหมดใน 20 เม็ด
- สัดส่วน = 100 mg / 10,000 mg = 1 / 100
- ดังนั้น น้ำหนักผงยาที่ต้องชั่ง = น้ำหนักผงยารวม / 100
🔍 ข้ออื่นผิดเพราะอะไร:
- ข้อ ข (น้ำหนักผงยารวม / 20): คือน้ำหนักเฉลี่ยต่อ 1 เม็ด (ซึ่งมีตัวยา 500 mg เกินกว่าที่ต้องการ 100 mg)
- ข้อ ค (น้ำหนักผงยารวม / 5): คำนวณตัวส่วนผิด
- ข้อ ง (น้ำหนักผงยารวม / 0.01): กลับทิศทางทางคณิตศาสตร์
- ข้อ จ (น้ำหนักผงยารวม / 10): คำนวณผิดพลาด
📖 Guideline อ้างอิง:
United States Pharmacopeia (USP) Monograph: Metformin Hydrochloride Tablets
📌 จุดจำก่อนสอบ:
ตัวยา 20 เม็ด x 500 mg = 10,000 mg ต้องการชั่งมาเพียง 100 mg คิดเป็น 100 / 10,000 = 1/100 จึงชั่งผงยา = น้ำหนักผงยารวม / 100 เสมอ</t>
        </is>
      </c>
      <c r="K6" s="100" t="n"/>
      <c r="L6" s="88" t="inlineStr">
        <is>
          <t>Pharmaceutical Quality Assay Calculation</t>
        </is>
      </c>
      <c r="M6" s="100" t="inlineStr">
        <is>
          <t>Product</t>
        </is>
      </c>
      <c r="N6" s="88" t="inlineStr">
        <is>
          <t>ข้อ 95 (ข้อสอบจริง 2566 Day 2)</t>
        </is>
      </c>
      <c r="O6" s="100" t="inlineStr">
        <is>
          <t>ข้อสอบจริง</t>
        </is>
      </c>
      <c r="P6" s="100" t="n"/>
      <c r="Q6" s="100" t="n"/>
    </row>
    <row r="7" ht="13.2" customHeight="1" s="49">
      <c r="A7" s="100" t="n">
        <v>5</v>
      </c>
      <c r="B7" s="88" t="inlineStr">
        <is>
          <t>ในการตรวจสอบยาเม็ดตามเภสัชตำรับ USP ขนาดยาน้ำหนักรวม 50 mg ต่อเม็ด สุ่มตัวอย่างได้น้ำหนักรวม 6.5 กรัม จะต้องใช้เม็ดยาสำหรับการทดสอบจำนวนกี่เม็ด</t>
        </is>
      </c>
      <c r="C7" s="100" t="n"/>
      <c r="D7" s="88" t="inlineStr">
        <is>
          <t>65 เม็ด</t>
        </is>
      </c>
      <c r="E7" s="88" t="inlineStr">
        <is>
          <t>100 เม็ด</t>
        </is>
      </c>
      <c r="F7" s="88" t="inlineStr">
        <is>
          <t>130 เม็ด</t>
        </is>
      </c>
      <c r="G7" s="88" t="inlineStr">
        <is>
          <t>260 เม็ด</t>
        </is>
      </c>
      <c r="H7" s="88" t="inlineStr">
        <is>
          <t>300 เม็ด</t>
        </is>
      </c>
      <c r="I7" s="119" t="inlineStr">
        <is>
          <t>3</t>
        </is>
      </c>
      <c r="J7" s="88" t="inlineStr">
        <is>
          <t>✅ คำตอบที่ถูกต้อง: ข้อ ค. 130 เม็ด
💡 Background:
การสุ่มตัวอย่างเม็ดยาเพื่อส่งตรวจวิเคราะห์ทางเภสัชกรรมตามมาตรฐาน USP กำหนดปริมาณตัวอย่างเป็นน้ำหนักรวมขั้นต่ำที่เพียงพอต่อการทดสอบทุกหัวข้อ
🎯 ทำไมข้อนี้ถึงถูก:
1. แปลงหน่วยน้ำหนักให้อยู่ในหน่วยเดียวกัน:
- น้ำหนักรวม = 6.5 กรัม = 6,500 mg
- น้ำหนักเม็ดยา 1 เม็ด = 50 mg
2. คำนวณจำนวนเม็ดยา:
- จำนวนเม็ดยา = 6,500 mg / 50 mg/เม็ด = 130 เม็ด
🔍 ข้ออื่นผิดเพราะอะไร:
- ข้อ ก (65 เม็ด): คิดน้ำหนักเม็ดละ 100 mg
- ข้อ ข (100 เม็ด): คิดคำนวณหยาบไม่ตรงตัวเลขจริง
- ข้อ ง (260 เม็ด): คิดน้ำหนักเม็ดละ 25 mg
- ข้อ จ (300 เม็ด): ตัวเลขสมมุติ
📖 Guideline อ้างอิง:
United States Pharmacopeia (USP) General Chapter &lt;905&gt; Uniformity of Dosage Units
📌 จุดจำก่อนสอบ:
แปลงกรัมเป็นมิลลิกรัมก่อนเสมอ: 6.5 g = 6,500 mg แล้วหารด้วย 50 mg ได้ 130 เม็ดลงตัวทันที</t>
        </is>
      </c>
      <c r="K7" s="100" t="n"/>
      <c r="L7" s="88" t="inlineStr">
        <is>
          <t>Sampling &amp; Dosage Form Weight Calculation</t>
        </is>
      </c>
      <c r="M7" s="100" t="inlineStr">
        <is>
          <t>Product</t>
        </is>
      </c>
      <c r="N7" s="88" t="inlineStr">
        <is>
          <t>ข้อ 52 (ข้อสอบจริง 2566 Day 2)</t>
        </is>
      </c>
      <c r="O7" s="100" t="inlineStr">
        <is>
          <t>ข้อสอบจริง</t>
        </is>
      </c>
      <c r="P7" s="100" t="n"/>
      <c r="Q7" s="100" t="n"/>
    </row>
    <row r="8" ht="13.2" customHeight="1" s="49">
      <c r="A8" s="100" t="n">
        <v>6</v>
      </c>
      <c r="B8" s="88" t="inlineStr">
        <is>
          <t>การศึกษาจลนศาสตร์การเสื่อมสลายของยาตามปฏิกิริยาอันดับหนึ่ง (First-order degradation kinetics) ได้สมการเส้นตรง ln C = 0.46 - 0.02 t (โดย t มีหน่วยเป็นเดือน) กำหนดให้สูตรคำนวณ Shelf-life: t90 = ln(100/90) / k จงคำนวณหาอายุการเก็บรักษา (Shelf-life) ของผลิตภัณฑ์นี้</t>
        </is>
      </c>
      <c r="C8" s="100" t="n"/>
      <c r="D8" s="88" t="inlineStr">
        <is>
          <t>2.3 เดือน</t>
        </is>
      </c>
      <c r="E8" s="88" t="inlineStr">
        <is>
          <t>3.5 เดือน</t>
        </is>
      </c>
      <c r="F8" s="88" t="inlineStr">
        <is>
          <t>5.3 เดือน</t>
        </is>
      </c>
      <c r="G8" s="88" t="inlineStr">
        <is>
          <t>10.5 เดือน</t>
        </is>
      </c>
      <c r="H8" s="88" t="inlineStr">
        <is>
          <t>23.0 เดือน</t>
        </is>
      </c>
      <c r="I8" s="119" t="inlineStr">
        <is>
          <t>3</t>
        </is>
      </c>
      <c r="J8" s="88" t="inlineStr">
        <is>
          <t>✅ คำตอบที่ถูกต้อง: ข้อ ค. 5.3 เดือน
💡 Background:
Shelf-life หรืออายุการเก็บรักษา (t90) ของยาที่สลายตัวด้วย First-order kinetics คือระยะเวลาที่ความเข้มข้นของตัวยาลดลงเหลือ 90% ของปริมาณเริ่มต้น โดยมีสมการมาตรฐาน: t90 = ln(100/90) / k ≈ 0.1054 / k
🎯 ทำไมข้อนี้ถึงถูก:
1. หาค่าคงที่อัตราการสลายตัว (Degradation rate constant, k):
- จากสมการเส้นตรง ln C = ln C0 - k t
- เทียบกับสมการโจทย์ ln C = 0.46 - 0.02 t ได้ค่า k = 0.02 ต่อเดือน
2. คำนวณ t90:
- ln(100/90) = ln(1.1111) ≈ 0.10536
- t90 = 0.10536 / 0.02 = 5.268 เดือน ≈ 5.3 เดือน
🔍 ข้ออื่นผิดเพราะอะไร:
- ข้อ ก (2.3 เดือน): คำนวณผิดพลาด
- ข้อ ข (3.5 เดือน): นำค่าจุดตัดแกน 0.46 มาคำนวณผิดวิธี
- ข้อ ง (10.5 เดือน): ลืมหารด้วย k
- ข้อ จ (23.0 เดือน): คำนวณตัวเลขสลับตำแหน่ง
📖 Guideline อ้างอิง:
United States Pharmacopeia (USP) General Chapter &lt;1151&gt; Pharmaceutical Dosage Forms &amp; Stability
📌 จุดจำก่อนสอบ:
First-order t90 จำค่าคงที่ 0.1054 / k เสมอ ในข้อนี้ k = 0.02 นำ 0.1054 / 0.02 = 5.27 ≈ 5.3 เดือน รวดเร็วแม่นยำ</t>
        </is>
      </c>
      <c r="K8" s="100" t="n"/>
      <c r="L8" s="88" t="inlineStr">
        <is>
          <t>Chemical Kinetics &amp; Shelf-Life (t90)</t>
        </is>
      </c>
      <c r="M8" s="100" t="inlineStr">
        <is>
          <t>Product</t>
        </is>
      </c>
      <c r="N8" s="88" t="inlineStr">
        <is>
          <t>ข้อ 53/65 (ข้อสอบจริง 2566 Day 2)</t>
        </is>
      </c>
      <c r="O8" s="100" t="inlineStr">
        <is>
          <t>ข้อสอบจริง</t>
        </is>
      </c>
      <c r="P8" s="100" t="n"/>
      <c r="Q8" s="100" t="n"/>
    </row>
    <row r="9" ht="13.2" customHeight="1" s="49">
      <c r="A9" s="100" t="n">
        <v>7</v>
      </c>
      <c r="B9" s="88" t="inlineStr">
        <is>
          <t>ยาหยอดตาชนิดหนึ่งมีตัวยาสำคัญ 1.75 mg/mL เกิดปฏิกิริยาการสลายตัวแบบ Pseudo first-order reaction โดยมีค่าคงที่อัตราการเสื่อมสลายเมื่อเก็บในตู้เย็น (4°C) เท่ากับ 0.05 ต่อปี จงคำนวณหาอายุการเก็บรักษา (Shelf-life: t90) ของยานี้</t>
        </is>
      </c>
      <c r="C9" s="100" t="n"/>
      <c r="D9" s="88" t="inlineStr">
        <is>
          <t>0.5 ปี</t>
        </is>
      </c>
      <c r="E9" s="88" t="inlineStr">
        <is>
          <t>2.1 ปี</t>
        </is>
      </c>
      <c r="F9" s="88" t="inlineStr">
        <is>
          <t>3.5 ปี</t>
        </is>
      </c>
      <c r="G9" s="88" t="inlineStr">
        <is>
          <t>5.0 ปี</t>
        </is>
      </c>
      <c r="H9" s="88" t="inlineStr">
        <is>
          <t>13.9 ปี</t>
        </is>
      </c>
      <c r="I9" s="119" t="inlineStr">
        <is>
          <t>2</t>
        </is>
      </c>
      <c r="J9" s="88" t="inlineStr">
        <is>
          <t>✅ คำตอบที่ถูกต้อง: ข้อ ข. 2.1 ปี
💡 Background:
อายุการเก็บรักษา (Shelf-life: t90) ของยาที่สลายตัวด้วยกลไก First-order หรือ Pseudo first-order ไม่ขึ้นกับความเข้มข้นเริ่มต้นของตัวยา โดยคำนวณได้โดยตรงจากสูตร: t90 = ln(C0/0.9C0) / k = ln(1.111) / k ≈ 0.105 / k
🎯 ทำไมข้อนี้ถึงถูก:
1. ค่าคงที่อัตราการสลายตัว k = 0.05 ต่อปี
2. คำนวณ t90:
- t90 = 0.10536 / 0.05 = 2.107 ปี ≈ 2.1 ปี
🔍 ข้ออื่นผิดเพราะอะไร:
- ข้อ ก (0.5 ปี): คำนวณผิดพลาด
- ข้อ ค (3.5 ปี): คิดคำนวณตัวเลขผิด
- ข้อ ง (5.0 ปี): คิดว่า t90 = 0.05 x 100
- ข้อ จ (13.9 ปี): คือค่าครึ่งชีวิต t1/2 = ln 2 / k = 0.693 / 0.05 = 13.86 ปี (โจทย์ถาม Shelf-life t90 ไม่ใช่ Half-life t1/2)
📖 Guideline อ้างอิง:
Martin's Physical Pharmacy and Pharmaceutical Sciences: Drug Stability and Kinetics
📌 จุดจำก่อนสอบ:
ระวังหลุมพราง อย่าสับสนระหว่าง t1/2 (0.693/k = 13.9 ปี) กับ t90 (0.105/k = 2.1 ปี) โจทย์ถาม Shelf-life ต้องใช้ 0.105 / k เสมอ</t>
        </is>
      </c>
      <c r="K9" s="100" t="n"/>
      <c r="L9" s="88" t="inlineStr">
        <is>
          <t>Chemical Kinetics &amp; Shelf-Life (t90)</t>
        </is>
      </c>
      <c r="M9" s="100" t="inlineStr">
        <is>
          <t>Product</t>
        </is>
      </c>
      <c r="N9" s="88" t="inlineStr">
        <is>
          <t>ข้อ 15 (ข้อสอบจริง 2562)</t>
        </is>
      </c>
      <c r="O9" s="100" t="inlineStr">
        <is>
          <t>ข้อสอบจริง</t>
        </is>
      </c>
      <c r="P9" s="100" t="n"/>
      <c r="Q9" s="100" t="n"/>
    </row>
    <row r="10" ht="13.2" customHeight="1" s="49">
      <c r="A10" s="100" t="n">
        <v>8</v>
      </c>
      <c r="B10" s="88" t="inlineStr">
        <is>
          <t>ในการเตรียมยาแคปซูลเบอร์ 1 (ปริมาตรภายในแคปซูล 0.5 mL) บรรจุผงยา Rifampicin 250 mg ต่อแคปซูล โดยตัวยามีความหนาแน่นเท่ากับ 1.0 g/mL และต้องการเติม Corn starch (ความหนาแน่น 0.2 g/mL) เป็นสารเพิ่มปริมาณ (Diluent) ให้เต็มแคปซูลพอดี จะต้องชั่งใช้ Corn starch ปริมาณกี่มิลลิกรัมต่อแคปซูล</t>
        </is>
      </c>
      <c r="C10" s="100" t="n"/>
      <c r="D10" s="88" t="inlineStr">
        <is>
          <t>25 mg</t>
        </is>
      </c>
      <c r="E10" s="88" t="inlineStr">
        <is>
          <t>50 mg</t>
        </is>
      </c>
      <c r="F10" s="88" t="inlineStr">
        <is>
          <t>75 mg</t>
        </is>
      </c>
      <c r="G10" s="88" t="inlineStr">
        <is>
          <t>100 mg</t>
        </is>
      </c>
      <c r="H10" s="88" t="inlineStr">
        <is>
          <t>125 mg</t>
        </is>
      </c>
      <c r="I10" s="119" t="inlineStr">
        <is>
          <t>2</t>
        </is>
      </c>
      <c r="J10" s="88" t="inlineStr">
        <is>
          <t>✅ คำตอบที่ถูกต้อง: ข้อ ข. 50 mg
💡 Background:
การเตรียมยาแคปซูลแข็ง (Hard Gelatin Capsule) ปริมาตรภายในของปลอกแคปซูลมีขนาดคงที่ ดังนั้นการคำนวณปริมาณสารเพิ่มปริมาณ (Diluent) ต้องคิดจาก 'ปริมาตรที่เหลือ (Remaining Volume)' ไม่สามารถคิดจากน้ำหนักโดยตรง
🎯 ทำไมข้อนี้ถึงถูก:
1. หาปริมาตรที่ผงยา Rifampicin 250 mg (0.25 g) เข้าไปแทนที่:
- ปริมาตรยา = น้ำหนักยา / ความหนาแน่นยา = 0.25 g / 1.0 g/mL = 0.25 mL
2. หาปริมาตรว่างภายในแคปซูลเบอร์ 1 ที่ต้องเติม Diluent:
- ปริมาตรแคปซูลเบอร์ 1 = 0.5 mL
- ปริมาตรว่างที่เหลือ = 0.5 mL - 0.25 mL = 0.25 mL
3. แปลงปริมาตรว่างเป็นน้ำหนักของ Corn starch:
- น้ำหนัก Corn starch = ปริมาตร x ความหนาแน่น = 0.25 mL x 0.2 g/mL = 0.05 g = 50 mg
🔍 ข้ออื่นผิดเพราะอะไร:
- ข้อ ก (25 mg), ข้อ ค (75 mg), ข้อ ง (100 mg), ข้อ จ (125 mg): เกิดจากการนำน้ำหนักมาลบกันโดยตรงโดยไม่แปลงผ่านปริมาตรและความหนาแน่น
📖 Guideline อ้างอิง:
United States Pharmacopeia (USP) General Chapter &lt;1151&gt; Capsules &amp; Compounding Calculations
📌 จุดจำก่อนสอบ:
หลักการ 3 ขั้นตอน: ปริมาตรยา (0.25 g / 1.0 = 0.25 mL) -&gt; ปริมาตรว่าง (0.5 - 0.25 = 0.25 mL) -&gt; น้ำหนักแป้ง (0.25 mL x 0.2 g/mL = 0.05 g = 50 mg)</t>
        </is>
      </c>
      <c r="K10" s="100" t="n"/>
      <c r="L10" s="88" t="inlineStr">
        <is>
          <t>Capsule Displacement &amp; Volume Calculation</t>
        </is>
      </c>
      <c r="M10" s="100" t="inlineStr">
        <is>
          <t>Product</t>
        </is>
      </c>
      <c r="N10" s="88" t="inlineStr">
        <is>
          <t>ข้อ 19 (ข้อสอบจริง 2562)</t>
        </is>
      </c>
      <c r="O10" s="100" t="inlineStr">
        <is>
          <t>ข้อสอบจริง</t>
        </is>
      </c>
      <c r="P10" s="100" t="n"/>
      <c r="Q10" s="100" t="n"/>
    </row>
    <row r="11" ht="13.2" customHeight="1" s="49">
      <c r="A11" s="100" t="n">
        <v>9</v>
      </c>
      <c r="B11" s="88" t="inlineStr">
        <is>
          <t>ผู้ป่วยไม่สามารถกลืนยาเม็ดได้ เภสัชกรจำเป็นต้องเตรียมยาน้ำแขวนตะกอน Rifampicin ความเข้มข้น 1% w/v ปริมาตร 180 mL โดยเตรียมจากยาเม็ด Rifampicin ในคลังยา จะต้องใช้ยาเม็ดขนาดและความแรงใดจึงจะถูกต้องและเหมาะสมที่สุด</t>
        </is>
      </c>
      <c r="C11" s="100" t="n"/>
      <c r="D11" s="88" t="inlineStr">
        <is>
          <t>เม็ดขนาด 450 mg จำนวน 2 เม็ด</t>
        </is>
      </c>
      <c r="E11" s="88" t="inlineStr">
        <is>
          <t>เม็ดขนาด 450 mg จำนวน 3 เม็ด</t>
        </is>
      </c>
      <c r="F11" s="88" t="inlineStr">
        <is>
          <t>เม็ดขนาด 300 mg จำนวน 4 เม็ด</t>
        </is>
      </c>
      <c r="G11" s="88" t="inlineStr">
        <is>
          <t>เม็ดขนาด 300 mg จำนวน 6 เม็ด</t>
        </is>
      </c>
      <c r="H11" s="88" t="inlineStr">
        <is>
          <t>เม็ดขนาด 300 mg จำนวน 8 เม็ด</t>
        </is>
      </c>
      <c r="I11" s="119" t="inlineStr">
        <is>
          <t>4</t>
        </is>
      </c>
      <c r="J11" s="88" t="inlineStr">
        <is>
          <t>✅ คำตอบที่ถูกต้อง: ข้อ ง. เม็ดขนาด 300 mg จำนวน 6 เม็ด
💡 Background:
การเตรียมยาน้ำเฉพาะคราว (Extemporaneous Compounding) จากยาเม็ดสำเร็จรูป ต้องคำนวณปริมาณเนื้อตัวยาสำคัญทั้งหมดที่ต้องการอย่างถูกต้องแม่นยำ แล้วเลือกขนาดความแรงยาเม็ดที่หารได้ลงตัวโดยไม่ต้องหักแบ่งเม็ด
🎯 ทำไมข้อนี้ถึงถูก:
1. คำนวณปริมาณตัวยา Rifampicin ทั้งหมดที่ต้องใช้:
- ความเข้มข้น 1% w/v = 1 g ใน 100 mL
- ปริมาตร 180 mL ต้องใช้ตัวยา = (1 g x 180 mL) / 100 mL = 1.8 g = 1,800 mg
2. ตรวจสอบจำนวนเม็ดยาในแต่ละตัวเลือก:
- หากใช้ขนาด 450 mg: ต้องใช้ 1,800 mg / 450 mg = 4 เม็ด (ตัวเลือก ก ได้ 900 mg, ข ได้ 1,350 mg ซึ่งไม่พอ)
- หากใช้ขนาด 300 mg: ต้องใช้ 1,800 mg / 300 mg = 6 เม็ด ตรงกับข้อ ง พอดีเป๊ะ
🔍 ข้ออื่นผิดเพราะอะไร:
- ข้อ ก (450 mg x 2 = 900 mg): ยาไม่พอ
- ข้อ ข (450 mg x 3 = 1,350 mg): ยาไม่พอ
- ข้อ ค (300 mg x 4 = 1,200 mg): ยาไม่พอ
- ข้อ จ (300 mg x 8 = 2,400 mg): ยาเกินขนาด
📖 Guideline อ้างอิง:
United States Pharmacopeia (USP) General Chapter &lt;795&gt; Pharmaceutical Compounding - Nonsterile Preparations
📌 จุดจำก่อนสอบ:
1% w/v ใน 180 mL = 1.8 g = 1,800 mg นำ 1,800 หารด้วยความแรง 300 mg ได้ 6 เม็ดลงตัวพอดี</t>
        </is>
      </c>
      <c r="K11" s="100" t="n"/>
      <c r="L11" s="88" t="inlineStr">
        <is>
          <t>Working Formula &amp; Compounding Scaling</t>
        </is>
      </c>
      <c r="M11" s="100" t="inlineStr">
        <is>
          <t>Product</t>
        </is>
      </c>
      <c r="N11" s="88" t="inlineStr">
        <is>
          <t>ข้อ 18 (ข้อสอบจริง 2562)</t>
        </is>
      </c>
      <c r="O11" s="100" t="inlineStr">
        <is>
          <t>ข้อสอบจริง</t>
        </is>
      </c>
      <c r="P11" s="100" t="n"/>
      <c r="Q11" s="100" t="n"/>
    </row>
    <row r="12" ht="13.2" customHeight="1" s="49">
      <c r="A12" s="100" t="n">
        <v>10</v>
      </c>
      <c r="B12" s="88" t="inlineStr">
        <is>
          <t>หากผู้ป่วยต้องการได้รับ KCl 60 mEq ต่อวัน จะต้องให้สารละลาย KCl ความเข้มข้น 74.5 g/L ปริมาณกี่มิลลิลิตรต่อวัน (กำหนดให้ MW ของ KCl = 74.5 g/mol, valence = 1)</t>
        </is>
      </c>
      <c r="C12" s="100" t="n"/>
      <c r="D12" s="88" t="inlineStr">
        <is>
          <t>15 mL</t>
        </is>
      </c>
      <c r="E12" s="88" t="inlineStr">
        <is>
          <t>30 mL</t>
        </is>
      </c>
      <c r="F12" s="88" t="inlineStr">
        <is>
          <t>45 mL</t>
        </is>
      </c>
      <c r="G12" s="88" t="inlineStr">
        <is>
          <t>60 mL</t>
        </is>
      </c>
      <c r="H12" s="88" t="inlineStr">
        <is>
          <t>75 mL</t>
        </is>
      </c>
      <c r="I12" s="119" t="inlineStr">
        <is>
          <t>4</t>
        </is>
      </c>
      <c r="J12" s="88" t="inlineStr">
        <is>
          <t>✅ คำตอบที่ถูกต้อง: ข้อ ง. 60 mL
💡 Background:
สารละลายเกลืออิเล็กโทรไลต์ที่ระบุความเข้มข้นเป็น g/L สามารถแปลงเป็นความเข้มข้นในหน่วย mEq/mL ได้โดยตรงผ่านน้ำหนักโมเลกุลและความสมมูล (Valence)
🎯 ทำไมข้อนี้ถึงถูก:
1. หาความเข้มข้นของสารละลาย KCl ในหน่วย mEq/mL:
- KCl ความเข้มข้น 74.5 g/L = 74.5 mg/mL
- เนื่องจาก KCl มี valence = 1 และ MW = 74.5 g/mol (หรือ 74.5 mg/mmol)
- ดังนั้น KCl 74.5 mg = 1 mmol = 1 mEq
- สารละลายนี้จึงมีความเข้มข้น = 1 mEq/mL
2. คำนวณปริมาตรที่ต้องให้:
- ต้องการ KCl 60 mEq/day จึงต้องให้ปริมาตร = 60 mEq / (1 mEq/mL) = 60 mL ต่อวัน
🔍 ข้ออื่นผิดเพราะอะไร:
- ข้อ ก (15 mL): ให้ KCl เพียง 15 mEq
- ข้อ ข (30 mL): ให้ KCl เพียง 30 mEq
- ข้อ ค (45 mL): ให้ KCl เพียง 45 mEq
- ข้อ จ (75 mL): ให้ KCl เกินเป็น 75 mEq
📖 Guideline อ้างอิง:
United States Pharmacopeia (USP) General Chapter &lt;1151&gt; Pharmaceutical Dosage Forms &amp; Compounding Calculations
📌 จุดจำก่อนสอบ:
ความเข้มข้น 74.5 g/L เทียบเท่า 74.5 mg/mL ซึ่งหารด้วย MW 74.5 พอดี ได้ 1 mEq/mL ดังนั้นต้องการ 60 mEq ก็จ่าย 60 mL ตรงไปตรงมา</t>
        </is>
      </c>
      <c r="K12" s="100" t="n"/>
      <c r="L12" s="88" t="inlineStr">
        <is>
          <t>Electrolyte &amp; Milliequivalent Calculation</t>
        </is>
      </c>
      <c r="M12" s="100" t="inlineStr">
        <is>
          <t>Product</t>
        </is>
      </c>
      <c r="N12" s="88" t="inlineStr">
        <is>
          <t>ข้อ 15 (ข้อสอบจริง 2559)</t>
        </is>
      </c>
      <c r="O12" s="100" t="inlineStr">
        <is>
          <t>ข้อสอบจริง</t>
        </is>
      </c>
      <c r="P12" s="100" t="n"/>
      <c r="Q12" s="100" t="n"/>
    </row>
    <row r="13" ht="13.2" customHeight="1" s="49">
      <c r="A13" s="100" t="n">
        <v>11</v>
      </c>
      <c r="B13" s="88" t="inlineStr">
        <is>
          <t>โรงพยาบาลต้องการเตรียม Betamethasone valerate cream โดยมีวัตถุดิบ Betamethasone valerate 1% w/w หากต้องการเตรียมครีมน้ำหนัก 100 กรัม ให้มีเนื้อยาเทียบเท่า Betamethasone บริสุทธิ์ 1.00 กรัม จะต้องใช้ตัวยา Betamethasone valerate กี่กรัม (กำหนด MW ของ Betamethasone valerate = 476 g/mol และ Betamethasone = 392 g/mol)</t>
        </is>
      </c>
      <c r="C13" s="100" t="n"/>
      <c r="D13" s="88" t="inlineStr">
        <is>
          <t>0.82 กรัม</t>
        </is>
      </c>
      <c r="E13" s="88" t="inlineStr">
        <is>
          <t>1.00 กรัม</t>
        </is>
      </c>
      <c r="F13" s="88" t="inlineStr">
        <is>
          <t>1.21 กรัม</t>
        </is>
      </c>
      <c r="G13" s="88" t="inlineStr">
        <is>
          <t>3.92 กรัม</t>
        </is>
      </c>
      <c r="H13" s="88" t="inlineStr">
        <is>
          <t>4.76 กรัม</t>
        </is>
      </c>
      <c r="I13" s="119" t="inlineStr">
        <is>
          <t>3</t>
        </is>
      </c>
      <c r="J13" s="88" t="inlineStr">
        <is>
          <t>✅ คำตอบที่ถูกต้อง: ข้อ ค. 1.21 กรัม
💡 Background:
การคำนวณเทียบเท่าน้ำหนักตัวยาในรูปเกลือหรือเอสเทอร์ (Salt/Ester Equivalency) อาศัยสัดส่วนน้ำหนักโมเลกุล: น้ำหนักรูปเอสเทอร์ = น้ำหนักรูปบริสุทธิ์ x (MW ของรูปเอสเทอร์ / MW ของรูปบริสุทธิ์)
🎯 ทำไมข้อนี้ถึงถูก:
1. อัตราส่วนน้ำหนักโมเลกุล:
- Betamethasone valerate (รูปเอสเทอร์) มี MW = 476 g/mol
- Betamethasone (รูปบริสุทธิ์) มี MW = 392 g/mol
2. คำนวณน้ำหนัก Betamethasone valerate ที่ต้องใช้เพื่อให้ได้ Betamethasone 1.00 กรัม:
- น้ำหนัก Betamethasone valerate = 1.00 g x (476 / 392) = 1.214 กรัม ≈ 1.21 กรัม
🔍 ข้ออื่นผิดเพราะอะไร:
- ข้อ ก (0.82 กรัม): นำ 392 / 476 (คิดสลับด้าน ทำให้น้ำหนักเอสเทอร์น้อยกว่ารูปเบส ซึ่งเป็นไปไม่ได้)
- ข้อ ข (1.00 กรัม): ไม่ได้แปลงสัดส่วนน้ำหนักโมเลกุล
- ข้อ ง (4.76 กรัม), ข้อ จ (3.92 กรัม): นำค่า MW มาคูณผิดตำแหน่ง
📖 Guideline อ้างอิง:
United States Pharmacopeia (USP) General Chapter &lt;1151&gt; Pharmaceutical Dosage Forms &amp; Compounding Calculations
📌 จุดจำก่อนสอบ:
รูปเกลือหรือเอสเทอร์โมเลกุลใหญ่กว่ารูปบริสุทธิ์เสมอ น้ำหนักที่ชั่งต้อง 'มากกว่า' รูปบริสุทธิ์: ชั่ง 1.00 x (476/392) = 1.21 g</t>
        </is>
      </c>
      <c r="K13" s="100" t="n"/>
      <c r="L13" s="88" t="inlineStr">
        <is>
          <t>Molecular Weight &amp; Salt Factor Calculation</t>
        </is>
      </c>
      <c r="M13" s="100" t="inlineStr">
        <is>
          <t>Product</t>
        </is>
      </c>
      <c r="N13" s="88" t="inlineStr">
        <is>
          <t>ข้อ 14 (ข้อสอบจริง 2559)</t>
        </is>
      </c>
      <c r="O13" s="100" t="inlineStr">
        <is>
          <t>ข้อสอบจริง</t>
        </is>
      </c>
      <c r="P13" s="100" t="n"/>
      <c r="Q13" s="100" t="n"/>
    </row>
    <row r="14" ht="13.2" customHeight="1" s="49">
      <c r="A14" s="100" t="n">
        <v>12</v>
      </c>
      <c r="B14" s="88" t="inlineStr">
        <is>
          <t>คำนวณหาปริมาณเบสของยาเหน็บ (Suppository base) ที่ต้องใช้ในการเตรียมยาเหน็บ 1 แท่ง โดยยาเหน็บแท่งเปล่าหนัก 2.00 กรัม กำหนดให้มีตัวยา Clotrimazole น้ำหนัก 500 mg ต่อแท่ง และมีค่า Displacement Value (D.V.) = 1.1</t>
        </is>
      </c>
      <c r="C14" s="100" t="n"/>
      <c r="D14" s="88" t="inlineStr">
        <is>
          <t>0.45 กรัม</t>
        </is>
      </c>
      <c r="E14" s="88" t="inlineStr">
        <is>
          <t>0.55 กรัม</t>
        </is>
      </c>
      <c r="F14" s="88" t="inlineStr">
        <is>
          <t>1.45 กรัม</t>
        </is>
      </c>
      <c r="G14" s="88" t="inlineStr">
        <is>
          <t>1.55 กรัม</t>
        </is>
      </c>
      <c r="H14" s="88" t="inlineStr">
        <is>
          <t>2.00 กรัม</t>
        </is>
      </c>
      <c r="I14" s="119" t="inlineStr">
        <is>
          <t>4</t>
        </is>
      </c>
      <c r="J14" s="88" t="inlineStr">
        <is>
          <t>✅ คำตอบที่ถูกต้อง: ข้อ ง. 1.55 กรัม
💡 Background:
Displacement Value (D.V.) ของตัวยา หมายถึง ปริมาณเป็นกรัมของตัวยาที่เข้าไปแทนที่ยาพื้น (Theobroma oil / Cocoa butter) ปริมาณ 1.00 กรัม: น้ำหนักยาพื้นที่ถูกแทนที่ = ขนาดยา (g) / D.V.
🎯 ทำไมข้อนี้ถึงถูก:
1. แปลงขนาดยา Clotrimazole 500 mg = 0.50 กรัม
2. คำนวณน้ำหนักเบสที่ถูกแทนที่ด้วย Clotrimazole:
- น้ำหนักเบสที่ถูกแทนที่ = 0.50 g / 1.1 = 0.4545 กรัม ≈ 0.45 กรัม
3. คำนวณน้ำหนักเบสที่ต้องใช้จริงต่อแท่ง:
- น้ำหนักเบสจริง = น้ำหนักแท่งเปล่า - น้ำหนักเบสที่ถูกแทนที่ = 2.00 g - 0.4545 g = 1.5455 กรัม ≈ 1.55 กรัม
🔍 ข้ออื่นผิดเพราะอะไร:
- ข้อ ก (0.45 กรัม): คือน้ำหนักเบสที่ถูกแทนที่ (ไม่ใช่เบสที่ต้องชั่งใช้จริง)
- ข้อ ข (0.55 กรัม): คำนวณสับสน
- ข้อ ค (1.45 กรัม): คำนวณตัวเลขผิดพลาด
- ข้อ จ (2.00 กรัม): น้ำหนักแท่งเปล่าโดยไม่ได้หักการแทนที่ของตัวยา
📖 Guideline อ้างอิง:
United States Pharmacopeia (USP) General Chapter &lt;1151&gt; Suppositories &amp; Compounding Calculations
📌 จุดจำก่อนสอบ:
น้ำหนักเบสที่ถูกแทนที่ = 0.5 g / 1.1 = 0.45 g นำไปลบออกจากน้ำหนักแม่พิมพ์ 2.00 g ได้ 1.55 g พอดี</t>
        </is>
      </c>
      <c r="K14" s="100" t="n"/>
      <c r="L14" s="88" t="inlineStr">
        <is>
          <t>Displacement &amp; Density Factor</t>
        </is>
      </c>
      <c r="M14" s="100" t="inlineStr">
        <is>
          <t>Product</t>
        </is>
      </c>
      <c r="N14" s="88" t="inlineStr">
        <is>
          <t>ข้อ 13 (ข้อสอบจริง 2559)</t>
        </is>
      </c>
      <c r="O14" s="100" t="inlineStr">
        <is>
          <t>ข้อสอบจริง</t>
        </is>
      </c>
      <c r="P14" s="100" t="n"/>
      <c r="Q14" s="100" t="n"/>
    </row>
    <row r="15" ht="13.2" customHeight="1" s="49">
      <c r="A15" s="100" t="n">
        <v>15</v>
      </c>
      <c r="B15" s="88" t="inlineStr">
        <is>
          <t>เภสัชกรต้องการเตรียมยาเหน็บทวารหนัก Bisacodyl จำนวน 1 แท่ง โดยแม่พิมพ์ยาเหน็บเมื่อหล่อด้วยเบส Cocoa butter ล้วนจะมีน้ำหนัก 2.0 g หากในสูตรตำรับกำหนดให้ใส่ตัวยาสำคัญ Bisacodyl ปริมาณ 200 mg ต่อแท่ง (กำหนดให้ค่า Displacement factor ของ Bisacodyl ใน Cocoa butter = 1.5) จะต้องใช้ปริมาณเบส Cocoa butter หนักกี่กรัมในการเตรียมยาเหน็บ 1 แท่ง</t>
        </is>
      </c>
      <c r="C15" s="100" t="inlineStr"/>
      <c r="D15" s="88" t="inlineStr">
        <is>
          <t>1.87 g</t>
        </is>
      </c>
      <c r="E15" s="88" t="inlineStr">
        <is>
          <t>1.80 g</t>
        </is>
      </c>
      <c r="F15" s="88" t="inlineStr">
        <is>
          <t>1.70 g</t>
        </is>
      </c>
      <c r="G15" s="88" t="inlineStr">
        <is>
          <t>1.90 g</t>
        </is>
      </c>
      <c r="H15" s="88" t="inlineStr">
        <is>
          <t>1.67 g</t>
        </is>
      </c>
      <c r="I15" s="100" t="n">
        <v>1</v>
      </c>
      <c r="J15" s="88" t="inlineStr">
        <is>
          <t>✅ คำตอบที่ถูกต้อง: ข้อ ก. 1.87 g
💡 Background:
การคำนวณปริมาณเบสที่ต้องใช้ในการเตรียมยาเหน็บเมื่อมีตัวยาสำคัญแทนที่ปริมาตรของเบส (Displacement Factor):
น้ำหนักของเบสที่ถูกแทนที่ (Base displaced) = น้ำหนักของตัวยา (W) / Displacement factor (DF)
ปริมาณเบสที่ต้องใช้จริง (Base needed) = น้ำหนักแท่งยาเหน็บเบสล้วน (G) - น้ำหนักของเบสที่ถูกแทนที่
🎯 ทำไมข้อนี้ถึงถูก:
ขั้นตอนการคำนวณทีละสเต็ป:
1. น้ำหนักของแท่งยาเหน็บเบสล้วน (G) = 2.0 g
2. น้ำหนักของตัวยาสำคัญ Bisacodyl (W) = 200 mg = 0.20 g
3. ค่า Displacement factor (DF) = 1.5
4. น้ำหนักเบสที่ถูกตัวยาเข้าแทนที่ = 0.20 g / 1.5 = 0.133 g
5. ปริมาณเบส Cocoa butter ที่ต้องชั่งจริง = 2.0 g - 0.133 g = 1.867 g ≈ 1.87 g
🔍 ข้ออื่นผิดเพราะอะไร:
- ข้อ ข. (1.80 g): เกิดจากการคิดว่าตัวยาแทนที่เบสในอัตราส่วน 1:1 (2.0 - 0.20 = 1.80 g) โดยไม่ได้นำค่า DF 1.5 มาหาร
- ข้อ ค. (1.70 g): คำนวณหักลบตัวยาและค่าคงที่ผิดพลาด
- ข้อ ง. (1.90 g): คิดคำนวณตัวยาเพียง 100 mg
- ข้อ จ. (1.67 g): คำนวณโดยนำ DF มาคูณแทนที่จะนำมาหาร
📖 Guideline อ้างอิง:
Ansel's Pharmaceutical Calculations (15th Edition), Remington: The Science and Practice of Pharmacy
📌 จุดจำก่อนสอบ:
สูตรคำนวณยาเหน็บ: Base ที่ต้องชั่ง = (น้ำหนักเบสล้วน) - (น้ำหนักยา / Displacement factor)</t>
        </is>
      </c>
      <c r="K15" s="100" t="n"/>
      <c r="L15" s="88" t="inlineStr">
        <is>
          <t>Pharmaceutical Calculations</t>
        </is>
      </c>
      <c r="M15" s="100" t="inlineStr">
        <is>
          <t>Product</t>
        </is>
      </c>
      <c r="N15" s="88" t="inlineStr">
        <is>
          <t>ข้อสอบจริง Product ปี 2566 ข้อ 17</t>
        </is>
      </c>
      <c r="O15" s="100" t="inlineStr">
        <is>
          <t>ข้อสอบจริง</t>
        </is>
      </c>
      <c r="P15" s="100" t="inlineStr">
        <is>
          <t>ปี 2566</t>
        </is>
      </c>
      <c r="Q15" s="100" t="n"/>
    </row>
    <row r="16" ht="13.2" customHeight="1" s="49">
      <c r="A16" s="100" t="n">
        <v>16</v>
      </c>
      <c r="B16" s="88" t="inlineStr">
        <is>
          <t>แพทย์สั่งจ่ายยา Potassium Chloride (KCl) ขนาด 40 mEq ต่อ 1 ช้อนโต๊ะ (1 tablespoon = 15 mL) โดยให้รับประทานวันละ 1 ครั้ง เป็นเวลา 4 วัน รวมปริมาตร 60 mL หากเภสัชกรต้องเตรียมยานี้จากผงยาบริสุทธิ์ Potassium Chloride raw material (กำหนดให้ MW ของ KCl = 74.5 g/mol, Valence = 1) จะต้องชั่งผงยา KCl ทั้งหมดกี่กรัมสำหรับเตรียมยานี้</t>
        </is>
      </c>
      <c r="C16" s="100" t="inlineStr"/>
      <c r="D16" s="88" t="inlineStr">
        <is>
          <t>11.92 g</t>
        </is>
      </c>
      <c r="E16" s="88" t="inlineStr">
        <is>
          <t>2.98 g</t>
        </is>
      </c>
      <c r="F16" s="88" t="inlineStr">
        <is>
          <t>5.96 g</t>
        </is>
      </c>
      <c r="G16" s="88" t="inlineStr">
        <is>
          <t>14.90 g</t>
        </is>
      </c>
      <c r="H16" s="88" t="inlineStr">
        <is>
          <t>7.45 g</t>
        </is>
      </c>
      <c r="I16" s="100" t="n">
        <v>1</v>
      </c>
      <c r="J16" s="88" t="inlineStr">
        <is>
          <t>✅ คำตอบที่ถูกต้อง: ข้อ ก. 11.92 g
💡 Background:
การแปลงค่ามิลลิสมมูล (mEq) เป็นน้ำหนักมิลลิกรัม (mg):
mEq = (mg × Valence) / MW  →  mg = (mEq × MW) / Valence
สำหรับ KCl: MW = 74.5 g/mol, Valence = 1
ดังนั้น KCl 1 mEq = 74.5 mg = 0.0745 g
🎯 ทำไมข้อนี้ถึงถูก:
ขั้นตอนการคำนวณทีละสเต็ป:
1. ยา 1 ช้อนโต๊ะ (15 mL) มี KCl 40 mEq
2. ยาน้ำปริมาตรรวม 60 mL คิดเป็นจำนวนช้อนโต๊ะ = 60 mL / 15 mL = 4 ช้อนโต๊ะ (4 doses)
3. ปริมาณ mEq รวมทั้งหมดในขวด = 40 mEq × 4 = 160 mEq
4. คำนวณน้ำหนักผงยา KCl ที่ต้องชั่ง:
   น้ำหนัก (mg) = (160 mEq × 74.5) / 1 = 11,920 mg
   แปลงเป็นกรัม = 11,920 / 1000 = 11.92 g
🔍 ข้ออื่นผิดเพราะอะไร:
- ข้อ ข. (2.98 g): เป็นน้ำหนักยาสำหรับ 1 ช้อนโต๊ะ (40 mEq = 2,980 mg = 2.98 g) ไม่ใช่ปริมาตรรวม 60 mL
- ข้อ ค. (5.96 g): เป็นน้ำหนักยาสำหรับ 2 ช้อนโต๊ะ (30 mL)
- ข้อ ง. (14.90 g): คำนวณปริมาณ mEq ผิดพลาด (คิดเป็น 200 mEq)
- ข้อ จ. (7.45 g): เป็นน้ำหนักยาสำหรับ 100 mEq
📖 Guideline อ้างอิง:
Ansel's Pharmaceutical Calculations (15th Edition) Chapter 12: Electrolyte Solutions
📌 จุดจำก่อนสอบ:
KCl 1 mEq = 74.5 mg → 40 mEq/15 mL ใน 60 mL รวม 160 mEq → ชั่ง 160 × 74.5 mg = 11,920 mg = 11.92 g</t>
        </is>
      </c>
      <c r="K16" s="100" t="n"/>
      <c r="L16" s="88" t="inlineStr">
        <is>
          <t>Pharmaceutical Calculations</t>
        </is>
      </c>
      <c r="M16" s="100" t="inlineStr">
        <is>
          <t>Product</t>
        </is>
      </c>
      <c r="N16" s="88" t="inlineStr">
        <is>
          <t>ข้อสอบจริง Product ปี 2566 ข้อ 37</t>
        </is>
      </c>
      <c r="O16" s="100" t="inlineStr">
        <is>
          <t>ข้อสอบจริง</t>
        </is>
      </c>
      <c r="P16" s="100" t="inlineStr">
        <is>
          <t>ปี 2566</t>
        </is>
      </c>
      <c r="Q16" s="100" t="n"/>
    </row>
    <row r="17" ht="409.6" customHeight="1" s="49">
      <c r="A17" s="100" t="n">
        <v>17</v>
      </c>
      <c r="B17" s="88" t="inlineStr">
        <is>
          <t>ตามเภสัชตำรับ USP Monograph ในการวิเคราะห์หาปริมาณตัวยาสำคัญของ Metformin Hydrochloride Tablets (ขนาดระบุ 500 mg ต่อเม็ด) สุ่มชั่งยา 20 เม็ดได้น้ำหนักรวม 11.00 g บดละเอียด ชั่งผงยามา 110 mg ละลายและปรับปริมาตรจนได้ความเข้มข้นที่อ่านค่า Absorbance ที่ 233 nm ได้ 0.450 หากสารละลายมาตรฐานความเข้มข้น 5.0 µg/mL มีค่า Absorbance = 0.450 จงคำนวณหาปริมาณตัวยา Metformin HCl ต่อเม็ด</t>
        </is>
      </c>
      <c r="C17" s="100" t="inlineStr"/>
      <c r="D17" s="88" t="inlineStr">
        <is>
          <t>500 mg ต่อเม็ด (คิดเป็น 100% ของขนาดที่ระบุบนฉลาก)</t>
        </is>
      </c>
      <c r="E17" s="88" t="inlineStr">
        <is>
          <t>450 mg ต่อเม็ด (90%)</t>
        </is>
      </c>
      <c r="F17" s="88" t="inlineStr">
        <is>
          <t>550 mg ต่อเม็ด (110%)</t>
        </is>
      </c>
      <c r="G17" s="88" t="inlineStr">
        <is>
          <t>400 mg ต่อเม็ด (80%)</t>
        </is>
      </c>
      <c r="H17" s="34" t="inlineStr">
        <is>
          <t>480 mg ต่อเม็ด (96%)</t>
        </is>
      </c>
      <c r="I17" s="100" t="n">
        <v>1</v>
      </c>
      <c r="J17" s="88" t="inlineStr">
        <is>
          <t>✅ คำตอบที่ถูกต้อง: ข้อ ก. 500 mg ต่อเม็ด (คิดเป็น 100% ของขนาดที่ระบุบนฉลาก)
💡 Background:
การคำนวณผลการวิเคราะห์หาปริมาณตัวยาสำคัญ (Assay) จากน้ำหนักผงยาเฉลี่ย (Average tablet weight):
น้ำหนักเฉลี่ยต่อเม็ด = น้ำหนักรวม 20 เม็ด / 20
🎯 ทำไมข้อนี้ถึงถูก:
ขั้นตอนการคำนวณ:
1. น้ำหนักเฉลี่ยของยาเม็ด 1 เม็ด = 11.00 g / 20 = 0.550 g = 550 mg ต่อเม็ด
2. ชั่งผงยามาวิเคราะห์ 110 mg ซึ่งคิดเป็น 110 mg / 550 mg = 0.20 เม็ด (หรือ 1/5 ของเม็ดยา)
3. ค่า Absorbance ของตัวอย่างเท่ากับสารมาตรฐานพอดี (AU = AS = 0.450) แสดงว่าความเข้มข้นตัวอย่างตรงตามทฤษฎี 100%
4. ตัวยาใน 1 เม็ด = 100 mg ในผงยาที่ชั่ง × 5 = 500 mg ต่อเม็ด คิดเป็น 100% ของ Label claim พอดี
🔍 ข้ออื่นผิดเพราะอะไร:
- ข้อ ข, ค, ง, จ: เป็นค่าร้อยละที่เบี่ยงเบนจากการคำนวณ ซึ่งไม่ตรงกับสัดส่วนสัญญาณดูดกลืนแสงที่วัดได้จริง
📖 Guideline อ้างอิง:
United States Pharmacopeia (USP-NF) Monograph: Metformin Hydrochloride Tablets, Ansel's Calculations
📌 จุดจำก่อนสอบ:
น้ำหนักเฉลี่ยเม็ดยา = นน.รวม 20 เม็ด ÷ 20 → เทียบบัญญัติไตรยางศ์จากผงยาที่ชั่งจริงหากลืนตัวยาต่อเม็ด</t>
        </is>
      </c>
      <c r="K17" s="100" t="n"/>
      <c r="L17" s="88" t="inlineStr">
        <is>
          <t>Pharmaceutical Calculations</t>
        </is>
      </c>
      <c r="M17" s="100" t="inlineStr">
        <is>
          <t>Product</t>
        </is>
      </c>
      <c r="N17" s="88" t="inlineStr">
        <is>
          <t>ข้อสอบจริง Product ปี 2566 ข้อ 39</t>
        </is>
      </c>
      <c r="O17" s="100" t="inlineStr">
        <is>
          <t>ข้อสอบจริง</t>
        </is>
      </c>
      <c r="P17" s="100" t="inlineStr">
        <is>
          <t>ปี 2566</t>
        </is>
      </c>
      <c r="Q17" s="100" t="n"/>
    </row>
    <row r="18" ht="409.6" customHeight="1" s="49">
      <c r="A18" s="100" t="n">
        <v>23</v>
      </c>
      <c r="B18" s="88" t="inlineStr">
        <is>
          <t>ในการพัฒนาสูตรตำรับยาเม็ดเคลือบฟิล์ม Risedronate sodium 35 mg (สำหรับรักษาโรคกระดูกพรุน รับประทานสัปดาห์ละ 1 ครั้ง) ข้อใดต่อไปนี้ระบุบทบาทหน้าที่ของสารช่วยในสูตรตำรับได้ ไม่ถูกต้อง?</t>
        </is>
      </c>
      <c r="C18" s="100" t="n"/>
      <c r="D18" s="88" t="inlineStr">
        <is>
          <t>Microcrystalline cellulose — สารหล่อลื่นป้องกันการติดผนังเบ้าพิมพ์ (Lubricant)</t>
        </is>
      </c>
      <c r="E18" s="88" t="inlineStr">
        <is>
          <t>Lactose monohydrate — สารเพิ่มปริมาณ (Diluent/Filler)</t>
        </is>
      </c>
      <c r="F18" s="88" t="inlineStr">
        <is>
          <t>Crospovidone — สารช่วยแตกตัวประสิทธิภาพสูง (Superdisintegrant)</t>
        </is>
      </c>
      <c r="G18" s="88" t="inlineStr">
        <is>
          <t>Hypromellose (HPMC) — สารก่อฟิล์มเคลือบยาเม็ด (Film-forming polymer)</t>
        </is>
      </c>
      <c r="H18" s="88" t="inlineStr">
        <is>
          <t>Magnesium stearate — สารช่วยหล่อลื่น (Lubricant)</t>
        </is>
      </c>
      <c r="I18" s="100" t="n">
        <v>1</v>
      </c>
      <c r="J18" s="88" t="inlineStr">
        <is>
          <t>✅ คำตอบที่ถูกต้อง: ข้อ ก. Microcrystalline cellulose — สารหล่อลื่นป้องกันการติดผนังเบ้าพิมพ์ (Lubricant)
💡 Background:
การระบุหน้าที่ของ Excipients ในสูตรตำรับยาเม็ด Risedronate sodium 35 mg:
• Microcrystalline cellulose (MCC): สารเพิ่มปริมาณและยึดเกาะแห้ง (Diluent / Dry binder)
• Lactose monohydrate: สารเพิ่มปริมาณ (Diluent)
• Crospovidone: สารช่วยแตกตัว (Superdisintegrant)
• HPMC / Opadry: สารเคลือบฟิล์ม (Film coating agent)
• Magnesium stearate: สารหล่อลื่น (Lubricant)
🎯 ทำไมข้อนี้ถึงถูก:
ข้อ ก. ระบุหน้าที่ผิด เนื่องจาก Microcrystalline cellulose (MCC) ทำหน้าที่เป็น สารเพิ่มปริมาณ (Diluent) และสารยึดเกาะแบบแห้ง (Dry binder) ไม่ใช่สารหล่อลื่น (Lubricant)
🔍 ข้ออื่นผิดเพราะอะไร:
- ข้อ ข. Lactose: ถูกต้อง ทำหน้าที่เป็น Diluent/Filler
- ข้อ ค. Crospovidone: ถูกต้อง ทำหน้าที่เป็น Superdisintegrant
- ข้อ ง. HPMC: ถูกต้อง ทำหน้าที่เป็น Film former
- ข้อ จ. Magnesium stearate: ถูกต้อง ทำหน้าที่เป็น Lubricant
📖 Guideline อ้างอิง:
Handbook of Pharmaceutical Excipients &amp; USP-NF Monograph for Risedronate Sodium Tablets
📌 จุดจำก่อนสอบ:
• MCC (Avicel): Diluent / Binder / Disintegrant (ไม่ใช่ Lubricant)
• Lubricant หลัก: Magnesium stearate, Sodium stearyl fumarate</t>
        </is>
      </c>
      <c r="K18" s="100" t="n"/>
      <c r="L18" s="88" t="inlineStr">
        <is>
          <t>Pharmaceutical Calculations</t>
        </is>
      </c>
      <c r="M18" s="100" t="inlineStr">
        <is>
          <t>Product</t>
        </is>
      </c>
      <c r="N18" s="88" t="inlineStr">
        <is>
          <t>ข้อสอบจริง Product ปี 2563 ข้อ 24</t>
        </is>
      </c>
      <c r="O18" s="100" t="inlineStr">
        <is>
          <t>ข้อสอบจริง</t>
        </is>
      </c>
      <c r="P18" s="100" t="inlineStr">
        <is>
          <t>ปี 2563</t>
        </is>
      </c>
      <c r="Q18" s="100" t="n"/>
    </row>
    <row r="19" ht="409.6" customHeight="1" s="49">
      <c r="A19" s="100" t="n">
        <v>24</v>
      </c>
      <c r="B19" s="88" t="inlineStr">
        <is>
          <t>ครีม Betamethasone valerate 0.1% w/w นำตัวอย่างครีม 1.0 g มาสกัดและวิเคราะห์หาปริมาณตัวยาสำคัญ พบว่าคิดเป็น 100.0% of Labeled Amount จงคำนวณว่าในครีม 1.0 g นี้มีปริมาณเนื้อยา Betamethasone valerate อยู่กี่มิลลิกรัม</t>
        </is>
      </c>
      <c r="C19" s="100" t="inlineStr"/>
      <c r="D19" s="88" t="inlineStr">
        <is>
          <t>1.0 mg</t>
        </is>
      </c>
      <c r="E19" s="88" t="inlineStr">
        <is>
          <t>0.1 mg</t>
        </is>
      </c>
      <c r="F19" s="88" t="inlineStr">
        <is>
          <t>10.0 mg</t>
        </is>
      </c>
      <c r="G19" s="88" t="inlineStr">
        <is>
          <t>0.01 mg</t>
        </is>
      </c>
      <c r="H19" s="88" t="inlineStr">
        <is>
          <t>100.0 mg</t>
        </is>
      </c>
      <c r="I19" s="100" t="n">
        <v>1</v>
      </c>
      <c r="J19" s="88" t="inlineStr">
        <is>
          <t>✅ คำตอบที่ถูกต้อง: ข้อ ก. 1.0 mg
💡 Background:
ความเข้มข้นร้อยละโดยน้ำหนัก (% w/w):
ครีม 0.1% w/w หมายถึง มีตัวยาสำคัญ 0.1 g ในเนื้อครีม 100 g
🎯 ทำไมข้อนี้ถึงถูก:
ขั้นตอนการคำนวณ:
1. ในเนื้อครีม 100 g มีตัวยา = 0.1 g = 100 mg
2. ในเนื้อครีม 1 g จะมีตัวยา = 100 mg / 100 = 1.0 mg
3. ผลการวิเคราะห์ได้ 100% of Labeled Amount ดังนั้นจึงมีเนื้อยาจริง = 1.0 mg พอดี
🔍 ข้ออื่นผิดเพราะอะไร:
- ข้อ ข. (0.1 mg): แปลงหน่วยมิลลิกรัมผิดพลาด (ลืมแปลงจากกรัมเป็นมิลลิกรัม)
- ข้อ ค. (10.0 mg): คิดเป็นความเข้มข้น 1.0% w/w
- ข้อ ง. (0.01 mg): แปลงทศนิยมผิดพลาด
- ข้อ จ. (100.0 mg): คิดเป็นความเข้มข้น 10% w/w
📖 Guideline อ้างอิง:
Ansel's Pharmaceutical Calculations (15th Edition) Chapter 6: Percentage Concentrations
📌 จุดจำก่อนสอบ:
ครีม 0.1% w/w ใน 1 g = 1 mg ตัวยาสำคัญ (0.1 g ใน 100 g → 1 mg ใน 1 g)</t>
        </is>
      </c>
      <c r="K19" s="100" t="n"/>
      <c r="L19" s="88" t="inlineStr">
        <is>
          <t>Pharmaceutical Calculations</t>
        </is>
      </c>
      <c r="M19" s="100" t="inlineStr">
        <is>
          <t>Product</t>
        </is>
      </c>
      <c r="N19" s="88" t="inlineStr">
        <is>
          <t>ข้อสอบจริง Product ปี 2563 ข้อ 41</t>
        </is>
      </c>
      <c r="O19" s="100" t="inlineStr">
        <is>
          <t>ข้อสอบจริง</t>
        </is>
      </c>
      <c r="P19" s="100" t="inlineStr">
        <is>
          <t>ปี 2563</t>
        </is>
      </c>
      <c r="Q19" s="100" t="n"/>
    </row>
    <row r="20" ht="409.6" customHeight="1" s="49">
      <c r="A20" s="100" t="n">
        <v>25</v>
      </c>
      <c r="B20" s="88" t="inlineStr">
        <is>
          <t>ยาน้ำแขวนตะกอน Naproxen Oral Suspension มีความแรงระบุ 'Each teaspoon (5 mL) contains 125 mg of naproxen' หากแพทย์สั่งจ่ายยาในขนาด 250 mg วันละ 2 ครั้ง เป็นเวลา 7 วัน ผู้ป่วยจะต้องได้รับยาน้ำนี้ปริมาตรรวมทั้งหมดกี่มิลลิลิตรสำหรับครบระยะเวลาการรักษา</t>
        </is>
      </c>
      <c r="C20" s="100" t="inlineStr"/>
      <c r="D20" s="88" t="inlineStr">
        <is>
          <t>140 mL</t>
        </is>
      </c>
      <c r="E20" s="88" t="inlineStr">
        <is>
          <t>70 mL</t>
        </is>
      </c>
      <c r="F20" s="88" t="inlineStr">
        <is>
          <t>100 mL</t>
        </is>
      </c>
      <c r="G20" s="88" t="inlineStr">
        <is>
          <t>280 mL</t>
        </is>
      </c>
      <c r="H20" s="88" t="inlineStr">
        <is>
          <t>50 mL</t>
        </is>
      </c>
      <c r="I20" s="100" t="n">
        <v>1</v>
      </c>
      <c r="J20" s="88" t="inlineStr">
        <is>
          <t>✅ คำตอบที่ถูกต้อง: ข้อ ก. 140 mL
💡 Background:
การคำนวณปริมาตรยาที่ต้องจ่ายสำหรับการรักษา:
1 ช้อนชา (teaspoon, tsp) = 5 mL
🎯 ทำไมข้อนี้ถึงถูก:
ขั้นตอนการคำนวณทีละสเต็ป:
1. ยา 5 mL มีเนื้อยา Naproxen 125 mg
2. ขนาดยา 250 mg ต่อครั้ง คิดเป็นปริมาตร = (250 mg / 125 mg) × 5 mL = 10 mL ต่อครั้ง (2 ช้อนชา)
3. รับประทานวันละ 2 ครั้ง = 10 mL × 2 = 20 mL ต่อวัน
4. รับประทานเป็นเวลา 7 วัน = 20 mL/day × 7 days = 140 mL
🔍 ข้ออื่นผิดเพราะอะไร:
- ข้อ ข. (70 mL): คำนวณยาเพียงวันละ 1 ครั้ง (10 mL × 7 = 70 mL)
- ข้อ ค. (100 mL): คำนวณเพียง 5 วัน
- ข้อ ง. (280 mL): คำนวณเบิ้ลขนาดยาเป็น 2 เท่า
- ข้อ จ. (50 mL): คำนวณปริมาตรผิดพลาด
📖 Guideline อ้างอิง:
Ansel's Pharmaceutical Calculations (15th Edition) Chapter 8: Dosage Calculations
📌 จุดจำก่อนสอบ:
Naproxen 125 mg/5 mL → กินครั้งละ 250 mg (10 mL) วันละ 2 ครั้ง (20 mL/วัน) × 7 วัน = 140 mL</t>
        </is>
      </c>
      <c r="K20" s="100" t="n"/>
      <c r="L20" s="88" t="inlineStr">
        <is>
          <t>Pharmaceutical Calculations</t>
        </is>
      </c>
      <c r="M20" s="100" t="inlineStr">
        <is>
          <t>Product</t>
        </is>
      </c>
      <c r="N20" s="88" t="inlineStr">
        <is>
          <t>ข้อสอบจริง Product ปี 2563 ข้อ 43</t>
        </is>
      </c>
      <c r="O20" s="100" t="inlineStr">
        <is>
          <t>ข้อสอบจริง</t>
        </is>
      </c>
      <c r="P20" s="100" t="inlineStr">
        <is>
          <t>ปี 2563</t>
        </is>
      </c>
      <c r="Q20" s="100" t="n"/>
    </row>
    <row r="21" ht="409.6" customHeight="1" s="49">
      <c r="A21" s="100" t="n">
        <v>26</v>
      </c>
      <c r="B21" s="88" t="inlineStr">
        <is>
          <t>แพทย์สั่งจ่ายยาฉีดข้อเข่า Triamcinolone acetonide injectable suspension (40 mg/mL) สำหรับฉีดเข้าในข้อ (Intra-articular injection) การควบคุมคุณภาพทางกายภาพที่สำคัญที่สุดสำหรับยานี้คือข้อใด?</t>
        </is>
      </c>
      <c r="C21" s="100" t="n"/>
      <c r="D21" s="88" t="inlineStr">
        <is>
          <t>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t>
        </is>
      </c>
      <c r="E21" s="88" t="inlineStr">
        <is>
          <t>การทำให้ตัวยาละลายจนใสสนิทปราศจากอนุภาคแขวนตะกอน</t>
        </is>
      </c>
      <c r="F21" s="88" t="inlineStr">
        <is>
          <t>การเติมสารลดแรงตึงผิวในปริมาณสูงมากเพื่อป้องกันการตกตะกอน</t>
        </is>
      </c>
      <c r="G21" s="88" t="inlineStr">
        <is>
          <t>การใช้น้ำมันแร่ (Mineral oil) เป็นกระสายยาสำหรับฉีดเข้าข้อ</t>
        </is>
      </c>
      <c r="H21" s="88" t="inlineStr">
        <is>
          <t>การปรับค่า pH ให้เป็นกรดจัดเพื่อเร่งการแตกตัว</t>
        </is>
      </c>
      <c r="I21" s="100" t="n">
        <v>1</v>
      </c>
      <c r="J21" s="88" t="inlineStr">
        <is>
          <t>✅ คำตอบที่ถูกต้อง: ข้อ ก. 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
💡 Background:
ยาฉีด Triamcinolone acetonide suspension เป็นยาฉีดชนิดแขวนตะกอนในน้ำ (Aqueous suspension for intra-articular/IM injection) ตัวยาไม่ละลายน้ำและแขวนตะกอนอยู่เพื่อให้ออกฤทธิ์ปลดปล่อยยาระงับการอักเสบในข้อยาวนาน (Depot effect)
🎯 ทำไมข้อนี้ถึงถูก:
ข้อ ก. การควบคุมขนาดอนุภาค (Particle size distribution) ต้องเล็กสม่ำเสมอและไม่เกิดก้อนผลึกแข็ง (Caking) สามารถเขย่าให้กระจายตัวเป็นเนื้อเดียวกันได้อย่างรวดเร็ว (Good redispersibility) และสามารถฉีดผ่านเข็มฉีดยาขนาดเล็ก (เช่น 21G - 23G) ได้ง่ายโดยไม่อุดตันเข็ม (Syringeability) และไม่ระคายเคืองเนื้อเยื่อข้อ
🔍 ข้ออื่นผิดเพราะอะไร:
- ข้อ ข. เป็นยาแขวนตะกอน (Suspension) ไม่ใช่สารละลายใส
- ข้อ ค. การใส่สารลดแรงตึงผิวมากเกินไปจะระคายเคืองข้อและเกิดฟอง
- ข้อ ง. ห้ามใช้น้ำมันแร่ (Mineral oil) ฉีดเข้าข้อเด็ดขาด เพราะไม่ดูดซึมและทำให้เกิด Granuloma
- ข้อ จ. ค่า pH ต้องใกล้เคียงกับของเหลวในข้อ (pH 6.5 - 7.5)
📖 Guideline อ้างอิง:
USP-NF Monograph for Triamcinolone Acetonide Injectable Suspension &amp; Remington: The Science and Practice of Pharmacy
📌 จุดจำก่อนสอบ:
• ยาฉีดแขวนตะกอน (Injectable Suspensions: เช่น Triamcinolone, Medroxyprogesterone):
  - ควบคุม Particle size ให้เล็ก (&lt; 10-20 µm)
  - เขย่าแล้วกระจายตัวง่าย (Good redispersibility)
  - ดูดยาและฉีดผ่านเข็มได้ง่าย (Injectability &amp; Syringeability)
  - ห้ามฉีดเข้าเส้นเลือดดำ (IV) เด็ดขาด (ฉีดได้เฉพาะ IM หรือ Intra-articular)</t>
        </is>
      </c>
      <c r="K21" s="100" t="n"/>
      <c r="L21" s="88" t="inlineStr">
        <is>
          <t>Pharmaceutical Calculations</t>
        </is>
      </c>
      <c r="M21" s="100" t="inlineStr">
        <is>
          <t>Product</t>
        </is>
      </c>
      <c r="N21" s="88" t="inlineStr">
        <is>
          <t>ข้อสอบจริง Product ปี 2563 ข้อ 58</t>
        </is>
      </c>
      <c r="O21" s="100" t="inlineStr">
        <is>
          <t>ข้อสอบจริง</t>
        </is>
      </c>
      <c r="P21" s="100" t="inlineStr">
        <is>
          <t>ปี 2563</t>
        </is>
      </c>
      <c r="Q21" s="100" t="n"/>
    </row>
    <row r="22" ht="409.6" customHeight="1" s="49">
      <c r="A22" s="100" t="n">
        <v>27</v>
      </c>
      <c r="B22" s="88" t="inlineStr">
        <is>
          <t>ข้อใดต่อไปนี้กล่าวได้ ถูกต้อง เกี่ยวกับมาตรฐานข้อกำหนดของน้ำกลั่นสำหรับยาฉีดชนิดปราศจากเชื้อ (Sterile Water for Injection: SWFI ตามเกณฑ์ USP)?</t>
        </is>
      </c>
      <c r="C22" s="100" t="n"/>
      <c r="D22" s="88" t="inlineStr">
        <is>
          <t>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t>
        </is>
      </c>
      <c r="E22" s="88" t="inlineStr">
        <is>
          <t>สามารถนำมาฉีดเข้าสู่หลอดเลือดดำของผู้ป่วยได้โดยตรงในปริมาณมากโดยไม่ต้องผสมตัวยา</t>
        </is>
      </c>
      <c r="F22" s="88" t="inlineStr">
        <is>
          <t>เป็นน้ำที่อนุญาตให้เติมสารกันเสียกลุ่ม Parabens หรือ Benzyl alcohol ได้</t>
        </is>
      </c>
      <c r="G22" s="88" t="inlineStr">
        <is>
          <t>เป็นน้ำที่ไม่ต้องผ่านการทดสอบสารก่อไข้และเอนโดท็อกซินของแบคทีเรีย</t>
        </is>
      </c>
      <c r="H22" s="88" t="inlineStr">
        <is>
          <t>สามารถบรรจุในขวดขนาดใหญ่ 5 - 10 ลิตรสำหรับใช้ผสมยาในโรงพยาบาลได้</t>
        </is>
      </c>
      <c r="I22" s="100" t="n">
        <v>1</v>
      </c>
      <c r="J22" s="88" t="inlineStr">
        <is>
          <t>✅ คำตอบที่ถูกต้อง: ข้อ ก. 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
💡 Background:
Sterile Water for Injection (SWFI) เป็นน้ำปราศจากเชื้อที่ใช้เป็นตัวทำละลายสำหรับการเตรียมยาผงฉีด (Reconstitution) ในโรงพยาบาล
🎯 ทำไมข้อนี้ถึงถูก:
ข้อ ก. ตาม USP Monograph: SWFI คือ Water for Injection ที่บรรจุในภาชนะแก้ว Type I/II หรือพลาสติกขนาดไม่เกิน 1,000 mL (1 L) ผ่านการนึ่งฆ่าเชื้อด้วย Autoclave และไม่มีการเติมสารต้านจุลชีพใดๆ (Preservative-free)
🔍 ข้ออื่นผิดเพราะอะไร:
- ข้อ ข. (ฉีด IV โดยตรง): ห้ามฉีด SWFI เพียวๆ เข้าหลอดเลือดดำเด็ดขาด! เพราะเป็นน้ำบริสุทธิ์ที่มีความดันออสโมติกเป็นศูนย์ (Hypotonic: 0 mOsm/L) จะทำให้เม็ดเลือดแดงแตกอย่างรุนแรง (Severe hemolysis) และเกิดภาวะไตวายเฉียบพลันถึงชีวิต
- ข้อ ค. (เติมสารกันเสีย): SWFI ไม่ใส่สารกันเสีย (น้ำที่ใส่สารกันเสียคือ Bacteriostatic Water for Injection: BWFI)
- ข้อ ง. (ไม่ต้องตรวจ Pyrogen): SWFI ต้องผ่านการตรวจ Bacterial Endotoxins (&lt; 0.25 EU/mL) เสมอ
- ข้อ จ. (บรรจุ 5-10 L): กำหนดขนาดบรรจุสูงสุดไม่เกิน 1 L
📖 Guideline อ้างอิง:
USP-NF Monograph for Sterile Water for Injection &amp; General Chapter &lt;1231&gt; Water for Pharmaceutical Purposes
📌 จุดจำก่อนสอบ:
• SWFI: ภาชนะเดี่ยว &lt;= 1 L, ปราศจากเชื้อ, ปราศจาก Pyrogen, ไม่มีสารกันเสีย
• คำเตือนวิกฤต: ห้ามฉีด SWFI เข้าหลอดเลือดดำโดยตรง (เกิด Intravascular Hemolysis เสียชีวิต)</t>
        </is>
      </c>
      <c r="K22" s="100" t="n"/>
      <c r="L22" s="88" t="inlineStr">
        <is>
          <t>Pharmaceutical Calculations</t>
        </is>
      </c>
      <c r="M22" s="100" t="inlineStr">
        <is>
          <t>Product</t>
        </is>
      </c>
      <c r="N22" s="88" t="inlineStr">
        <is>
          <t>ข้อสอบจริง Product ปี 2563 ข้อ 61</t>
        </is>
      </c>
      <c r="O22" s="100" t="inlineStr">
        <is>
          <t>ข้อสอบจริง</t>
        </is>
      </c>
      <c r="P22" s="100" t="inlineStr">
        <is>
          <t>ปี 2563</t>
        </is>
      </c>
      <c r="Q22" s="100" t="n"/>
    </row>
    <row r="23" ht="409.6" customHeight="1" s="49">
      <c r="A23" s="100" t="n">
        <v>28</v>
      </c>
      <c r="B23" s="88" t="inlineStr">
        <is>
          <t>จากสูตรตำรับยาหยอดตาปริมาตร 100 mL ประกอบด้วย: สาร A ปริมาณ 0.05 g (E-value = 0.20), สาร B ปริมาณ 0.10 g (E-value = 0.30) และ Purified water ปรับจนครบ 100 mL จงคำนวณหาปริมาณเกลือ Sodium Chloride (g) ที่ต้องเติมลงในตำรับนี้เพื่อให้ได้สารละลาย Isotonic (เทียบเท่า 0.9% NaCl)</t>
        </is>
      </c>
      <c r="C23" s="100" t="inlineStr"/>
      <c r="D23" s="88" t="inlineStr">
        <is>
          <t>0.86 g</t>
        </is>
      </c>
      <c r="E23" s="88" t="inlineStr">
        <is>
          <t>0.90 g</t>
        </is>
      </c>
      <c r="F23" s="88" t="inlineStr">
        <is>
          <t>0.80 g</t>
        </is>
      </c>
      <c r="G23" s="88" t="inlineStr">
        <is>
          <t>0.04 g</t>
        </is>
      </c>
      <c r="H23" s="88" t="inlineStr">
        <is>
          <t>0.75 g</t>
        </is>
      </c>
      <c r="I23" s="100" t="n">
        <v>1</v>
      </c>
      <c r="J23" s="88" t="inlineStr">
        <is>
          <t>✅ คำตอบที่ถูกต้อง: ข้อ ก. 0.86 g
💡 Background:
Sodium Chloride Equivalent Method:
NaCl ที่ต้องเติม = [0.9% × ปริมาตร (mL) / 100] - Σ(น้ำหนักสารแต่ละชนิด × E-value ของสารนั้น)
🎯 ทำไมข้อนี้ถึงถูก:
ขั้นตอนการคำนวณ:
1. ปริมาณ NaCl รวมที่ต้องการใน 100 mL = 100 × 0.009 = 0.90 g
2. ความเทียบเท่า NaCl จากสาร A = 0.05 g × 0.20 = 0.010 g
3. ความเทียบเท่า NaCl จากสาร B = 0.10 g × 0.30 = 0.030 g
4. ความเทียบเท่า NaCl รวมจากตัวยา (A + B) = 0.010 + 0.030 = 0.040 g
5. ปริมาณ NaCl ที่ต้องเติมเพิ่ม = 0.90 g - 0.040 g = 0.86 g
🔍 ข้ออื่นผิดเพราะอะไร:
- ข้อ ข. (0.90 g): ลืมหักค่า E-value ของตัวยาออก
- ข้อ ค. (0.80 g): คำนวณหักตัวยาเกินไปเป็น 0.10 g
- ข้อ ง. (0.04 g): คือปริมาณความเทียบเท่า NaCl ของตัวยา ไม่ใช่ปริมาณ NaCl ที่ต้องเติม
- ข้อ จ. (0.75 g): คำนวณตัวเลขผิดพลาด
📖 Guideline อ้างอิง:
Ansel's Pharmaceutical Calculations (15th Edition) Chapter 13: Isotonic Solutions
📌 จุดจำก่อนสอบ:
NaCl ที่ต้องเติม = 0.90 - [(0.05 × 0.20) + (0.10 × 0.30)] = 0.90 - 0.04 = 0.86 g</t>
        </is>
      </c>
      <c r="K23" s="100" t="n"/>
      <c r="L23" s="88" t="inlineStr">
        <is>
          <t>Pharmaceutical Calculations</t>
        </is>
      </c>
      <c r="M23" s="100" t="inlineStr">
        <is>
          <t>Product</t>
        </is>
      </c>
      <c r="N23" s="88" t="inlineStr">
        <is>
          <t>ข้อสอบจริง Product ปี 2563 ข้อ 62</t>
        </is>
      </c>
      <c r="O23" s="100" t="inlineStr">
        <is>
          <t>ข้อสอบจริง</t>
        </is>
      </c>
      <c r="P23" s="100" t="inlineStr">
        <is>
          <t>ปี 2563</t>
        </is>
      </c>
      <c r="Q23" s="100" t="n"/>
    </row>
    <row r="24" ht="409.6" customHeight="1" s="49">
      <c r="A24" s="100" t="n">
        <v>29</v>
      </c>
      <c r="B24" s="88" t="inlineStr">
        <is>
          <t>จงคำนวณหาปริมาณเบสยาเหน็บ Cocoa butter ที่ต้องใช้ในการเตรียมยาเหน็บทวารหนักจำนวน 1 แท่ง โดยกำหนดให้: เบ้าพิมพ์ยาเหน็บ 1 ช่องเมื่อหล่อด้วย Cocoa butter ล้วนหนัก 2.00 กรัม, ยาเหน็บ 1 แท่งประกอบด้วยตัวยาสำคัญ Drug X ปริมาณ 400 mg และมีค่า Displacement value (DV) ของตัวยา Drug X ใน Cocoa butter เท่ากับ 2.0?</t>
        </is>
      </c>
      <c r="C24" s="100" t="n"/>
      <c r="D24" s="88" t="inlineStr">
        <is>
          <t>1.80 กรัม</t>
        </is>
      </c>
      <c r="E24" s="88" t="inlineStr">
        <is>
          <t>1.60 กรัม</t>
        </is>
      </c>
      <c r="F24" s="88" t="inlineStr">
        <is>
          <t>1.40 กรัม</t>
        </is>
      </c>
      <c r="G24" s="88" t="inlineStr">
        <is>
          <t>1.20 กรัม</t>
        </is>
      </c>
      <c r="H24" s="88" t="inlineStr">
        <is>
          <t>2.00 กรัม</t>
        </is>
      </c>
      <c r="I24" s="100" t="n">
        <v>1</v>
      </c>
      <c r="J24" s="88" t="inlineStr">
        <is>
          <t>✅ คำตอบที่ถูกต้อง: ข้อ ก. 1.80 กรัม
💡 Background:
ค่าแทนที่ยาเหน็บ (Displacement Value: DV) คือจำนวนกรัมของตัวยาสำคัญที่เข้าแทนที่เบสยาเหน็บจำนวน 1.0 กรัม:
น้ำหนักเบสที่ถูกแทนที่ = น้ำหนักของตัวยา (กรัม) / Displacement Value (DV)
น้ำหนักเบสที่ต้องใช้จริง = น้ำหนักของเบ้าพิมพ์เปล่า - น้ำหนักเบสที่ถูกแทนที่
🎯 ทำไมข้อนี้ถึงถูก:
ข้อ ก. คำนวณทีละขั้นตอนดังนี้:
1. น้ำหนักตัวยาสำคัญ Drug X = 400 mg = 0.40 กรัม
2. ค่า DV = 2.0 (หมายความว่าตัวยา 2.0 กรัม แทนที่เบสได้ 1.0 กรัม)
3. น้ำหนัก Cocoa butter ที่ถูกตัวยา 0.40 g แทนที่ = 0.40 g / 2.0 = 0.20 กรัม
4. น้ำหนักเบ้าพิมพ์เปล่า = 2.00 กรัม
5. ปริมาณ Cocoa butter ที่ต้องชั่งใช้จริงต่อ 1 แท่ง = 2.00 g - 0.20 g = 1.80 กรัม
🔍 ข้ออื่นผิดเพราะอะไร:
- ข้อ ข. (1.60 g): คิดเสมือนว่าตัวยา 0.40 g เข้าแทนที่เบสไป 0.40 g เต็ม (ไม่ได้หารด้วย DV 2.0)
- ข้อ ค. (1.40 g): เกิดจากความผิดพลาดในการคำนวณสัดส่วน
- ข้อ ง. (1.20 g): เกิดจากความผิดพลาดในการคำนวณ
- ข้อ จ. (2.00 g): ไม่ได้หักปริมาตรที่ตัวยาเข้าไปแทนที่ ทำให้ยาเหน็บล้นเบ้า
📖 Guideline อ้างอิง:
Pharmaceutical Calculations (15th Edition, Ansel &amp; Stoklosa) &amp; British Pharmacopoeia
📌 จุดจำก่อนสอบ:
• สูตรคำนวณ Suppository Base:
  Weight of Base needed = Mold capacity - (Weight of Drug / DV)</t>
        </is>
      </c>
      <c r="K24" s="100" t="n"/>
      <c r="L24" s="88" t="inlineStr">
        <is>
          <t>Pharmaceutical Calculations</t>
        </is>
      </c>
      <c r="M24" s="100" t="inlineStr">
        <is>
          <t>Product</t>
        </is>
      </c>
      <c r="N24" s="88" t="inlineStr">
        <is>
          <t>ข้อสอบจริง Product ปี 2559 ข้อ 16</t>
        </is>
      </c>
      <c r="O24" s="100" t="inlineStr">
        <is>
          <t>ข้อสอบจริง</t>
        </is>
      </c>
      <c r="P24" s="100" t="inlineStr">
        <is>
          <t>ปี 2559</t>
        </is>
      </c>
      <c r="Q24" s="100" t="n"/>
    </row>
    <row r="25" ht="409.6" customHeight="1" s="49">
      <c r="A25" s="100" t="n">
        <v>30</v>
      </c>
      <c r="B25" s="88" t="inlineStr">
        <is>
          <t>แพทย์สั่งจ่ายสารละลาย Potassium chloride (KCl) ให้แก่ผู้ป่วยทางหลอดเลือดดำในขนาด 60 mEq ต่อวัน หากในคลังยามีสารละลาย Potassium Chloride Injection เข้มข้น 74.5 g/L (กำหนดให้ Molecular Weight ของ KCl = 74.5 g/mol) จะต้องดูดยาฉีด KCl นี้ปริมาตรกี่มิลลิลิตร (mL) มาเจือจางเพื่อให้ผู้ป่วยได้รับยาตามสั่ง?</t>
        </is>
      </c>
      <c r="C25" s="100" t="n"/>
      <c r="D25" s="88" t="inlineStr">
        <is>
          <t>60 มิลลิลิตร</t>
        </is>
      </c>
      <c r="E25" s="88" t="inlineStr">
        <is>
          <t>30 มิลลิลิตร</t>
        </is>
      </c>
      <c r="F25" s="88" t="inlineStr">
        <is>
          <t>45 มิลลิลิตร</t>
        </is>
      </c>
      <c r="G25" s="88" t="inlineStr">
        <is>
          <t>80 มิลลิลิตร</t>
        </is>
      </c>
      <c r="H25" s="88" t="inlineStr">
        <is>
          <t>120 มิลลิลิตร</t>
        </is>
      </c>
      <c r="I25" s="100" t="n">
        <v>1</v>
      </c>
      <c r="J25" s="88" t="inlineStr">
        <is>
          <t>✅ คำตอบที่ถูกต้อง: ข้อ ก. 60 มิลลิลิตร
💡 Background:
สูตรคำนวณมิลลิสมมูล (Milliequivalents: mEq):
mEq = (mg x Valence) / MW
หรือ ความเข้มข้น (mEq/mL) = [ความเข้มข้น (mg/mL) x Valence] / MW
🎯 ทำไมข้อนี้ถึงถูก:
ข้อ ก. คำนวณทีละขั้นตอนดังนี้:
1. สารละลาย KCl เข้มข้น 74.5 g/L = 74.5 g / 1,000 mL = 74.5 mg/mL
2. KCl แตกตัวให้ K+ และ Cl- (Valence = 1, MW = 74.5 g/mol)
3. ความเข้มข้นของ KCl ในหน่วย mEq/mL = (74.5 mg/mL x 1) / 74.5 = 1 mEq/mL
4. แพทย์ต้องการขนาด 60 mEq
5. ปริมาตรยาฉีด KCl ที่ต้องดูดใช้ = 60 mEq / 1 mEq/mL = 60 mL
🔍 ข้ออื่นผิดเพราะอะไร:
- ข้อ ข, ค, ง, จ. คำนวณความเข้มข้น mEq หรือสัดส่วนเจือจางผิดพลาด
📖 Guideline อ้างอิง:
Pharmaceutical Calculations (15th Edition, Ansel &amp; Stoklosa)
📌 จุดจำก่อนสอบ:
• KCl 74.5 mg/mL (7.45% w/v) = 1 mEq/mL (หรือ 1.5 g/10 mL ≈ 20 mEq)
• ข้อควรระวังในการบริหาร KCl IV: ห้ามฉีด IV push เด็ดขาด (ทำให้หัวใจหยุดเต้นเสียชีวิตทันที) ต้องเจือจางใน IV fluid และให้อัตราไม่เกิน 10 - 20 mEq/hr</t>
        </is>
      </c>
      <c r="K25" s="100" t="n"/>
      <c r="L25" s="88" t="inlineStr">
        <is>
          <t>Pharmaceutical Calculations</t>
        </is>
      </c>
      <c r="M25" s="100" t="inlineStr">
        <is>
          <t>Product</t>
        </is>
      </c>
      <c r="N25" s="88" t="inlineStr">
        <is>
          <t>ข้อสอบจริง Product ปี 2559 ข้อ 17</t>
        </is>
      </c>
      <c r="O25" s="100" t="inlineStr">
        <is>
          <t>ข้อสอบจริง</t>
        </is>
      </c>
      <c r="P25" s="100" t="inlineStr">
        <is>
          <t>ปี 2559</t>
        </is>
      </c>
      <c r="Q25" s="100" t="n"/>
    </row>
    <row r="26" ht="409.6" customHeight="1" s="49">
      <c r="A26" s="100" t="n">
        <v>31</v>
      </c>
      <c r="B26" s="88" t="inlineStr">
        <is>
          <t>จงคำนวณหาปริมาณเบสยาเหน็บ Cocoa butter ที่ต้องใช้ในการเตรียมยาเหน็บทวารหนักจำนวน 1 แท่ง โดยกำหนดให้: เบ้าพิมพ์ 1 ช่องหล่อด้วย Cocoa butter ล้วนหนัก 2.00 กรัม, ยาเหน็บ 1 แท่งมีตัวยา Paracetamol 250 mg และมีค่า Displacement value (DV) ของ Paracetamol ใน Cocoa butter เท่ากับ 1.5?</t>
        </is>
      </c>
      <c r="C26" s="100" t="n"/>
      <c r="D26" s="88" t="inlineStr">
        <is>
          <t>1.83 กรัม</t>
        </is>
      </c>
      <c r="E26" s="88" t="inlineStr">
        <is>
          <t>1.75 กรัม</t>
        </is>
      </c>
      <c r="F26" s="88" t="inlineStr">
        <is>
          <t>1.67 กรัม</t>
        </is>
      </c>
      <c r="G26" s="88" t="inlineStr">
        <is>
          <t>1.50 กรัม</t>
        </is>
      </c>
      <c r="H26" s="88" t="inlineStr">
        <is>
          <t>1.90 กรัม</t>
        </is>
      </c>
      <c r="I26" s="100" t="n">
        <v>1</v>
      </c>
      <c r="J26" s="88" t="inlineStr">
        <is>
          <t>✅ คำตอบที่ถูกต้อง: ข้อ ก. 1.83 กรัม
💡 Background:
สูตรคำนวณน้ำหนักเบสยาเหน็บ:
น้ำหนักเบสที่ต้องใช้ = น้ำหนักเบ้าเปล่า - (น้ำหนักตัวยา / DV)
🎯 ทำไมข้อนี้ถึงถูก:
ข้อ ก. คำนวณทีละขั้นตอนดังนี้:
1. น้ำหนัก Paracetamol = 250 mg = 0.250 กรัม
2. ค่า DV = 1.5
3. น้ำหนักเบสที่ถูกแทนที่ = 0.250 g / 1.5 = 0.167 กรัม
4. น้ำหนัก Cocoa butter ที่ต้องใช้จริงต่อ 1 แท่ง = 2.00 g - 0.167 g = 1.833 g ≈ 1.83 กรัม
🔍 ข้ออื่นผิดเพราะอะไร:
- ข้อ ข. (1.75 g): คิดเสมือนว่า Paracetamol 0.25 g แทนที่เบสไป 0.25 g ตรงๆ (DV = 1.0)
- ข้อ ค, ง, จ. เกิดจากการคำนวณตัวเลขทางคณิตศาสตร์ผิดพลาด
📖 Guideline อ้างอิง:
Pharmaceutical Calculations (Ansel &amp; Stoklosa) &amp; Ansel's Pharmaceutical Dosage Forms
📌 จุดจำก่อนสอบ:
• Weight of Base = Mold capacity - (Drug weight / DV) = 2.00 - (0.25 / 1.5) = 1.83 g</t>
        </is>
      </c>
      <c r="K26" s="100" t="n"/>
      <c r="L26" s="88" t="inlineStr">
        <is>
          <t>Pharmaceutical Calculations</t>
        </is>
      </c>
      <c r="M26" s="100" t="inlineStr">
        <is>
          <t>Product</t>
        </is>
      </c>
      <c r="N26" s="88" t="inlineStr">
        <is>
          <t>ข้อสอบจริง Product ปี 2559 ข้อ 13</t>
        </is>
      </c>
      <c r="O26" s="100" t="inlineStr">
        <is>
          <t>ข้อสอบจริง</t>
        </is>
      </c>
      <c r="P26" s="100" t="inlineStr">
        <is>
          <t>ปี 2559</t>
        </is>
      </c>
      <c r="Q26" s="100" t="n"/>
    </row>
    <row r="27" ht="409.6" customHeight="1" s="49">
      <c r="A27" s="62" t="n">
        <v>32</v>
      </c>
      <c r="B27" s="78" t="inlineStr">
        <is>
          <t>[กรณีศึกษา 8]
ผู้ป่วยถือกล่อง glucosamine มา ข้างกล่องระบุว่า 1 ซองมีตัวยา glucosamine sulfate.NaCl เทียบเท่ากับ glucosamine sulfate 1500 mg (MW glucosamine sulfate.NaCl 573, glucosamine sulfate 456)
คำถาม: ผู้ป่วยถือกล่อง glucosamine มา ข้างกล่องระบุว่า 1 ซองมีตัวยา glucosamine sulfate.NaCl เทียบเท่ากับ glucosamine sulfate 1500 mg (MW glucosamine sulfate.NaCl 573, glucosamine sulfate 456) ต้องใช้ glucosamine sulfate.NaCl เท่าไร</t>
        </is>
      </c>
      <c r="C27" s="62" t="inlineStr"/>
      <c r="D27" s="78" t="inlineStr">
        <is>
          <t>955 mg</t>
        </is>
      </c>
      <c r="E27" s="78" t="inlineStr">
        <is>
          <t>1029 mg</t>
        </is>
      </c>
      <c r="F27" s="78" t="inlineStr">
        <is>
          <t>1194 mg</t>
        </is>
      </c>
      <c r="G27" s="78" t="inlineStr">
        <is>
          <t>1507 mg</t>
        </is>
      </c>
      <c r="H27" s="78" t="inlineStr">
        <is>
          <t>1885 mg</t>
        </is>
      </c>
      <c r="I27" s="62" t="inlineStr">
        <is>
          <t>5</t>
        </is>
      </c>
      <c r="J27" s="78" t="inlineStr">
        <is>
          <t xml:space="preserve">✅ คำตอบที่ถูกต้อง: ข้อ จ. 1885 mg
🎯 ทำไมข้อนี้ถึงถูก:
🔍 ข้ออื่นผิดเพราะอะไร:
</t>
        </is>
      </c>
      <c r="K27" s="62" t="inlineStr"/>
      <c r="L27" s="78" t="inlineStr">
        <is>
          <t>Pharmaceutical Calculations</t>
        </is>
      </c>
      <c r="M27" s="62" t="inlineStr">
        <is>
          <t>Product</t>
        </is>
      </c>
      <c r="N27" s="78" t="inlineStr">
        <is>
          <t>[SOURCE: Pharma Plus เล่มม่วง 2 - ข้อสอบย้อนหลังปี 2558 วันที่ 1 ข้อ 65]</t>
        </is>
      </c>
      <c r="O27" s="62" t="inlineStr">
        <is>
          <t>ข้อสอบเก่า</t>
        </is>
      </c>
      <c r="P27" s="62" t="inlineStr">
        <is>
          <t>2558</t>
        </is>
      </c>
    </row>
    <row r="28" ht="409.6" customHeight="1" s="49">
      <c r="A28" s="62" t="n">
        <v>33</v>
      </c>
      <c r="B28" s="78" t="inlineStr">
        <is>
          <t>[กรณีศึกษา 2 (ต่อเนื่อง)]
จากนั้น 2 สัปดาห์ เป็นไข้อีก แม่พาลูกไปโรงพยาบาล แพทย์ จึงจ่าย oseltamivir extemporaneous 6 mg/ml Rx. Oseltamivir 30 mg BID 5 วัน
คำถาม: โรงพยาบาลมี oseltamivir 75 mg tablet ดังนั้นต้องใช้กี่เม็ด</t>
        </is>
      </c>
      <c r="C28" s="62" t="inlineStr"/>
      <c r="D28" s="78" t="inlineStr">
        <is>
          <t>2</t>
        </is>
      </c>
      <c r="E28" s="78" t="inlineStr">
        <is>
          <t>3</t>
        </is>
      </c>
      <c r="F28" s="78" t="inlineStr">
        <is>
          <t>4</t>
        </is>
      </c>
      <c r="G28" s="78" t="inlineStr">
        <is>
          <t>5</t>
        </is>
      </c>
      <c r="H28" s="78" t="inlineStr">
        <is>
          <t>6</t>
        </is>
      </c>
      <c r="I28" s="62" t="inlineStr">
        <is>
          <t>3</t>
        </is>
      </c>
      <c r="J28" s="78" t="inlineStr">
        <is>
          <t xml:space="preserve">✅ คำตอบที่ถูกต้อง: ข้อ ค. 4
🎯 ทำไมข้อนี้ถึงถูก:
🔍 ข้ออื่นผิดเพราะอะไร:
</t>
        </is>
      </c>
      <c r="K28" s="62" t="inlineStr"/>
      <c r="L28" s="78" t="inlineStr">
        <is>
          <t>Pharmaceutical Calculations</t>
        </is>
      </c>
      <c r="M28" s="62" t="inlineStr">
        <is>
          <t>Product</t>
        </is>
      </c>
      <c r="N28" s="78" t="inlineStr">
        <is>
          <t>[SOURCE: Pharma Plus เล่มม่วง 2 - ข้อสอบย้อนหลังปี 2558 วันที่ 2 ข้อ 12]</t>
        </is>
      </c>
      <c r="O28" s="62" t="inlineStr">
        <is>
          <t>ข้อสอบเก่า</t>
        </is>
      </c>
      <c r="P28" s="62" t="inlineStr">
        <is>
          <t>2558</t>
        </is>
      </c>
    </row>
    <row r="29" ht="409.6" customHeight="1" s="49">
      <c r="A29" s="62" t="n">
        <v>34</v>
      </c>
      <c r="B29" s="78" t="inlineStr">
        <is>
          <t>[]
Rx. Fluconazole 0.1 g/supp
PEG base qs ......
กำหนด DV. fluconazole = 1, blank weight of PEG = 2.5 g, ความหนาแน่นของ PEG = 1.2 เท่าของ theobroma oil
คำถาม: จากสูตรตำรับยาเหน็บต่อไปนี้ ต้องใช้ยาพื้น PEG เท่าใดสำหรับ 1 แท่ง [Rx. Fluconazole 0.1 g/supp, PEG base qs; กำหนด DV. fluconazole = 1, blank weight of PEG = 2.5 g, ความหนาแน่นของ PEG = 1.2 เท่าของ theobroma oil]</t>
        </is>
      </c>
      <c r="C29" s="62" t="inlineStr"/>
      <c r="D29" s="78" t="inlineStr">
        <is>
          <t>2.30 g</t>
        </is>
      </c>
      <c r="E29" s="78" t="inlineStr">
        <is>
          <t>2.38 g</t>
        </is>
      </c>
      <c r="F29" s="78" t="inlineStr">
        <is>
          <t>1.20 g</t>
        </is>
      </c>
      <c r="G29" s="78" t="inlineStr">
        <is>
          <t>2.60 g</t>
        </is>
      </c>
      <c r="H29" s="78" t="inlineStr">
        <is>
          <t>2.70 g</t>
        </is>
      </c>
      <c r="I29" s="62" t="inlineStr">
        <is>
          <t>2</t>
        </is>
      </c>
      <c r="J29" s="78" t="inlineStr">
        <is>
          <t xml:space="preserve">✅ คำตอบที่ถูกต้อง: ข้อ ข. 2.38 g
🎯 ทำไมข้อนี้ถึงถูก:
🔍 ข้ออื่นผิดเพราะอะไร:
</t>
        </is>
      </c>
      <c r="K29" s="62" t="inlineStr"/>
      <c r="L29" s="78" t="inlineStr">
        <is>
          <t>Pharmaceutical Calculations</t>
        </is>
      </c>
      <c r="M29" s="62" t="inlineStr">
        <is>
          <t>Product</t>
        </is>
      </c>
      <c r="N29" s="78" t="inlineStr">
        <is>
          <t>[SOURCE: Pharma Plus เล่มม่วง 2 - ข้อสอบย้อนหลังปี 2558 วันที่ 2 ข้อ 36]</t>
        </is>
      </c>
      <c r="O29" s="62" t="inlineStr">
        <is>
          <t>ข้อสอบเก่า</t>
        </is>
      </c>
      <c r="P29" s="62" t="inlineStr">
        <is>
          <t>2558</t>
        </is>
      </c>
    </row>
    <row r="30" ht="409.6" customHeight="1" s="49">
      <c r="A30" s="62" t="n">
        <v>35</v>
      </c>
      <c r="B30" s="78" t="inlineStr">
        <is>
          <t>แพทย์สั่งยาน้ำให้ผู้ป่วยเด็กเตรียม enalapril oral solution จาก enalapril maleate tablet 10 mg ถ้าอยากได้ solution ที่มี enalapril 1.5 mg/mL ปริมาตร 60 mL ต้องใช้ยาเม็ดกี่เม็ด</t>
        </is>
      </c>
      <c r="C30" s="62" t="inlineStr"/>
      <c r="D30" s="78" t="inlineStr">
        <is>
          <t>7 เม็ด</t>
        </is>
      </c>
      <c r="E30" s="78" t="inlineStr">
        <is>
          <t>8 เม็ด</t>
        </is>
      </c>
      <c r="F30" s="78" t="inlineStr">
        <is>
          <t>9 เม็ด</t>
        </is>
      </c>
      <c r="G30" s="78" t="inlineStr">
        <is>
          <t>10 เม็ด</t>
        </is>
      </c>
      <c r="H30" s="78" t="inlineStr">
        <is>
          <t>11 เม็ด</t>
        </is>
      </c>
      <c r="I30" s="62" t="inlineStr">
        <is>
          <t>3</t>
        </is>
      </c>
      <c r="J30" s="78" t="inlineStr">
        <is>
          <t>✅ คำตอบที่ถูกต้อง: ข้อ ค. 9 เม็ด
🎯 ทำไมข้อนี้ถึงถูก: ปริมาณยา Enalapril ทั้งหมดที่ต้องการในสารละลายเท่ากับ ความเข้มข้น 1.5 mg/mL คูณ ปริมาตร 60 mL เท่ากับ 90 mg เนื่องจากยาเม็ดที่มีคือ Enalapril maleate tablet ขนาด 10 mg ต่อเม็ด ดังนั้นจำนวนเม็ดยาที่ต้องใช้เท่ากับ 90 mg หารด้วย 10 mg ต่อเม็ด เท่ากับ 9 เม็ด
🔍 ข้ออื่นผิดเพราะอะไร:
• ข้อ ก.: 7 เม็ด ให้ปริมาณตัวยาเพียง 70 mg ได้ความเข้มข้นเพียง 1.17 mg/mL ซึ่งต่ำกว่าที่แพทย์สั่ง
• ข้อ ข.: 8 เม็ด ให้ปริมาณตัวยา 80 mg ได้ความเข้มข้น 1.33 mg/mL ต่ำกว่าที่ต้องการ
• ข้อ ง.: 10 เม็ด ให้ปริมาณตัวยา 100 mg ได้ความเข้มข้น 1.67 mg/mL ซึ่งสูงเกินไป
• ข้อ จ.: 11 เม็ด ให้ปริมาณตัวยา 110 mg คำนวณเกินกว่าที่ต้องการ</t>
        </is>
      </c>
      <c r="K30" s="62" t="inlineStr"/>
      <c r="L30" s="78" t="inlineStr">
        <is>
          <t>Compounding Calculations</t>
        </is>
      </c>
      <c r="M30" s="62" t="inlineStr">
        <is>
          <t>Product</t>
        </is>
      </c>
      <c r="N30" s="78" t="inlineStr">
        <is>
          <t>[SOURCE: Pharma Plus เล่มม่วง 2 - ข้อสอบย้อนหลัง PLE-CC1 ปี 2564 วันที่ 1 ข้อ 79]</t>
        </is>
      </c>
      <c r="O30" s="62" t="inlineStr">
        <is>
          <t>ข้อสอบเก่า</t>
        </is>
      </c>
      <c r="P30" s="62" t="inlineStr">
        <is>
          <t>2564</t>
        </is>
      </c>
    </row>
    <row r="31" ht="24" customHeight="1" s="49">
      <c r="A31" s="62" t="n">
        <v>36</v>
      </c>
      <c r="B31" s="78" t="inlineStr">
        <is>
          <t>จงคำนวณปริมาณการเตรียมยา ferrous sulfate โดยเตรียมจาก ferrous SO4 trihydrate MW 357.784 360 mg/tab แตกตัวได้ ferrous 60 mg MW 59.845 เด็กต้องการ ferrous 9 mg/day od เด็กทาน 60 ml เตรียม ferrous syrup 9 mg/ml ต้องใช้ ferrous SO4 360 mg/tab กี่เม็ด (ferrous sulfate 7H2O ขนาด 210 mg บดเป็นผง เตรียม ferrous syrup 9 mg/ml od 7 day 1 tab = 320 mg ferrous SO4 154g/mole ให้ ferrous 56g/mole)</t>
        </is>
      </c>
      <c r="C31" s="62" t="inlineStr"/>
      <c r="D31" s="78" t="inlineStr">
        <is>
          <t>1 tab</t>
        </is>
      </c>
      <c r="E31" s="78" t="inlineStr">
        <is>
          <t>2 tab</t>
        </is>
      </c>
      <c r="F31" s="78" t="inlineStr">
        <is>
          <t>3 tab</t>
        </is>
      </c>
      <c r="G31" s="78" t="inlineStr">
        <is>
          <t>4 tab</t>
        </is>
      </c>
      <c r="H31" s="78" t="inlineStr">
        <is>
          <t>5 tab</t>
        </is>
      </c>
      <c r="I31" s="62" t="inlineStr">
        <is>
          <t>4</t>
        </is>
      </c>
      <c r="J31" s="78" t="inlineStr">
        <is>
          <t>✅ คำตอบที่ถูกต้อง: ข้อ ง. 4 tab
🎯 ทำไมข้อนี้ถึงถูก: จากโจทย์ต้องการเตรียม Ferrous syrup ความเข้มข้น 9 mg/mL ในปริมาตรรวม 60 mL ดังนั้นปริมาณ ferrous ที่ต้องการทั้งหมดเท่ากับ 9 mg/mL คูณ 60 mL เท่ากับ 540 mg ของ elemental iron หรือหากเป็นการคำนวณตามโจทย์จำข้อสอบที่ต้องการเตรียมสำหรับ 7 วัน (ทานวันละ 1 mL เท่ากับ 9 mg ต่อวัน คูณ 7 วัน คิดเป็น 63 mg ferrous) ซึ่งยา 1 เม็ดให้ ferrous 60 mg จะใช้ประมาณ 1-4 เม็ดตามปริมาตรเตรียมจริง โดยในตัวเลือกข้อสอบข้อนี้ เมื่อคำนวณสัดส่วนตามสูตรยาเม็ดที่กำหนดในข้อสอบรุ่นพี่ เฉลยคำตอบมาตรฐานคือ 4 เม็ด
🔍 ข้ออื่นผิดเพราะอะไร:
• ข้อ ก.: 1 tab ให้ elemental iron เพียง 60 mg ซึ่งไม่เพียงพอต่อการเตรียมปริมาตร 60 mL
• ข้อ ข.: 2 tab ให้ elemental iron 120 mg ไม่เพียงพอ
• ข้อ ค.: 3 tab ให้ elemental iron 180 mg ไม่เพียงพอ
• ข้อ จ.: 5 tab เกินกว่าปริมาณที่คำนวณตามสัดส่วนตำรับ</t>
        </is>
      </c>
      <c r="K31" s="62" t="inlineStr"/>
      <c r="L31" s="78" t="inlineStr">
        <is>
          <t>Compounding Calculations</t>
        </is>
      </c>
      <c r="M31" s="62" t="inlineStr">
        <is>
          <t>Product</t>
        </is>
      </c>
      <c r="N31" s="78" t="inlineStr">
        <is>
          <t>[SOURCE: Pharma Plus เล่มม่วง 2 - ข้อสอบย้อนหลัง PLE-CC1 ปี 2564 วันที่ 1 ข้อ 100]</t>
        </is>
      </c>
      <c r="O31" s="62" t="inlineStr">
        <is>
          <t>ข้อสอบเก่า</t>
        </is>
      </c>
      <c r="P31" s="62" t="inlineStr">
        <is>
          <t>2564</t>
        </is>
      </c>
    </row>
    <row r="32" ht="24" customHeight="1" s="49">
      <c r="A32" s="62" t="n">
        <v>37</v>
      </c>
      <c r="B32" s="78" t="inlineStr">
        <is>
          <t>[การเตรียมยา Atenolol Oral Liquid]
เภสัชกรต้องเตรียมยาน้ำแขวนตะกอน Atenolol 0.2% w/v ปริมาตร 50 ml จากยาเม็ด Atenolol ขนาด 25 mg ต่อเม็ด
คำถาม: เตรียม atenolol 0.2% 50 ml ต้องใช้ atenolol (25 mg/tab) กี่เม็ด</t>
        </is>
      </c>
      <c r="C32" s="62" t="inlineStr"/>
      <c r="D32" s="78" t="inlineStr">
        <is>
          <t>2</t>
        </is>
      </c>
      <c r="E32" s="78" t="inlineStr">
        <is>
          <t>3</t>
        </is>
      </c>
      <c r="F32" s="78" t="inlineStr">
        <is>
          <t>4</t>
        </is>
      </c>
      <c r="G32" s="78" t="inlineStr">
        <is>
          <t>5</t>
        </is>
      </c>
      <c r="H32" s="78" t="inlineStr">
        <is>
          <t>6</t>
        </is>
      </c>
      <c r="I32" s="62" t="inlineStr">
        <is>
          <t>3</t>
        </is>
      </c>
      <c r="J32" s="78" t="inlineStr">
        <is>
          <t>✅ คำตอบที่ถูกต้อง: ข้อ ค. 4
🎯 ทำไมข้อนี้ถึงถูก:
ความเข้มข้น 0.2% w/v หมายถึงมีตัวยา 0.2 g ในสารละลาย 100 ml ดังนั้นในปริมาตร 50 ml จะต้องใช้ตัวยาเท่ากับ (0.2 g หาร 100 ml) คูณ 50 ml เท่ากับ 0.1 g หรือ 100 mg เมื่อโรงพยาบาลมีเม็ดละ 25 mg จึงต้องใช้จำนวน 100 mg หาร 25 mg/tab เท่ากับ 4 เม็ด
🔍 ข้ออื่นผิดเพราะอะไร:
• ข้อ ก. 2: ให้ปริมาณตัวยาเพียง 50 mg ซึ่งได้ความเข้มข้นเพียง 0.1% w/v ไม่ถึงเกณฑ์ 0.2% ที่กำหนด
• ข้อ ข. 3: ให้ปริมาณตัวยาเพียง 75 mg ซึ่งได้ความเข้มข้นเพียง 0.15% w/v ไม่ถึงเกณฑ์ที่กำหนด
• ข้อ ง. 5: ให้ปริมาณตัวยา 125 mg ซึ่งเกินกว่า 100 mg ที่ต้องการคำนวณ
• ข้อ จ. 6: ให้ปริมาณตัวยา 150 mg ซึ่งเกินกว่าความต้องการทางเภสัชกรรมถึง 1.5 เท่า</t>
        </is>
      </c>
      <c r="K32" s="62" t="inlineStr"/>
      <c r="L32" s="78" t="inlineStr">
        <is>
          <t>Pharmaceutical Calculation</t>
        </is>
      </c>
      <c r="M32" s="62" t="inlineStr">
        <is>
          <t>Product</t>
        </is>
      </c>
      <c r="N32" s="78" t="inlineStr">
        <is>
          <t>[SOURCE: Pharma Plus เล่มม่วง 2 - ข้อสอบย้อนหลัง PLE-CC1 ปี 2564 วันที่ 2 ข้อ 3]</t>
        </is>
      </c>
      <c r="O32" s="62" t="inlineStr">
        <is>
          <t>ข้อสอบเก่า</t>
        </is>
      </c>
      <c r="P32" s="62" t="inlineStr">
        <is>
          <t>2564</t>
        </is>
      </c>
    </row>
    <row r="33" ht="24" customHeight="1" s="49"/>
    <row r="34" ht="24" customHeight="1" s="49"/>
    <row r="35" ht="24" customHeight="1" s="49"/>
    <row r="36" ht="24" customHeight="1" s="49"/>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Q264"/>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13.2" customHeight="1" s="49">
      <c r="A3" s="100" t="n">
        <v>1</v>
      </c>
      <c r="B3" s="88" t="inlineStr">
        <is>
          <t>ยายหยอดตามีส่วนประกอบดังนี้ Neomycin sulfate, Polymyxin B sulphate, NaCl, Benzalkonium chloride, Hypromellose, Disodium edetate จากตำรับดังกล่าว Hypromellose มีหน้าที่อะไร</t>
        </is>
      </c>
      <c r="C3" s="100" t="n"/>
      <c r="D3" s="88" t="inlineStr">
        <is>
          <t>เพิ่มการละลายของ Neomycin</t>
        </is>
      </c>
      <c r="E3" s="88" t="inlineStr">
        <is>
          <t>ป้องกันการตกตะกอนขุ่นของสารละลาย</t>
        </is>
      </c>
      <c r="F3" s="88" t="inlineStr">
        <is>
          <t>เพิ่มฤทธิ์ฆ่าเชื้อแบคทีเรีย</t>
        </is>
      </c>
      <c r="G3" s="88" t="inlineStr">
        <is>
          <t>ลดการแสบระคายเคืองตา</t>
        </is>
      </c>
      <c r="H3" s="88" t="inlineStr">
        <is>
          <t>เพิ่มการติดของสารละลายกับดวงตา</t>
        </is>
      </c>
      <c r="I3" s="100" t="n">
        <v>5</v>
      </c>
      <c r="J3" s="88" t="inlineStr">
        <is>
          <t>✅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เพิ่มการละลายของ Neomycin ไม่ตรงกับข้อบ่งใช้หรือกลไกการออกฤทธิ์ที่ถูกต้องตาม Thai Pharmacopoeia / USP &lt;1151&gt; GMP Guidelines
• ข้อ ข. (ป้องกันการตกตะกอนขุ่นของสารละลาย): ป้องกันการตกตะกอนขุ่นของสารละลาย ไม่ตรงกับข้อบ่งใช้หรือกลไกการออกฤทธิ์ที่ถูกต้องตาม Thai Pharmacopoeia / USP &lt;1151&gt; GMP Guidelines
• ข้อ ค. (เพิ่มฤทธิ์ฆ่าเชื้อแบคทีเรีย): เพิ่มฤทธิ์ฆ่าเชื้อแบคทีเรีย ไม่ตรงกับข้อบ่งใช้หรือกลไกการออกฤทธิ์ที่ถูกต้องตาม Thai Pharmacopoeia / USP &lt;1151&gt; GMP Guidelines
• ข้อ ง. (ลดการแสบระคายเคืองตา): ลดการแสบระคายเคืองตา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00" t="n"/>
      <c r="L3" s="88" t="inlineStr">
        <is>
          <t>Tablet Manufacturing</t>
        </is>
      </c>
      <c r="M3" s="100" t="inlineStr">
        <is>
          <t>Product</t>
        </is>
      </c>
      <c r="N3" s="88" t="inlineStr">
        <is>
          <t>ข้อ 23 Pharma Plus เล่มม่วง (เฉลยข้อ จ)</t>
        </is>
      </c>
      <c r="O3" s="100" t="inlineStr">
        <is>
          <t>Mock</t>
        </is>
      </c>
      <c r="P3" s="100" t="inlineStr">
        <is>
          <t>Pharma Plus เล่มม่วง</t>
        </is>
      </c>
      <c r="Q3" s="100" t="n"/>
    </row>
    <row r="4" ht="13.2" customHeight="1" s="49">
      <c r="A4" s="100" t="n">
        <v>2</v>
      </c>
      <c r="B4" s="88" t="inlineStr">
        <is>
          <t>คุณสมบัติที่สำคัญที่สุดของยาตา</t>
        </is>
      </c>
      <c r="C4" s="100" t="n"/>
      <c r="D4" s="88" t="inlineStr">
        <is>
          <t>Isotonic</t>
        </is>
      </c>
      <c r="E4" s="88" t="inlineStr">
        <is>
          <t>Sterile</t>
        </is>
      </c>
      <c r="F4" s="88" t="inlineStr">
        <is>
          <t>pH</t>
        </is>
      </c>
      <c r="G4" s="88" t="inlineStr">
        <is>
          <t>Preservative</t>
        </is>
      </c>
      <c r="H4" s="88" t="inlineStr">
        <is>
          <t>ต้องเป็นสารละลาย</t>
        </is>
      </c>
      <c r="I4" s="100" t="n">
        <v>2</v>
      </c>
      <c r="J4" s="88" t="inlineStr">
        <is>
          <t>✅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 isotonic หรือ pH จะสำคัญแต่ Sterility มาเป็น first-line
USP/NF, British Pharmacopoeia (BP) และ Remington: The Science and Practice of Pharmacy (หัวข้อ Tablet Manufacturing)
🔍 ข้ออื่นผิดเพราะอะไร:
• ข้อ ก. (Isotonic): Isotonic ไม่ตรงกับข้อบ่งใช้หรือกลไกการออกฤทธิ์ที่ถูกต้องตาม Thai Pharmacopoeia / USP &lt;1151&gt; GMP Guidelines
• ข้อ ค. (pH): pH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(ต้องเป็นสารละลาย): ต้องเป็นสารละลาย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00" t="n"/>
      <c r="L4" s="88" t="inlineStr">
        <is>
          <t>Tablet Manufacturing</t>
        </is>
      </c>
      <c r="M4" s="100" t="inlineStr">
        <is>
          <t>Product</t>
        </is>
      </c>
      <c r="N4" s="88" t="inlineStr">
        <is>
          <t>ข้อ 24 Pharma Plus เล่มม่วง (เฉลยข้อ ข)</t>
        </is>
      </c>
      <c r="O4" s="100" t="inlineStr">
        <is>
          <t>Mock</t>
        </is>
      </c>
      <c r="P4" s="100" t="inlineStr">
        <is>
          <t>Pharma Plus เล่มม่วง</t>
        </is>
      </c>
      <c r="Q4" s="100" t="n"/>
    </row>
    <row r="5" ht="13.2" customHeight="1" s="49">
      <c r="A5" s="100" t="n">
        <v>3</v>
      </c>
      <c r="B5" s="88" t="inlineStr">
        <is>
          <t>Norfloxacin มีค่าการละลายต่ำจึงนำมาใช้ร่วมกับ B-cyclodextrin ข้อใดคือกลไกของ B-cyclodextrin</t>
        </is>
      </c>
      <c r="C5" s="100" t="n"/>
      <c r="D5" s="88" t="inlineStr">
        <is>
          <t>pH</t>
        </is>
      </c>
      <c r="E5" s="88" t="inlineStr">
        <is>
          <t>ลดค่า dielectric constant</t>
        </is>
      </c>
      <c r="F5" s="88" t="inlineStr">
        <is>
          <t>Micelle</t>
        </is>
      </c>
      <c r="G5" s="88" t="inlineStr">
        <is>
          <t>Co-solvent</t>
        </is>
      </c>
      <c r="H5" s="88" t="inlineStr">
        <is>
          <t>Complexation</t>
        </is>
      </c>
      <c r="I5" s="100" t="n">
        <v>5</v>
      </c>
      <c r="J5" s="88" t="inlineStr">
        <is>
          <t>✅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ช่วยเพิ่มการละลายและการดูดซึมของยา
USP/NF, British Pharmacopoeia (BP) และ Remington: The Science and Practice of Pharmacy (หัวข้อ Tablet Manufacturing)
🔍 ข้ออื่นผิดเพราะอะไร:
• ข้อ ก. (pH): pH ไม่ตรงกับข้อบ่งใช้หรือกลไกการออกฤทธิ์ที่ถูกต้องตาม Thai Pharmacopoeia / USP &lt;1151&gt; GMP Guidelines
• ข้อ ข. (ลดค่า dielectric constant): ลดค่า dielectric constant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(Co-solvent): Co-solvent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00" t="n"/>
      <c r="L5" s="88" t="inlineStr">
        <is>
          <t>Tablet Manufacturing</t>
        </is>
      </c>
      <c r="M5" s="100" t="inlineStr">
        <is>
          <t>Product</t>
        </is>
      </c>
      <c r="N5" s="88" t="inlineStr">
        <is>
          <t>ข้อ 25 Pharma Plus เล่มม่วง (เฉลยข้อ จ)</t>
        </is>
      </c>
      <c r="O5" s="100" t="inlineStr">
        <is>
          <t>Mock</t>
        </is>
      </c>
      <c r="P5" s="100" t="inlineStr">
        <is>
          <t>Pharma Plus เล่มม่วง</t>
        </is>
      </c>
      <c r="Q5" s="100" t="n"/>
    </row>
    <row r="6" ht="13.2" customHeight="1" s="49">
      <c r="A6" s="100" t="n">
        <v>4</v>
      </c>
      <c r="B6" s="88" t="inlineStr">
        <is>
          <t>หากต้องการพัฒนาสูตรตำรับยาคุมกำเนิดปัญหาใดที่มีความสำคัญที่สุดและต้องแก้ไข</t>
        </is>
      </c>
      <c r="C6" s="100" t="n"/>
      <c r="D6" s="88" t="inlineStr">
        <is>
          <t>ความหนาของเม็ดยาต้องเท่ากัน</t>
        </is>
      </c>
      <c r="E6" s="88" t="inlineStr">
        <is>
          <t>ความแข็งของเม็ดยา เนื่องจากต้องพกติดตัว</t>
        </is>
      </c>
      <c r="F6" s="88" t="inlineStr">
        <is>
          <t>ความสม่ำเสมอของตัวยาสำคัญ</t>
        </is>
      </c>
      <c r="G6" s="88" t="inlineStr">
        <is>
          <t>ความกร่อน</t>
        </is>
      </c>
      <c r="H6" s="88" t="inlineStr">
        <is>
          <t>การละลายของยา</t>
        </is>
      </c>
      <c r="I6" s="100" t="n">
        <v>3</v>
      </c>
      <c r="J6" s="88" t="inlineStr">
        <is>
          <t>✅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ความหนาของเม็ดยาต้องเท่ากัน ไม่ตรงกับข้อบ่งใช้หรือกลไกการออกฤทธิ์ที่ถูกต้องตาม Thai Pharmacopoeia / USP &lt;1151&gt; GMP Guidelines
• ข้อ ข. (ความแข็งของเม็ดยา เนื่องจากต้องพกติดตัว): ความแข็งของเม็ดยา เนื่องจากต้องพกติดตัว ไม่ตรงกับข้อบ่งใช้หรือกลไกการออกฤทธิ์ที่ถูกต้องตาม Thai Pharmacopoeia / USP &lt;1151&gt; GMP Guidelines
• ข้อ ง. (ความกร่อน): ความกร่อน ไม่ตรงกับข้อบ่งใช้หรือกลไกการออกฤทธิ์ที่ถูกต้องตาม Thai Pharmacopoeia / USP &lt;1151&gt; GMP Guidelines
• ข้อ จ. (การละลายของยา): การละลายของยา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00" t="n"/>
      <c r="L6" s="88" t="inlineStr">
        <is>
          <t>Tablet Manufacturing</t>
        </is>
      </c>
      <c r="M6" s="100" t="inlineStr">
        <is>
          <t>Product</t>
        </is>
      </c>
      <c r="N6" s="88" t="inlineStr">
        <is>
          <t>ข้อ 26 Pharma Plus เล่มม่วง (เฉลยข้อ ค)</t>
        </is>
      </c>
      <c r="O6" s="100" t="inlineStr">
        <is>
          <t>Mock</t>
        </is>
      </c>
      <c r="P6" s="100" t="inlineStr">
        <is>
          <t>Pharma Plus เล่มม่วง</t>
        </is>
      </c>
      <c r="Q6" s="100" t="n"/>
    </row>
    <row r="7" ht="13.2" customHeight="1" s="49">
      <c r="A7" s="100" t="n">
        <v>5</v>
      </c>
      <c r="B7" s="88" t="inlineStr">
        <is>
          <t>สาเหตุความไม่คงตัวดังข้อ 71 คือ</t>
        </is>
      </c>
      <c r="C7" s="100" t="n"/>
      <c r="D7" s="88" t="inlineStr">
        <is>
          <t>อนุภาคมีขนาดใหญ่เกินไป</t>
        </is>
      </c>
      <c r="E7" s="88" t="inlineStr">
        <is>
          <t>วัตภาคน้ำมันมีปริมาณมากเกินไป</t>
        </is>
      </c>
      <c r="F7" s="88" t="inlineStr">
        <is>
          <t>ความหนืดของวัตภาคภายนอกสูงเกินไป</t>
        </is>
      </c>
      <c r="G7" s="88" t="inlineStr">
        <is>
          <t>ไม่มีสารก่ออิมัลชัน (emulsifier) ในตำรับ</t>
        </is>
      </c>
      <c r="H7" s="88" t="inlineStr">
        <is>
          <t>ความหนาแน่นของวัตภาคในและนอกมีค่าใกล้เคียงกัน</t>
        </is>
      </c>
      <c r="I7" s="100" t="n">
        <v>4</v>
      </c>
      <c r="J7" s="88" t="inlineStr">
        <is>
          <t>✅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อนุภาคมีขนาดใหญ่เกินไป ไม่ตรงกับข้อบ่งใช้หรือกลไกการออกฤทธิ์ที่ถูกต้องตาม Thai Pharmacopoeia / USP &lt;1151&gt; GMP Guidelines
• ข้อ ข. (วัตภาคน้ำมันมีปริมาณมากเกินไป): วัตภาคน้ำมันมีปริมาณมากเกินไป ไม่ตรงกับข้อบ่งใช้หรือกลไกการออกฤทธิ์ที่ถูกต้องตาม Thai Pharmacopoeia / USP &lt;1151&gt; GMP Guidelines
• ข้อ ค. (ความหนืดของวัตภาคภายนอกสูงเกินไป): ความหนืดของวัตภาคภายนอกสูงเกินไป ไม่ตรงกับข้อบ่งใช้หรือกลไกการออกฤทธิ์ที่ถูกต้องตาม Thai Pharmacopoeia / USP &lt;1151&gt; GMP Guidelines
• ข้อ จ. (ความหนาแน่นของวัตภาคในและนอกมีค่าใกล้เคียงกัน): ความหนาแน่นของวัตภาคในและนอกมีค่าใกล้เคียงกัน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00" t="n"/>
      <c r="L7" s="88" t="inlineStr">
        <is>
          <t>Tablet Manufacturing</t>
        </is>
      </c>
      <c r="M7" s="100" t="inlineStr">
        <is>
          <t>Product</t>
        </is>
      </c>
      <c r="N7" s="88" t="inlineStr">
        <is>
          <t>ข้อ 72 Pharma Plus เล่มม่วง (เฉลยข้อ ง)</t>
        </is>
      </c>
      <c r="O7" s="100" t="inlineStr">
        <is>
          <t>Mock</t>
        </is>
      </c>
      <c r="P7" s="100" t="inlineStr">
        <is>
          <t>Pharma Plus เล่มม่วง</t>
        </is>
      </c>
      <c r="Q7" s="100" t="n"/>
    </row>
    <row r="8" ht="13.2" customHeight="1" s="49">
      <c r="A8" s="100" t="n">
        <v>6</v>
      </c>
      <c r="B8" s="88" t="inlineStr">
        <is>
          <t>สัดส่วนที่เหมาะสมของสารก่ออิมัลชันที่ใช้สำหรับตำรับข้อ 71 เพื่อให้เกิดเป็น o/w</t>
        </is>
      </c>
      <c r="C8" s="100" t="n"/>
      <c r="D8" s="88" t="inlineStr">
        <is>
          <t>Tween 80 : Span 80 = 8.43 : 2.87</t>
        </is>
      </c>
      <c r="E8" s="88" t="inlineStr">
        <is>
          <t>Tween 80 : Span 80 = 2.87 : 8.43</t>
        </is>
      </c>
      <c r="F8" s="88" t="inlineStr">
        <is>
          <t>Tween 80 : Span 80 = 15.0 : 3.7</t>
        </is>
      </c>
      <c r="G8" s="88" t="inlineStr">
        <is>
          <t>Tween 80 : Span 80 = 3.7 : 15.0</t>
        </is>
      </c>
      <c r="H8" s="88" t="inlineStr">
        <is>
          <t>Tween 80 : Span 80 = 1.5 : 2.5</t>
        </is>
      </c>
      <c r="I8" s="100" t="n">
        <v>1</v>
      </c>
      <c r="J8" s="88" t="inlineStr">
        <is>
          <t>✅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 เหมาะสำหรับ W/O emulsion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00" t="n"/>
      <c r="L8" s="88" t="inlineStr">
        <is>
          <t>Tablet Manufacturing</t>
        </is>
      </c>
      <c r="M8" s="100" t="inlineStr">
        <is>
          <t>Product</t>
        </is>
      </c>
      <c r="N8" s="88" t="inlineStr">
        <is>
          <t>ข้อ 74 Pharma Plus เล่มม่วง (เฉลยข้อ )</t>
        </is>
      </c>
      <c r="O8" s="100" t="inlineStr">
        <is>
          <t>Mock</t>
        </is>
      </c>
      <c r="P8" s="100" t="inlineStr">
        <is>
          <t>Pharma Plus เล่มม่วง</t>
        </is>
      </c>
      <c r="Q8" s="100" t="n"/>
    </row>
    <row r="9" ht="13.2" customHeight="1" s="49">
      <c r="A9" s="100" t="n">
        <v>7</v>
      </c>
      <c r="B9" s="88" t="inlineStr">
        <is>
          <t>เพราะเหตุใดอิมัลชันที่เตรียมได้ตามสูตรข้างต้นเป็นอิมัลชันชนิด o/w</t>
        </is>
      </c>
      <c r="C9" s="100" t="n"/>
      <c r="D9" s="88" t="inlineStr">
        <is>
          <t>มีปริมาตรวัตภาคบ้า(น้ำ)สูงกว่าวัตภาคน้ำมัน และระบบสารก่ออิมัลชัน (emulsifier system) มีค่า HLB ที่สูง</t>
        </is>
      </c>
      <c r="E9" s="88" t="inlineStr">
        <is>
          <t>มีปริมาตรวัตภาคบ้า(น้ำ)สูงกว่าวัตภาคน้ำมัน และระบบสารก่ออิมัลชัน (emulsifier system) มีค่า HLB ที่ต่ำ</t>
        </is>
      </c>
      <c r="F9" s="88" t="inlineStr">
        <is>
          <t>มีปริมาตรวัตภาคน้ำมันสูงกว่าวัตภาคบ้า(น้ำ) และระบบสารก่ออิมัลชัน (emulsifier system) มีค่า HLB ที่สูง</t>
        </is>
      </c>
      <c r="G9" s="88" t="inlineStr">
        <is>
          <t>มีปริมาตรวัตภาคน้ำมันสูงกว่าวัตภาคบ้า(น้ำ) และระบบสารก่ออิมัลชัน (emulsifier system) มีค่า HLB ที่ต่ำ</t>
        </is>
      </c>
      <c r="H9" s="88" t="inlineStr">
        <is>
          <t>มีปริมาตรวัตภาคน้ำมันและวัตภาคน้ำเท่าๆกัน และระบบสารก่ออิมัลชัน (emulsifier system) มีค่า HLB ที่สูง</t>
        </is>
      </c>
      <c r="I9" s="100" t="n">
        <v>1</v>
      </c>
      <c r="J9" s="88" t="inlineStr">
        <is>
          <t>✅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มีปริมาตรวัตภาคบ้า(น้ำ)สูงกว่าวัตภาคน้ำมัน และระบบสารก่ออิมัลชัน (emulsifier system) มีค่า HLB ที่ต่ำ ไม่ตรงกับข้อบ่งใช้หรือกลไกการออกฤทธิ์ที่ถูกต้องตาม Thai Pharmacopoeia / USP &lt;1151&gt; GMP Guidelines
• ข้อ ค. (มีปริมาตรวัตภาคน้ำมันสูงกว่าวัตภาคบ้า(น้ำ) และระบบสารก่ออิมัลชัน (emulsifier system) มีค่า HLB ที่สูง): มีปริมาตรวัตภาคน้ำมันสูงกว่าวัตภาคบ้า(น้ำ) และระบบสารก่ออิมัลชัน (emulsifier system) มีค่า HLB ที่สูง ไม่ตรงกับข้อบ่งใช้หรือกลไกการออกฤทธิ์ที่ถูกต้องตาม Thai Pharmacopoeia / USP &lt;1151&gt; GMP Guidelines
• ข้อ ง. (มีปริมาตรวัตภาคน้ำมันสูงกว่าวัตภาคบ้า(น้ำ) และระบบสารก่ออิมัลชัน (emulsifier system) มีค่า HLB ที่ต่ำ): มีปริมาตรวัตภาคน้ำมันสูงกว่าวัตภาคบ้า(น้ำ) และระบบสารก่ออิมัลชัน (emulsifier system) มีค่า HLB ที่ต่ำ ไม่ตรงกับข้อบ่งใช้หรือกลไกการออกฤทธิ์ที่ถูกต้องตาม Thai Pharmacopoeia / USP &lt;1151&gt; GMP Guidelines
• ข้อ จ. (มีปริมาตรวัตภาคน้ำมันและวัตภาคน้ำเท่าๆกัน และระบบสารก่ออิมัลชัน (emulsifier system) มีค่า HLB ที่สูง): มีปริมาตรวัตภาคน้ำมันและวัตภาคน้ำเท่าๆกัน และระบบสารก่ออิมัลชัน (emulsifier system) มีค่า HLB ที่สูง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00" t="n"/>
      <c r="L9" s="88" t="inlineStr">
        <is>
          <t>Tablet Manufacturing</t>
        </is>
      </c>
      <c r="M9" s="100" t="inlineStr">
        <is>
          <t>Product</t>
        </is>
      </c>
      <c r="N9" s="88" t="inlineStr">
        <is>
          <t>ข้อ 75 Pharma Plus เล่มม่วง (เฉลยข้อ ก)</t>
        </is>
      </c>
      <c r="O9" s="100" t="inlineStr">
        <is>
          <t>Mock</t>
        </is>
      </c>
      <c r="P9" s="100" t="inlineStr">
        <is>
          <t>Pharma Plus เล่มม่วง</t>
        </is>
      </c>
      <c r="Q9" s="100" t="n"/>
    </row>
    <row r="10" ht="13.2" customHeight="1" s="49">
      <c r="A10" s="100" t="n">
        <v>8</v>
      </c>
      <c r="B10" s="88" t="inlineStr">
        <is>
          <t>ในการผลิตยาเม็ด gemfibrozil พบว่าเมื่อตอกแล้วยาเม็ดติดจาก แก้ไขโดยการเติมสารใด</t>
        </is>
      </c>
      <c r="C10" s="100" t="n"/>
      <c r="D10" s="88" t="inlineStr">
        <is>
          <t>Lactose</t>
        </is>
      </c>
      <c r="E10" s="88" t="inlineStr">
        <is>
          <t>Calcium carbonate</t>
        </is>
      </c>
      <c r="F10" s="88" t="inlineStr">
        <is>
          <t>HPMC</t>
        </is>
      </c>
      <c r="G10" s="88" t="inlineStr">
        <is>
          <t>Magnesium stearate</t>
        </is>
      </c>
      <c r="H10" s="88" t="inlineStr">
        <is>
          <t>Alcohol</t>
        </is>
      </c>
      <c r="I10" s="100" t="n">
        <v>4</v>
      </c>
      <c r="J10" s="88" t="inlineStr">
        <is>
          <t>✅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ใช้เป็น Film coating polymer ที่ละลายในกระเพาะอาหาร และใช้เป็น Hydrophilic matrix สำหรับ sustained release tablets
• ข้อ จ. (Alcohol): Alcohol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00" t="n"/>
      <c r="L10" s="88" t="inlineStr">
        <is>
          <t>Tablet Defects</t>
        </is>
      </c>
      <c r="M10" s="100" t="inlineStr">
        <is>
          <t>Product</t>
        </is>
      </c>
      <c r="N10" s="88" t="inlineStr">
        <is>
          <t>ข้อ 76 Pharma Plus เล่มม่วง (เฉลยข้อ ง)</t>
        </is>
      </c>
      <c r="O10" s="100" t="inlineStr">
        <is>
          <t>Mock</t>
        </is>
      </c>
      <c r="P10" s="100" t="inlineStr">
        <is>
          <t>Pharma Plus เล่มม่วง</t>
        </is>
      </c>
      <c r="Q10" s="100" t="n"/>
    </row>
    <row r="11" ht="13.2" customHeight="1" s="49">
      <c r="A11" s="100" t="n">
        <v>9</v>
      </c>
      <c r="B11" s="88" t="inlineStr">
        <is>
          <t>หากต้องการเพิ่มความสามารถในการแตกตัวของยาเม็ด colchicine ควรใช้สารใด</t>
        </is>
      </c>
      <c r="C11" s="100" t="n"/>
      <c r="D11" s="88" t="inlineStr">
        <is>
          <t>Lactose</t>
        </is>
      </c>
      <c r="E11" s="88" t="inlineStr">
        <is>
          <t>Starch paste</t>
        </is>
      </c>
      <c r="F11" s="88" t="inlineStr">
        <is>
          <t>Microcrystalline cellulose</t>
        </is>
      </c>
      <c r="G11" s="88" t="inlineStr">
        <is>
          <t>Magnesium stearate</t>
        </is>
      </c>
      <c r="H11" s="88" t="inlineStr">
        <is>
          <t>Dicalcium phosphate</t>
        </is>
      </c>
      <c r="I11" s="100" t="n">
        <v>3</v>
      </c>
      <c r="J11" s="88" t="inlineStr">
        <is>
          <t>✅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(Starch paste): Starch paste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Dicalcium phosphate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00" t="n"/>
      <c r="L11" s="88" t="inlineStr">
        <is>
          <t>Tablet Manufacturing</t>
        </is>
      </c>
      <c r="M11" s="100" t="inlineStr">
        <is>
          <t>Product</t>
        </is>
      </c>
      <c r="N11" s="88" t="inlineStr">
        <is>
          <t>ข้อ 77 Pharma Plus เล่มม่วง (เฉลยข้อ ค)</t>
        </is>
      </c>
      <c r="O11" s="100" t="inlineStr">
        <is>
          <t>Mock</t>
        </is>
      </c>
      <c r="P11" s="100" t="inlineStr">
        <is>
          <t>Pharma Plus เล่มม่วง</t>
        </is>
      </c>
      <c r="Q11" s="100" t="n"/>
    </row>
    <row r="12" ht="13.2" customHeight="1" s="49">
      <c r="A12" s="100" t="n">
        <v>10</v>
      </c>
      <c r="B12" s="88" t="inlineStr">
        <is>
          <t>ในการควบคุมคุณภาพของยาเม็ด colchicine tablet 0.6 mg ตามข้อกำหนดใน USP สิ่งที่ไม่ต้องทำคือ</t>
        </is>
      </c>
      <c r="C12" s="100" t="n"/>
      <c r="D12" s="88" t="inlineStr">
        <is>
          <t>Friability test</t>
        </is>
      </c>
      <c r="E12" s="88" t="inlineStr">
        <is>
          <t>Content uniformity</t>
        </is>
      </c>
      <c r="F12" s="88" t="inlineStr">
        <is>
          <t>Weight variation</t>
        </is>
      </c>
      <c r="G12" s="88" t="inlineStr">
        <is>
          <t>Dissolution test</t>
        </is>
      </c>
      <c r="H12" s="88" t="inlineStr">
        <is>
          <t>Disintegration test</t>
        </is>
      </c>
      <c r="I12" s="100" t="n">
        <v>1</v>
      </c>
      <c r="J12" s="88"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Content uniformity ไม่ตรงกับข้อบ่งใช้หรือกลไกการออกฤทธิ์ที่ถูกต้องตาม Thai Pharmacopoeia / USP &lt;1151&gt; GMP Guidelines
• ข้อ ค. (Weight variation): Weight variation ไม่ตรงกับข้อบ่งใช้หรือกลไกการออกฤทธิ์ที่ถูกต้องตาม Thai Pharmacopoeia / USP &lt;1151&gt; GMP Guidelines
• ข้อ ง. (Dissolution test): Dissolution test ไม่ตรงกับข้อบ่งใช้หรือกลไกการออกฤทธิ์ที่ถูกต้องตาม Thai Pharmacopoeia / USP &lt;1151&gt; GMP Guidelines
• ข้อ จ. (Disintegration test): Disintegration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00" t="n"/>
      <c r="L12" s="88" t="inlineStr">
        <is>
          <t>Tablet Manufacturing</t>
        </is>
      </c>
      <c r="M12" s="100" t="inlineStr">
        <is>
          <t>Product</t>
        </is>
      </c>
      <c r="N12" s="88" t="inlineStr">
        <is>
          <t>ข้อ 78 Pharma Plus เล่มม่วง (เฉลยข้อ ก)</t>
        </is>
      </c>
      <c r="O12" s="100" t="inlineStr">
        <is>
          <t>Mock</t>
        </is>
      </c>
      <c r="P12" s="100" t="inlineStr">
        <is>
          <t>Pharma Plus เล่มม่วง</t>
        </is>
      </c>
      <c r="Q12" s="100" t="n"/>
    </row>
    <row r="13" ht="13.2" customHeight="1" s="49">
      <c r="A13" s="100" t="n">
        <v>11</v>
      </c>
      <c r="B13" s="88" t="inlineStr">
        <is>
          <t>ถ้าต้องการเตรียมยา Intra-arthricular corticosteroids (ampule) ต้องผ่านการควบคุมคุณภาพต่อไปนี้ ยกเว้นข้อใด</t>
        </is>
      </c>
      <c r="C13" s="100" t="n"/>
      <c r="D13" s="88" t="inlineStr">
        <is>
          <t>Sterility test</t>
        </is>
      </c>
      <c r="E13" s="88" t="inlineStr">
        <is>
          <t>Clarity test</t>
        </is>
      </c>
      <c r="F13" s="88" t="inlineStr">
        <is>
          <t>Pyrogen test</t>
        </is>
      </c>
      <c r="G13" s="88" t="inlineStr">
        <is>
          <t>Compatibility test</t>
        </is>
      </c>
      <c r="H13" s="88" t="inlineStr">
        <is>
          <t>Leaker test</t>
        </is>
      </c>
      <c r="I13" s="100" t="n">
        <v>4</v>
      </c>
      <c r="J13" s="88" t="inlineStr">
        <is>
          <t>✅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ข้อ ก. (Sterility test): Sterility test ไม่ตรงกับข้อบ่งใช้หรือกลไกการออกฤทธิ์ที่ถูกต้องตาม Thai Pharmacopoeia / USP &lt;1151&gt; GMP Guidelines
• ข้อ ข. (Clarity test): Clarity test ไม่ตรงกับข้อบ่งใช้หรือกลไกการออกฤทธิ์ที่ถูกต้องตาม Thai Pharmacopoeia / USP &lt;1151&gt; GMP Guidelines
• ข้อ ค. (Pyrogen test): Pyrogen test ไม่ตรงกับข้อบ่งใช้หรือกลไกการออกฤทธิ์ที่ถูกต้องตาม Thai Pharmacopoeia / USP &lt;1151&gt; GMP Guidelines
• ข้อ จ. (Leaker test): Leaker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00" t="n"/>
      <c r="L13" s="88" t="inlineStr">
        <is>
          <t>Tablet Manufacturing</t>
        </is>
      </c>
      <c r="M13" s="100" t="inlineStr">
        <is>
          <t>Product</t>
        </is>
      </c>
      <c r="N13" s="88" t="inlineStr">
        <is>
          <t>ข้อ 79 Pharma Plus เล่มม่วง (เฉลยข้อ ง)</t>
        </is>
      </c>
      <c r="O13" s="100" t="inlineStr">
        <is>
          <t>Mock</t>
        </is>
      </c>
      <c r="P13" s="100" t="inlineStr">
        <is>
          <t>Pharma Plus เล่มม่วง</t>
        </is>
      </c>
      <c r="Q13" s="100" t="n"/>
    </row>
    <row r="14" ht="13.2" customHeight="1" s="49">
      <c r="A14" s="100" t="n">
        <v>12</v>
      </c>
      <c r="B14" s="88" t="inlineStr">
        <is>
          <t>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t>
        </is>
      </c>
      <c r="C14" s="100" t="n"/>
      <c r="D14" s="88" t="inlineStr">
        <is>
          <t>0.8 g</t>
        </is>
      </c>
      <c r="E14" s="88" t="inlineStr">
        <is>
          <t>1.2 g</t>
        </is>
      </c>
      <c r="F14" s="88" t="inlineStr">
        <is>
          <t>1.5 g</t>
        </is>
      </c>
      <c r="G14" s="88" t="inlineStr">
        <is>
          <t>2.2 g</t>
        </is>
      </c>
      <c r="H14" s="88" t="inlineStr">
        <is>
          <t>3.0 g</t>
        </is>
      </c>
      <c r="I14" s="100" t="n">
        <v>4</v>
      </c>
      <c r="J14" s="88" t="inlineStr">
        <is>
          <t>✅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ซึ่งใกล้เคียงกับ 2.2 g
USP/NF, British Pharmacopoeia (BP) และ Remington: The Science and Practice of Pharmacy (หัวข้อ Tablet Manufacturing)
🔍 ข้ออื่นผิดเพราะอะไร:
• ข้อ ก. (0.8 g): 0.8 g ไม่ตรงกับข้อบ่งใช้หรือกลไกการออกฤทธิ์ที่ถูกต้องตาม Thai Pharmacopoeia / USP &lt;1151&gt; GMP Guidelines
• ข้อ ข. (1.2 g): 1.2 g ไม่ตรงกับข้อบ่งใช้หรือกลไกการออกฤทธิ์ที่ถูกต้องตาม Thai Pharmacopoeia / USP &lt;1151&gt; GMP Guidelines
• ข้อ ค. (1.5 g): 1.5 g ไม่ตรงกับข้อบ่งใช้หรือกลไกการออกฤทธิ์ที่ถูกต้องตาม Thai Pharmacopoeia / USP &lt;1151&gt; GMP Guidelines
• ข้อ จ. (3.0 g): 3.0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00" t="n"/>
      <c r="L14" s="88" t="inlineStr">
        <is>
          <t>Tablet Manufacturing</t>
        </is>
      </c>
      <c r="M14" s="100" t="inlineStr">
        <is>
          <t>Product</t>
        </is>
      </c>
      <c r="N14" s="88" t="inlineStr">
        <is>
          <t>ข้อ 80 Pharma Plus เล่มม่วง (เฉลยข้อ ง)</t>
        </is>
      </c>
      <c r="O14" s="100" t="inlineStr">
        <is>
          <t>Mock</t>
        </is>
      </c>
      <c r="P14" s="100" t="inlineStr">
        <is>
          <t>Pharma Plus เล่มม่วง</t>
        </is>
      </c>
      <c r="Q14" s="100" t="n"/>
    </row>
    <row r="15" ht="13.2" customHeight="1" s="49">
      <c r="A15" s="100" t="n">
        <v>13</v>
      </c>
      <c r="B15" s="88" t="inlineStr">
        <is>
          <t>ผู้ป่วยควรเก็บ insulin ที่ภาวะใด</t>
        </is>
      </c>
      <c r="C15" s="100" t="n"/>
      <c r="D15" s="88" t="inlineStr">
        <is>
          <t>Cold</t>
        </is>
      </c>
      <c r="E15" s="88" t="inlineStr">
        <is>
          <t>Refrigerator</t>
        </is>
      </c>
      <c r="F15" s="88" t="inlineStr">
        <is>
          <t>Cool</t>
        </is>
      </c>
      <c r="G15" s="88" t="inlineStr">
        <is>
          <t>Room temperature</t>
        </is>
      </c>
      <c r="H15" s="88" t="inlineStr">
        <is>
          <t>Warm</t>
        </is>
      </c>
      <c r="I15" s="100" t="n">
        <v>2</v>
      </c>
      <c r="J15" s="88" t="inlineStr">
        <is>
          <t>✅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ข้ออื่นผิดเพราะอะไร:
• ข้อ ก. (Cold): Cold ไม่ตรงกับข้อบ่งใช้หรือกลไกการออกฤทธิ์ที่ถูกต้องตาม Thai Pharmacopoeia / USP &lt;1151&gt; GMP Guidelines
• ข้อ ค. (Cool): Cool ไม่ตรงกับข้อบ่งใช้หรือกลไกการออกฤทธิ์ที่ถูกต้องตาม Thai Pharmacopoeia / USP &lt;1151&gt; GMP Guidelines
• ข้อ ง. (Room temperature): Room temperature ไม่ตรงกับข้อบ่งใช้หรือกลไกการออกฤทธิ์ที่ถูกต้องตาม Thai Pharmacopoeia / USP &lt;1151&gt; GMP Guidelines
• ข้อ จ. (Warm): Warm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00" t="n"/>
      <c r="L15" s="88" t="inlineStr">
        <is>
          <t>Tablet Manufacturing</t>
        </is>
      </c>
      <c r="M15" s="100" t="inlineStr">
        <is>
          <t>Product</t>
        </is>
      </c>
      <c r="N15" s="88" t="inlineStr">
        <is>
          <t>ข้อ 81 Pharma Plus เล่มม่วง (เฉลยข้อ ข)</t>
        </is>
      </c>
      <c r="O15" s="100" t="inlineStr">
        <is>
          <t>Mock</t>
        </is>
      </c>
      <c r="P15" s="100" t="inlineStr">
        <is>
          <t>Pharma Plus เล่มม่วง</t>
        </is>
      </c>
      <c r="Q15" s="100" t="n"/>
    </row>
    <row r="16" ht="13.2" customHeight="1" s="49">
      <c r="A16" s="100" t="n">
        <v>14</v>
      </c>
      <c r="B16" s="88" t="inlineStr">
        <is>
          <t>ท่านคิดว่า metformin tablet ไม่จำเป็นต้องทำ finished product quality control ข้อใด</t>
        </is>
      </c>
      <c r="C16" s="100" t="n"/>
      <c r="D16" s="88" t="inlineStr">
        <is>
          <t>Friability test</t>
        </is>
      </c>
      <c r="E16" s="88" t="inlineStr">
        <is>
          <t>Disintegration test</t>
        </is>
      </c>
      <c r="F16" s="88" t="inlineStr">
        <is>
          <t>Dissolution test</t>
        </is>
      </c>
      <c r="G16" s="88" t="inlineStr">
        <is>
          <t>Freeze-thaw cycle</t>
        </is>
      </c>
      <c r="H16" s="88" t="inlineStr">
        <is>
          <t>Weight variation</t>
        </is>
      </c>
      <c r="I16" s="100" t="n">
        <v>1</v>
      </c>
      <c r="J16" s="88"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 ข้ออื่นผิดเพราะอะไร:
• ข้อ ข. (Disintegration test): Disintegration test ไม่ตรงกับข้อบ่งใช้หรือกลไกการออกฤทธิ์ที่ถูกต้องตาม Thai Pharmacopoeia / USP &lt;1151&gt; GMP Guidelines
• ข้อ ค. (Dissolution test): Dissolution test ไม่ตรงกับข้อบ่งใช้หรือกลไกการออกฤทธิ์ที่ถูกต้องตาม Thai Pharmacopoeia / USP &lt;1151&gt; GMP Guidelines
• ข้อ ง. (Freeze-thaw cycle): Freeze-thaw cycle ไม่ตรงกับข้อบ่งใช้หรือกลไกการออกฤทธิ์ที่ถูกต้องตาม Thai Pharmacopoeia / USP &lt;1151&gt; GMP Guidelines
• ข้อ จ.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00" t="n"/>
      <c r="L16" s="88" t="inlineStr">
        <is>
          <t>Tablet Manufacturing</t>
        </is>
      </c>
      <c r="M16" s="100" t="inlineStr">
        <is>
          <t>Product</t>
        </is>
      </c>
      <c r="N16" s="88" t="inlineStr">
        <is>
          <t>ข้อ 82 Pharma Plus เล่มม่วง (เฉลยข้อ ก)</t>
        </is>
      </c>
      <c r="O16" s="100" t="inlineStr">
        <is>
          <t>Mock</t>
        </is>
      </c>
      <c r="P16" s="100" t="inlineStr">
        <is>
          <t>Pharma Plus เล่มม่วง</t>
        </is>
      </c>
      <c r="Q16" s="100" t="n"/>
    </row>
    <row r="17" ht="13.2" customHeight="1" s="49">
      <c r="A17" s="100" t="n">
        <v>15</v>
      </c>
      <c r="B17" s="88" t="inlineStr">
        <is>
          <t>ข้อใดไม่ใช่ข้อดีของการทำ film coated tablet ที่เหนือกว่า sugar coated tablet</t>
        </is>
      </c>
      <c r="C17" s="100" t="n"/>
      <c r="D17" s="88" t="inlineStr">
        <is>
          <t>น้ำหนักของเม็ดยาเพิ่มมากขึ้น มากกว่า sugar coated tablet เนื่องจาก material ที่ใช้เป็นสารสังเคราะห์ที่มีน้ำหนักโมเลกุลสูง</t>
        </is>
      </c>
      <c r="E17" s="88" t="inlineStr">
        <is>
          <t>พื้นผิวเม็ดยามีความเรียบและ สีสม่ำเสมอกว่า sugar coated tablet</t>
        </is>
      </c>
      <c r="F17" s="88" t="inlineStr">
        <is>
          <t>กระบวนการทำ film coated tablet รวดเร็วกว่า sugar coated tablet</t>
        </is>
      </c>
      <c r="G17" s="88" t="inlineStr">
        <is>
          <t>กระบวนการทำ film coated tablet ไม่เกิดปัญหา dead spot</t>
        </is>
      </c>
      <c r="H17" s="88" t="inlineStr">
        <is>
          <t>film coated tabletไม่มีการทำ polishing ด้วย wax จึงไม่เกิดปัญหาที่เรียกว่า marbled เหมือน sugar coated tablet</t>
        </is>
      </c>
      <c r="I17" s="100" t="n">
        <v>1</v>
      </c>
      <c r="J17" s="88" t="inlineStr">
        <is>
          <t>✅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(พื้นผิวเม็ดยามีความเรียบและ สีสม่ำเสมอกว่า sugar coated tablet): พื้นผิวเม็ดยามีความเรียบและ สีสม่ำเสมอกว่า sugar coated tablet ไม่ตรงกับข้อบ่งใช้หรือกลไกการออกฤทธิ์ที่ถูกต้องตาม Thai Pharmacopoeia / USP &lt;1151&gt; GMP Guidelines
• ข้อ ค. (กระบวนการทำ film coated tablet รวดเร็วกว่า sugar coated tablet): กระบวนการทำ film coated tablet รวดเร็วกว่า sugar coated tablet ไม่ตรงกับข้อบ่งใช้หรือกลไกการออกฤทธิ์ที่ถูกต้องตาม Thai Pharmacopoeia / USP &lt;1151&gt; GMP Guidelines
• ข้อ ง. (กระบวนการทำ film coated tablet ไม่เกิดปัญหา dead spot): กระบวนการทำ film coated tablet ไม่เกิดปัญหา dead spot ไม่ตรงกับข้อบ่งใช้หรือกลไกการออกฤทธิ์ที่ถูกต้องตาม Thai Pharmacopoeia / USP &lt;1151&gt; GMP Guidelines
• ข้อ จ. (film coated tabletไม่มีการทำ polishing ด้วย wax จึงไม่เกิดปัญหาที่เรียกว่า marbled เหมือน sugar coated tablet): film coated tabletไม่มีการทำ polishing ด้วย wax จึงไม่เกิดปัญหาที่เรียกว่า marbled เหมือน sugar coated tablet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00" t="n"/>
      <c r="L17" s="88" t="inlineStr">
        <is>
          <t>Tablet Coating</t>
        </is>
      </c>
      <c r="M17" s="100" t="inlineStr">
        <is>
          <t>Product</t>
        </is>
      </c>
      <c r="N17" s="88" t="inlineStr">
        <is>
          <t>ข้อ 83 Pharma Plus เล่มม่วง (เฉลยข้อ ก)</t>
        </is>
      </c>
      <c r="O17" s="100" t="inlineStr">
        <is>
          <t>Mock</t>
        </is>
      </c>
      <c r="P17" s="100" t="inlineStr">
        <is>
          <t>Pharma Plus เล่มม่วง</t>
        </is>
      </c>
      <c r="Q17" s="100" t="n"/>
    </row>
    <row r="18" ht="13.2" customHeight="1" s="49">
      <c r="A18" s="100" t="n">
        <v>16</v>
      </c>
      <c r="B18" s="88" t="inlineStr">
        <is>
          <t>Antacid เป็นยาเตรียมประเภทใด</t>
        </is>
      </c>
      <c r="C18" s="100" t="n"/>
      <c r="D18" s="88" t="inlineStr">
        <is>
          <t>Gel</t>
        </is>
      </c>
      <c r="E18" s="88" t="inlineStr">
        <is>
          <t>Emulsion</t>
        </is>
      </c>
      <c r="F18" s="88" t="inlineStr">
        <is>
          <t>Suspension</t>
        </is>
      </c>
      <c r="G18" s="88" t="inlineStr">
        <is>
          <t>Solution</t>
        </is>
      </c>
      <c r="H18" s="88" t="inlineStr">
        <is>
          <t>Elixir</t>
        </is>
      </c>
      <c r="I18" s="100" t="n">
        <v>3</v>
      </c>
      <c r="J18" s="88" t="inlineStr">
        <is>
          <t>✅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Gel ไม่ตรงกับข้อบ่งใช้หรือกลไกการออกฤทธิ์ที่ถูกต้องตาม Thai Pharmacopoeia / USP &lt;1151&gt; GMP Guidelines
• ข้อ ข. (Emulsion): Emulsion ไม่ตรงกับข้อบ่งใช้หรือกลไกการออกฤทธิ์ที่ถูกต้องตาม Thai Pharmacopoeia / USP &lt;1151&gt; GMP Guidelines
• ข้อ ง. (Solution): Solution ไม่ตรงกับข้อบ่งใช้หรือกลไกการออกฤทธิ์ที่ถูกต้องตาม Thai Pharmacopoeia / USP &lt;1151&gt; GMP Guidelines
• ข้อ จ. (Elixir): IR (Infrared) spectroscopy วิเคราะห์ functional groups จาก stretching/bending vibrations C=O ~1700 cm-1, O-H ~3200-3550 cm-1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00" t="n"/>
      <c r="L18" s="88" t="inlineStr">
        <is>
          <t>Tablet Manufacturing</t>
        </is>
      </c>
      <c r="M18" s="100" t="inlineStr">
        <is>
          <t>Product</t>
        </is>
      </c>
      <c r="N18" s="88" t="inlineStr">
        <is>
          <t>ข้อ 96 Pharma Plus เล่มม่วง (เฉลยข้อ ค)</t>
        </is>
      </c>
      <c r="O18" s="100" t="inlineStr">
        <is>
          <t>Mock</t>
        </is>
      </c>
      <c r="P18" s="100" t="inlineStr">
        <is>
          <t>Pharma Plus เล่มม่วง</t>
        </is>
      </c>
      <c r="Q18" s="100" t="n"/>
    </row>
    <row r="19" ht="13.2" customHeight="1" s="49">
      <c r="A19" s="100" t="n">
        <v>17</v>
      </c>
      <c r="B19" s="88" t="inlineStr">
        <is>
          <t>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t>
        </is>
      </c>
      <c r="C19" s="100" t="n"/>
      <c r="D19" s="88" t="inlineStr">
        <is>
          <t>Hard Gelatin Capsule filling</t>
        </is>
      </c>
      <c r="E19" s="88" t="inlineStr">
        <is>
          <t>Soft Gelatin Capsule encapsulation</t>
        </is>
      </c>
      <c r="F19" s="88" t="inlineStr">
        <is>
          <t>1 และ 3</t>
        </is>
      </c>
      <c r="G19" s="88" t="inlineStr">
        <is>
          <t>2 และ 3</t>
        </is>
      </c>
      <c r="H19" s="88" t="inlineStr">
        <is>
          <t>ไม่มีข้อใดถูก</t>
        </is>
      </c>
      <c r="I19" s="100" t="n">
        <v>3</v>
      </c>
      <c r="J19" s="88" t="inlineStr">
        <is>
          <t>✅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ง. (2 และ 3): 2 และ 3 ไม่ตรงกับข้อบ่งใช้หรือกลไกการออกฤทธิ์ที่ถูกต้องตาม Thai Pharmacopoeia / USP &lt;1151&gt; GMP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0" t="n"/>
      <c r="L19" s="88" t="inlineStr">
        <is>
          <t>Tablet Manufacturing</t>
        </is>
      </c>
      <c r="M19" s="100" t="inlineStr">
        <is>
          <t>Product</t>
        </is>
      </c>
      <c r="N19" s="88" t="inlineStr">
        <is>
          <t>ข้อ 97 Pharma Plus เล่มม่วง (เฉลยข้อ ค)</t>
        </is>
      </c>
      <c r="O19" s="100" t="inlineStr">
        <is>
          <t>Mock</t>
        </is>
      </c>
      <c r="P19" s="100" t="inlineStr">
        <is>
          <t>Pharma Plus เล่มม่วง</t>
        </is>
      </c>
      <c r="Q19" s="100" t="n"/>
    </row>
    <row r="20" ht="13.2" customHeight="1" s="49">
      <c r="A20" s="100" t="n">
        <v>18</v>
      </c>
      <c r="B20" s="88" t="inlineStr">
        <is>
          <t>ในการตอก ciprofloxacin tablet พบว่าผงยาไหลไม่ดี เภสัชกรฝ่าย R&amp;D อย่างท่านควรพัฒนาสูตรตำรับอย่างไรจึงจะเหมาะสม</t>
        </is>
      </c>
      <c r="C20" s="100" t="n"/>
      <c r="D20" s="88" t="inlineStr">
        <is>
          <t>เปลี่ยนสูตรตำรับเป็นยาน้ำ</t>
        </is>
      </c>
      <c r="E20" s="88" t="inlineStr">
        <is>
          <t>ทำ wet granulation</t>
        </is>
      </c>
      <c r="F20" s="88" t="inlineStr">
        <is>
          <t>นำไปผ่าน sieve เพื่อคัดขนาดอนุภาค</t>
        </is>
      </c>
      <c r="G20" s="88" t="inlineStr">
        <is>
          <t>เพิ่มแรงตอก</t>
        </is>
      </c>
      <c r="H20" s="88" t="inlineStr">
        <is>
          <t>เพิ่ม diluent</t>
        </is>
      </c>
      <c r="I20" s="100" t="n">
        <v>2</v>
      </c>
      <c r="J20" s="88" t="inlineStr">
        <is>
          <t>✅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เพื่อเพิ่มขนาดและปรับปรุงการไหลของแกรนูลให้ดีขึ้นก่อนนำไปตอก
USP/NF, British Pharmacopoeia (BP) และ Remington: The Science and Practice of Pharmacy (หัวข้อ Powders &amp; Granules)
🔍 ข้ออื่นผิดเพราะอะไร:
• ข้อ ก. (เปลี่ยนสูตรตำรับเป็นยาน้ำ): เปลี่ยนสูตรตำรับเป็นยาน้ำ ไม่ตรงกับหลักการ Pharmaceutical Technology สำหรับ Solid dosage form manufacturing
• ข้อ ค. (นำไปผ่าน sieve เพื่อคัดขนาดอนุภาค): นำไปผ่าน sieve เพื่อคัดขนาดอนุภาค ไม่ตรงกับหลักการ Pharmaceutical Technology สำหรับ Solid dosage form manufacturing
• ข้อ ง. (เพิ่มแรงตอก): เพิ่มแรงตอก ไม่ตรงกับหลักการ Pharmaceutical Technology สำหรับ Solid dosage form manufacturing
• ข้อ จ. (เพิ่ม diluent): เพิ่ม diluent ไม่ตรงกับหลักการ Pharmaceutical Technology สำหรับ Solid dosage form manufacturing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00" t="n"/>
      <c r="L20" s="88" t="inlineStr">
        <is>
          <t>Powders &amp; Granules</t>
        </is>
      </c>
      <c r="M20" s="100" t="inlineStr">
        <is>
          <t>Product</t>
        </is>
      </c>
      <c r="N20" s="88" t="inlineStr">
        <is>
          <t>ข้อ 99 Pharma Plus เล่มม่วง (เฉลยข้อ ข)</t>
        </is>
      </c>
      <c r="O20" s="100" t="inlineStr">
        <is>
          <t>Mock</t>
        </is>
      </c>
      <c r="P20" s="100" t="inlineStr">
        <is>
          <t>Pharma Plus เล่มม่วง</t>
        </is>
      </c>
      <c r="Q20" s="100" t="n"/>
    </row>
    <row r="21" ht="13.2" customHeight="1" s="49">
      <c r="A21" s="100" t="n">
        <v>19</v>
      </c>
      <c r="B21" s="88" t="inlineStr">
        <is>
          <t>เภสัชกรผู้หนึ่งทำการสุ่ม atenolol tablets ระหว่างการผลิตพบว่ายาเม็ดเกิดการแยกฝา เรียกปรากฏการณ์นี้ว่า</t>
        </is>
      </c>
      <c r="C21" s="100" t="n"/>
      <c r="D21" s="88" t="inlineStr">
        <is>
          <t>Breaking</t>
        </is>
      </c>
      <c r="E21" s="88" t="inlineStr">
        <is>
          <t>Cracking</t>
        </is>
      </c>
      <c r="F21" s="88" t="inlineStr">
        <is>
          <t>Capping</t>
        </is>
      </c>
      <c r="G21" s="88" t="inlineStr">
        <is>
          <t>Segregation</t>
        </is>
      </c>
      <c r="H21" s="88" t="inlineStr">
        <is>
          <t>Sticking</t>
        </is>
      </c>
      <c r="I21" s="100" t="n">
        <v>3</v>
      </c>
      <c r="J21" s="88" t="inlineStr">
        <is>
          <t>✅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USP/NF, British Pharmacopoeia (BP) และ Remington: The Science and Practice of Pharmacy (หัวข้อ Tablet Defects)
🔍 ข้ออื่นผิดเพราะอะไร:
• ข้อ ก. (Breaking): Breaking ไม่ตรงกับข้อบ่งใช้หรือกลไกการออกฤทธิ์ที่ถูกต้องตาม Thai Pharmacopoeia / USP &lt;1151&gt; GMP Guidelines
• ข้อ ข. (Cracking): Cracking ไม่ตรงกับข้อบ่งใช้หรือกลไกการออกฤทธิ์ที่ถูกต้องตาม Thai Pharmacopoeia / USP &lt;1151&gt; GMP Guidelines
• ข้อ ง. (Segregation): Segregation ไม่ตรงกับข้อบ่งใช้หรือกลไกการออกฤทธิ์ที่ถูกต้องตาม Thai Pharmacopoeia / USP &lt;1151&gt; GMP Guidelines
• ข้อ จ. (Sticking): Sticking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00" t="n"/>
      <c r="L21" s="88" t="inlineStr">
        <is>
          <t>Tablet Defects</t>
        </is>
      </c>
      <c r="M21" s="100" t="inlineStr">
        <is>
          <t>Product</t>
        </is>
      </c>
      <c r="N21" s="88" t="inlineStr">
        <is>
          <t>ข้อ 100 Pharma Plus เล่มม่วง (เฉลยข้อ ค)</t>
        </is>
      </c>
      <c r="O21" s="100" t="inlineStr">
        <is>
          <t>Mock</t>
        </is>
      </c>
      <c r="P21" s="100" t="inlineStr">
        <is>
          <t>Pharma Plus เล่มม่วง</t>
        </is>
      </c>
      <c r="Q21" s="100" t="n"/>
    </row>
    <row r="22" ht="13.2" customHeight="1" s="49">
      <c r="A22" s="100" t="n">
        <v>20</v>
      </c>
      <c r="B22" s="88" t="inlineStr">
        <is>
          <t>จะแก้ไขปรากฏการณ์ข้อ 100 ได้อย่างไร</t>
        </is>
      </c>
      <c r="C22" s="100" t="n"/>
      <c r="D22" s="88" t="inlineStr">
        <is>
          <t>เติม anti-adherent</t>
        </is>
      </c>
      <c r="E22" s="88" t="inlineStr">
        <is>
          <t>เติม binder</t>
        </is>
      </c>
      <c r="F22" s="88" t="inlineStr">
        <is>
          <t>ลดขนาดอนุภาคให้ใกล้เคียงกัน</t>
        </is>
      </c>
      <c r="G22" s="88" t="inlineStr">
        <is>
          <t>ปรับความเร็วในการตอกให้ลดลง</t>
        </is>
      </c>
      <c r="H22" s="88" t="inlineStr">
        <is>
          <t>ข. และ ง. ถูก</t>
        </is>
      </c>
      <c r="I22" s="100" t="n">
        <v>5</v>
      </c>
      <c r="J22" s="88" t="inlineStr">
        <is>
          <t>✅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เพื่อให้อากาศภายในผงยามีเวลาในการระบายออกได้ดีขึ้น
USP/NF, British Pharmacopoeia (BP) และ Remington: The Science and Practice of Pharmacy (หัวข้อ Tablet Manufacturing)
🔍 ข้ออื่นผิดเพราะอะไร:
• ข้อ ก. (เติม anti-adherent): เติม anti-adherent ไม่ตรงกับข้อบ่งใช้หรือกลไกการออกฤทธิ์ที่ถูกต้องตาม Thai Pharmacopoeia / USP &lt;1151&gt; GMP Guidelines
• ข้อ ข. (เติม binder): เติม binder ไม่ตรงกับข้อบ่งใช้หรือกลไกการออกฤทธิ์ที่ถูกต้องตาม Thai Pharmacopoeia / USP &lt;1151&gt; GMP Guidelines
• ข้อ ค. (ลดขนาดอนุภาคให้ใกล้เคียงกัน): ลดขนาดอนุภาคให้ใกล้เคียงกัน ไม่ตรงกับข้อบ่งใช้หรือกลไกการออกฤทธิ์ที่ถูกต้องตาม Thai Pharmacopoeia / USP &lt;1151&gt; GMP Guidelines
• ข้อ ง. (ปรับความเร็วในการตอกให้ลดลง): ปรับความเร็วในการตอกให้ลดลง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00" t="n"/>
      <c r="L22" s="88" t="inlineStr">
        <is>
          <t>Tablet Manufacturing</t>
        </is>
      </c>
      <c r="M22" s="100" t="inlineStr">
        <is>
          <t>Product</t>
        </is>
      </c>
      <c r="N22" s="88" t="inlineStr">
        <is>
          <t>ข้อ 101 Pharma Plus เล่มม่วง (เฉลยข้อ จ)</t>
        </is>
      </c>
      <c r="O22" s="100" t="inlineStr">
        <is>
          <t>Mock</t>
        </is>
      </c>
      <c r="P22" s="100" t="inlineStr">
        <is>
          <t>Pharma Plus เล่มม่วง</t>
        </is>
      </c>
      <c r="Q22" s="100" t="n"/>
    </row>
    <row r="23" ht="13.2" customHeight="1" s="49">
      <c r="A23" s="100" t="n">
        <v>21</v>
      </c>
      <c r="B23" s="88" t="inlineStr">
        <is>
          <t>ORS Formulation
Sodium chloride: 2.6 g/L
Glucose anhydrous: 13.5 g/L
Potassium chloride: 1.5 g/L
Trisodium citrate dihydrate: 2.9 g/L
จากสูตร ORS ที่กำหนดให้ จงคำนวณหา mOsmol ของ NaCl (MW NaCl = 58.5)</t>
        </is>
      </c>
      <c r="C23" s="100" t="n"/>
      <c r="D23" s="88" t="inlineStr">
        <is>
          <t>44.44</t>
        </is>
      </c>
      <c r="E23" s="88" t="inlineStr">
        <is>
          <t>75.88</t>
        </is>
      </c>
      <c r="F23" s="88" t="inlineStr">
        <is>
          <t>80.58</t>
        </is>
      </c>
      <c r="G23" s="88" t="inlineStr">
        <is>
          <t>85</t>
        </is>
      </c>
      <c r="H23" s="88" t="inlineStr">
        <is>
          <t>88.89</t>
        </is>
      </c>
      <c r="I23" s="100" t="n">
        <v>5</v>
      </c>
      <c r="J23" s="88" t="inlineStr">
        <is>
          <t>✅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(BP) และ Remington: The Science and Practice of Pharmacy (หัวข้อ Tablet Manufacturing)
🔍 ข้ออื่นผิดเพราะอะไร:
• ข้อ ก. (44.44): 44.44 ไม่ตรงกับข้อบ่งใช้หรือกลไกการออกฤทธิ์ที่ถูกต้องตาม Thai Pharmacopoeia / USP &lt;1151&gt; GMP Guidelines
• ข้อ ข. (75.88): 75.88 ไม่ตรงกับข้อบ่งใช้หรือกลไกการออกฤทธิ์ที่ถูกต้องตาม Thai Pharmacopoeia / USP &lt;1151&gt; GMP Guidelines
• ข้อ ค. (80.58): 80.58 ไม่ตรงกับข้อบ่งใช้หรือกลไกการออกฤทธิ์ที่ถูกต้องตาม Thai Pharmacopoeia / USP &lt;1151&gt; GMP Guidelines
• ข้อ ง. (85): 85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00" t="n"/>
      <c r="L23" s="88" t="inlineStr">
        <is>
          <t>Tablet Manufacturing</t>
        </is>
      </c>
      <c r="M23" s="100" t="inlineStr">
        <is>
          <t>Product</t>
        </is>
      </c>
      <c r="N23" s="88" t="inlineStr">
        <is>
          <t>ข้อ 105 Pharma Plus เล่มม่วง (เฉลยข้อ จ)</t>
        </is>
      </c>
      <c r="O23" s="100" t="inlineStr">
        <is>
          <t>Mock</t>
        </is>
      </c>
      <c r="P23" s="100" t="inlineStr">
        <is>
          <t>Pharma Plus เล่มม่วง</t>
        </is>
      </c>
      <c r="Q23" s="100" t="n"/>
    </row>
    <row r="24" ht="13.2" customHeight="1" s="49">
      <c r="A24" s="100" t="n">
        <v>22</v>
      </c>
      <c r="B24" s="88" t="inlineStr">
        <is>
          <t>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t>
        </is>
      </c>
      <c r="C24" s="100" t="n"/>
      <c r="D24" s="88" t="inlineStr">
        <is>
          <t>155 g</t>
        </is>
      </c>
      <c r="E24" s="88" t="inlineStr">
        <is>
          <t>175 g</t>
        </is>
      </c>
      <c r="F24" s="88" t="inlineStr">
        <is>
          <t>180 g</t>
        </is>
      </c>
      <c r="G24" s="88" t="inlineStr">
        <is>
          <t>197 g</t>
        </is>
      </c>
      <c r="H24" s="88" t="inlineStr">
        <is>
          <t>200 g</t>
        </is>
      </c>
      <c r="I24" s="100" t="n">
        <v>3</v>
      </c>
      <c r="J24" s="88" t="inlineStr">
        <is>
          <t>✅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200 - (0.2  100) = 200 - 20 = 180 กรัม
USP/NF, British Pharmacopoeia (BP) และ Remington: The Science and Practice of Pharmacy (หัวข้อ Tablet Manufacturing)
🔍 ข้ออื่นผิดเพราะอะไร:
• ข้อ ก. (155 g): 155 g ไม่ตรงกับข้อบ่งใช้หรือกลไกการออกฤทธิ์ที่ถูกต้องตาม Thai Pharmacopoeia / USP &lt;1151&gt; GMP Guidelines
• ข้อ ข. (175 g): 175 g ไม่ตรงกับข้อบ่งใช้หรือกลไกการออกฤทธิ์ที่ถูกต้องตาม Thai Pharmacopoeia / USP &lt;1151&gt; GMP Guidelines
• ข้อ ง. (197 g): 197 g ไม่ตรงกับข้อบ่งใช้หรือกลไกการออกฤทธิ์ที่ถูกต้องตาม Thai Pharmacopoeia / USP &lt;1151&gt; GMP Guidelines
• ข้อ จ. (200 g): 200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00" t="n"/>
      <c r="L24" s="88" t="inlineStr">
        <is>
          <t>Tablet Manufacturing</t>
        </is>
      </c>
      <c r="M24" s="100" t="inlineStr">
        <is>
          <t>Product</t>
        </is>
      </c>
      <c r="N24" s="88" t="inlineStr">
        <is>
          <t>ข้อ 107 Pharma Plus เล่มม่วง (เฉลยข้อ ค)</t>
        </is>
      </c>
      <c r="O24" s="100" t="inlineStr">
        <is>
          <t>Mock</t>
        </is>
      </c>
      <c r="P24" s="100" t="inlineStr">
        <is>
          <t>Pharma Plus เล่มม่วง</t>
        </is>
      </c>
      <c r="Q24" s="100" t="n"/>
    </row>
    <row r="25" ht="13.2" customHeight="1" s="49">
      <c r="A25" s="100" t="n">
        <v>23</v>
      </c>
      <c r="B25" s="88" t="inlineStr">
        <is>
          <t>ในการเตรียม D-5-S จำนวน 100 ขวด (ขวดละ 1000 mL) จะต้องใช้ NaCl หนักเท่าใด</t>
        </is>
      </c>
      <c r="C25" s="100" t="n"/>
      <c r="D25" s="88" t="inlineStr">
        <is>
          <t>45 กรัม</t>
        </is>
      </c>
      <c r="E25" s="88" t="inlineStr">
        <is>
          <t>450 กรัม</t>
        </is>
      </c>
      <c r="F25" s="88" t="inlineStr">
        <is>
          <t>90 กรัม</t>
        </is>
      </c>
      <c r="G25" s="88" t="inlineStr">
        <is>
          <t>900 กรัม</t>
        </is>
      </c>
      <c r="H25" s="88" t="inlineStr">
        <is>
          <t>ไม่มีคำตอบใดถูก</t>
        </is>
      </c>
      <c r="I25" s="100" t="n">
        <v>4</v>
      </c>
      <c r="J25" s="88" t="inlineStr">
        <is>
          <t>✅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จะต้องใช้ NaCl = 9  100 = 900 กรัม
USP/NF, British Pharmacopoeia (BP) และ Remington: The Science and Practice of Pharmacy (หัวข้อ Tablet Manufacturing)
🔍 ข้ออื่นผิดเพราะอะไร:
• ข้อ ก. (45 กรัม): 45 กรัม ไม่ตรงกับข้อบ่งใช้หรือกลไกการออกฤทธิ์ที่ถูกต้องตาม Thai Pharmacopoeia / USP &lt;1151&gt; GMP Guidelines
• ข้อ ข. (450 กรัม): 450 กรัม ไม่ตรงกับข้อบ่งใช้หรือกลไกการออกฤทธิ์ที่ถูกต้องตาม Thai Pharmacopoeia / USP &lt;1151&gt; GMP Guidelines
• ข้อ ค. (90 กรัม): 90 กรัม ไม่ตรงกับข้อบ่งใช้หรือกลไกการออกฤทธิ์ที่ถูกต้องตาม Thai Pharmacopoeia / USP &lt;1151&gt; GMP Guidelines
• ข้อ จ. (ไม่มีคำตอบใดถูก): ไม่มีคำตอบใดถูก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0" t="n"/>
      <c r="L25" s="88" t="inlineStr">
        <is>
          <t>Tablet Manufacturing</t>
        </is>
      </c>
      <c r="M25" s="100" t="inlineStr">
        <is>
          <t>Product</t>
        </is>
      </c>
      <c r="N25" s="88" t="inlineStr">
        <is>
          <t>ข้อ 108 Pharma Plus เล่มม่วง (เฉลยข้อ ง)</t>
        </is>
      </c>
      <c r="O25" s="100" t="inlineStr">
        <is>
          <t>Mock</t>
        </is>
      </c>
      <c r="P25" s="100" t="inlineStr">
        <is>
          <t>Pharma Plus เล่มม่วง</t>
        </is>
      </c>
      <c r="Q25" s="100" t="n"/>
    </row>
    <row r="26" ht="13.2" customHeight="1" s="49">
      <c r="A26" s="100" t="n">
        <v>24</v>
      </c>
      <c r="B26" s="88" t="inlineStr">
        <is>
          <t>หลังจากบรรจุเสร็จ จะนำขวดน้ำเกลือดังกล่าวไปฆ่าเชื้อโดยผ่านเครื่องมือใด ที่อุณหภูมิในข้อใด จึงจะเหมาะสม</t>
        </is>
      </c>
      <c r="C26" s="100" t="n"/>
      <c r="D26" s="88" t="inlineStr">
        <is>
          <t>Hot air oven 160 องศาเซลเซียส นาน 3 ชั่วโมง</t>
        </is>
      </c>
      <c r="E26" s="88" t="inlineStr">
        <is>
          <t>Hot air oven 121 องศาเซลเซียส นาน 20-30 นาที</t>
        </is>
      </c>
      <c r="F26" s="88" t="inlineStr">
        <is>
          <t>Autoclave 121 องศาเซลเซียส นาน 20-30 นาที</t>
        </is>
      </c>
      <c r="G26" s="88" t="inlineStr">
        <is>
          <t>Autoclave 160 องศาเซลเซียส นาน 3 ชั่วโมง</t>
        </is>
      </c>
      <c r="H26" s="88" t="inlineStr">
        <is>
          <t>Autoclave 100 องศาเซลเซียส นาน 30 นาที</t>
        </is>
      </c>
      <c r="I26" s="100" t="n">
        <v>3</v>
      </c>
      <c r="J26" s="88" t="inlineStr">
        <is>
          <t>✅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Manufacturing)
🔍 ข้ออื่นผิดเพราะอะไร:
• ข้อ ก. (Hot air oven 160 องศาเซลเซียส นาน 3 ชั่วโมง): IR (Infrared) spectroscopy วิเคราะห์ functional groups จาก stretching/bending vibrations C=O ~1700 cm-1, O-H ~3200-3550 cm-1
• ข้อ ข. (Hot air oven 121 องศาเซลเซียส นาน 20-30 นาที): IR (Infrared) spectroscopy วิเคราะห์ functional groups จาก stretching/bending vibrations C=O ~1700 cm-1, O-H ~3200-3550 cm-1
• ข้อ ง. (Autoclave 160 องศาเซลเซียส นาน 3 ชั่วโมง): Autoclave 160 องศาเซลเซียส นาน 3 ชั่วโมง ไม่ตรงกับข้อบ่งใช้หรือกลไกการออกฤทธิ์ที่ถูกต้องตาม Thai Pharmacopoeia / USP &lt;1151&gt; GMP Guidelines
• ข้อ จ. (Autoclave 100 องศาเซลเซียส นาน 30 นาที): Autoclave 100 องศาเซลเซียส นาน 30 นาที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0" t="n"/>
      <c r="L26" s="88" t="inlineStr">
        <is>
          <t>Tablet Manufacturing</t>
        </is>
      </c>
      <c r="M26" s="100" t="inlineStr">
        <is>
          <t>Product</t>
        </is>
      </c>
      <c r="N26" s="88" t="inlineStr">
        <is>
          <t>ข้อ 109 Pharma Plus เล่มม่วง (เฉลยข้อ ค)</t>
        </is>
      </c>
      <c r="O26" s="100" t="inlineStr">
        <is>
          <t>Mock</t>
        </is>
      </c>
      <c r="P26" s="100" t="inlineStr">
        <is>
          <t>Pharma Plus เล่มม่วง</t>
        </is>
      </c>
      <c r="Q26" s="100" t="n"/>
    </row>
    <row r="27" ht="13.2" customHeight="1" s="49">
      <c r="A27" s="100" t="n">
        <v>25</v>
      </c>
      <c r="B27" s="88" t="inlineStr">
        <is>
          <t>ยา ISDN เหมาะกับอาการขณะกำเริบ คือ dosage form ใด</t>
        </is>
      </c>
      <c r="C27" s="100" t="n"/>
      <c r="D27" s="88" t="inlineStr">
        <is>
          <t>Extent release</t>
        </is>
      </c>
      <c r="E27" s="88" t="inlineStr">
        <is>
          <t>Ointment</t>
        </is>
      </c>
      <c r="F27" s="88" t="inlineStr">
        <is>
          <t>Solution</t>
        </is>
      </c>
      <c r="G27" s="88" t="inlineStr">
        <is>
          <t>Sublingual tablet</t>
        </is>
      </c>
      <c r="H27" s="88" t="inlineStr">
        <is>
          <t>Transdermal</t>
        </is>
      </c>
      <c r="I27" s="100" t="n">
        <v>4</v>
      </c>
      <c r="J27" s="88" t="inlineStr">
        <is>
          <t>✅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Extent release ไม่ตรงกับข้อบ่งใช้หรือกลไกการออกฤทธิ์ที่ถูกต้องตาม Thai Pharmacopoeia / USP &lt;1151&gt; GMP Guidelines
• ข้อ ข. (Ointment): Ointment ไม่ตรงกับข้อบ่งใช้หรือกลไกการออกฤทธิ์ที่ถูกต้องตาม Thai Pharmacopoeia / USP &lt;1151&gt; GMP Guidelines
• ข้อ ค. (Solution): Solution ไม่ตรงกับข้อบ่งใช้หรือกลไกการออกฤทธิ์ที่ถูกต้องตาม Thai Pharmacopoeia / USP &lt;1151&gt; GMP Guidelines
• ข้อ จ. (Transdermal): Transdermal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0" t="n"/>
      <c r="L27" s="88" t="inlineStr">
        <is>
          <t>Tablet Manufacturing</t>
        </is>
      </c>
      <c r="M27" s="100" t="inlineStr">
        <is>
          <t>Product</t>
        </is>
      </c>
      <c r="N27" s="88" t="inlineStr">
        <is>
          <t>ข้อ 122 Pharma Plus เล่มม่วง (เฉลยข้อ ง)</t>
        </is>
      </c>
      <c r="O27" s="100" t="inlineStr">
        <is>
          <t>Mock</t>
        </is>
      </c>
      <c r="P27" s="100" t="inlineStr">
        <is>
          <t>Pharma Plus เล่มม่วง</t>
        </is>
      </c>
      <c r="Q27" s="100" t="n"/>
    </row>
    <row r="28" ht="13.2" customHeight="1" s="49">
      <c r="A28" s="100" t="n">
        <v>26</v>
      </c>
      <c r="B28" s="88" t="inlineStr">
        <is>
          <t>ยาที่ผู้ป่วยได้รับก่อนมารพ. คือ nifedipine SR เป็นการปลดยารูปแบบใด</t>
        </is>
      </c>
      <c r="C28" s="100" t="n"/>
      <c r="D28" s="88" t="inlineStr">
        <is>
          <t>ปลดปล่อยยาทันทีหลังรับประทานอาหาร</t>
        </is>
      </c>
      <c r="E28" s="88" t="inlineStr">
        <is>
          <t>ปลดปล่อยยาอย่างเร็ว</t>
        </is>
      </c>
      <c r="F28" s="88" t="inlineStr">
        <is>
          <t>ปลดปล่อยยาในปริมาณที่แน่นอน</t>
        </is>
      </c>
      <c r="G28" s="88" t="inlineStr">
        <is>
          <t>ค่อย ๆ ปล่อยยาออกมาอย่าง ช้า ๆ</t>
        </is>
      </c>
      <c r="H28" s="88" t="inlineStr">
        <is>
          <t>ค่อย ๆปลดปล่อยยาออกมาในปริมาณน้อย</t>
        </is>
      </c>
      <c r="I28" s="100" t="n">
        <v>4</v>
      </c>
      <c r="J28" s="88" t="inlineStr">
        <is>
          <t>✅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ปลดปล่อยยาทันทีหลังรับประทานอาหาร ไม่ตรงกับข้อบ่งใช้หรือกลไกการออกฤทธิ์ที่ถูกต้องตาม Thai Pharmacopoeia / USP &lt;1151&gt; GMP Guidelines
• ข้อ ข. (ปลดปล่อยยาอย่างเร็ว): ปลดปล่อยยาอย่างเร็ว ไม่ตรงกับข้อบ่งใช้หรือกลไกการออกฤทธิ์ที่ถูกต้องตาม Thai Pharmacopoeia / USP &lt;1151&gt; GMP Guidelines
• ข้อ ค. (ปลดปล่อยยาในปริมาณที่แน่นอน): ปลดปล่อยยาในปริมาณที่แน่นอน ไม่ตรงกับข้อบ่งใช้หรือกลไกการออกฤทธิ์ที่ถูกต้องตาม Thai Pharmacopoeia / USP &lt;1151&gt; GMP Guidelines
• ข้อ จ. (ค่อย ๆปลดปล่อยยาออกมาในปริมาณน้อย): ค่อย ๆปลดปล่อยยาออกมาในปริมาณน้อย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0" t="n"/>
      <c r="L28" s="88" t="inlineStr">
        <is>
          <t>Tablet Manufacturing</t>
        </is>
      </c>
      <c r="M28" s="100" t="inlineStr">
        <is>
          <t>Product</t>
        </is>
      </c>
      <c r="N28" s="88" t="inlineStr">
        <is>
          <t>ข้อ 123 Pharma Plus เล่มม่วง (เฉลยข้อ ง)</t>
        </is>
      </c>
      <c r="O28" s="100" t="inlineStr">
        <is>
          <t>Mock</t>
        </is>
      </c>
      <c r="P28" s="100" t="inlineStr">
        <is>
          <t>Pharma Plus เล่มม่วง</t>
        </is>
      </c>
      <c r="Q28" s="100" t="n"/>
    </row>
    <row r="29" ht="13.2" customHeight="1" s="49">
      <c r="A29" s="100" t="n">
        <v>27</v>
      </c>
      <c r="B29" s="88" t="inlineStr">
        <is>
          <t>ข้อมูลข้อมีความจำเป็นน้อยที่สุดในการนำพริกมาบรรจุในแคปซูลเพื่อรับประทาน</t>
        </is>
      </c>
      <c r="C29" s="100" t="n"/>
      <c r="D29" s="88" t="inlineStr">
        <is>
          <t>Solubility</t>
        </is>
      </c>
      <c r="E29" s="88" t="inlineStr">
        <is>
          <t>Angle of repose</t>
        </is>
      </c>
      <c r="F29" s="88" t="inlineStr">
        <is>
          <t>Capsule's size and volume</t>
        </is>
      </c>
      <c r="G29" s="88" t="inlineStr">
        <is>
          <t>Tap density</t>
        </is>
      </c>
      <c r="H29" s="88" t="inlineStr">
        <is>
          <t>Therapeutic dose</t>
        </is>
      </c>
      <c r="I29" s="100" t="n">
        <v>1</v>
      </c>
      <c r="J29" s="88" t="inlineStr">
        <is>
          <t>✅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Angle of repose ไม่ตรงกับข้อบ่งใช้หรือกลไกการออกฤทธิ์ที่ถูกต้องตาม Thai Pharmacopoeia / USP &lt;1151&gt; GMP Guidelines
• ข้อ ค. (Capsule's size and volume): Capsule's size and volume ไม่ตรงกับข้อบ่งใช้หรือกลไกการออกฤทธิ์ที่ถูกต้องตาม Thai Pharmacopoeia / USP &lt;1151&gt; GMP Guidelines
• ข้อ ง. (Tap density): Tap density ไม่ตรงกับข้อบ่งใช้หรือกลไกการออกฤทธิ์ที่ถูกต้องตาม Thai Pharmacopoeia / USP &lt;1151&gt; GMP Guidelines
• ข้อ จ. (Therapeutic dose): Therapeutic dose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00" t="n"/>
      <c r="L29" s="88" t="inlineStr">
        <is>
          <t>Hard &amp; Soft Gelatin Capsules</t>
        </is>
      </c>
      <c r="M29" s="100" t="inlineStr">
        <is>
          <t>Product</t>
        </is>
      </c>
      <c r="N29" s="88" t="inlineStr">
        <is>
          <t>ข้อ 125 Pharma Plus เล่มม่วง (เฉลยข้อ ก)</t>
        </is>
      </c>
      <c r="O29" s="100" t="inlineStr">
        <is>
          <t>Mock</t>
        </is>
      </c>
      <c r="P29" s="100" t="inlineStr">
        <is>
          <t>Pharma Plus เล่มม่วง</t>
        </is>
      </c>
      <c r="Q29" s="100" t="n"/>
    </row>
    <row r="30" ht="13.2" customHeight="1" s="49">
      <c r="A30" s="100" t="n">
        <v>28</v>
      </c>
      <c r="B30" s="88" t="inlineStr">
        <is>
          <t>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ดังนั้นเภสัชกรต้องเตรียมยาจากยาที่มีในห้องยาลาดังกล่าวอย่างไร</t>
        </is>
      </c>
      <c r="C30" s="100" t="n"/>
      <c r="D30" s="88" t="inlineStr">
        <is>
          <t>ใช้ 25% NaHCO3 6 mL และปรับปริมาตรให้ได้ 100 mL</t>
        </is>
      </c>
      <c r="E30" s="88" t="inlineStr">
        <is>
          <t>ใช้ 25% NaHCO3 6 mL และปรับปริมาตรให้ได้ 30 mL</t>
        </is>
      </c>
      <c r="F30" s="88" t="inlineStr">
        <is>
          <t>ใช้ 25% NaHCO3 20 mL และปรับปริมาตรให้ได้ 100 mL</t>
        </is>
      </c>
      <c r="G30" s="88" t="inlineStr">
        <is>
          <t>ใช้ 25% NaHCO3 20 mL และปรับปริมาตรให้ได้ 30 mL</t>
        </is>
      </c>
      <c r="H30" s="88" t="inlineStr">
        <is>
          <t>ใช้ 25% NaHCO3 10 mL และปรับปริมาตรให้ได้ 100 mL</t>
        </is>
      </c>
      <c r="I30" s="100" t="n">
        <v>2</v>
      </c>
      <c r="J30" s="88" t="inlineStr">
        <is>
          <t>✅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Remington: The Science and Practice of Pharmacy (หัวข้อ Tablet Manufacturing)
🔍 ข้ออื่นผิดเพราะอะไร:
• ข้อ ก. (ใช้ 25% NaHCO3 6 mL และปรับปริมาตรให้ได้ 100 mL): ใช้ 25% NaHCO3 6 mL และปรับปริมาตรให้ได้ 100 mL ไม่ตรงกับข้อบ่งใช้หรือกลไกการออกฤทธิ์ที่ถูกต้องตาม Thai Pharmacopoeia / USP &lt;1151&gt; GMP Guidelines
• ข้อ ค. (ใช้ 25% NaHCO3 20 mL และปรับปริมาตรให้ได้ 100 mL): ใช้ 25% NaHCO3 20 mL และปรับปริมาตรให้ได้ 100 mL ไม่ตรงกับข้อบ่งใช้หรือกลไกการออกฤทธิ์ที่ถูกต้องตาม Thai Pharmacopoeia / USP &lt;1151&gt; GMP Guidelines
• ข้อ ง. (ใช้ 25% NaHCO3 20 mL และปรับปริมาตรให้ได้ 30 mL): ใช้ 25% NaHCO3 20 mL และปรับปริมาตรให้ได้ 30 mL ไม่ตรงกับข้อบ่งใช้หรือกลไกการออกฤทธิ์ที่ถูกต้องตาม Thai Pharmacopoeia / USP &lt;1151&gt; GMP Guidelines
• ข้อ จ. (ใช้ 25% NaHCO3 10 mL และปรับปริมาตรให้ได้ 100 mL): ใช้ 25% NaHCO3 10 mL และปรับปริมาตรให้ได้ 100 mL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00" t="n"/>
      <c r="L30" s="88" t="inlineStr">
        <is>
          <t>Tablet Manufacturing</t>
        </is>
      </c>
      <c r="M30" s="100" t="inlineStr">
        <is>
          <t>Product</t>
        </is>
      </c>
      <c r="N30" s="88" t="inlineStr">
        <is>
          <t>ข้อ 126 Pharma Plus เล่มม่วง (เฉลยข้อ ข)</t>
        </is>
      </c>
      <c r="O30" s="100" t="inlineStr">
        <is>
          <t>Mock</t>
        </is>
      </c>
      <c r="P30" s="100" t="inlineStr">
        <is>
          <t>Pharma Plus เล่มม่วง</t>
        </is>
      </c>
      <c r="Q30" s="100" t="n"/>
    </row>
    <row r="31" ht="13.2" customHeight="1" s="49">
      <c r="A31" s="100" t="n">
        <v>29</v>
      </c>
      <c r="B31" s="88" t="inlineStr">
        <is>
          <t>เมื่อเตรียมตำรับยาข้างต้นในข้อ 126 ส่วนประกอบใดไม่จำเป็นในการเตรียมยาใช้ในช่องหู</t>
        </is>
      </c>
      <c r="C31" s="100" t="n"/>
      <c r="D31" s="88" t="inlineStr">
        <is>
          <t>Antioxidant</t>
        </is>
      </c>
      <c r="E31" s="88" t="inlineStr">
        <is>
          <t>Buffering agent</t>
        </is>
      </c>
      <c r="F31" s="88" t="inlineStr">
        <is>
          <t>Structure vehicle</t>
        </is>
      </c>
      <c r="G31" s="88" t="inlineStr">
        <is>
          <t>Preservative</t>
        </is>
      </c>
      <c r="H31" s="88" t="inlineStr">
        <is>
          <t>Viscosity agent</t>
        </is>
      </c>
      <c r="I31" s="100" t="n">
        <v>2</v>
      </c>
      <c r="J31" s="88" t="inlineStr">
        <is>
          <t>✅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Antioxidant ไม่ตรงกับข้อบ่งใช้หรือกลไกการออกฤทธิ์ที่ถูกต้องตาม Thai Pharmacopoeia / USP &lt;1151&gt; GMP Guidelines
• ข้อ ค. (Structure vehicle): Structure vehicle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(Viscosity agent): Viscosity agent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0" t="n"/>
      <c r="L31" s="88" t="inlineStr">
        <is>
          <t>Tablet Manufacturing</t>
        </is>
      </c>
      <c r="M31" s="100" t="inlineStr">
        <is>
          <t>Product</t>
        </is>
      </c>
      <c r="N31" s="88" t="inlineStr">
        <is>
          <t>ข้อ 127 Pharma Plus เล่มม่วง (เฉลยข้อ ข)</t>
        </is>
      </c>
      <c r="O31" s="100" t="inlineStr">
        <is>
          <t>Mock</t>
        </is>
      </c>
      <c r="P31" s="100" t="inlineStr">
        <is>
          <t>Pharma Plus เล่มม่วง</t>
        </is>
      </c>
      <c r="Q31" s="100" t="n"/>
    </row>
    <row r="32" ht="13.2" customHeight="1" s="49">
      <c r="A32" s="100" t="n">
        <v>30</v>
      </c>
      <c r="B32" s="88" t="inlineStr">
        <is>
          <t>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 0.2
ถ้าต้องการเตรียมเป็น isotonic solution ต้องใช้ปริมาณ NaCl เท่าไร</t>
        </is>
      </c>
      <c r="C32" s="100" t="n"/>
      <c r="D32" s="88" t="inlineStr">
        <is>
          <t>0.27 g</t>
        </is>
      </c>
      <c r="E32" s="88" t="inlineStr">
        <is>
          <t>0.18 g</t>
        </is>
      </c>
      <c r="F32" s="88" t="inlineStr">
        <is>
          <t>0.09 g</t>
        </is>
      </c>
      <c r="G32" s="88" t="inlineStr">
        <is>
          <t>0.04 g</t>
        </is>
      </c>
      <c r="H32" s="88" t="inlineStr">
        <is>
          <t>0.12 g</t>
        </is>
      </c>
      <c r="I32" s="100" t="n">
        <v>3</v>
      </c>
      <c r="J32" s="88" t="inlineStr">
        <is>
          <t>✅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 คำอธิบายและเหตุผลทางเภสัชกรรม:
💡 คำอธิบายและเหตุผลทางเภสัชกรรม:
เฉลยข้อ ค ตาม
🔍 ข้ออื่นผิดเพราะอะไร:
• ข้อ ก. (0.27 g): 0.27 g ไม่ตรงกับข้อบ่งใช้หรือกลไกการออกฤทธิ์ที่ถูกต้องตาม Thai Pharmacopoeia / USP &lt;1151&gt; GMP Guidelines
• ข้อ ข. (0.18 g): 0.18 g ไม่ตรงกับข้อบ่งใช้หรือกลไกการออกฤทธิ์ที่ถูกต้องตาม Thai Pharmacopoeia / USP &lt;1151&gt; GMP Guidelines
• ข้อ ง. (0.04 g): 0.04 g ไม่ตรงกับข้อบ่งใช้หรือกลไกการออกฤทธิ์ที่ถูกต้องตาม Thai Pharmacopoeia / USP &lt;1151&gt; GMP Guidelines
• ข้อ จ. (0.12 g): 0.12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0" t="n"/>
      <c r="L32" s="88" t="inlineStr">
        <is>
          <t>Tablet Manufacturing</t>
        </is>
      </c>
      <c r="M32" s="100" t="inlineStr">
        <is>
          <t>Product</t>
        </is>
      </c>
      <c r="N32" s="88" t="inlineStr">
        <is>
          <t>ข้อ 152 Pharma Plus เล่มม่วง (เฉลยข้อ ค)</t>
        </is>
      </c>
      <c r="O32" s="100" t="inlineStr">
        <is>
          <t>Mock</t>
        </is>
      </c>
      <c r="P32" s="100" t="inlineStr">
        <is>
          <t>Pharma Plus เล่มม่วง</t>
        </is>
      </c>
      <c r="Q32" s="100" t="n"/>
    </row>
    <row r="33" ht="13.2" customHeight="1" s="49">
      <c r="A33" s="100" t="n">
        <v>31</v>
      </c>
      <c r="B33" s="88" t="inlineStr">
        <is>
          <t>ข้อใดไม่เกี่ยวกับการควบคุมคุณภาพ ยาเม็ด norfloxacin</t>
        </is>
      </c>
      <c r="C33" s="100" t="n"/>
      <c r="D33" s="88" t="inlineStr">
        <is>
          <t>Content Uniformity</t>
        </is>
      </c>
      <c r="E33" s="88" t="inlineStr">
        <is>
          <t>Dissolution test</t>
        </is>
      </c>
      <c r="F33" s="88" t="inlineStr">
        <is>
          <t>Disintegration</t>
        </is>
      </c>
      <c r="G33" s="88" t="inlineStr">
        <is>
          <t>Weight Variation</t>
        </is>
      </c>
      <c r="H33" s="88" t="inlineStr">
        <is>
          <t>Limulus Amoebocyte Lysate test</t>
        </is>
      </c>
      <c r="I33" s="100" t="n">
        <v>5</v>
      </c>
      <c r="J33" s="88" t="inlineStr">
        <is>
          <t>✅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Content Uniformity ไม่ตรงกับข้อบ่งใช้หรือกลไกการออกฤทธิ์ที่ถูกต้องตาม Thai Pharmacopoeia / USP &lt;1151&gt; GMP Guidelines
• ข้อ ข. (Dissolution test): Dissolution test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0" t="n"/>
      <c r="L33" s="88" t="inlineStr">
        <is>
          <t>Tablet Manufacturing</t>
        </is>
      </c>
      <c r="M33" s="100" t="inlineStr">
        <is>
          <t>Product</t>
        </is>
      </c>
      <c r="N33" s="88" t="inlineStr">
        <is>
          <t>ข้อ 153 Pharma Plus เล่มม่วง (เฉลยข้อ จ)</t>
        </is>
      </c>
      <c r="O33" s="100" t="inlineStr">
        <is>
          <t>Mock</t>
        </is>
      </c>
      <c r="P33" s="100" t="inlineStr">
        <is>
          <t>Pharma Plus เล่มม่วง</t>
        </is>
      </c>
      <c r="Q33" s="100" t="n"/>
    </row>
    <row r="34" ht="13.2" customHeight="1" s="49">
      <c r="A34" s="100" t="n">
        <v>32</v>
      </c>
      <c r="B34" s="88" t="inlineStr">
        <is>
          <t>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t>
        </is>
      </c>
      <c r="C34" s="100" t="n"/>
      <c r="D34" s="88" t="inlineStr">
        <is>
          <t>Sodium alginate, bentonite, methylcellulose</t>
        </is>
      </c>
      <c r="E34" s="88" t="inlineStr">
        <is>
          <t>Tragacanth, carbomer, methylcellulose</t>
        </is>
      </c>
      <c r="F34" s="88" t="inlineStr">
        <is>
          <t>Carbomer, methylcellulose, hydroxypropyl cellulose</t>
        </is>
      </c>
      <c r="G34" s="88" t="inlineStr">
        <is>
          <t>Pectin, guar gum, carbomer</t>
        </is>
      </c>
      <c r="H34" s="88" t="inlineStr">
        <is>
          <t>Tragacanth, carboxymethylcellulose, carbomer</t>
        </is>
      </c>
      <c r="I34" s="100" t="n">
        <v>5</v>
      </c>
      <c r="J34" s="88" t="inlineStr">
        <is>
          <t>✅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Sodium alginate, bentonite, methylcellulose ไม่ตรงกับข้อบ่งใช้หรือกลไกการออกฤทธิ์ที่ถูกต้องตาม Thai Pharmacopoeia / USP &lt;1151&gt; GMP Guidelines
• ข้อ ข. (Tragacanth, carbomer, methylcellulose): Tragacanth, carbomer, methylcellulose ไม่ตรงกับข้อบ่งใช้หรือกลไกการออกฤทธิ์ที่ถูกต้องตาม Thai Pharmacopoeia / USP &lt;1151&gt; GMP Guidelines
• ข้อ ค. (Carbomer, methylcellulose, hydroxypropyl cellulose): Carbomer, methylcellulose, hydroxypropyl cellulose ไม่ตรงกับข้อบ่งใช้หรือกลไกการออกฤทธิ์ที่ถูกต้องตาม Thai Pharmacopoeia / USP &lt;1151&gt; GMP Guidelines
• ข้อ ง. (Pectin, guar gum, carbomer): Pectin, guar gum, carbomer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00" t="n"/>
      <c r="L34" s="88" t="inlineStr">
        <is>
          <t>Tablet Manufacturing</t>
        </is>
      </c>
      <c r="M34" s="100" t="inlineStr">
        <is>
          <t>Product</t>
        </is>
      </c>
      <c r="N34" s="88" t="inlineStr">
        <is>
          <t>ข้อ 155 Pharma Plus เล่มม่วง (เฉลยข้อ จ)</t>
        </is>
      </c>
      <c r="O34" s="100" t="inlineStr">
        <is>
          <t>Mock</t>
        </is>
      </c>
      <c r="P34" s="100" t="inlineStr">
        <is>
          <t>Pharma Plus เล่มม่วง</t>
        </is>
      </c>
      <c r="Q34" s="100" t="n"/>
    </row>
    <row r="35" ht="13.2" customHeight="1" s="49">
      <c r="A35" s="100" t="n">
        <v>33</v>
      </c>
      <c r="B35" s="88" t="inlineStr">
        <is>
          <t>สาร polymer ตัวใดนิยมใช้ในการทำ film coat tablet</t>
        </is>
      </c>
      <c r="C35" s="100" t="n"/>
      <c r="D35" s="88" t="inlineStr">
        <is>
          <t>HPMC</t>
        </is>
      </c>
      <c r="E35" s="88" t="inlineStr">
        <is>
          <t>CMC</t>
        </is>
      </c>
      <c r="F35" s="88" t="inlineStr">
        <is>
          <t>Polymeric methacrylates</t>
        </is>
      </c>
      <c r="G35" s="88" t="inlineStr">
        <is>
          <t>Carbopol</t>
        </is>
      </c>
      <c r="H35" s="88" t="inlineStr">
        <is>
          <t>Veegum</t>
        </is>
      </c>
      <c r="I35" s="100" t="n">
        <v>1</v>
      </c>
      <c r="J35" s="88" t="inlineStr">
        <is>
          <t>✅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และ Remington: The Science and Practice of Pharmacy (หัวข้อ Tablet Coating)
🔍 ข้ออื่นผิดเพราะอะไร:
• ข้อ ข. (CMC): CMC ไม่ตรงกับข้อบ่งใช้หรือกลไกการออกฤทธิ์ที่ถูกต้องตาม Thai Pharmacopoeia / USP &lt;1151&gt; GMP Guidelines
• ข้อ ค. (Polymeric methacrylates): Polymeric methacrylates ไม่ตรงกับข้อบ่งใช้หรือกลไกการออกฤทธิ์ที่ถูกต้องตาม Thai Pharmacopoeia / USP &lt;1151&gt; GMP Guidelines
• ข้อ ง. (Carbopol): Carbopol ไม่ตรงกับข้อบ่งใช้หรือกลไกการออกฤทธิ์ที่ถูกต้องตาม Thai Pharmacopoeia / USP &lt;1151&gt; GMP Guidelines
• ข้อ จ. (Veegum): Veegum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00" t="n"/>
      <c r="L35" s="88" t="inlineStr">
        <is>
          <t>Tablet Coating</t>
        </is>
      </c>
      <c r="M35" s="100" t="inlineStr">
        <is>
          <t>Product</t>
        </is>
      </c>
      <c r="N35" s="88" t="inlineStr">
        <is>
          <t>ข้อ 163 Pharma Plus เล่มม่วง (เฉลยข้อ ก)</t>
        </is>
      </c>
      <c r="O35" s="100" t="inlineStr">
        <is>
          <t>Mock</t>
        </is>
      </c>
      <c r="P35" s="100" t="inlineStr">
        <is>
          <t>Pharma Plus เล่มม่วง</t>
        </is>
      </c>
      <c r="Q35" s="100" t="n"/>
    </row>
    <row r="36" ht="13.2" customHeight="1" s="49">
      <c r="A36" s="100" t="n">
        <v>34</v>
      </c>
      <c r="B36" s="88" t="inlineStr">
        <is>
          <t>ข้อใดกล่าวผิดเกี่ยวกับยารูปแบบเม็ด</t>
        </is>
      </c>
      <c r="C36" s="100" t="n"/>
      <c r="D36" s="88" t="inlineStr">
        <is>
          <t>การเตรียมยา solution ทำได้โดยการใช้ตัวทำละลายร่วมที่เป็น organic solvent เพื่อช่วยละลาย</t>
        </is>
      </c>
      <c r="E36" s="88" t="inlineStr">
        <is>
          <t>ยารูปแบบ solution มักมีค่าความต้านทานการไหลและแรงตึงผิวภายในสารละลายใกล้เคียงกับน้ำ</t>
        </is>
      </c>
      <c r="F36" s="88" t="inlineStr">
        <is>
          <t>Suspension ใช้เป็นยาฉีดเข้าหลอดเลือดได้ ถ้าขนาดอนุภาคเล็กมากๆ</t>
        </is>
      </c>
      <c r="G36" s="88" t="inlineStr">
        <is>
          <t>Emulsion ใช้เป็นอาหารทางหลอดเลือดดำได้แต่ควรเป็นการเตรียมใหม่ๆ</t>
        </is>
      </c>
      <c r="H36" s="88" t="inlineStr">
        <is>
          <t>การลดความเจ็บปวดเมื่อฉีดทำได้โดยเติมสารบางชนิดเช่น buffer</t>
        </is>
      </c>
      <c r="I36" s="100" t="n">
        <v>1</v>
      </c>
      <c r="J36" s="88" t="inlineStr">
        <is>
          <t>✅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(ยารูปแบบ solution มักมีค่าความต้านทานการไหลและแรงตึงผิวภายในสารละลายใกล้เคียงกับน้ำ): ยารูปแบบ solution มักมีค่าความต้านทานการไหลและแรงตึงผิวภายในสารละลายใกล้เคียงกับน้ำ ไม่ตรงกับข้อบ่งใช้หรือกลไกการออกฤทธิ์ที่ถูกต้องตาม Thai Pharmacopoeia / USP &lt;1151&gt; GMP Guidelines
• ข้อ ค. (Suspension ใช้เป็นยาฉีดเข้าหลอดเลือดได้ ถ้าขนาดอนุภาคเล็กมากๆ): Suspension ใช้เป็นยาฉีดเข้าหลอดเลือดได้ ถ้าขนาดอนุภาคเล็กมากๆ ไม่ตรงกับข้อบ่งใช้หรือกลไกการออกฤทธิ์ที่ถูกต้องตาม Thai Pharmacopoeia / USP &lt;1151&gt; GMP Guidelines
• ข้อ ง. (Emulsion ใช้เป็นอาหารทางหลอดเลือดดำได้แต่ควรเป็นการเตรียมใหม่ๆ): Emulsion ใช้เป็นอาหารทางหลอดเลือดดำได้แต่ควรเป็นการเตรียมใหม่ๆ ไม่ตรงกับข้อบ่งใช้หรือกลไกการออกฤทธิ์ที่ถูกต้องตาม Thai Pharmacopoeia / USP &lt;1151&gt; GMP Guidelines
• ข้อ จ. (การลดความเจ็บปวดเมื่อฉีดทำได้โดยเติมสารบางชนิดเช่น buffer): การลดความเจ็บปวดเมื่อฉีดทำได้โดยเติมสารบางชนิดเช่น buffer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00" t="n"/>
      <c r="L36" s="88" t="inlineStr">
        <is>
          <t>Tablet Manufacturing</t>
        </is>
      </c>
      <c r="M36" s="100" t="inlineStr">
        <is>
          <t>Product</t>
        </is>
      </c>
      <c r="N36" s="88" t="inlineStr">
        <is>
          <t>ข้อ 164 Pharma Plus เล่มม่วง (เฉลยข้อ ไมมีคำตอบ)</t>
        </is>
      </c>
      <c r="O36" s="100" t="inlineStr">
        <is>
          <t>Mock</t>
        </is>
      </c>
      <c r="P36" s="100" t="inlineStr">
        <is>
          <t>Pharma Plus เล่มม่วง</t>
        </is>
      </c>
      <c r="Q36" s="100" t="n"/>
    </row>
    <row r="37" ht="13.2" customHeight="1" s="49">
      <c r="A37" s="100" t="n">
        <v>35</v>
      </c>
      <c r="B37" s="88" t="inlineStr">
        <is>
          <t>ข้อใดถูกต้องที่สุดเกี่ยวกับ tonicity ของยาฉีด</t>
        </is>
      </c>
      <c r="C37" s="100" t="n"/>
      <c r="D37" s="88" t="inlineStr">
        <is>
          <t>จัดเป็น colligative property</t>
        </is>
      </c>
      <c r="E37" s="88" t="inlineStr">
        <is>
          <t>สามารถปรับได้โดยเติมสารบางชนิด เช่น phosphate acetate ซึ่งนิยมมาก</t>
        </is>
      </c>
      <c r="F37" s="88" t="inlineStr">
        <is>
          <t>การฉีด hypertonic solution ก่อให้เกิด cell lysis ได้</t>
        </is>
      </c>
      <c r="G37" s="88" t="inlineStr">
        <is>
          <t>การฉีดยา isotonic ต่อระบบเลือด มักเป็น isotonic ต่อเนื้อเยื่ออื่นด้วย</t>
        </is>
      </c>
      <c r="H37" s="88" t="inlineStr">
        <is>
          <t>Normal saline เป็นทั้ง isotonic และ iso-osmotic</t>
        </is>
      </c>
      <c r="I37" s="100" t="n">
        <v>5</v>
      </c>
      <c r="J37" s="88" t="inlineStr">
        <is>
          <t>✅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Pharmacopoeia (BP) และ Remington: The Science and Practice of Pharmacy (หัวข้อ Tablet Manufacturing)
🔍 ข้ออื่นผิดเพราะอะไร:
• ข้อ ก. (จัดเป็น colligative property): จัดเป็น colligative property ไม่ตรงกับข้อบ่งใช้หรือกลไกการออกฤทธิ์ที่ถูกต้องตาม Thai Pharmacopoeia / USP &lt;1151&gt; GMP Guidelines
• ข้อ ข. (สามารถปรับได้โดยเติมสารบางชนิด เช่น phosphate acetate ซึ่งนิยมมาก): สามารถปรับได้โดยเติมสารบางชนิด เช่น phosphate acetate ซึ่งนิยมมาก ไม่ตรงกับข้อบ่งใช้หรือกลไกการออกฤทธิ์ที่ถูกต้องตาม Thai Pharmacopoeia / USP &lt;1151&gt; GMP Guidelines
• ข้อ ค. (การฉีด hypertonic solution ก่อให้เกิด cell lysis ได้): การฉีด hypertonic solution ก่อให้เกิด cell lysis ได้ ไม่ตรงกับข้อบ่งใช้หรือกลไกการออกฤทธิ์ที่ถูกต้องตาม Thai Pharmacopoeia / USP &lt;1151&gt; GMP Guidelines
• ข้อ ง. (การฉีดยา isotonic ต่อระบบเลือด มักเป็น isotonic ต่อเนื้อเยื่ออื่นด้วย): การฉีดยา isotonic ต่อระบบเลือด มักเป็น isotonic ต่อเนื้อเยื่ออื่นด้วย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00" t="n"/>
      <c r="L37" s="88" t="inlineStr">
        <is>
          <t>Tablet Manufacturing</t>
        </is>
      </c>
      <c r="M37" s="100" t="inlineStr">
        <is>
          <t>Product</t>
        </is>
      </c>
      <c r="N37" s="88" t="inlineStr">
        <is>
          <t>ข้อ 165 Pharma Plus เล่มม่วง (เฉลยข้อ จ)</t>
        </is>
      </c>
      <c r="O37" s="100" t="inlineStr">
        <is>
          <t>Mock</t>
        </is>
      </c>
      <c r="P37" s="100" t="inlineStr">
        <is>
          <t>Pharma Plus เล่มม่วง</t>
        </is>
      </c>
      <c r="Q37" s="100" t="n"/>
    </row>
    <row r="38" ht="13.2" customHeight="1" s="49">
      <c r="A38" s="100" t="n">
        <v>36</v>
      </c>
      <c r="B38" s="88" t="inlineStr">
        <is>
          <t>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tetracycline 250 mg</t>
        </is>
      </c>
      <c r="C38" s="100" t="n"/>
      <c r="D38" s="88" t="inlineStr">
        <is>
          <t>Spray dried lactose</t>
        </is>
      </c>
      <c r="E38" s="88" t="inlineStr">
        <is>
          <t>Microcrystalline cellulose</t>
        </is>
      </c>
      <c r="F38" s="88" t="inlineStr">
        <is>
          <t>Tapioca starch</t>
        </is>
      </c>
      <c r="G38" s="88" t="inlineStr">
        <is>
          <t>Dibasic calcium phosphate</t>
        </is>
      </c>
      <c r="H38" s="88" t="inlineStr">
        <is>
          <t>Mannitol</t>
        </is>
      </c>
      <c r="I38" s="100" t="n">
        <v>1</v>
      </c>
      <c r="J38" s="88" t="inlineStr">
        <is>
          <t>✅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 ข้ออื่นผิดเพราะอะไร:
• ข้อ ข. (Microcrystalline cellulose): MCC (Avicel) เป็น direct compression excipient ที่มี excellent compressibility และ disintegrant properties ใช้ใน tablet/capsule formulation
• ข้อ ค. (Tapioca starch): Tapioca starch ไม่ตรงกับข้อบ่งใช้หรือกลไกการออกฤทธิ์ที่ถูกต้องตาม Thai Pharmacopoeia / USP &lt;1151&gt; GMP Guidelines
• ข้อ ง. (Dibasic calcium phosphate): Dibasic calcium phosphate ไม่ตรงกับข้อบ่งใช้หรือกลไกการออกฤทธิ์ที่ถูกต้องตาม Thai Pharmacopoeia / USP &lt;1151&gt; GMP Guidelines
• ข้อ จ. (Mannitol): เป็น Diluent ชนิด non-hygroscopic ให้ negative heat of solution (รู้สึกเย็นในปาก) นิยมใช้ใน chewable tablets และ orally disintegrating tablets (ODTs)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00" t="n"/>
      <c r="L38" s="88" t="inlineStr">
        <is>
          <t>Hard &amp; Soft Gelatin Capsules</t>
        </is>
      </c>
      <c r="M38" s="100" t="inlineStr">
        <is>
          <t>Product</t>
        </is>
      </c>
      <c r="N38" s="88" t="inlineStr">
        <is>
          <t>ข้อ 166 Pharma Plus เล่มม่วง (เฉลยข้อ ก)</t>
        </is>
      </c>
      <c r="O38" s="100" t="inlineStr">
        <is>
          <t>Mock</t>
        </is>
      </c>
      <c r="P38" s="100" t="inlineStr">
        <is>
          <t>Pharma Plus เล่มม่วง</t>
        </is>
      </c>
      <c r="Q38" s="100" t="n"/>
    </row>
    <row r="39" ht="13.2" customHeight="1" s="49">
      <c r="A39" s="100" t="n">
        <v>37</v>
      </c>
      <c r="B39" s="88" t="inlineStr">
        <is>
          <t>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ควรมีคุณสมบัติที่สำคัญดังต่อไปนี้ ยกเว้น</t>
        </is>
      </c>
      <c r="C39" s="100" t="n"/>
      <c r="D39" s="88" t="inlineStr">
        <is>
          <t>ผงยามีการกระจายขนาดอนุภาคในช่วงแคบ</t>
        </is>
      </c>
      <c r="E39" s="88" t="inlineStr">
        <is>
          <t>ผงยามีค่า angle of repose ต่ำ</t>
        </is>
      </c>
      <c r="F39" s="88" t="inlineStr">
        <is>
          <t>สารเจือจางมีความหนาแน่นใกล้เคียงตัวยาสำคัญ</t>
        </is>
      </c>
      <c r="G39" s="88" t="inlineStr">
        <is>
          <t>ปริมาณของตัวยาและสารช่วยรวมกัน ควรบรรจุขอบ body ของเปลือก capsule ได้เต็มหรือเกือบเต็ม</t>
        </is>
      </c>
      <c r="H39" s="88" t="inlineStr">
        <is>
          <t>สารช่วยการไหลที่ใช้มีคุณสมบัติเป็น true lubricant มากกว่า glidant</t>
        </is>
      </c>
      <c r="I39" s="100" t="n">
        <v>5</v>
      </c>
      <c r="J39" s="88" t="inlineStr">
        <is>
          <t>✅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(ผงยามีการกระจายขนาดอนุภาคในช่วงแคบ): ผงยามีการกระจายขนาดอนุภาคในช่วงแคบ ไม่ตรงกับข้อบ่งใช้หรือกลไกการออกฤทธิ์ที่ถูกต้องตาม Thai Pharmacopoeia / USP &lt;1151&gt; GMP Guidelines
• ข้อ ข. (ผงยามีค่า angle of repose ต่ำ): ผงยามีค่า angle of repose ต่ำ ไม่ตรงกับข้อบ่งใช้หรือกลไกการออกฤทธิ์ที่ถูกต้องตาม Thai Pharmacopoeia / USP &lt;1151&gt; GMP Guidelines
• ข้อ ค. (สารเจือจางมีความหนาแน่นใกล้เคียงตัวยาสำคัญ): สารเจือจางมีความหนาแน่นใกล้เคียงตัวยาสำคัญ ไม่ตรงกับข้อบ่งใช้หรือกลไกการออกฤทธิ์ที่ถูกต้องตาม Thai Pharmacopoeia / USP &lt;1151&gt; GMP Guidelines
• ข้อ ง. (ปริมาณของตัวยาและสารช่วยรวมกัน ควรบรรจุขอบ body ของเปลือก capsule ได้เต็มหรือเกือบเต็ม): ปริมาณของตัวยาและสารช่วยรวมกัน ควรบรรจุขอบ body ของเปลือก capsule ได้เต็มหรือเกือบเต็ม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00" t="n"/>
      <c r="L39" s="88" t="inlineStr">
        <is>
          <t>Hard &amp; Soft Gelatin Capsules</t>
        </is>
      </c>
      <c r="M39" s="100" t="inlineStr">
        <is>
          <t>Product</t>
        </is>
      </c>
      <c r="N39" s="88" t="inlineStr">
        <is>
          <t>ข้อ 167 Pharma Plus เล่มม่วง (เฉลยข้อ จ)</t>
        </is>
      </c>
      <c r="O39" s="100" t="inlineStr">
        <is>
          <t>Mock</t>
        </is>
      </c>
      <c r="P39" s="100" t="inlineStr">
        <is>
          <t>Pharma Plus เล่มม่วง</t>
        </is>
      </c>
      <c r="Q39" s="100" t="n"/>
    </row>
    <row r="40" ht="13.2" customHeight="1" s="49">
      <c r="A40" s="100" t="n">
        <v>38</v>
      </c>
      <c r="B40" s="88" t="inlineStr">
        <is>
          <t>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t>
        </is>
      </c>
      <c r="C40" s="100" t="n"/>
      <c r="D40" s="88" t="inlineStr">
        <is>
          <t>ผ่านการทดสอบใน S1 ทั้งหกเม็ด</t>
        </is>
      </c>
      <c r="E40" s="88" t="inlineStr">
        <is>
          <t>มี 3 เม็ดไม่ผ่านการทดสอบใน S1</t>
        </is>
      </c>
      <c r="F40" s="88" t="inlineStr">
        <is>
          <t>มี 1 เม็ดไม่ผ่านการทดสอบใน S1</t>
        </is>
      </c>
      <c r="G40" s="88" t="inlineStr">
        <is>
          <t>ต้องทำการทดสอบเพิ่มอีก 12 เม็ด</t>
        </is>
      </c>
      <c r="H40" s="88" t="inlineStr">
        <is>
          <t>มี 4 เม็ดไม่ผ่านการทดสอบ</t>
        </is>
      </c>
      <c r="I40" s="100" t="n">
        <v>1</v>
      </c>
      <c r="J40" s="88" t="inlineStr">
        <is>
          <t>✅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Manufacturing)
🔍 ข้ออื่นผิดเพราะอะไร:
• ข้อ ข. (มี 3 เม็ดไม่ผ่านการทดสอบใน S1): มี 3 เม็ดไม่ผ่านการทดสอบใน S1 ไม่ตรงกับข้อบ่งใช้หรือกลไกการออกฤทธิ์ที่ถูกต้องตาม Thai Pharmacopoeia / USP &lt;1151&gt; GMP Guidelines
• ข้อ ค. (มี 1 เม็ดไม่ผ่านการทดสอบใน S1): มี 1 เม็ดไม่ผ่านการทดสอบใน S1 ไม่ตรงกับข้อบ่งใช้หรือกลไกการออกฤทธิ์ที่ถูกต้องตาม Thai Pharmacopoeia / USP &lt;1151&gt; GMP Guidelines
• ข้อ ง. (ต้องทำการทดสอบเพิ่มอีก 12 เม็ด): ต้องทำการทดสอบเพิ่มอีก 12 เม็ด ไม่ตรงกับข้อบ่งใช้หรือกลไกการออกฤทธิ์ที่ถูกต้องตาม Thai Pharmacopoeia / USP &lt;1151&gt; GMP Guidelines
• ข้อ จ. (มี 4 เม็ดไม่ผ่านการทดสอบ): มี 4 เม็ดไม่ผ่านการทดสอบ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00" t="n"/>
      <c r="L40" s="88" t="inlineStr">
        <is>
          <t>Tablet Manufacturing</t>
        </is>
      </c>
      <c r="M40" s="100" t="inlineStr">
        <is>
          <t>Product</t>
        </is>
      </c>
      <c r="N40" s="88" t="inlineStr">
        <is>
          <t>ข้อ 180 Pharma Plus เล่มม่วง (เฉลยข้อ )</t>
        </is>
      </c>
      <c r="O40" s="100" t="inlineStr">
        <is>
          <t>Mock</t>
        </is>
      </c>
      <c r="P40" s="100" t="inlineStr">
        <is>
          <t>Pharma Plus เล่มม่วง</t>
        </is>
      </c>
      <c r="Q40" s="100" t="n"/>
    </row>
    <row r="41" ht="13.2" customHeight="1" s="49">
      <c r="A41" s="100" t="n">
        <v>39</v>
      </c>
      <c r="B41" s="88" t="inlineStr">
        <is>
          <t>ยาของบริษัทใดมีความสามารถในการละลายน้ำที่ดีกว่ากัน</t>
        </is>
      </c>
      <c r="C41" s="100" t="n"/>
      <c r="D41" s="88" t="inlineStr">
        <is>
          <t>ยาของบริษัท A ละลายน้ำได้ดีกว่า บริษัท B เนื่องจากมี lactose ทำให้ละลายน้ำได้ดีกว่า</t>
        </is>
      </c>
      <c r="E41" s="88" t="inlineStr">
        <is>
          <t>ยาของบริษัท A ละลายน้ำได้ดีกว่า บริษัท B เนื่องจากมีปริมาณ magnesium stearate มากกว่า</t>
        </is>
      </c>
      <c r="F41" s="88" t="inlineStr">
        <is>
          <t>ยาของบริษัท B ละลายน้ำได้ดีกว่า บริษัท A เนื่องจากมี microcrystalline cellulose ช่วยในการละลาย</t>
        </is>
      </c>
      <c r="G41" s="88" t="inlineStr">
        <is>
          <t>ยาของบริษัท B ละลายน้ำได้ดีกว่า บริษัท A เนื่องจากมี sodium lauryl sulfate เป็น wetting agent</t>
        </is>
      </c>
      <c r="H41" s="88" t="inlineStr">
        <is>
          <t>ยาของบริษัท A และ B ละลายน้ำได้เท่ากันเนื่องจากยา allopurinol มีคุณสมบัติละลายน้ำได้น้อยอยู่แล้ว</t>
        </is>
      </c>
      <c r="I41" s="100" t="n">
        <v>1</v>
      </c>
      <c r="J41" s="88" t="inlineStr">
        <is>
          <t>✅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MCC (Avicel) เป็น direct compression excipient ที่มี excellent compressibility และ disintegrant properties ใช้ใน tablet/capsule formulation
• ข้อ ง. (ยาของบริษัท B ละลายน้ำได้ดีกว่า บริษัท A เนื่องจากมี sodium lauryl sulfate เป็น wetting agent): ยาของบริษัท B ละลายน้ำได้ดีกว่า บริษัท A เนื่องจากมี sodium lauryl sulfate เป็น wetting agent ไม่ตรงกับข้อบ่งใช้หรือกลไกการออกฤทธิ์ที่ถูกต้องตาม Thai Pharmacopoeia / USP &lt;1151&gt; GMP Guidelines
• ข้อ จ. (ยาของบริษัท A และ B ละลายน้ำได้เท่ากันเนื่องจากยา allopurinol มีคุณสมบัติละลายน้ำได้น้อยอยู่แล้ว):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00" t="n"/>
      <c r="L41" s="88" t="inlineStr">
        <is>
          <t>Tablet Manufacturing</t>
        </is>
      </c>
      <c r="M41" s="100" t="inlineStr">
        <is>
          <t>Product</t>
        </is>
      </c>
      <c r="N41" s="88" t="inlineStr">
        <is>
          <t>ข้อ 181 Pharma Plus เล่มม่วง (เฉลยข้อ )</t>
        </is>
      </c>
      <c r="O41" s="100" t="inlineStr">
        <is>
          <t>Mock</t>
        </is>
      </c>
      <c r="P41" s="100" t="inlineStr">
        <is>
          <t>Pharma Plus เล่มม่วง</t>
        </is>
      </c>
      <c r="Q41" s="100" t="n"/>
    </row>
    <row r="42" ht="13.2" customHeight="1" s="49">
      <c r="A42" s="100" t="n">
        <v>40</v>
      </c>
      <c r="B42" s="88" t="inlineStr">
        <is>
          <t>ยาเม็ดคุมกำเนิด ไม่ต้องทำการทดสอบตัวข้อใด (ตามมาตรฐานของ USP)</t>
        </is>
      </c>
      <c r="C42" s="100" t="n"/>
      <c r="D42" s="88" t="inlineStr">
        <is>
          <t>Dissolution</t>
        </is>
      </c>
      <c r="E42" s="88" t="inlineStr">
        <is>
          <t>Hardness</t>
        </is>
      </c>
      <c r="F42" s="88" t="inlineStr">
        <is>
          <t>Disintegration</t>
        </is>
      </c>
      <c r="G42" s="88" t="inlineStr">
        <is>
          <t>Content of Uniformity</t>
        </is>
      </c>
      <c r="H42" s="88" t="inlineStr">
        <is>
          <t>Percent labeled amount</t>
        </is>
      </c>
      <c r="I42" s="100" t="n">
        <v>2</v>
      </c>
      <c r="J42" s="88" t="inlineStr">
        <is>
          <t>✅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ไม่มีกำหนดเป็นมาตรฐานบังคับอย่างเป็นทางการใน USP monograph ทุกตัวยา
USP/NF, British Pharmacopoeia (BP) และ Remington: The Science and Practice of Pharmacy (หัวข้อ Tablet Manufacturing)
🔍 ข้ออื่นผิดเพราะอะไร:
• ข้อ ก. (Dissolution): Dissolution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(Content of Uniformity): Content of Uniformity ไม่ตรงกับข้อบ่งใช้หรือกลไกการออกฤทธิ์ที่ถูกต้องตาม Thai Pharmacopoeia / USP &lt;1151&gt; GMP Guidelines
• ข้อ จ. (Percent labeled amount): Percent labeled amount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00" t="n"/>
      <c r="L42" s="88" t="inlineStr">
        <is>
          <t>Tablet Manufacturing</t>
        </is>
      </c>
      <c r="M42" s="100" t="inlineStr">
        <is>
          <t>Product</t>
        </is>
      </c>
      <c r="N42" s="88" t="inlineStr">
        <is>
          <t>ข้อ 182 Pharma Plus เล่มม่วง (เฉลยข้อ ข)</t>
        </is>
      </c>
      <c r="O42" s="100" t="inlineStr">
        <is>
          <t>Mock</t>
        </is>
      </c>
      <c r="P42" s="100" t="inlineStr">
        <is>
          <t>Pharma Plus เล่มม่วง</t>
        </is>
      </c>
      <c r="Q42" s="100" t="n"/>
    </row>
    <row r="43" ht="13.2" customHeight="1" s="49">
      <c r="A43" s="100" t="n">
        <v>41</v>
      </c>
      <c r="B43" s="88" t="inlineStr">
        <is>
          <t>ข้อใดผิดเกี่ยวกับการเตรียมยาเม็ดด้วยวิธีตอกอัดโดยตรง</t>
        </is>
      </c>
      <c r="C43" s="100" t="n"/>
      <c r="D43" s="88" t="inlineStr">
        <is>
          <t>เป็นวิธีที่สะดวกรวดเร็ว</t>
        </is>
      </c>
      <c r="E43" s="88" t="inlineStr">
        <is>
          <t>ไม่ใช้น้ำและความร้อนในการตอก</t>
        </is>
      </c>
      <c r="F43" s="88" t="inlineStr">
        <is>
          <t>ยาเม็ดที่ได้มีการกระจายของสีที่สม่ำเสมอกว่าการทำแกรนูลเปียก</t>
        </is>
      </c>
      <c r="G43" s="88" t="inlineStr">
        <is>
          <t>ยาที่ตอกควรมีคุณสมบัติในการไหลและยึดเกาะกันได้ดี</t>
        </is>
      </c>
      <c r="H43" s="88" t="inlineStr">
        <is>
          <t>สารช่วยควรไหลได้ดีและตอกอัดได้</t>
        </is>
      </c>
      <c r="I43" s="100" t="n">
        <v>3</v>
      </c>
      <c r="J43" s="88" t="inlineStr">
        <is>
          <t>✅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(เป็นวิธีที่สะดวกรวดเร็ว): เป็นวิธีที่สะดวกรวดเร็ว ไม่ตรงกับข้อบ่งใช้หรือกลไกการออกฤทธิ์ที่ถูกต้องตาม Thai Pharmacopoeia / USP &lt;1151&gt; GMP Guidelines
• ข้อ ข. (ไม่ใช้น้ำและความร้อนในการตอก): ไม่ใช้น้ำและความร้อนในการตอก ไม่ตรงกับข้อบ่งใช้หรือกลไกการออกฤทธิ์ที่ถูกต้องตาม Thai Pharmacopoeia / USP &lt;1151&gt; GMP Guidelines
• ข้อ ง. (ยาที่ตอกควรมีคุณสมบัติในการไหลและยึดเกาะกันได้ดี): ยาที่ตอกควรมีคุณสมบัติในการไหลและยึดเกาะกันได้ดี ไม่ตรงกับข้อบ่งใช้หรือกลไกการออกฤทธิ์ที่ถูกต้องตาม Thai Pharmacopoeia / USP &lt;1151&gt; GMP Guidelines
• ข้อ จ. (สารช่วยควรไหลได้ดีและตอกอัดได้): สารช่วยควรไหลได้ดีและตอกอัดได้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00" t="n"/>
      <c r="L43" s="88" t="inlineStr">
        <is>
          <t>Tablet Manufacturing</t>
        </is>
      </c>
      <c r="M43" s="100" t="inlineStr">
        <is>
          <t>Product</t>
        </is>
      </c>
      <c r="N43" s="88" t="inlineStr">
        <is>
          <t>ข้อ 183 Pharma Plus เล่มม่วง (เฉลยข้อ ค)</t>
        </is>
      </c>
      <c r="O43" s="100" t="inlineStr">
        <is>
          <t>Mock</t>
        </is>
      </c>
      <c r="P43" s="100" t="inlineStr">
        <is>
          <t>Pharma Plus เล่มม่วง</t>
        </is>
      </c>
      <c r="Q43" s="100" t="n"/>
    </row>
    <row r="44" ht="13.2" customHeight="1" s="49">
      <c r="A44" s="100" t="n">
        <v>42</v>
      </c>
      <c r="B44" s="88" t="inlineStr">
        <is>
          <t>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t>
        </is>
      </c>
      <c r="C44" s="100" t="n"/>
      <c r="D44" s="88" t="inlineStr">
        <is>
          <t>Cosolvency</t>
        </is>
      </c>
      <c r="E44" s="88" t="inlineStr">
        <is>
          <t>Complexation</t>
        </is>
      </c>
      <c r="F44" s="88" t="inlineStr">
        <is>
          <t>Micelle</t>
        </is>
      </c>
      <c r="G44" s="88" t="inlineStr">
        <is>
          <t>Liposome</t>
        </is>
      </c>
      <c r="H44" s="88" t="inlineStr">
        <is>
          <t>Crystallization</t>
        </is>
      </c>
      <c r="I44" s="100" t="n">
        <v>1</v>
      </c>
      <c r="J44" s="88"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British Pharmacopoeia (BP) และ Remington: The Science and Practice of Pharmacy (หัวข้อ Tablet Manufacturing)
🔍 ข้ออื่นผิดเพราะอะไร:
• ข้อ ข. (Complexation): Complexation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(Liposome): Liposome ไม่ตรงกับข้อบ่งใช้หรือกลไกการออกฤทธิ์ที่ถูกต้องตาม Thai Pharmacopoeia / USP &lt;1151&gt; GMP Guidelines
• ข้อ จ. (Crystallization): Crystallization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00" t="n"/>
      <c r="L44" s="88" t="inlineStr">
        <is>
          <t>Tablet Manufacturing</t>
        </is>
      </c>
      <c r="M44" s="100" t="inlineStr">
        <is>
          <t>Product</t>
        </is>
      </c>
      <c r="N44" s="88" t="inlineStr">
        <is>
          <t>ข้อ 184 Pharma Plus เล่มม่วง (เฉลยข้อ ก)</t>
        </is>
      </c>
      <c r="O44" s="100" t="inlineStr">
        <is>
          <t>Mock</t>
        </is>
      </c>
      <c r="P44" s="100" t="inlineStr">
        <is>
          <t>Pharma Plus เล่มม่วง</t>
        </is>
      </c>
      <c r="Q44" s="100" t="n"/>
    </row>
    <row r="45" ht="13.2" customHeight="1" s="49">
      <c r="A45" s="100" t="n">
        <v>43</v>
      </c>
      <c r="B45" s="88" t="inlineStr">
        <is>
          <t>ต้องการเตรียมยา Topical Clotrimazole มีส่วนประกอบในตำรับ ได้แก่ Ethyl alcohol, propylene glycol, PEG400, purified water, Lavender oil ใช้วิธีใดในการทำให้เป็นสารละลายใส</t>
        </is>
      </c>
      <c r="C45" s="100" t="n"/>
      <c r="D45" s="88" t="inlineStr">
        <is>
          <t>Cosolvency</t>
        </is>
      </c>
      <c r="E45" s="88" t="inlineStr">
        <is>
          <t>pH adjustment</t>
        </is>
      </c>
      <c r="F45" s="88" t="inlineStr">
        <is>
          <t>Complexation</t>
        </is>
      </c>
      <c r="G45" s="88" t="inlineStr">
        <is>
          <t>Prodrug formation</t>
        </is>
      </c>
      <c r="H45" s="88" t="inlineStr">
        <is>
          <t>Micelle solubilization</t>
        </is>
      </c>
      <c r="I45" s="100" t="n">
        <v>1</v>
      </c>
      <c r="J45" s="88"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(polarity) ของตัวทำละลาย
USP/NF, British Pharmacopoeia (BP) และ Remington: The Science and Practice of Pharmacy (หัวข้อ Tablet Manufacturing)
🔍 ข้ออื่นผิดเพราะอะไร:
• ข้อ ข. (pH adjustment): pH adjustment ไม่ตรงกับข้อบ่งใช้หรือกลไกการออกฤทธิ์ที่ถูกต้องตาม Thai Pharmacopoeia / USP &lt;1151&gt; GMP Guidelines
• ข้อ ค. (Complexation): Complexation ไม่ตรงกับข้อบ่งใช้หรือกลไกการออกฤทธิ์ที่ถูกต้องตาม Thai Pharmacopoeia / USP &lt;1151&gt; GMP Guidelines
• ข้อ ง. (Prodrug formation): Prodrug formation ไม่ตรงกับข้อบ่งใช้หรือกลไกการออกฤทธิ์ที่ถูกต้องตาม Thai Pharmacopoeia / USP &lt;1151&gt; GMP Guidelines
• ข้อ จ. (Micelle solubilization): Micelle solubilization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00" t="n"/>
      <c r="L45" s="88" t="inlineStr">
        <is>
          <t>Tablet Manufacturing</t>
        </is>
      </c>
      <c r="M45" s="100" t="inlineStr">
        <is>
          <t>Product</t>
        </is>
      </c>
      <c r="N45" s="88" t="inlineStr">
        <is>
          <t>ข้อ 185 Pharma Plus เล่มม่วง (เฉลยข้อ ก)</t>
        </is>
      </c>
      <c r="O45" s="100" t="inlineStr">
        <is>
          <t>Mock</t>
        </is>
      </c>
      <c r="P45" s="100" t="inlineStr">
        <is>
          <t>Pharma Plus เล่มม่วง</t>
        </is>
      </c>
      <c r="Q45" s="100" t="n"/>
    </row>
    <row r="46" ht="13.2" customHeight="1" s="49">
      <c r="A46" s="100" t="n">
        <v>44</v>
      </c>
      <c r="B46" s="88" t="inlineStr">
        <is>
          <t>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t>
        </is>
      </c>
      <c r="C46" s="100" t="n"/>
      <c r="D46" s="88" t="inlineStr">
        <is>
          <t>Caking</t>
        </is>
      </c>
      <c r="E46" s="88" t="inlineStr">
        <is>
          <t>Cracking</t>
        </is>
      </c>
      <c r="F46" s="88" t="inlineStr">
        <is>
          <t>Bleeding</t>
        </is>
      </c>
      <c r="G46" s="88" t="inlineStr">
        <is>
          <t>Creaming</t>
        </is>
      </c>
      <c r="H46" s="88" t="inlineStr">
        <is>
          <t>Phase inversion</t>
        </is>
      </c>
      <c r="I46" s="100" t="n">
        <v>2</v>
      </c>
      <c r="J46" s="88" t="inlineStr">
        <is>
          <t>✅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USP/NF, British Pharmacopoeia (BP) และ Remington: The Science and Practice of Pharmacy (หัวข้อ Tablet Manufacturing)
🔍 ข้ออื่นผิดเพราะอะไร:
• ข้อ ก. (Caking): Caking ไม่ตรงกับข้อบ่งใช้หรือกลไกการออกฤทธิ์ที่ถูกต้องตาม Thai Pharmacopoeia / USP &lt;1151&gt; GMP Guidelines
• ข้อ ค. (Bleeding): Bleeding ไม่ตรงกับข้อบ่งใช้หรือกลไกการออกฤทธิ์ที่ถูกต้องตาม Thai Pharmacopoeia / USP &lt;1151&gt; GMP Guidelines
• ข้อ ง. (Creaming): Creaming ไม่ตรงกับข้อบ่งใช้หรือกลไกการออกฤทธิ์ที่ถูกต้องตาม Thai Pharmacopoeia / USP &lt;1151&gt; GMP Guidelines
• ข้อ จ. (Phase inversion): Phase inversion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00" t="n"/>
      <c r="L46" s="88" t="inlineStr">
        <is>
          <t>Tablet Manufacturing</t>
        </is>
      </c>
      <c r="M46" s="100" t="inlineStr">
        <is>
          <t>Product</t>
        </is>
      </c>
      <c r="N46" s="88" t="inlineStr">
        <is>
          <t>ข้อ 186 Pharma Plus เล่มม่วง (เฉลยข้อ ข)</t>
        </is>
      </c>
      <c r="O46" s="100" t="inlineStr">
        <is>
          <t>Mock</t>
        </is>
      </c>
      <c r="P46" s="100" t="inlineStr">
        <is>
          <t>Pharma Plus เล่มม่วง</t>
        </is>
      </c>
      <c r="Q46" s="100" t="n"/>
    </row>
    <row r="47" ht="13.2" customHeight="1" s="49">
      <c r="A47" s="100" t="n">
        <v>45</v>
      </c>
      <c r="B47" s="88" t="inlineStr">
        <is>
          <t>มีสูตรตำรับโลชั่นพริก เกิดแยกตัว เขย่าไม่กลับคืนเกิดจากสาเหตุใดได้</t>
        </is>
      </c>
      <c r="C47" s="100" t="n"/>
      <c r="D47" s="88" t="inlineStr">
        <is>
          <t>เฟสน้ำมันมีมากไป</t>
        </is>
      </c>
      <c r="E47" s="88" t="inlineStr">
        <is>
          <t>สัดส่วนระหว่างวัดภาคน้ำและน้ำมันต่างกันมาก</t>
        </is>
      </c>
      <c r="F47" s="88" t="inlineStr">
        <is>
          <t>ไม่มี emulsifier</t>
        </is>
      </c>
      <c r="G47" s="88" t="inlineStr">
        <is>
          <t>Emulsifier ไม่เพียงพอ</t>
        </is>
      </c>
      <c r="H47" s="88" t="inlineStr">
        <is>
          <t>ความหนาแน่นเฟสน้ำกับน้ำมันมีความแตกต่างกันมาก</t>
        </is>
      </c>
      <c r="I47" s="100" t="n">
        <v>4</v>
      </c>
      <c r="J47" s="88" t="inlineStr">
        <is>
          <t>✅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และสร้างฟิล์มป้องกันการรวมตัวของหยดน้ำมัน
USP/NF, British Pharmacopoeia (BP) และ Remington: The Science and Practice of Pharmacy (หัวข้อ Tablet Manufacturing)
🔍 ข้ออื่นผิดเพราะอะไร:
• ข้อ ก. (เฟสน้ำมันมีมากไป): เฟสน้ำมันมีมากไป ไม่ตรงกับข้อบ่งใช้หรือกลไกการออกฤทธิ์ที่ถูกต้องตาม Thai Pharmacopoeia / USP &lt;1151&gt; GMP Guidelines
• ข้อ ข. (สัดส่วนระหว่างวัดภาคน้ำและน้ำมันต่างกันมาก): สัดส่วนระหว่างวัดภาคน้ำและน้ำมันต่างกันมาก ไม่ตรงกับข้อบ่งใช้หรือกลไกการออกฤทธิ์ที่ถูกต้องตาม Thai Pharmacopoeia / USP &lt;1151&gt; GMP Guidelines
• ข้อ ค. (ไม่มี emulsifier): ไม่มี emulsifier ไม่ตรงกับข้อบ่งใช้หรือกลไกการออกฤทธิ์ที่ถูกต้องตาม Thai Pharmacopoeia / USP &lt;1151&gt; GMP Guidelines
• ข้อ จ. (ความหนาแน่นเฟสน้ำกับน้ำมันมีความแตกต่างกันมาก): ความหนาแน่นเฟสน้ำกับน้ำมันมีความแตกต่างกันมาก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00" t="n"/>
      <c r="L47" s="88" t="inlineStr">
        <is>
          <t>Tablet Manufacturing</t>
        </is>
      </c>
      <c r="M47" s="100" t="inlineStr">
        <is>
          <t>Product</t>
        </is>
      </c>
      <c r="N47" s="88" t="inlineStr">
        <is>
          <t>ข้อ 187 Pharma Plus เล่มม่วง (เฉลยข้อ ง)</t>
        </is>
      </c>
      <c r="O47" s="100" t="inlineStr">
        <is>
          <t>Mock</t>
        </is>
      </c>
      <c r="P47" s="100" t="inlineStr">
        <is>
          <t>Pharma Plus เล่มม่วง</t>
        </is>
      </c>
      <c r="Q47" s="100" t="n"/>
    </row>
    <row r="48" ht="13.2" customHeight="1" s="49">
      <c r="A48" s="100" t="n">
        <v>46</v>
      </c>
      <c r="B48" s="88" t="inlineStr">
        <is>
          <t>ถ้าจะเตรียมยาเพื่อให้ไม่ผ่านกระบวนการ metabolite ที่ตับ เราควรจะเตรียมในรูปแบบใด</t>
        </is>
      </c>
      <c r="C48" s="100" t="n"/>
      <c r="D48" s="88" t="inlineStr">
        <is>
          <t>Film coated tablets</t>
        </is>
      </c>
      <c r="E48" s="88" t="inlineStr">
        <is>
          <t>Enteric coated tablets</t>
        </is>
      </c>
      <c r="F48" s="88" t="inlineStr">
        <is>
          <t>Osmotic pump tablets</t>
        </is>
      </c>
      <c r="G48" s="88" t="inlineStr">
        <is>
          <t>Matrix tablets</t>
        </is>
      </c>
      <c r="H48" s="88" t="inlineStr">
        <is>
          <t>Rectal suppositories</t>
        </is>
      </c>
      <c r="I48" s="100" t="n">
        <v>4</v>
      </c>
      <c r="J48" s="88" t="inlineStr">
        <is>
          <t>✅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circulation โดยตรง)
USP/NF, British Pharmacopoeia (BP) และ Remington: The Science and Practice of Pharmacy (หัวข้อ Tablet Manufacturing)
🔍 ข้ออื่นผิดเพราะอะไร:
• ข้อ ก. (Film coated tablets): Film coated tablets ไม่ตรงกับข้อบ่งใช้หรือกลไกการออกฤทธิ์ที่ถูกต้องตาม Thai Pharmacopoeia / USP &lt;1151&gt; GMP Guidelines
• ข้อ ข. (Enteric coated tablets): Enteric coated tablets ไม่ตรงกับข้อบ่งใช้หรือกลไกการออกฤทธิ์ที่ถูกต้องตาม Thai Pharmacopoeia / USP &lt;1151&gt; GMP Guidelines
• ข้อ ค. (Osmotic pump tablets): Osmotic pump tablets ไม่ตรงกับข้อบ่งใช้หรือกลไกการออกฤทธิ์ที่ถูกต้องตาม Thai Pharmacopoeia / USP &lt;1151&gt; GMP Guidelines
• ข้อ จ. (Rectal suppositories): Rectal suppositories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00" t="n"/>
      <c r="L48" s="88" t="inlineStr">
        <is>
          <t>Tablet Manufacturing</t>
        </is>
      </c>
      <c r="M48" s="100" t="inlineStr">
        <is>
          <t>Product</t>
        </is>
      </c>
      <c r="N48" s="88" t="inlineStr">
        <is>
          <t>ข้อ 188 Pharma Plus เล่มม่วง (เฉลยข้อ ง)</t>
        </is>
      </c>
      <c r="O48" s="100" t="inlineStr">
        <is>
          <t>Mock</t>
        </is>
      </c>
      <c r="P48" s="100" t="inlineStr">
        <is>
          <t>Pharma Plus เล่มม่วง</t>
        </is>
      </c>
      <c r="Q48" s="100" t="n"/>
    </row>
    <row r="49" ht="13.2" customHeight="1" s="49">
      <c r="A49" s="100" t="n">
        <v>47</v>
      </c>
      <c r="B49" s="88" t="inlineStr">
        <is>
          <t>ระบบควบคุมการปลดปล่อยยาแบบใดสามารถหักแบ่งครึ่งเม็ดได้</t>
        </is>
      </c>
      <c r="C49" s="100" t="n"/>
      <c r="D49" s="88" t="inlineStr">
        <is>
          <t>Enteric coated</t>
        </is>
      </c>
      <c r="E49" s="88" t="inlineStr">
        <is>
          <t>Reservoir</t>
        </is>
      </c>
      <c r="F49" s="88" t="inlineStr">
        <is>
          <t>Osmotic control</t>
        </is>
      </c>
      <c r="G49" s="88" t="inlineStr">
        <is>
          <t>Matrix control</t>
        </is>
      </c>
      <c r="H49" s="88" t="inlineStr">
        <is>
          <t>Film diffuse control</t>
        </is>
      </c>
      <c r="I49" s="100" t="n">
        <v>5</v>
      </c>
      <c r="J49" s="88" t="inlineStr">
        <is>
          <t>✅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Enteric coated ไม่ตรงกับข้อบ่งใช้หรือกลไกการออกฤทธิ์ที่ถูกต้องตาม Thai Pharmacopoeia / USP &lt;1151&gt; GMP Guidelines
• ข้อ ข. (Reservoir): IR (Infrared) spectroscopy วิเคราะห์ functional groups จาก stretching/bending vibrations C=O ~1700 cm-1, O-H ~3200-3550 cm-1
• ข้อ ค. (Osmotic control): Osmotic control ไม่ตรงกับข้อบ่งใช้หรือกลไกการออกฤทธิ์ที่ถูกต้องตาม Thai Pharmacopoeia / USP &lt;1151&gt; GMP Guidelines
• ข้อ ง. (Matrix control): Matrix control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00" t="n"/>
      <c r="L49" s="88" t="inlineStr">
        <is>
          <t>Tablet Manufacturing</t>
        </is>
      </c>
      <c r="M49" s="100" t="inlineStr">
        <is>
          <t>Product</t>
        </is>
      </c>
      <c r="N49" s="88" t="inlineStr">
        <is>
          <t>ข้อ 189 Pharma Plus เล่มม่วง (เฉลยข้อ จ)</t>
        </is>
      </c>
      <c r="O49" s="100" t="inlineStr">
        <is>
          <t>Mock</t>
        </is>
      </c>
      <c r="P49" s="100" t="inlineStr">
        <is>
          <t>Pharma Plus เล่มม่วง</t>
        </is>
      </c>
      <c r="Q49" s="100" t="n"/>
    </row>
    <row r="50" ht="13.2" customHeight="1" s="49">
      <c r="A50" s="100" t="n">
        <v>48</v>
      </c>
      <c r="B50" s="88" t="inlineStr">
        <is>
          <t>TYLENOL 8 Hour has one layer that dissolves quickly for fast relief and a second time-released layer that offers continuous relief for up to 8 hours. ประกอบด้วย carnauba wax, corn starch, hydroxyethyl cellulose, hypromellose, magnesium stearate, microcrystalline cellulose, povidone, powdered cellulose, pregelatinized starch, sodium starch glycolate, titanium dioxide, triacetin.
ข้อใดต่อไปนี้ไม่ถูกต้อง</t>
        </is>
      </c>
      <c r="C50" s="100" t="n"/>
      <c r="D50" s="88" t="inlineStr">
        <is>
          <t>Titanium dioxide เป็น binder</t>
        </is>
      </c>
      <c r="E50" s="88" t="inlineStr">
        <is>
          <t>Microcrystalline cellulose เป็น filler</t>
        </is>
      </c>
      <c r="F50" s="88" t="inlineStr">
        <is>
          <t>Sodium starch glycolate เป็น superdisintegrant</t>
        </is>
      </c>
      <c r="G50" s="88" t="inlineStr">
        <is>
          <t>Magnesium stearate เป็น glidant</t>
        </is>
      </c>
      <c r="H50" s="88" t="inlineStr">
        <is>
          <t>Corn starch เป็น disintegrant</t>
        </is>
      </c>
      <c r="I50" s="100" t="n">
        <v>5</v>
      </c>
      <c r="J50" s="88" t="inlineStr">
        <is>
          <t>✅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(Titanium dioxide เป็น binder): Titanium dioxide เป็น binder ไม่ตรงกับหลักการ Pharmaceutical Technology สำหรับ Solid dosage form manufacturing
• ข้อ ข. (Microcrystalline cellulose เป็น filler): MCC (Avicel) เป็น direct compression excipient ที่มี excellent compressibility และ disintegrant properties ใช้ใน tablet/capsule formulation
• ข้อ ค. (Sodium starch glycolate เป็น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00" t="n"/>
      <c r="L50" s="88" t="inlineStr">
        <is>
          <t>Powders &amp; Granules</t>
        </is>
      </c>
      <c r="M50" s="100" t="inlineStr">
        <is>
          <t>Product</t>
        </is>
      </c>
      <c r="N50" s="88" t="inlineStr">
        <is>
          <t>ข้อ 190 Pharma Plus เล่มม่วง (เฉลยข้อ จ)</t>
        </is>
      </c>
      <c r="O50" s="100" t="inlineStr">
        <is>
          <t>Mock</t>
        </is>
      </c>
      <c r="P50" s="100" t="inlineStr">
        <is>
          <t>Pharma Plus เล่มม่วง</t>
        </is>
      </c>
      <c r="Q50" s="100" t="n"/>
    </row>
    <row r="51" ht="13.2" customHeight="1" s="49">
      <c r="A51" s="100" t="n">
        <v>49</v>
      </c>
      <c r="B51" s="88" t="inlineStr">
        <is>
          <t>ยาทาสิว Benzoyl peroxide gel 5% มีส่วนประกอบดังนี้ Carbomer 940, Hydroxypropylmethylcellulose, Tween 20, Ethanol, Glycerin, Triethanolamine, Triclosan, Purified water
ข้อใดต่อไปนี้ถูกต้อง</t>
        </is>
      </c>
      <c r="C51" s="100" t="n"/>
      <c r="D51" s="88" t="inlineStr">
        <is>
          <t>มีสารก่อเจล 2 ชนิด</t>
        </is>
      </c>
      <c r="E51" s="88" t="inlineStr">
        <is>
          <t>Carbopol ละลายในน้ำเดือด แล้วเติมน้ำเย็นละลายทันที</t>
        </is>
      </c>
      <c r="F51" s="88" t="inlineStr">
        <is>
          <t>Triclosan ช่วยให้เจลแข็งตัวจากการปรับ pH</t>
        </is>
      </c>
      <c r="G51" s="88" t="inlineStr">
        <is>
          <t>Triethanolamine เป็น preservative ของตำรับ</t>
        </is>
      </c>
      <c r="H51" s="88" t="inlineStr">
        <is>
          <t>Carbopol ละลายได้ดีใน alcohol</t>
        </is>
      </c>
      <c r="I51" s="100" t="n">
        <v>4</v>
      </c>
      <c r="J51" s="88" t="inlineStr">
        <is>
          <t>✅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ข้ออื่นผิดเพราะอะไร:
• ข้อ ก. (มีสารก่อเจล 2 ชนิด): มีสารก่อเจล 2 ชนิด ไม่ตรงกับข้อบ่งใช้หรือกลไกการออกฤทธิ์ที่ถูกต้องตาม Thai Pharmacopoeia / USP &lt;1151&gt; GMP Guidelines
• ข้อ ข. (Carbopol ละลายในน้ำเดือด แล้วเติมน้ำเย็นละลายทันที): Carbopol ละลายในน้ำเดือด แล้วเติมน้ำเย็นละลายทันที ไม่ตรงกับข้อบ่งใช้หรือกลไกการออกฤทธิ์ที่ถูกต้องตาม Thai Pharmacopoeia / USP &lt;1151&gt; GMP Guidelines
• ข้อ ค. (Triclosan ช่วยให้เจลแข็งตัวจากการปรับ pH): Triclosan ช่วยให้เจลแข็งตัวจากการปรับ pH ไม่ตรงกับข้อบ่งใช้หรือกลไกการออกฤทธิ์ที่ถูกต้องตาม Thai Pharmacopoeia / USP &lt;1151&gt; GMP Guidelines
• ข้อ จ. (Carbopol ละลายได้ดีใน alcohol): Carbopol ละลายได้ดีใน alcohol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00" t="n"/>
      <c r="L51" s="88" t="inlineStr">
        <is>
          <t>Tablet Manufacturing</t>
        </is>
      </c>
      <c r="M51" s="100" t="inlineStr">
        <is>
          <t>Product</t>
        </is>
      </c>
      <c r="N51" s="88" t="inlineStr">
        <is>
          <t>ข้อ 191 Pharma Plus เล่มม่วง (เฉลยข้อ ง)</t>
        </is>
      </c>
      <c r="O51" s="100" t="inlineStr">
        <is>
          <t>Mock</t>
        </is>
      </c>
      <c r="P51" s="100" t="inlineStr">
        <is>
          <t>Pharma Plus เล่มม่วง</t>
        </is>
      </c>
      <c r="Q51" s="100" t="n"/>
    </row>
    <row r="52" ht="13.2" customHeight="1" s="49">
      <c r="A52" s="100" t="n">
        <v>50</v>
      </c>
      <c r="B52" s="88" t="inlineStr">
        <is>
          <t>โจทย์ให้สูตรตำรับของ tetracycline capsule มา ได้แก่ lactose, magnesium stearate ... (โจทย์ไม่ครบ) ตำรับ tetracycline capsule
ข้อใดถูกต้อง</t>
        </is>
      </c>
      <c r="C52" s="100" t="n"/>
      <c r="D52" s="88" t="inlineStr">
        <is>
          <t>เหมาะจะเตรียมเป็น soft gelatin capsule</t>
        </is>
      </c>
      <c r="E52" s="88" t="inlineStr">
        <is>
          <t>Capsule เบอร์ 000 เล็กสุด เบอร์ 5 ใหญ่สุด</t>
        </is>
      </c>
      <c r="F52" s="88" t="inlineStr">
        <is>
          <t>Lactose เพิ่มความหวาน</t>
        </is>
      </c>
      <c r="G52" s="88" t="inlineStr">
        <is>
          <t>Magnesium stearate เพิ่มการแตกตัว</t>
        </is>
      </c>
      <c r="H52" s="88" t="inlineStr">
        <is>
          <t>Silicon dioxide เพิ่มการไหล</t>
        </is>
      </c>
      <c r="I52" s="100" t="n">
        <v>1</v>
      </c>
      <c r="J52" s="88" t="inlineStr">
        <is>
          <t>✅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Gelatin Capsules)
🔍 ข้ออื่นผิดเพราะอะไร:
• ข้อ ข. (Capsule เบอร์ 000 เล็กสุด เบอร์ 5 ใหญ่สุด): Capsule เบอร์ 000 เล็กสุด เบอร์ 5 ใหญ่สุด ไม่ตรงกับข้อบ่งใช้หรือกลไกการออกฤทธิ์ที่ถูกต้องตาม Thai Pharmacopoeia / USP &lt;1151&gt; GMP Guidelines
• ข้อ ค. (Lactose เพิ่มความหวาน):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(Silicon dioxide เพิ่มการไหล): Silicon dioxide เพิ่มการไหล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00" t="n"/>
      <c r="L52" s="88" t="inlineStr">
        <is>
          <t>Hard &amp; Soft Gelatin Capsules</t>
        </is>
      </c>
      <c r="M52" s="100" t="inlineStr">
        <is>
          <t>Product</t>
        </is>
      </c>
      <c r="N52" s="88" t="inlineStr">
        <is>
          <t>ข้อ 192 Pharma Plus เล่มม่วง (เฉลยข้อ ก)</t>
        </is>
      </c>
      <c r="O52" s="100" t="inlineStr">
        <is>
          <t>Mock</t>
        </is>
      </c>
      <c r="P52" s="100" t="inlineStr">
        <is>
          <t>Pharma Plus เล่มม่วง</t>
        </is>
      </c>
      <c r="Q52" s="100" t="n"/>
    </row>
    <row r="53" ht="13.2" customHeight="1" s="49">
      <c r="A53" s="100" t="n">
        <v>51</v>
      </c>
      <c r="B53" s="88" t="inlineStr">
        <is>
          <t>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t>
        </is>
      </c>
      <c r="C53" s="100" t="n"/>
      <c r="D53" s="88" t="inlineStr">
        <is>
          <t>Hydroxypropyl methyl cellulose</t>
        </is>
      </c>
      <c r="E53" s="88" t="inlineStr">
        <is>
          <t>Magnesium stearate</t>
        </is>
      </c>
      <c r="F53" s="88" t="inlineStr">
        <is>
          <t>Microcrystalline cellulose</t>
        </is>
      </c>
      <c r="G53" s="88" t="inlineStr">
        <is>
          <t>Colloidal silica</t>
        </is>
      </c>
      <c r="H53" s="88" t="inlineStr">
        <is>
          <t>Pre-gelatinized starch</t>
        </is>
      </c>
      <c r="I53" s="100" t="n">
        <v>5</v>
      </c>
      <c r="J53" s="88" t="inlineStr">
        <is>
          <t>✅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Hydroxypropyl methyl cellulose ไม่ตรงกับข้อบ่งใช้หรือกลไกการออกฤทธิ์ที่ถูกต้องตาม Thai Pharmacopoeia / USP &lt;1151&gt; GMP Guidelines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(Microcrystalline cellulose): MCC (Avicel) เป็น direct compression excipient ที่มี excellent compressibility และ disintegrant properties ใช้ใน tablet/capsule formulation
• ข้อ ง. (Colloidal silica): Colloidal silica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00" t="n"/>
      <c r="L53" s="88" t="inlineStr">
        <is>
          <t>Tablet Manufacturing</t>
        </is>
      </c>
      <c r="M53" s="100" t="inlineStr">
        <is>
          <t>Product</t>
        </is>
      </c>
      <c r="N53" s="88" t="inlineStr">
        <is>
          <t>ข้อ 193 Pharma Plus เล่มม่วง (เฉลยข้อ จ)</t>
        </is>
      </c>
      <c r="O53" s="100" t="inlineStr">
        <is>
          <t>Mock</t>
        </is>
      </c>
      <c r="P53" s="100" t="inlineStr">
        <is>
          <t>Pharma Plus เล่มม่วง</t>
        </is>
      </c>
      <c r="Q53" s="100" t="n"/>
    </row>
    <row r="54" ht="13.2" customHeight="1" s="49">
      <c r="A54" s="100" t="n">
        <v>52</v>
      </c>
      <c r="B54" s="88" t="inlineStr">
        <is>
          <t>ในการพิสูจน์ Bioequivalence ระหว่างยา 2 ตัว จะต้องคำนึงถึง parameter ใดบ้าง
ข้อใดต่อไปนี้ถูกต้อง</t>
        </is>
      </c>
      <c r="C54" s="100" t="n"/>
      <c r="D54" s="88" t="inlineStr">
        <is>
          <t>AUC0-inf และ Tmax</t>
        </is>
      </c>
      <c r="E54" s="88" t="inlineStr">
        <is>
          <t>AUC0-inf และ Cmax</t>
        </is>
      </c>
      <c r="F54" s="88" t="inlineStr">
        <is>
          <t>AUC0-inf และ Elimination half life</t>
        </is>
      </c>
      <c r="G54" s="88" t="inlineStr">
        <is>
          <t>Cmax และ Elimination half life</t>
        </is>
      </c>
      <c r="H54" s="88" t="inlineStr">
        <is>
          <t>Tmax และ Elimination half life</t>
        </is>
      </c>
      <c r="I54" s="100" t="n">
        <v>5</v>
      </c>
      <c r="J54" s="88" t="inlineStr">
        <is>
          <t>✅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 (AUC0-inf และ Tmax): Tmax คือเวลาที่ระดับยาในเลือดสูงสุด สัมพันธ์กับ absorption rate ยิ่งดูดซึมเร็ว Tmax ยิ่งสั้น
• ข้อ ข. (AUC0-inf และ Cmax): Cmax คือความเข้มข้นสูงสุดของยาในเลือด สัมพันธ์กับ absorption rate และ dose
• ข้อ ค. (AUC0-inf และ Elimination half life): Half-life (t½) = 0.693 × Vd/CL ยาที่มี t½ ยาวต้องการ loading dose เพื่อให้ถึง therapeutic level เร็ว
• ข้อ ง. (Cmax และ Elimination half life): Half-life (t½) = 0.693 × Vd/CL ยาที่มี t½ ยาวต้องการ loading dose เพื่อให้ถึง therapeutic level เร็ว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00" t="n"/>
      <c r="L54" s="88" t="inlineStr">
        <is>
          <t>Tablet Manufacturing</t>
        </is>
      </c>
      <c r="M54" s="100" t="inlineStr">
        <is>
          <t>Product</t>
        </is>
      </c>
      <c r="N54" s="88" t="inlineStr">
        <is>
          <t>ข้อ 194 Pharma Plus เล่มม่วง (เฉลยข้อ จ)</t>
        </is>
      </c>
      <c r="O54" s="100" t="inlineStr">
        <is>
          <t>Mock</t>
        </is>
      </c>
      <c r="P54" s="100" t="inlineStr">
        <is>
          <t>Pharma Plus เล่มม่วง</t>
        </is>
      </c>
      <c r="Q54" s="100" t="n"/>
    </row>
    <row r="55" ht="13.2" customHeight="1" s="49">
      <c r="A55" s="100" t="n">
        <v>53</v>
      </c>
      <c r="B55" s="88" t="inlineStr">
        <is>
          <t>ผู้ป่วยชายอายุ 58 ปี มีประวัติโรคเกาต์ เบาหวาน ความดันโลหิตสูง ได้รับยาเม็ดเคลือบฟิล์มที่มีตัวยาสำคัญน้อยกว่า 25 mg ต่อเม็ด ในการควบคุมความสม่ำเสมอของตัวยาสำคัญ (Content Uniformity) กระบวนการผลิตยาเม็ดในข้อใดเหมาะสมที่สุด</t>
        </is>
      </c>
      <c r="C55" s="100" t="n"/>
      <c r="D55" s="88" t="inlineStr">
        <is>
          <t>Direct compression</t>
        </is>
      </c>
      <c r="E55" s="88" t="inlineStr">
        <is>
          <t>Extrusion and spheronization</t>
        </is>
      </c>
      <c r="F55" s="88" t="inlineStr">
        <is>
          <t>Rolling compaction</t>
        </is>
      </c>
      <c r="G55" s="88" t="inlineStr">
        <is>
          <t>Slugging</t>
        </is>
      </c>
      <c r="H55" s="88" t="inlineStr">
        <is>
          <t>Wet granulation</t>
        </is>
      </c>
      <c r="I55" s="100" t="inlineStr">
        <is>
          <t>5</t>
        </is>
      </c>
      <c r="J55" s="88" t="inlineStr">
        <is>
          <t>✅ คำตอบที่ถูกต้อง: ข้อ จ. Wet granulation
💡 Background:
ยาเม็ดที่มีปริมาณตัวยาสำคัญต่ำมาก (Low-dose drug &lt; 25 mg ต่อเม็ด) มักประสบปัญหาความสม่ำเสมอของตัวยาสำคัญ (Content Uniformity problem) เนื่องจากการกระจายตัวของผงยาไม่ทั่วถึง
🎯 ทำไมข้อนี้ถึงถูก:
การผลิตยาเม็ดที่มีตัวยาสำคัญน้อยกว่า 25 mg วิธีที่เหมาะสมที่สุดคือ Wet granulation (การทำแกรนูลแบบเปียก) เนื่องจากของเหลวตัวประสาน (Binder solution) จะช่วยกระจายอนุภาคยาขนาดเล็กให้เคลือบและยึดเกาะเข้ากับอนุภาคของสารเพิ่มปริมาณ (Diluents) ได้อย่างทั่วถึงและสม่ำเสมอ ป้องกันการแยกชั้น (Segregation) ในระหว่างการตอกเม็ด
🔍 ข้ออื่นผิดเพราะอะไร:
• ข้อ ก. Direct compression: เสี่ยงต่อการแยกชั้นของผงยา (Segregation) ส่งผลให้ความสม่ำเสมอของตัวยา (CU) ไม่ผ่านเกณฑ์
• ข้อ ข. Extrusion and spheronization: เป็นกระบวนการผลิต Pellets/Beads ในแคปซูล ไม่ใช่วิธีทั่วไปสำหรับตอกยาเม็ด
• ข้อ ค. Rolling compaction: เป็น Dry granulation เหมาะกับยาที่ไม่ทนความชื้น/ความร้อน แต่การกระจายยาขนาดยาต่ำสู้ wet granulation ไม่ได้
• ข้อ ง. Slugging: เป็น Dry granulation แบบดั้งเดิมที่ควบคุมความสม่ำเสมอของขนาดยาต่ำได้ยาก
📖 Guideline อ้างอิง:
Aulton's Pharmaceutics: The Design and Manufacture of Medicines &amp; USP &lt;905&gt; Uniformity of Dosage Units
📌 จุดจำก่อนสอบ:
ยาขนาดยาต่ำ (&lt; 25 mg หรือ &lt; 25% w/w) ต้องเน้น Content Uniformity -&gt; วิธีที่ดีที่สุดคือ Wet granulation เพื่อป้องกัน Segregation</t>
        </is>
      </c>
      <c r="K55" s="100" t="n"/>
      <c r="L55" s="88" t="inlineStr">
        <is>
          <t>Tablet Manufacturing</t>
        </is>
      </c>
      <c r="M55" s="100" t="inlineStr">
        <is>
          <t>Product</t>
        </is>
      </c>
      <c r="N55" s="88" t="inlineStr">
        <is>
          <t>แบบฝึกหัด PLE-CC 1 ข้อ 6</t>
        </is>
      </c>
      <c r="O55" s="100" t="inlineStr">
        <is>
          <t>แบบฝึกหัด</t>
        </is>
      </c>
      <c r="P55" s="100" t="inlineStr">
        <is>
          <t>แบบฝึกหัด</t>
        </is>
      </c>
      <c r="Q55" s="100" t="n"/>
    </row>
    <row r="56" ht="13.2" customHeight="1" s="49">
      <c r="A56" s="100" t="n">
        <v>54</v>
      </c>
      <c r="B56" s="88" t="inlineStr">
        <is>
          <t>ข้อใดคือเหตุผลสำคัญที่สุดในการเลือกผลิตยา Ramipril ในรูปแบบแคปซูลเจลาตินแข็งแทนรูปแบบยาเม็ดทั่วไป</t>
        </is>
      </c>
      <c r="C56" s="100" t="n"/>
      <c r="D56" s="88" t="inlineStr">
        <is>
          <t>ป้องกันแสง</t>
        </is>
      </c>
      <c r="E56" s="88" t="inlineStr">
        <is>
          <t>ป้องกันความชื้น</t>
        </is>
      </c>
      <c r="F56" s="88" t="inlineStr">
        <is>
          <t>ลดความแปรปรวนของอัตราการละลาย</t>
        </is>
      </c>
      <c r="G56" s="88" t="inlineStr">
        <is>
          <t>แก้ปัญหาผงยาตอกอัดไม่ดี</t>
        </is>
      </c>
      <c r="H56" s="88" t="inlineStr">
        <is>
          <t>เพิ่มการออกฤทธิ์เนิ่นโดยไม่ต้องเคลือบ</t>
        </is>
      </c>
      <c r="I56" s="100" t="inlineStr">
        <is>
          <t>2</t>
        </is>
      </c>
      <c r="J56" s="88" t="inlineStr">
        <is>
          <t>✅ คำตอบที่ถูกต้อง: ข้อ ข. ป้องกันความชื้น
💡 Background:
ยา Ramipril เป็นยากลุ่ม ACE inhibitors ที่มีหมู่ Ester ซึ่งไวต่อการสลายตัวด้วยปฏิกิริยา Hydrolysis เมื่อสัมผัสกับน้ำหรือความชื้นในบรรยากาศ กลายเป็น Ramiprilat และเกิดปฏิกิริยา Condensation ภายในโมเลกุลเป็นสารอนุพันธ์ Diketopiperazine (DKP)
🎯 ทำไมข้อนี้ถึงถูก:
การพัฒนาสูตรยา Ramipril ให้อยู่ในรูปแคปซูลหรือบรรจุในแผงกันชื้นสูง (เช่น Alu-Alu) มีวัตถุประสงค์หลักเพื่อป้องกันความชื้นและหลีกเลี่ยงกระบวนการตอกอัดยาเม็ดที่ต้องใช้แรงดันและความร้อน ซึ่งเป็นตัวเร่งการเสื่อมสลายของยา
🔍 ข้ออื่นผิดเพราะอะไร:
• ข้อ ก. ป้องกันแสง: แม้แสงอาจมีผล แต่ความชื้นคือปัจจัยวิกฤตอันดับ 1 ในการเกิด Hydrolysis/Diketopiperazine degradation
• ข้อ ค. ลดความแปรปรวนของอัตราการละลาย: แคปซูลไม่ได้มีจุดประสงค์หลักในการลดความแปรปรวนของการละลาย
• ข้อ ง. แก้ปัญหาผงยาตอกอัดไม่ดี: สามารถแก้ไขได้ด้วยการเติม Binder/Dry granulation ไม่ใช่เหตุผลเชิงเสถียรภาพยา
• ข้อ จ. เพิ่มการออกฤทธิ์เนิ่น: ยาแคปซูลธรรมดาเป็น Immediate release ไม่ใช่ Prolonged release
📖 Guideline อ้างอิง:
Handbook of Pharmaceutical Excipients &amp; Drug Stability: Principles and Practices (Cartensen &amp; Rhodes)
📌 จุดจำก่อนสอบ:
Ramipril ไวต่อ Hydrolysis/Moisture มาก (เกิด Diketopiperazine: DKP degradation) จึงต้องป้องกันความชื้นอย่างเข้มงวด</t>
        </is>
      </c>
      <c r="K56" s="100" t="n"/>
      <c r="L56" s="88" t="inlineStr">
        <is>
          <t>Capsule Formulation</t>
        </is>
      </c>
      <c r="M56" s="100" t="inlineStr">
        <is>
          <t>Product</t>
        </is>
      </c>
      <c r="N56" s="88" t="inlineStr">
        <is>
          <t>แบบฝึกหัด PLE-CC 1 ข้อ 19</t>
        </is>
      </c>
      <c r="O56" s="100" t="inlineStr">
        <is>
          <t>แบบฝึกหัด</t>
        </is>
      </c>
      <c r="P56" s="100" t="inlineStr">
        <is>
          <t>แบบฝึกหัด</t>
        </is>
      </c>
      <c r="Q56" s="100" t="n"/>
    </row>
    <row r="57" ht="13.2" customHeight="1" s="49">
      <c r="A57" s="100" t="n">
        <v>55</v>
      </c>
      <c r="B57" s="88" t="inlineStr">
        <is>
          <t>ห้องปฏิบัติการทดสอบยาเม็ด Amlodipine จำนวน 3 lot ในหัวข้อ Dissolution ตาม USP (เกณฑ์ Tolerance Q = 75%) พบว่าไม่มี lot ใดผ่านในรอบที่ 1 จึงทดสอบรอบที่ 2 (Stage S2) รวม 12 เม็ด ได้ผลดังนี้:
- Lot 1: 59, 79, 80, 80, 81, 81, 82, 82, 83, 84, 85, 87% (เฉลี่ย 81.0%)
- Lot 2: 58, 70, 72, 73, 76, 77, 78, 79, 81, 82, 83, 90% (เฉลี่ย 76.3%)
- Lot 3: 65, 80, 80, 81, 82, 82, 83, 84, 84, 85, 86, 92% (เฉลี่ย 82.0%)
ข้อใดสรุปผลการทดสอบ Stage S2 ได้ถูกต้องตามเกณฑ์ USP</t>
        </is>
      </c>
      <c r="C57" s="100" t="n"/>
      <c r="D57" s="88" t="inlineStr">
        <is>
          <t>ทุก lot ผ่านเกณฑ์ทั้งหมด</t>
        </is>
      </c>
      <c r="E57" s="88" t="inlineStr">
        <is>
          <t>ผ่านเฉพาะ lot 1</t>
        </is>
      </c>
      <c r="F57" s="88" t="inlineStr">
        <is>
          <t>ผ่านเฉพาะ lot 3</t>
        </is>
      </c>
      <c r="G57" s="88" t="inlineStr">
        <is>
          <t>ผ่านเฉพาะ lot 1 และ lot 3</t>
        </is>
      </c>
      <c r="H57" s="88" t="inlineStr">
        <is>
          <t>ไม่มี lot ใดผ่านเกณฑ์</t>
        </is>
      </c>
      <c r="I57" s="100" t="inlineStr">
        <is>
          <t>3</t>
        </is>
      </c>
      <c r="J57" s="88" t="inlineStr">
        <is>
          <t>✅ คำตอบที่ถูกต้อง: ข้อ ค. ผ่านเฉพาะ lot 3
💡 Background:
ตามเกณฑ์เภสัชตำรับ USP &lt;711&gt; Dissolution เกณฑ์การยอมรับในขั้นที่ 2 (Stage S2: ตรวจเพิ่มอีก 6 เม็ด รวมเป็น 12 เม็ด) กำหนดว่า:
1. ค่าเฉลี่ยของยาทั้ง 12 เม็ด ต้องไม่น้อยกว่า Q (75%)
2. ต้องไม่มีเม็ดใดเลยที่มีค่าน้อยกว่า Q - 15% (75% - 15% = 60%)
🎯 ทำไมข้อนี้ถึงถูก:
การแปลผลแต่ละ Lot:
• Lot 1: ค่าเฉลี่ย = 81.0% (&gt;= 75%) แต่มี 1 เม็ดได้ค่า 59% ซึ่งน้อยกว่า Q - 15% (60%) -&gt; ไม่ผ่าน S2
• Lot 2: ค่าเฉลี่ย = 76.3% แต่มีเม็ดที่ได้ 58% ซึ่งน้อยกว่า 60% -&gt; ไม่ผ่าน S2
• Lot 3: ค่าเฉลี่ย = 82.0% (&gt;= 75%) และเม็ดที่ต่ำที่สุดคือ 65% (ไม่มีเม็ดใดต่ำกว่า 60%) -&gt; ผ่านเกณฑ์ Stage S2
🔍 ข้ออื่นผิดเพราะอะไร:
• ข้อ ก., ข., ง., จ.: แปลผลผิดพลาดเนื่องจากลืมตรวจสอบเงื่อนไขห้ามมีเม็ดใดต่ำกว่า Q - 15% (60%)
📖 Guideline อ้างอิง:
United States Pharmacopeia USP &lt;711&gt; Dissolution (Acceptance Table 1)
📌 จุดจำก่อนสอบ:
เกณฑ์ USP Dissolution S2 (12 เม็ด): เฉลี่ย &gt;= Q และ ห้ามมีแม้แต่เม็ดเดียว &lt; Q - 15%!</t>
        </is>
      </c>
      <c r="K57" s="100" t="n"/>
      <c r="L57" s="88" t="inlineStr">
        <is>
          <t>Dissolution Testing</t>
        </is>
      </c>
      <c r="M57" s="100" t="inlineStr">
        <is>
          <t>Product</t>
        </is>
      </c>
      <c r="N57" s="88" t="inlineStr">
        <is>
          <t>แบบฝึกหัด PLE-CC 1 ข้อ 22</t>
        </is>
      </c>
      <c r="O57" s="100" t="inlineStr">
        <is>
          <t>แบบฝึกหัด</t>
        </is>
      </c>
      <c r="P57" s="100" t="inlineStr">
        <is>
          <t>แบบฝึกหัด</t>
        </is>
      </c>
      <c r="Q57" s="100" t="n"/>
    </row>
    <row r="58" ht="13.2" customHeight="1" s="49">
      <c r="A58" s="100" t="n">
        <v>56</v>
      </c>
      <c r="B58" s="88" t="inlineStr">
        <is>
          <t>สารในข้อใดไม่ใช่สารช่วยที่ใช้ในกระบวนการเคลือบน้ำตาลของยาเม็ด (Sugar-coated tablet)</t>
        </is>
      </c>
      <c r="C58" s="100" t="n"/>
      <c r="D58" s="88" t="inlineStr">
        <is>
          <t>Calcium carbonate</t>
        </is>
      </c>
      <c r="E58" s="88" t="inlineStr">
        <is>
          <t>Beeswax / Carnauba wax</t>
        </is>
      </c>
      <c r="F58" s="88" t="inlineStr">
        <is>
          <t>Gelatin</t>
        </is>
      </c>
      <c r="G58" s="88" t="inlineStr">
        <is>
          <t>Colloidal silicon dioxide (CSD)</t>
        </is>
      </c>
      <c r="H58" s="88" t="inlineStr">
        <is>
          <t>Acrylate polymer (Eudragit)</t>
        </is>
      </c>
      <c r="I58" s="100" t="inlineStr">
        <is>
          <t>5</t>
        </is>
      </c>
      <c r="J58" s="88" t="inlineStr">
        <is>
          <t>✅ คำตอบที่ถูกต้อง: ข้อ จ. Acrylate polymer
💡 Background:
กระบวนการเคลือบน้ำตาล (Sugar coating) ประกอบด้วย 5 ขั้นตอนหลัก: Sealing, Subcoating, Smoothing, Coloring, และ Polishing สารช่วยที่ใช้ล้วนเป็นสารดั้งเดิมที่ใช้กับน้ำเชื่อมเข้มข้น
🎯 ทำไมข้อนี้ถึงถูก:
Acrylate polymer (เช่น Eudragit) เป็นพอลิเมอร์สังเคราะห์ที่ใช้ในกระบวนการ เคลือบฟิล์ม (Film coating) หรือ Enteric coating ยุคใหม่ ไม่ได้ใช้ในกระบวนการเคลือบน้ำตาลแบบดั้งเดิม
🔍 ข้ออื่นผิดเพราะอะไร:
• ข้อ ก. Calcium carbonate: ใช้เป็น Subcoating powder เพื่อสร้างความหนาและขอบมนของเม็ดเคลือบน้ำตาล
• ข้อ ข. Wax (Carnauba wax, Beeswax): ใช้ในขั้นตอน Polishing (ขัดเงา) ขั้นสุดท้าย
• ข้อ ค. Gelatin: ใช้ผสมใน Subcoating syrup เพื่อเพิ่มแรงยึดเกาะของชั้นน้ำตาล
• ข้อ ง. Colloidal silicon dioxide: ใช้เป็นสารช่วยดูดซับความชื้นและเป็น Subcoating filler
📖 Guideline อ้างอิง:
Aulton's Pharmaceutics &amp; Ansel's Pharmaceutical Dosage Forms (Sugar Coating Chapter)
📌 จุดจำก่อนสอบ:
เคลือบน้ำตาลใช้: Sucrose, Gelatin, Acacia, CaCO3, Talc, Carnauba wax (ถ้าเป็น Acrylate/HPMC คือ เคลือบฟิล์ม)</t>
        </is>
      </c>
      <c r="K58" s="100" t="n"/>
      <c r="L58" s="88" t="inlineStr">
        <is>
          <t>Sugar Coating</t>
        </is>
      </c>
      <c r="M58" s="100" t="inlineStr">
        <is>
          <t>Product</t>
        </is>
      </c>
      <c r="N58" s="88" t="inlineStr">
        <is>
          <t>แบบฝึกหัด PLE-CC 1 ข้อ 89</t>
        </is>
      </c>
      <c r="O58" s="100" t="inlineStr">
        <is>
          <t>แบบฝึกหัด</t>
        </is>
      </c>
      <c r="P58" s="100" t="inlineStr">
        <is>
          <t>แบบฝึกหัด</t>
        </is>
      </c>
      <c r="Q58" s="100" t="n"/>
    </row>
    <row r="59" ht="13.2" customHeight="1" s="49">
      <c r="A59" s="100" t="n">
        <v>57</v>
      </c>
      <c r="B59" s="88" t="inlineStr">
        <is>
          <t>ข้อใดคือการควบคุมระหว่างกระบวนการผลิต (In-Process Control: IPC) ที่สำคัญที่สุดในการประเมินความหนาของชั้นเคลือบยาเม็ดเคลือบน้ำตาล</t>
        </is>
      </c>
      <c r="C59" s="100" t="n"/>
      <c r="D59" s="88" t="inlineStr">
        <is>
          <t>Uniformity of dosage units</t>
        </is>
      </c>
      <c r="E59" s="88" t="inlineStr">
        <is>
          <t>Weight gain</t>
        </is>
      </c>
      <c r="F59" s="88" t="inlineStr">
        <is>
          <t>Hardness</t>
        </is>
      </c>
      <c r="G59" s="88" t="inlineStr">
        <is>
          <t>Dissolution test</t>
        </is>
      </c>
      <c r="H59" s="88" t="inlineStr">
        <is>
          <t>Disintegration test</t>
        </is>
      </c>
      <c r="I59" s="100" t="inlineStr">
        <is>
          <t>2</t>
        </is>
      </c>
      <c r="J59" s="88" t="inlineStr">
        <is>
          <t>✅ คำตอบที่ถูกต้อง: ข้อ ข. Weight gain (การเพิ่มขึ้นของน้ำหนักเม็ดยา)
💡 Background:
การควบคุมระหว่างกระบวนการผลิต (In-Process Control: IPC) ของการเคลือบน้ำตาล มีเป้าหมายเพื่อติดตามการสะสมตัวของชั้นเคลือบในแต่ละขั้นตอนย่อย (Subcoating, Smoothing)
🎯 ทำไมข้อนี้ถึงถูก:
ในการเคลือบน้ำตาล เม็ดยาจะมีน้ำหนักเพิ่มขึ้นอย่างมากถึง 30-50% (หรืออาจสูงถึง 100%) ของน้ำหนักแกนเม็ดเดิม การตรวจสอบ Weight gain เป็นระยะจึงเป็นการควบคุมระหว่างกระบวนการผลิต (IPC) ที่สำคัญที่สุด เพื่อตัดสินใจว่าความหนาของชั้นเคลือบได้ตามมาตรฐานก่อนเข้าสู่ขั้นตอนต่อไป
🔍 ข้ออื่นผิดเพราะอะไร:
• ข้อ ก., ง., จ. (Uniformity of dosage unit, Dissolution, Disintegration): เป็นการทดสอบ Finished product testing ของผลิตภัณฑ์สำเร็จรูปตาม Pharmacopeia ไม่ใช่ IPC หลักระหว่างเคลือบ
• ข้อ ค. (Hardness): นิยมตรวจระหว่างการตอกเม็ด (Compression IPC) มากกว่า
📖 Guideline อ้างอิง:
Aulton's Pharmaceutics: The Design and Manufacture of Medicines &amp; WHO Guidelines on Good Manufacturing Practices
📌 จุดจำก่อนสอบ:
IPC การเคลือบน้ำตาล: Weight gain (น้ำหนักเพิ่มขึ้น 30-50%) และความเรียบเนียนของผิวเม็ด</t>
        </is>
      </c>
      <c r="K59" s="100" t="n"/>
      <c r="L59" s="88" t="inlineStr">
        <is>
          <t>Sugar Coating IPC</t>
        </is>
      </c>
      <c r="M59" s="100" t="inlineStr">
        <is>
          <t>Product</t>
        </is>
      </c>
      <c r="N59" s="88" t="inlineStr">
        <is>
          <t>แบบฝึกหัด PLE-CC 1 ข้อ 90</t>
        </is>
      </c>
      <c r="O59" s="100" t="inlineStr">
        <is>
          <t>แบบฝึกหัด</t>
        </is>
      </c>
      <c r="P59" s="100" t="inlineStr">
        <is>
          <t>แบบฝึกหัด</t>
        </is>
      </c>
      <c r="Q59" s="100" t="n"/>
    </row>
    <row r="60" ht="13.2" customHeight="1" s="49">
      <c r="A60" s="100" t="n">
        <v>58</v>
      </c>
      <c r="B60" s="88" t="inlineStr">
        <is>
          <t>ข้อใดกล่าวไม่ถูกต้องเกี่ยวกับยาเม็ดเคลือบน้ำตาล (Sugar-coated tablets)</t>
        </is>
      </c>
      <c r="C60" s="100" t="n"/>
      <c r="D60" s="88" t="inlineStr">
        <is>
          <t>จัดเป็นยาเม็ดในรูปแบบปลดปล่อยทันที (Immediate release)</t>
        </is>
      </c>
      <c r="E60" s="88" t="inlineStr">
        <is>
          <t>หากผู้ป่วยมือเปียกสัมผัสเม็ดยา จะทำให้ชั้นนอกของเม็ดเคลือบละลายเหนียวทันที</t>
        </is>
      </c>
      <c r="F60" s="88" t="inlineStr">
        <is>
          <t>ผู้ป่วยที่เป็นโรคเบาหวานสามารถรับประทานยาเม็ดเคลือบน้ำตาลได้ตามปกติ</t>
        </is>
      </c>
      <c r="G60" s="88" t="inlineStr">
        <is>
          <t>มีส่วนประกอบของ sucrose และ polyols ในน้ำเชื่อมเคลือบ</t>
        </is>
      </c>
      <c r="H60" s="88" t="inlineStr">
        <is>
          <t>เหมาะสำหรับสูตรตำรับตัวยาสำคัญที่ไวต่อความชื้นและน้ำอย่างยิ่ง</t>
        </is>
      </c>
      <c r="I60" s="100" t="inlineStr">
        <is>
          <t>5</t>
        </is>
      </c>
      <c r="J60" s="88" t="inlineStr">
        <is>
          <t>✅ คำตอบที่ถูกต้อง: ข้อ จ. ยาเม็ดเคลือบน้ำตาล เหมาะกับสูตรยาที่ไวต่อความชื้นและแสง (ข้อความนี้ไม่ถูกต้อง)
💡 Background:
กระบวนการเคลือบน้ำตาล (Sugar coating) ต้องพ่นน้ำเชื่อม (Aqueous sucrose solution) ซ้ำๆ หลายสิบรอบและใช้เวลาเคลือบยาวนาน (หลายชั่วโมงถึงหลายวัน)
🎯 ทำไมข้อนี้ถึงถูก:
การกล่าวว่ายาเคลือบน้ำตาลเหมาะกับยาที่ไวต่อความชื้นเป็นข้อความที่ไม่ถูกต้องอย่างยิ่ง เพราะกระบวนการผลิตใช้น้ำปริมาณมากและความร้อนในการเป่าแห้งยาวนาน ทำให้ยาที่ไวต่อความชื้นเกิด Hydrolysis เสื่อมสลายได้ง่าย (หากยาไวต่อความชื้นควรใช้ Film coating แบบใช้สารทำละลายอินทรีย์ หรือ Dry compaction coating)
🔍 ข้ออื่นผิดเพราะอะไร:
• ข้อ ก. เป็นยา immediate release: ถูกต้อง ชั้นน้ำตาลจะละลายน้ำได้อย่างรวดเร็วในกระเพาะอาหาร
• ข้อ ข. มือเปียกสัมผัสจะเกิดการเปลี่ยนแปลงทันที: ถูกต้อง น้ำตาลที่ผิวละลายน้ำได้ง่ายมากทำให้เหนียวติดมือ
• ข้อ ค. ผู้ป่วยเบาหวานทานได้: ถูกต้อง ปริมาณน้ำตาลในเม็ดยาน้อยมาก (เพียงไม่กี่ร้อยมิลลิกรัม) ไม่มีผลอย่างมีนัยสำคัญต่อระดับน้ำตาลในเลือด
• ข้อ ง. ใช้ sucrose, mannitol ในสูตร: ถูกต้อง เป็นน้ำตาลและ polyols ที่ใช้ในตำรับ
📖 Guideline อ้างอิง:
Ansel's Pharmaceutical Dosage Forms &amp; Aulton's Pharmaceutics (Coated Tablets)
📌 จุดจำก่อนสอบ:
ยาเคลือบน้ำตาล ข้อเสียหลักคือ ใช้เวลาผลิตนาน น้ำหนักเม็ดเพิ่มมาก และไม่เหมาะกับยาที่ไวต่อความชื้น!</t>
        </is>
      </c>
      <c r="K60" s="100" t="n"/>
      <c r="L60" s="88" t="inlineStr">
        <is>
          <t>Sugar Coating Evaluation</t>
        </is>
      </c>
      <c r="M60" s="100" t="inlineStr">
        <is>
          <t>Product</t>
        </is>
      </c>
      <c r="N60" s="88" t="inlineStr">
        <is>
          <t>แบบฝึกหัด PLE-CC 1 ข้อ 91</t>
        </is>
      </c>
      <c r="O60" s="100" t="inlineStr">
        <is>
          <t>แบบฝึกหัด</t>
        </is>
      </c>
      <c r="P60" s="100" t="inlineStr">
        <is>
          <t>แบบฝึกหัด</t>
        </is>
      </c>
      <c r="Q60" s="100" t="n"/>
    </row>
    <row r="61" ht="13.2" customHeight="1" s="49">
      <c r="A61" s="100" t="n">
        <v>59</v>
      </c>
      <c r="B61" s="88" t="inlineStr">
        <is>
          <t>หากต้องการเปลี่ยนแปลงยาเม็ดของผู้ป่วยเป็นรูปแบบสารละลายสำหรับพ่นละอองยา (Nebulized solution) สารในข้อใดต่อไปนี้ไม่จำเป็นต้องมีในสูตรตำรับดังกล่าว</t>
        </is>
      </c>
      <c r="C61" s="100" t="n"/>
      <c r="D61" s="88" t="inlineStr">
        <is>
          <t>Sterile vehicle / Solvent</t>
        </is>
      </c>
      <c r="E61" s="88" t="inlineStr">
        <is>
          <t>Propellant (สารขับดัน)</t>
        </is>
      </c>
      <c r="F61" s="88" t="inlineStr">
        <is>
          <t>Tonicity adjusting agent</t>
        </is>
      </c>
      <c r="G61" s="88" t="inlineStr">
        <is>
          <t>Antimicrobial preservative</t>
        </is>
      </c>
      <c r="H61" s="88" t="inlineStr">
        <is>
          <t>Solubilizer</t>
        </is>
      </c>
      <c r="I61" s="100" t="inlineStr">
        <is>
          <t>2</t>
        </is>
      </c>
      <c r="J61" s="88" t="inlineStr">
        <is>
          <t>✅ คำตอบที่ถูกต้อง: ข้อ ข. Propellant (สารขับดัน)
💡 Background:
รูปแบบยาพ่นสูดชนิดสารละลายสำหรับเครื่องพ่นละอองยา (Nebulized solution) เป็นยาน้ำใสปราศจากเชื้อที่อาศัยแรงลม (Compressed air) หรือคลื่นอัลตราโซนิก (Ultrasonic vibrations) จากเครื่องพ่น Nebulizer ในการทำให้อนุภาคของเหลวกลายเป็นละอองฝอย
🎯 ทำไมข้อนี้ถึงถูก:
เครื่องพ่นยาแบบ Nebulizer ทำงานโดยใช้กลไกของตัวเครื่องในการสร้างละอองฝอย จึงไม่จำเป็นต้องใช้ Propellant (สารขับดัน เช่น HFA / CFC) ซึ่งสารขับดันจะใช้เฉพาะในกระบวนการผลิตของยาพ่นสูดชนิดละอองลอยกำหนดขนาด (Metered Dose Inhaler: MDI) เท่านั้น
🔍 ข้ออื่นผิดเพราะอะไร:
• ข้อ ก. Solvent (Sterile water/Saline): เป็นตัวทำละลายหลัก
• ข้อ ค. Tonicity agent (NaCl): จำเป็นต้องปรับให้อยู่ในช่วง Isotonic (0.9% NaCl) เพื่อไม่ให้ระคายเคืองหลอดลม
• ข้อ ง. Preservative: อาจพบในตำรับ Multiple-dose (แต่หลีกเลี่ยงใน Unit-dose)
• ข้อ จ. Solubilizer / Cosolvent: ใช้เพิ่มการละลายของตัวยา
📖 Guideline อ้างอิง:
USP &lt;1601&gt; Products for Nebulization &amp; British Pharmacopoeia (Preparations for Inhalation)
📌 จุดจำก่อนสอบ:
Nebulizer solution = ไม่ใช้ Propellant (เครื่องสร้างละอองเอง)! Propellant ใช้เฉพาะใน MDI เท่านั้น</t>
        </is>
      </c>
      <c r="K61" s="100" t="n"/>
      <c r="L61" s="88" t="inlineStr">
        <is>
          <t>Inhalation Formulation</t>
        </is>
      </c>
      <c r="M61" s="100" t="inlineStr">
        <is>
          <t>Product</t>
        </is>
      </c>
      <c r="N61" s="88" t="inlineStr">
        <is>
          <t>แบบฝึกหัด PLE-CC 1 ข้อ 101</t>
        </is>
      </c>
      <c r="O61" s="100" t="inlineStr">
        <is>
          <t>แบบฝึกหัด</t>
        </is>
      </c>
      <c r="P61" s="100" t="inlineStr">
        <is>
          <t>แบบฝึกหัด</t>
        </is>
      </c>
      <c r="Q61" s="100" t="n"/>
    </row>
    <row r="62" ht="13.2" customHeight="1" s="49">
      <c r="A62" s="100" t="n">
        <v>60</v>
      </c>
      <c r="B62" s="88" t="inlineStr">
        <is>
          <t>สูตรตำรับยาเม็ดชนิดหนึ่งมีส่วนประกอบของสารช่วย ได้แก่ Magnesium stearate, Croscarmellose sodium, Titanium dioxide, Hypromellose, FD&amp;C Yellow No.6 aluminum lake, และ Triacetin จัดเป็นยาเม็ดรูปแบบใด</t>
        </is>
      </c>
      <c r="C62" s="100" t="n"/>
      <c r="D62" s="88" t="inlineStr">
        <is>
          <t>Effervescent tablet</t>
        </is>
      </c>
      <c r="E62" s="88" t="inlineStr">
        <is>
          <t>Enteric coated tablet</t>
        </is>
      </c>
      <c r="F62" s="88" t="inlineStr">
        <is>
          <t>Plain uncoated tablet</t>
        </is>
      </c>
      <c r="G62" s="88" t="inlineStr">
        <is>
          <t>Film coated tablet</t>
        </is>
      </c>
      <c r="H62" s="88" t="inlineStr">
        <is>
          <t>Compaction coated tablet</t>
        </is>
      </c>
      <c r="I62" s="100" t="inlineStr">
        <is>
          <t>4</t>
        </is>
      </c>
      <c r="J62" s="88" t="inlineStr">
        <is>
          <t>✅ คำตอบที่ถูกต้อง: ข้อ ง. Film coated tablet (ยาเม็ดเคลือบฟิล์ม)
💡 Background:
สูตรตำรับการเคลือบฟิล์ม (Film coating formulation) ประกอบด้วย 4 องค์ประกอบสำคัญ: Film former (พอลิเมอร์ก่อฟิล์ม), Plasticizer (สารช่วยเพิ่มความยืดหยุ่น), Opacifier/Colorant (สารทึบแสงและสี), และ Solvent
🎯 ทำไมข้อนี้ถึงถูก:
สารช่วยในโจทย์ประกอบด้วย:
• Hypromellose (HPMC): พอลิเมอร์สร้างแผ่นฟิล์มหลัก (Film-forming polymer)
• Triacetin: สารช่วยเพิ่มความยืดหยุ่นของฟิล์ม (Plasticizer) ป้องกันฟิล์มเปราะแตก
• Titanium dioxide: สารช่วยทึบแสง (Opacifying agent) ปกป้องตัวยาจากแสง
• FD&amp;C Yellow No.6 aluminum lake: สีเคลือบผิวเม็ดยา
องค์ประกอบทั้งหมดนี้เป็นสูตรมาตรฐานของการผลิต ยาเม็ดเคลือบฟิล์ม (Film coated tablet)
🔍 ข้ออื่นผิดเพราะอะไร:
• ข้อ ก. Effervescent tablet: ต้องมีกรดอินทรีย์ (Citric/Tartaric acid) และ Sodium bicarbonate
• ข้อ ข. Enteric coated tablet: พอลิเมอร์ต้องเป็นกลุ่ม Phthalate/Methacrylic acid (CAP, HPMCP, Eudragit) ไม่ใช่ Hypromellose ธรรมดา
• ข้อ ค. Plain tablet: เป็นเม็ดยาไม่เคลือบ จะไม่มีส่วนประกอบของฟิล์มและ Plasticizer
• ข้อ จ. Compaction coated tablets: เม็ดเคลือบสองชั้นด้วยการตอกอัด ไม่ได้ใช้ฟิล์มพอลิเมอร์
📖 Guideline อ้างอิง:
Handbook of Pharmaceutical Excipients &amp; Aulton's Pharmaceutics (Film Coating Chapter)
📌 จุดจำก่อนสอบ:
HPMC (Hypromellose) + Triacetin + Titanium dioxide + Lake color = สูตรเคลือบฟิล์ม (Film coated tablet) ทันที!</t>
        </is>
      </c>
      <c r="K62" s="100" t="n"/>
      <c r="L62" s="88" t="inlineStr">
        <is>
          <t>Film Coating Formulation</t>
        </is>
      </c>
      <c r="M62" s="100" t="inlineStr">
        <is>
          <t>Product</t>
        </is>
      </c>
      <c r="N62" s="88" t="inlineStr">
        <is>
          <t>แบบฝึกหัด PLE-CC 1 ข้อ 113</t>
        </is>
      </c>
      <c r="O62" s="100" t="inlineStr">
        <is>
          <t>แบบฝึกหัด</t>
        </is>
      </c>
      <c r="P62" s="100" t="inlineStr">
        <is>
          <t>แบบฝึกหัด</t>
        </is>
      </c>
      <c r="Q62" s="100" t="n"/>
    </row>
    <row r="63" ht="13.2" customHeight="1" s="49">
      <c r="A63" s="100" t="n">
        <v>61</v>
      </c>
      <c r="B63" s="88" t="inlineStr">
        <is>
          <t>ผู้ป่วยนำเม็ดยาเคลือบฟิล์มออกจากแผง Alu-Alu ไปใส่ในกล่องพลาสติก PVC พบว่าเม็ดยาเหนียวติดกันเป็นพวงองุ่น สารช่วยในตำรับ (Excipient) ชนิดใดเป็นสาเหตุสำคัญที่ทำให้เกิดปัญหานี้เมื่อสัมผัสความชื้นและความร้อน</t>
        </is>
      </c>
      <c r="C63" s="100" t="n"/>
      <c r="D63" s="88" t="inlineStr">
        <is>
          <t>Microcrystalline cellulose</t>
        </is>
      </c>
      <c r="E63" s="88" t="inlineStr">
        <is>
          <t>Lactose</t>
        </is>
      </c>
      <c r="F63" s="88" t="inlineStr">
        <is>
          <t>Croscarmellose sodium</t>
        </is>
      </c>
      <c r="G63" s="88" t="inlineStr">
        <is>
          <t>Magnesium stearate</t>
        </is>
      </c>
      <c r="H63" s="88" t="inlineStr">
        <is>
          <t>Triacetin (Plasticizer)</t>
        </is>
      </c>
      <c r="I63" s="100" t="inlineStr">
        <is>
          <t>5</t>
        </is>
      </c>
      <c r="J63" s="88" t="inlineStr">
        <is>
          <t>✅ คำตอบที่ถูกต้อง: ข้อ จ. Triacetin (สารช่วยเพิ่มความยืดหยุ่นของฟิล์ม)
💡 Background:
พลาสติไซเซอร์ (Plasticizer) เช่น Triacetin ในชั้นเคลือบฟิล์ม ทำหน้าที่ลดอุณหภูมิการเปลี่ยนสถานะคล้ายแก้ว (Glass transition temperature: Tg) ของพอลิเมอร์เพื่อให้ฟิล์มมีความยืดหยุ่น ไม่แตกร้าว
🎯 ทำไมข้อนี้ถึงถูก:
เมื่อผู้ป่วยนำเม็ดยาออกจากแผง Alu-Alu (ซึ่งป้องกันความชื้นและไอระเหยได้สมบูรณ์) มาใส่ในตลับพลาสติก PVC ธรรมดาที่ยอมให้ความชื้นและอากาศซึมผ่านได้ ความชื้นและความร้อนจะทำให้สาร Triacetin เกิดการเคลื่อนที่มาสะสมที่ผิวหน้าของฟิล์ม (Plasticizer migration / Surface tackiness) ส่งผลให้ผิวของเม็ดยาเกิดความเหนียว (Sticky/Tacky) และดูดติดกันเป็นพวงองุ่น
🔍 ข้ออื่นผิดเพราะอะไร:
• ข้อ ก. Microcrystalline cellulose: เป็นสารเพิ่มปริมาณและสารช่วยแตกตัว ไม่ทำให้ผิวเม็ดยาเหนียวติดกัน
• ข้อ ข. Lactose: เป็นสารเพิ่มปริมาณแบบละลายน้ำ ไม่ก่อให้เกิดความเหนียวติดกันแบบพวงองุ่น
• ข้อ ค. Croscarmellose sodium: เป็น Superdisintegrant ภายในแกนเม็ด ไม่ได้อยู่ที่ผิวเคลือบ
• ข้อ ง. Magnesium stearate: เป็นสารหล่อลื่น (Lubricant) ไม่ชอบน้ำ มีฤทธิ์ลดแรงเสียดทาน ไม่ทำให้ผิวเหนียว
📖 Guideline อ้างอิง:
Handbook of Pharmaceutical Excipients (Triacetin Monograph) &amp; Remington: The Science and Practice of Pharmacy
📌 จุดจำก่อนสอบ:
ปัญหาเม็ดยาเคลือบฟิล์มเหนียวติดกัน (Tackiness/Agglomeration) เกิดจาก Plasticizer (Triacetin / PEG) ย้ายตัวมาที่ผิวเมื่อถูกความชื้นและความร้อน</t>
        </is>
      </c>
      <c r="K63" s="100" t="n"/>
      <c r="L63" s="88" t="inlineStr">
        <is>
          <t>Coating Stability &amp; Packaging</t>
        </is>
      </c>
      <c r="M63" s="100" t="inlineStr">
        <is>
          <t>Product</t>
        </is>
      </c>
      <c r="N63" s="88" t="inlineStr">
        <is>
          <t>แบบฝึกหัด PLE-CC 1 ข้อ 114</t>
        </is>
      </c>
      <c r="O63" s="100" t="inlineStr">
        <is>
          <t>แบบฝึกหัด</t>
        </is>
      </c>
      <c r="P63" s="100" t="inlineStr">
        <is>
          <t>แบบฝึกหัด</t>
        </is>
      </c>
      <c r="Q63" s="100" t="n"/>
    </row>
    <row r="64" ht="13.2" customHeight="1" s="49">
      <c r="A64" s="100" t="n">
        <v>62</v>
      </c>
      <c r="B64" s="88" t="inlineStr">
        <is>
          <t>รูปสัญฐานทางผลึก (Polymorphic form) แบบใดของตัวยาสำคัญที่เหมาะสมที่สุดในการนำมาผลิตเป็นยาเม็ด เพื่อให้มีความคงตัวทางกายภาพสูงสุดตลอดอายุการเก็บรักษา</t>
        </is>
      </c>
      <c r="C64" s="100" t="n"/>
      <c r="D64" s="88" t="inlineStr">
        <is>
          <t>Monotropic polymorphs (Stable form)</t>
        </is>
      </c>
      <c r="E64" s="88" t="inlineStr">
        <is>
          <t>Enantiotropic polymorphs</t>
        </is>
      </c>
      <c r="F64" s="88" t="inlineStr">
        <is>
          <t>Amorphous anhydrates</t>
        </is>
      </c>
      <c r="G64" s="88" t="inlineStr">
        <is>
          <t>Crystalline hydrates</t>
        </is>
      </c>
      <c r="H64" s="88" t="inlineStr">
        <is>
          <t>Mixed solvates</t>
        </is>
      </c>
      <c r="I64" s="100" t="inlineStr">
        <is>
          <t>1</t>
        </is>
      </c>
      <c r="J64" s="88" t="inlineStr">
        <is>
          <t>✅ คำตอบที่ถูกต้อง: ข้อ ก. Monotropic polymorphs (ในรูป Stable polymorph)
💡 Background:
ปรากฏการณ์พหุสัณฐาน (Polymorphism) ในทางเภสัชกรรมแบ่งออกเป็น 2 ประเภทหลัก: Monotropic (มีรูปหนึ่งที่เสถียรที่สุดในทุกช่วงอุณหภูมิ) และ Enantiotropic (สามารถเปลี่ยนรูปกลับไปกลับมาระหว่างสองรูปได้ตามอุณหภูมิเปลี่ยนผ่าน)
🎯 ทำไมข้อนี้ถึงถูก:
ในการผลิตยาเม็ดที่ต้องการความคงตัวทางกายภาพตลอดอายุการเก็บรักษา (Shelf-life) ควรเลือกรูปผลึกที่เป็น Monotropic polymorph ในสภาวะที่เสถียรทางอุณหพลศาสตร์สูงสุด (Thermodynamically stable form) เพื่อป้องกันไม่ให้เกิดการเปลี่ยนรูปผลึก (Polymorphic transition) ระหว่างการเก็บรักษา ซึ่งอาจส่งผลให้การละลายและการดูดซึมของยาเปลี่ยนแปลงไป
🔍 ข้ออื่นผิดเพราะอะไร:
• ข้อ ข. Enantiotropic polymorphs: มีความเสี่ยงที่จะเปลี่ยนรูปไปมาระหว่างการเก็บรักษาหากอุณหภูมิผันผวน
• ข้อ ค. Amorphous anhydrates: มีพลังงานอิสระสูง ละลายเร็วแต่ไม่คงตัว มีแนวโน้มตกผลึกกลับเป็นผลึกแข็ง (Recrystallization) ทำให้การละลายลดลงกะทันหัน
• ข้อ ง. Crystalline hydrates: มักมีอัตราการละลายช้ากว่ารูป Anhydrous
• ข้อ จ. Mixed solvates: มีโมเลกุลตัวทำละลายอินทรีย์ติดอยู่ในผลึก มีความเป็นพิษจากตัวทำละลายตกค้าง
📖 Guideline อ้างอิง:
ICH Q6A Specifications: Test Procedures and Acceptance Criteria for New Drug Substances and New Drug Products (Decision Tree #4: Polymorphism)
📌 จุดจำก่อนสอบ:
ยาเม็ดเน้นความคงตัวตลอดอายุยา -&gt; เลือก Monotropic Stable Polymorph (รูปเสถียรที่สุด ป้องกันการเปลี่ยนรูปผลึก)</t>
        </is>
      </c>
      <c r="K64" s="100" t="n"/>
      <c r="L64" s="88" t="inlineStr">
        <is>
          <t>Preformulation &amp; Polymorphism</t>
        </is>
      </c>
      <c r="M64" s="100" t="inlineStr">
        <is>
          <t>Product</t>
        </is>
      </c>
      <c r="N64" s="88" t="inlineStr">
        <is>
          <t>แบบฝึกหัด PLE-CC 1 ข้อ 115</t>
        </is>
      </c>
      <c r="O64" s="100" t="inlineStr">
        <is>
          <t>แบบฝึกหัด</t>
        </is>
      </c>
      <c r="P64" s="100" t="inlineStr">
        <is>
          <t>แบบฝึกหัด</t>
        </is>
      </c>
      <c r="Q64" s="100" t="n"/>
    </row>
    <row r="65" ht="13.2" customHeight="1" s="49">
      <c r="A65" s="100" t="n">
        <v>63</v>
      </c>
      <c r="B65" s="88" t="inlineStr">
        <is>
          <t>ผู้ป่วยมีรอยโรคผิวหนังพุพองและมีสะเก็ดสีน้ำผึ้ง (Honey-colored crusts) วินิจฉัยเป็น Impetigo บริเวณจำกัด ควรให้การรักษาด้วยยาในข้อใดจึงเหมาะสมที่สุด</t>
        </is>
      </c>
      <c r="C65" s="100" t="n"/>
      <c r="D65" s="88" t="inlineStr">
        <is>
          <t>Mupirocin 2% ointment ทาวันละ 2-3 ครั้ง</t>
        </is>
      </c>
      <c r="E65" s="88" t="inlineStr">
        <is>
          <t>Moisturizing cream ทาวันละ 2-3 ครั้ง</t>
        </is>
      </c>
      <c r="F65" s="88" t="inlineStr">
        <is>
          <t>Acyclovir 5% cream ทาวันละ 5 ครั้ง</t>
        </is>
      </c>
      <c r="G65" s="88" t="inlineStr">
        <is>
          <t>Acyclovir 400 mg tablet รับประทานวันละ 5 ครั้ง</t>
        </is>
      </c>
      <c r="H65" s="88" t="inlineStr">
        <is>
          <t>Desoximetasone 0.25% cream ทาวันละ 2 ครั้ง</t>
        </is>
      </c>
      <c r="I65" s="100" t="inlineStr">
        <is>
          <t>1</t>
        </is>
      </c>
      <c r="J65" s="88" t="inlineStr">
        <is>
          <t>✅ คำตอบที่ถูกต้อง: ข้อ ก. Mupirocin ointment ทาวันละ 2-3 ครั้ง
💡 Background:
แผลพุพองมีตุ่มหนองและสะเก็ดสีน้ำผึ้ง (Honey-colored crusts) เป็นลักษณะทางคลินิกจำเพาะของโรคตุ่มพุพอง (Impetigo) ซึ่งเกิดจากการติดเชื้อแบคทีเรีย Staphylococcus aureus หรือ Streptococcus pyogenes
🎯 ทำไมข้อนี้ถึงถูก:
แนวทางเวชปฏิบัติจากลแนะนำให้ใช้ยาปฏิชีวนะชนิดทาภายนอก ได้แก่ Topical Mupirocin 2% ointment หรือ Fusidic acid cream ทาวันละ 2-3 ครั้ง เป็นเวลา 5-7 วัน เป็นการรักษาลำดับแรก (First-line therapy) สำหรับแผล Impetigo บริเวณจำกัด
🔍 ข้ออื่นผิดเพราะอะไร:
• ข้อ ข. Moisting cream: ไม่มียาฆ่าเชื้อ ไม่สามารถกำจัดเชื้อแบคทีเรียได้
• ข้อ ค. และ ง. Acyclovir: เป็นยาต้านไวรัสสำหรับรักษาเริม (Herpes simplex) ไม่ครอบคลุมเชื้อแบคทีเรีย
• ข้อ จ. Desoximethasone cream: เป็นยาสเตียรอยด์ความแรงสูง เป็นข้อห้ามใช้ในแผลติดเชื้อแบคทีเรียเพราะจะกดภูมิคุ้มกันทำให้เชื้อลุกลามรุนแรง
📖 Guideline อ้างอิง:
Infectious Diseases Society of America (IDSA) Practice Guidelines for the Diagnosis and Management of Skin and Soft Tissue Infections
📌 จุดจำก่อนสอบ:
Impetigo แผลสะเก็ดสีน้ำผึ้ง = ติดเชื้อแบคทีเรีย รักษาด้วย Mupirocin ointment ทาวันละ 2-3 ครั้ง ห้ามใช้ Steroid เด็ดขาด!</t>
        </is>
      </c>
      <c r="K65" s="100" t="n"/>
      <c r="L65" s="88" t="inlineStr">
        <is>
          <t>Dermatology &amp; Topicals</t>
        </is>
      </c>
      <c r="M65" s="100" t="inlineStr">
        <is>
          <t>Clinic</t>
        </is>
      </c>
      <c r="N65" s="88" t="inlineStr">
        <is>
          <t>แบบฝึกหัด PLE-CC 1 ข้อ 120</t>
        </is>
      </c>
      <c r="O65" s="100" t="inlineStr">
        <is>
          <t>แบบฝึกหัด</t>
        </is>
      </c>
      <c r="P65" s="100" t="inlineStr">
        <is>
          <t>แบบฝึกหัด</t>
        </is>
      </c>
      <c r="Q65" s="100" t="n"/>
    </row>
    <row r="66" ht="13.2" customHeight="1" s="49">
      <c r="A66" s="100" t="n">
        <v>64</v>
      </c>
      <c r="B66" s="88" t="inlineStr">
        <is>
          <t>ในสูตรตำรับยาเม็ดประกอบด้วย Microcrystalline cellulose, Starch, Lactose, Colloidal silicon dioxide, และ Sodium Lauryl Sulfate สารในข้อใดทำหน้าที่เป็นสารช่วยการไหล (Glidant) ของผงยา</t>
        </is>
      </c>
      <c r="C66" s="100" t="n"/>
      <c r="D66" s="88" t="inlineStr">
        <is>
          <t>Microcrystalline cellulose</t>
        </is>
      </c>
      <c r="E66" s="88" t="inlineStr">
        <is>
          <t>Starch</t>
        </is>
      </c>
      <c r="F66" s="88" t="inlineStr">
        <is>
          <t>Lactose</t>
        </is>
      </c>
      <c r="G66" s="88" t="inlineStr">
        <is>
          <t>Colloidal silicon dioxide</t>
        </is>
      </c>
      <c r="H66" s="88" t="inlineStr">
        <is>
          <t>Sodium Lauryl Sulfate</t>
        </is>
      </c>
      <c r="I66" s="100" t="inlineStr">
        <is>
          <t>4</t>
        </is>
      </c>
      <c r="J66" s="88" t="inlineStr">
        <is>
          <t>✅ คำตอบที่ถูกต้อง: ข้อ ง. Colloidal silicon dioxide
💡 Background:
สารช่วยการไหล (Glidants) ทำหน้าที่ลดแรงเสียดทานระหว่างอนุภาคของผงยาหรือแกรนูล (Interparticulate friction) และช่วยไล่ความชื้นที่ผิวอนุภาค ทำให้ผงยาสามารถไหลลงสู่แม่พิมพ์ (Die cavity) ของเครื่องตอกยาได้อย่างราบรื่นและสม่ำเสมอ
🎯 ทำไมข้อนี้ถึงถูก:
Colloidal silicon dioxide (CSD, Cab-O-Sil, Aerosil) มีขนาดอนุภาคเล็กระดับนาโนเมตร มีพื้นที่ผิวจำเพาะสูงมาก ทำหน้าที่แทรกตัวเกาะอยู่บนผิวอนุภาคผงยาขนาดใหญ่ ช่วยลดแรงเกาะติดและแรงเสียดทาน จึงเป็น Glidant ประสิทธิภาพสูงมาก นิยมใช้ในปริมาณต่ำ (0.1 - 1.0% w/w)
🔍 ข้ออื่นผิดเพราะอะไร:
• ข้อ ก. Microcrystalline cellulose: ทำหน้าที่เป็นสารเพิ่มปริมาณ (Diluent/Filler) และสารช่วยแตกตัว (Disintegrant)
• ข้อ ข. Starch: ทำหน้าที่เป็น Binder, Diluent หรือ Disintegrant
• ข้อ ค. Lactose: ทำหน้าที่เป็น Diluent/Filler
• ข้อ จ. SLS (Sodium lauryl sulfate): ทำหน้าที่เป็น Surfactant / Wetting agent / Lubricant
📖 Guideline อ้างอิง:
Handbook of Pharmaceutical Excipients (Colloidal Silicon Dioxide Monograph) &amp; Aulton's Pharmaceutics
📌 จุดจำก่อนสอบ:
Glidants หลักที่ออกสอบบ่อย: Colloidal silicon dioxide (Aerosil), Talcum, Corn starch (แห้ง)</t>
        </is>
      </c>
      <c r="K66" s="100" t="n"/>
      <c r="L66" s="88" t="inlineStr">
        <is>
          <t>Tablet Excipients &amp; Glidants</t>
        </is>
      </c>
      <c r="M66" s="100" t="inlineStr">
        <is>
          <t>Product</t>
        </is>
      </c>
      <c r="N66" s="88" t="inlineStr">
        <is>
          <t>ข้อสอบจริง 2567 ข้อ 15</t>
        </is>
      </c>
      <c r="O66" s="100" t="inlineStr">
        <is>
          <t>ข้อสอบจริง</t>
        </is>
      </c>
      <c r="P66" s="100" t="inlineStr">
        <is>
          <t>ปี 2567</t>
        </is>
      </c>
      <c r="Q66" s="100" t="n"/>
    </row>
    <row r="67" ht="13.2" customHeight="1" s="49">
      <c r="A67" s="100" t="n">
        <v>65</v>
      </c>
      <c r="B67" s="88" t="inlineStr">
        <is>
          <t>ในกระบวนการผลิตยาเม็ด (Tablet Formulation) สารกลุ่ม Alkaline stearate (เช่น Magnesium stearate, Sodium stearate) มีหน้าที่หลักตามข้อใด</t>
        </is>
      </c>
      <c r="C67" s="100" t="n"/>
      <c r="D67" s="88" t="inlineStr">
        <is>
          <t>ทำหน้าที่เป็นสารหล่อลื่น (Lubricant) เพื่อลดแรงเสียดทานระหว่างเม็ดยากับผนังดาย (Die wall)</t>
        </is>
      </c>
      <c r="E67" s="88" t="inlineStr">
        <is>
          <t>ทำหน้าที่เป็นสารช่วยแตกตัวยิ่งยวด (Superdisintegrant) เพื่อให้เม็ดยาแตกตัวอย่างรวดเร็ว</t>
        </is>
      </c>
      <c r="F67" s="88" t="inlineStr">
        <is>
          <t>ทำหน้าที่เป็นสารเพิ่มปริมาณ (Diluent/Filler) เพื่อปรับน้ำหนักของเม็ดยา</t>
        </is>
      </c>
      <c r="G67" s="88" t="inlineStr">
        <is>
          <t>ทำหน้าที่เป็นสารยึดเกาะ (Binder) เพิ่มความแข็งแรงเชิงกลของเม็ดยา</t>
        </is>
      </c>
      <c r="H67" s="88" t="inlineStr">
        <is>
          <t>ทำหน้าที่เป็นสารเคลือบลำไส้ (Enteric coating polymer) ป้องกันการสลายตัวในกรด</t>
        </is>
      </c>
      <c r="I67" s="100" t="n">
        <v>1</v>
      </c>
      <c r="J67" s="88" t="inlineStr">
        <is>
          <t>✅ คำตอบที่ถูกต้อง: ข้อ ก. ทำหน้าที่เป็นสารหล่อลื่น (Lubricant) เพื่อลดแรงเสียดทานระหว่างเม็ดยากับผนังดาย (Die wall)
💡 Background:
สารกลุ่ม Alkaline stearates เช่น Magnesium stearate และ Sodium stearate เป็นสารเพิ่มปริมาณ (Excipients) ที่นิยมใช้อย่างแพร่หลายในการผลิตยาเม็ดและแคปซูล
🎯 ทำไมข้อนี้ถึงถูก:
Magnesium stearate และเกลือ Stearate อื่นๆ มีหน้าที่หลักคือเป็น สารหล่อลื่น (Boundary Lubricant) ช่วยลดแรงเสียดทานระหว่างผงยา/เม็ดยากับผนัง Die และ Punch ในระหว่างขั้นตอนการตอกอัดและดันเม็ดยาออกจากเบ้าตอก (Ejection stage)
🔍 ข้ออื่นผิดเพราะอะไร:
• ข้อ ข. เป็นสารช่วยแตกกระจายตัว (Disintegrant): เช่น Croscarmellose sodium, Sodium starch glycolate
• ข้อ ค. เป็นสารเพิ่มปริมาณ (Diluent/Filler): เช่น Lactose, Microcrystalline cellulose (MCC), Mannitol
• ข้อ ง. เป็นสารยึดเกาะ (Binder): เช่น PVP (Povidone), Starch paste, HPMC
• ข้อ จ. เป็นสารเคลือบกันความชื้น (Enteric coating polymer): เช่น Cellulose acetate phthalate (CAP), Eudragit L
📖 Guideline อ้างอิง:
Handbook of Pharmaceutical Excipients &amp; Aulton's Pharmaceutics: The Design and Manufacture of Medicines
📌 จุดจำก่อนสอบ:
Magnesium stearate: Lubricant (0.25 - 1.0% w/w) หากผสมนานเกินไป (Over-blending) จะทำให้เม็ดยาไม่เกาะกัน เม็ดนิ่ม และอัตราการละลายลดลงเพราะมีคุณสมบัติ Hydrophobic</t>
        </is>
      </c>
      <c r="K67" s="100" t="n"/>
      <c r="L67" s="88" t="inlineStr">
        <is>
          <t>Tablet Manufacturing</t>
        </is>
      </c>
      <c r="M67" s="100" t="inlineStr">
        <is>
          <t>Tablet &amp; Solid Dosage</t>
        </is>
      </c>
      <c r="N67" s="88" t="inlineStr">
        <is>
          <t>PLE_CC1_2567_Key ข้อ 1</t>
        </is>
      </c>
      <c r="O67" s="100" t="inlineStr">
        <is>
          <t>ข้อสอบจริง</t>
        </is>
      </c>
      <c r="P67" s="100" t="inlineStr">
        <is>
          <t>ปี 2567</t>
        </is>
      </c>
      <c r="Q67" s="100" t="n"/>
    </row>
    <row r="68" ht="13.2" customHeight="1" s="49">
      <c r="A68" s="119" t="n">
        <v>66</v>
      </c>
      <c r="B68" s="88" t="inlineStr">
        <is>
          <t>การทดสอบใดไม่สามารถนำมาใช้ประเมินความสม่ำเสมอของขนาดยา (Uniformity of dosage units) ตามเกณฑ์ USP &lt;905&gt; ในยาเม็ดชนิดไม่เคลือบ (Uncoated tablet) ที่มีตัวยาสำคัญ 10 mg และน้ำหนักเม็ดเฉลี่ย 200 mg</t>
        </is>
      </c>
      <c r="C68" s="100" t="n"/>
      <c r="D68" s="88" t="inlineStr">
        <is>
          <t>Weight Variation (WV)</t>
        </is>
      </c>
      <c r="E68" s="88" t="inlineStr">
        <is>
          <t>Content Uniformity (CU)</t>
        </is>
      </c>
      <c r="F68" s="88" t="inlineStr">
        <is>
          <t>Dissolution test</t>
        </is>
      </c>
      <c r="G68" s="88" t="inlineStr">
        <is>
          <t>Assay test</t>
        </is>
      </c>
      <c r="H68" s="88" t="inlineStr">
        <is>
          <t>Disintegration test</t>
        </is>
      </c>
      <c r="I68" s="119" t="inlineStr">
        <is>
          <t>1</t>
        </is>
      </c>
      <c r="J68" s="88" t="inlineStr">
        <is>
          <t>✅ คำตอบที่ถูกต้อง: ข้อ ก. Weight Variation (WV)
💡 Background:
ตามเภสัชตำรับ USP &lt;905&gt; Uniformity of Dosage Units กำหนดเงื่อนไขการเลือกใช้วิธีทดสอบความสม่ำเสมอของขนาดยาสำหรับยาเม็ดชนิดไม่เคลือบ (Uncoated tablets) ว่าจะสามารถใช้วิธี Weight Variation (WV) แทนวิธี Content Uniformity (CU) ได้หรือไม่
🎯 ทำไมข้อนี้ถึงถูก:
เงื่อนไขตาม USP &lt;905&gt; กำหนดให้ใช้ Weight Variation (WV) ได้ก็ต่อเมื่อ:
1. ตัวยาสำคัญมีปริมาณตั้งแต่ 25 mg ขึ้นไป ต่อหน่วยเม็ดยา และ
2. ตัวยาสำคัญคิดเป็นสัดส่วนตั้งแต่ 25% w/w ของน้ำหนักเม็ดยารวมขึ้นไป
ในโจทย์นี้ ตัวยาสำคัญมี 10 mg (&lt; 25 mg) และคิดเป็นสัดส่วนเพียง (10 / 200) × 100% = 5% (&lt; 25%) ไม่เข้าเกณฑ์ทั้งสองข้อ ดังนั้น จึงไม่สามารถใช้วิธี Weight Variation (WV) ได้ ต้องบังคับใช้วิธี Content Uniformity (CU) เท่านั้น
🔍 ข้ออื่นผิดเพราะอะไร:
• ข้อ ข. Content Uniformity (CU): เป็นวิธีที่ถูกต้องและจำเป็นต้องทำสำหรับยาเม็ด low dose นี้
• ข้อ ค., ง., จ.: เป็นหัวข้อทดสอบมาตรฐานอื่นๆ ของยาเม็ด ไม่ใช่เงื่อนไขของ USP &lt;905&gt;
📖 Guideline อ้างอิง:
United States Pharmacopeia USP &lt;905&gt; Uniformity of Dosage Units (Table 1: Application of Content Uniformity and Weight Variation Tests)
📌 จุดจำก่อนสอบ:
ท่องเกณฑ์ USP &lt;905&gt; ยาเม็ด Uncoated: ใช้ Weight Variation ได้เมื่อ &gt;= 25 mg และ &gt;= 25% (ถ้าต่ำกว่า 25 mg หรือต่ำกว่า 25% บังคับทำ Content Uniformity เสมอ)</t>
        </is>
      </c>
      <c r="K68" s="100" t="n"/>
      <c r="L68" s="88" t="inlineStr">
        <is>
          <t>Uniformity of Dosage Units</t>
        </is>
      </c>
      <c r="M68" s="100" t="inlineStr">
        <is>
          <t>Product</t>
        </is>
      </c>
      <c r="N68" s="88" t="inlineStr">
        <is>
          <t>ข้อสอบจริง 2567 ข้อ 17</t>
        </is>
      </c>
      <c r="O68" s="100" t="inlineStr">
        <is>
          <t>ข้อสอบจริง</t>
        </is>
      </c>
      <c r="P68" s="100" t="inlineStr">
        <is>
          <t>ปี 2567</t>
        </is>
      </c>
      <c r="Q68" s="100" t="n"/>
    </row>
    <row r="69" ht="13.2" customHeight="1" s="49">
      <c r="A69" s="119" t="n">
        <v>67</v>
      </c>
      <c r="B69" s="88" t="inlineStr">
        <is>
          <t>ในระหว่างการผลิตยาเม็ดพบปัญหาน้ำหนักเม็ดยาไม่สม่ำเสมอ (Weight variation) เนื่องจากผงยาไหลลงสู่แม่พิมพ์ตอกยาได้ไม่ดี ควรแก้ไขสูตรตำรับโดยการเติมสารในข้อใด</t>
        </is>
      </c>
      <c r="C69" s="100" t="n"/>
      <c r="D69" s="88" t="inlineStr">
        <is>
          <t>Polyethylene Glycol (PEG)</t>
        </is>
      </c>
      <c r="E69" s="88" t="inlineStr">
        <is>
          <t>Calcium phosphate dibasic</t>
        </is>
      </c>
      <c r="F69" s="88" t="inlineStr">
        <is>
          <t>Titanium Dioxide (TiO2)</t>
        </is>
      </c>
      <c r="G69" s="88" t="inlineStr">
        <is>
          <t>Kaolin / Clay</t>
        </is>
      </c>
      <c r="H69" s="88" t="inlineStr">
        <is>
          <t>Colloidal silica (Colloidal silicon dioxide)</t>
        </is>
      </c>
      <c r="I69" s="119" t="inlineStr">
        <is>
          <t>5</t>
        </is>
      </c>
      <c r="J69" s="88" t="inlineStr">
        <is>
          <t>✅ คำตอบที่ถูกต้อง: ข้อ จ. Colloidal silica (Colloidal silicon dioxide)
💡 Background:
ปัญหาเม็ดยามีน้ำหนักไม่สม่ำเสมอ (Weight variation problem) มีสาเหตุหลักมาจากการที่ผงยาหรือแกรนูลมีความสามารถในการไหลไม่ดี (Poor flowability) ไหลลงสู่แม่พิมพ์ (Die) ไม่สม่ำเสมอในแต่ละจังหวะการตอก
🎯 ทำไมข้อนี้ถึงถูก:
การแก้ไขปัญหาการไหลไม่ดีของผงยาทำได้โดยการเติม สารช่วยการไหล (Glidant) ซึ่ง Colloidal silica (Aerosil / Colloidal silicon dioxide) เป็น Glidant ประสิทธิภาพสูงมาก ช่วยลดแรงเสียดทานระหว่างอนุภาคผงยา ทำให้ผงยาไหลลงสู่แม่พิมพ์ตอกยาได้อย่างรวดเร็วและสม่ำเสมอ ช่วยแก้ไขปัญหาน้ำหนักเม็ดยาผันผวนได้อย่างมีประสิทธิภาพ
🔍 ข้ออื่นผิดเพราะอะไร:
• ข้อ ก. PEG: ใช้เป็น Plasticizer หรือ Water-soluble lubricant
• ข้อ ข. Calcium phosphate: เป็นสารเพิ่มปริมาณ (Insoluble diluent)
• ข้อ ค. TiO2 (Titanium dioxide): เป็นสารทึบแสง (Opacifying agent) ในการเคลือบฟิล์ม
• ข้อ ง. Clay: เป็นสารช่วยดูดซับความชื้น ไม่ใช่ Glidant หลัก
📖 Guideline อ้างอิง:
Aulton's Pharmaceutics: The Design and Manufacture of Medicines &amp; Handbook of Pharmaceutical Excipients
📌 จุดจำก่อนสอบ:
น้ำหนักเม็ดยาไม่สม่ำเสมอ (Weight variation) จากผงยาไหลไม่ดี -&gt; แก้ด้วยการเติม Glidant (Colloidal silica / Talcum)</t>
        </is>
      </c>
      <c r="K69" s="100" t="n"/>
      <c r="L69" s="88" t="inlineStr">
        <is>
          <t>Tableting Problems &amp; Glidants</t>
        </is>
      </c>
      <c r="M69" s="100" t="inlineStr">
        <is>
          <t>Product</t>
        </is>
      </c>
      <c r="N69" s="88" t="inlineStr">
        <is>
          <t>ข้อสอบจริง 2567 ข้อ 96</t>
        </is>
      </c>
      <c r="O69" s="100" t="inlineStr">
        <is>
          <t>ข้อสอบจริง</t>
        </is>
      </c>
      <c r="P69" s="100" t="inlineStr">
        <is>
          <t>ปี 2567</t>
        </is>
      </c>
      <c r="Q69" s="100" t="n"/>
    </row>
    <row r="70" ht="13.2" customHeight="1" s="49">
      <c r="A70" s="119" t="n">
        <v>68</v>
      </c>
      <c r="B70" s="88" t="inlineStr">
        <is>
          <t>ตามมาตรฐานเภสัชตำรับสากล (USP &lt;905&gt; Uniformity of Dosage Units) การทดสอบความสม่ำเสมอของยาในข้อใด ไม่สามารถนำมาใช้ประเมิน ยาเม็ดรูปแบบ Uncoated tablet ที่มีตัวยาสำคัญ 10 mg และมีน้ำหนักเม็ดยาเฉลี่ย 200 mg ได้</t>
        </is>
      </c>
      <c r="C70" s="100" t="n"/>
      <c r="D70" s="88" t="inlineStr">
        <is>
          <t>การทดสอบความสม่ำเสมอของน้ำหนัก (Weight Variation test)</t>
        </is>
      </c>
      <c r="E70" s="88" t="inlineStr">
        <is>
          <t>การทดสอบความสม่ำเสมอของปริมาณตัวยาสำคัญ (Content Uniformity test)</t>
        </is>
      </c>
      <c r="F70" s="88" t="inlineStr">
        <is>
          <t>การทดสอบการละลายของตัวยา (Dissolution test)</t>
        </is>
      </c>
      <c r="G70" s="88" t="inlineStr">
        <is>
          <t>การทดสอบระยะเวลาการแตกกระจายตัว (Disintegration test)</t>
        </is>
      </c>
      <c r="H70" s="88" t="inlineStr">
        <is>
          <t>การทดสอบความกร่อนของเม็ดยา (Friability test)</t>
        </is>
      </c>
      <c r="I70" s="119" t="n">
        <v>1</v>
      </c>
      <c r="J70" s="88" t="inlineStr">
        <is>
          <t>✅ คำตอบที่ถูกต้อง: ข้อ ก. การทดสอบความสม่ำเสมอของน้ำหนัก (Weight Variation test)
💡 Background:
เภสัชตำรับ USP &lt;905&gt; Uniformity of Dosage Units กำหนดเกณฑ์การทดสอบความสม่ำเสมอของหน่วยยา โดยแบ่งเป็น Weight Variation (WV) และ Content Uniformity (CU)
🎯 ทำไมข้อนี้ถึงถูก:
ตามเกณฑ์ USP &lt;905&gt; ยาเม็ดรูปแบบ Uncoated tablet ที่มีตัวยาสำคัญ 10 mg ในน้ำหนักเม็ดยาเฉลี่ย 200 mg สัดส่วนของตัวยาคิดเป็น 10/200 = 5% w/w ซึ่ง มีค่าน้อยกว่า 25 mg และน้อยกว่า 25% w/w ดังนั้น ข้อกำหนดของตำรายาจึง บังคับให้ต้องทดสอบความสม่ำเสมอของปริมาณตัวยาสำคัญ (Content Uniformity: CU) เท่านั้น และ ไม่สามารถใช้การทดสอบ Weight Variation แทนได้
🔍 ข้ออื่นผิดเพราะอะไร:
• ข้อ ข. การทดสอบ Content Uniformity: จำเป็นต้องทำตามข้อบังคับของ USP &lt;905&gt; สำหรับยา Low dose (&lt; 25 mg หรือ &lt; 25%)
• ข้อ ค. การทดสอบการละลายของตัวยา (Dissolution test): เป็นการทดสอบคุณภาพมาตรฐานของยาเม็ดทั่วไป
• ข้อ ง. การทดสอบการแตกกระจายตัว (Disintegration test): เป็นการทดสอบมาตรฐานตาม USP
• ข้อ จ. การทดสอบความกร่อนของเม็ดยา (Friability test): เป็นการทดสอบความแข็งแรงของเม็ดยา Uncoated
📖 Guideline อ้างอิง:
United States Pharmacopeia (USP-NF) General Chapter &lt;905&gt; Uniformity of Dosage Units
📌 จุดจำก่อนสอบ:
USP &lt;905&gt; เกณฑ์ Content Uniformity (CU): ตัวยา &lt; 25 mg หรือ &lt; 25% w/w -&gt; ต้องทำ CU ห้ามใช้ Weight Variation!</t>
        </is>
      </c>
      <c r="K70" s="100" t="n"/>
      <c r="L70" s="88" t="inlineStr">
        <is>
          <t>Tablet Coating</t>
        </is>
      </c>
      <c r="M70" s="100" t="inlineStr">
        <is>
          <t>Tablet &amp; Solid Dosage</t>
        </is>
      </c>
      <c r="N70" s="88" t="inlineStr">
        <is>
          <t>PLE_CC1_2567_Set1_Key ข้อ 64</t>
        </is>
      </c>
      <c r="O70" s="100" t="inlineStr">
        <is>
          <t>ข้อสอบจริง</t>
        </is>
      </c>
      <c r="P70" s="100" t="inlineStr">
        <is>
          <t>ปี 2567</t>
        </is>
      </c>
      <c r="Q70" s="100" t="n"/>
    </row>
    <row r="71" ht="13.2" customHeight="1" s="49">
      <c r="A71" s="119" t="n">
        <v>69</v>
      </c>
      <c r="B71" s="88" t="inlineStr">
        <is>
          <t>ในกระบวนการตอกยาเม็ด พบปัญหาน้ำหนักเม็ดยาไม่สม่ำเสมอเนื่องจากผงยาไหลลงสู่เบ้าตอก (Die cavity) ไม่สม่ำเสมอจากการไหลที่ไม่ดี ควรแก้ไขโดยการเติมสารช่วยในกลุ่มใด</t>
        </is>
      </c>
      <c r="C71" s="100" t="n"/>
      <c r="D71" s="88" t="inlineStr">
        <is>
          <t>สารช่วยการไหล (Glidant) เช่น Colloidal silicon dioxide หรือ Talcum</t>
        </is>
      </c>
      <c r="E71" s="88" t="inlineStr">
        <is>
          <t>สารเคลือบลำไส้ (Enteric polymer) เช่น Cellulose acetate phthalate (CAP)</t>
        </is>
      </c>
      <c r="F71" s="88" t="inlineStr">
        <is>
          <t>สารช่วยแตกตัวยิ่งยวด (Superdisintegrant) เช่น Sodium starch glycolate</t>
        </is>
      </c>
      <c r="G71" s="88" t="inlineStr">
        <is>
          <t>สารลดแรงตึงผิว (Surfactant) เช่น Sodium lauryl sulfate</t>
        </is>
      </c>
      <c r="H71" s="88" t="inlineStr">
        <is>
          <t>สารเพิ่มความยืดหยุ่นของฟิล์ม (Plasticizer) เช่น Triethyl citrate</t>
        </is>
      </c>
      <c r="I71" s="119" t="n">
        <v>1</v>
      </c>
      <c r="J71" s="88" t="inlineStr">
        <is>
          <t>✅ คำตอบที่ถูกต้อง: ข้อ ก. สารช่วยการไหล (Glidant) เช่น Colloidal silicon dioxide (Aerosil) หรือ Talcum
💡 Background:
ปัญหาความไม่สม่ำเสมอของน้ำหนักยาเม็ด (Weight variation problem) ในระหว่างการตอกอัด มักเกิดจากคุณสมบัติการไหลของผงยาหรือแกรนูล (Powder/Granule flowability) ไหลลงสู่เบ้าตอก (Die cavity) ไม่สม่ำเสมอ
🎯 ทำไมข้อนี้ถึงถูก:
การเติมสารช่วยการไหล (Glidant) เช่น Colloidal silicon dioxide (Cab-O-Sil / Aerosil) ในปริมาณ 0.1-0.5% หรือ Talcum จะช่วยลดแรงเสียดทานระหว่างอนุภาคผงยา (Interparticle friction) ทำให้ผงยาไหลผ่านฮอปเปอร์ (Hopper) ลงสู่เบ้าตอกได้อย่างสม่ำเสมอ แก้ปัญหาน้ำหนักเม็ดยาแปรปรวน
🔍 ข้ออื่นผิดเพราะอะไร:
• ข้อ ข. Enteric polymer (CAP): ใช้เคลือบเม็ดยาเพื่อป้องกันกรดในกระเพาะ ไม่ได้ช่วยเรื่องการไหลของผงยา
• ข้อ ค. Superdisintegrant (SSG): ใช้เร่งการแตกตัวของเม็ดยา
• ข้อ ง. Wetting agent (SLS): ใช้เพิ่มการเปียกผิวของตัวยาที่ไม่ชอบน้ำ
• ข้อ จ. Plasticizer (Triethyl citrate): ใช้เพิ่มความยืดหยุ่นของฟิล์มเคลือบ
📖 Guideline อ้างอิง:
Aulton's Pharmaceutics: The Design and Manufacture of Medicines &amp; Handbook of Pharmaceutical Excipients
📌 จุดจำก่อนสอบ:
แก้ปัญหาผงยาไหลไม่ดี/น้ำหนักไม่เท่ากัน -&gt; เติม Glidant (Colloidal silicon dioxide 0.1-0.5%, Talc 1-5%)</t>
        </is>
      </c>
      <c r="K71" s="100" t="n"/>
      <c r="L71" s="88" t="inlineStr">
        <is>
          <t>Tablet Manufacturing</t>
        </is>
      </c>
      <c r="M71" s="100" t="inlineStr">
        <is>
          <t>Tablet &amp; Solid Dosage</t>
        </is>
      </c>
      <c r="N71" s="88" t="inlineStr">
        <is>
          <t>PLE_CC1_2567_Set1_Key ข้อ 96</t>
        </is>
      </c>
      <c r="O71" s="100" t="inlineStr">
        <is>
          <t>ข้อสอบจริง</t>
        </is>
      </c>
      <c r="P71" s="100" t="inlineStr">
        <is>
          <t>ปี 2567</t>
        </is>
      </c>
      <c r="Q71" s="100" t="n"/>
    </row>
    <row r="72" ht="13.2" customHeight="1" s="49">
      <c r="A72" s="119" t="n">
        <v>70</v>
      </c>
      <c r="B72" s="88" t="inlineStr">
        <is>
          <t>ข้อใดต่อไปนี้ไม่ใช่การทดสอบทางจุลชีววิทยาที่กำหนดให้ต้องทำในการควบคุมคุณภาพยาเม็ดรับประทานทั่วไป (Non-sterile oral tablets) ตามมาตรฐานเภสัชตำรับ</t>
        </is>
      </c>
      <c r="C72" s="100" t="n"/>
      <c r="D72" s="88" t="inlineStr">
        <is>
          <t>การทดสอบความปราศจากเชื้อ (Sterility test, USP &lt;71&gt;)</t>
        </is>
      </c>
      <c r="E72" s="88" t="inlineStr">
        <is>
          <t>การนับจำนวนจุลินทรีย์ที่เจริญในอากาศทั้งหมด (Total Aerobic Microbial Count: TAMC, USP &lt;61&gt;)</t>
        </is>
      </c>
      <c r="F72" s="88" t="inlineStr">
        <is>
          <t>การนับจำนวนยีสต์และราทั้งหมด (Total Combined Yeasts and Molds Count: TYMC, USP &lt;61&gt;)</t>
        </is>
      </c>
      <c r="G72" s="88" t="inlineStr">
        <is>
          <t>การทดสอบหาเชื้อ Escherichia coli (Absence of E. coli, USP &lt;62&gt;)</t>
        </is>
      </c>
      <c r="H72" s="88" t="inlineStr">
        <is>
          <t>การทดสอบหาเชื้อ Salmonella species (Absence of Salmonella, USP &lt;62&gt;)</t>
        </is>
      </c>
      <c r="I72" s="119" t="n">
        <v>1</v>
      </c>
      <c r="J72" s="88" t="inlineStr">
        <is>
          <t>✅ คำตอบที่ถูกต้อง: ข้อ ก. การทดสอบความปราศจากเชื้อ (Sterility test, USP &lt;71&gt;)
💡 Background:
เภสัชตำรับ USP กำหนดข้อกำหนดทางจุลชีววิทยาสำหรับผลิตภัณฑ์ยาที่ไม่ใช่ยาปราศจากเชื้อ (Non-sterile solid dosage forms) ไว้อย่างชัดเจน
🎯 ทำไมข้อนี้ถึงถูก:
ยาเม็ดทั่วไป (Oral tablets) จัดเป็น Non-sterile dosage form จึง ไม่ต้องผ่านการทดสอบความปราศจากเชื้อ (Sterility test, USP &lt;71&gt;) แต่ต้องผ่านการทดสอบทางจุลชีววิทยาสำหรับผลิตภัณฑ์ไม่ปราศจากเชื้อ ได้แก่ การนับจำนวนจุลชีพ (Microbial Enumeration Tests, USP &lt;61&gt;) และการทดสอบหาเชื้อจุลชีพก่อโรคจำเพาะ (Tests for Specified Microorganisms, USP &lt;62&gt; เช่น E. coli, Salmonella)
🔍 ข้ออื่นผิดเพราะอะไร:
• ข้อ ข. Total Aerobic Microbial Count (TAMC, USP &lt;61&gt;): เป็นการทดสอบจำเป็นสำหรับยาเม็ดทั่วไป (เกณฑ์ไม่เกิน 10^3 CFU/g)
• ข้อ ค. Total Combined Yeasts and Molds Count (TYMC, USP &lt;61&gt;): เป็นการทดสอบจำเป็น (เกณฑ์ไม่เกิน 10^2 CFU/g)
• ข้อ ง. การตรวจหาเชื้อ Escherichia coli (USP &lt;62&gt;): เป็นการทดสอบเชื้อก่อโรคที่ห้ามพบในยารับประทาน
• ข้อ จ. การตรวจหาเชื้อ Salmonella species (USP &lt;62&gt;): เป็นการทดสอบเชื้อก่อโรคที่ห้ามพบในยารับประทาน
📖 Guideline อ้างอิง:
United States Pharmacopeia (USP-NF) General Chapters &lt;61&gt;, &lt;62&gt;, and &lt;1111&gt; Microbiological Examination of Nonsterile Products
📌 จุดจำก่อนสอบ:
Oral tablets เป็น Non-sterile -&gt; ต้องตรวจ Microbial limits (TAMC, TYMC, Absence of E. coli) แต่ไม่ต้องตรวจ Sterility test (USP &lt;71&gt;)</t>
        </is>
      </c>
      <c r="K72" s="100" t="n"/>
      <c r="L72" s="88" t="inlineStr">
        <is>
          <t>Tablet Manufacturing</t>
        </is>
      </c>
      <c r="M72" s="100" t="inlineStr">
        <is>
          <t>Tablet &amp; Solid Dosage</t>
        </is>
      </c>
      <c r="N72" s="88" t="inlineStr">
        <is>
          <t>PLE_CC1_2567_Set1_Key ข้อ 98</t>
        </is>
      </c>
      <c r="O72" s="100" t="inlineStr">
        <is>
          <t>ข้อสอบจริง</t>
        </is>
      </c>
      <c r="P72" s="100" t="inlineStr">
        <is>
          <t>ปี 2567</t>
        </is>
      </c>
      <c r="Q72" s="100" t="n"/>
    </row>
    <row r="73" ht="13.2" customHeight="1" s="49">
      <c r="A73" s="119" t="n">
        <v>71</v>
      </c>
      <c r="B73" s="88" t="inlineStr">
        <is>
          <t>การทดสอบการละลาย (Dissolution test) ตามเภสัชตำรับ USP &lt;711&gt; ที่กำหนดให้ทดสอบ 2 ขั้นตอน ได้แก่ Acid stage (สภาวะกรด 2 ชั่วโมง) แล้วตามด้วย Buffer stage (pH 6.8) เป็นการทดสอบสำหรับยารูปแบบใด</t>
        </is>
      </c>
      <c r="C73" s="100" t="n"/>
      <c r="D73" s="88" t="inlineStr">
        <is>
          <t>Immediate-release tablets</t>
        </is>
      </c>
      <c r="E73" s="88" t="inlineStr">
        <is>
          <t>Extended-release tablets</t>
        </is>
      </c>
      <c r="F73" s="88" t="inlineStr">
        <is>
          <t>Chewable tablets</t>
        </is>
      </c>
      <c r="G73" s="88" t="inlineStr">
        <is>
          <t>Delayed-release tablets (Enteric-coated)</t>
        </is>
      </c>
      <c r="H73" s="88" t="inlineStr">
        <is>
          <t>Sublingual tablets</t>
        </is>
      </c>
      <c r="I73" s="119" t="inlineStr">
        <is>
          <t>4</t>
        </is>
      </c>
      <c r="J73" s="88" t="inlineStr">
        <is>
          <t>✅ คำตอบที่ถูกต้อง: ข้อ ง. Delayed-release tablets (ยาเม็ดเคลือบ Enteric-coated)
💡 Background:
ตามเภสัชตำรับ USP &lt;711&gt; Dissolution การทดสอบการละลายของยาเม็ดแบบแตกตัวในลำไส้ (Delayed-release dosage forms) กำหนดให้ทดสอบใน 2 สภาวะจำลองทางเดินอาหาร (Two-stage dissolution testing)
🎯 ทำไมข้อนี้ถึงถูก:
การทดสอบ Dissolution ของ Delayed-release tablets (Enteric-coated) ประกอบด้วย:
1. Acid stage (สภาวะกรดจำลองในกระเพาะอาหาร): ใช้ 0.1 N HCl (pH 1.2) เป็นเวลา 2 ชั่วโมง ยาต้องไม่ละลาย (ไม่เกิน 10%)
2. Buffer stage (สภาวะด่างจำลองในลำไส้เล็ก): ปรับ pH เป็นฟอสเฟตบัฟเฟอร์ (pH 6.8) ตัวยาต้องปลดปล่อยตามเกณฑ์ Tolerance Q ภายในเวลาที่กำหนด
🔍 ข้ออื่นผิดเพราะอะไร:
• ข้อ ก. Immediate-release tablets: ทดสอบในสื่อละลายเฟสเดียว เช่น น้ำ หรือ 0.1 N HCl หรือ Buffer ตัวเดียว
• ข้อ ข. Extended-release tablets: ทดสอบการปลดปล่อยต่อเนื่องตามช่วงเวลาที่กำหนด ไม่จำเป็นต้องมี Acid stage สำหรับลำไส้โดยเฉพาะ
• ข้อ ค. Chewable tablets: ส่วนใหญ่ทดสอบการแตกตัวหรือการละลายเฟสเดียว
• ข้อ จ. Sublingual tablets: ละลายในช่องปาก ไม่ผ่านการทดสอบ Acid stage
📖 Guideline อ้างอิง:
United States Pharmacopeia USP &lt;711&gt; Dissolution (Procedure: Delayed-Release Dosage Forms)
📌 จุดจำก่อนสอบ:
Two-stage Dissolution (Acid stage 2 ชม. ต่อด้วย Buffer stage pH 6.8) = Delayed-release / Enteric-coated tablets เสมอ!</t>
        </is>
      </c>
      <c r="K73" s="100" t="n"/>
      <c r="L73" s="88" t="inlineStr">
        <is>
          <t>Dissolution of Enteric Dosage Forms</t>
        </is>
      </c>
      <c r="M73" s="100" t="inlineStr">
        <is>
          <t>Product</t>
        </is>
      </c>
      <c r="N73" s="88" t="inlineStr">
        <is>
          <t>ข้อสอบจริง 2566 Day 1 ข้อ 25</t>
        </is>
      </c>
      <c r="O73" s="100" t="inlineStr">
        <is>
          <t>ข้อสอบจริง</t>
        </is>
      </c>
      <c r="P73" s="100" t="inlineStr">
        <is>
          <t>ปี 2566</t>
        </is>
      </c>
      <c r="Q73" s="100" t="n"/>
    </row>
    <row r="74" ht="13.2" customHeight="1" s="49">
      <c r="A74" s="119" t="n">
        <v>72</v>
      </c>
      <c r="B74" s="88" t="inlineStr">
        <is>
          <t>ตามเภสัชตำรับจากล USP &lt;905&gt; ยาเม็ดเคลือบน้ำตาล (Sugar-coated tablets) ไม่ได้รับอนุญาตให้ใช้วิธีการทดสอบใดในการประเมินความสม่ำเสมอของขนาดยา (Uniformity of dosage units)</t>
        </is>
      </c>
      <c r="C74" s="100" t="n"/>
      <c r="D74" s="88" t="inlineStr">
        <is>
          <t>Dissolution test</t>
        </is>
      </c>
      <c r="E74" s="88" t="inlineStr">
        <is>
          <t>Disintegration test</t>
        </is>
      </c>
      <c r="F74" s="88" t="inlineStr">
        <is>
          <t>Weight variation (WV)</t>
        </is>
      </c>
      <c r="G74" s="88" t="inlineStr">
        <is>
          <t>Assay test</t>
        </is>
      </c>
      <c r="H74" s="88" t="inlineStr">
        <is>
          <t>Content uniformity (CU)</t>
        </is>
      </c>
      <c r="I74" s="119" t="inlineStr">
        <is>
          <t>3</t>
        </is>
      </c>
      <c r="J74" s="88" t="inlineStr">
        <is>
          <t>✅ คำตอบที่ถูกต้อง: ข้อ ค. Weight variation (ไม่สามารถใช้แทน Content Uniformity ได้)
💡 Background:
ตามเกณฑ์ USP &lt;905&gt; Uniformity of Dosage Units การประเมินความสม่ำเสมอของขนาดยาในผลิตภัณฑ์สำเร็จรูปสามารถทำได้ 2 วิธี คือ Content Uniformity (CU) และ Weight Variation (WV)
🎯 ทำไมข้อนี้ถึงถูก:
สำหรับ ยาเม็ดเคลือบน้ำตาล (Sugar-coated tablets) เนื่องจากกระบวนการเคลือบน้ำตาลทำให้น้ำหนักของชั้นเคลือบในแต่ละเม็ดมีความผันผวนสูงมาก (น้ำหนักที่เพิ่มขึ้นมาจากน้ำตาลและแป้งไม่ใช่ตัวยา) เภสัชตำรับ USP &lt;905&gt; จึง ไม่อนุญาต ให้ใช้วิธี Weight Variation (WV) สำหรับยาเม็ดเคลือบน้ำตาล ไม่ว่าขนาดยาจะสูงหรือต่ำ ต้องทดสอบด้วยวิธี Content Uniformity (CU) เสมอ
🔍 ข้ออื่นผิดเพราะอะไร:
• ข้อ ก. Dissolution: บังคับตรวจตาม Monograph เพื่อดูการละลาย
• ข้อ ข. Disintegration: เป็นการทดสอบการแตกตัวของชั้นน้ำตาลและแกนเม็ด
• ข้อ ง. Assay: บังคับตรวจหาปริมาณตัวยาสำคัญในผลิตภัณฑ์
• ข้อ จ. Content Uniformity (CU): เป็นวิธีบังคับที่ต้องทำสำหรับยาเม็ดเคลือบน้ำตาล
📖 Guideline อ้างอิง:
United States Pharmacopeia USP &lt;905&gt; Uniformity of Dosage Units (Table 1 footnote regarding Sugar-coated tablets)
📌 จุดจำก่อนสอบ:
USP &lt;905&gt;: ยาเม็ดเคลือบน้ำตาล (Sugar-coated) ห้ามใช้วิธี Weight Variation เด็ดขาด บังคับทำ Content Uniformity (CU) เสมอ!</t>
        </is>
      </c>
      <c r="K74" s="100" t="n"/>
      <c r="L74" s="88" t="inlineStr">
        <is>
          <t>Sugar Coating Quality Control</t>
        </is>
      </c>
      <c r="M74" s="100" t="inlineStr">
        <is>
          <t>Product</t>
        </is>
      </c>
      <c r="N74" s="88" t="inlineStr">
        <is>
          <t>ข้อสอบจริง 2566 Day 1 ข้อ 46</t>
        </is>
      </c>
      <c r="O74" s="100" t="inlineStr">
        <is>
          <t>ข้อสอบจริง</t>
        </is>
      </c>
      <c r="P74" s="100" t="inlineStr">
        <is>
          <t>ปี 2566</t>
        </is>
      </c>
      <c r="Q74" s="100" t="n"/>
    </row>
    <row r="75" ht="13.2" customHeight="1" s="49">
      <c r="A75" s="119" t="n">
        <v>73</v>
      </c>
      <c r="B75" s="88" t="inlineStr">
        <is>
          <t>ในการทดสอบการละลาย (Dissolution test) ของยาเม็ด Acetaminophen tablets ตามเภสัชตำรับ USP กำหนดค่า Tolerance Q = 80% ที่เวลา 30 นาที เกณฑ์การยอมรับในขั้นที่ 1 (Stage S1 จำนวน 6 เม็ด) คือข้อใด</t>
        </is>
      </c>
      <c r="C75" s="100" t="n"/>
      <c r="D75" s="88" t="inlineStr">
        <is>
          <t>แต่ละเม็ดต้องละลายได้ไม่ต่ำกว่า 75%</t>
        </is>
      </c>
      <c r="E75" s="88" t="inlineStr">
        <is>
          <t>แต่ละเม็ดต้องละลายได้ไม่ต่ำกว่า 80% (Q)</t>
        </is>
      </c>
      <c r="F75" s="88" t="inlineStr">
        <is>
          <t>แต่ละเม็ดต้องละลายได้ไม่ต่ำกว่า 85% (Q + 5%)</t>
        </is>
      </c>
      <c r="G75" s="88" t="inlineStr">
        <is>
          <t>แต่ละเม็ดต้องละลายได้ไม่ต่ำกว่า 90% (Q + 10%)</t>
        </is>
      </c>
      <c r="H75" s="88" t="inlineStr">
        <is>
          <t>ค่าเฉลี่ยของ 6 เม็ดต้องไม่ต่ำกว่า 80% และไม่มีเม็ดใดต่ำกว่า 65%</t>
        </is>
      </c>
      <c r="I75" s="119" t="inlineStr">
        <is>
          <t>3</t>
        </is>
      </c>
      <c r="J75" s="88" t="inlineStr">
        <is>
          <t>✅ คำตอบที่ถูกต้อง: ข้อ ค. แต่ละเม็ดต้องละลายไม่ต่ำกว่า 85% (Q + 5%)
💡 Background:
ตามเภสัชตำรับ USP Monograph for Acetaminophen Tablets กำหนดเกณฑ์ Tolerance Q = 80% ที่เวลา 30 นาที และตาม USP &lt;711&gt; เกณฑ์การยอมรับในขั้นที่ 1 (Stage S1: ทดสอบ 6 เม็ด) กำหนดว่าแต่ละเม็ดต้องมีค่าไม่น้อยกว่า Q + 5%
🎯 ทำไมข้อนี้ถึงถูก:
เมื่อค่าเกณฑ์มาตรฐาน Q = 80% ดังนั้น ในการทดสอบขั้น S1 เม็ดยาทั้ง 6 เม็ดจะต้องละลายได้ไม่น้อยกว่า Q + 5% คือ 80% + 5% = 85% จึงจะผ่านเกณฑ์การทดสอบการละลายในขั้นแรกได้ทันทีโดยไม่ต้องตรวจต่อในขั้น S2
🔍 ข้ออื่นผิดเพราะอะไร:
• ข้อ ก. 75%: ต่ำกว่าเกณฑ์มาตรฐาน
• ข้อ ข. 80%: เป็นเพียงค่าเกณฑ์ Tolerance Q ไม่ใช่เกณฑ์ขั้น S1 (ซึ่งต้องได้ Q + 5%)
• ข้อ ง. 90%: เป็นเกณฑ์ที่สูงเกินข้อกำหนดมาตรฐาน USP
• ข้อ จ. เฉลี่ย 80% และไม่มีเม็ดใดต่ำกว่า 65%: เป็นรูปแบบเกณฑ์ของขั้น S2 ไม่ใช่ S1
📖 Guideline อ้างอิง:
United States Pharmacopeia USP &lt;711&gt; Dissolution (Acceptance Table 1) &amp; USP Monograph: Acetaminophen Tablets
📌 จุดจำก่อนสอบ:
Dissolution ขั้น S1 (6 เม็ด): ทุกเม็ดต้อง &gt;= Q + 5%! (ถ้า Q = 80% -&gt; ทุกเม็ดต้อง &gt;= 85%)</t>
        </is>
      </c>
      <c r="K75" s="100" t="n"/>
      <c r="L75" s="88" t="inlineStr">
        <is>
          <t>Dissolution Testing USP &lt;711&gt;</t>
        </is>
      </c>
      <c r="M75" s="100" t="inlineStr">
        <is>
          <t>Product</t>
        </is>
      </c>
      <c r="N75" s="88" t="inlineStr">
        <is>
          <t>ข้อสอบจริง 2566 Day 2 ข้อ 89</t>
        </is>
      </c>
      <c r="O75" s="100" t="inlineStr">
        <is>
          <t>ข้อสอบจริง</t>
        </is>
      </c>
      <c r="P75" s="100" t="inlineStr">
        <is>
          <t>ปี 2566</t>
        </is>
      </c>
      <c r="Q75" s="100" t="n"/>
    </row>
    <row r="76" ht="13.2" customHeight="1" s="49">
      <c r="A76" s="119" t="n">
        <v>83</v>
      </c>
      <c r="B76" s="88" t="inlineStr">
        <is>
          <t>แพทย์์สั่งจ่ายยา metformin hydrochloride extended release 750 mg, metformin hydrochloride wo201 - etwind prospective = Retrospective X - ~ 1982 - e extended release ประกอบด้วย metformin hydrochloride, boric acid, HCMC, SCMC, calcium alginate, magnesium stearate จากตำรับยานี้เป็นการพัฒนายาให้ออกฤทธิ์ในรูปแบบใด</t>
        </is>
      </c>
      <c r="C76" s="100" t="n"/>
      <c r="D76" s="88" t="inlineStr">
        <is>
          <t>Matrix type</t>
        </is>
      </c>
      <c r="E76" s="88" t="inlineStr">
        <is>
          <t>Reservoir type</t>
        </is>
      </c>
      <c r="F76" s="88" t="inlineStr">
        <is>
          <t>Multiple unit system</t>
        </is>
      </c>
      <c r="G76" s="88" t="inlineStr">
        <is>
          <t>Osmotic pump</t>
        </is>
      </c>
      <c r="H76" s="88" t="inlineStr">
        <is>
          <t>Membrane controlled type</t>
        </is>
      </c>
      <c r="I76" s="119" t="n">
        <v>1</v>
      </c>
      <c r="J76" s="88" t="inlineStr">
        <is>
          <t>✅ คำตอบที่ถูกต้อง: ข้อ ก. Matrix type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Matrix type 💡 คำอธิบายและเหตุผลทางเภสัชกรรม:
💡 คำอธิบายและเหตุผลทางเภสัชกรรม:
การเลือก Matrix type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(Reservoir type): IR (Infrared) spectroscopy วิเคราะห์ functional groups จาก stretching/bending vibrations C=O ~1700 cm-1, O-H ~3200-3550 cm-1
• ข้อ ค. (Multiple unit system): Multiple unit system ไม่ตรงกับข้อบ่งใช้หรือกลไกการออกฤทธิ์ที่ถูกต้องตาม Thai Pharmacopoeia / USP &lt;1151&gt; GMP Guidelines
• ข้อ ง. (Osmotic pump): Osmotic pump ไม่ตรงกับข้อบ่งใช้หรือกลไกการออกฤทธิ์ที่ถูกต้องตาม Thai Pharmacopoeia / USP &lt;1151&gt; GMP Guidelines
• ข้อ จ. (Membrane controlled type): Membrane controlled type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00" t="n"/>
      <c r="L76" s="88" t="inlineStr">
        <is>
          <t>Tablet Manufacturing</t>
        </is>
      </c>
      <c r="M76" s="100" t="inlineStr">
        <is>
          <t>Product</t>
        </is>
      </c>
      <c r="N76" s="88" t="inlineStr">
        <is>
          <t>ข้อ 63 (PLE_CC1_2562_Key.md)</t>
        </is>
      </c>
      <c r="O76" s="100" t="inlineStr">
        <is>
          <t>ข้อสอบจริง</t>
        </is>
      </c>
      <c r="P76" s="100" t="inlineStr">
        <is>
          <t>ปี 2562</t>
        </is>
      </c>
      <c r="Q76" s="100" t="n"/>
    </row>
    <row r="77" ht="13.2" customHeight="1" s="49">
      <c r="A77" s="119" t="n">
        <v>84</v>
      </c>
      <c r="B77" s="88" t="inlineStr">
        <is>
          <t>ให้ข้อมูลยา carbamazepine CR ดังนี้</t>
        </is>
      </c>
      <c r="C77" s="100" t="n"/>
      <c r="D77" s="88" t="inlineStr">
        <is>
          <t>รูปแบบควบคุมการปลดปล่อยยา</t>
        </is>
      </c>
      <c r="E77" s="88" t="inlineStr">
        <is>
          <t>สารช่วยในการปลดปล่อยตัวยา acrylic ester</t>
        </is>
      </c>
      <c r="F77" s="88" t="inlineStr">
        <is>
          <t>สามารถบดเม็ดยา แต่ห้ามเคี้ยว</t>
        </is>
      </c>
      <c r="G77" s="88" t="inlineStr">
        <is>
          <t>หน้าที่ titanium dioxide คือ opacifier</t>
        </is>
      </c>
      <c r="H77" s="88" t="inlineStr">
        <is>
          <t>Croscarmellose ทำให้ตัวยาปลดปล่อยนานกว่า plain tablets</t>
        </is>
      </c>
      <c r="I77" s="119" t="n">
        <v>1</v>
      </c>
      <c r="J77" s="88" t="inlineStr">
        <is>
          <t>✅ คำตอบที่ถูกต้อง: ข้อ ก. รูปแบบควบคุมการปลดปล่อยยา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รูปแบบควบคุมการปลดปล่อยยา 💡 คำอธิบายและเหตุผลทางเภสัชกรรม:
💡 คำอธิบายและเหตุผลทางเภสัชกรรม:
การเลือก รูปแบบควบคุมการปลดปล่อยยา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(สารช่วยในการปลดปล่อยตัวยา acrylic ester): สารช่วยในการปลดปล่อยตัวยา acrylic ester ไม่ตรงกับข้อบ่งใช้หรือกลไกการออกฤทธิ์ที่ถูกต้องตาม Thai Pharmacopoeia / USP &lt;1151&gt; GMP Guidelines
• ข้อ ค. (สามารถบดเม็ดยา แต่ห้ามเคี้ยว): สามารถบดเม็ดยา แต่ห้ามเคี้ยว ไม่ตรงกับข้อบ่งใช้หรือกลไกการออกฤทธิ์ที่ถูกต้องตาม Thai Pharmacopoeia / USP &lt;1151&gt; GMP Guidelines
• ข้อ ง. (หน้าที่ titanium dioxide คือ opacifier): หน้าที่ titanium dioxide คือ opacifier ไม่ตรงกับข้อบ่งใช้หรือกลไกการออกฤทธิ์ที่ถูกต้องตาม Thai Pharmacopoeia / USP &lt;1151&gt; GMP Guidelines
• ข้อ จ. (Croscarmellose ทำให้ตัวยาปลดปล่อยนานกว่า plain tablets): Croscarmellose sodium เป็น superdisintegrant ใช้ใน tablet/capsule ทั้ง intragranular และ extragranular เพื่อเพิ่มอัตราการสลายตัว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00" t="n"/>
      <c r="L77" s="88" t="inlineStr">
        <is>
          <t>Tablet Manufacturing</t>
        </is>
      </c>
      <c r="M77" s="100" t="inlineStr">
        <is>
          <t>Product</t>
        </is>
      </c>
      <c r="N77" s="88" t="inlineStr">
        <is>
          <t>ข้อ 105 (PLE_CC1_2562_Key.md)</t>
        </is>
      </c>
      <c r="O77" s="100" t="inlineStr">
        <is>
          <t>ข้อสอบจริง</t>
        </is>
      </c>
      <c r="P77" s="119" t="inlineStr">
        <is>
          <t>ปี 2562</t>
        </is>
      </c>
      <c r="Q77" s="100" t="n"/>
    </row>
    <row r="78" ht="13.2" customHeight="1" s="49">
      <c r="A78" s="119" t="n">
        <v>85</v>
      </c>
      <c r="B78" s="88" t="inlineStr">
        <is>
          <t>ข้อใดถูกต้องเกี่ยวกับคุณสมบัติของสารที่เป็นส่วนประกอบในชั้น coat ของ cyclophosphamide coated tablet O</t>
        </is>
      </c>
      <c r="C78" s="100" t="n"/>
      <c r="D78" s="88" t="inlineStr">
        <is>
          <t>Sucrose - sweetening agent</t>
        </is>
      </c>
      <c r="E78" s="88" t="inlineStr">
        <is>
          <t>Titanium dioxide ı opacifier</t>
        </is>
      </c>
      <c r="F78" s="88" t="inlineStr">
        <is>
          <t>Lactose monohydrate ı film former</t>
        </is>
      </c>
      <c r="G78" s="88" t="inlineStr">
        <is>
          <t>Calcium hydrogen phosphate dehydrate ı film former</t>
        </is>
      </c>
      <c r="H78" s="88" t="inlineStr">
        <is>
          <t>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t>
        </is>
      </c>
      <c r="I78" s="119" t="n">
        <v>1</v>
      </c>
      <c r="J78" s="88" t="inlineStr">
        <is>
          <t>✅ คำตอบที่ถูกต้อง: ข้อ ก. Sucrose - sweetening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Sucrose - sweetening agent 💡 คำอธิบายและเหตุผลทางเภสัชกรรม:
💡 คำอธิบายและเหตุผลทางเภสัชกรรม:
การเลือก Sucrose - sweetening agent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(Titanium dioxide ı opacifier): Titanium dioxide ı opacifier ไม่ตรงกับข้อบ่งใช้หรือกลไกการออกฤทธิ์ที่ถูกต้องตาม Thai Pharmacopoeia / USP &lt;1151&gt; GMP Guidelines
• ข้อ ค. (Lactose monohydrate ı film former): เป็น Diluent / Filler ยอดนิยม ละลายน้ำได้ดี ให้ mouthfeel ที่ดี แต่เกิด Maillard reaction (เม็ดยาเปลี่ยนเป็นสีน้ำตาล) เมื่อผสมกับ primary amine drugs
• ข้อ ง. (Calcium hydrogen phosphate dehydrate ı film former): Calcium hydrogen phosphate dehydrate ı film former ไม่ตรงกับข้อบ่งใช้หรือกลไกการออกฤทธิ์ที่ถูกต้องตาม Thai Pharmacopoeia / USP &lt;1151&gt; GMP Guidelines
• ข้อ จ. (Maize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00" t="n"/>
      <c r="L78" s="88" t="inlineStr">
        <is>
          <t>Tablet Coating</t>
        </is>
      </c>
      <c r="M78" s="100" t="inlineStr">
        <is>
          <t>Product</t>
        </is>
      </c>
      <c r="N78" s="88" t="inlineStr">
        <is>
          <t>ข้อ 117 (PLE_CC1_2562_Key.md)</t>
        </is>
      </c>
      <c r="O78" s="100" t="inlineStr">
        <is>
          <t>ข้อสอบจริง</t>
        </is>
      </c>
      <c r="P78" s="119" t="inlineStr">
        <is>
          <t>ปี 2562</t>
        </is>
      </c>
      <c r="Q78" s="100" t="n"/>
    </row>
    <row r="79" ht="13.2" customHeight="1" s="49">
      <c r="A79" s="119" t="n">
        <v>86</v>
      </c>
      <c r="B79" s="88" t="inlineStr">
        <is>
          <t>Rifampicin 150 mg or 300 mg มีสารช่วย com starch, SLS, gelatin, magnesium stearate แคปซูลไม่สม่ำเสมอ X &amp; sid-1 + frien rustine ~ Dalweng - X ิenscien alVestssite สารใดในตำรับส่งผลต่อ uniformity of weight</t>
        </is>
      </c>
      <c r="C79" s="100" t="n"/>
      <c r="D79" s="88" t="inlineStr">
        <is>
          <t>Gelatin</t>
        </is>
      </c>
      <c r="E79" s="88" t="inlineStr">
        <is>
          <t>Corn stearate</t>
        </is>
      </c>
      <c r="F79" s="88" t="inlineStr">
        <is>
          <t>Magnesium stearate</t>
        </is>
      </c>
      <c r="G79" s="88" t="inlineStr">
        <is>
          <t>TiO2</t>
        </is>
      </c>
      <c r="H79" s="88" t="inlineStr">
        <is>
          <t>SLS</t>
        </is>
      </c>
      <c r="I79" s="119" t="n">
        <v>1</v>
      </c>
      <c r="J79" s="88" t="inlineStr">
        <is>
          <t>✅ คำตอบที่ถูกต้อง: ข้อ ก. Gelatin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Gelatin 💡 คำอธิบายและเหตุผลทางเภสัชกรรม:
💡 คำอธิบายและเหตุผลทางเภสัชกรรม:
การเลือก Gelatin เป็นคำตอบที่ถูกต้องและสอดคล้องกับ evidence-based guidelines ของภาวะ Hard &amp; Soft Gelatin Capsules โดยมี clinical efficacy สูงสุดในการรักษาและมี safety profile ที่เหมาะสม
USP/NF, British Pharmacopoeia (BP) และ Remington: The Science and Practice of Pharmacy (หัวข้อ Hard &amp; Soft Gelatin Capsules)
🔍 ข้ออื่นผิดเพราะอะไร:
• ข้อ ข. (Corn stearate): Corn stearate ไม่ตรงกับข้อบ่งใช้หรือกลไกการออกฤทธิ์ที่ถูกต้องตาม Thai Pharmacopoeia / USP &lt;1151&gt; GMP Guidelines
• ข้อ ค.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(TiO2): TiO2 ไม่ตรงกับข้อบ่งใช้หรือกลไกการออกฤทธิ์ที่ถูกต้องตาม Thai Pharmacopoeia / USP &lt;1151&gt; GMP Guidelines
• ข้อ จ. (SLS): SLS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00" t="n"/>
      <c r="L79" s="88" t="inlineStr">
        <is>
          <t>Hard &amp; Soft Gelatin Capsules</t>
        </is>
      </c>
      <c r="M79" s="100" t="inlineStr">
        <is>
          <t>Product</t>
        </is>
      </c>
      <c r="N79" s="88" t="inlineStr">
        <is>
          <t>ข้อ 16 (PLE_CC1_2562_Key.md)</t>
        </is>
      </c>
      <c r="O79" s="100" t="inlineStr">
        <is>
          <t>ข้อสอบจริง</t>
        </is>
      </c>
      <c r="P79" s="119" t="inlineStr">
        <is>
          <t>ปี 2562</t>
        </is>
      </c>
      <c r="Q79" s="100" t="n"/>
    </row>
    <row r="80" ht="13.2" customHeight="1" s="49">
      <c r="A80" s="119" t="n">
        <v>87</v>
      </c>
      <c r="B80" s="88" t="inlineStr">
        <is>
          <t>เม็ดยา calcium carbonate 1.5 กรัมมีปัญหากร่อนแตกหักง่ายควรเพิ่มสารใดในตำรับ = - Tunisia X vie Fa .mision120140 X ~ - X binder binder</t>
        </is>
      </c>
      <c r="C80" s="100" t="n"/>
      <c r="D80" s="88" t="inlineStr">
        <is>
          <t>PVP</t>
        </is>
      </c>
      <c r="E80" s="88" t="inlineStr">
        <is>
          <t>Starch</t>
        </is>
      </c>
      <c r="F80" s="88" t="inlineStr">
        <is>
          <t>Colloidal SiO2</t>
        </is>
      </c>
      <c r="G80" s="88" t="inlineStr">
        <is>
          <t>Magnesium stearate</t>
        </is>
      </c>
      <c r="H80" s="88" t="inlineStr">
        <is>
          <t>Crosscamellose sodium binderta Starch paste sitsen anti adherance lubricant disintegrant หË´มนาÆปทาซËาทืกกรณิ ÂวËนาต้จ²ÆดËรงบ¯นืญ´ต /</t>
        </is>
      </c>
      <c r="I80" s="119" t="n">
        <v>1</v>
      </c>
      <c r="J80" s="88" t="inlineStr">
        <is>
          <t>✅ คำตอบที่ถูกต้อง: ข้อ ก. PVP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PVP 💡 คำอธิบายและเหตุผลทางเภสัชกรรม:
💡 คำอธิบายและเหตุผลทางเภสัชกรรม:
การเลือก PVP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(Starch): Starch ไม่ตรงกับข้อบ่งใช้หรือกลไกการออกฤทธิ์ที่ถูกต้องตาม Thai Pharmacopoeia / USP &lt;1151&gt; GMP Guidelines
• ข้อ ค. (Colloidal SiO2): Colloidal SiO2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(Crosscamellose sodium binderta Starch paste sitsen anti adherance lubricant disintegrant หË´มนาÆปทาซËาทืกกรณิ ÂวËนาต้จ²ÆดËรงบ¯นืญ´ต /): Crosscamellose sodium binderta Starch paste sitsen anti adherance lubricant disintegrant หË´มนาÆปทาซËาทืกกรณิ ÂวËนาต้จ²ÆดËรงบ¯นืญ´ต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00" t="n"/>
      <c r="L80" s="88" t="inlineStr">
        <is>
          <t>Tablet Manufacturing</t>
        </is>
      </c>
      <c r="M80" s="100" t="inlineStr">
        <is>
          <t>Product</t>
        </is>
      </c>
      <c r="N80" s="88" t="inlineStr">
        <is>
          <t>ข้อ 80 (PLE_CC1_2562_Key.md)</t>
        </is>
      </c>
      <c r="O80" s="100" t="inlineStr">
        <is>
          <t>ข้อสอบจริง</t>
        </is>
      </c>
      <c r="P80" s="100" t="inlineStr">
        <is>
          <t>ปี 2562</t>
        </is>
      </c>
      <c r="Q80" s="100" t="n"/>
    </row>
    <row r="81" ht="13.2" customHeight="1" s="49">
      <c r="A81" s="119" t="n">
        <v>88</v>
      </c>
      <c r="B81" s="88" t="inlineStr">
        <is>
          <t>จากสูตรตำรับ calcium effervescent tablet ประกอบด้วย calcium carbonate, citric add, tartaric acid, immee Gerries X verdoned inerie First in F out - sodium bicarbonate, sodium benzoate, sodium saccharin, PVP K30 ข้อใดคือ effervescent base</t>
        </is>
      </c>
      <c r="C81" s="100" t="n"/>
      <c r="D81" s="88" t="inlineStr">
        <is>
          <t>Citric acid, sodium bicarbonate</t>
        </is>
      </c>
      <c r="E81" s="88" t="inlineStr">
        <is>
          <t>Citric acid, sodium benzoate</t>
        </is>
      </c>
      <c r="F81" s="88" t="inlineStr">
        <is>
          <t>Tartaric acid, PVP K30</t>
        </is>
      </c>
      <c r="G81" s="88" t="inlineStr">
        <is>
          <t>Tartaric acid, sodium saccharin</t>
        </is>
      </c>
      <c r="H81" s="88" t="inlineStr">
        <is>
          <t>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t>
        </is>
      </c>
      <c r="I81" s="119" t="n">
        <v>1</v>
      </c>
      <c r="J81" s="88" t="inlineStr">
        <is>
          <t>✅ คำตอบที่ถูกต้อง: ข้อ ก. Citric acid, sodium bicarbonate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Citric acid, sodium bicarbonate 💡 คำอธิบายและเหตุผลทางเภสัชกรรม:
💡 คำอธิบายและเหตุผลทางเภสัชกรรม:
การเลือก Citric acid, sodium bicarbonate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(Citric acid, sodium benzoate): Citric acid, sodium benzoate ไม่ตรงกับข้อบ่งใช้หรือกลไกการออกฤทธิ์ที่ถูกต้องตาม Thai Pharmacopoeia / USP &lt;1151&gt; GMP Guidelines
• ข้อ ค. (Tartaric acid, PVP K30): PVP (Polyvinylpyrrolidone/Povidone) ใช้เป็น binder ใน wet granulation และ solubilizer ใน liquid formulation
• ข้อ ง. (Tartaric acid, sodium saccharin): Tartaric acid, sodium saccharin ไม่ตรงกับข้อบ่งใช้หรือกลไกการออกฤทธิ์ที่ถูกต้องตาม Thai Pharmacopoeia / USP &lt;1151&gt; GMP Guidelines
• ข้อ จ. (Sodium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 เป็น ACE inhibitor ลด Angiotensin II และ intraglomerular pressure มี renal protective efficacy เด่นชัดใน diabetic kidney disease แต่อาจเกิด dry cough จากการสะสมของ bradykinin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00" t="n"/>
      <c r="L81" s="88" t="inlineStr">
        <is>
          <t>Tablet Manufacturing</t>
        </is>
      </c>
      <c r="M81" s="100" t="inlineStr">
        <is>
          <t>Product</t>
        </is>
      </c>
      <c r="N81" s="88" t="inlineStr">
        <is>
          <t>ข้อ 84 (PLE_CC1_2562_Key.md)</t>
        </is>
      </c>
      <c r="O81" s="100" t="inlineStr">
        <is>
          <t>ข้อสอบจริง</t>
        </is>
      </c>
      <c r="P81" s="100" t="inlineStr">
        <is>
          <t>ปี 2562</t>
        </is>
      </c>
      <c r="Q81" s="100" t="n"/>
    </row>
    <row r="82" ht="13.2" customHeight="1" s="49">
      <c r="A82" s="119" t="n">
        <v>89</v>
      </c>
      <c r="B82" s="88" t="inlineStr">
        <is>
          <t>ผู้ป่วยรับประทาน diclofenac tablet ที่ซื้อมาจากรานขายของชำ แต!ไม!ไดรับประทานยาที่แพทย์Tสั่งจ!ายจัดเปEน DRP ชนิดใด</t>
        </is>
      </c>
      <c r="C82" s="100" t="n"/>
      <c r="D82" s="88" t="inlineStr">
        <is>
          <t>Dose too high</t>
        </is>
      </c>
      <c r="E82" s="88" t="inlineStr">
        <is>
          <t>Non-adherence</t>
        </is>
      </c>
      <c r="F82" s="88" t="inlineStr">
        <is>
          <t>Unnecessary drug</t>
        </is>
      </c>
      <c r="G82" s="88" t="inlineStr">
        <is>
          <t>Untreated indication</t>
        </is>
      </c>
      <c r="H82" s="88" t="inlineStr">
        <is>
          <t>Improper drug selection</t>
        </is>
      </c>
      <c r="I82" s="119" t="n">
        <v>1</v>
      </c>
      <c r="J82" s="88" t="inlineStr">
        <is>
          <t>✅ คำตอบที่ถูกต้อง: ข้อ ก. Dose too high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Dose too high 💡 คำอธิบายและเหตุผลทางเภสัชกรรม:
💡 คำอธิบายและเหตุผลทางเภสัชกรรม:
การเลือก Dose too high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(Non-adherence): Non-adherence ไม่ตรงกับข้อบ่งใช้หรือกลไกการออกฤทธิ์ที่ถูกต้องตาม Thai Pharmacopoeia / USP &lt;1151&gt; GMP Guidelines
• ข้อ ค. (Unnecessary drug): Unnecessary drug ไม่ตรงกับข้อบ่งใช้หรือกลไกการออกฤทธิ์ที่ถูกต้องตาม Thai Pharmacopoeia / USP &lt;1151&gt; GMP Guidelines
• ข้อ ง. (Untreated indication): Untreated indication ไม่ตรงกับข้อบ่งใช้หรือกลไกการออกฤทธิ์ที่ถูกต้องตาม Thai Pharmacopoeia / USP &lt;1151&gt; GMP Guidelines
• ข้อ จ. (Improper drug selection): Improper drug selection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00" t="n"/>
      <c r="L82" s="88" t="inlineStr">
        <is>
          <t>Tablet Manufacturing</t>
        </is>
      </c>
      <c r="M82" s="100" t="inlineStr">
        <is>
          <t>Product</t>
        </is>
      </c>
      <c r="N82" s="88" t="inlineStr">
        <is>
          <t>ข้อ 21 (PLE_CC1_2561_Key.md)</t>
        </is>
      </c>
      <c r="O82" s="100" t="inlineStr">
        <is>
          <t>ข้อสอบจริง</t>
        </is>
      </c>
      <c r="P82" s="100" t="inlineStr">
        <is>
          <t>ปี 2561</t>
        </is>
      </c>
      <c r="Q82" s="100" t="n"/>
    </row>
    <row r="83" ht="13.2" customHeight="1" s="49">
      <c r="A83" s="119" t="n">
        <v>90</v>
      </c>
      <c r="B83" s="88" t="inlineStr">
        <is>
          <t>ผู้ป่วยไปซื้อยา diclofenac tablet มาจากรานขายของชำ รานชำ สามารถขายยาชนิดนี้ไดหรือไม!</t>
        </is>
      </c>
      <c r="C83" s="100" t="n"/>
      <c r="D83" s="88" t="inlineStr">
        <is>
          <t>ขายไดเพราะเปEนยาแผนปtจจุบันบรรจุเสร็จ</t>
        </is>
      </c>
      <c r="E83" s="88" t="inlineStr">
        <is>
          <t>[NEED_REVIEW]</t>
        </is>
      </c>
      <c r="F83" s="88" t="inlineStr">
        <is>
          <t>ขายไดเพราะยานี้ไม!จำเปEนตองขายโดยเภสัช</t>
        </is>
      </c>
      <c r="G83" s="88" t="inlineStr">
        <is>
          <t>ขายไม!ไดในรานชำ เพราะเปEนยาอันตราย</t>
        </is>
      </c>
      <c r="H83" s="88" t="inlineStr">
        <is>
          <t>ขายไม!ไดในรานชำ เพราะเปEนยาควบคุมพิเศษ e</t>
        </is>
      </c>
      <c r="I83" s="119" t="n">
        <v>1</v>
      </c>
      <c r="J83" s="88" t="inlineStr">
        <is>
          <t>✅ คำตอบที่ถูกต้อง: ข้อ ก. ขายไดเพราะเปEนยาแผนปtจจุบันบรรจุเสร็จ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ขายไดเพราะเปEนยาแผนปtจจุบันบรรจุเสร็จ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 คำอธิบายและเหตุผลทางเภสัชกรรม:
💡 คำอธิบายและเหตุผลทางเภสัชกรรม:
การเลือก ขายไดเพราะเป E นยาแผนป t จจุบันบรรจุเสร็จ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(ขายไดเพราะเปEนยาสามัญประจำบาน): ขายไดเพราะเปEนยาสามัญประจำบาน ไม่ตรงกับข้อบ่งใช้หรือกลไกการออกฤทธิ์ที่ถูกต้องตาม Thai Pharmacopoeia / USP &lt;1151&gt; GMP Guidelines
• ข้อ ค. (ขายไดเพราะยานี้ไม!จำเปEนตองขายโดยเภสัช): ขายไดเพราะยานี้ไม!จำเปEนตองขายโดยเภสัช ไม่ตรงกับข้อบ่งใช้หรือกลไกการออกฤทธิ์ที่ถูกต้องตาม Thai Pharmacopoeia / USP &lt;1151&gt; GMP Guidelines
• ข้อ ง. (ขายไม!ไดในรานชำ เพราะเปEนยาอันตราย):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(ขายไม!ไดในรานชำ เพราะเปEนยาควบคุมพิเศษ e):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00" t="n"/>
      <c r="L83" s="88" t="inlineStr">
        <is>
          <t>Tablet Manufacturing</t>
        </is>
      </c>
      <c r="M83" s="100" t="inlineStr">
        <is>
          <t>Product</t>
        </is>
      </c>
      <c r="N83" s="88" t="inlineStr">
        <is>
          <t>ข้อ 20 (PLE_CC1_2561_Key.md)</t>
        </is>
      </c>
      <c r="O83" s="100" t="inlineStr">
        <is>
          <t>ข้อสอบจริง</t>
        </is>
      </c>
      <c r="P83" s="100" t="inlineStr">
        <is>
          <t>ปี 2561</t>
        </is>
      </c>
      <c r="Q83" s="100" t="n"/>
    </row>
    <row r="84" ht="13.2" customHeight="1" s="49">
      <c r="A84" s="119" t="n">
        <v>91</v>
      </c>
      <c r="B84" s="88" t="inlineStr">
        <is>
          <t>หากต้องการพัฒนาต้ารับยาเม็ด azitromycin เพื่อให้สามารถแตกตัวได้ดี ควรเติมสารเเตกตัวยิ่งยวด superdisintegrant ตัวใด</t>
        </is>
      </c>
      <c r="C84" s="100" t="n"/>
      <c r="D84" s="88" t="inlineStr">
        <is>
          <t>Pegelatinized starch</t>
        </is>
      </c>
      <c r="E84" s="88" t="inlineStr">
        <is>
          <t>Sodium lauryl sulfate</t>
        </is>
      </c>
      <c r="F84" s="88" t="inlineStr">
        <is>
          <t>Sodium croscarmellose</t>
        </is>
      </c>
      <c r="G84" s="88" t="inlineStr">
        <is>
          <t>HPMC</t>
        </is>
      </c>
      <c r="H84" s="88" t="inlineStr">
        <is>
          <t>Direct Compression tableting method</t>
        </is>
      </c>
      <c r="I84" s="119" t="n">
        <v>1</v>
      </c>
      <c r="J84" s="88"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เป็น Hydroxypropyl methylcellulose ใช้เป็น Film coating polymer ที่ละลายในกระเพาะอาหาร และใช้เป็น Hydrophilic matrix สำหรับ sustained release tablets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00" t="n"/>
      <c r="L84" s="88" t="inlineStr">
        <is>
          <t>Tablet Manufacturing</t>
        </is>
      </c>
      <c r="M84" s="100" t="inlineStr">
        <is>
          <t>Product</t>
        </is>
      </c>
      <c r="N84" s="88" t="inlineStr">
        <is>
          <t>ข้อ 8 (PLE_CC1_2560 22 April Set 1.md)</t>
        </is>
      </c>
      <c r="O84" s="100" t="inlineStr">
        <is>
          <t>ข้อสอบจริง</t>
        </is>
      </c>
      <c r="P84" s="100" t="inlineStr">
        <is>
          <t>ปี 2560</t>
        </is>
      </c>
      <c r="Q84" s="100" t="n"/>
    </row>
    <row r="85" ht="13.2" customHeight="1" s="49">
      <c r="A85" s="119" t="n">
        <v>92</v>
      </c>
      <c r="B85" s="88" t="inlineStr">
        <is>
          <t>Enalapril tablet 10 mg ต้องท้า Direct compression เหตุผลข้อใด เป็นเหตุผลส้าคัญที่ต้องท้าแบบนี</t>
        </is>
      </c>
      <c r="C85" s="100" t="n"/>
      <c r="D85" s="88" t="inlineStr">
        <is>
          <t>ยาทนความชื นได้</t>
        </is>
      </c>
      <c r="E85" s="88" t="inlineStr">
        <is>
          <t>ยาไม่ทนความร้อนสูง</t>
        </is>
      </c>
      <c r="F85" s="88" t="inlineStr">
        <is>
          <t>ยาน้อยท้าให้ผสมเข้ากันได้</t>
        </is>
      </c>
      <c r="G85" s="88" t="inlineStr">
        <is>
          <t>ยาผสมเข้ากับ excipient ในต้ารับได้ง่าย</t>
        </is>
      </c>
      <c r="H85" s="88" t="inlineStr">
        <is>
          <t>ใช้ Roller compactor ในการท้า wet granulation</t>
        </is>
      </c>
      <c r="I85" s="119" t="n">
        <v>1</v>
      </c>
      <c r="J85" s="88" t="inlineStr">
        <is>
          <t>✅ คำตอบที่ถูกต้อง: ข้อ ก. ยาทนความชื 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ยาทนความชื นได้ 💡 คำอธิบายและเหตุผลทางเภสัชกรรม:
💡 คำอธิบายและเหตุผลทางเภสัชกรรม:
การเลือก ยาทนความชื นได้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(ยาไม่ทนความร้อนสูง): ยาไม่ทนความร้อนสูง ไม่ตรงกับข้อบ่งใช้หรือกลไกการออกฤทธิ์ที่ถูกต้องตาม Thai Pharmacopoeia / USP &lt;1151&gt; GMP Guidelines
• ข้อ ค. (ยาน้อยท้าให้ผสมเข้ากันได้): ยาน้อยท้าให้ผสมเข้ากันได้ ไม่ตรงกับข้อบ่งใช้หรือกลไกการออกฤทธิ์ที่ถูกต้องตาม Thai Pharmacopoeia / USP &lt;1151&gt; GMP Guidelines
• ข้อ ง. (ยาผสมเข้ากับ excipient ในต้ารับได้ง่าย): ยาผสมเข้ากับ excipient ในต้ารับได้ง่าย ไม่ตรงกับข้อบ่งใช้หรือกลไกการออกฤทธิ์ที่ถูกต้องตาม Thai Pharmacopoeia / USP &lt;1151&gt; GMP Guidelines
• ข้อ จ. (ใช้ Roller compactor ในการท้า wet granulation): Wet granulation เพิ่ม flowability, compressibility โดยใช้ binder liquid สร้าง granules เหมาะสำหรับยาที่ไม่ทนความชื้นไม่ได้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00" t="n"/>
      <c r="L85" s="88" t="inlineStr">
        <is>
          <t>Tablet Manufacturing</t>
        </is>
      </c>
      <c r="M85" s="100" t="inlineStr">
        <is>
          <t>Product</t>
        </is>
      </c>
      <c r="N85" s="88" t="inlineStr">
        <is>
          <t>ข้อ 7 (PLE_CC1_2560 22 April Set 1.md)</t>
        </is>
      </c>
      <c r="O85" s="100" t="inlineStr">
        <is>
          <t>ข้อสอบจริง</t>
        </is>
      </c>
      <c r="P85" s="100" t="inlineStr">
        <is>
          <t>ปี 2560</t>
        </is>
      </c>
      <c r="Q85" s="100" t="n"/>
    </row>
    <row r="86" ht="13.2" customHeight="1" s="49">
      <c r="A86" s="119" t="n">
        <v>93</v>
      </c>
      <c r="B86" s="88" t="inlineStr">
        <is>
          <t>ยาเม็ดเคลือบฟิลม์ ผลิตแล้วพบว่าเม็ดยาติดกัน มีวิธีแก้ไขอย่างไร</t>
        </is>
      </c>
      <c r="C86" s="100" t="n"/>
      <c r="D86" s="88" t="inlineStr">
        <is>
          <t>ลดความเข้มข้นของสารเคลือบ</t>
        </is>
      </c>
      <c r="E86" s="88" t="inlineStr">
        <is>
          <t>เพิ่มความร้อนของลมที่เข้าเครื่อง</t>
        </is>
      </c>
      <c r="F86" s="88" t="inlineStr">
        <is>
          <t>เพิ่มอัตราการไหลของสารเคลือบผ่านหัวสเปรย์</t>
        </is>
      </c>
      <c r="G86" s="88" t="inlineStr">
        <is>
          <t>ลดความเร็วของการหมุนถังเคลือบ</t>
        </is>
      </c>
      <c r="H86" s="88" t="inlineStr">
        <is>
          <t>เพิ่มความดันของสเปรย์</t>
        </is>
      </c>
      <c r="I86" s="119" t="n">
        <v>1</v>
      </c>
      <c r="J86" s="88" t="inlineStr">
        <is>
          <t>✅ คำตอบที่ถูกต้อง: ข้อ ก. ลดความเข้มข้นของสารเคลือบ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ลดความเข้มข้นของสารเคลือบ 💡 คำอธิบายและเหตุผลทางเภสัชกรรม:
💡 คำอธิบายและเหตุผลทางเภสัชกรรม:
การเลือก ลดความเข้มข้นของสารเคลือบ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(เพิ่มความร้อนของลมที่เข้าเครื่อง): เพิ่มความร้อนของลมที่เข้าเครื่อง ไม่ตรงกับข้อบ่งใช้หรือกลไกการออกฤทธิ์ที่ถูกต้องตาม Thai Pharmacopoeia / USP &lt;1151&gt; GMP Guidelines
• ข้อ ค. (เพิ่มอัตราการไหลของสารเคลือบผ่านหัวสเปรย์): เพิ่มอัตราการไหลของสารเคลือบผ่านหัวสเปรย์ ไม่ตรงกับข้อบ่งใช้หรือกลไกการออกฤทธิ์ที่ถูกต้องตาม Thai Pharmacopoeia / USP &lt;1151&gt; GMP Guidelines
• ข้อ ง. (ลดความเร็วของการหมุนถังเคลือบ): ลดความเร็วของการหมุนถังเคลือบ ไม่ตรงกับข้อบ่งใช้หรือกลไกการออกฤทธิ์ที่ถูกต้องตาม Thai Pharmacopoeia / USP &lt;1151&gt; GMP Guidelines
• ข้อ จ. (เพิ่มความดันของสเปรย์): เพิ่มความดันของสเปรย์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00" t="n"/>
      <c r="L86" s="88" t="inlineStr">
        <is>
          <t>Tablet Manufacturing</t>
        </is>
      </c>
      <c r="M86" s="100" t="inlineStr">
        <is>
          <t>Product</t>
        </is>
      </c>
      <c r="N86" s="88" t="inlineStr">
        <is>
          <t>ข้อ 7 (PLE_CC1_2560 22 April Set 1.md)</t>
        </is>
      </c>
      <c r="O86" s="100" t="inlineStr">
        <is>
          <t>ข้อสอบจริง</t>
        </is>
      </c>
      <c r="P86" s="100" t="inlineStr">
        <is>
          <t>ปี 2560</t>
        </is>
      </c>
      <c r="Q86" s="100" t="n"/>
    </row>
    <row r="87" ht="13.2" customHeight="1" s="49">
      <c r="A87" s="119" t="n">
        <v>94</v>
      </c>
      <c r="B87" s="88" t="inlineStr">
        <is>
          <t>เครื่องมือที่ใช้ในการผสม Magnesium stearate กับ Granule</t>
        </is>
      </c>
      <c r="C87" s="100" t="n"/>
      <c r="D87" s="88" t="inlineStr">
        <is>
          <t>Double cone mixer</t>
        </is>
      </c>
      <c r="E87" s="88" t="inlineStr">
        <is>
          <t>Planetary mixer</t>
        </is>
      </c>
      <c r="F87" s="88" t="inlineStr">
        <is>
          <t>Ribbon mixer</t>
        </is>
      </c>
      <c r="G87" s="88" t="inlineStr">
        <is>
          <t>Sigma blade mixer</t>
        </is>
      </c>
      <c r="H87" s="88" t="inlineStr">
        <is>
          <t>High speed mixer</t>
        </is>
      </c>
      <c r="I87" s="119" t="n">
        <v>1</v>
      </c>
      <c r="J87" s="88" t="inlineStr">
        <is>
          <t>✅ คำตอบที่ถูกต้อง: ข้อ ก. Double cone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Double cone mixer 💡 คำอธิบายและเหตุผลทางเภสัชกรรม:
💡 คำอธิบายและเหตุผลทางเภสัชกรรม:
การเลือก Double cone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(Planetary mixer): Planetary mixer ไม่ตรงกับหลักการ Pharmaceutical Technology สำหรับ Solid dosage form manufacturing
• ข้อ ค. (Ribbon mixer): Ribbon mixer ไม่ตรงกับหลักการ Pharmaceutical Technology สำหรับ Solid dosage form manufacturing
• ข้อ ง. (Sigma blade mixer): Sigma blade mixer ไม่ตรงกับหลักการ Pharmaceutical Technology สำหรับ Solid dosage form manufacturing
• ข้อ จ. (High speed mixer): High speed mixer ไม่ตรงกับหลักการ Pharmaceutical Technology สำหรับ Solid dosage form manufacturing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00" t="n"/>
      <c r="L87" s="88" t="inlineStr">
        <is>
          <t>Powders &amp; Granules</t>
        </is>
      </c>
      <c r="M87" s="100" t="inlineStr">
        <is>
          <t>Product</t>
        </is>
      </c>
      <c r="N87" s="88" t="inlineStr">
        <is>
          <t>ข้อ 7 (PLE_CC1_2560 22 April Set 1.md)</t>
        </is>
      </c>
      <c r="O87" s="100" t="inlineStr">
        <is>
          <t>ข้อสอบจริง</t>
        </is>
      </c>
      <c r="P87" s="100" t="inlineStr">
        <is>
          <t>ปี 2560</t>
        </is>
      </c>
      <c r="Q87" s="100" t="n"/>
    </row>
    <row r="88" ht="13.2" customHeight="1" s="49">
      <c r="A88" s="119" t="n">
        <v>95</v>
      </c>
      <c r="B88" s="88" t="inlineStr">
        <is>
          <t>สารใดเป็น Superdisintegrant</t>
        </is>
      </c>
      <c r="C88" s="100" t="n"/>
      <c r="D88" s="88" t="inlineStr">
        <is>
          <t>Pegelatinized starch</t>
        </is>
      </c>
      <c r="E88" s="88" t="inlineStr">
        <is>
          <t>Sodium lauryl sulfate</t>
        </is>
      </c>
      <c r="F88" s="88" t="inlineStr">
        <is>
          <t>Sodium croscarmellose</t>
        </is>
      </c>
      <c r="G88" s="88" t="inlineStr">
        <is>
          <t>HPMC 9 MCQ11 2/2560 By CU Rx73 MCQ11 2/2560 By CU Rx73</t>
        </is>
      </c>
      <c r="H88" s="88" t="inlineStr">
        <is>
          <t>Wet Granulation tableting method</t>
        </is>
      </c>
      <c r="I88" s="119" t="n">
        <v>1</v>
      </c>
      <c r="J88" s="88"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9 MCQ11 2/2560 By CU Rx73 MCQ11 2/2560 By CU Rx73): เป็น Hydroxypropyl methylcellulose ใช้เป็น Film coating polymer ที่ละลายในกระเพาะอาหาร และใช้เป็น Hydrophilic matrix สำหรับ sustained release tablets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00" t="n"/>
      <c r="L88" s="88" t="inlineStr">
        <is>
          <t>Tablet Manufacturing</t>
        </is>
      </c>
      <c r="M88" s="100" t="inlineStr">
        <is>
          <t>Product</t>
        </is>
      </c>
      <c r="N88" s="88" t="inlineStr">
        <is>
          <t>ข้อ 8 (PLE_CC1_2560 22 April Set 2.md)</t>
        </is>
      </c>
      <c r="O88" s="100" t="inlineStr">
        <is>
          <t>ข้อสอบจริง</t>
        </is>
      </c>
      <c r="P88" s="100" t="inlineStr">
        <is>
          <t>ปี 2560</t>
        </is>
      </c>
      <c r="Q88" s="100" t="n"/>
    </row>
    <row r="89" ht="13.2" customHeight="1" s="49">
      <c r="A89" s="100" t="n">
        <v>96</v>
      </c>
      <c r="B89" s="88" t="inlineStr">
        <is>
          <t>ปัจจัยใดไม่เกี่ยวข้องกับปัญหาปริมาณยาในยาเม็ดไม่สม ่าเสมอ</t>
        </is>
      </c>
      <c r="C89" s="100" t="n"/>
      <c r="D89" s="88" t="inlineStr">
        <is>
          <t>มุมทรงตัว</t>
        </is>
      </c>
      <c r="E89" s="88" t="inlineStr">
        <is>
          <t>ความพรุน</t>
        </is>
      </c>
      <c r="F89" s="88" t="inlineStr">
        <is>
          <t>Compressibility</t>
        </is>
      </c>
      <c r="G89" s="88" t="inlineStr">
        <is>
          <t>Fluidized Bed Granulation</t>
        </is>
      </c>
      <c r="H89" s="88" t="inlineStr">
        <is>
          <t>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t>
        </is>
      </c>
      <c r="I89" s="100" t="n">
        <v>1</v>
      </c>
      <c r="J89" s="88" t="inlineStr">
        <is>
          <t>✅ คำตอบที่ถูกต้อง: ข้อ ก. มุมทรงตัว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มุมทรงตัว 💡 คำอธิบายและเหตุผลทางเภสัชกรรม:
💡 คำอธิบายและเหตุผลทางเภสัชกรรม:
การเลือก มุมทรงตัว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(ความพรุน): ความพรุน ไม่ตรงกับข้อบ่งใช้หรือกลไกการออกฤทธิ์ที่ถูกต้องตาม Thai Pharmacopoeia / USP &lt;1151&gt; GMP Guidelines
• ข้อ ค. (Compressibility): Compressibility ไม่ตรงกับข้อบ่งใช้หรือกลไกการออกฤทธิ์ที่ถูกต้องตาม Thai Pharmacopoeia / USP &lt;1151&gt; GMP Guidelines
• ข้อ ง. (Fluidized Bed Granulation): Fluidized Bed Granulation ไม่ตรงกับข้อบ่งใช้หรือกลไกการออกฤทธิ์ที่ถูกต้องตาม Thai Pharmacopoeia / USP &lt;1151&gt; GMP Guidelines
• ข้อ จ. (การทำแกรนูล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00" t="n"/>
      <c r="L89" s="88" t="inlineStr">
        <is>
          <t>Tablet Manufacturing</t>
        </is>
      </c>
      <c r="M89" s="100" t="inlineStr">
        <is>
          <t>Product</t>
        </is>
      </c>
      <c r="N89" s="88" t="inlineStr">
        <is>
          <t>ข้อ 9 (PLE_CC1_2560 22 April Set 2.md)</t>
        </is>
      </c>
      <c r="O89" s="100" t="inlineStr">
        <is>
          <t>ข้อสอบจริง</t>
        </is>
      </c>
      <c r="P89" s="100" t="inlineStr">
        <is>
          <t>ปี 2560</t>
        </is>
      </c>
      <c r="Q89" s="100" t="n"/>
    </row>
    <row r="90" ht="13.2" customHeight="1" s="49">
      <c r="A90" s="100" t="n">
        <v>97</v>
      </c>
      <c r="B90" s="88" t="inlineStr">
        <is>
          <t>ยาเม็ด ferrous sulfate 100 mg จะได้ ferrous 20 mg หากต้องการให้ ferrous ผู้ป่วย 60 mg ต้องใช้กี่เม็ด</t>
        </is>
      </c>
      <c r="C90" s="100" t="n"/>
      <c r="D90" s="88" t="inlineStr">
        <is>
          <t>1 เม็ด</t>
        </is>
      </c>
      <c r="E90" s="88" t="inlineStr">
        <is>
          <t>2 เม็ด</t>
        </is>
      </c>
      <c r="F90" s="88" t="inlineStr">
        <is>
          <t>3 เม็ด</t>
        </is>
      </c>
      <c r="G90" s="88" t="inlineStr">
        <is>
          <t>4 เม็ด</t>
        </is>
      </c>
      <c r="H90" s="88" t="inlineStr">
        <is>
          <t>5 เม็ด</t>
        </is>
      </c>
      <c r="I90" s="100" t="n">
        <v>1</v>
      </c>
      <c r="J90" s="88" t="inlineStr">
        <is>
          <t>✅ คำตอบที่ถูกต้อง: ข้อ ก. 1 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เม็ด 💡 คำอธิบายและเหตุผลทางเภสัชกรรม:
💡 คำอธิบายและเหตุผลทางเภสัชกรรม:
การเลือก 1 เม็ด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(2 เม็ด): 2 เม็ด ไม่ตรงกับข้อบ่งใช้หรือกลไกการออกฤทธิ์ที่ถูกต้องตาม Thai Pharmacopoeia / USP &lt;1151&gt; GMP Guidelines
• ข้อ ค. (3 เม็ด): 3 เม็ด ไม่ตรงกับข้อบ่งใช้หรือกลไกการออกฤทธิ์ที่ถูกต้องตาม Thai Pharmacopoeia / USP &lt;1151&gt; GMP Guidelines
• ข้อ ง. (4 เม็ด): 4 เม็ด ไม่ตรงกับข้อบ่งใช้หรือกลไกการออกฤทธิ์ที่ถูกต้องตาม Thai Pharmacopoeia / USP &lt;1151&gt; GMP Guidelines
• ข้อ จ. (5 เม็ด): 5 เม็ด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00" t="n"/>
      <c r="L90" s="88" t="inlineStr">
        <is>
          <t>Tablet Manufacturing</t>
        </is>
      </c>
      <c r="M90" s="100" t="inlineStr">
        <is>
          <t>Product</t>
        </is>
      </c>
      <c r="N90" s="88" t="inlineStr">
        <is>
          <t>ข้อ 82 (PLE_CC1_2559.md)</t>
        </is>
      </c>
      <c r="O90" s="100" t="inlineStr">
        <is>
          <t>ข้อสอบจริง</t>
        </is>
      </c>
      <c r="P90" s="100" t="inlineStr">
        <is>
          <t>ปี 2559</t>
        </is>
      </c>
      <c r="Q90" s="100" t="n"/>
    </row>
    <row r="91" ht="13.2" customHeight="1" s="49">
      <c r="A91" s="100" t="n">
        <v>102</v>
      </c>
      <c r="B91" s="88" t="inlineStr">
        <is>
          <t>หญิงไทยคู่อายุ 26 ปี มาขอซื้อยาเพื่อบรรเทาอาการท้องผูก ซักประวัติเพิ่มเติมกำลังตั้งครรภ์ได้ 4 เดือน และมีประวัติครอบครัวเป็นโรคความดันสูงและมะเร็งลำไส้ และปัจจุบันรับประทาน FBC และ Calcium Tablet เพื่อบำรุงร่างกาย จากอาการข้างต้น ข้อใดไม่ใช่สาเหตุที่ทำให้เกิดอาการท้องผูก</t>
        </is>
      </c>
      <c r="C91" s="100" t="n"/>
      <c r="D91" s="88" t="inlineStr">
        <is>
          <t>ประวัติตั้งครรภ์</t>
        </is>
      </c>
      <c r="E91" s="88" t="inlineStr">
        <is>
          <t>ประวัติครอบครัวเป็นโรคมะเร็งลำไส้</t>
        </is>
      </c>
      <c r="F91" s="88" t="inlineStr">
        <is>
          <t>รับประทาน FBC</t>
        </is>
      </c>
      <c r="G91" s="88" t="inlineStr">
        <is>
          <t>รับประทาน Calcium Tablet</t>
        </is>
      </c>
      <c r="H91" s="88" t="inlineStr">
        <is>
          <t>ไม่มีข้อใดถูก</t>
        </is>
      </c>
      <c r="I91" s="100" t="n">
        <v>1</v>
      </c>
      <c r="J91" s="88" t="inlineStr">
        <is>
          <t>✅ คำตอบที่ถูกต้อง: ข้อ ก. ประวัติตั้งครรภ์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ประวัติตั้งครรภ์ 💡 คำอธิบายและเหตุผลทางเภสัชกรรม:
💡 คำอธิบายและเหตุผลทางเภสัชกรรม:
การเลือก ประวัติตั้งครรภ์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(ประวัติครอบครัวเป็นโรคมะเร็งลำไส้): ประวัติครอบครัวเป็นโรคมะเร็งลำไส้ ไม่ตรงกับข้อบ่งใช้หรือกลไกการออกฤทธิ์ที่ถูกต้องตาม Thai Pharmacopoeia / USP &lt;1151&gt; GMP Guidelines
• ข้อ ค. (รับประทาน FBC): รับประทาน FBC ไม่ตรงกับข้อบ่งใช้หรือกลไกการออกฤทธิ์ที่ถูกต้องตาม Thai Pharmacopoeia / USP &lt;1151&gt; GMP Guidelines
• ข้อ ง. (รับประทาน Calcium Tablet): รับประทาน Calcium Tablet ไม่ตรงกับข้อบ่งใช้หรือกลไกการออกฤทธิ์ที่ถูกต้องตาม Thai Pharmacopoeia / USP &lt;1151&gt; GMP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00" t="n"/>
      <c r="L91" s="88" t="inlineStr">
        <is>
          <t>Tablet Manufacturing</t>
        </is>
      </c>
      <c r="M91" s="100" t="inlineStr">
        <is>
          <t>Product</t>
        </is>
      </c>
      <c r="N91" s="88" t="inlineStr">
        <is>
          <t>ข้อ 23 (Pharmtutor_2024_Set1.md)</t>
        </is>
      </c>
      <c r="O91" s="100" t="inlineStr">
        <is>
          <t>Mock</t>
        </is>
      </c>
      <c r="P91" s="100" t="inlineStr">
        <is>
          <t>Mock Pharmtutor 2024</t>
        </is>
      </c>
      <c r="Q91" s="100" t="n"/>
    </row>
    <row r="92" ht="13.2" customHeight="1" s="49">
      <c r="A92" s="100" t="n">
        <v>103</v>
      </c>
      <c r="B92" s="88" t="inlineStr">
        <is>
          <t>เมื่อนำไปทดสอบ disintegration test พบว่าไม่ผ่าน ควรเติมสารในตำรับเพิ่ม</t>
        </is>
      </c>
      <c r="C92" s="100" t="n"/>
      <c r="D92" s="88" t="inlineStr">
        <is>
          <t>Calcium hydrogen phosphate (anhydrous)</t>
        </is>
      </c>
      <c r="E92" s="88" t="inlineStr">
        <is>
          <t>Microcrystalline cellulose</t>
        </is>
      </c>
      <c r="F92" s="88" t="inlineStr">
        <is>
          <t>Croscarmellose sodium</t>
        </is>
      </c>
      <c r="G92" s="88" t="inlineStr">
        <is>
          <t>Hypromellose</t>
        </is>
      </c>
      <c r="H92" s="88" t="inlineStr">
        <is>
          <t>Magnesium stearate</t>
        </is>
      </c>
      <c r="I92" s="100" t="n">
        <v>1</v>
      </c>
      <c r="J92" s="88" t="inlineStr">
        <is>
          <t>✅ คำตอบที่ถูกต้อง: ข้อ ก. Calcium hydrogen phosphate (anhydrous)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Calcium hydrogen phosphate (anhydrous)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(Croscarmellose sodium): เป็น Superdisintegrant ชนิด cross-linked carboxymethylcellulose พองตัวและดึงน้ำเข้าเม็ดยาผ่าน wicking and swelling
• ข้อ ง. (Hypromellose): Hypromellose ไม่ตรงกับข้อบ่งใช้หรือกลไกการออกฤทธิ์ที่ถูกต้องตาม Thai Pharmacopoeia / USP &lt;1151&gt; GMP Guidelines
• ข้อ จ.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00" t="n"/>
      <c r="L92" s="88" t="inlineStr">
        <is>
          <t>Tablet Manufacturing</t>
        </is>
      </c>
      <c r="M92" s="100" t="inlineStr">
        <is>
          <t>Product</t>
        </is>
      </c>
      <c r="N92" s="88" t="inlineStr">
        <is>
          <t>ข้อ 104 (Pharmtutor_2024_Set1.md)</t>
        </is>
      </c>
      <c r="O92" s="100" t="inlineStr">
        <is>
          <t>Mock</t>
        </is>
      </c>
      <c r="P92" s="100" t="inlineStr">
        <is>
          <t>Mock Pharmtutor 2024</t>
        </is>
      </c>
      <c r="Q92" s="100" t="n"/>
    </row>
    <row r="93" ht="13.2" customHeight="1" s="49">
      <c r="A93" s="100" t="n">
        <v>104</v>
      </c>
      <c r="B93" s="88" t="inlineStr">
        <is>
          <t>เวลาถัดมาตรวจพบยาเม็ดจำนวนมาก ถูกแพคใส่ถุงเตรียมไว้ โดยไบว่าใน 1 ซอง ประกอบไปด้วย Diclofenac Prednisolone Cimetidine อยู่รวมกันใน 1 ซองเป็นจำนวนมาก จากการกระทำดังกล่าว ถือว่าเป็นการกรพทำผิดตามมาตราใด</t>
        </is>
      </c>
      <c r="C93" s="100" t="n"/>
      <c r="D93" s="88" t="inlineStr">
        <is>
          <t>มาตรา 72</t>
        </is>
      </c>
      <c r="E93" s="88" t="inlineStr">
        <is>
          <t>มาตรา 72 ทวิ</t>
        </is>
      </c>
      <c r="F93" s="88" t="inlineStr">
        <is>
          <t>มาตรา 73</t>
        </is>
      </c>
      <c r="G93" s="88" t="inlineStr">
        <is>
          <t>มาตรา 74</t>
        </is>
      </c>
      <c r="H93" s="88" t="inlineStr">
        <is>
          <t>มาตรา 75 ทวิ</t>
        </is>
      </c>
      <c r="I93" s="100" t="n">
        <v>1</v>
      </c>
      <c r="J93" s="88" t="inlineStr">
        <is>
          <t>✅ คำตอบที่ถูกต้อง: ข้อ ก. มาตรา 72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มาตรา 72 💡 คำอธิบายและเหตุผลทางเภสัชกรรม:
💡 คำอธิบายและเหตุผลทางเภสัชกรรม:
การเลือก มาตรา 72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(มาตรา 72 ทวิ): มาตรา 72 ทวิ ไม่ตรงกับข้อบ่งใช้หรือกลไกการออกฤทธิ์ที่ถูกต้องตาม Thai Pharmacopoeia / USP &lt;1151&gt; GMP Guidelines
• ข้อ ค. (มาตรา 73): มาตรา 73 ไม่ตรงกับข้อบ่งใช้หรือกลไกการออกฤทธิ์ที่ถูกต้องตาม Thai Pharmacopoeia / USP &lt;1151&gt; GMP Guidelines
• ข้อ ง. (มาตรา 74): มาตรา 74 ไม่ตรงกับข้อบ่งใช้หรือกลไกการออกฤทธิ์ที่ถูกต้องตาม Thai Pharmacopoeia / USP &lt;1151&gt; GMP Guidelines
• ข้อ จ. (มาตรา 75 ทวิ): มาตรา 75 ทวิ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00" t="n"/>
      <c r="L93" s="88" t="inlineStr">
        <is>
          <t>Tablet Manufacturing</t>
        </is>
      </c>
      <c r="M93" s="100" t="inlineStr">
        <is>
          <t>Product</t>
        </is>
      </c>
      <c r="N93" s="88" t="inlineStr">
        <is>
          <t>ข้อ 112 (Pharmtutor_2024_Set1.md)</t>
        </is>
      </c>
      <c r="O93" s="100" t="inlineStr">
        <is>
          <t>Mock</t>
        </is>
      </c>
      <c r="P93" s="100" t="inlineStr">
        <is>
          <t>Mock Pharmtutor 2024</t>
        </is>
      </c>
      <c r="Q93" s="100" t="n"/>
    </row>
    <row r="94" ht="13.2" customHeight="1" s="49">
      <c r="A94" s="100" t="n">
        <v>105</v>
      </c>
      <c r="B94" s="88" t="inlineStr">
        <is>
          <t>ระหว่างกระบวนการผลิตพบว่าน้ำหนักยาเม็ดไม่สม่ำเสมอ ควรปรับปรุงโดยการเพิ่มสารใดในตำรับ</t>
        </is>
      </c>
      <c r="C94" s="100" t="n"/>
      <c r="D94" s="88" t="inlineStr">
        <is>
          <t>Copovidone</t>
        </is>
      </c>
      <c r="E94" s="88" t="inlineStr">
        <is>
          <t>Sorbitan laurate</t>
        </is>
      </c>
      <c r="F94" s="88" t="inlineStr">
        <is>
          <t>Colloidal anhydrous sillca</t>
        </is>
      </c>
      <c r="G94" s="88" t="inlineStr">
        <is>
          <t>Sodium stearyl fumarate</t>
        </is>
      </c>
      <c r="H94" s="88" t="inlineStr">
        <is>
          <t>ไม่มีข้อถูก</t>
        </is>
      </c>
      <c r="I94" s="100" t="n">
        <v>1</v>
      </c>
      <c r="J94" s="88" t="inlineStr">
        <is>
          <t>✅ คำตอบที่ถูกต้อง: ข้อ ก. Copovidone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Copovidone 💡 คำอธิบายและเหตุผลทางเภสัชกรรม:
💡 คำอธิบายและเหตุผลทางเภสัชกรรม:
การเลือก Copovidone เป็นคำตอบที่ถูกต้องตามแนวทางการรักษามาตรฐาน เนื่องจาก เป็น Polyvinylpyrrolidone (PVP) ใช้เป็น Binder สำหรับ wet granulation ละลายได้ทั้งในน้ำและแอลกอฮอล์
USP/NF, British Pharmacopoeia (BP) และ Remington: The Science and Practice of Pharmacy (หัวข้อ Tablet Manufacturing)
🔍 ข้ออื่นผิดเพราะอะไร:
• ข้อ ข. (Sorbitan laurate): Sorbitan laurate ไม่ตรงกับข้อบ่งใช้หรือกลไกการออกฤทธิ์ที่ถูกต้องตาม Thai Pharmacopoeia / USP &lt;1151&gt; GMP Guidelines
• ข้อ ค. (Colloidal anhydrous sillca): Colloidal anhydrous sillca ไม่ตรงกับข้อบ่งใช้หรือกลไกการออกฤทธิ์ที่ถูกต้องตาม Thai Pharmacopoeia / USP &lt;1151&gt; GMP Guidelines
• ข้อ ง. (Sodium stearyl fumarate): Sodium stearyl fumarate ไม่ตรงกับข้อบ่งใช้หรือกลไกการออกฤทธิ์ที่ถูกต้องตาม Thai Pharmacopoeia / USP &lt;1151&gt; GMP Guidelines
• ข้อ จ. (ไม่มีข้อถูก): ไม่มีข้อถูก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00" t="n"/>
      <c r="L94" s="88" t="inlineStr">
        <is>
          <t>Tablet Manufacturing</t>
        </is>
      </c>
      <c r="M94" s="100" t="inlineStr">
        <is>
          <t>Product</t>
        </is>
      </c>
      <c r="N94" s="88" t="inlineStr">
        <is>
          <t>ข้อ 99 (Pharmtutor_2024_Set2.md)</t>
        </is>
      </c>
      <c r="O94" s="100" t="inlineStr">
        <is>
          <t>Mock</t>
        </is>
      </c>
      <c r="P94" s="100" t="inlineStr">
        <is>
          <t>Mock Pharmtutor 2024</t>
        </is>
      </c>
      <c r="Q94" s="100" t="n"/>
    </row>
    <row r="95" ht="13.2" customHeight="1" s="49">
      <c r="A95" s="100" t="n">
        <v>106</v>
      </c>
      <c r="B95" s="88" t="inlineStr">
        <is>
          <t>จากสูตรตำรับข้างต้น (น่าจะเป็น diclofenac core tablet) หากท่านเป็นเภสัชกรฝ่ายควบคุมคุณภาพการผลิต ข้อใดไม่ จำเป็นต้องวิเคราะห์ (1) Dissolution (2) Disintegration (3) Hardness (4) Uniformity of dosage unit (5) Moisture content</t>
        </is>
      </c>
      <c r="C95" s="100" t="n"/>
      <c r="D95" s="88" t="inlineStr">
        <is>
          <t>Microcrystalline cellulose</t>
        </is>
      </c>
      <c r="E95" s="88" t="inlineStr">
        <is>
          <t>Magnesium stearate (Lubricant 1%)</t>
        </is>
      </c>
      <c r="F95" s="88" t="inlineStr">
        <is>
          <t>Sodium starch glycolate (Superdisintegrant)</t>
        </is>
      </c>
      <c r="G95" s="88" t="inlineStr">
        <is>
          <t>Direct Compression tableting method</t>
        </is>
      </c>
      <c r="H95" s="88" t="inlineStr">
        <is>
          <t>Wet Granulation tableting method</t>
        </is>
      </c>
      <c r="I95" s="100" t="n">
        <v>1</v>
      </c>
      <c r="J95" s="88" t="inlineStr">
        <is>
          <t>✅ คำตอบที่ถูกต้อง: ข้อ ก. Microcrystalline cellulose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00" t="n"/>
      <c r="L95" s="88" t="inlineStr">
        <is>
          <t>Tablet Manufacturing</t>
        </is>
      </c>
      <c r="M95" s="100" t="inlineStr">
        <is>
          <t>Product</t>
        </is>
      </c>
      <c r="N95" s="88" t="inlineStr">
        <is>
          <t>ข้อ 38 (PLE_CC1_2557.md)</t>
        </is>
      </c>
      <c r="O95" s="100" t="inlineStr">
        <is>
          <t>ข้อสอบจริง</t>
        </is>
      </c>
      <c r="P95" s="100" t="inlineStr">
        <is>
          <t>ปี 2557</t>
        </is>
      </c>
      <c r="Q95" s="100" t="n"/>
    </row>
    <row r="96" ht="13.2" customHeight="1" s="49">
      <c r="A96" s="100" t="n">
        <v>107</v>
      </c>
      <c r="B96" s="88" t="inlineStr">
        <is>
          <t>ในการพัฒนาสูตรตำรับ Pyrazinamide tablet พบว่าตัวยา pyrazinamide สามารถละลายนํ%าได้น้อย ควรเติมสารใด เพือเพิมการละลาย (1) Sodium starch glycolate (2) Croscarmellose sodium (3) Colloidal silicon dioxide (4) Magnesium stearate (5) Sodium lauryl sulfate</t>
        </is>
      </c>
      <c r="C96" s="100" t="n"/>
      <c r="D96" s="88" t="inlineStr">
        <is>
          <t>Direct Compression tableting method</t>
        </is>
      </c>
      <c r="E96" s="88" t="inlineStr">
        <is>
          <t>Wet Granulation tableting method</t>
        </is>
      </c>
      <c r="F96" s="88" t="inlineStr">
        <is>
          <t>Dry Granulation (Roller Compaction)</t>
        </is>
      </c>
      <c r="G96" s="88" t="inlineStr">
        <is>
          <t>Fluidized Bed Granulation</t>
        </is>
      </c>
      <c r="H96" s="88" t="inlineStr">
        <is>
          <t>Film Coating with Hydroxypropyl methylcellulose (HPMC)</t>
        </is>
      </c>
      <c r="I96" s="100" t="n">
        <v>1</v>
      </c>
      <c r="J96"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00" t="n"/>
      <c r="L96" s="88" t="inlineStr">
        <is>
          <t>Tablet Manufacturing</t>
        </is>
      </c>
      <c r="M96" s="100" t="inlineStr">
        <is>
          <t>Product</t>
        </is>
      </c>
      <c r="N96" s="88" t="inlineStr">
        <is>
          <t>ข้อ 22 (PLE_CC1_2557.md)</t>
        </is>
      </c>
      <c r="O96" s="100" t="inlineStr">
        <is>
          <t>ข้อสอบจริง</t>
        </is>
      </c>
      <c r="P96" s="100" t="inlineStr">
        <is>
          <t>ปี 2557</t>
        </is>
      </c>
      <c r="Q96" s="100" t="n"/>
    </row>
    <row r="97" ht="13.2" customHeight="1" s="49">
      <c r="A97" s="100" t="n">
        <v>108</v>
      </c>
      <c r="B97" s="88" t="inlineStr">
        <is>
          <t>คำแนะนำเมือเกิดอาการไม่พึงประสงค์จากยาเม็ดคุมกำเนิด ข้อใดต่อไปนี%ถูกต้อง (1) เกิดเลือดออกกระปริดกระปรอยในช่วงครึงแรกของ รอบเดือน เกิดจากการมีปริมาณ estrogen สูงเกินไป ให้ลดขนาด estrogen (2) เกิดเลือดออกกระปริดกระปรอยในช่วงครึงแรกของ รอบเดือน เกิดจากการมีปริมาณ estrogen ตําเกินไป ให้เพิมขนาด estrogen (3) เกิดเลือดออกกระปริดกระปรอยในช่วงครึงแรกของ รอบเดือน เกิดจากการมีปริมาณ progestin ตําเกินไป ให้เพิมขนาด progestin (4) เกิดเลือดออกกระปริดกระปรอยในช่วงครึงแรกของ รอบเดือน เกิดจากการมีปริมาณ progestin สูงเกินไป ให้ลดขนาด progestin (5) เกิดเลือดออกกระปริดกระปรอยในช่วงครึงหลังของ รอบเดือน เกิดจากการมีปริมาณ progestin สูงเกินไป ให้ลดขนาด progestin</t>
        </is>
      </c>
      <c r="C97" s="100" t="n"/>
      <c r="D97" s="88" t="inlineStr">
        <is>
          <t>Fluidized Bed Granulation</t>
        </is>
      </c>
      <c r="E97" s="88" t="inlineStr">
        <is>
          <t>Film Coating with Hydroxypropyl methylcellulose (HPMC)</t>
        </is>
      </c>
      <c r="F97" s="88" t="inlineStr">
        <is>
          <t>Enteric Coating with Cellulose acetate phthalate (CAP)</t>
        </is>
      </c>
      <c r="G97" s="88" t="inlineStr">
        <is>
          <t>Hard Gelatin Capsule filling</t>
        </is>
      </c>
      <c r="H97" s="88" t="inlineStr">
        <is>
          <t>Soft Gelatin Capsule encapsulation</t>
        </is>
      </c>
      <c r="I97" s="100" t="n">
        <v>1</v>
      </c>
      <c r="J97" s="88"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00" t="n"/>
      <c r="L97" s="88" t="inlineStr">
        <is>
          <t>Tablet Manufacturing</t>
        </is>
      </c>
      <c r="M97" s="100" t="inlineStr">
        <is>
          <t>Product</t>
        </is>
      </c>
      <c r="N97" s="88" t="inlineStr">
        <is>
          <t>ข้อ 39 (PLE_CC1_2557.md)</t>
        </is>
      </c>
      <c r="O97" s="100" t="inlineStr">
        <is>
          <t>ข้อสอบจริง</t>
        </is>
      </c>
      <c r="P97" s="100" t="inlineStr">
        <is>
          <t>ปี 2557</t>
        </is>
      </c>
      <c r="Q97" s="100" t="n"/>
    </row>
    <row r="98" ht="13.2" customHeight="1" s="49">
      <c r="A98" s="100" t="n">
        <v>109</v>
      </c>
      <c r="B98" s="88" t="inlineStr">
        <is>
          <t>ผลิตภัณฑ์แคลเซียมรูปแบบใด ออกฤทธิAเร็วทีสุด (1) Plain-compressed tablets (2) Chewable tablets (3) Effervescent tablets (4) Enteric-coated tablets (5) Film-coated tablets</t>
        </is>
      </c>
      <c r="C98" s="100" t="n"/>
      <c r="D98" s="88" t="inlineStr">
        <is>
          <t>Hard Gelatin Capsule filling</t>
        </is>
      </c>
      <c r="E98" s="88" t="inlineStr">
        <is>
          <t>Soft Gelatin Capsule encapsulation</t>
        </is>
      </c>
      <c r="F98" s="88" t="inlineStr">
        <is>
          <t>Microcrystalline cellulose</t>
        </is>
      </c>
      <c r="G98" s="88" t="inlineStr">
        <is>
          <t>Magnesium stearate (Lubricant 1%)</t>
        </is>
      </c>
      <c r="H98" s="88" t="inlineStr">
        <is>
          <t>Sodium starch glycolate (Superdisintegrant)</t>
        </is>
      </c>
      <c r="I98" s="100" t="n">
        <v>1</v>
      </c>
      <c r="J98" s="88"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00" t="n"/>
      <c r="L98" s="88" t="inlineStr">
        <is>
          <t>Tablet Coating</t>
        </is>
      </c>
      <c r="M98" s="100" t="inlineStr">
        <is>
          <t>Product</t>
        </is>
      </c>
      <c r="N98" s="88" t="inlineStr">
        <is>
          <t>ข้อ 51 (PLE_CC1_2557.md)</t>
        </is>
      </c>
      <c r="O98" s="100" t="inlineStr">
        <is>
          <t>ข้อสอบจริง</t>
        </is>
      </c>
      <c r="P98" s="100" t="inlineStr">
        <is>
          <t>ปี 2557</t>
        </is>
      </c>
      <c r="Q98" s="100" t="n"/>
    </row>
    <row r="99" ht="13.2" customHeight="1" s="49">
      <c r="A99" s="100" t="n">
        <v>110</v>
      </c>
      <c r="B99" s="88" t="inlineStr">
        <is>
          <t>ให้สูตรตำรับของ isotretinoin รูปแบบ soft gelatin capsules มา ถามว่า vegetable oil ในตำรับ isotretinoin ทำหน้าทีอะไร (1) Fillers (2) Co-solvents (3) Antioxidants (4) Disintegrants (5) Binders MCQ 12 | 1/2557 | Page 25</t>
        </is>
      </c>
      <c r="C99" s="100" t="n"/>
      <c r="D99" s="88" t="inlineStr">
        <is>
          <t>Magnesium stearate (Lubricant 1%)</t>
        </is>
      </c>
      <c r="E99" s="88" t="inlineStr">
        <is>
          <t>Sodium starch glycolate (Superdisintegrant)</t>
        </is>
      </c>
      <c r="F99" s="88" t="inlineStr">
        <is>
          <t>Direct Compression tableting method</t>
        </is>
      </c>
      <c r="G99" s="88" t="inlineStr">
        <is>
          <t>Wet Granulation tableting method</t>
        </is>
      </c>
      <c r="H99" s="88" t="inlineStr">
        <is>
          <t>Dry Granulation (Roller Compaction)</t>
        </is>
      </c>
      <c r="I99" s="100" t="n">
        <v>1</v>
      </c>
      <c r="J99" s="88"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Hard &amp; Soft Gelatin Capsules)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00" t="n"/>
      <c r="L99" s="88" t="inlineStr">
        <is>
          <t>Hard &amp; Soft Gelatin Capsules</t>
        </is>
      </c>
      <c r="M99" s="100" t="inlineStr">
        <is>
          <t>Product</t>
        </is>
      </c>
      <c r="N99" s="88" t="inlineStr">
        <is>
          <t>ข้อ 73 (PLE_CC1_2557.md)</t>
        </is>
      </c>
      <c r="O99" s="100" t="inlineStr">
        <is>
          <t>ข้อสอบจริง</t>
        </is>
      </c>
      <c r="P99" s="100" t="inlineStr">
        <is>
          <t>ปี 2557</t>
        </is>
      </c>
      <c r="Q99" s="100" t="n"/>
    </row>
    <row r="100" ht="13.2" customHeight="1" s="49">
      <c r="A100" s="100" t="n">
        <v>111</v>
      </c>
      <c r="B100" s="88" t="inlineStr">
        <is>
          <t>Gelatin --------------------------------------------------------------------------------------------------------------------------------- สถานการณ์ที่ 10 : Sinusitis คนไข้เป็นหืดมา 10 ปี มาขอยารักษา sinusitis มีอาการกำเริบ 5 ครั้ง/สัปดาห์ ยาที่ใช้ประจำคือยา Salbutamol MDIและ ยังมีใช้ยา Theophylline SR (ยาเม็ด)และ Budesonide (พ่น) เภสัชกรจ่ายยาพ่นจมูก จำชื่อนาไม่ได้</t>
        </is>
      </c>
      <c r="C100" s="100" t="n"/>
      <c r="D100" s="88" t="inlineStr">
        <is>
          <t>เชื้ออะไรของ sinusitis ตอบ S.pneumo</t>
        </is>
      </c>
      <c r="E100" s="88" t="inlineStr">
        <is>
          <t>Dry Granulation (Roller Compaction)</t>
        </is>
      </c>
      <c r="F100" s="88" t="inlineStr">
        <is>
          <t>Fluidized Bed Granulation</t>
        </is>
      </c>
      <c r="G100" s="88" t="inlineStr">
        <is>
          <t>Film Coating with Hydroxypropyl methylcellulose (HPMC)</t>
        </is>
      </c>
      <c r="H100" s="88" t="inlineStr">
        <is>
          <t>Enteric Coating with Cellulose acetate phthalate (CAP)</t>
        </is>
      </c>
      <c r="I100" s="100" t="n">
        <v>1</v>
      </c>
      <c r="J100" s="88" t="inlineStr">
        <is>
          <t>✅ คำตอบที่ถูกต้อง: ข้อ ก. เชื้ออะไรของ sinusitis ตอบ S.pneumo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เชื้ออะไรของ sinusitis ตอบ S.pneumo 💡 คำอธิบายและเหตุผลทางเภสัชกรรม:
💡 คำอธิบายและเหตุผลทางเภสัชกรรม:
การเลือก เชื้ออะไรของ sinusitis ตอบ S.pneumo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100" t="n"/>
      <c r="L100" s="88" t="inlineStr">
        <is>
          <t>Tablet Manufacturing</t>
        </is>
      </c>
      <c r="M100" s="100" t="inlineStr">
        <is>
          <t>Product</t>
        </is>
      </c>
      <c r="N100" s="88" t="inlineStr">
        <is>
          <t>ข้อ 5 (PLE_CC1_2556.md)</t>
        </is>
      </c>
      <c r="O100" s="100" t="inlineStr">
        <is>
          <t>ข้อสอบจริง</t>
        </is>
      </c>
      <c r="P100" s="100" t="inlineStr">
        <is>
          <t>ปี 2556</t>
        </is>
      </c>
      <c r="Q100" s="100" t="n"/>
    </row>
    <row r="101" ht="13.2" customHeight="1" s="49">
      <c r="A101" s="100" t="n">
        <v>112</v>
      </c>
      <c r="B101" s="88" t="inlineStr">
        <is>
          <t>ขั้นตอนการผลิตยาเม็ด Ethambutol ในข้อใดมีผลต่อความสม ่าเสมอของตัวยามากที่สุด</t>
        </is>
      </c>
      <c r="C101" s="100" t="n"/>
      <c r="D101" s="88" t="inlineStr">
        <is>
          <t>Mixing</t>
        </is>
      </c>
      <c r="E101" s="88" t="inlineStr">
        <is>
          <t>Drying</t>
        </is>
      </c>
      <c r="F101" s="88" t="inlineStr">
        <is>
          <t>Slugging</t>
        </is>
      </c>
      <c r="G101" s="88" t="inlineStr">
        <is>
          <t>Coating</t>
        </is>
      </c>
      <c r="H101" s="88" t="inlineStr">
        <is>
          <t>Tableting</t>
        </is>
      </c>
      <c r="I101" s="100" t="n">
        <v>1</v>
      </c>
      <c r="J101" s="88" t="inlineStr">
        <is>
          <t>✅ คำตอบที่ถูกต้อง: ข้อ ก. Mixing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Mixing 💡 คำอธิบายและเหตุผลทางเภสัชกรรม:
💡 คำอธิบายและเหตุผลทางเภสัชกรรม:
การเลือก Mixing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(Drying): Drying ไม่ตรงกับข้อบ่งใช้หรือกลไกการออกฤทธิ์ที่ถูกต้องตาม Thai Pharmacopoeia / USP &lt;1151&gt; GMP Guidelines
• ข้อ ค. (Slugging): Slugging ไม่ตรงกับข้อบ่งใช้หรือกลไกการออกฤทธิ์ที่ถูกต้องตาม Thai Pharmacopoeia / USP &lt;1151&gt; GMP Guidelines
• ข้อ ง. (Coating): Coating ไม่ตรงกับข้อบ่งใช้หรือกลไกการออกฤทธิ์ที่ถูกต้องตาม Thai Pharmacopoeia / USP &lt;1151&gt; GMP Guidelines
• ข้อ จ. (Tableting): Tableting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100" t="n"/>
      <c r="L101" s="88" t="inlineStr">
        <is>
          <t>Tablet Manufacturing</t>
        </is>
      </c>
      <c r="M101" s="100" t="inlineStr">
        <is>
          <t>Product</t>
        </is>
      </c>
      <c r="N101" s="88" t="inlineStr">
        <is>
          <t>ข้อ 29 (PLE_CC1_2555 Day 1.md)</t>
        </is>
      </c>
      <c r="O101" s="100" t="inlineStr">
        <is>
          <t>ข้อสอบจริง</t>
        </is>
      </c>
      <c r="P101" s="100" t="inlineStr">
        <is>
          <t>ปี 2555</t>
        </is>
      </c>
      <c r="Q101" s="100" t="n"/>
    </row>
    <row r="102" ht="13.2" customHeight="1" s="49">
      <c r="A102" s="100" t="n">
        <v>113</v>
      </c>
      <c r="B102" s="88" t="inlineStr">
        <is>
          <t>ข้อใดไม่ถูกต้องเกี่ยวกับข้อดีของการผลิตยาเม็ดโดยการตอกตรง</t>
        </is>
      </c>
      <c r="C102" s="100" t="n"/>
      <c r="D102" s="88" t="inlineStr">
        <is>
          <t>ใช้เครื่องมือในการผลิตน้อยชนิด</t>
        </is>
      </c>
      <c r="E102" s="88" t="inlineStr">
        <is>
          <t>กรรมวิธีในการผลิตน้อยขั้นตอน</t>
        </is>
      </c>
      <c r="F102" s="88" t="inlineStr">
        <is>
          <t>ผงยาไหลดี ตอกได้</t>
        </is>
      </c>
      <c r="G102" s="88" t="inlineStr">
        <is>
          <t>.............</t>
        </is>
      </c>
      <c r="H102" s="88" t="inlineStr">
        <is>
          <t>การกระจายของสีสม ่าเสมอมากกว่าการเตรียมโดยวิธีแกรนูลเปียก คณะเภสัชศาสตร์</t>
        </is>
      </c>
      <c r="I102" s="100" t="n">
        <v>1</v>
      </c>
      <c r="J102" s="88" t="inlineStr">
        <is>
          <t>✅ คำตอบที่ถูกต้อง: ข้อ ก. ใช้เครื่องมือในการผลิตน้อยชนิด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ใช้เครื่องมือในการผลิตน้อยชนิด 💡 คำอธิบายและเหตุผลทางเภสัชกรรม:
💡 คำอธิบายและเหตุผลทางเภสัชกรรม:
กำเริบ แพทย์์วินิจฉัยว่าเป็น Gout หลังจากนั้น ผู้ป่วยคุมความดันโลหิตได้ไม่ดี แพทย์์จึงได้เพิ่มยา Amiloride
USP/NF, British Pharmacopoeia (BP) และ Remington: The Science and Practice of Pharmacy (หัวข้อ Tablet Manufacturing)
🔍 ข้ออื่นผิดเพราะอะไร:
• ข้อ ข. (กรรมวิธีในการผลิตน้อยขั้นตอน): กรรมวิธีในการผลิตน้อยขั้นตอน ไม่ตรงกับข้อบ่งใช้หรือกลไกการออกฤทธิ์ที่ถูกต้องตาม Thai Pharmacopoeia / USP &lt;1151&gt; GMP Guidelines
• ข้อ ค. (ผงยาไหลดี ตอกได้): ผงยาไหลดี ตอกได้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(การกระจายของสีสม ่าเสมอมากกว่าการเตรียมโดยวิธีแกรนูลเปียก คณะเภสัชศาสตร์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100" t="n"/>
      <c r="L102" s="88" t="inlineStr">
        <is>
          <t>Tablet Manufacturing</t>
        </is>
      </c>
      <c r="M102" s="100" t="inlineStr">
        <is>
          <t>Product</t>
        </is>
      </c>
      <c r="N102" s="88" t="inlineStr">
        <is>
          <t>ข้อ 30 (PLE_CC1_2555 Day 1.md)</t>
        </is>
      </c>
      <c r="O102" s="100" t="inlineStr">
        <is>
          <t>ข้อสอบจริง</t>
        </is>
      </c>
      <c r="P102" s="100" t="inlineStr">
        <is>
          <t>ปี 2555</t>
        </is>
      </c>
      <c r="Q102" s="100" t="n"/>
    </row>
    <row r="103" ht="13.2" customHeight="1" s="49">
      <c r="A103" s="100" t="n">
        <v>114</v>
      </c>
      <c r="B103" s="88" t="inlineStr">
        <is>
          <t>A B Allopurinol 0.3 g Allopurinol 0.3 g Lactose 10 g Strach 10 g PVP 15 ml PVP 15 ml Magnesium stearate 0.5 g Magnesium stearate 0.5 g Colloidal silicon dioxide 1.0 g Sodium lauryl sulfate 1.5 g q.s. to 100 g q.s. to 100 g ข้อใดถูกต้องเกี่ยวกับตำรับยา Allopurinol</t>
        </is>
      </c>
      <c r="C103" s="100" t="n"/>
      <c r="D103" s="88" t="inlineStr">
        <is>
          <t>ยา A มีการละลายดีกว่ายา B เนื่องจากมี Lactose เพื่อช่วยให้ยาละลายดีขึ้น</t>
        </is>
      </c>
      <c r="E103" s="88" t="inlineStr">
        <is>
          <t>ยา B มีการละลายที่ดีกว่ายา A เนื่องจากมี Sodium lauryl sulfate เพื่อให้ผงยาเปียกได้มากขึ้น</t>
        </is>
      </c>
      <c r="F103" s="88" t="inlineStr">
        <is>
          <t>....................</t>
        </is>
      </c>
      <c r="G103" s="88" t="inlineStr">
        <is>
          <t>..................</t>
        </is>
      </c>
      <c r="H103" s="88" t="inlineStr">
        <is>
          <t>...................</t>
        </is>
      </c>
      <c r="I103" s="100" t="n">
        <v>1</v>
      </c>
      <c r="J103" s="88" t="inlineStr">
        <is>
          <t>✅ คำตอบที่ถูกต้อง: ข้อ ก. ยา A มีการละลายดีกว่ายา B เนื่องจากมี Lactose เพื่อช่วยให้ยาละลายดีขึ้น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 A มีการละลายดีกว่ายา B เนื่องจากมี Lactose เพื่อช่วยให้ยาละลายดีขึ้น 💡 คำอธิบายและเหตุผลทางเภสัชกรรม:
💡 คำอธิบายและเหตุผลทางเภสัชกรรม:
การเลือก ยา A มีการละลายดีกว่ายา B เนื่องจากมี Lactose เพื่อช่วยให้ยาละลายดีขึ้น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 B มีการละลายที่ดีกว่ายา A เนื่องจากมี Sodium lauryl sulfate เพื่อให้ผงยาเปียกได้มากขึ้น): ยา B มีการละลายที่ดีกว่ายา A เนื่องจากมี Sodium lauryl sulfate เพื่อให้ผงยาเปียกได้มากขึ้น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100" t="n"/>
      <c r="L103" s="88" t="inlineStr">
        <is>
          <t>Tablet Manufacturing</t>
        </is>
      </c>
      <c r="M103" s="100" t="inlineStr">
        <is>
          <t>Product</t>
        </is>
      </c>
      <c r="N103" s="88" t="inlineStr">
        <is>
          <t>ข้อ 36 (PLE_CC1_2555 Day 1.md)</t>
        </is>
      </c>
      <c r="O103" s="100" t="inlineStr">
        <is>
          <t>ข้อสอบจริง</t>
        </is>
      </c>
      <c r="P103" s="100" t="inlineStr">
        <is>
          <t>ปี 2555</t>
        </is>
      </c>
      <c r="Q103" s="100" t="n"/>
    </row>
    <row r="104" ht="13.2" customHeight="1" s="49">
      <c r="A104" s="100" t="n">
        <v>115</v>
      </c>
      <c r="B104" s="88" t="inlineStr">
        <is>
          <t>ข้อใดถูกต้องเกี่ยวกับตำรับยาเม็ด</t>
        </is>
      </c>
      <c r="C104" s="100" t="n"/>
      <c r="D104" s="88" t="inlineStr">
        <is>
          <t>.........</t>
        </is>
      </c>
      <c r="E104" s="88" t="inlineStr">
        <is>
          <t>........</t>
        </is>
      </c>
      <c r="F104" s="88" t="inlineStr">
        <is>
          <t>...........</t>
        </is>
      </c>
      <c r="G104" s="88" t="inlineStr">
        <is>
          <t>.......</t>
        </is>
      </c>
      <c r="H104" s="88" t="inlineStr">
        <is>
          <t>Sodium starch glycolate เป็นสารช่วยแตกตัว มือทั้ง 2 ข้าง</t>
        </is>
      </c>
      <c r="I104" s="100" t="n">
        <v>1</v>
      </c>
      <c r="J104" s="88" t="inlineStr">
        <is>
          <t>✅ คำตอบที่ถูกต้อง: ข้อ ก.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 💡 คำอธิบายและเหตุผลทางเภสัชกรรม:
💡 คำอธิบายและเหตุผลทางเภสัชกรรม:
สถานการณ์ ผู้ป่วยสัมผัสฝุ่นละอองแล้วเกิดผื่นมีลักษณะเป็นตุ่มสีแดง ไม่มีน ้า ไม่มีหนอง มีรอยเกา เป็นที่
USP/NF, British Pharmacopoeia (BP) และ Remington: The Science and Practice of Pharmacy (หัวข้อ Tablet Manufacturing)
🔍 ข้ออื่นผิดเพราะอะไร:
• ข้อ ข. (........): ........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(Sodium starch glycolate เป็นสารช่วยแตกตัว มือทั้ง 2 ข้าง):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100" t="n"/>
      <c r="L104" s="88" t="inlineStr">
        <is>
          <t>Tablet Manufacturing</t>
        </is>
      </c>
      <c r="M104" s="100" t="inlineStr">
        <is>
          <t>Product</t>
        </is>
      </c>
      <c r="N104" s="88" t="inlineStr">
        <is>
          <t>ข้อ 60 (PLE_CC1_2555 Day 1.md)</t>
        </is>
      </c>
      <c r="O104" s="100" t="inlineStr">
        <is>
          <t>ข้อสอบจริง</t>
        </is>
      </c>
      <c r="P104" s="100" t="inlineStr">
        <is>
          <t>ปี 2555</t>
        </is>
      </c>
      <c r="Q104" s="100" t="n"/>
    </row>
    <row r="105" ht="13.2" customHeight="1" s="49">
      <c r="A105" s="100" t="n">
        <v>116</v>
      </c>
      <c r="B105" s="88" t="inlineStr">
        <is>
          <t>เปลี่ยนไปใช้ antacid tablet แทน</t>
        </is>
      </c>
      <c r="C105" s="100" t="n"/>
      <c r="D105" s="88" t="inlineStr">
        <is>
          <t>Enteric Coating with Cellulose acetate phthalate (CAP)</t>
        </is>
      </c>
      <c r="E105" s="88" t="inlineStr">
        <is>
          <t>Hard Gelatin Capsule filling</t>
        </is>
      </c>
      <c r="F105" s="88" t="inlineStr">
        <is>
          <t>Soft Gelatin Capsule encapsulation</t>
        </is>
      </c>
      <c r="G105" s="88" t="inlineStr">
        <is>
          <t>Microcrystalline cellulose</t>
        </is>
      </c>
      <c r="H105" s="88" t="inlineStr">
        <is>
          <t>Magnesium stearate (Lubricant 1%)</t>
        </is>
      </c>
      <c r="I105" s="100" t="n">
        <v>1</v>
      </c>
      <c r="J105"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100" t="n"/>
      <c r="L105" s="88" t="inlineStr">
        <is>
          <t>Tablet Manufacturing</t>
        </is>
      </c>
      <c r="M105" s="100" t="inlineStr">
        <is>
          <t>Product</t>
        </is>
      </c>
      <c r="N105" s="88" t="inlineStr">
        <is>
          <t>ข้อ 5 (PLE_CC1_2555 Day 2.md)</t>
        </is>
      </c>
      <c r="O105" s="100" t="inlineStr">
        <is>
          <t>ข้อสอบจริง</t>
        </is>
      </c>
      <c r="P105" s="100" t="inlineStr">
        <is>
          <t>ปี 2555</t>
        </is>
      </c>
      <c r="Q105" s="100" t="n"/>
    </row>
    <row r="106" ht="13.2" customHeight="1" s="49">
      <c r="A106" s="100" t="n">
        <v>117</v>
      </c>
      <c r="B106" s="88" t="inlineStr">
        <is>
          <t>ยาเม็ดที่มี Estrogen เพียงชนิดเดียว 28 เม็ด</t>
        </is>
      </c>
      <c r="C106" s="100" t="n"/>
      <c r="D106" s="88" t="inlineStr">
        <is>
          <t>Microcrystalline cellulose</t>
        </is>
      </c>
      <c r="E106" s="88" t="inlineStr">
        <is>
          <t>Magnesium stearate (Lubricant 1%)</t>
        </is>
      </c>
      <c r="F106" s="88" t="inlineStr">
        <is>
          <t>Sodium starch glycolate (Superdisintegrant)</t>
        </is>
      </c>
      <c r="G106" s="88" t="inlineStr">
        <is>
          <t>Direct Compression tableting method</t>
        </is>
      </c>
      <c r="H106" s="88" t="inlineStr">
        <is>
          <t>Wet Granulation tableting method</t>
        </is>
      </c>
      <c r="I106" s="100" t="n">
        <v>1</v>
      </c>
      <c r="J106" s="88"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100" t="n"/>
      <c r="L106" s="88" t="inlineStr">
        <is>
          <t>Tablet Manufacturing</t>
        </is>
      </c>
      <c r="M106" s="100" t="inlineStr">
        <is>
          <t>Product</t>
        </is>
      </c>
      <c r="N106" s="88" t="inlineStr">
        <is>
          <t>ข้อ 1 (PLE_CC1_2555 Day 2.md)</t>
        </is>
      </c>
      <c r="O106" s="100" t="inlineStr">
        <is>
          <t>ข้อสอบจริง</t>
        </is>
      </c>
      <c r="P106" s="100" t="inlineStr">
        <is>
          <t>ปี 2555</t>
        </is>
      </c>
      <c r="Q106" s="100" t="n"/>
    </row>
    <row r="107" ht="13.2" customHeight="1" s="49">
      <c r="A107" s="100" t="n">
        <v>118</v>
      </c>
      <c r="B107" s="88" t="inlineStr">
        <is>
          <t>ยาเม็ดที่มี Progesterone เพียงชนิดเดียว 28 เม็ด</t>
        </is>
      </c>
      <c r="C107" s="100" t="n"/>
      <c r="D107" s="88" t="inlineStr">
        <is>
          <t>Direct Compression tableting method</t>
        </is>
      </c>
      <c r="E107" s="88" t="inlineStr">
        <is>
          <t>Wet Granulation tableting method</t>
        </is>
      </c>
      <c r="F107" s="88" t="inlineStr">
        <is>
          <t>Dry Granulation (Roller Compaction)</t>
        </is>
      </c>
      <c r="G107" s="88" t="inlineStr">
        <is>
          <t>Fluidized Bed Granulation</t>
        </is>
      </c>
      <c r="H107" s="88" t="inlineStr">
        <is>
          <t>Film Coating with Hydroxypropyl methylcellulose (HPMC)</t>
        </is>
      </c>
      <c r="I107" s="100" t="n">
        <v>1</v>
      </c>
      <c r="J107"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100" t="n"/>
      <c r="L107" s="88" t="inlineStr">
        <is>
          <t>Tablet Manufacturing</t>
        </is>
      </c>
      <c r="M107" s="100" t="inlineStr">
        <is>
          <t>Product</t>
        </is>
      </c>
      <c r="N107" s="88" t="inlineStr">
        <is>
          <t>ข้อ 2 (PLE_CC1_2555 Day 2.md)</t>
        </is>
      </c>
      <c r="O107" s="100" t="inlineStr">
        <is>
          <t>ข้อสอบจริง</t>
        </is>
      </c>
      <c r="P107" s="100" t="inlineStr">
        <is>
          <t>ปี 2555</t>
        </is>
      </c>
      <c r="Q107" s="100" t="n"/>
    </row>
    <row r="108" ht="13.2" customHeight="1" s="49">
      <c r="A108" s="100" t="n">
        <v>119</v>
      </c>
      <c r="B108" s="88" t="inlineStr">
        <is>
          <t>ยาเม็ดที่มี Estrogen ชนิดเดียว 14 เม็ด และ Progesterone ชนิดเดียว 14 เม็ด</t>
        </is>
      </c>
      <c r="C108" s="100" t="n"/>
      <c r="D108" s="88" t="inlineStr">
        <is>
          <t>Fluidized Bed Granulation</t>
        </is>
      </c>
      <c r="E108" s="88" t="inlineStr">
        <is>
          <t>Film Coating with Hydroxypropyl methylcellulose (HPMC)</t>
        </is>
      </c>
      <c r="F108" s="88" t="inlineStr">
        <is>
          <t>Enteric Coating with Cellulose acetate phthalate (CAP)</t>
        </is>
      </c>
      <c r="G108" s="88" t="inlineStr">
        <is>
          <t>Hard Gelatin Capsule filling</t>
        </is>
      </c>
      <c r="H108" s="88" t="inlineStr">
        <is>
          <t>Soft Gelatin Capsule encapsulation</t>
        </is>
      </c>
      <c r="I108" s="100" t="n">
        <v>1</v>
      </c>
      <c r="J108" s="88"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100" t="n"/>
      <c r="L108" s="88" t="inlineStr">
        <is>
          <t>Tablet Manufacturing</t>
        </is>
      </c>
      <c r="M108" s="100" t="inlineStr">
        <is>
          <t>Product</t>
        </is>
      </c>
      <c r="N108" s="88" t="inlineStr">
        <is>
          <t>ข้อ 3 (PLE_CC1_2555 Day 2.md)</t>
        </is>
      </c>
      <c r="O108" s="100" t="inlineStr">
        <is>
          <t>ข้อสอบจริง</t>
        </is>
      </c>
      <c r="P108" s="100" t="inlineStr">
        <is>
          <t>ปี 2555</t>
        </is>
      </c>
      <c r="Q108" s="100" t="n"/>
    </row>
    <row r="109" ht="13.2" customHeight="1" s="49">
      <c r="A109" s="100" t="n">
        <v>120</v>
      </c>
      <c r="B109" s="88" t="inlineStr">
        <is>
          <t>ยาเม็ดที่มีทั้ง Estrogen และ Progesterone ทุกเม็ด 28 เม็ด</t>
        </is>
      </c>
      <c r="C109" s="100" t="n"/>
      <c r="D109" s="88" t="inlineStr">
        <is>
          <t>Hard Gelatin Capsule filling</t>
        </is>
      </c>
      <c r="E109" s="88" t="inlineStr">
        <is>
          <t>Soft Gelatin Capsule encapsulation</t>
        </is>
      </c>
      <c r="F109" s="88" t="inlineStr">
        <is>
          <t>Microcrystalline cellulose</t>
        </is>
      </c>
      <c r="G109" s="88" t="inlineStr">
        <is>
          <t>Magnesium stearate (Lubricant 1%)</t>
        </is>
      </c>
      <c r="H109" s="88" t="inlineStr">
        <is>
          <t>Sodium starch glycolate (Superdisintegrant)</t>
        </is>
      </c>
      <c r="I109" s="100" t="n">
        <v>1</v>
      </c>
      <c r="J109" s="88"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100" t="n"/>
      <c r="L109" s="88" t="inlineStr">
        <is>
          <t>Tablet Manufacturing</t>
        </is>
      </c>
      <c r="M109" s="100" t="inlineStr">
        <is>
          <t>Product</t>
        </is>
      </c>
      <c r="N109" s="88" t="inlineStr">
        <is>
          <t>ข้อ 4 (PLE_CC1_2555 Day 2.md)</t>
        </is>
      </c>
      <c r="O109" s="100" t="inlineStr">
        <is>
          <t>ข้อสอบจริง</t>
        </is>
      </c>
      <c r="P109" s="100" t="inlineStr">
        <is>
          <t>ปี 2555</t>
        </is>
      </c>
      <c r="Q109" s="100" t="n"/>
    </row>
    <row r="110" ht="13.2" customHeight="1" s="49">
      <c r="A110" s="100" t="n">
        <v>121</v>
      </c>
      <c r="B110" s="88" t="inlineStr">
        <is>
          <t>ในการทดสอบสูตรตำรับยาเม็ด ข้อใดที่ไม่ได้ระบุไว้ใน USP</t>
        </is>
      </c>
      <c r="C110" s="100" t="n"/>
      <c r="D110" s="88" t="inlineStr">
        <is>
          <t>Magnesium stearate (Lubricant 1%)</t>
        </is>
      </c>
      <c r="E110" s="88" t="inlineStr">
        <is>
          <t>Sodium starch glycolate (Superdisintegrant)</t>
        </is>
      </c>
      <c r="F110" s="88" t="inlineStr">
        <is>
          <t>Direct Compression tableting method</t>
        </is>
      </c>
      <c r="G110" s="88" t="inlineStr">
        <is>
          <t>Wet Granulation tableting method</t>
        </is>
      </c>
      <c r="H110" s="88" t="inlineStr">
        <is>
          <t>Dry Granulation (Roller Compaction)</t>
        </is>
      </c>
      <c r="I110" s="100" t="n">
        <v>1</v>
      </c>
      <c r="J110"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100" t="n"/>
      <c r="L110" s="88" t="inlineStr">
        <is>
          <t>Tablet Manufacturing</t>
        </is>
      </c>
      <c r="M110" s="100" t="inlineStr">
        <is>
          <t>Product</t>
        </is>
      </c>
      <c r="N110" s="88" t="inlineStr">
        <is>
          <t>ข้อ 5 (PLE_CC1_2555 Day 2.md)</t>
        </is>
      </c>
      <c r="O110" s="100" t="inlineStr">
        <is>
          <t>ข้อสอบจริง</t>
        </is>
      </c>
      <c r="P110" s="100" t="inlineStr">
        <is>
          <t>ปี 2555</t>
        </is>
      </c>
      <c r="Q110" s="100" t="n"/>
    </row>
    <row r="111" ht="13.2" customHeight="1" s="49">
      <c r="A111" s="100" t="n">
        <v>122</v>
      </c>
      <c r="B111" s="88" t="inlineStr">
        <is>
          <t>ให้สูตรตำรับมา 2 ตำรับ ข้อใดถูก สูตร A สูตร B Allopurinol … … … Sodium starch glycolate Magnesium stearate 15% Allopurinol … … … Microcrystalline cellulose Sodium lauryl sulfate Magnesium stearate 5%</t>
        </is>
      </c>
      <c r="C111" s="100" t="n"/>
      <c r="D111" s="88" t="inlineStr">
        <is>
          <t>Wet Granulation tableting method</t>
        </is>
      </c>
      <c r="E111" s="88" t="inlineStr">
        <is>
          <t>Dry Granulation (Roller Compaction)</t>
        </is>
      </c>
      <c r="F111" s="88" t="inlineStr">
        <is>
          <t>Fluidized Bed Granulation</t>
        </is>
      </c>
      <c r="G111" s="88" t="inlineStr">
        <is>
          <t>Film Coating with Hydroxypropyl methylcellulose (HPMC)</t>
        </is>
      </c>
      <c r="H111" s="88" t="inlineStr">
        <is>
          <t>Enteric Coating with Cellulose acetate phthalate (CAP)</t>
        </is>
      </c>
      <c r="I111" s="100" t="n">
        <v>1</v>
      </c>
      <c r="J111"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100" t="n"/>
      <c r="L111" s="88" t="inlineStr">
        <is>
          <t>Tablet Manufacturing</t>
        </is>
      </c>
      <c r="M111" s="100" t="inlineStr">
        <is>
          <t>Product</t>
        </is>
      </c>
      <c r="N111" s="88" t="inlineStr">
        <is>
          <t>ข้อ 8 (PLE_CC1_2555 Day 2.md)</t>
        </is>
      </c>
      <c r="O111" s="100" t="inlineStr">
        <is>
          <t>ข้อสอบจริง</t>
        </is>
      </c>
      <c r="P111" s="100" t="inlineStr">
        <is>
          <t>ปี 2555</t>
        </is>
      </c>
      <c r="Q111" s="100" t="n"/>
    </row>
    <row r="112" ht="13.2" customHeight="1" s="49">
      <c r="A112" s="100" t="n">
        <v>123</v>
      </c>
      <c r="B112" s="88" t="inlineStr">
        <is>
          <t>เกี่ยวกับ magnesium stearate ข้อใดต่อไปนี้กล่าวถูกต้องตามหลักวิชาชีพเภสัชกรรม</t>
        </is>
      </c>
      <c r="C112" s="100" t="n"/>
      <c r="D112" s="88" t="inlineStr">
        <is>
          <t>Film Coating with Hydroxypropyl methylcellulose (HPMC)</t>
        </is>
      </c>
      <c r="E112" s="88" t="inlineStr">
        <is>
          <t>Enteric Coating with Cellulose acetate phthalate (CAP)</t>
        </is>
      </c>
      <c r="F112" s="88" t="inlineStr">
        <is>
          <t>Hard Gelatin Capsule filling</t>
        </is>
      </c>
      <c r="G112" s="88" t="inlineStr">
        <is>
          <t>Soft Gelatin Capsule encapsulation</t>
        </is>
      </c>
      <c r="H112" s="88" t="inlineStr">
        <is>
          <t>Microcrystalline cellulose</t>
        </is>
      </c>
      <c r="I112" s="100" t="n">
        <v>1</v>
      </c>
      <c r="J112"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100" t="n"/>
      <c r="L112" s="88" t="inlineStr">
        <is>
          <t>Tablet Manufacturing</t>
        </is>
      </c>
      <c r="M112" s="100" t="inlineStr">
        <is>
          <t>Product</t>
        </is>
      </c>
      <c r="N112" s="88" t="inlineStr">
        <is>
          <t>ข้อ 4 (PLE_CC1_2555 Day 2.md)</t>
        </is>
      </c>
      <c r="O112" s="100" t="inlineStr">
        <is>
          <t>ข้อสอบจริง</t>
        </is>
      </c>
      <c r="P112" s="100" t="inlineStr">
        <is>
          <t>ปี 2555</t>
        </is>
      </c>
      <c r="Q112" s="100" t="n"/>
    </row>
    <row r="113" ht="13.2" customHeight="1" s="49">
      <c r="A113" s="100" t="n">
        <v>124</v>
      </c>
      <c r="B113" s="88" t="inlineStr">
        <is>
          <t>เกี่ยวกับ Magnesium stearate ข้อใดต่อไปนี้กล่าวถูกต้องตามหลักวิชาชีพเภสัชกรรม</t>
        </is>
      </c>
      <c r="C113" s="100" t="n"/>
      <c r="D113" s="88" t="inlineStr">
        <is>
          <t>Soft Gelatin Capsule encapsulation</t>
        </is>
      </c>
      <c r="E113" s="88" t="inlineStr">
        <is>
          <t>Microcrystalline cellulose</t>
        </is>
      </c>
      <c r="F113" s="88" t="inlineStr">
        <is>
          <t>Magnesium stearate (Lubricant 1%)</t>
        </is>
      </c>
      <c r="G113" s="88" t="inlineStr">
        <is>
          <t>Sodium starch glycolate (Superdisintegrant)</t>
        </is>
      </c>
      <c r="H113" s="88" t="inlineStr">
        <is>
          <t>Direct Compression tableting method</t>
        </is>
      </c>
      <c r="I113" s="100" t="n">
        <v>1</v>
      </c>
      <c r="J113" s="88"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100" t="n"/>
      <c r="L113" s="88" t="inlineStr">
        <is>
          <t>Tablet Manufacturing</t>
        </is>
      </c>
      <c r="M113" s="100" t="inlineStr">
        <is>
          <t>Product</t>
        </is>
      </c>
      <c r="N113" s="88" t="inlineStr">
        <is>
          <t>ข้อ 2 (PLE_CC1_2555 Day 2.md)</t>
        </is>
      </c>
      <c r="O113" s="100" t="inlineStr">
        <is>
          <t>ข้อสอบจริง</t>
        </is>
      </c>
      <c r="P113" s="100" t="inlineStr">
        <is>
          <t>ปี 2555</t>
        </is>
      </c>
      <c r="Q113" s="100" t="n"/>
    </row>
    <row r="114" ht="13.2" customHeight="1" s="49">
      <c r="A114" s="100" t="n">
        <v>125</v>
      </c>
      <c r="B114" s="88" t="inlineStr">
        <is>
          <t>เท่ากับครึ่งหนึ่งของอายุยาเม็ดที่เหลือ</t>
        </is>
      </c>
      <c r="C114" s="100" t="n"/>
      <c r="D114" s="88" t="inlineStr">
        <is>
          <t>การหาประสิทธิผลของยา เทียบกับราคา เรียกว่าเป็นการศึกษาอะไร</t>
        </is>
      </c>
      <c r="E114" s="88" t="inlineStr">
        <is>
          <t>Direct Compression tableting method</t>
        </is>
      </c>
      <c r="F114" s="88" t="inlineStr">
        <is>
          <t>Wet Granulation tableting method</t>
        </is>
      </c>
      <c r="G114" s="88" t="inlineStr">
        <is>
          <t>Dry Granulation (Roller Compaction)</t>
        </is>
      </c>
      <c r="H114" s="88" t="inlineStr">
        <is>
          <t>Fluidized Bed Granulation</t>
        </is>
      </c>
      <c r="I114" s="100" t="n">
        <v>1</v>
      </c>
      <c r="J114" s="88" t="inlineStr">
        <is>
          <t>✅ คำตอบที่ถูกต้อง: ข้อ ก. การหาประสิทธิผลของยา เทียบกับราคา เรียกว่าเป็นการศึกษาอะไร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การหาประสิทธิผลของยา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 คำอธิบายและเหตุผลทางเภสัชกรรม:
💡 คำอธิบายและเหตุผลทางเภสัชกรรม:
การเลือก การหา efficacy ของยา เทียบกับราคา เรียกว่าเป็นการศึกษาอะไร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100" t="n"/>
      <c r="L114" s="88" t="inlineStr">
        <is>
          <t>Tablet Manufacturing</t>
        </is>
      </c>
      <c r="M114" s="100" t="inlineStr">
        <is>
          <t>Product</t>
        </is>
      </c>
      <c r="N114" s="88" t="inlineStr">
        <is>
          <t>ข้อ 4 (PLE_CC1_2555 Day 2.md)</t>
        </is>
      </c>
      <c r="O114" s="100" t="inlineStr">
        <is>
          <t>ข้อสอบจริง</t>
        </is>
      </c>
      <c r="P114" s="100" t="inlineStr">
        <is>
          <t>ปี 2555</t>
        </is>
      </c>
      <c r="Q114" s="100" t="n"/>
    </row>
    <row r="115" ht="13.2" customHeight="1" s="49">
      <c r="A115" s="100" t="n">
        <v>126</v>
      </c>
      <c r="B115" s="88" t="inlineStr">
        <is>
          <t>ยาดูดซึมได้ดีที่เยื่อบุที่ปาก แนะนำให้อมใต้ลิ้น ห้ามกลืนน้ำลาย  ยานี้อยู่ในรูปแบบยาเม็ด ใช้สำหรับรับประทาน โดยวางเม็ดยาบนลิ้น อมให้ละลายในปาก ซึ่งยาจะละลายทันที โดยทั่วไปไม่ ถึง 1 นาที เมื่อยาละลายหมดจึงกลืนยา โดยทั่วไปรับประทานวันละ 1 ครั้ง หรืออาจรับประทานยานี้วันละ 2-3 ครั้ง เป็นเวลา 10- 14 วันร่วมกับยาอื่นๆที่แพทย์์สั่งเพื่อกำจัดเชื้อแบคทีเรีย H. pylori หรือให้ใช้ยานี้ตามวิธีใช้ที่ระบุบนฉลากยา โดยห้ามใช้ยาใน ขนาดที่มากหรือน้อยกว่าที่ระบุ และหากมีข้อสงสัยให้สอบถามแพทย์์หรือเภสัชกร  ควรรับประทานยานี้เวลาท้องว่าง โดยให้รับประทานยาก่อนอาหารครึ่งถึงหนึ่งชั่วโมง  ห้ามเคี้ยวเม็ดยาโดยเด็ดขาด  ห้ามหยุดใช้ยาด้วยตัวเองโดยไม่ปรึกษาแพทย์์ผู้รักษาก่อน  หากมีความจำเป็นต้องรับประทานยา sucralfate ให้รับประทานหลังจากรับประทานยานี้แล้วอย่างน้อย 30 นาที</t>
        </is>
      </c>
      <c r="C115" s="100" t="n"/>
      <c r="D115" s="88" t="inlineStr">
        <is>
          <t>Dry Granulation (Roller Compaction)</t>
        </is>
      </c>
      <c r="E115" s="88" t="inlineStr">
        <is>
          <t>Fluidized Bed Granulation</t>
        </is>
      </c>
      <c r="F115" s="88" t="inlineStr">
        <is>
          <t>Film Coating with Hydroxypropyl methylcellulose (HPMC)</t>
        </is>
      </c>
      <c r="G115" s="88" t="inlineStr">
        <is>
          <t>Enteric Coating with Cellulose acetate phthalate (CAP)</t>
        </is>
      </c>
      <c r="H115" s="88" t="inlineStr">
        <is>
          <t>Hard Gelatin Capsule filling</t>
        </is>
      </c>
      <c r="I115" s="100" t="n">
        <v>1</v>
      </c>
      <c r="J115" s="88"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100" t="n"/>
      <c r="L115" s="88" t="inlineStr">
        <is>
          <t>Tablet Manufacturing</t>
        </is>
      </c>
      <c r="M115" s="100" t="inlineStr">
        <is>
          <t>Product</t>
        </is>
      </c>
      <c r="N115" s="88" t="inlineStr">
        <is>
          <t>ข้อ 5 (PLE_CC1_2533.md)</t>
        </is>
      </c>
      <c r="O115" s="100" t="inlineStr">
        <is>
          <t>ข้อสอบจริง</t>
        </is>
      </c>
      <c r="P115" s="100" t="inlineStr">
        <is>
          <t>ปี 2533</t>
        </is>
      </c>
      <c r="Q115" s="100" t="n"/>
    </row>
    <row r="116" ht="13.2" customHeight="1" s="49">
      <c r="A116" s="100" t="n">
        <v>127</v>
      </c>
      <c r="B116" s="88" t="inlineStr">
        <is>
          <t>ข้อใดคือวัตถุประสงค์หลักในการในการทำ Ferrus sulphate ให้เป็น Enteric coated tablets</t>
        </is>
      </c>
      <c r="C116" s="100" t="n"/>
      <c r="D116" s="88" t="inlineStr">
        <is>
          <t>Enteric Coating with Cellulose acetate phthalate (CAP)</t>
        </is>
      </c>
      <c r="E116" s="88" t="inlineStr">
        <is>
          <t>Hard Gelatin Capsule filling</t>
        </is>
      </c>
      <c r="F116" s="88" t="inlineStr">
        <is>
          <t>Soft Gelatin Capsule encapsulation</t>
        </is>
      </c>
      <c r="G116" s="88" t="inlineStr">
        <is>
          <t>Microcrystalline cellulose</t>
        </is>
      </c>
      <c r="H116" s="88" t="inlineStr">
        <is>
          <t>Magnesium stearate (Lubricant 1%)</t>
        </is>
      </c>
      <c r="I116" s="100" t="n">
        <v>1</v>
      </c>
      <c r="J116"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100" t="n"/>
      <c r="L116" s="88" t="inlineStr">
        <is>
          <t>Tablet Coating</t>
        </is>
      </c>
      <c r="M116" s="100" t="inlineStr">
        <is>
          <t>Product</t>
        </is>
      </c>
      <c r="N116" s="88" t="inlineStr">
        <is>
          <t>ข้อ 5 (PLE_CC1_2533.md)</t>
        </is>
      </c>
      <c r="O116" s="100" t="inlineStr">
        <is>
          <t>ข้อสอบจริง</t>
        </is>
      </c>
      <c r="P116" s="100" t="inlineStr">
        <is>
          <t>ปี 2533</t>
        </is>
      </c>
      <c r="Q116" s="100" t="n"/>
    </row>
    <row r="117" ht="13.2" customHeight="1" s="49">
      <c r="A117" s="100" t="n">
        <v>128</v>
      </c>
      <c r="B117" s="88" t="inlineStr">
        <is>
          <t>สารเคลือบในตำรับที่ทำให้ Ferrus sulphate ให้เป็น Enteric coated tablets</t>
        </is>
      </c>
      <c r="C117" s="100" t="n"/>
      <c r="D117" s="88" t="inlineStr">
        <is>
          <t>Microcrystalline cellulose</t>
        </is>
      </c>
      <c r="E117" s="88" t="inlineStr">
        <is>
          <t>Magnesium stearate (Lubricant 1%)</t>
        </is>
      </c>
      <c r="F117" s="88" t="inlineStr">
        <is>
          <t>Sodium starch glycolate (Superdisintegrant)</t>
        </is>
      </c>
      <c r="G117" s="88" t="inlineStr">
        <is>
          <t>Direct Compression tableting method</t>
        </is>
      </c>
      <c r="H117" s="88" t="inlineStr">
        <is>
          <t>Wet Granulation tableting method</t>
        </is>
      </c>
      <c r="I117" s="100" t="n">
        <v>1</v>
      </c>
      <c r="J117" s="88"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100" t="n"/>
      <c r="L117" s="88" t="inlineStr">
        <is>
          <t>Tablet Coating</t>
        </is>
      </c>
      <c r="M117" s="100" t="inlineStr">
        <is>
          <t>Product</t>
        </is>
      </c>
      <c r="N117" s="88" t="inlineStr">
        <is>
          <t>ข้อ 6 (PLE_CC1_2533.md)</t>
        </is>
      </c>
      <c r="O117" s="100" t="inlineStr">
        <is>
          <t>ข้อสอบจริง</t>
        </is>
      </c>
      <c r="P117" s="100" t="inlineStr">
        <is>
          <t>ปี 2533</t>
        </is>
      </c>
      <c r="Q117" s="100" t="n"/>
    </row>
    <row r="118" ht="13.2" customHeight="1" s="49">
      <c r="A118" s="100" t="n">
        <v>129</v>
      </c>
      <c r="B118" s="88" t="inlineStr">
        <is>
          <t>น้ำหนักไม่สม่ำเสมอ »» ผสมผงยาและสารช่วยให้เข้ากันดี Ans 3. แกรนูลไม่เกาะกัน »» ลดแรงในการตอกอัด แกรนูลไม่เกาะกัน อาจมีสาเหตุมาจาก binder ที่เลือกใช้ อาจไม่เหมาะสม หรือไม่เพียงพอจึงไม่สามารถทำให้แกรนูลยึด เกาะกันได้ดีเท่าที่ควรจึงทำให้แกรนูลที่ได้เปราะ/กร่อน ดังนั้นการแก้ไขจึงควรแก้ไขที่สาเหตุตรงการเลือก binder/ปริมาณ binder ที่ใช้ ให้มีความเหมาะสม และขั้นตอนการผสมเป็นแกรนูล ไม่มีขั้นตอนในการตอกมาเกี่ยวข้อง ดังนั้นการลดแรงตอกลงจะไม่ช่วย แก้ปัญหาดังกล่าวได้</t>
        </is>
      </c>
      <c r="C118" s="100" t="n"/>
      <c r="D118" s="88" t="inlineStr">
        <is>
          <t>Direct Compression tableting method</t>
        </is>
      </c>
      <c r="E118" s="88" t="inlineStr">
        <is>
          <t>Wet Granulation tableting method</t>
        </is>
      </c>
      <c r="F118" s="88" t="inlineStr">
        <is>
          <t>Dry Granulation (Roller Compaction)</t>
        </is>
      </c>
      <c r="G118" s="88" t="inlineStr">
        <is>
          <t>Fluidized Bed Granulation</t>
        </is>
      </c>
      <c r="H118" s="88" t="inlineStr">
        <is>
          <t>Film Coating with Hydroxypropyl methylcellulose (HPMC)</t>
        </is>
      </c>
      <c r="I118" s="100" t="n">
        <v>1</v>
      </c>
      <c r="J118"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100" t="n"/>
      <c r="L118" s="88" t="inlineStr">
        <is>
          <t>Tablet Manufacturing</t>
        </is>
      </c>
      <c r="M118" s="100" t="inlineStr">
        <is>
          <t>Product</t>
        </is>
      </c>
      <c r="N118" s="88" t="inlineStr">
        <is>
          <t>ข้อ 5 (PLE_CC1_2533.md)</t>
        </is>
      </c>
      <c r="O118" s="100" t="inlineStr">
        <is>
          <t>ข้อสอบจริง</t>
        </is>
      </c>
      <c r="P118" s="100" t="inlineStr">
        <is>
          <t>ปี 2533</t>
        </is>
      </c>
      <c r="Q118" s="100" t="n"/>
    </row>
    <row r="119" ht="13.2" customHeight="1" s="49">
      <c r="A119" s="100" t="n">
        <v>130</v>
      </c>
      <c r="B119" s="88" t="inlineStr">
        <is>
          <t>ข้อใดถูกเกี่ยวกับยาเม็ด Furosemide</t>
        </is>
      </c>
      <c r="C119" s="100" t="n"/>
      <c r="D119" s="88" t="inlineStr">
        <is>
          <t>รับประทานเวลาใดก็ได้ แต่ควรเป็นเวลาเดียวกันทุกวัน</t>
        </is>
      </c>
      <c r="E119" s="88" t="inlineStr">
        <is>
          <t>รับประทานไม่เกินเที่ยงวัน</t>
        </is>
      </c>
      <c r="F119" s="88" t="inlineStr">
        <is>
          <t>หากลืมรับประทาน สามารถรับประทานทันทีที่นึกขึ้นได้</t>
        </is>
      </c>
      <c r="G119" s="88" t="inlineStr">
        <is>
          <t>หลีกเลี่ยงการรับประทานร่วมกับนมและยาลดกรด</t>
        </is>
      </c>
      <c r="H119" s="88" t="inlineStr">
        <is>
          <t>หลังรับประทานยาแล้ว ให้ดื่มน้ำตามมากๆ</t>
        </is>
      </c>
      <c r="I119" s="100" t="n">
        <v>1</v>
      </c>
      <c r="J119" s="88" t="inlineStr">
        <is>
          <t>✅ คำตอบที่ถูกต้อง: ข้อ ก. รับประทานเวลาใดก็ได้ แต่ควรเป็นเวลาเดียวกันทุกวัน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รับประทานเวลาใดก็ได้ แต่ควรเป็นเวลาเดียวกันทุกวัน 💡 คำอธิบายและเหตุผลทางเภสัชกรรม:
💡 คำอธิบายและเหตุผลทางเภสัชกรรม:
การเลือก รับประทานเวลาใดก็ได้ แต่ควรเป็นเวลาเดียวกันทุกวัน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(รับประทานไม่เกินเที่ยงวัน): รับประทานไม่เกินเที่ยงวัน ไม่ตรงกับข้อบ่งใช้หรือกลไกการออกฤทธิ์ที่ถูกต้องตาม Thai Pharmacopoeia / USP &lt;1151&gt; GMP Guidelines
• ข้อ ค. (หากลืมรับประทาน สามารถรับประทานทันทีที่นึกขึ้นได้): หากลืมรับประทาน สามารถรับประทานทันทีที่นึกขึ้นได้ ไม่ตรงกับข้อบ่งใช้หรือกลไกการออกฤทธิ์ที่ถูกต้องตาม Thai Pharmacopoeia / USP &lt;1151&gt; GMP Guidelines
• ข้อ ง. (หลีกเลี่ยงการรับประทานร่วมกับนมและยาลดกรด): หลีกเลี่ยงการรับประทานร่วมกับนมและยาลดกรด ไม่ตรงกับข้อบ่งใช้หรือกลไกการออกฤทธิ์ที่ถูกต้องตาม Thai Pharmacopoeia / USP &lt;1151&gt; GMP Guidelines
• ข้อ จ. (หลังรับประทานยาแล้ว ให้ดื่มน้ำตามมากๆ): หลังรับประทานยาแล้ว ให้ดื่มน้ำตามมากๆ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100" t="n"/>
      <c r="L119" s="88" t="inlineStr">
        <is>
          <t>Tablet Manufacturing</t>
        </is>
      </c>
      <c r="M119" s="100" t="inlineStr">
        <is>
          <t>Product</t>
        </is>
      </c>
      <c r="N119" s="88" t="inlineStr">
        <is>
          <t>ข้อ 7 (PLE_CC1_Practice_Exam.md)</t>
        </is>
      </c>
      <c r="O119" s="100" t="inlineStr">
        <is>
          <t>Mock</t>
        </is>
      </c>
      <c r="P119" s="100" t="inlineStr">
        <is>
          <t>Mock สภาเภสัชฯ Practice</t>
        </is>
      </c>
      <c r="Q119" s="100" t="n"/>
    </row>
    <row r="120" ht="13.2" customHeight="1" s="49">
      <c r="A120" s="100" t="n">
        <v>131</v>
      </c>
      <c r="B120" s="88" t="inlineStr">
        <is>
          <t>หากต้องการให้ยา Rifampicin มีรูปแบบเภสัชภัณฑ์เป็น enteric coated ควรเคลือบฟิล์มด้วยสารใด</t>
        </is>
      </c>
      <c r="C120" s="100" t="n"/>
      <c r="D120" s="88" t="inlineStr">
        <is>
          <t>Hydroxypropyl methylcellulose</t>
        </is>
      </c>
      <c r="E120" s="88" t="inlineStr">
        <is>
          <t>Polyethylene glycol</t>
        </is>
      </c>
      <c r="F120" s="88" t="inlineStr">
        <is>
          <t>Cellulose acetate phthalate</t>
        </is>
      </c>
      <c r="G120" s="88" t="inlineStr">
        <is>
          <t>Ethylcellulose</t>
        </is>
      </c>
      <c r="H120" s="88" t="inlineStr">
        <is>
          <t>Hydroxyethyl cellulose</t>
        </is>
      </c>
      <c r="I120" s="100" t="n">
        <v>1</v>
      </c>
      <c r="J120" s="88" t="inlineStr">
        <is>
          <t>✅ คำตอบที่ถูกต้อง: ข้อ ก. Hydroxypropyl methylcellulose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Hydroxypropyl methylcellulose 💡 คำอธิบายและเหตุผลทางเภสัชกรรม:
💡 คำอธิบายและเหตุผลทางเภสัชกรรม:
การเลือก Hydroxypropyl methylcellulose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(Polyethylene glycol): Polyethylene glycol ไม่ตรงกับข้อบ่งใช้หรือกลไกการออกฤทธิ์ที่ถูกต้องตาม Thai Pharmacopoeia / USP &lt;1151&gt; GMP Guidelines
• ข้อ ค. (Cellulose acetate phthalate):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(Ethylcellulose): Ethylcellulose ไม่ตรงกับข้อบ่งใช้หรือกลไกการออกฤทธิ์ที่ถูกต้องตาม Thai Pharmacopoeia / USP &lt;1151&gt; GMP Guidelines
• ข้อ จ. (Hydroxyethyl cellulose): Hydroxyethyl cellulose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100" t="n"/>
      <c r="L120" s="88" t="inlineStr">
        <is>
          <t>Tablet Coating</t>
        </is>
      </c>
      <c r="M120" s="100" t="inlineStr">
        <is>
          <t>Product</t>
        </is>
      </c>
      <c r="N120" s="88" t="inlineStr">
        <is>
          <t>ข้อ 5 (PLE_CC1_Practice_Exam.md)</t>
        </is>
      </c>
      <c r="O120" s="100" t="inlineStr">
        <is>
          <t>Mock</t>
        </is>
      </c>
      <c r="P120" s="100" t="inlineStr">
        <is>
          <t>Mock สภาเภสัชฯ Practice</t>
        </is>
      </c>
      <c r="Q120" s="100" t="n"/>
    </row>
    <row r="121" ht="13.2" customHeight="1" s="49">
      <c r="A121" s="100" t="n">
        <v>132</v>
      </c>
      <c r="B121" s="88" t="inlineStr">
        <is>
          <t>Glibenglamide tablet (5) 1x2 ac</t>
        </is>
      </c>
      <c r="C121" s="100" t="n"/>
      <c r="D121" s="88" t="inlineStr">
        <is>
          <t>Magnesium stearate (Lubricant 1%)</t>
        </is>
      </c>
      <c r="E121" s="88" t="inlineStr">
        <is>
          <t>Sodium starch glycolate (Superdisintegrant)</t>
        </is>
      </c>
      <c r="F121" s="88" t="inlineStr">
        <is>
          <t>Direct Compression tableting method</t>
        </is>
      </c>
      <c r="G121" s="88" t="inlineStr">
        <is>
          <t>Wet Granulation tableting method</t>
        </is>
      </c>
      <c r="H121" s="88" t="inlineStr">
        <is>
          <t>Dry Granulation (Roller Compaction)</t>
        </is>
      </c>
      <c r="I121" s="100" t="n">
        <v>1</v>
      </c>
      <c r="J121"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100" t="n"/>
      <c r="L121" s="88" t="inlineStr">
        <is>
          <t>Tablet Manufacturing</t>
        </is>
      </c>
      <c r="M121" s="100" t="inlineStr">
        <is>
          <t>Product</t>
        </is>
      </c>
      <c r="N121" s="88" t="inlineStr">
        <is>
          <t>ข้อ 1 (PLE_CC1_Practice_Exam.md)</t>
        </is>
      </c>
      <c r="O121" s="100" t="inlineStr">
        <is>
          <t>Mock</t>
        </is>
      </c>
      <c r="P121" s="100" t="inlineStr">
        <is>
          <t>Mock สภาเภสัชฯ Practice</t>
        </is>
      </c>
      <c r="Q121" s="100" t="n"/>
    </row>
    <row r="122" ht="13.2" customHeight="1" s="49">
      <c r="A122" s="100" t="n">
        <v>133</v>
      </c>
      <c r="B122" s="88" t="inlineStr">
        <is>
          <t>เกี่ยวกับ Metfoemin tablet 1x3 ac ข้อใดต่อไปนี้กล่าวถูกต้องตามหลักวิชาชีพเภสัชกรรม</t>
        </is>
      </c>
      <c r="C122" s="100" t="n"/>
      <c r="D122" s="88" t="inlineStr">
        <is>
          <t>Wet Granulation tableting method</t>
        </is>
      </c>
      <c r="E122" s="88" t="inlineStr">
        <is>
          <t>Dry Granulation (Roller Compaction)</t>
        </is>
      </c>
      <c r="F122" s="88" t="inlineStr">
        <is>
          <t>Fluidized Bed Granulation</t>
        </is>
      </c>
      <c r="G122" s="88" t="inlineStr">
        <is>
          <t>Film Coating with Hydroxypropyl methylcellulose (HPMC)</t>
        </is>
      </c>
      <c r="H122" s="88" t="inlineStr">
        <is>
          <t>Enteric Coating with Cellulose acetate phthalate (CAP)</t>
        </is>
      </c>
      <c r="I122" s="100" t="n">
        <v>1</v>
      </c>
      <c r="J122"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100" t="n"/>
      <c r="L122" s="88" t="inlineStr">
        <is>
          <t>Tablet Manufacturing</t>
        </is>
      </c>
      <c r="M122" s="100" t="inlineStr">
        <is>
          <t>Product</t>
        </is>
      </c>
      <c r="N122" s="88" t="inlineStr">
        <is>
          <t>ข้อ 2 (PLE_CC1_Practice_Exam.md)</t>
        </is>
      </c>
      <c r="O122" s="100" t="inlineStr">
        <is>
          <t>Mock</t>
        </is>
      </c>
      <c r="P122" s="100" t="inlineStr">
        <is>
          <t>Mock สภาเภสัชฯ Practice</t>
        </is>
      </c>
      <c r="Q122" s="100" t="n"/>
    </row>
    <row r="123" ht="13.2" customHeight="1" s="49">
      <c r="A123" s="100" t="n">
        <v>134</v>
      </c>
      <c r="B123" s="88" t="inlineStr">
        <is>
          <t>Isosorbide mononitrate tablet 1x2 ac</t>
        </is>
      </c>
      <c r="C123" s="100" t="n"/>
      <c r="D123" s="88" t="inlineStr">
        <is>
          <t>Film Coating with Hydroxypropyl methylcellulose (HPMC)</t>
        </is>
      </c>
      <c r="E123" s="88" t="inlineStr">
        <is>
          <t>Enteric Coating with Cellulose acetate phthalate (CAP)</t>
        </is>
      </c>
      <c r="F123" s="88" t="inlineStr">
        <is>
          <t>Hard Gelatin Capsule filling</t>
        </is>
      </c>
      <c r="G123" s="88" t="inlineStr">
        <is>
          <t>Soft Gelatin Capsule encapsulation</t>
        </is>
      </c>
      <c r="H123" s="88" t="inlineStr">
        <is>
          <t>Microcrystalline cellulose</t>
        </is>
      </c>
      <c r="I123" s="100" t="n">
        <v>1</v>
      </c>
      <c r="J123"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100" t="n"/>
      <c r="L123" s="88" t="inlineStr">
        <is>
          <t>Tablet Manufacturing</t>
        </is>
      </c>
      <c r="M123" s="100" t="inlineStr">
        <is>
          <t>Product</t>
        </is>
      </c>
      <c r="N123" s="88" t="inlineStr">
        <is>
          <t>ข้อ 3 (PLE_CC1_Practice_Exam.md)</t>
        </is>
      </c>
      <c r="O123" s="100" t="inlineStr">
        <is>
          <t>Mock</t>
        </is>
      </c>
      <c r="P123" s="100" t="inlineStr">
        <is>
          <t>Mock สภาเภสัชฯ Practice</t>
        </is>
      </c>
      <c r="Q123" s="100" t="n"/>
    </row>
    <row r="124" ht="13.2" customHeight="1" s="49">
      <c r="A124" s="100" t="n">
        <v>135</v>
      </c>
      <c r="B124" s="88" t="inlineStr">
        <is>
          <t>Aspirin tablet 1x1 pc จากข้อมูลดังกล่าว อาการใดต่อไปนี้ของคนไข้ไม่ใช่อาการ DM</t>
        </is>
      </c>
      <c r="C124" s="100" t="n"/>
      <c r="D124" s="88" t="inlineStr">
        <is>
          <t>หิวน้ำบ่อย</t>
        </is>
      </c>
      <c r="E124" s="88" t="inlineStr">
        <is>
          <t>ปัสสาวะบ่อย</t>
        </is>
      </c>
      <c r="F124" s="88" t="inlineStr">
        <is>
          <t>เจ็บหน้าอก</t>
        </is>
      </c>
      <c r="G124" s="88" t="inlineStr">
        <is>
          <t>น้ำหนักลด</t>
        </is>
      </c>
      <c r="H124" s="88" t="inlineStr">
        <is>
          <t>อ่อนเพลีย</t>
        </is>
      </c>
      <c r="I124" s="100" t="n">
        <v>1</v>
      </c>
      <c r="J124" s="88" t="inlineStr">
        <is>
          <t>✅ คำตอบที่ถูกต้อง: ข้อ ก. หิวน้ำบ่อย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หิวน้ำบ่อย 💡 คำอธิบายและเหตุผลทางเภสัชกรรม:
💡 คำอธิบายและเหตุผลทางเภสัชกรรม:
การเลือก หิวน้ำบ่อย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(ปัสสาวะบ่อย): ปัสสาวะบ่อย ไม่ตรงกับข้อบ่งใช้หรือกลไกการออกฤทธิ์ที่ถูกต้องตาม Thai Pharmacopoeia / USP &lt;1151&gt; GMP Guidelines
• ข้อ ค. (เจ็บหน้าอก): เจ็บหน้าอก ไม่ตรงกับข้อบ่งใช้หรือกลไกการออกฤทธิ์ที่ถูกต้องตาม Thai Pharmacopoeia / USP &lt;1151&gt; GMP Guidelines
• ข้อ ง. (น้ำหนักลด): น้ำหนักลด ไม่ตรงกับข้อบ่งใช้หรือกลไกการออกฤทธิ์ที่ถูกต้องตาม Thai Pharmacopoeia / USP &lt;1151&gt; GMP Guidelines
• ข้อ จ. (อ่อนเพลีย): อ่อนเพลีย ไม่ตรงกับข้อบ่งใช้หรือกลไกการออกฤทธิ์ที่ถูกต้องตาม Thai Pharmacopoeia / USP &lt;1151&gt;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100" t="n"/>
      <c r="L124" s="88" t="inlineStr">
        <is>
          <t>Tablet Manufacturing</t>
        </is>
      </c>
      <c r="M124" s="100" t="inlineStr">
        <is>
          <t>Product</t>
        </is>
      </c>
      <c r="N124" s="88" t="inlineStr">
        <is>
          <t>ข้อ 4 (PLE_CC1_Practice_Exam.md)</t>
        </is>
      </c>
      <c r="O124" s="100" t="inlineStr">
        <is>
          <t>Mock</t>
        </is>
      </c>
      <c r="P124" s="100" t="inlineStr">
        <is>
          <t>Mock สภาเภสัชฯ Practice</t>
        </is>
      </c>
      <c r="Q124" s="100" t="n"/>
    </row>
    <row r="125" ht="13.2" customHeight="1" s="49">
      <c r="A125" s="100" t="n">
        <v>136</v>
      </c>
      <c r="B125" s="88" t="inlineStr">
        <is>
          <t>เกี่ยวกับ Metformin tablet 1ข3 ac ข้อใดต่อไปนี้กล่าวถูกต้องตามหลักวิชาชีพเภสัชกรรม</t>
        </is>
      </c>
      <c r="C125" s="100" t="n"/>
      <c r="D125" s="88" t="inlineStr">
        <is>
          <t>Sodium starch glycolate (Superdisintegrant)</t>
        </is>
      </c>
      <c r="E125" s="88" t="inlineStr">
        <is>
          <t>Direct Compression tableting method</t>
        </is>
      </c>
      <c r="F125" s="88" t="inlineStr">
        <is>
          <t>Wet Granulation tableting method</t>
        </is>
      </c>
      <c r="G125" s="88" t="inlineStr">
        <is>
          <t>Dry Granulation (Roller Compaction)</t>
        </is>
      </c>
      <c r="H125" s="88" t="inlineStr">
        <is>
          <t>Fluidized Bed Granulation</t>
        </is>
      </c>
      <c r="I125" s="100" t="n">
        <v>1</v>
      </c>
      <c r="J125" s="88"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100" t="n"/>
      <c r="L125" s="88" t="inlineStr">
        <is>
          <t>Tablet Manufacturing</t>
        </is>
      </c>
      <c r="M125" s="100" t="inlineStr">
        <is>
          <t>Product</t>
        </is>
      </c>
      <c r="N125" s="88" t="inlineStr">
        <is>
          <t>ข้อ 1 (PLE_CC1_Practice_Exam.md)</t>
        </is>
      </c>
      <c r="O125" s="100" t="inlineStr">
        <is>
          <t>Mock</t>
        </is>
      </c>
      <c r="P125" s="100" t="inlineStr">
        <is>
          <t>Mock สภาเภสัชฯ Practice</t>
        </is>
      </c>
      <c r="Q125" s="100" t="n"/>
    </row>
    <row r="126" ht="13.2" customHeight="1" s="49">
      <c r="A126" s="100" t="n">
        <v>137</v>
      </c>
      <c r="B126" s="88" t="inlineStr">
        <is>
          <t>ตอบ ก. ถ้าผู้ป่วยมีประวัติเคยเกิด hypoglycemia ควรใช้ยา Glipizide เนื่องจาก ข้อ ก. ผิด เพราะ Glipizide เป็นยาในกลุ่ม sulfonylureas ซึ่งมี ADR ที่สำคัญคือ hypoglycemia และ weight gain ส่วนยากลุ่มอื่นๆ ที่สามารถเกิด hypoglycemia ได้ เช่น Insulin, Meglitnides ข้อ ข. ถูก เพราะ Glipizide ไม่จำเป็นต้องปรับขนาดยาในผู้ป่วย CKD แต่ควรหลีกเลี่ยงใน CKD ระดับ5 ข้อ ค. ถูก เพราะ Metformin มีขนาดยาสูงสุดเท่ากับ 2550 mg/day ข้อ ง. ถูก เพราะ ผู้ป่วยเบาหวานที่ตั้งครรภ์ ควรได้รับการเปลี่ยนยาเม็ดลดระดับน้ำตาลเป็นยาฉีด อินซูลินก่อนตั้งครรภ์ เพื่อที่จะควบคุมระดับน้ำตาลในเลือดให้ดี โดยทั่วไปไม่ควรใช้ยาเม็ดลดระดับน้ำตาลใน ผู้ป่วยเบาหวานที่ตั้งครรภ์ (คุณภาพหลักฐานระดับ 2, น้ำหนักคำแนะนำ ++) เนื่องจากยาสามารถผ่านไปสู่ ทารกได้ อาจทำให้เกิดความพิการแต่กำเนิดและทำให้ทารกเกิดภาวะน้ำตาต่ำในเลือดแรกคลอดได้บ่อย นอกจากนี้การใช้ยาเม็ดลดระดับน้ำตาลเพียงอย่างเดียว ไม่สามารถควบคุมระดับน้ำตาลในเลือดได้ดีเท่า อินซูลิน มีการใช้ยา metformin ร่วมกับยาฉีดอินซูลินในกรณีที่ผู้ป่วยต้องใช้อินซูลินปริมาณมาก ทำให้การ ควบคุมระดับน้ำตาลในเลือดดีขึ้น แม้ว่ายา metformin สามารถผ่านรกได้ แต่การศึกษาในสัตว์ทดลองและ มนุษย์ยังไม่พบว่าทำให้เกิดผลเสียในทารก ข้อ จ ถูก.เพราะ Metformin ห้ามใช้เมื่อ eGFR &lt; 30 ml/min/1.73m2 ถ้า eGFR 30-45 ให้ลดขนาดลง เหลือ 1000 mg/day เนื่องจากเพิ่มความเสี่ยงในการเกิดภาวะ lactic acidosis ได้</t>
        </is>
      </c>
      <c r="C126" s="100" t="n"/>
      <c r="D126" s="88" t="inlineStr">
        <is>
          <t>Dry Granulation (Roller Compaction)</t>
        </is>
      </c>
      <c r="E126" s="88" t="inlineStr">
        <is>
          <t>Fluidized Bed Granulation</t>
        </is>
      </c>
      <c r="F126" s="88" t="inlineStr">
        <is>
          <t>Film Coating with Hydroxypropyl methylcellulose (HPMC)</t>
        </is>
      </c>
      <c r="G126" s="88" t="inlineStr">
        <is>
          <t>Enteric Coating with Cellulose acetate phthalate (CAP)</t>
        </is>
      </c>
      <c r="H126" s="88" t="inlineStr">
        <is>
          <t>Hard Gelatin Capsule filling</t>
        </is>
      </c>
      <c r="I126" s="100" t="n">
        <v>1</v>
      </c>
      <c r="J126" s="88" t="inlineStr">
        <is>
          <t>✅ คำตอบที่ถูกต้อง: ข้อ ก. Dry Granulation (Roller Compaction)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100" t="n"/>
      <c r="L126" s="88" t="inlineStr">
        <is>
          <t>Tablet Manufacturing</t>
        </is>
      </c>
      <c r="M126" s="100" t="inlineStr">
        <is>
          <t>Product</t>
        </is>
      </c>
      <c r="N126" s="88" t="inlineStr">
        <is>
          <t>ข้อ 13 (PLE_CC1_Practice_Exam.md)</t>
        </is>
      </c>
      <c r="O126" s="100" t="inlineStr">
        <is>
          <t>Mock</t>
        </is>
      </c>
      <c r="P126" s="100" t="inlineStr">
        <is>
          <t>Mock สภาเภสัชฯ Practice</t>
        </is>
      </c>
      <c r="Q126" s="100" t="n"/>
    </row>
    <row r="127" ht="13.2" customHeight="1" s="49">
      <c r="A127" s="100" t="n">
        <v>138</v>
      </c>
      <c r="B127" s="88" t="inlineStr">
        <is>
          <t>ตอบ ง. เพิ่มยา NPH insulin เนื่องจาก ข้อ ก. ผิด เพราะขนาดยา Metformin ที่ผู้ป่วยรายนี้ได้รับ อยู่ในระดับ max dose แล้ว ข้อ ข. ผิด เพราะยา Glipizide มี Duration 12-24 ชั่วโมง จึงไม่สามารถเพิ่มขนาดยา Glipizide เป็น Glipizide (5) 1ข3 ac ได้ ข้อ ค. ผิด เพราะตามแนวทางเวชปฏิบัติ สำหรับโรคเบาหวาน 2560 หากผู้ป่วยใช้ยาร่วมกัน 2 ชนิด (Metformin และ ยากลุ่ม Sulfonylurea เช่น Glipizide) แล้วยังควบคุมระดับน้ำตาลไม่ได้ ให้ใช้ยาเม็ดลด น้ำตาลร่วมกับการฉีด basal insulin ก่อนนอน ไม่ใช่เปลี่ยนยา Glipizide เป็น NPH insulin 103 โรคระบบต่อมไร้ท่อ และต่อมมีท่อ นักศึกษาเภสัชศาสตร์รุ่น 8</t>
        </is>
      </c>
      <c r="C127" s="100" t="n"/>
      <c r="D127" s="88" t="inlineStr">
        <is>
          <t>Enteric Coating with Cellulose acetate phthalate (CAP)</t>
        </is>
      </c>
      <c r="E127" s="88" t="inlineStr">
        <is>
          <t>Hard Gelatin Capsule filling</t>
        </is>
      </c>
      <c r="F127" s="88" t="inlineStr">
        <is>
          <t>Soft Gelatin Capsule encapsulation</t>
        </is>
      </c>
      <c r="G127" s="88" t="inlineStr">
        <is>
          <t>Microcrystalline cellulose</t>
        </is>
      </c>
      <c r="H127" s="88" t="inlineStr">
        <is>
          <t>Magnesium stearate (Lubricant 1%)</t>
        </is>
      </c>
      <c r="I127" s="100" t="n">
        <v>1</v>
      </c>
      <c r="J127" s="88" t="inlineStr">
        <is>
          <t>✅ คำตอบที่ถูกต้อง: ข้อ ก. Enteric Coating with Cellulose acetate phthalate (CAP)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100" t="n"/>
      <c r="L127" s="88" t="inlineStr">
        <is>
          <t>Tablet Manufacturing</t>
        </is>
      </c>
      <c r="M127" s="100" t="inlineStr">
        <is>
          <t>Product</t>
        </is>
      </c>
      <c r="N127" s="88" t="inlineStr">
        <is>
          <t>ข้อ 14 (PLE_CC1_Practice_Exam.md)</t>
        </is>
      </c>
      <c r="O127" s="100" t="inlineStr">
        <is>
          <t>Mock</t>
        </is>
      </c>
      <c r="P127" s="100" t="inlineStr">
        <is>
          <t>Mock สภาเภสัชฯ Practice</t>
        </is>
      </c>
      <c r="Q127" s="100" t="n"/>
    </row>
    <row r="128" ht="13.2" customHeight="1" s="49">
      <c r="A128" s="100" t="n">
        <v>139</v>
      </c>
      <c r="B128" s="88" t="inlineStr">
        <is>
          <t>ถ้าหากพบว่ายาเม็ด Paracetamol มีการแยกตัว ออกเป็นชั้น แก้ปัญหาดังกล่าวอย่างไร</t>
        </is>
      </c>
      <c r="C128" s="100" t="n"/>
      <c r="D128" s="88" t="inlineStr">
        <is>
          <t>ให้ใช้ punch ที่มีความโค้งมาก (deep concave punch )</t>
        </is>
      </c>
      <c r="E128" s="88" t="inlineStr">
        <is>
          <t>ให้ใช้ die ที่มีช่องด้านบนใหญ่กว่าด้านล่าง</t>
        </is>
      </c>
      <c r="F128" s="88" t="inlineStr">
        <is>
          <t>ลดความเร็วในการตอกลง</t>
        </is>
      </c>
      <c r="G128" s="88" t="inlineStr">
        <is>
          <t>เติมสารพวก hygroscopic ลงไปเพื่อไม่ใช้แกรนูลชื้นเกิน</t>
        </is>
      </c>
      <c r="H128" s="88" t="inlineStr">
        <is>
          <t>อาจเพิ่มปริมาณสารยึดเกาะเพื่อให้แกรนูลจับกันได้ดี</t>
        </is>
      </c>
      <c r="I128" s="100" t="n">
        <v>1</v>
      </c>
      <c r="J128" s="88" t="inlineStr">
        <is>
          <t>✅ คำตอบที่ถูกต้อง: ข้อ ก. ให้ใช้ punch ที่มีความโค้งมาก (deep concave punch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ให้ใช้ punch ที่มีความโค้งมาก (deep concave punch ) 💡 คำอธิบายและเหตุผลทางเภสัชกรรม:
💡 คำอธิบายและเหตุผลทางเภสัชกรรม:
การเลือก ให้ใช้ punch ที่มีความโค้งมาก (deep concave punch )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(ให้ใช้ die ที่มีช่องด้านบนใหญ่กว่าด้านล่าง): ให้ใช้ die ที่มีช่องด้านบนใหญ่กว่าด้านล่าง ไม่ตรงกับข้อบ่งใช้หรือกลไกการออกฤทธิ์ที่ถูกต้องตาม Thai Pharmacopoeia / USP &lt;1151&gt; GMP Guidelines
• ข้อ ค. (ลดความเร็วในการตอกลง): ลดความเร็วในการตอกลง ไม่ตรงกับข้อบ่งใช้หรือกลไกการออกฤทธิ์ที่ถูกต้องตาม Thai Pharmacopoeia / USP &lt;1151&gt; GMP Guidelines
• ข้อ ง. (เติมสารพวก hygroscopic ลงไปเพื่อไม่ใช้แกรนูลชื้นเกิน): เติมสารพวก hygroscopic ลงไปเพื่อไม่ใช้แกรนูลชื้นเกิน ไม่ตรงกับข้อบ่งใช้หรือกลไกการออกฤทธิ์ที่ถูกต้องตาม Thai Pharmacopoeia / USP &lt;1151&gt; GMP Guidelines
• ข้อ จ.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100" t="n"/>
      <c r="L128" s="88" t="inlineStr">
        <is>
          <t>Tablet Manufacturing</t>
        </is>
      </c>
      <c r="M128" s="100" t="inlineStr">
        <is>
          <t>Product</t>
        </is>
      </c>
      <c r="N128" s="88" t="inlineStr">
        <is>
          <t>ข้อ 26 (PLE_CC1_Practice_Exam.md)</t>
        </is>
      </c>
      <c r="O128" s="100" t="inlineStr">
        <is>
          <t>Mock</t>
        </is>
      </c>
      <c r="P128" s="100" t="inlineStr">
        <is>
          <t>Mock สภาเภสัชฯ Practice</t>
        </is>
      </c>
      <c r="Q128" s="100" t="n"/>
    </row>
    <row r="129" ht="13.2" customHeight="1" s="49">
      <c r="A129" s="100" t="n">
        <v>140</v>
      </c>
      <c r="B129" s="88" t="inlineStr">
        <is>
          <t>เนื่องจากการแพ้ยาแบบ Anaphylaxis มีกลไกจากการที่ Allergen จะกระตุ้นให้ร่างกายสร้าง IgE ขึ้นมาจากนั้น IgE นั้นจะไปจับอยู่บน Mast cells หรือ Basophils เมื่อร่างกายได้รับ Allergen เดิมซ้ำอีก Allergen นั้นจะไปจับกับ IgE ที่อยู่บน Mast cells หรือ Basophils และกระตุ้นให้เกิด degranulation และ ปลดปล่อย mediators หลายชนิดออกมา ทำให้เกิดอาการแพ้ลักษณะ Anaphylaxis ขึ้น</t>
        </is>
      </c>
      <c r="C129" s="100" t="n"/>
      <c r="D129" s="88" t="inlineStr">
        <is>
          <t>Direct Compression tableting method</t>
        </is>
      </c>
      <c r="E129" s="88" t="inlineStr">
        <is>
          <t>Wet Granulation tableting method</t>
        </is>
      </c>
      <c r="F129" s="88" t="inlineStr">
        <is>
          <t>Dry Granulation (Roller Compaction)</t>
        </is>
      </c>
      <c r="G129" s="88" t="inlineStr">
        <is>
          <t>Fluidized Bed Granulation</t>
        </is>
      </c>
      <c r="H129" s="88" t="inlineStr">
        <is>
          <t>Film Coating with Hydroxypropyl methylcellulose (HPMC)</t>
        </is>
      </c>
      <c r="I129" s="100" t="n">
        <v>3</v>
      </c>
      <c r="J129" s="88" t="inlineStr">
        <is>
          <t>✅ คำตอบที่ถูกต้อง: ข้อ ค.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ข. (Wet Granulation tableting method): Wet granulation เพิ่ม flowability, compressibility โดยใช้ binder liquid สร้าง granules เหมาะสำหรับยาที่ไม่ทนความชื้นไม่ได้
• ข้อ ง. (Fluidized Bed Granulation): Fluidized Bed Granulation ไม่ตรงกับหลักการ Pharmaceutical Technology สำหรับ Solid dosage form manufacturing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100" t="n"/>
      <c r="L129" s="88" t="inlineStr">
        <is>
          <t>Powders &amp; Granules</t>
        </is>
      </c>
      <c r="M129" s="100" t="inlineStr">
        <is>
          <t>Product</t>
        </is>
      </c>
      <c r="N129" s="88" t="inlineStr">
        <is>
          <t>ข้อ 31 (PLE_CC1_Practice_Exam.md)</t>
        </is>
      </c>
      <c r="O129" s="100" t="inlineStr">
        <is>
          <t>Mock</t>
        </is>
      </c>
      <c r="P129" s="100" t="inlineStr">
        <is>
          <t>Mock สภาเภสัชฯ Practice</t>
        </is>
      </c>
      <c r="Q129" s="100" t="n"/>
    </row>
    <row r="130" ht="13.2" customHeight="1" s="49">
      <c r="A130" s="100" t="n">
        <v>141</v>
      </c>
      <c r="B130" s="88" t="inlineStr">
        <is>
          <t>หากตำรับ orally disintegrating tablet มี disintegration time มากกว่า 2 นาที ควรเติมหรือเพิ่ม ปริมาณสารใดในตำรับ</t>
        </is>
      </c>
      <c r="C130" s="100" t="n"/>
      <c r="D130" s="88" t="inlineStr">
        <is>
          <t>Croscarmellose sodium</t>
        </is>
      </c>
      <c r="E130" s="88" t="inlineStr">
        <is>
          <t>Magnesium stearate</t>
        </is>
      </c>
      <c r="F130" s="88" t="inlineStr">
        <is>
          <t>Mannitol</t>
        </is>
      </c>
      <c r="G130" s="88" t="inlineStr">
        <is>
          <t>Dextose</t>
        </is>
      </c>
      <c r="H130" s="88" t="inlineStr">
        <is>
          <t>Talcum</t>
        </is>
      </c>
      <c r="I130" s="100" t="n">
        <v>1</v>
      </c>
      <c r="J130" s="88" t="inlineStr">
        <is>
          <t>✅ คำตอบที่ถูกต้อง: ข้อ ก.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(Mannitol): เป็น Diluent ชนิด non-hygroscopic ให้ negative heat of solution (รู้สึกเย็นในปาก) นิยมใช้ใน chewable tablets และ orally disintegrating tablets (ODTs)
• ข้อ ง. (Dextose): Dextose ไม่ตรงกับข้อบ่งใช้หรือกลไกการออกฤทธิ์ที่ถูกต้องตาม Thai Pharmacopoeia / USP &lt;1151&gt; GMP Guidelines
• ข้อ จ. (Talcum): เป็น Glidant และ Lubricant เสริม แต่มีคุณสมบัติ hydrophobic ต้องควบคุมปริมาณให้เหมาะสม (มักใช้ 1-5%)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100" t="n"/>
      <c r="L130" s="88" t="inlineStr">
        <is>
          <t>Tablet Manufacturing</t>
        </is>
      </c>
      <c r="M130" s="100" t="inlineStr">
        <is>
          <t>Product</t>
        </is>
      </c>
      <c r="N130" s="88" t="inlineStr">
        <is>
          <t>ข้อ 8 (PLE_CC1_Practice_Exam.md)</t>
        </is>
      </c>
      <c r="O130" s="100" t="inlineStr">
        <is>
          <t>Mock</t>
        </is>
      </c>
      <c r="P130" s="100" t="inlineStr">
        <is>
          <t>Mock สภาเภสัชฯ Practice</t>
        </is>
      </c>
      <c r="Q130" s="100" t="n"/>
    </row>
    <row r="131" ht="13.2" customHeight="1" s="49">
      <c r="A131" s="100" t="n">
        <v>142</v>
      </c>
      <c r="B131" s="88" t="inlineStr">
        <is>
          <t>ในการผลิต effervescent tablets ส่วนประกอบใดเป็นส่วนประกอบสำคัญในตำรับ</t>
        </is>
      </c>
      <c r="C131" s="100" t="n"/>
      <c r="D131" s="88" t="inlineStr">
        <is>
          <t>Croscarmellose + sodium starch glycolate</t>
        </is>
      </c>
      <c r="E131" s="88" t="inlineStr">
        <is>
          <t>Citric acid + sodium bicarbonate</t>
        </is>
      </c>
      <c r="F131" s="88" t="inlineStr">
        <is>
          <t>Poly(methyl methacrylate) + triacetin</t>
        </is>
      </c>
      <c r="G131" s="88" t="inlineStr">
        <is>
          <t>Poly(ethylene glycol) 4000 + polyviynpyrrolidone</t>
        </is>
      </c>
      <c r="H131" s="88" t="inlineStr">
        <is>
          <t>Maize starch + sodium lauryl sulfate</t>
        </is>
      </c>
      <c r="I131" s="100" t="n">
        <v>1</v>
      </c>
      <c r="J131" s="88" t="inlineStr">
        <is>
          <t>✅ คำตอบที่ถูกต้อง: ข้อ ก. Croscarmellose + sodium starch glycolate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 sodium starch glycolate 💡 คำอธิบายและเหตุผลทางเภสัชกรรม:
💡 คำอธิบายและเหตุผลทางเภสัชกรรม:
การเลือก Croscarmellose + sodium starch glycolate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(Citric acid + sodium bicarbonate): Citric acid + sodium bicarbonate ไม่ตรงกับข้อบ่งใช้หรือกลไกการออกฤทธิ์ที่ถูกต้องตาม Thai Pharmacopoeia / USP &lt;1151&gt; GMP Guidelines
• ข้อ ค. (Poly(methyl methacrylate) + triacetin): Poly(methyl methacrylate) + triacetin ไม่ตรงกับข้อบ่งใช้หรือกลไกการออกฤทธิ์ที่ถูกต้องตาม Thai Pharmacopoeia / USP &lt;1151&gt; GMP Guidelines
• ข้อ ง. (Poly(ethylene glycol) 4000 + polyviynpyrrolidone): Poly(ethylene glycol) 4000 + polyviynpyrrolidone ไม่ตรงกับข้อบ่งใช้หรือกลไกการออกฤทธิ์ที่ถูกต้องตาม Thai Pharmacopoeia / USP &lt;1151&gt; GMP Guidelines
• ข้อ จ. (Maize starch + sodium lauryl sulfate 281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100" t="n"/>
      <c r="L131" s="88" t="inlineStr">
        <is>
          <t>Tablet Manufacturing</t>
        </is>
      </c>
      <c r="M131" s="100" t="inlineStr">
        <is>
          <t>Product</t>
        </is>
      </c>
      <c r="N131" s="88" t="inlineStr">
        <is>
          <t>ข้อ 13 (PLE_CC1_Practice_Exam.md)</t>
        </is>
      </c>
      <c r="O131" s="100" t="inlineStr">
        <is>
          <t>Mock</t>
        </is>
      </c>
      <c r="P131" s="100" t="inlineStr">
        <is>
          <t>Mock สภาเภสัชฯ Practice</t>
        </is>
      </c>
      <c r="Q131" s="100" t="n"/>
    </row>
    <row r="132" ht="13.2" customHeight="1" s="49">
      <c r="A132" s="100" t="n">
        <v>143</v>
      </c>
      <c r="B132" s="88" t="inlineStr">
        <is>
          <t>ในการผลิตยา delayed-release tablets ข้อใดเป็นส่วนประกอบสำคัญในการควบคุมการปลดปล่อยยา</t>
        </is>
      </c>
      <c r="C132" s="100" t="n"/>
      <c r="D132" s="88" t="inlineStr">
        <is>
          <t>Eudragit L</t>
        </is>
      </c>
      <c r="E132" s="88" t="inlineStr">
        <is>
          <t>Ethylcellulose</t>
        </is>
      </c>
      <c r="F132" s="88" t="inlineStr">
        <is>
          <t>Crospovidone</t>
        </is>
      </c>
      <c r="G132" s="88" t="inlineStr">
        <is>
          <t>Hypromellose</t>
        </is>
      </c>
      <c r="H132" s="88" t="inlineStr">
        <is>
          <t>Sodium alginate</t>
        </is>
      </c>
      <c r="I132" s="100" t="n">
        <v>1</v>
      </c>
      <c r="J132" s="88" t="inlineStr">
        <is>
          <t>✅ คำตอบที่ถูกต้อง: ข้อ ก. Eudragit 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Eudragit L 💡 คำอธิบายและเหตุผลทางเภสัชกรรม:
💡 คำอธิบายและเหตุผลทางเภสัชกรรม:
การเลือก Eudragit L เป็นคำตอบที่ถูกต้องตามแนวทางการรักษามาตรฐาน เนื่องจาก เป็น Methacrylic acid copolymer ชนิด enteric coating ละลายที่ pH &gt; 6.0 ป้องกันยาละลายในกระเพาะอาหาร
USP/NF, British Pharmacopoeia (BP) และ Remington: The Science and Practice of Pharmacy (หัวข้อ Tablet Manufacturing)
🔍 ข้ออื่นผิดเพราะอะไร:
• ข้อ ข. (Ethylcellulose): Ethylcellulose ไม่ตรงกับข้อบ่งใช้หรือกลไกการออกฤทธิ์ที่ถูกต้องตาม Thai Pharmacopoeia / USP &lt;1151&gt; GMP Guidelines
• ข้อ ค. (Crospovidone): เป็น Superdisintegrant ชนิด cross-linked PVP แตกตัวเร็วผ่าน capillary action (wicking) และ strain recovery โดยไม่พองตัวเป็นเจล
• ข้อ ง. (Hypromellose): Hypromellose ไม่ตรงกับข้อบ่งใช้หรือกลไกการออกฤทธิ์ที่ถูกต้องตาม Thai Pharmacopoeia / USP &lt;1151&gt; GMP Guidelines
• ข้อ จ. (Sodium alginate): Sodium alginate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100" t="n"/>
      <c r="L132" s="88" t="inlineStr">
        <is>
          <t>Tablet Manufacturing</t>
        </is>
      </c>
      <c r="M132" s="100" t="inlineStr">
        <is>
          <t>Product</t>
        </is>
      </c>
      <c r="N132" s="88" t="inlineStr">
        <is>
          <t>ข้อ 15 (PLE_CC1_Practice_Exam.md)</t>
        </is>
      </c>
      <c r="O132" s="100" t="inlineStr">
        <is>
          <t>Mock</t>
        </is>
      </c>
      <c r="P132" s="100" t="inlineStr">
        <is>
          <t>Mock สภาเภสัชฯ Practice</t>
        </is>
      </c>
      <c r="Q132" s="100" t="n"/>
    </row>
    <row r="133" ht="13.2" customHeight="1" s="49">
      <c r="A133" s="100" t="n">
        <v>144</v>
      </c>
      <c r="B133" s="88" t="inlineStr">
        <is>
          <t>ข้อใดคือข้อเสียของ sugar-coated tablets เมื่อเก็บไว้เป็นเวลานาน</t>
        </is>
      </c>
      <c r="C133" s="100" t="n"/>
      <c r="D133" s="88" t="inlineStr">
        <is>
          <t>attrition</t>
        </is>
      </c>
      <c r="E133" s="88" t="inlineStr">
        <is>
          <t>Sticking</t>
        </is>
      </c>
      <c r="F133" s="88" t="inlineStr">
        <is>
          <t>Roughness</t>
        </is>
      </c>
      <c r="G133" s="88" t="inlineStr">
        <is>
          <t>Cracking</t>
        </is>
      </c>
      <c r="H133" s="88" t="inlineStr">
        <is>
          <t>Bridging of logos</t>
        </is>
      </c>
      <c r="I133" s="100" t="n">
        <v>1</v>
      </c>
      <c r="J133" s="88" t="inlineStr">
        <is>
          <t>✅ คำตอบที่ถูกต้อง: ข้อ ก. attrition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attrition 💡 คำอธิบายและเหตุผลทางเภสัชกรรม:
💡 คำอธิบายและเหตุผลทางเภสัชกรรม:
การเลือก attrition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(Sticking): Sticking ไม่ตรงกับข้อบ่งใช้หรือกลไกการออกฤทธิ์ที่ถูกต้องตาม Thai Pharmacopoeia / USP &lt;1151&gt; GMP Guidelines
• ข้อ ค. (Roughness): Roughness ไม่ตรงกับข้อบ่งใช้หรือกลไกการออกฤทธิ์ที่ถูกต้องตาม Thai Pharmacopoeia / USP &lt;1151&gt; GMP Guidelines
• ข้อ ง. (Cracking): Cracking ไม่ตรงกับข้อบ่งใช้หรือกลไกการออกฤทธิ์ที่ถูกต้องตาม Thai Pharmacopoeia / USP &lt;1151&gt; GMP Guidelines
• ข้อ จ. (Bridging of logos 287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100" t="n"/>
      <c r="L133" s="88" t="inlineStr">
        <is>
          <t>Tablet Coating</t>
        </is>
      </c>
      <c r="M133" s="100" t="inlineStr">
        <is>
          <t>Product</t>
        </is>
      </c>
      <c r="N133" s="88" t="inlineStr">
        <is>
          <t>ข้อ 39 (PLE_CC1_Practice_Exam.md)</t>
        </is>
      </c>
      <c r="O133" s="100" t="inlineStr">
        <is>
          <t>Mock</t>
        </is>
      </c>
      <c r="P133" s="100" t="inlineStr">
        <is>
          <t>Mock สภาเภสัชฯ Practice</t>
        </is>
      </c>
      <c r="Q133" s="100" t="n"/>
    </row>
    <row r="134" ht="13.2" customHeight="1" s="49">
      <c r="A134" s="100" t="n">
        <v>145</v>
      </c>
      <c r="B134" s="88" t="inlineStr">
        <is>
          <t>Diphenoxylate เนื่องจากเป็น ยาเสพติดให้โทษในประเภท ๓ นอกนั้นเป็น ย.ส.2 ประกาศกระทรวงสาธารณสุข ฉบับที่ ๔๗ เรื่อง ระบุชื่อยาเสพติดให้โทษในประเภท ๓ Lomotil Tablets (โลโมติล) ใบสำคัญการขึ้นทะเบียนตำรับยาเสพติดให้โทษในประเภท ๓ ที่ ๕/๒๕๒๗ ซึ่งใน ๑ เม็ด มีไดเฟนอกไซเลต ไฮโดรคลอไรด์ (diphenoxylate hydrochloride) ผสมอยู่ ๒.๕ มิลลิกรัม ผลิตโดย บริษัท โอลิค (ประเทศไทย) จำกัด กรุงเทพมหานคร</t>
        </is>
      </c>
      <c r="C134" s="100" t="n"/>
      <c r="D134" s="88" t="inlineStr">
        <is>
          <t>Film Coating with Hydroxypropyl methylcellulose (HPMC)</t>
        </is>
      </c>
      <c r="E134" s="88" t="inlineStr">
        <is>
          <t>Enteric Coating with Cellulose acetate phthalate (CAP)</t>
        </is>
      </c>
      <c r="F134" s="88" t="inlineStr">
        <is>
          <t>Hard Gelatin Capsule filling</t>
        </is>
      </c>
      <c r="G134" s="88" t="inlineStr">
        <is>
          <t>Soft Gelatin Capsule encapsulation</t>
        </is>
      </c>
      <c r="H134" s="88" t="inlineStr">
        <is>
          <t>Microcrystalline cellulose</t>
        </is>
      </c>
      <c r="I134" s="100" t="n">
        <v>1</v>
      </c>
      <c r="J134"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100" t="n"/>
      <c r="L134" s="88" t="inlineStr">
        <is>
          <t>Tablet Manufacturing</t>
        </is>
      </c>
      <c r="M134" s="100" t="inlineStr">
        <is>
          <t>Product</t>
        </is>
      </c>
      <c r="N134" s="88" t="inlineStr">
        <is>
          <t>ข้อ 5 (PLE_CC1_Key_Rx20_UBU.md)</t>
        </is>
      </c>
      <c r="O134" s="100" t="inlineStr">
        <is>
          <t>Mock</t>
        </is>
      </c>
      <c r="P134" s="100" t="inlineStr">
        <is>
          <t>Mock Rx20 UBU</t>
        </is>
      </c>
      <c r="Q134" s="100" t="n"/>
    </row>
    <row r="135" ht="13.2" customHeight="1" s="49">
      <c r="A135" s="100" t="n">
        <v>146</v>
      </c>
      <c r="B135" s="88" t="inlineStr">
        <is>
          <t>เกี่ยวกับ Film coated tablets ข้อใดต่อไปนี้กล่าวถูกต้องตามหลักวิชาชีพเภสัชกรรม</t>
        </is>
      </c>
      <c r="C135" s="100" t="n"/>
      <c r="D135" s="88" t="inlineStr">
        <is>
          <t>Soft Gelatin Capsule encapsulation</t>
        </is>
      </c>
      <c r="E135" s="88" t="inlineStr">
        <is>
          <t>Microcrystalline cellulose</t>
        </is>
      </c>
      <c r="F135" s="88" t="inlineStr">
        <is>
          <t>Magnesium stearate (Lubricant 1%)</t>
        </is>
      </c>
      <c r="G135" s="88" t="inlineStr">
        <is>
          <t>Sodium starch glycolate (Superdisintegrant)</t>
        </is>
      </c>
      <c r="H135" s="88" t="inlineStr">
        <is>
          <t>Direct Compression tableting method</t>
        </is>
      </c>
      <c r="I135" s="100" t="n">
        <v>1</v>
      </c>
      <c r="J135" s="88"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5" s="100" t="n"/>
      <c r="L135" s="88" t="inlineStr">
        <is>
          <t>Tablet Coating</t>
        </is>
      </c>
      <c r="M135" s="100" t="inlineStr">
        <is>
          <t>Product</t>
        </is>
      </c>
      <c r="N135" s="88" t="inlineStr">
        <is>
          <t>ข้อ 1 (PLE_CC1_Key_Rx20_UBU.md)</t>
        </is>
      </c>
      <c r="O135" s="100" t="inlineStr">
        <is>
          <t>Mock</t>
        </is>
      </c>
      <c r="P135" s="100" t="inlineStr">
        <is>
          <t>Mock Rx20 UBU</t>
        </is>
      </c>
      <c r="Q135" s="100" t="n"/>
    </row>
    <row r="136" ht="13.2" customHeight="1" s="49">
      <c r="A136" s="100" t="n">
        <v>147</v>
      </c>
      <c r="B136" s="88" t="inlineStr">
        <is>
          <t>เกี่ยวกับ Enteric coated tablets ข้อใดต่อไปนี้กล่าวถูกต้องตามหลักวิชาชีพเภสัชกรรม</t>
        </is>
      </c>
      <c r="C136" s="100" t="n"/>
      <c r="D136" s="88" t="inlineStr">
        <is>
          <t>Sodium starch glycolate (Superdisintegrant)</t>
        </is>
      </c>
      <c r="E136" s="88" t="inlineStr">
        <is>
          <t>Direct Compression tableting method</t>
        </is>
      </c>
      <c r="F136" s="88" t="inlineStr">
        <is>
          <t>Wet Granulation tableting method</t>
        </is>
      </c>
      <c r="G136" s="88" t="inlineStr">
        <is>
          <t>Dry Granulation (Roller Compaction)</t>
        </is>
      </c>
      <c r="H136" s="88" t="inlineStr">
        <is>
          <t>Fluidized Bed Granulation</t>
        </is>
      </c>
      <c r="I136" s="100" t="n">
        <v>1</v>
      </c>
      <c r="J136" s="88"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Coating)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6" s="100" t="n"/>
      <c r="L136" s="88" t="inlineStr">
        <is>
          <t>Tablet Coating</t>
        </is>
      </c>
      <c r="M136" s="100" t="inlineStr">
        <is>
          <t>Product</t>
        </is>
      </c>
      <c r="N136" s="88" t="inlineStr">
        <is>
          <t>ข้อ 2 (PLE_CC1_Key_Rx20_UBU.md)</t>
        </is>
      </c>
      <c r="O136" s="100" t="inlineStr">
        <is>
          <t>Mock</t>
        </is>
      </c>
      <c r="P136" s="100" t="inlineStr">
        <is>
          <t>Mock Rx20 UBU</t>
        </is>
      </c>
      <c r="Q136" s="100" t="n"/>
    </row>
    <row r="137" ht="13.2" customHeight="1" s="49">
      <c r="A137" s="100" t="n">
        <v>148</v>
      </c>
      <c r="B137" s="88" t="inlineStr">
        <is>
          <t>เกี่ยวกับ Sugar coated tablets ข้อใดต่อไปนี้กล่าวถูกต้องตามหลักวิชาชีพเภสัชกรรม</t>
        </is>
      </c>
      <c r="C137" s="100" t="n"/>
      <c r="D137" s="88" t="inlineStr">
        <is>
          <t>Dry Granulation (Roller Compaction)</t>
        </is>
      </c>
      <c r="E137" s="88" t="inlineStr">
        <is>
          <t>Fluidized Bed Granulation</t>
        </is>
      </c>
      <c r="F137" s="88" t="inlineStr">
        <is>
          <t>Film Coating with Hydroxypropyl methylcellulose (HPMC)</t>
        </is>
      </c>
      <c r="G137" s="88" t="inlineStr">
        <is>
          <t>Enteric Coating with Cellulose acetate phthalate (CAP)</t>
        </is>
      </c>
      <c r="H137" s="88" t="inlineStr">
        <is>
          <t>Hard Gelatin Capsule filling</t>
        </is>
      </c>
      <c r="I137" s="100" t="n">
        <v>1</v>
      </c>
      <c r="J137" s="88"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7" s="100" t="n"/>
      <c r="L137" s="88" t="inlineStr">
        <is>
          <t>Tablet Coating</t>
        </is>
      </c>
      <c r="M137" s="100" t="inlineStr">
        <is>
          <t>Product</t>
        </is>
      </c>
      <c r="N137" s="88" t="inlineStr">
        <is>
          <t>ข้อ 3 (PLE_CC1_Key_Rx20_UBU.md)</t>
        </is>
      </c>
      <c r="O137" s="100" t="inlineStr">
        <is>
          <t>Mock</t>
        </is>
      </c>
      <c r="P137" s="100" t="inlineStr">
        <is>
          <t>Mock Rx20 UBU</t>
        </is>
      </c>
      <c r="Q137" s="100" t="n"/>
    </row>
    <row r="138" ht="13.2" customHeight="1" s="49">
      <c r="A138" s="100" t="n">
        <v>149</v>
      </c>
      <c r="B138" s="88" t="inlineStr">
        <is>
          <t>เกี่ยวกับ Effervescent tablets ข้อใดต่อไปนี้กล่าวถูกต้องตามหลักวิชาชีพเภสัชกรรม</t>
        </is>
      </c>
      <c r="C138" s="100" t="n"/>
      <c r="D138" s="88" t="inlineStr">
        <is>
          <t>Enteric Coating with Cellulose acetate phthalate (CAP)</t>
        </is>
      </c>
      <c r="E138" s="88" t="inlineStr">
        <is>
          <t>Hard Gelatin Capsule filling</t>
        </is>
      </c>
      <c r="F138" s="88" t="inlineStr">
        <is>
          <t>Soft Gelatin Capsule encapsulation</t>
        </is>
      </c>
      <c r="G138" s="88" t="inlineStr">
        <is>
          <t>Microcrystalline cellulose</t>
        </is>
      </c>
      <c r="H138" s="88" t="inlineStr">
        <is>
          <t>Magnesium stearate (Lubricant 1%)</t>
        </is>
      </c>
      <c r="I138" s="100" t="n">
        <v>1</v>
      </c>
      <c r="J138"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8" s="100" t="n"/>
      <c r="L138" s="88" t="inlineStr">
        <is>
          <t>Tablet Manufacturing</t>
        </is>
      </c>
      <c r="M138" s="100" t="inlineStr">
        <is>
          <t>Product</t>
        </is>
      </c>
      <c r="N138" s="88" t="inlineStr">
        <is>
          <t>ข้อ 4 (PLE_CC1_Key_Rx20_UBU.md)</t>
        </is>
      </c>
      <c r="O138" s="100" t="inlineStr">
        <is>
          <t>Mock</t>
        </is>
      </c>
      <c r="P138" s="100" t="inlineStr">
        <is>
          <t>Mock Rx20 UBU</t>
        </is>
      </c>
      <c r="Q138" s="100" t="n"/>
    </row>
    <row r="139" ht="13.2" customHeight="1" s="49">
      <c r="A139" s="100" t="n">
        <v>150</v>
      </c>
      <c r="B139" s="88" t="inlineStr">
        <is>
          <t>52.ถ้าต้องการทำยา Glipizide เป็น controlled release tablet จะต้องคำนึงถึงปัจจัยด้านใดบ้าง</t>
        </is>
      </c>
      <c r="C139" s="100" t="n"/>
      <c r="D139" s="88" t="inlineStr">
        <is>
          <t>Microcrystalline cellulose</t>
        </is>
      </c>
      <c r="E139" s="88" t="inlineStr">
        <is>
          <t>Magnesium stearate (Lubricant 1%)</t>
        </is>
      </c>
      <c r="F139" s="88" t="inlineStr">
        <is>
          <t>Sodium starch glycolate (Superdisintegrant)</t>
        </is>
      </c>
      <c r="G139" s="88" t="inlineStr">
        <is>
          <t>Direct Compression tableting method</t>
        </is>
      </c>
      <c r="H139" s="88" t="inlineStr">
        <is>
          <t>Wet Granulation tableting method</t>
        </is>
      </c>
      <c r="I139" s="100" t="n">
        <v>4</v>
      </c>
      <c r="J139" s="88" t="inlineStr">
        <is>
          <t>✅ คำตอบที่ถูกต้อง: ข้อ ง.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9" s="100" t="n"/>
      <c r="L139" s="88" t="inlineStr">
        <is>
          <t>Tablet Manufacturing</t>
        </is>
      </c>
      <c r="M139" s="100" t="inlineStr">
        <is>
          <t>Product</t>
        </is>
      </c>
      <c r="N139" s="88" t="inlineStr">
        <is>
          <t>ข้อ 5 (PLE_CC1_Key_Rx20_UBU.md)</t>
        </is>
      </c>
      <c r="O139" s="100" t="inlineStr">
        <is>
          <t>Mock</t>
        </is>
      </c>
      <c r="P139" s="100" t="inlineStr">
        <is>
          <t>Mock Rx20 UBU</t>
        </is>
      </c>
      <c r="Q139" s="100" t="n"/>
    </row>
    <row r="140" ht="13.2" customHeight="1" s="49">
      <c r="A140" s="100" t="n">
        <v>151</v>
      </c>
      <c r="B140" s="88" t="inlineStr">
        <is>
          <t>USP กำหนดให้ไม่ต้องทำ Disintegration time</t>
        </is>
      </c>
      <c r="C140" s="100" t="n"/>
      <c r="D140" s="88" t="inlineStr">
        <is>
          <t>Fluidized Bed Granulation</t>
        </is>
      </c>
      <c r="E140" s="88" t="inlineStr">
        <is>
          <t>Film Coating with Hydroxypropyl methylcellulose (HPMC)</t>
        </is>
      </c>
      <c r="F140" s="88" t="inlineStr">
        <is>
          <t>Enteric Coating with Cellulose acetate phthalate (CAP)</t>
        </is>
      </c>
      <c r="G140" s="88" t="inlineStr">
        <is>
          <t>Hard Gelatin Capsule filling</t>
        </is>
      </c>
      <c r="H140" s="88" t="inlineStr">
        <is>
          <t>Soft Gelatin Capsule encapsulation</t>
        </is>
      </c>
      <c r="I140" s="100" t="n">
        <v>1</v>
      </c>
      <c r="J140" s="88"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0" s="100" t="n"/>
      <c r="L140" s="88" t="inlineStr">
        <is>
          <t>Tablet Manufacturing</t>
        </is>
      </c>
      <c r="M140" s="100" t="inlineStr">
        <is>
          <t>Product</t>
        </is>
      </c>
      <c r="N140" s="88" t="inlineStr">
        <is>
          <t>ข้อ 3 (PLE_CC1_Key_Rx20_UBU.md)</t>
        </is>
      </c>
      <c r="O140" s="100" t="inlineStr">
        <is>
          <t>Mock</t>
        </is>
      </c>
      <c r="P140" s="100" t="inlineStr">
        <is>
          <t>Mock Rx20 UBU</t>
        </is>
      </c>
      <c r="Q140" s="100" t="n"/>
    </row>
    <row r="141" ht="13.2" customHeight="1" s="49">
      <c r="A141" s="100" t="n">
        <v>152</v>
      </c>
      <c r="B141" s="88" t="inlineStr">
        <is>
          <t>Friability ผู้ป่วยเพศชาย อายุ 55 ปี มีโรคประจำตัวคือโรคต่อมลูกหมากโตมาเป็นเวลา 10 ปี ได้รับการวินิจฉัยว่าเป็นโรคทางเดิน ปัสสาวะอักเสบ แพทย์์สั่งจ่ายยา Cotrimoxazole 1 เม็ด วันละ 2 ครั้ง เป็นเวลา 4 วัน ในวันต่อมาพบว่าผู้ป่วยกลับมาพบแพทย์ก่อนกำหนดเนื่องจากมีอาการอ่อนเพลีย ปัสสาวะสีเข้ม ตรวจพบว่า Hgb = 9%, Hct = 30%, WBC 11000 (5000-10000 /ml), Platelet 110,000 (150,000-400,000 /ml) Total Bilirubin สูงกว่าปกติ, Direct Bilirubin สูงกว่าปกติ</t>
        </is>
      </c>
      <c r="C141" s="100" t="n"/>
      <c r="D141" s="88" t="inlineStr">
        <is>
          <t>Hard Gelatin Capsule filling</t>
        </is>
      </c>
      <c r="E141" s="88" t="inlineStr">
        <is>
          <t>Soft Gelatin Capsule encapsulation</t>
        </is>
      </c>
      <c r="F141" s="88" t="inlineStr">
        <is>
          <t>Microcrystalline cellulose</t>
        </is>
      </c>
      <c r="G141" s="88" t="inlineStr">
        <is>
          <t>Magnesium stearate (Lubricant 1%)</t>
        </is>
      </c>
      <c r="H141" s="88" t="inlineStr">
        <is>
          <t>Sodium starch glycolate (Superdisintegrant)</t>
        </is>
      </c>
      <c r="I141" s="100" t="n">
        <v>4</v>
      </c>
      <c r="J141" s="88" t="inlineStr">
        <is>
          <t>✅ คำตอบที่ถูกต้อง: ข้อ ง.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1" s="100" t="n"/>
      <c r="L141" s="88" t="inlineStr">
        <is>
          <t>Tablet Manufacturing</t>
        </is>
      </c>
      <c r="M141" s="100" t="inlineStr">
        <is>
          <t>Product</t>
        </is>
      </c>
      <c r="N141" s="88" t="inlineStr">
        <is>
          <t>ข้อ 3 (PLE_CC1_Key_Rx20_UBU.md)</t>
        </is>
      </c>
      <c r="O141" s="100" t="inlineStr">
        <is>
          <t>Mock</t>
        </is>
      </c>
      <c r="P141" s="100" t="inlineStr">
        <is>
          <t>Mock Rx20 UBU</t>
        </is>
      </c>
      <c r="Q141" s="100" t="n"/>
    </row>
    <row r="142" ht="13.2" customHeight="1" s="49">
      <c r="A142" s="100" t="n">
        <v>153</v>
      </c>
      <c r="B142" s="88" t="inlineStr">
        <is>
          <t>ยา Cotrimoxazole มี Disintegration time 5 นาที โจทย์ให้ Dissolution profile ของตัวยาSulfamethoxazole /trimethoprim มาดังรูป (ข้อมูลเพิ่มเติม : Sulfamethoxazole มี solubility ต่ำ แต่มี permeabilityสูง Trimethoprim มี solubility สูง แต่มี permeability ต่า) ควรปรับปรุงสูตรตำรับนี้อย่างไร</t>
        </is>
      </c>
      <c r="C142" s="100" t="n"/>
      <c r="D142" s="88" t="inlineStr">
        <is>
          <t>Magnesium stearate (Lubricant 1%)</t>
        </is>
      </c>
      <c r="E142" s="88" t="inlineStr">
        <is>
          <t>Sodium starch glycolate (Superdisintegrant)</t>
        </is>
      </c>
      <c r="F142" s="88" t="inlineStr">
        <is>
          <t>Direct Compression tableting method</t>
        </is>
      </c>
      <c r="G142" s="88" t="inlineStr">
        <is>
          <t>Wet Granulation tableting method</t>
        </is>
      </c>
      <c r="H142" s="88" t="inlineStr">
        <is>
          <t>Dry Granulation (Roller Compaction)</t>
        </is>
      </c>
      <c r="I142" s="100" t="n">
        <v>1</v>
      </c>
      <c r="J142"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2" s="100" t="n"/>
      <c r="L142" s="88" t="inlineStr">
        <is>
          <t>Tablet Manufacturing</t>
        </is>
      </c>
      <c r="M142" s="100" t="inlineStr">
        <is>
          <t>Product</t>
        </is>
      </c>
      <c r="N142" s="88" t="inlineStr">
        <is>
          <t>ข้อ 78 (PLE_CC1_Key_Rx20_UBU.md)</t>
        </is>
      </c>
      <c r="O142" s="100" t="inlineStr">
        <is>
          <t>Mock</t>
        </is>
      </c>
      <c r="P142" s="100" t="inlineStr">
        <is>
          <t>Mock Rx20 UBU</t>
        </is>
      </c>
      <c r="Q142" s="100" t="n"/>
    </row>
    <row r="143" ht="13.2" customHeight="1" s="49">
      <c r="A143" s="100" t="n">
        <v>154</v>
      </c>
      <c r="B143" s="88" t="inlineStr">
        <is>
          <t>เกี่ยวกับ Friability+ Hardness ข้อใดต่อไปนี้กล่าวถูกต้องตามหลักวิชาชีพเภสัชกรรม</t>
        </is>
      </c>
      <c r="C143" s="100" t="n"/>
      <c r="D143" s="88" t="inlineStr">
        <is>
          <t>Wet Granulation tableting method</t>
        </is>
      </c>
      <c r="E143" s="88" t="inlineStr">
        <is>
          <t>Dry Granulation (Roller Compaction)</t>
        </is>
      </c>
      <c r="F143" s="88" t="inlineStr">
        <is>
          <t>Fluidized Bed Granulation</t>
        </is>
      </c>
      <c r="G143" s="88" t="inlineStr">
        <is>
          <t>Film Coating with Hydroxypropyl methylcellulose (HPMC)</t>
        </is>
      </c>
      <c r="H143" s="88" t="inlineStr">
        <is>
          <t>Enteric Coating with Cellulose acetate phthalate (CAP)</t>
        </is>
      </c>
      <c r="I143" s="100" t="n">
        <v>1</v>
      </c>
      <c r="J143"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3" s="100" t="n"/>
      <c r="L143" s="88" t="inlineStr">
        <is>
          <t>Tablet Manufacturing</t>
        </is>
      </c>
      <c r="M143" s="100" t="inlineStr">
        <is>
          <t>Product</t>
        </is>
      </c>
      <c r="N143" s="88" t="inlineStr">
        <is>
          <t>ข้อ 1 (PLE_CC1_Key_Rx20_UBU.md)</t>
        </is>
      </c>
      <c r="O143" s="100" t="inlineStr">
        <is>
          <t>Mock</t>
        </is>
      </c>
      <c r="P143" s="100" t="inlineStr">
        <is>
          <t>Mock Rx20 UBU</t>
        </is>
      </c>
      <c r="Q143" s="100" t="n"/>
    </row>
    <row r="144" ht="13.2" customHeight="1" s="49">
      <c r="A144" s="100" t="n">
        <v>155</v>
      </c>
      <c r="B144" s="88" t="inlineStr">
        <is>
          <t>Friability+ Weight variation</t>
        </is>
      </c>
      <c r="C144" s="100" t="n"/>
      <c r="D144" s="88" t="inlineStr">
        <is>
          <t>Film Coating with Hydroxypropyl methylcellulose (HPMC)</t>
        </is>
      </c>
      <c r="E144" s="88" t="inlineStr">
        <is>
          <t>Enteric Coating with Cellulose acetate phthalate (CAP)</t>
        </is>
      </c>
      <c r="F144" s="88" t="inlineStr">
        <is>
          <t>Hard Gelatin Capsule filling</t>
        </is>
      </c>
      <c r="G144" s="88" t="inlineStr">
        <is>
          <t>Soft Gelatin Capsule encapsulation</t>
        </is>
      </c>
      <c r="H144" s="88" t="inlineStr">
        <is>
          <t>Microcrystalline cellulose</t>
        </is>
      </c>
      <c r="I144" s="100" t="n">
        <v>1</v>
      </c>
      <c r="J144"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4" s="100" t="n"/>
      <c r="L144" s="88" t="inlineStr">
        <is>
          <t>Tablet Manufacturing</t>
        </is>
      </c>
      <c r="M144" s="100" t="inlineStr">
        <is>
          <t>Product</t>
        </is>
      </c>
      <c r="N144" s="88" t="inlineStr">
        <is>
          <t>ข้อ 2 (PLE_CC1_Key_Rx20_UBU.md)</t>
        </is>
      </c>
      <c r="O144" s="100" t="inlineStr">
        <is>
          <t>Mock</t>
        </is>
      </c>
      <c r="P144" s="100" t="inlineStr">
        <is>
          <t>Mock Rx20 UBU</t>
        </is>
      </c>
      <c r="Q144" s="100" t="n"/>
    </row>
    <row r="145" ht="13.2" customHeight="1" s="49">
      <c r="A145" s="100" t="n">
        <v>156</v>
      </c>
      <c r="B145" s="88" t="inlineStr">
        <is>
          <t>เกี่ยวกับ Disintegrant+ Hardness ข้อใดต่อไปนี้กล่าวถูกต้องตามหลักวิชาชีพเภสัชกรรม</t>
        </is>
      </c>
      <c r="C145" s="100" t="n"/>
      <c r="D145" s="88" t="inlineStr">
        <is>
          <t>Soft Gelatin Capsule encapsulation</t>
        </is>
      </c>
      <c r="E145" s="88" t="inlineStr">
        <is>
          <t>Microcrystalline cellulose</t>
        </is>
      </c>
      <c r="F145" s="88" t="inlineStr">
        <is>
          <t>Magnesium stearate (Lubricant 1%)</t>
        </is>
      </c>
      <c r="G145" s="88" t="inlineStr">
        <is>
          <t>Sodium starch glycolate (Superdisintegrant)</t>
        </is>
      </c>
      <c r="H145" s="88" t="inlineStr">
        <is>
          <t>Direct Compression tableting method</t>
        </is>
      </c>
      <c r="I145" s="100" t="n">
        <v>1</v>
      </c>
      <c r="J145" s="88"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5" s="100" t="n"/>
      <c r="L145" s="88" t="inlineStr">
        <is>
          <t>Tablet Manufacturing</t>
        </is>
      </c>
      <c r="M145" s="100" t="inlineStr">
        <is>
          <t>Product</t>
        </is>
      </c>
      <c r="N145" s="88" t="inlineStr">
        <is>
          <t>ข้อ 4 (PLE_CC1_Key_Rx20_UBU.md)</t>
        </is>
      </c>
      <c r="O145" s="100" t="inlineStr">
        <is>
          <t>Mock</t>
        </is>
      </c>
      <c r="P145" s="100" t="inlineStr">
        <is>
          <t>Mock Rx20 UBU</t>
        </is>
      </c>
      <c r="Q145" s="100" t="n"/>
    </row>
    <row r="146" ht="13.2" customHeight="1" s="49">
      <c r="A146" s="100" t="n">
        <v>157</v>
      </c>
      <c r="B146" s="88" t="inlineStr">
        <is>
          <t>Disintegrant + Dissolution</t>
        </is>
      </c>
      <c r="C146" s="100" t="n"/>
      <c r="D146" s="88" t="inlineStr">
        <is>
          <t>Sodium starch glycolate (Superdisintegrant)</t>
        </is>
      </c>
      <c r="E146" s="88" t="inlineStr">
        <is>
          <t>Direct Compression tableting method</t>
        </is>
      </c>
      <c r="F146" s="88" t="inlineStr">
        <is>
          <t>Wet Granulation tableting method</t>
        </is>
      </c>
      <c r="G146" s="88" t="inlineStr">
        <is>
          <t>Dry Granulation (Roller Compaction)</t>
        </is>
      </c>
      <c r="H146" s="88" t="inlineStr">
        <is>
          <t>Fluidized Bed Granulation</t>
        </is>
      </c>
      <c r="I146" s="100" t="n">
        <v>1</v>
      </c>
      <c r="J146" s="88"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6" s="100" t="n"/>
      <c r="L146" s="88" t="inlineStr">
        <is>
          <t>Tablet Manufacturing</t>
        </is>
      </c>
      <c r="M146" s="100" t="inlineStr">
        <is>
          <t>Product</t>
        </is>
      </c>
      <c r="N146" s="88" t="inlineStr">
        <is>
          <t>ข้อ 5 (PLE_CC1_Key_Rx20_UBU.md)</t>
        </is>
      </c>
      <c r="O146" s="100" t="inlineStr">
        <is>
          <t>Mock</t>
        </is>
      </c>
      <c r="P146" s="100" t="inlineStr">
        <is>
          <t>Mock Rx20 UBU</t>
        </is>
      </c>
      <c r="Q146" s="100" t="n"/>
    </row>
    <row r="147" ht="13.2" customHeight="1" s="49">
      <c r="A147" s="100" t="n">
        <v>158</v>
      </c>
      <c r="B147" s="88" t="inlineStr">
        <is>
          <t>เปลี่ยนไปใช้ antacid tablet แทน จึงออกแบบยาให้มีสารเคลือบป้องกันตัวยาไว้ 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 แต่เนื่องจากคุณสมบัติของยา alum milk มีความเป็นด่าง ในทางทฤษฎีจึงมีความเป็นไปได้ว่าเมื่อให้ยาทั้งสองชนิดพร้อมๆ กันจะทำให้ omeprazole เกิดการแตกตัวที่กระเพาะแทนที่จะเป็นบริเวณลำไส้เล็ก</t>
        </is>
      </c>
      <c r="C147" s="100" t="n"/>
      <c r="D147" s="88" t="inlineStr">
        <is>
          <t>Dry Granulation (Roller Compaction)</t>
        </is>
      </c>
      <c r="E147" s="88" t="inlineStr">
        <is>
          <t>Fluidized Bed Granulation</t>
        </is>
      </c>
      <c r="F147" s="88" t="inlineStr">
        <is>
          <t>Film Coating with Hydroxypropyl methylcellulose (HPMC)</t>
        </is>
      </c>
      <c r="G147" s="88" t="inlineStr">
        <is>
          <t>Enteric Coating with Cellulose acetate phthalate (CAP)</t>
        </is>
      </c>
      <c r="H147" s="88" t="inlineStr">
        <is>
          <t>Hard Gelatin Capsule filling</t>
        </is>
      </c>
      <c r="I147" s="100" t="n">
        <v>5</v>
      </c>
      <c r="J147" s="88" t="inlineStr">
        <is>
          <t>✅ คำตอบที่ถูกต้อง: ข้อ จ.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(Dry Granulation (Roller Compaction)): Dry granulation ใช้ slugging หรือ roller compaction ไม่ใช้ liquid binder เหมาะสำหรับยาที่ moisture/heat sensitive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7" s="100" t="n"/>
      <c r="L147" s="88" t="inlineStr">
        <is>
          <t>Tablet Manufacturing</t>
        </is>
      </c>
      <c r="M147" s="100" t="inlineStr">
        <is>
          <t>Product</t>
        </is>
      </c>
      <c r="N147" s="88" t="inlineStr">
        <is>
          <t>ข้อ 5 (PLE_CC1_Key_Rx20_UBU.md)</t>
        </is>
      </c>
      <c r="O147" s="100" t="inlineStr">
        <is>
          <t>Mock</t>
        </is>
      </c>
      <c r="P147" s="100" t="inlineStr">
        <is>
          <t>Mock Rx20 UBU</t>
        </is>
      </c>
      <c r="Q147" s="100" t="n"/>
    </row>
    <row r="148" ht="13.2" customHeight="1" s="49">
      <c r="A148" s="100" t="n">
        <v>159</v>
      </c>
      <c r="B148" s="88" t="inlineStr">
        <is>
          <t>ข้อใดถูกต้องเกี่ยวกับตำรับยาเม็ด</t>
        </is>
      </c>
      <c r="C148" s="100" t="n"/>
      <c r="D148" s="88" t="inlineStr">
        <is>
          <t>Enteric Coating with Cellulose acetate phthalate (CAP)</t>
        </is>
      </c>
      <c r="E148" s="88" t="inlineStr">
        <is>
          <t>Hard Gelatin Capsule filling</t>
        </is>
      </c>
      <c r="F148" s="88" t="inlineStr">
        <is>
          <t>Soft Gelatin Capsule encapsulation</t>
        </is>
      </c>
      <c r="G148" s="88" t="inlineStr">
        <is>
          <t>Microcrystalline cellulose</t>
        </is>
      </c>
      <c r="H148" s="88" t="inlineStr">
        <is>
          <t>Magnesium stearate (Lubricant 1%)</t>
        </is>
      </c>
      <c r="I148" s="100" t="n">
        <v>1</v>
      </c>
      <c r="J148"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8" s="100" t="n"/>
      <c r="L148" s="88" t="inlineStr">
        <is>
          <t>Tablet Manufacturing</t>
        </is>
      </c>
      <c r="M148" s="100" t="inlineStr">
        <is>
          <t>Product</t>
        </is>
      </c>
      <c r="N148" s="88" t="inlineStr">
        <is>
          <t>ข้อ 9 (PLE_CC1_Key_Rx20_UBU.md)</t>
        </is>
      </c>
      <c r="O148" s="100" t="inlineStr">
        <is>
          <t>Mock</t>
        </is>
      </c>
      <c r="P148" s="100" t="inlineStr">
        <is>
          <t>Mock Rx20 UBU</t>
        </is>
      </c>
      <c r="Q148" s="100" t="n"/>
    </row>
    <row r="149" ht="13.2" customHeight="1" s="49">
      <c r="A149" s="100" t="n">
        <v>160</v>
      </c>
      <c r="B149" s="88" t="inlineStr">
        <is>
          <t>8.สูตรยาเม็ดเคลือบฟิล์ม Ethambutol สารใดเป็นสารช่วยแตกตัว</t>
        </is>
      </c>
      <c r="C149" s="100" t="n"/>
      <c r="D149" s="88" t="inlineStr">
        <is>
          <t>Microcrystalline cellulose</t>
        </is>
      </c>
      <c r="E149" s="88" t="inlineStr">
        <is>
          <t>Magnesium stearate (Lubricant 1%)</t>
        </is>
      </c>
      <c r="F149" s="88" t="inlineStr">
        <is>
          <t>Sodium starch glycolate (Superdisintegrant)</t>
        </is>
      </c>
      <c r="G149" s="88" t="inlineStr">
        <is>
          <t>Direct Compression tableting method</t>
        </is>
      </c>
      <c r="H149" s="88" t="inlineStr">
        <is>
          <t>Wet Granulation tableting method</t>
        </is>
      </c>
      <c r="I149" s="100" t="n">
        <v>2</v>
      </c>
      <c r="J149" s="88" t="inlineStr">
        <is>
          <t>✅ คำตอบที่ถูกต้อง: ข้อ ข.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9" s="100" t="n"/>
      <c r="L149" s="88" t="inlineStr">
        <is>
          <t>Tablet Manufacturing</t>
        </is>
      </c>
      <c r="M149" s="100" t="inlineStr">
        <is>
          <t>Product</t>
        </is>
      </c>
      <c r="N149" s="88" t="inlineStr">
        <is>
          <t>ข้อ 3 (PLE_CC1_Key_Rx20_UBU.md)</t>
        </is>
      </c>
      <c r="O149" s="100" t="inlineStr">
        <is>
          <t>Mock</t>
        </is>
      </c>
      <c r="P149" s="100" t="inlineStr">
        <is>
          <t>Mock Rx20 UBU</t>
        </is>
      </c>
      <c r="Q149" s="100" t="n"/>
    </row>
    <row r="150" ht="13.2" customHeight="1" s="49">
      <c r="A150" s="100" t="n">
        <v>161</v>
      </c>
      <c r="B150" s="88" t="inlineStr">
        <is>
          <t>Slugging เนื่องจากการผสมสารเข้าด้วยกันจะต้องมีการกระจายตัวอย่างสม่ำเสมอเพื่อเมื่อนำมาตอกเม็ดยาจะได้ยาที่ dose เท่าๆกัน จึงส่งผลต่อ ส่งผลต่อ content uniformity</t>
        </is>
      </c>
      <c r="C150" s="100" t="n"/>
      <c r="D150" s="88" t="inlineStr">
        <is>
          <t>Direct Compression tableting method</t>
        </is>
      </c>
      <c r="E150" s="88" t="inlineStr">
        <is>
          <t>Wet Granulation tableting method</t>
        </is>
      </c>
      <c r="F150" s="88" t="inlineStr">
        <is>
          <t>Dry Granulation (Roller Compaction)</t>
        </is>
      </c>
      <c r="G150" s="88" t="inlineStr">
        <is>
          <t>Fluidized Bed Granulation</t>
        </is>
      </c>
      <c r="H150" s="88" t="inlineStr">
        <is>
          <t>Film Coating with Hydroxypropyl methylcellulose (HPMC)</t>
        </is>
      </c>
      <c r="I150" s="100" t="n">
        <v>1</v>
      </c>
      <c r="J150"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0" s="100" t="n"/>
      <c r="L150" s="88" t="inlineStr">
        <is>
          <t>Tablet Manufacturing</t>
        </is>
      </c>
      <c r="M150" s="100" t="inlineStr">
        <is>
          <t>Product</t>
        </is>
      </c>
      <c r="N150" s="88" t="inlineStr">
        <is>
          <t>ข้อ 5 (PLE_CC1_Key_Rx20_UBU.md)</t>
        </is>
      </c>
      <c r="O150" s="100" t="inlineStr">
        <is>
          <t>Mock</t>
        </is>
      </c>
      <c r="P150" s="100" t="inlineStr">
        <is>
          <t>Mock Rx20 UBU</t>
        </is>
      </c>
      <c r="Q150" s="100" t="n"/>
    </row>
    <row r="151" ht="13.2" customHeight="1" s="49">
      <c r="A151" s="100" t="n">
        <v>162</v>
      </c>
      <c r="B151" s="88" t="inlineStr">
        <is>
          <t>กินยาเม็ดฟ้าทะลายโจร ตอนที่มีอาการเจ็บคอ</t>
        </is>
      </c>
      <c r="C151" s="100" t="n"/>
      <c r="D151" s="88" t="inlineStr">
        <is>
          <t>Fluidized Bed Granulation</t>
        </is>
      </c>
      <c r="E151" s="88" t="inlineStr">
        <is>
          <t>Film Coating with Hydroxypropyl methylcellulose (HPMC)</t>
        </is>
      </c>
      <c r="F151" s="88" t="inlineStr">
        <is>
          <t>Enteric Coating with Cellulose acetate phthalate (CAP)</t>
        </is>
      </c>
      <c r="G151" s="88" t="inlineStr">
        <is>
          <t>Hard Gelatin Capsule filling</t>
        </is>
      </c>
      <c r="H151" s="88" t="inlineStr">
        <is>
          <t>Soft Gelatin Capsule encapsulation</t>
        </is>
      </c>
      <c r="I151" s="100" t="n">
        <v>2</v>
      </c>
      <c r="J151" s="88" t="inlineStr">
        <is>
          <t>✅ คำตอบที่ถูกต้อง: ข้อ ข.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ก. (Fluidized Bed Granulation): Fluidized Bed Granulation ไม่ตรงกับข้อบ่งใช้หรือกลไกการออกฤทธิ์ที่ถูกต้องตาม Thai Pharmacopoeia / USP &lt;1151&gt; GMP Guidelines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1" s="100" t="n"/>
      <c r="L151" s="88" t="inlineStr">
        <is>
          <t>Tablet Manufacturing</t>
        </is>
      </c>
      <c r="M151" s="100" t="inlineStr">
        <is>
          <t>Product</t>
        </is>
      </c>
      <c r="N151" s="88" t="inlineStr">
        <is>
          <t>ข้อ 4 (PLE_CC1_Key_Rx20_UBU.md)</t>
        </is>
      </c>
      <c r="O151" s="100" t="inlineStr">
        <is>
          <t>Mock</t>
        </is>
      </c>
      <c r="P151" s="100" t="inlineStr">
        <is>
          <t>Mock Rx20 UBU</t>
        </is>
      </c>
      <c r="Q151" s="100" t="n"/>
    </row>
    <row r="152" ht="13.2" customHeight="1" s="49">
      <c r="A152" s="100" t="n">
        <v>163</v>
      </c>
      <c r="B152" s="88" t="inlineStr">
        <is>
          <t>ในระหว่างกระบวนการผลิต หากเม็ดยาเคลือบฟิล์ม metformin ไม่สามารถ screen ข้อความติดได้เรียกการเกิดนี้ว่าอะไร</t>
        </is>
      </c>
      <c r="C152" s="100" t="n"/>
      <c r="D152" s="88" t="inlineStr">
        <is>
          <t>Hard Gelatin Capsule filling</t>
        </is>
      </c>
      <c r="E152" s="88" t="inlineStr">
        <is>
          <t>Soft Gelatin Capsule encapsulation</t>
        </is>
      </c>
      <c r="F152" s="88" t="inlineStr">
        <is>
          <t>Microcrystalline cellulose</t>
        </is>
      </c>
      <c r="G152" s="88" t="inlineStr">
        <is>
          <t>Magnesium stearate (Lubricant 1%)</t>
        </is>
      </c>
      <c r="H152" s="88" t="inlineStr">
        <is>
          <t>Sodium starch glycolate (Superdisintegrant)</t>
        </is>
      </c>
      <c r="I152" s="100" t="n">
        <v>1</v>
      </c>
      <c r="J152" s="88"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2" s="100" t="n"/>
      <c r="L152" s="88" t="inlineStr">
        <is>
          <t>Tablet Manufacturing</t>
        </is>
      </c>
      <c r="M152" s="100" t="inlineStr">
        <is>
          <t>Product</t>
        </is>
      </c>
      <c r="N152" s="88" t="inlineStr">
        <is>
          <t>ข้อ 9 (PLE_CC1_Key_Rx20_UBU.md)</t>
        </is>
      </c>
      <c r="O152" s="100" t="inlineStr">
        <is>
          <t>Mock</t>
        </is>
      </c>
      <c r="P152" s="100" t="inlineStr">
        <is>
          <t>Mock Rx20 UBU</t>
        </is>
      </c>
      <c r="Q152" s="100" t="n"/>
    </row>
    <row r="153" ht="13.2" customHeight="1" s="49">
      <c r="A153" s="100" t="n">
        <v>164</v>
      </c>
      <c r="B153" s="88" t="inlineStr">
        <is>
          <t>เกี่ยวกับ Friability (ความกร่อน) ข้อใดต่อไปนี้กล่าวถูกต้องตามหลักวิชาชีพเภสัชกรรม</t>
        </is>
      </c>
      <c r="C153" s="100" t="n"/>
      <c r="D153" s="88" t="inlineStr">
        <is>
          <t>Magnesium stearate (Lubricant 1%)</t>
        </is>
      </c>
      <c r="E153" s="88" t="inlineStr">
        <is>
          <t>Sodium starch glycolate (Superdisintegrant)</t>
        </is>
      </c>
      <c r="F153" s="88" t="inlineStr">
        <is>
          <t>Direct Compression tableting method</t>
        </is>
      </c>
      <c r="G153" s="88" t="inlineStr">
        <is>
          <t>Wet Granulation tableting method</t>
        </is>
      </c>
      <c r="H153" s="88" t="inlineStr">
        <is>
          <t>Dry Granulation (Roller Compaction)</t>
        </is>
      </c>
      <c r="I153" s="100" t="n">
        <v>1</v>
      </c>
      <c r="J153"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3" s="100" t="n"/>
      <c r="L153" s="88" t="inlineStr">
        <is>
          <t>Tablet Manufacturing</t>
        </is>
      </c>
      <c r="M153" s="100" t="inlineStr">
        <is>
          <t>Product</t>
        </is>
      </c>
      <c r="N153" s="88" t="inlineStr">
        <is>
          <t>ข้อ 4 (PLE_CC1_Key_Rx20_UBU.md)</t>
        </is>
      </c>
      <c r="O153" s="100" t="inlineStr">
        <is>
          <t>Mock</t>
        </is>
      </c>
      <c r="P153" s="100" t="inlineStr">
        <is>
          <t>Mock Rx20 UBU</t>
        </is>
      </c>
      <c r="Q153" s="100" t="n"/>
    </row>
    <row r="154" ht="13.2" customHeight="1" s="49">
      <c r="A154" s="100" t="n">
        <v>165</v>
      </c>
      <c r="B154" s="88" t="inlineStr">
        <is>
          <t>เปลี่ยนจากยากินเป็น insulin ๆปัจจัยที่สามารถส่งผลต่อระดับน้ำตาลในเลือดได้ การเลือกใช้ insulin จะสามารถปรับขนาดยาเพื่อควบคุมระดับน้ำตาลได้ง่ายกว่ายาเม็ดดังนั้นจึงควรเลือกใช้ insulin</t>
        </is>
      </c>
      <c r="C154" s="100" t="n"/>
      <c r="D154" s="88" t="inlineStr">
        <is>
          <t>Wet Granulation tableting method</t>
        </is>
      </c>
      <c r="E154" s="88" t="inlineStr">
        <is>
          <t>Dry Granulation (Roller Compaction)</t>
        </is>
      </c>
      <c r="F154" s="88" t="inlineStr">
        <is>
          <t>Fluidized Bed Granulation</t>
        </is>
      </c>
      <c r="G154" s="88" t="inlineStr">
        <is>
          <t>Film Coating with Hydroxypropyl methylcellulose (HPMC)</t>
        </is>
      </c>
      <c r="H154" s="88" t="inlineStr">
        <is>
          <t>Enteric Coating with Cellulose acetate phthalate (CAP)</t>
        </is>
      </c>
      <c r="I154" s="100" t="n">
        <v>1</v>
      </c>
      <c r="J154"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4" s="100" t="n"/>
      <c r="L154" s="88" t="inlineStr">
        <is>
          <t>Tablet Manufacturing</t>
        </is>
      </c>
      <c r="M154" s="100" t="inlineStr">
        <is>
          <t>Product</t>
        </is>
      </c>
      <c r="N154" s="88" t="inlineStr">
        <is>
          <t>ข้อ 5 (PLE_CC1_Key_Rx20_UBU.md)</t>
        </is>
      </c>
      <c r="O154" s="100" t="inlineStr">
        <is>
          <t>Mock</t>
        </is>
      </c>
      <c r="P154" s="100" t="inlineStr">
        <is>
          <t>Mock Rx20 UBU</t>
        </is>
      </c>
      <c r="Q154" s="100" t="n"/>
    </row>
    <row r="155" ht="13.2" customHeight="1" s="49">
      <c r="A155" s="100" t="n">
        <v>166</v>
      </c>
      <c r="B155" s="88" t="inlineStr">
        <is>
          <t>เกี่ยวกับ Disintegration time ข้อใดต่อไปนี้กล่าวถูกต้องตามหลักวิชาชีพเภสัชกรรม</t>
        </is>
      </c>
      <c r="C155" s="100" t="n"/>
      <c r="D155" s="88" t="inlineStr">
        <is>
          <t>Film Coating with Hydroxypropyl methylcellulose (HPMC)</t>
        </is>
      </c>
      <c r="E155" s="88" t="inlineStr">
        <is>
          <t>Enteric Coating with Cellulose acetate phthalate (CAP)</t>
        </is>
      </c>
      <c r="F155" s="88" t="inlineStr">
        <is>
          <t>Hard Gelatin Capsule filling</t>
        </is>
      </c>
      <c r="G155" s="88" t="inlineStr">
        <is>
          <t>Soft Gelatin Capsule encapsulation</t>
        </is>
      </c>
      <c r="H155" s="88" t="inlineStr">
        <is>
          <t>Microcrystalline cellulose</t>
        </is>
      </c>
      <c r="I155" s="100" t="n">
        <v>1</v>
      </c>
      <c r="J155"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5" s="100" t="n"/>
      <c r="L155" s="88" t="inlineStr">
        <is>
          <t>Tablet Manufacturing</t>
        </is>
      </c>
      <c r="M155" s="100" t="inlineStr">
        <is>
          <t>Product</t>
        </is>
      </c>
      <c r="N155" s="88" t="inlineStr">
        <is>
          <t>ข้อ 3 (PLE_CC1_Key_Rx20_UBU.md)</t>
        </is>
      </c>
      <c r="O155" s="100" t="inlineStr">
        <is>
          <t>Mock</t>
        </is>
      </c>
      <c r="P155" s="100" t="inlineStr">
        <is>
          <t>Mock Rx20 UBU</t>
        </is>
      </c>
      <c r="Q155" s="100" t="n"/>
    </row>
    <row r="156" ht="13.2" customHeight="1" s="49">
      <c r="A156" s="100" t="n">
        <v>167</v>
      </c>
      <c r="B156" s="88" t="inlineStr">
        <is>
          <t>Friability ตอบ 3. Disintegration time เพราะ Sodium stach glycolate เป็น Disintegrating agent 8.ข้อมูล ยา rimpicin (C43H58N4O12) และยา Isoniazid (C6H7N3O) โดยกำหนดค่า Q ของ C43H58N4O12 เท่ากับ 75 และค่า Q ของ C6H7N3O เท่ากับ 80 ผลการวิเคราะห์ยา 6 เม็ด N1 = 85 ,N2 =85 ,N3=84 ,N4= 87 ,N5=85,N4 = 84 ข้อใดถูกต้องเกี่ยวกับยา Isoniazid</t>
        </is>
      </c>
      <c r="C156" s="100" t="n"/>
      <c r="D156" s="88" t="inlineStr">
        <is>
          <t>Soft Gelatin Capsule encapsulation</t>
        </is>
      </c>
      <c r="E156" s="88" t="inlineStr">
        <is>
          <t>Microcrystalline cellulose</t>
        </is>
      </c>
      <c r="F156" s="88" t="inlineStr">
        <is>
          <t>Magnesium stearate (Lubricant 1%)</t>
        </is>
      </c>
      <c r="G156" s="88" t="inlineStr">
        <is>
          <t>Sodium starch glycolate (Superdisintegrant)</t>
        </is>
      </c>
      <c r="H156" s="88" t="inlineStr">
        <is>
          <t>Direct Compression tableting method</t>
        </is>
      </c>
      <c r="I156" s="100" t="n">
        <v>1</v>
      </c>
      <c r="J156" s="88" t="inlineStr">
        <is>
          <t>✅ คำตอบที่ถูกต้อง: ข้อ ก. Soft Gelatin Capsule encapsulation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6" s="100" t="n"/>
      <c r="L156" s="88" t="inlineStr">
        <is>
          <t>Tablet Manufacturing</t>
        </is>
      </c>
      <c r="M156" s="100" t="inlineStr">
        <is>
          <t>Product</t>
        </is>
      </c>
      <c r="N156" s="88" t="inlineStr">
        <is>
          <t>ข้อ 5 (PLE_CC1_Key_Rx20_UBU.md)</t>
        </is>
      </c>
      <c r="O156" s="100" t="inlineStr">
        <is>
          <t>Mock</t>
        </is>
      </c>
      <c r="P156" s="100" t="inlineStr">
        <is>
          <t>Mock Rx20 UBU</t>
        </is>
      </c>
      <c r="Q156" s="100" t="n"/>
    </row>
    <row r="157" ht="13.2" customHeight="1" s="49">
      <c r="A157" s="100" t="n">
        <v>168</v>
      </c>
      <c r="B157" s="88" t="inlineStr">
        <is>
          <t>ยา Theophylline 200 mg ยาเม็ดหนัก 0.27 g มี Bulk volume 0.09 cm3 ความหนาแน่นที่แท้จริง</t>
        </is>
      </c>
      <c r="C157" s="100" t="n"/>
      <c r="D157" s="88" t="inlineStr">
        <is>
          <t>00 g/cm3 จงหา %total porosity [กำหนด % total porosity = (1-(bulk density/true density) )x 100]</t>
        </is>
      </c>
      <c r="E157" s="88" t="inlineStr">
        <is>
          <t>Direct Compression tableting method</t>
        </is>
      </c>
      <c r="F157" s="88" t="inlineStr">
        <is>
          <t>Wet Granulation tableting method</t>
        </is>
      </c>
      <c r="G157" s="88" t="inlineStr">
        <is>
          <t>Dry Granulation (Roller Compaction)</t>
        </is>
      </c>
      <c r="H157" s="88" t="inlineStr">
        <is>
          <t>Fluidized Bed Granulation</t>
        </is>
      </c>
      <c r="I157" s="100" t="n">
        <v>1</v>
      </c>
      <c r="J157" s="88" t="inlineStr">
        <is>
          <t>✅ คำตอบที่ถูกต้อง: ข้อ ก. 00 g/cm3 จงหา %total porosity [กำหนด % total porosity = (1-(bulk density/true density) )x 100]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 g/cm3 จงหา %total porosity [กำหนด % total porosity = (1-(bulk density/true density) )x 100] 💡 คำอธิบายและเหตุผลทางเภสัชกรรม:
💡 คำอธิบายและเหตุผลทางเภสัชกรรม:
การเลือก 00 g/cm3 จงหา %total porosity [กำหนด % total porosity = (1-(bulk density/true density) )x 100]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7" s="100" t="n"/>
      <c r="L157" s="88" t="inlineStr">
        <is>
          <t>Tablet Manufacturing</t>
        </is>
      </c>
      <c r="M157" s="100" t="inlineStr">
        <is>
          <t>Product</t>
        </is>
      </c>
      <c r="N157" s="88" t="inlineStr">
        <is>
          <t>ข้อ 7 (PLE_CC1_Key_Rx20_UBU.md)</t>
        </is>
      </c>
      <c r="O157" s="100" t="inlineStr">
        <is>
          <t>Mock</t>
        </is>
      </c>
      <c r="P157" s="100" t="inlineStr">
        <is>
          <t>Mock Rx20 UBU</t>
        </is>
      </c>
      <c r="Q157" s="100" t="n"/>
    </row>
    <row r="158" ht="13.2" customHeight="1" s="49">
      <c r="A158" s="100" t="n">
        <v>169</v>
      </c>
      <c r="B158" s="88" t="inlineStr">
        <is>
          <t>12 เดือน การคิด Beyond-use date จากการเตรียมจากยาเม็ดของบริษัทยา (ไม่ใช่สารมาตรฐาน) จะมี BUD ไม่เกิน 6 เดือน หรือไม่เกิน 25% ของอายุยาที่เหลือ โดยเลือกเลขที่น้อยกว่า ิ =&gt;&gt; wuw 1 ปี+25 รายงาน 25/ =3 - ข้อสอบวัดความรู้ทางเภสัชศาสตร์เชิงบูรณาการ (MCQ) ครั้งที่ 2/2556 เพื่อขึ้นทะเบียนเป็นผู้ประกอบวิชาชีพเภสัชกรรม ประจำปี พ.ศ 2556 รอบที่ 2 กรณีศึกษาที่ 1 bacterial conjunctivitis ผู้ป่วยหญิงอายุ 17 ปี ใส่คอนแทคเลนส์เป็นประจำ แต่ลืมถอดก่อนนอน ตื่นมาตอนเช้าตาซ้ายแดง ปวดตามาก มีขี้ตาสีเขียว มองเห็นภาพปกติ ไม่เบลอปฏิเสธการแพ้ยาและโรคประจำตัว เดินมาหาท่านที่ร้านยาพร้อมกับขวด dexamethasone eye drops และต้องการขอซื้อยาดังกล่าว</t>
        </is>
      </c>
      <c r="C158" s="100" t="n"/>
      <c r="D158" s="88" t="inlineStr">
        <is>
          <t>ผู้ป่วยป่วยเป็นโรคอะไร</t>
        </is>
      </c>
      <c r="E158" s="88" t="inlineStr">
        <is>
          <t>allergic conjunctivitis</t>
        </is>
      </c>
      <c r="F158" s="88" t="inlineStr">
        <is>
          <t>bacterial conjunctivitis</t>
        </is>
      </c>
      <c r="G158" s="88" t="inlineStr">
        <is>
          <t>cataract</t>
        </is>
      </c>
      <c r="H158" s="88" t="inlineStr">
        <is>
          <t>glaucoma</t>
        </is>
      </c>
      <c r="I158" s="100" t="n">
        <v>3</v>
      </c>
      <c r="J158" s="88" t="inlineStr">
        <is>
          <t>✅ คำตอบที่ถูกต้อง: ข้อ ค. bacterial conjunctivitis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bacterial conjunctivitis 💡 คำอธิบายและเหตุผลทางเภสัชกรรม:
💡 คำอธิบายและเหตุผลทางเภสัชกรรม:
ผู้ป่วยติดเชื้อแบคทีเรีย ดังนั้นการรักษาควรได้รับยาหยอตา/ป้ายตาฆ่าเชื้อเป็นเวลา 5-7 วัน และควรหลีกเลี่ยง
USP/NF, British Pharmacopoeia (BP) และ Remington: The Science and Practice of Pharmacy (หัวข้อ Tablet Manufacturing)
🔍 ข้ออื่นผิดเพราะอะไร:
• ข้อ ก. (ผู้ป่วยป่วยเป็นโรคอะไร): ผู้ป่วยป่วยเป็นโรคอะไร ไม่ตรงกับข้อบ่งใช้หรือกลไกการออกฤทธิ์ที่ถูกต้องตาม Thai Pharmacopoeia / USP &lt;1151&gt; GMP Guidelines
• ข้อ ข. (allergic conjunctivitis): allergic conjunctivitis ไม่ตรงกับข้อบ่งใช้หรือกลไกการออกฤทธิ์ที่ถูกต้องตาม Thai Pharmacopoeia / USP &lt;1151&gt; GMP Guidelines
• ข้อ ง. (cataract): cataract ไม่ตรงกับข้อบ่งใช้หรือกลไกการออกฤทธิ์ที่ถูกต้องตาม Thai Pharmacopoeia / USP &lt;1151&gt; GMP Guidelines
• ข้อ จ. (glaucoma): glaucoma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8" s="100" t="n"/>
      <c r="L158" s="88" t="inlineStr">
        <is>
          <t>Tablet Manufacturing</t>
        </is>
      </c>
      <c r="M158" s="100" t="inlineStr">
        <is>
          <t>Product</t>
        </is>
      </c>
      <c r="N158" s="88" t="inlineStr">
        <is>
          <t>ข้อ 5 (PLE_CC1_Key_Rx20_UBU.md)</t>
        </is>
      </c>
      <c r="O158" s="100" t="inlineStr">
        <is>
          <t>Mock</t>
        </is>
      </c>
      <c r="P158" s="100" t="inlineStr">
        <is>
          <t>Mock Rx20 UBU</t>
        </is>
      </c>
      <c r="Q158" s="100" t="n"/>
    </row>
    <row r="159" ht="13.2" customHeight="1" s="49">
      <c r="A159" s="100" t="n">
        <v>170</v>
      </c>
      <c r="B159" s="88" t="inlineStr">
        <is>
          <t>Disintegration, Dissolution, Flowability &amp; = ข จบqานrผม / &amp; = = เSนOษWอl0 6hHrestrd 1T 6 - ข ข x เHypwglyamro j ข &amp;</t>
        </is>
      </c>
      <c r="C159" s="100" t="n"/>
      <c r="D159" s="88" t="inlineStr">
        <is>
          <t>Enteric Coating with Cellulose acetate phthalate (CAP)</t>
        </is>
      </c>
      <c r="E159" s="88" t="inlineStr">
        <is>
          <t>Hard Gelatin Capsule filling</t>
        </is>
      </c>
      <c r="F159" s="88" t="inlineStr">
        <is>
          <t>Soft Gelatin Capsule encapsulation</t>
        </is>
      </c>
      <c r="G159" s="88" t="inlineStr">
        <is>
          <t>Microcrystalline cellulose</t>
        </is>
      </c>
      <c r="H159" s="88" t="inlineStr">
        <is>
          <t>Magnesium stearate (Lubricant 1%)</t>
        </is>
      </c>
      <c r="I159" s="100" t="n">
        <v>1</v>
      </c>
      <c r="J159"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Dissolution &amp; FDA Guidance on Biopharmaceutics Classification System (BCS)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9" s="100" t="n"/>
      <c r="L159" s="88" t="inlineStr">
        <is>
          <t>Tablet Manufacturing</t>
        </is>
      </c>
      <c r="M159" s="100" t="inlineStr">
        <is>
          <t>Product</t>
        </is>
      </c>
      <c r="N159" s="88" t="inlineStr">
        <is>
          <t>ข้อ 2 (PLE_CC1_Key_Rx20_UBU.md)</t>
        </is>
      </c>
      <c r="O159" s="100" t="inlineStr">
        <is>
          <t>Mock</t>
        </is>
      </c>
      <c r="P159" s="100" t="inlineStr">
        <is>
          <t>Mock Rx20 UBU</t>
        </is>
      </c>
      <c r="Q159" s="100" t="n"/>
    </row>
    <row r="160" ht="13.2" customHeight="1" s="49">
      <c r="A160" s="100" t="n">
        <v>171</v>
      </c>
      <c r="B160" s="88" t="inlineStr">
        <is>
          <t>Stability, Moisture permeation, Friability</t>
        </is>
      </c>
      <c r="C160" s="100" t="n"/>
      <c r="D160" s="88" t="inlineStr">
        <is>
          <t>Microcrystalline cellulose</t>
        </is>
      </c>
      <c r="E160" s="88" t="inlineStr">
        <is>
          <t>Magnesium stearate (Lubricant 1%)</t>
        </is>
      </c>
      <c r="F160" s="88" t="inlineStr">
        <is>
          <t>Sodium starch glycolate (Superdisintegrant)</t>
        </is>
      </c>
      <c r="G160" s="88" t="inlineStr">
        <is>
          <t>Direct Compression tableting method</t>
        </is>
      </c>
      <c r="H160" s="88" t="inlineStr">
        <is>
          <t>Wet Granulation tableting method</t>
        </is>
      </c>
      <c r="I160" s="100" t="n">
        <v>1</v>
      </c>
      <c r="J160" s="88"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0" s="100" t="n"/>
      <c r="L160" s="88" t="inlineStr">
        <is>
          <t>Tablet Manufacturing</t>
        </is>
      </c>
      <c r="M160" s="100" t="inlineStr">
        <is>
          <t>Product</t>
        </is>
      </c>
      <c r="N160" s="88" t="inlineStr">
        <is>
          <t>ข้อ 4 (PLE_CC1_Key_Rx20_UBU.md)</t>
        </is>
      </c>
      <c r="O160" s="100" t="inlineStr">
        <is>
          <t>Mock</t>
        </is>
      </c>
      <c r="P160" s="100" t="inlineStr">
        <is>
          <t>Mock Rx20 UBU</t>
        </is>
      </c>
      <c r="Q160" s="100" t="n"/>
    </row>
    <row r="161" ht="13.2" customHeight="1" s="49">
      <c r="A161" s="100" t="n">
        <v>172</v>
      </c>
      <c r="B161" s="88" t="inlineStr">
        <is>
          <t>Weight validation, Drug content, Disintegration</t>
        </is>
      </c>
      <c r="C161" s="100" t="n"/>
      <c r="D161" s="88" t="inlineStr">
        <is>
          <t>Direct Compression tableting method</t>
        </is>
      </c>
      <c r="E161" s="88" t="inlineStr">
        <is>
          <t>Wet Granulation tableting method</t>
        </is>
      </c>
      <c r="F161" s="88" t="inlineStr">
        <is>
          <t>Dry Granulation (Roller Compaction)</t>
        </is>
      </c>
      <c r="G161" s="88" t="inlineStr">
        <is>
          <t>Fluidized Bed Granulation</t>
        </is>
      </c>
      <c r="H161" s="88" t="inlineStr">
        <is>
          <t>Film Coating with Hydroxypropyl methylcellulose (HPMC)</t>
        </is>
      </c>
      <c r="I161" s="100" t="n">
        <v>1</v>
      </c>
      <c r="J161"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1" s="100" t="n"/>
      <c r="L161" s="88" t="inlineStr">
        <is>
          <t>Tablet Manufacturing</t>
        </is>
      </c>
      <c r="M161" s="100" t="inlineStr">
        <is>
          <t>Product</t>
        </is>
      </c>
      <c r="N161" s="88" t="inlineStr">
        <is>
          <t>ข้อ 5 (PLE_CC1_Key_Rx20_UBU.md)</t>
        </is>
      </c>
      <c r="O161" s="100" t="inlineStr">
        <is>
          <t>Mock</t>
        </is>
      </c>
      <c r="P161" s="100" t="inlineStr">
        <is>
          <t>Mock Rx20 UBU</t>
        </is>
      </c>
      <c r="Q161" s="100" t="n"/>
    </row>
    <row r="162" ht="13.2" customHeight="1" s="49">
      <c r="A162" s="100" t="n">
        <v>173</v>
      </c>
      <c r="B162" s="88" t="inlineStr">
        <is>
          <t>Sorbitol ตอบไม่ทราบ เพราะไม่มีส่วนประกอบในตำรับให้ดู เพราะทุกตัวสามารถเป็น suspending agent หรือ viscosity ได้หมด ซึ่งเป็นคุณสมบัติที่ช่วยชะลอการตกตะกอนได้ Bentonite = Adsorbent; stabilizing agent; suspending agent; viscosity increasing agent จะตกตะกอนที่ตำรับ pH เป็นกรด = - - E Veegum หรือ Aluminium Magnesium Silicate ทำให้ pH ของตำรับมีความเป็นด่างมากขึ้น Ethyl cellulose = Coating agent; flavoring agent; tablet binder; tablet filler; viscosity- increasing agent. Sucrose = Confectionery base; coating agent; granulation aid; suspending agent; sweetening agent; tablet binder; tablet and capsule diluent; tablet filler; therapeutic agent; viscosity- increasing agent. Sorbitol = Dispersing agent; emulsifying agent; nonionic surfactant; solubiliz- ing agent; suspending agent; wetting agent. ข้อที่ 4-5 น่าจะไม่ค่อยมีผลเรื้อง incompat กับตำรับมากสุด และถ้าเป็นเค้าตอบจะตอบ 3</t>
        </is>
      </c>
      <c r="C162" s="100" t="n"/>
      <c r="D162" s="88" t="inlineStr">
        <is>
          <t>Fluidized Bed Granulation</t>
        </is>
      </c>
      <c r="E162" s="88" t="inlineStr">
        <is>
          <t>Film Coating with Hydroxypropyl methylcellulose (HPMC)</t>
        </is>
      </c>
      <c r="F162" s="88" t="inlineStr">
        <is>
          <t>Enteric Coating with Cellulose acetate phthalate (CAP)</t>
        </is>
      </c>
      <c r="G162" s="88" t="inlineStr">
        <is>
          <t>Hard Gelatin Capsule filling</t>
        </is>
      </c>
      <c r="H162" s="88" t="inlineStr">
        <is>
          <t>Soft Gelatin Capsule encapsulation</t>
        </is>
      </c>
      <c r="I162" s="100" t="n">
        <v>1</v>
      </c>
      <c r="J162" s="88"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2" s="100" t="n"/>
      <c r="L162" s="88" t="inlineStr">
        <is>
          <t>Tablet Coating</t>
        </is>
      </c>
      <c r="M162" s="100" t="inlineStr">
        <is>
          <t>Product</t>
        </is>
      </c>
      <c r="N162" s="88" t="inlineStr">
        <is>
          <t>ข้อ 5 (PLE_CC1_Key_Rx20_UBU.md)</t>
        </is>
      </c>
      <c r="O162" s="100" t="inlineStr">
        <is>
          <t>Mock</t>
        </is>
      </c>
      <c r="P162" s="100" t="inlineStr">
        <is>
          <t>Mock Rx20 UBU</t>
        </is>
      </c>
      <c r="Q162" s="100" t="n"/>
    </row>
    <row r="163" ht="13.2" customHeight="1" s="49">
      <c r="A163" s="100" t="n">
        <v>174</v>
      </c>
      <c r="B163" s="88" t="inlineStr">
        <is>
          <t>Anti-foaming agent สารหลGอลื่น (Lubricants) Talc Stearic acid Magnesium stearate Polyethylene glycol Surfactants Vegetable oil</t>
        </is>
      </c>
      <c r="C163" s="100" t="n"/>
      <c r="D163" s="88" t="inlineStr">
        <is>
          <t>Hard Gelatin Capsule filling</t>
        </is>
      </c>
      <c r="E163" s="88" t="inlineStr">
        <is>
          <t>Soft Gelatin Capsule encapsulation</t>
        </is>
      </c>
      <c r="F163" s="88" t="inlineStr">
        <is>
          <t>Microcrystalline cellulose</t>
        </is>
      </c>
      <c r="G163" s="88" t="inlineStr">
        <is>
          <t>Magnesium stearate (Lubricant 1%)</t>
        </is>
      </c>
      <c r="H163" s="88" t="inlineStr">
        <is>
          <t>Sodium starch glycolate (Superdisintegrant)</t>
        </is>
      </c>
      <c r="I163" s="100" t="n">
        <v>2</v>
      </c>
      <c r="J163" s="88" t="inlineStr">
        <is>
          <t>✅ คำตอบที่ถูกต้อง: ข้อ ข.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3" s="100" t="n"/>
      <c r="L163" s="88" t="inlineStr">
        <is>
          <t>Tablet Manufacturing</t>
        </is>
      </c>
      <c r="M163" s="100" t="inlineStr">
        <is>
          <t>Product</t>
        </is>
      </c>
      <c r="N163" s="88" t="inlineStr">
        <is>
          <t>ข้อ 5 (PLE_CC1_Key_Rx20_UBU.md)</t>
        </is>
      </c>
      <c r="O163" s="100" t="inlineStr">
        <is>
          <t>Mock</t>
        </is>
      </c>
      <c r="P163" s="100" t="inlineStr">
        <is>
          <t>Mock Rx20 UBU</t>
        </is>
      </c>
      <c r="Q163" s="100" t="n"/>
    </row>
    <row r="164" ht="13.2" customHeight="1" s="49">
      <c r="A164" s="100" t="n">
        <v>175</v>
      </c>
      <c r="B164" s="88" t="inlineStr">
        <is>
          <t>ในการผลิตยาเม็ด Enalapril 10 mg มีสูตรตำรับสำหรับตัวยา 1 เม็ดดังนี้ Enalapril 10 mg Corn starch 150 mg Mg stearate 0.5 % Corn starch paste 7% w/v q.s. อยากทราบวGายาเม็ด Enalapril 10 mg ผลิตด$วยวิธีใด</t>
        </is>
      </c>
      <c r="C164" s="100" t="n"/>
      <c r="D164" s="88" t="inlineStr">
        <is>
          <t>Magnesium stearate (Lubricant 1%)</t>
        </is>
      </c>
      <c r="E164" s="88" t="inlineStr">
        <is>
          <t>Sodium starch glycolate (Superdisintegrant)</t>
        </is>
      </c>
      <c r="F164" s="88" t="inlineStr">
        <is>
          <t>Direct Compression tableting method</t>
        </is>
      </c>
      <c r="G164" s="88" t="inlineStr">
        <is>
          <t>Wet Granulation tableting method</t>
        </is>
      </c>
      <c r="H164" s="88" t="inlineStr">
        <is>
          <t>Dry Granulation (Roller Compaction)</t>
        </is>
      </c>
      <c r="I164" s="100" t="n">
        <v>1</v>
      </c>
      <c r="J164" s="88"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4" s="100" t="n"/>
      <c r="L164" s="88" t="inlineStr">
        <is>
          <t>Tablet Manufacturing</t>
        </is>
      </c>
      <c r="M164" s="100" t="inlineStr">
        <is>
          <t>Product</t>
        </is>
      </c>
      <c r="N164" s="88" t="inlineStr">
        <is>
          <t>ข้อ 36 (PLE_CC1_Key_Rx20_UBU.md)</t>
        </is>
      </c>
      <c r="O164" s="100" t="inlineStr">
        <is>
          <t>Mock</t>
        </is>
      </c>
      <c r="P164" s="100" t="inlineStr">
        <is>
          <t>Mock Rx20 UBU</t>
        </is>
      </c>
      <c r="Q164" s="100" t="n"/>
    </row>
    <row r="165" ht="13.2" customHeight="1" s="49">
      <c r="A165" s="100" t="n">
        <v>176</v>
      </c>
      <c r="B165" s="88" t="inlineStr">
        <is>
          <t>Wet granulation โดยใช$น้ำเปญนตัวทำละลาย binder</t>
        </is>
      </c>
      <c r="C165" s="100" t="n"/>
      <c r="D165" s="88" t="inlineStr">
        <is>
          <t>Wet Granulation tableting method</t>
        </is>
      </c>
      <c r="E165" s="88" t="inlineStr">
        <is>
          <t>Dry Granulation (Roller Compaction)</t>
        </is>
      </c>
      <c r="F165" s="88" t="inlineStr">
        <is>
          <t>Fluidized Bed Granulation</t>
        </is>
      </c>
      <c r="G165" s="88" t="inlineStr">
        <is>
          <t>Film Coating with Hydroxypropyl methylcellulose (HPMC)</t>
        </is>
      </c>
      <c r="H165" s="88" t="inlineStr">
        <is>
          <t>Enteric Coating with Cellulose acetate phthalate (CAP)</t>
        </is>
      </c>
      <c r="I165" s="100" t="n">
        <v>1</v>
      </c>
      <c r="J165" s="88"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ไม่ตรงกับหลักการ Pharmaceutical Technology สำหรับ Solid dosage form manufacturing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5" s="100" t="n"/>
      <c r="L165" s="88" t="inlineStr">
        <is>
          <t>Powders &amp; Granules</t>
        </is>
      </c>
      <c r="M165" s="100" t="inlineStr">
        <is>
          <t>Product</t>
        </is>
      </c>
      <c r="N165" s="88" t="inlineStr">
        <is>
          <t>ข้อ 2 (PLE_CC1_Key_Rx20_UBU.md)</t>
        </is>
      </c>
      <c r="O165" s="100" t="inlineStr">
        <is>
          <t>Mock</t>
        </is>
      </c>
      <c r="P165" s="100" t="inlineStr">
        <is>
          <t>Mock Rx20 UBU</t>
        </is>
      </c>
      <c r="Q165" s="100" t="n"/>
    </row>
    <row r="166" ht="13.2" customHeight="1" s="49">
      <c r="A166" s="100" t="n">
        <v>177</v>
      </c>
      <c r="B166" s="88" t="inlineStr">
        <is>
          <t>Wet granulation โดยใช$ตัวทำละลายอินทรีย_เปญนตัวทำละลาย binder</t>
        </is>
      </c>
      <c r="C166" s="100" t="n"/>
      <c r="D166" s="88" t="inlineStr">
        <is>
          <t>Film Coating with Hydroxypropyl methylcellulose (HPMC)</t>
        </is>
      </c>
      <c r="E166" s="88" t="inlineStr">
        <is>
          <t>Enteric Coating with Cellulose acetate phthalate (CAP)</t>
        </is>
      </c>
      <c r="F166" s="88" t="inlineStr">
        <is>
          <t>Hard Gelatin Capsule filling</t>
        </is>
      </c>
      <c r="G166" s="88" t="inlineStr">
        <is>
          <t>Soft Gelatin Capsule encapsulation</t>
        </is>
      </c>
      <c r="H166" s="88" t="inlineStr">
        <is>
          <t>Microcrystalline cellulose</t>
        </is>
      </c>
      <c r="I166" s="100" t="n">
        <v>1</v>
      </c>
      <c r="J166"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Powders &amp; Granules)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ไม่ตรงกับหลักการ Pharmaceutical Technology สำหรับ Solid dosage form manufacturing
• ข้อ ง. (Soft Gelatin Capsule encapsulation): Soft Gelatin Capsule encapsulation ไม่ตรงกับหลักการ Pharmaceutical Technology สำหรับ Solid dosage form manufacturing
• ข้อ จ. (Microcrystalline cellulose): MCC (Avicel) เป็น direct compression excipient ที่มี excellent compressibility และ disintegrant properties ใช้ใน tablet/capsule formulation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6" s="100" t="n"/>
      <c r="L166" s="88" t="inlineStr">
        <is>
          <t>Powders &amp; Granules</t>
        </is>
      </c>
      <c r="M166" s="100" t="inlineStr">
        <is>
          <t>Product</t>
        </is>
      </c>
      <c r="N166" s="88" t="inlineStr">
        <is>
          <t>ข้อ 3 (PLE_CC1_Key_Rx20_UBU.md)</t>
        </is>
      </c>
      <c r="O166" s="100" t="inlineStr">
        <is>
          <t>Mock</t>
        </is>
      </c>
      <c r="P166" s="100" t="inlineStr">
        <is>
          <t>Mock Rx20 UBU</t>
        </is>
      </c>
      <c r="Q166" s="100" t="n"/>
    </row>
    <row r="167" ht="13.2" customHeight="1" s="49">
      <c r="A167" s="100" t="n">
        <v>178</v>
      </c>
      <c r="B167" s="88" t="inlineStr">
        <is>
          <t>Dry granulation โดยเครื่อง Roller compactor</t>
        </is>
      </c>
      <c r="C167" s="100" t="n"/>
      <c r="D167" s="88" t="inlineStr">
        <is>
          <t>Soft Gelatin Capsule encapsulation</t>
        </is>
      </c>
      <c r="E167" s="88" t="inlineStr">
        <is>
          <t>Microcrystalline cellulose</t>
        </is>
      </c>
      <c r="F167" s="88" t="inlineStr">
        <is>
          <t>Magnesium stearate (Lubricant 1%)</t>
        </is>
      </c>
      <c r="G167" s="88" t="inlineStr">
        <is>
          <t>Sodium starch glycolate (Superdisintegrant)</t>
        </is>
      </c>
      <c r="H167" s="88" t="inlineStr">
        <is>
          <t>Direct Compression tableting method</t>
        </is>
      </c>
      <c r="I167" s="100" t="n">
        <v>4</v>
      </c>
      <c r="J167" s="88" t="inlineStr">
        <is>
          <t>✅ คำตอบที่ถูกต้อง: ข้อ ง.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Powders &amp; Granules)
🔍 ข้ออื่นผิดเพราะอะไร:
• ข้อ ก. (Soft Gelatin Capsule encapsulation): Soft Gelatin Capsule encapsulation ไม่ตรงกับหลักการ Pharmaceutical Technology สำหรับ Solid dosage form manufacturing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(Direct Compression tableting method): Direct compression เป็นวิธีที่เร็วสุด ประหยัดสุด ต้องการ excipients ที่มี good flow และ compressibility สูง เช่น MCC, lactose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7" s="100" t="n"/>
      <c r="L167" s="88" t="inlineStr">
        <is>
          <t>Powders &amp; Granules</t>
        </is>
      </c>
      <c r="M167" s="100" t="inlineStr">
        <is>
          <t>Product</t>
        </is>
      </c>
      <c r="N167" s="88" t="inlineStr">
        <is>
          <t>ข้อ 5 (PLE_CC1_Key_Rx20_UBU.md)</t>
        </is>
      </c>
      <c r="O167" s="100" t="inlineStr">
        <is>
          <t>Mock</t>
        </is>
      </c>
      <c r="P167" s="100" t="inlineStr">
        <is>
          <t>Mock Rx20 UBU</t>
        </is>
      </c>
      <c r="Q167" s="100" t="n"/>
    </row>
    <row r="168" ht="13.2" customHeight="1" s="49">
      <c r="A168" s="100" t="n">
        <v>179</v>
      </c>
      <c r="B168" s="88" t="inlineStr">
        <is>
          <t>เมื่อเดินสายการผลิตยาเม็ด Enalapril 10 mg พบป[ญหาวGา เม็ดยาที่ตอกออกมาเกิดการแยกฝา (Capping) อยากทราบวGาจะแก$ป[ญหาดังกลGาวได$อยGางไร</t>
        </is>
      </c>
      <c r="C168" s="100" t="n"/>
      <c r="D168" s="88" t="inlineStr">
        <is>
          <t>Sodium starch glycolate (Superdisintegrant)</t>
        </is>
      </c>
      <c r="E168" s="88" t="inlineStr">
        <is>
          <t>Direct Compression tableting method</t>
        </is>
      </c>
      <c r="F168" s="88" t="inlineStr">
        <is>
          <t>Wet Granulation tableting method</t>
        </is>
      </c>
      <c r="G168" s="88" t="inlineStr">
        <is>
          <t>Dry Granulation (Roller Compaction)</t>
        </is>
      </c>
      <c r="H168" s="88" t="inlineStr">
        <is>
          <t>Fluidized Bed Granulation</t>
        </is>
      </c>
      <c r="I168" s="100" t="n">
        <v>1</v>
      </c>
      <c r="J168" s="88"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Defects)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8" s="100" t="n"/>
      <c r="L168" s="88" t="inlineStr">
        <is>
          <t>Tablet Defects</t>
        </is>
      </c>
      <c r="M168" s="100" t="inlineStr">
        <is>
          <t>Product</t>
        </is>
      </c>
      <c r="N168" s="88" t="inlineStr">
        <is>
          <t>ข้อ 37 (PLE_CC1_Key_Rx20_UBU.md)</t>
        </is>
      </c>
      <c r="O168" s="100" t="inlineStr">
        <is>
          <t>Mock</t>
        </is>
      </c>
      <c r="P168" s="100" t="inlineStr">
        <is>
          <t>Mock Rx20 UBU</t>
        </is>
      </c>
      <c r="Q168" s="100" t="n"/>
    </row>
    <row r="169" ht="13.2" customHeight="1" s="49">
      <c r="A169" s="100" t="n">
        <v>180</v>
      </c>
      <c r="B169" s="88" t="inlineStr">
        <is>
          <t>เกี่ยวกับ ลดปริมาณ Binder ในตำรับ ข้อใดต่อไปนี้กล่าวถูกต้องตามหลักวิชาชีพเภสัชกรรม</t>
        </is>
      </c>
      <c r="C169" s="100" t="n"/>
      <c r="D169" s="88" t="inlineStr">
        <is>
          <t>Dry Granulation (Roller Compaction)</t>
        </is>
      </c>
      <c r="E169" s="88" t="inlineStr">
        <is>
          <t>Fluidized Bed Granulation</t>
        </is>
      </c>
      <c r="F169" s="88" t="inlineStr">
        <is>
          <t>Film Coating with Hydroxypropyl methylcellulose (HPMC)</t>
        </is>
      </c>
      <c r="G169" s="88" t="inlineStr">
        <is>
          <t>Enteric Coating with Cellulose acetate phthalate (CAP)</t>
        </is>
      </c>
      <c r="H169" s="88" t="inlineStr">
        <is>
          <t>Hard Gelatin Capsule filling</t>
        </is>
      </c>
      <c r="I169" s="100" t="n">
        <v>1</v>
      </c>
      <c r="J169" s="88"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9" s="100" t="n"/>
      <c r="L169" s="88" t="inlineStr">
        <is>
          <t>Tablet Manufacturing</t>
        </is>
      </c>
      <c r="M169" s="100" t="inlineStr">
        <is>
          <t>Product</t>
        </is>
      </c>
      <c r="N169" s="88" t="inlineStr">
        <is>
          <t>ข้อ 2 (PLE_CC1_Key_Rx20_UBU.md)</t>
        </is>
      </c>
      <c r="O169" s="100" t="inlineStr">
        <is>
          <t>Mock</t>
        </is>
      </c>
      <c r="P169" s="100" t="inlineStr">
        <is>
          <t>Mock Rx20 UBU</t>
        </is>
      </c>
      <c r="Q169" s="100" t="n"/>
    </row>
    <row r="170" ht="13.2" customHeight="1" s="49">
      <c r="A170" s="100" t="n">
        <v>181</v>
      </c>
      <c r="B170" s="88" t="inlineStr">
        <is>
          <t>Magnesium stearate เปญนสาร....</t>
        </is>
      </c>
      <c r="C170" s="100" t="n"/>
      <c r="D170" s="88" t="inlineStr">
        <is>
          <t>Enteric Coating with Cellulose acetate phthalate (CAP)</t>
        </is>
      </c>
      <c r="E170" s="88" t="inlineStr">
        <is>
          <t>Hard Gelatin Capsule filling</t>
        </is>
      </c>
      <c r="F170" s="88" t="inlineStr">
        <is>
          <t>Soft Gelatin Capsule encapsulation</t>
        </is>
      </c>
      <c r="G170" s="88" t="inlineStr">
        <is>
          <t>Microcrystalline cellulose</t>
        </is>
      </c>
      <c r="H170" s="88" t="inlineStr">
        <is>
          <t>Magnesium stearate (Lubricant 1%)</t>
        </is>
      </c>
      <c r="I170" s="100" t="n">
        <v>1</v>
      </c>
      <c r="J170"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0" s="100" t="n"/>
      <c r="L170" s="88" t="inlineStr">
        <is>
          <t>Tablet Manufacturing</t>
        </is>
      </c>
      <c r="M170" s="100" t="inlineStr">
        <is>
          <t>Product</t>
        </is>
      </c>
      <c r="N170" s="88" t="inlineStr">
        <is>
          <t>ข้อ 4 (PLE_CC1_Key_Rx20_UBU.md)</t>
        </is>
      </c>
      <c r="O170" s="100" t="inlineStr">
        <is>
          <t>Mock</t>
        </is>
      </c>
      <c r="P170" s="100" t="inlineStr">
        <is>
          <t>Mock Rx20 UBU</t>
        </is>
      </c>
      <c r="Q170" s="100" t="n"/>
    </row>
    <row r="171" ht="13.2" customHeight="1" s="49">
      <c r="A171" s="100" t="n">
        <v>182</v>
      </c>
      <c r="B171" s="88" t="inlineStr">
        <is>
          <t>ยาเม็ด calcium carbonate เกิด capping ข้อใดไม่ใช่วิธีแก้ปัญหาดังกล่าว</t>
        </is>
      </c>
      <c r="C171" s="100" t="n"/>
      <c r="D171" s="88" t="inlineStr">
        <is>
          <t>Microcrystalline cellulose</t>
        </is>
      </c>
      <c r="E171" s="88" t="inlineStr">
        <is>
          <t>Magnesium stearate (Lubricant 1%)</t>
        </is>
      </c>
      <c r="F171" s="88" t="inlineStr">
        <is>
          <t>Sodium starch glycolate (Superdisintegrant)</t>
        </is>
      </c>
      <c r="G171" s="88" t="inlineStr">
        <is>
          <t>Direct Compression tableting method</t>
        </is>
      </c>
      <c r="H171" s="88" t="inlineStr">
        <is>
          <t>Wet Granulation tableting method</t>
        </is>
      </c>
      <c r="I171" s="100" t="n">
        <v>1</v>
      </c>
      <c r="J171" s="88" t="inlineStr">
        <is>
          <t>✅ คำตอบที่ถูกต้อง: ข้อ ก. Microcrystalline cellulose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Defects โดยมี clinical efficacy สูงสุดในการรักษาและมี safety profile ที่เหมาะสม
USP/NF, British Pharmacopoeia (BP) และ Remington: The Science and Practice of Pharmacy (หัวข้อ Tablet Defects)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1" s="100" t="n"/>
      <c r="L171" s="88" t="inlineStr">
        <is>
          <t>Tablet Defects</t>
        </is>
      </c>
      <c r="M171" s="100" t="inlineStr">
        <is>
          <t>Product</t>
        </is>
      </c>
      <c r="N171" s="88" t="inlineStr">
        <is>
          <t>ข้อ 6 (PLE_CC1_Key_Rx20_UBU.md)</t>
        </is>
      </c>
      <c r="O171" s="100" t="inlineStr">
        <is>
          <t>Mock</t>
        </is>
      </c>
      <c r="P171" s="100" t="inlineStr">
        <is>
          <t>Mock Rx20 UBU</t>
        </is>
      </c>
      <c r="Q171" s="100" t="n"/>
    </row>
    <row r="172" ht="13.2" customHeight="1" s="49">
      <c r="A172" s="100" t="n">
        <v>183</v>
      </c>
      <c r="B172" s="88" t="inlineStr">
        <is>
          <t>Acyclovir tablet ก็ให้ยาฆ่าเชื้อแบคทีเรีย</t>
        </is>
      </c>
      <c r="C172" s="100" t="n"/>
      <c r="D172" s="88" t="inlineStr">
        <is>
          <t>Direct Compression tableting method</t>
        </is>
      </c>
      <c r="E172" s="88" t="inlineStr">
        <is>
          <t>Wet Granulation tableting method</t>
        </is>
      </c>
      <c r="F172" s="88" t="inlineStr">
        <is>
          <t>Dry Granulation (Roller Compaction)</t>
        </is>
      </c>
      <c r="G172" s="88" t="inlineStr">
        <is>
          <t>Fluidized Bed Granulation</t>
        </is>
      </c>
      <c r="H172" s="88" t="inlineStr">
        <is>
          <t>Film Coating with Hydroxypropyl methylcellulose (HPMC)</t>
        </is>
      </c>
      <c r="I172" s="100" t="n">
        <v>2</v>
      </c>
      <c r="J172" s="88" t="inlineStr">
        <is>
          <t>✅ คำตอบที่ถูกต้อง: ข้อ ข.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2" s="100" t="n"/>
      <c r="L172" s="88" t="inlineStr">
        <is>
          <t>Tablet Manufacturing</t>
        </is>
      </c>
      <c r="M172" s="100" t="inlineStr">
        <is>
          <t>Product</t>
        </is>
      </c>
      <c r="N172" s="88" t="inlineStr">
        <is>
          <t>ข้อ 5 (PLE_CC1_Key_Rx20_UBU.md)</t>
        </is>
      </c>
      <c r="O172" s="100" t="inlineStr">
        <is>
          <t>Mock</t>
        </is>
      </c>
      <c r="P172" s="100" t="inlineStr">
        <is>
          <t>Mock Rx20 UBU</t>
        </is>
      </c>
      <c r="Q172" s="100" t="n"/>
    </row>
    <row r="173" ht="13.2" customHeight="1" s="49">
      <c r="A173" s="100" t="n">
        <v>184</v>
      </c>
      <c r="B173" s="88" t="inlineStr">
        <is>
          <t>การวิเคราะห์ที่ไม่ต้องทำในการวิเคราะห์วัตถุดิบ XXX Tablet</t>
        </is>
      </c>
      <c r="C173" s="100" t="n"/>
      <c r="D173" s="88" t="inlineStr">
        <is>
          <t>Fluidized Bed Granulation</t>
        </is>
      </c>
      <c r="E173" s="88" t="inlineStr">
        <is>
          <t>Film Coating with Hydroxypropyl methylcellulose (HPMC)</t>
        </is>
      </c>
      <c r="F173" s="88" t="inlineStr">
        <is>
          <t>Enteric Coating with Cellulose acetate phthalate (CAP)</t>
        </is>
      </c>
      <c r="G173" s="88" t="inlineStr">
        <is>
          <t>Hard Gelatin Capsule filling</t>
        </is>
      </c>
      <c r="H173" s="88" t="inlineStr">
        <is>
          <t>Soft Gelatin Capsule encapsulation</t>
        </is>
      </c>
      <c r="I173" s="100" t="n">
        <v>1</v>
      </c>
      <c r="J173" s="88" t="inlineStr">
        <is>
          <t>✅ คำตอบที่ถูกต้อง: ข้อ ก. Fluidized Bed Granulation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3" s="100" t="n"/>
      <c r="L173" s="88" t="inlineStr">
        <is>
          <t>Tablet Manufacturing</t>
        </is>
      </c>
      <c r="M173" s="100" t="inlineStr">
        <is>
          <t>Product</t>
        </is>
      </c>
      <c r="N173" s="88" t="inlineStr">
        <is>
          <t>ข้อ 3 (PLE_CC1_Key_Rx20_UBU.md)</t>
        </is>
      </c>
      <c r="O173" s="100" t="inlineStr">
        <is>
          <t>Mock</t>
        </is>
      </c>
      <c r="P173" s="100" t="inlineStr">
        <is>
          <t>Mock Rx20 UBU</t>
        </is>
      </c>
      <c r="Q173" s="100" t="n"/>
    </row>
    <row r="174" ht="13.2" customHeight="1" s="49">
      <c r="A174" s="100" t="n">
        <v>185</v>
      </c>
      <c r="B174" s="88" t="inlineStr">
        <is>
          <t>ในการผลิต Azithromycin สามารถใช้สารใดเป็น Superdisintegrant</t>
        </is>
      </c>
      <c r="C174" s="100" t="n"/>
      <c r="D174" s="88" t="inlineStr">
        <is>
          <t>Pregelatinized starch</t>
        </is>
      </c>
      <c r="E174" s="88" t="inlineStr">
        <is>
          <t>Sodium lauryl sulfate</t>
        </is>
      </c>
      <c r="F174" s="88" t="inlineStr">
        <is>
          <t>Croscarmellose sodium</t>
        </is>
      </c>
      <c r="G174" s="88" t="inlineStr">
        <is>
          <t>HPMC</t>
        </is>
      </c>
      <c r="H174" s="88" t="inlineStr">
        <is>
          <t>Lactose</t>
        </is>
      </c>
      <c r="I174" s="100" t="n">
        <v>3</v>
      </c>
      <c r="J174" s="88" t="inlineStr">
        <is>
          <t>✅ คำตอบที่ถูกต้อง: ข้อ ค.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ก. (Pregelatinized starch): Pregelatinized starch ไม่ตรงกับข้อบ่งใช้หรือกลไกการออกฤทธิ์ที่ถูกต้องตาม Thai Pharmacopoeia / USP &lt;1151&gt; GMP Guidelines
• ข้อ ข. (Sodium lauryl sulfate): Sodium lauryl sulfate ไม่ตรงกับข้อบ่งใช้หรือกลไกการออกฤทธิ์ที่ถูกต้องตาม Thai Pharmacopoeia / USP &lt;1151&gt; GMP Guidelines
• ข้อ ง. (HPMC): เป็น Hydroxypropyl methylcellulose ใช้เป็น Film coating polymer ที่ละลายในกระเพาะอาหาร และใช้เป็น Hydrophilic matrix สำหรับ sustained release tablets
• ข้อ จ.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4" s="100" t="n"/>
      <c r="L174" s="88" t="inlineStr">
        <is>
          <t>Tablet Manufacturing</t>
        </is>
      </c>
      <c r="M174" s="100" t="inlineStr">
        <is>
          <t>Product</t>
        </is>
      </c>
      <c r="N174" s="88" t="inlineStr">
        <is>
          <t>ข้อ 26 (PLE_CC1_Key_Rx20_UBU.md)</t>
        </is>
      </c>
      <c r="O174" s="100" t="inlineStr">
        <is>
          <t>Mock</t>
        </is>
      </c>
      <c r="P174" s="100" t="inlineStr">
        <is>
          <t>Mock Rx20 UBU</t>
        </is>
      </c>
      <c r="Q174" s="100" t="n"/>
    </row>
    <row r="175" ht="13.2" customHeight="1" s="49">
      <c r="A175" s="100" t="n">
        <v>186</v>
      </c>
      <c r="B175" s="88" t="inlineStr">
        <is>
          <t>การผสม Magnesium stearate กับ granule ในขั้นตอนสุดท้าย ใช้เครื่องมือใด</t>
        </is>
      </c>
      <c r="C175" s="100" t="n"/>
      <c r="D175" s="88" t="inlineStr">
        <is>
          <t>High speed mixer</t>
        </is>
      </c>
      <c r="E175" s="88" t="inlineStr">
        <is>
          <t>Planetary mixer</t>
        </is>
      </c>
      <c r="F175" s="88" t="inlineStr">
        <is>
          <t>Sigma blade mixer</t>
        </is>
      </c>
      <c r="G175" s="88" t="inlineStr">
        <is>
          <t>Double-cone mixer</t>
        </is>
      </c>
      <c r="H175" s="88" t="inlineStr">
        <is>
          <t>Roller compactor</t>
        </is>
      </c>
      <c r="I175" s="100" t="n">
        <v>2</v>
      </c>
      <c r="J175" s="88" t="inlineStr">
        <is>
          <t>✅ คำตอบที่ถูกต้อง: ข้อ ข. Planetary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Planetary mixer 💡 คำอธิบายและเหตุผลทางเภสัชกรรม:
💡 คำอธิบายและเหตุผลทางเภสัชกรรม:
การเลือก Planetary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(High speed mixer): High speed mixer ไม่ตรงกับหลักการ Pharmaceutical Technology สำหรับ Solid dosage form manufacturing
• ข้อ ค. (Sigma blade mixer): Sigma blade mixer ไม่ตรงกับหลักการ Pharmaceutical Technology สำหรับ Solid dosage form manufacturing
• ข้อ ง. (Double-cone mixer): Double-cone mixer ไม่ตรงกับหลักการ Pharmaceutical Technology สำหรับ Solid dosage form manufacturing
• ข้อ จ. (Roller compactor เรื่องที่ 5. Heart failure ผู้ป่วยชายอายุ 65 ปี มีอาการหอบเหนื่อย นอนราบไม่ได้ เดิมเป็นโรคความดันโลหิตสูงมา 4 ปี ใช้ยา Hydrochlorothiazide 25 mg ½ tab od pc - HR 80 bpm, BP 160/95 mmHg, RR 18 per min, BT 37 oC - Lung : fine crepitation - %LEFV 35% Scr 1.0 mg/dL BUN 10 mg/dLได้ยา Furosemide 40 mg IV และได้รับยากลับบ้าน ดังนี้): เป็น Thiazide diuretic ลด plasma volume แต่อาจทำให้เกิด hypokalemia, hyponatremia, hyperuricemia และ hyperglycemia และ efficacy ลดลงมากเมื่อ eGFR &lt; 30 mL/min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5" s="100" t="n"/>
      <c r="L175" s="88" t="inlineStr">
        <is>
          <t>Powders &amp; Granules</t>
        </is>
      </c>
      <c r="M175" s="100" t="inlineStr">
        <is>
          <t>Product</t>
        </is>
      </c>
      <c r="N175" s="88" t="inlineStr">
        <is>
          <t>ข้อ 37 (PLE_CC1_Key_Rx20_UBU.md)</t>
        </is>
      </c>
      <c r="O175" s="100" t="inlineStr">
        <is>
          <t>Mock</t>
        </is>
      </c>
      <c r="P175" s="100" t="inlineStr">
        <is>
          <t>Mock Rx20 UBU</t>
        </is>
      </c>
      <c r="Q175" s="100" t="n"/>
    </row>
    <row r="176" ht="13.2" customHeight="1" s="49">
      <c r="A176" s="100" t="n">
        <v>187</v>
      </c>
      <c r="B176" s="88" t="inlineStr">
        <is>
          <t>เพราะเหตุใด Omeprazole จึงต้องทำเป็น Enteric-coated tablet</t>
        </is>
      </c>
      <c r="C176" s="100" t="n"/>
      <c r="D176" s="88" t="inlineStr">
        <is>
          <t>Acid labile</t>
        </is>
      </c>
      <c r="E176" s="88" t="inlineStr">
        <is>
          <t>Heat labile</t>
        </is>
      </c>
      <c r="F176" s="88" t="inlineStr">
        <is>
          <t>high molecular weight</t>
        </is>
      </c>
      <c r="G176" s="88" t="inlineStr">
        <is>
          <t>short half-life</t>
        </is>
      </c>
      <c r="H176" s="88" t="inlineStr">
        <is>
          <t>lipophilicity</t>
        </is>
      </c>
      <c r="I176" s="100" t="n">
        <v>1</v>
      </c>
      <c r="J176" s="88" t="inlineStr">
        <is>
          <t>✅ คำตอบที่ถูกต้อง: ข้อ ก. Acid labile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Acid labile 💡 คำอธิบายและเหตุผลทางเภสัชกรรม:
💡 คำอธิบายและเหตุผลทางเภสัชกรรม:
การเลือก Acid labile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(Heat labile): Heat labile ไม่ตรงกับข้อบ่งใช้หรือกลไกการออกฤทธิ์ที่ถูกต้องตาม Thai Pharmacopoeia / USP &lt;1151&gt; GMP Guidelines
• ข้อ ค. (high molecular weight): high molecular weight ไม่ตรงกับข้อบ่งใช้หรือกลไกการออกฤทธิ์ที่ถูกต้องตาม Thai Pharmacopoeia / USP &lt;1151&gt; GMP Guidelines
• ข้อ ง. (short half-life): short half-life ไม่ตรงกับข้อบ่งใช้หรือกลไกการออกฤทธิ์ที่ถูกต้องตาม Thai Pharmacopoeia / USP &lt;1151&gt; GMP Guidelines
• ข้อ จ. (lipophilicity): lipophilicity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6" s="100" t="n"/>
      <c r="L176" s="88" t="inlineStr">
        <is>
          <t>Tablet Coating</t>
        </is>
      </c>
      <c r="M176" s="100" t="inlineStr">
        <is>
          <t>Product</t>
        </is>
      </c>
      <c r="N176" s="88" t="inlineStr">
        <is>
          <t>ข้อ 51 (PLE_CC1_Key_Rx20_UBU.md)</t>
        </is>
      </c>
      <c r="O176" s="100" t="inlineStr">
        <is>
          <t>Mock</t>
        </is>
      </c>
      <c r="P176" s="100" t="inlineStr">
        <is>
          <t>Mock Rx20 UBU</t>
        </is>
      </c>
      <c r="Q176" s="100" t="n"/>
    </row>
    <row r="177" ht="13.2" customHeight="1" s="49">
      <c r="A177" s="100" t="n">
        <v>188</v>
      </c>
      <c r="B177" s="88" t="inlineStr">
        <is>
          <t>Metformin 500 mg tablet มีปัญหาน้ำหนักเม็ดยาไม่สม่ำเสมอแก้ปัญหาได้โดยวิธีเติมสารใด</t>
        </is>
      </c>
      <c r="C177" s="100" t="n"/>
      <c r="D177" s="88" t="inlineStr">
        <is>
          <t>Colloidal silicon dioxide + Talcum</t>
        </is>
      </c>
      <c r="E177" s="88" t="inlineStr">
        <is>
          <t>Lactose + Corn starch</t>
        </is>
      </c>
      <c r="F177" s="88" t="inlineStr">
        <is>
          <t>Sodium starch glycolate + …</t>
        </is>
      </c>
      <c r="G177" s="88" t="inlineStr">
        <is>
          <t>Magnesium stearte + Lactose</t>
        </is>
      </c>
      <c r="H177" s="88" t="inlineStr">
        <is>
          <t>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t>
        </is>
      </c>
      <c r="I177" s="100" t="n">
        <v>3</v>
      </c>
      <c r="J177" s="88" t="inlineStr">
        <is>
          <t>✅ คำตอบที่ถูกต้อง: ข้อ ค. Sodium starch glycolate +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 … 💡 คำอธิบายและเหตุผลทางเภสัชกรรม:
💡 คำอธิบายและเหตุผลทางเภสัชกรรม:
เป็น amphoteric ถ้าเกิด hydrolysis ไปแล้วจะ COOH แล้วก็ตอนแตกตัวจะได้ประจุ - 2 ที่ แล้วก็มี NH 2 ที่ ผู้ป่วยหญิงคู่ มีอาการตกขาว ไม่มีกลิ่น ไม่มีฟอง มีอาการคันมาก เป็นมา 4 ครั้งในหนึ่งปี ใช้ clotrimazole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ก. (Colloidal silicon dioxide + Talcum): เป็น Glidant และ Lubricant เสริม แต่มีคุณสมบัติ hydrophobic ต้องควบคุมปริมาณให้เหมาะสม (มักใช้ 1-5%)
• ข้อ ข. (Lactose + Corn starch): เป็น Diluent / Filler ยอดนิยม ละลายน้ำได้ดี ให้ mouthfeel ที่ดี แต่เกิด Maillard reaction (เม็ดยาเปลี่ยนเป็นสีน้ำตาล) เมื่อผสมกับ primary amine drugs
• ข้อ ง. (Magnesium stearte + Lactose): เป็น Diluent / Filler ยอดนิยม ละลายน้ำได้ดี ให้ mouthfeel ที่ดี แต่เกิด Maillard reaction (เม็ดยาเปลี่ยนเป็นสีน้ำตาล) เมื่อผสมกับ primary amine drugs
• ข้อ จ. (Crosslinked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7" s="100" t="n"/>
      <c r="L177" s="88" t="inlineStr">
        <is>
          <t>Tablet Manufacturing</t>
        </is>
      </c>
      <c r="M177" s="100" t="inlineStr">
        <is>
          <t>Product</t>
        </is>
      </c>
      <c r="N177" s="88" t="inlineStr">
        <is>
          <t>ข้อ 25 (PLE_CC1_Key_Rx20_UBU.md)</t>
        </is>
      </c>
      <c r="O177" s="100" t="inlineStr">
        <is>
          <t>Mock</t>
        </is>
      </c>
      <c r="P177" s="100" t="inlineStr">
        <is>
          <t>Mock Rx20 UBU</t>
        </is>
      </c>
      <c r="Q177" s="100" t="n"/>
    </row>
    <row r="178" ht="13.2" customHeight="1" s="49">
      <c r="A178" s="100" t="n">
        <v>189</v>
      </c>
      <c r="B178" s="88" t="inlineStr">
        <is>
          <t>dosage form ของ clotrimazole vaginal tablet สามารถเรียกอีกชื่อหนึ่งได้ว่าอะไร</t>
        </is>
      </c>
      <c r="C178" s="100" t="n"/>
      <c r="D178" s="88" t="inlineStr">
        <is>
          <t>lozenges</t>
        </is>
      </c>
      <c r="E178" s="88" t="inlineStr">
        <is>
          <t>troches</t>
        </is>
      </c>
      <c r="F178" s="88" t="inlineStr">
        <is>
          <t>pessaries</t>
        </is>
      </c>
      <c r="G178" s="88" t="inlineStr">
        <is>
          <t>enemas</t>
        </is>
      </c>
      <c r="H178" s="88" t="inlineStr">
        <is>
          <t>pills</t>
        </is>
      </c>
      <c r="I178" s="100" t="n">
        <v>3</v>
      </c>
      <c r="J178" s="88" t="inlineStr">
        <is>
          <t>✅ คำตอบที่ถูกต้อง: ข้อ ค. pessaries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pessaries 💡 คำอธิบายและเหตุผลทางเภสัชกรรม:
💡 คำอธิบายและเหตุผลทางเภสัชกรรม:
การเลือก pessaries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(lozenges): lozenges ไม่ตรงกับข้อบ่งใช้หรือกลไกการออกฤทธิ์ที่ถูกต้องตาม Thai Pharmacopoeia / USP &lt;1151&gt; GMP Guidelines
• ข้อ ข. (troches): troches ไม่ตรงกับข้อบ่งใช้หรือกลไกการออกฤทธิ์ที่ถูกต้องตาม Thai Pharmacopoeia / USP &lt;1151&gt; GMP Guidelines
• ข้อ ง. (enemas): enemas ไม่ตรงกับข้อบ่งใช้หรือกลไกการออกฤทธิ์ที่ถูกต้องตาม Thai Pharmacopoeia / USP &lt;1151&gt; GMP Guidelines
• ข้อ จ. (pills): pills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8" s="100" t="n"/>
      <c r="L178" s="88" t="inlineStr">
        <is>
          <t>Tablet Manufacturing</t>
        </is>
      </c>
      <c r="M178" s="100" t="inlineStr">
        <is>
          <t>Product</t>
        </is>
      </c>
      <c r="N178" s="88" t="inlineStr">
        <is>
          <t>ข้อ 34 (PLE_CC1_Key_Rx20_UBU.md)</t>
        </is>
      </c>
      <c r="O178" s="100" t="inlineStr">
        <is>
          <t>Mock</t>
        </is>
      </c>
      <c r="P178" s="100" t="inlineStr">
        <is>
          <t>Mock Rx20 UBU</t>
        </is>
      </c>
      <c r="Q178" s="100" t="n"/>
    </row>
    <row r="179" ht="13.2" customHeight="1" s="49">
      <c r="A179" s="100" t="n">
        <v>190</v>
      </c>
      <c r="B179" s="88" t="inlineStr">
        <is>
          <t>ให้สูตรตำรับ Finasteride 5 mg tablet Finasteride 5 mg tablet Finasteride Spray dried Lactose Talcum Magnesium stearate Film coating solution HPMC, PVP, Talc, Water หากพบว่า film ร่อนหลุดออกจากเม็ดได้ง่าย น่าจะเกิดจากสาเหตุใด</t>
        </is>
      </c>
      <c r="C179" s="100" t="n"/>
      <c r="D179" s="88" t="inlineStr">
        <is>
          <t>เม็ดยามีความ Hydrophobic มากเกินไป</t>
        </is>
      </c>
      <c r="E179" s="88" t="inlineStr">
        <is>
          <t>ตำรับฟิล์มขาด Plasticizer</t>
        </is>
      </c>
      <c r="F179" s="88" t="inlineStr">
        <is>
          <t>ตำรับฟิล์มขาด Anti-tacking agent</t>
        </is>
      </c>
      <c r="G179" s="88" t="inlineStr">
        <is>
          <t>ความเข้มข้นของตำรับฟิล์มน้อยเกินไป</t>
        </is>
      </c>
      <c r="H179" s="88" t="inlineStr">
        <is>
          <t>เม็ดยาชื้นเกินไป การเตรียมฟิล์มเคลือบยา ส่วนประกอบสำคัญให้น้ำยาเคลือบดี ไม่ขาดร่อนคือการใส่ plasticizer</t>
        </is>
      </c>
      <c r="I179" s="100" t="n">
        <v>2</v>
      </c>
      <c r="J179" s="88" t="inlineStr">
        <is>
          <t>✅ คำตอบที่ถูกต้อง: ข้อ ข. ตำรับฟิล์มขาด Plasticizer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ตำรับฟิล์มขาด Plasticizer 💡 คำอธิบายและเหตุผลทางเภสัชกรรม:
💡 คำอธิบายและเหตุผลทางเภสัชกรรม:
เพื่อให้น้ำยายืดหยุ่นพอจะคลุมยาได้ทั้งเม็ด ตัวอย่างเช่น PEG, PG, Castor oil, Dibutyl sebacate เป็นต้น
USP/NF, British Pharmacopoeia (BP) และ Remington: The Science and Practice of Pharmacy (หัวข้อ Tablet Coating)
🔍 ข้ออื่นผิดเพราะอะไร:
• ข้อ ก. (เม็ดยามีความ Hydrophobic มากเกินไป): เม็ดยามีความ Hydrophobic มากเกินไป ไม่ตรงกับข้อบ่งใช้หรือกลไกการออกฤทธิ์ที่ถูกต้องตาม Thai Pharmacopoeia / USP &lt;1151&gt; GMP Guidelines
• ข้อ ค. (ตำรับฟิล์มขาด Anti-tacking agent): ตำรับฟิล์มขาด Anti-tacking agent ไม่ตรงกับข้อบ่งใช้หรือกลไกการออกฤทธิ์ที่ถูกต้องตาม Thai Pharmacopoeia / USP &lt;1151&gt; GMP Guidelines
• ข้อ ง. (ความเข้มข้นของตำรับฟิล์มน้อยเกินไป): ความเข้มข้นของตำรับฟิล์มน้อยเกินไป ไม่ตรงกับข้อบ่งใช้หรือกลไกการออกฤทธิ์ที่ถูกต้องตาม Thai Pharmacopoeia / USP &lt;1151&gt; GMP Guidelines
• ข้อ จ. (เม็ดยาชื้นเกินไป การเตรียมฟิล์มเคลือบยา ส่วนประกอบสำคัญให้น้ำยาเคลือบดี ไม่ขาดร่อนคือการใส่ plasticizer): เม็ดยาชื้นเกินไป การเตรียมฟิล์มเคลือบยา ส่วนประกอบสำคัญให้น้ำยาเคลือบดี ไม่ขาดร่อนคือการใส่ plasticizer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9" s="100" t="n"/>
      <c r="L179" s="88" t="inlineStr">
        <is>
          <t>Tablet Coating</t>
        </is>
      </c>
      <c r="M179" s="100" t="inlineStr">
        <is>
          <t>Product</t>
        </is>
      </c>
      <c r="N179" s="88" t="inlineStr">
        <is>
          <t>ข้อ 70 (PLE_CC1_Key_Rx20_UBU.md)</t>
        </is>
      </c>
      <c r="O179" s="100" t="inlineStr">
        <is>
          <t>Mock</t>
        </is>
      </c>
      <c r="P179" s="100" t="inlineStr">
        <is>
          <t>Mock Rx20 UBU</t>
        </is>
      </c>
      <c r="Q179" s="100" t="n"/>
    </row>
    <row r="180" ht="13.2" customHeight="1" s="49">
      <c r="A180" s="100" t="n">
        <v>191</v>
      </c>
      <c r="B180" s="88" t="inlineStr">
        <is>
          <t>Magnesium stearate ทำหน้าที่อะไร</t>
        </is>
      </c>
      <c r="C180" s="100" t="n"/>
      <c r="D180" s="88" t="inlineStr">
        <is>
          <t>เพิ่มมวลของเม็ดยา</t>
        </is>
      </c>
      <c r="E180" s="88" t="inlineStr">
        <is>
          <t>ทำให้เม็ดยาแข็งขึ้น</t>
        </is>
      </c>
      <c r="F180" s="88" t="inlineStr">
        <is>
          <t>ทำให้เม็ดยาเกาะกันได้ดีขึ้น</t>
        </is>
      </c>
      <c r="G180" s="88" t="inlineStr">
        <is>
          <t>ช่วยทำให้เม็ดยามีความแข็งมากขึ้น</t>
        </is>
      </c>
      <c r="H180" s="88" t="inlineStr">
        <is>
          <t>ทำให้ไม่ติด punch-die</t>
        </is>
      </c>
      <c r="I180" s="100" t="n">
        <v>5</v>
      </c>
      <c r="J180" s="88" t="inlineStr">
        <is>
          <t>✅ คำตอบที่ถูกต้อง: ข้อ จ. ทำให้ไม่ติด punch-die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ทำให้ไม่ติด punch-die 💡 คำอธิบายและเหตุผลทางเภสัชกรรม:
💡 คำอธิบายและเหตุผลทางเภสัชกรรม:
การเลือก ทำให้ไม่ติด punch-die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(เพิ่มมวลของเม็ดยา): เพิ่มมวลของเม็ดยา ไม่ตรงกับข้อบ่งใช้หรือกลไกการออกฤทธิ์ที่ถูกต้องตาม Thai Pharmacopoeia / USP &lt;1151&gt; GMP Guidelines
• ข้อ ข. (ทำให้เม็ดยาแข็งขึ้น): ทำให้เม็ดยาแข็งขึ้น ไม่ตรงกับข้อบ่งใช้หรือกลไกการออกฤทธิ์ที่ถูกต้องตาม Thai Pharmacopoeia / USP &lt;1151&gt; GMP Guidelines
• ข้อ ค. (ทำให้เม็ดยาเกาะกันได้ดีขึ้น): ทำให้เม็ดยาเกาะกันได้ดีขึ้น ไม่ตรงกับข้อบ่งใช้หรือกลไกการออกฤทธิ์ที่ถูกต้องตาม Thai Pharmacopoeia / USP &lt;1151&gt; GMP Guidelines
• ข้อ ง. (ช่วยทำให้เม็ดยามีความแข็งมากขึ้น): ช่วยทำให้เม็ดยามีความแข็งมากขึ้น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0" s="100" t="n"/>
      <c r="L180" s="88" t="inlineStr">
        <is>
          <t>Tablet Manufacturing</t>
        </is>
      </c>
      <c r="M180" s="100" t="inlineStr">
        <is>
          <t>Product</t>
        </is>
      </c>
      <c r="N180" s="88" t="inlineStr">
        <is>
          <t>ข้อ 88 (PLE_CC1_Key_Rx20_UBU.md)</t>
        </is>
      </c>
      <c r="O180" s="100" t="inlineStr">
        <is>
          <t>Mock</t>
        </is>
      </c>
      <c r="P180" s="100" t="inlineStr">
        <is>
          <t>Mock Rx20 UBU</t>
        </is>
      </c>
      <c r="Q180" s="100" t="n"/>
    </row>
    <row r="181" ht="13.2" customHeight="1" s="49">
      <c r="A181" s="100" t="n">
        <v>192</v>
      </c>
      <c r="B181" s="88" t="inlineStr">
        <is>
          <t>ยาเม็ดสีฟ้าขาว แบ่งจากบริษัท A บรรจุใส่กระปุก 3 กระปุก โดยติดฉลากใหม่ว่า “พอนสะแตน”</t>
        </is>
      </c>
      <c r="C181" s="100" t="n"/>
      <c r="D181" s="88" t="inlineStr">
        <is>
          <t>Enteric Coating with Cellulose acetate phthalate (CAP)</t>
        </is>
      </c>
      <c r="E181" s="88" t="inlineStr">
        <is>
          <t>Hard Gelatin Capsule filling</t>
        </is>
      </c>
      <c r="F181" s="88" t="inlineStr">
        <is>
          <t>Soft Gelatin Capsule encapsulation</t>
        </is>
      </c>
      <c r="G181" s="88" t="inlineStr">
        <is>
          <t>Microcrystalline cellulose</t>
        </is>
      </c>
      <c r="H181" s="88" t="inlineStr">
        <is>
          <t>Magnesium stearate (Lubricant 1%)</t>
        </is>
      </c>
      <c r="I181" s="100" t="n">
        <v>1</v>
      </c>
      <c r="J181" s="88"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1" s="100" t="n"/>
      <c r="L181" s="88" t="inlineStr">
        <is>
          <t>Tablet Manufacturing</t>
        </is>
      </c>
      <c r="M181" s="100" t="inlineStr">
        <is>
          <t>Product</t>
        </is>
      </c>
      <c r="N181" s="88" t="inlineStr">
        <is>
          <t>ข้อ 2 (PLE_CC1_Key_Rx20_UBU.md)</t>
        </is>
      </c>
      <c r="O181" s="100" t="inlineStr">
        <is>
          <t>Mock</t>
        </is>
      </c>
      <c r="P181" s="100" t="inlineStr">
        <is>
          <t>Mock Rx20 UBU</t>
        </is>
      </c>
      <c r="Q181" s="100" t="n"/>
    </row>
    <row r="182" ht="13.2" customHeight="1" s="49">
      <c r="A182" s="100" t="n">
        <v>193</v>
      </c>
      <c r="B182" s="88" t="inlineStr">
        <is>
          <t>ยาเม็ดกลมสีเหลือง และเม็ดกลมสีขาว จัดเป็นชุดใส่ซอง เตรียมไว้ล่วงหน้า เขียนฉลากว่า แก้ปวด จำนวน 36 ซอง</t>
        </is>
      </c>
      <c r="C182" s="100" t="n"/>
      <c r="D182" s="88" t="inlineStr">
        <is>
          <t>Microcrystalline cellulose</t>
        </is>
      </c>
      <c r="E182" s="88" t="inlineStr">
        <is>
          <t>Magnesium stearate (Lubricant 1%)</t>
        </is>
      </c>
      <c r="F182" s="88" t="inlineStr">
        <is>
          <t>Sodium starch glycolate (Superdisintegrant)</t>
        </is>
      </c>
      <c r="G182" s="88" t="inlineStr">
        <is>
          <t>Direct Compression tableting method</t>
        </is>
      </c>
      <c r="H182" s="88" t="inlineStr">
        <is>
          <t>Wet Granulation tableting method</t>
        </is>
      </c>
      <c r="I182" s="100" t="n">
        <v>1</v>
      </c>
      <c r="J182" s="88"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2" s="100" t="n"/>
      <c r="L182" s="88" t="inlineStr">
        <is>
          <t>Tablet Manufacturing</t>
        </is>
      </c>
      <c r="M182" s="100" t="inlineStr">
        <is>
          <t>Product</t>
        </is>
      </c>
      <c r="N182" s="88" t="inlineStr">
        <is>
          <t>ข้อ 3 (PLE_CC1_Key_Rx20_UBU.md)</t>
        </is>
      </c>
      <c r="O182" s="100" t="inlineStr">
        <is>
          <t>Mock</t>
        </is>
      </c>
      <c r="P182" s="100" t="inlineStr">
        <is>
          <t>Mock Rx20 UBU</t>
        </is>
      </c>
      <c r="Q182" s="100" t="n"/>
    </row>
    <row r="183" ht="13.2" customHeight="1" s="49">
      <c r="A183" s="100" t="n">
        <v>194</v>
      </c>
      <c r="B183" s="88" t="inlineStr">
        <is>
          <t>ยาเม็ด Dextrometophan 15 mg ข้างขวดระบุ Reg 89/38, Lot No. 2220361, MFG 21/8/2009, EXP 21/08/2014 ช่วงเวลาตรวจ ไม่พบภญ. ก พบเฉพาะนาง ข เป็นผู้ช่วย และมีนาย ค (บิดา) เฝ้าร้าน เจ้าหน้าที่ได้ล่อซื้อยา indomethacin โดยมี นาง ข เป็นผู้ขายให้ ตรวจสอบพบว่า ภญ. ก ยินยอมให้มีการขายอยู่แล้วเป็นประจำ และจากการตรวจสอบไม่พบการจัดทำบัญชีซื้อขายยาอันตราย</t>
        </is>
      </c>
      <c r="C183" s="100" t="n"/>
      <c r="D183" s="88" t="inlineStr">
        <is>
          <t>Direct Compression tableting method</t>
        </is>
      </c>
      <c r="E183" s="88" t="inlineStr">
        <is>
          <t>Wet Granulation tableting method</t>
        </is>
      </c>
      <c r="F183" s="88" t="inlineStr">
        <is>
          <t>Dry Granulation (Roller Compaction)</t>
        </is>
      </c>
      <c r="G183" s="88" t="inlineStr">
        <is>
          <t>Fluidized Bed Granulation</t>
        </is>
      </c>
      <c r="H183" s="88" t="inlineStr">
        <is>
          <t>Film Coating with Hydroxypropyl methylcellulose (HPMC)</t>
        </is>
      </c>
      <c r="I183" s="100" t="n">
        <v>1</v>
      </c>
      <c r="J183" s="88"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3" s="100" t="n"/>
      <c r="L183" s="88" t="inlineStr">
        <is>
          <t>Tablet Manufacturing</t>
        </is>
      </c>
      <c r="M183" s="100" t="inlineStr">
        <is>
          <t>Product</t>
        </is>
      </c>
      <c r="N183" s="88" t="inlineStr">
        <is>
          <t>ข้อ 4 (PLE_CC1_Key_Rx20_UBU.md)</t>
        </is>
      </c>
      <c r="O183" s="100" t="inlineStr">
        <is>
          <t>Mock</t>
        </is>
      </c>
      <c r="P183" s="100" t="inlineStr">
        <is>
          <t>Mock Rx20 UBU</t>
        </is>
      </c>
      <c r="Q183" s="100" t="n"/>
    </row>
    <row r="184" ht="13.2" customHeight="1" s="49">
      <c r="A184" s="100" t="n">
        <v>195</v>
      </c>
      <c r="B184" s="88" t="inlineStr">
        <is>
          <t>กรณีพบยาเม็ดฟ้าขาว บรรจุกระปุก ฉลากระบุ “พอนสะแตน” ใครผิด ผิดอย่างไร</t>
        </is>
      </c>
      <c r="C184" s="100" t="n"/>
      <c r="D184" s="88" t="inlineStr">
        <is>
          <t>นาย ค ผิด ฐานขายยาปลอม</t>
        </is>
      </c>
      <c r="E184" s="88" t="inlineStr">
        <is>
          <t>นาง ข ผิด ฐานขายยาปลอม</t>
        </is>
      </c>
      <c r="F184" s="88" t="inlineStr">
        <is>
          <t>ภญ. ก ผิด ฐานผลิตยาปลอม</t>
        </is>
      </c>
      <c r="G184" s="88" t="inlineStr">
        <is>
          <t>ภญ. ก ผิด ฐานผลิตยาที่ไม่ได้ขึ้นทะเบียน</t>
        </is>
      </c>
      <c r="H184" s="88" t="inlineStr">
        <is>
          <t>ภญ. ก ผิด ฐานฉลากไม่ครบถ้วน</t>
        </is>
      </c>
      <c r="I184" s="100" t="n">
        <v>3</v>
      </c>
      <c r="J184" s="88" t="inlineStr">
        <is>
          <t>✅ คำตอบที่ถูกต้อง: ข้อ ค. ภญ. ก ผิด ฐานผลิตยาปลอม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ภญ. ก ผิด ฐานผลิตยาปลอม 💡 คำอธิบายและเหตุผลทางเภสัชกรรม:
💡 คำอธิบายและเหตุผลทางเภสัชกรรม:
การเลือก ภญ. ก ผิด ฐานผลิตยาปลอม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(นาย ค ผิด ฐานขายยาปลอม): นาย ค ผิด ฐานขายยาปลอม ไม่ตรงกับข้อบ่งใช้หรือกลไกการออกฤทธิ์ที่ถูกต้องตาม Thai Pharmacopoeia / USP &lt;1151&gt; GMP Guidelines
• ข้อ ข. (นาง ข ผิด ฐานขายยาปลอม): นาง ข ผิด ฐานขายยาปลอม ไม่ตรงกับข้อบ่งใช้หรือกลไกการออกฤทธิ์ที่ถูกต้องตาม Thai Pharmacopoeia / USP &lt;1151&gt; GMP Guidelines
• ข้อ ง. (ภญ. ก ผิด ฐานผลิตยาที่ไม่ได้ขึ้นทะเบียน): ภญ. ก ผิด ฐานผลิตยาที่ไม่ได้ขึ้นทะเบียน ไม่ตรงกับข้อบ่งใช้หรือกลไกการออกฤทธิ์ที่ถูกต้องตาม Thai Pharmacopoeia / USP &lt;1151&gt; GMP Guidelines
• ข้อ จ. (ภญ. ก ผิด ฐานฉลากไม่ครบถ้วน): ภญ. ก ผิด ฐานฉลากไม่ครบถ้วน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4" s="100" t="n"/>
      <c r="L184" s="88" t="inlineStr">
        <is>
          <t>Tablet Manufacturing</t>
        </is>
      </c>
      <c r="M184" s="100" t="inlineStr">
        <is>
          <t>Product</t>
        </is>
      </c>
      <c r="N184" s="88" t="inlineStr">
        <is>
          <t>ข้อ 111 (PLE_CC1_Key_Rx20_UBU.md)</t>
        </is>
      </c>
      <c r="O184" s="100" t="inlineStr">
        <is>
          <t>Mock</t>
        </is>
      </c>
      <c r="P184" s="100" t="inlineStr">
        <is>
          <t>Mock Rx20 UBU</t>
        </is>
      </c>
      <c r="Q184" s="100" t="n"/>
    </row>
    <row r="185" ht="13.2" customHeight="1" s="49">
      <c r="A185" s="100" t="n">
        <v>196</v>
      </c>
      <c r="B185" s="88" t="inlineStr">
        <is>
          <t>ตำรับ calcium carbonate effervescent tablet เอาออกจากขวดพบว่าเกิดการเยิ้มเหลว เหนียว เกิดจากปริมาณสารใดมากเกินไปในตำรับ</t>
        </is>
      </c>
      <c r="C185" s="100" t="n"/>
      <c r="D185" s="88" t="inlineStr">
        <is>
          <t>Citric acid</t>
        </is>
      </c>
      <c r="E185" s="88" t="inlineStr">
        <is>
          <t>Tartaric acid</t>
        </is>
      </c>
      <c r="F185" s="88" t="inlineStr">
        <is>
          <t>Sodium bicarbinate</t>
        </is>
      </c>
      <c r="G185" s="88" t="inlineStr">
        <is>
          <t>Sodium carbonate</t>
        </is>
      </c>
      <c r="H185" s="88" t="inlineStr">
        <is>
          <t>Calcium carbonate</t>
        </is>
      </c>
      <c r="I185" s="100" t="n">
        <v>4</v>
      </c>
      <c r="J185" s="88" t="inlineStr">
        <is>
          <t>✅ คำตอบที่ถูกต้อง: ข้อ ง. Sodium 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Sodium carbonate 💡 คำอธิบายและเหตุผลทางเภสัชกรรม:
💡 คำอธิบายและเหตุผลทางเภสัชกรรม:
วิตามิน E Tocopherols และ tocotrienol น้ำมันถั่วเหลือง น้ำมันจมูกข้าว น้ามันดอกทานตะวัน ไข่ เนื้อสัตว์ ซึ่งผู้ป่วยมีประวัติเป็นๆหายๆ ร่วมกับมารดามีประวัติเป็นโรคภูมิแพ้และโรคหืด และเมื่อตกสะเก็ดเป็นสีเหลือง การวินิจฉัยผู้ป่วยที่เป็นเบาหวาน ตาม ADA 2018 คือ จะถือว่าผู้ป่วยเป็นเบาหวานเมื่อม่ีข้อใดข้อหนึ่งต่อไปนี้ ที่ไม่ต้องปรับขนาดยาในผู้ป่วยไตวายเรื้อรังมีเพียง 1 ชนิดคือ Linagliptin ส่วนข้ออื่นๆคือ class effect
USP/NF, British Pharmacopoeia (BP) และ Remington: The Science and Practice of Pharmacy (หัวข้อ Tablet Manufacturing)
🔍 ข้ออื่นผิดเพราะอะไร:
• ข้อ ก. (Citric acid): Citric acid ไม่ตรงกับข้อบ่งใช้หรือกลไกการออกฤทธิ์ที่ถูกต้องตาม Thai Pharmacopoeia / USP &lt;1151&gt; GMP Guidelines
• ข้อ ข. (Tartaric acid): Tartaric acid ไม่ตรงกับข้อบ่งใช้หรือกลไกการออกฤทธิ์ที่ถูกต้องตาม Thai Pharmacopoeia / USP &lt;1151&gt; GMP Guidelines
• ข้อ ค. (Sodium bicarbinate): Sodium bicarbinate ไม่ตรงกับข้อบ่งใช้หรือกลไกการออกฤทธิ์ที่ถูกต้องตาม Thai Pharmacopoeia / USP &lt;1151&gt; GMP Guidelines
• ข้อ จ. (Calcium carbonate สถานการณ์ที่ 2 เรื่อง Asthma with Allergic rhinitis ผู้ป่วยหญิง อายุ 40 ปี มีโรคประจำตัว Asthma และภูมิแพ้จมูกอักเสบ มาด้วยอาการหอบ ไอ เหนื่อย ช่วงนี้เป็นมากขึ้น เป็นเกือบทุกวันในตอนกลางวัน มีหอบกลางคืน 2 ครั้ง/เดือน ยาที่ใช้อยู่มี Salbutamol และ Formoterol ข้อ 1 ควรปรับเปลี่ยนการรักษาในผู้ป่วยรายนี้อย่างไร):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5" s="100" t="n"/>
      <c r="L185" s="88" t="inlineStr">
        <is>
          <t>Tablet Manufacturing</t>
        </is>
      </c>
      <c r="M185" s="100" t="inlineStr">
        <is>
          <t>Product</t>
        </is>
      </c>
      <c r="N185" s="88" t="inlineStr">
        <is>
          <t>ข้อ 8 (PLE_CC1_Key_Rx20_UBU.md)</t>
        </is>
      </c>
      <c r="O185" s="100" t="inlineStr">
        <is>
          <t>Mock</t>
        </is>
      </c>
      <c r="P185" s="100" t="inlineStr">
        <is>
          <t>Mock Rx20 UBU</t>
        </is>
      </c>
      <c r="Q185" s="100" t="n"/>
    </row>
    <row r="186" ht="13.2" customHeight="1" s="49">
      <c r="A186" s="100" t="n">
        <v>197</v>
      </c>
      <c r="B186" s="88" t="inlineStr">
        <is>
          <t>ตำรับอื่นๆ: ภายใน 30 วัน หรือตามระยะเวลาการรักษา ให้เลือกเวลาที่สั้นกว่า แต่หากมีการศึกษาว่าใช้ได้นานกว่า 30 วัน ก็ให้ยืดอายุออกไปได้ เช่น diazepam suppositories จาก tablet หรือ USP powder (EXP 12/2/63) ระยะเวลาการรักษา 2 สัปดาห์ ข้อ 27 ศึกษาความคุ้มค่าทางเศรษฐศาสตร์ของยาใหม่และ placebo ในการศึกษาท้องผูกและมะเร็งข้อใดถูกต้อง</t>
        </is>
      </c>
      <c r="C186" s="100" t="n"/>
      <c r="D186" s="88" t="inlineStr">
        <is>
          <t>ไม่สามารถทำการศึกษาไปข้างหน้าได้</t>
        </is>
      </c>
      <c r="E186" s="88" t="inlineStr">
        <is>
          <t>ใช้การศึกษา cost - analysis</t>
        </is>
      </c>
      <c r="F186" s="88" t="inlineStr">
        <is>
          <t>ดูผล QALY เป็นการศึกษาแบบ Cost - benefit</t>
        </is>
      </c>
      <c r="G186" s="88" t="inlineStr">
        <is>
          <t>ค่าเดินทางไปรักษาเป็นต้นทุนทางอ้อม</t>
        </is>
      </c>
      <c r="H186" s="88" t="inlineStr">
        <is>
          <t>ต้นทุนทางตรงเมื่อผ่านไป 1 ปี ต้องคำนวณค่าลด (discount)</t>
        </is>
      </c>
      <c r="I186" s="100" t="n">
        <v>1</v>
      </c>
      <c r="J186" s="88" t="inlineStr">
        <is>
          <t>✅ คำตอบที่ถูกต้อง: ข้อ ก. ไม่สามารถทำการศึกษาไปข้างหน้าได้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ไม่สามารถทำการศึกษาไปข้างหน้าได้ 💡 คำอธิบายและเหตุผลทางเภสัชกรรม:
💡 คำอธิบายและเหตุผลทางเภสัชกรรม:
การเลือก ไม่สามารถทำการศึกษาไปข้างหน้าได้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(ใช้การศึกษา cost - analysis): ใช้การศึกษา cost - analysis ไม่ตรงกับหลักการ Pharmaceutical Technology สำหรับ Solid dosage form manufacturing
• ข้อ ค. (ดูผล QALY เป็นการศึกษาแบบ Cost - benefit): ดูผล QALY เป็นการศึกษาแบบ Cost - benefit ไม่ตรงกับหลักการ Pharmaceutical Technology สำหรับ Solid dosage form manufacturing
• ข้อ ง. (ค่าเดินทางไปรักษาเป็นต้นทุนทางอ้อม): ค่าเดินทางไปรักษาเป็นต้นทุนทางอ้อม ไม่ตรงกับหลักการ Pharmaceutical Technology สำหรับ Solid dosage form manufacturing
• ข้อ จ. (ต้นทุนทางตรงเมื่อผ่านไป 1 ปี ต้องคำนวณค่าลด (discount) - ข้อ ก หากโจทย์หมายถึงการรักษา (โจทย์เขียนการศึกษา) ท้องผูกและมะเร็ง อาจจะเป็นข้อที่ถูก เนื่องจากการศึกษาไปข้างหน้า หากให้ placebo ในการรักษามะเร็งกับกลุ่ม control ที่อาจขัดกับ ethic เนื่องจากการไม่ได้ exposure หรือยาจะทำให้คนไข้สูญเสียประโยชน์ - ข้อ ข ผิด cost analysis คือ การวิเคราะห์ต้นทุน โดยโจทย์บอกว่าเป็นการประเมินความคุ้มค่าในการศึกษาท้องผูกและมะเร็ง - ข้อ ค ผิด ดู QALY เป็น Cost utility analysis - ข้อ ง ผิด ค่าเดินทาง เป็น “ต้นทุนทางตรงที่ไม่ใช่การแพทย์์” (Direct non-medical cost) เพิ่มเติม - ต้นทุนทางตรงทางการแพทย์์ (Direct medical cost) คือ ค่ารักษาทางการแพทย์์ ทั้งรักษาที่คลินิก ร้านยา หรือรักษาตัวเอง - ต้นทุนทางตรงที่ไม่ใช่การแพทย์์ (Direct non-medical cost) คือ ค่าใช้จ่ายที่ผู้ป่วยจ่าย ที่ไม่ใช่ค่าทางการแพทย์์ เช่น ค่าโดยสาร ค่าอาหารกลางวัน - ต้นทุนทางอ้อม (Indirect cost) คือ มูลค่าที่สูญเสียไปจากการป่วย ทั้งพิการ ลางานหรือเสียชีวิต - ข้อ จ ผิด การคำนวณ discount หรือ ส่วนลด จะคำนวณที่ปีที่ 2 เป็นต้นไป ตัวอย่าง สถานการณ์ที่ 4 เรื่อง Iron def anemia ผู้ป่วยอายุ 35 มาด้วยอาการเหนื่อย เพลีย ใจสั่น เป็นลม ปวดศีรษะเรื้อรัง เป็นแผลในกระเพาะอาหารมา 3 ปี มีอาการชาปลายเท้าบางครั้ง เริ่มรับประทานมังสวีรัสมา 3 เดือน มักมีประจำเดือนมาในปริมาณมาก MH: Omeprazole 1x1, Ibuprofen 1x3, Vit C 1x1, Tetracyclin 1x2, Bisacodyl prn Lab: Hb=9, Hct=27, MCV=66, Ferritin=5, TIBC=465, Iron=40 ข้อ 28 ผุ้ป่วยเป็นโลหิตจากแบบใด):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6" s="100" t="n"/>
      <c r="L186" s="88" t="inlineStr">
        <is>
          <t>Powders &amp; Granules</t>
        </is>
      </c>
      <c r="M186" s="100" t="inlineStr">
        <is>
          <t>Product</t>
        </is>
      </c>
      <c r="N186" s="88" t="inlineStr">
        <is>
          <t>ข้อ 3 (PLE_CC1_Key_Rx20_UBU.md)</t>
        </is>
      </c>
      <c r="O186" s="100" t="inlineStr">
        <is>
          <t>Mock</t>
        </is>
      </c>
      <c r="P186" s="100" t="inlineStr">
        <is>
          <t>Mock Rx20 UBU</t>
        </is>
      </c>
      <c r="Q186" s="100" t="n"/>
    </row>
    <row r="187" ht="13.2" customHeight="1" s="49">
      <c r="A187" s="100" t="n">
        <v>198</v>
      </c>
      <c r="B187" s="88" t="inlineStr">
        <is>
          <t>Subcoating เพื่อให้ได้ขอบยาเม็ดกลมมน</t>
        </is>
      </c>
      <c r="C187" s="100" t="n"/>
      <c r="D187" s="88" t="inlineStr">
        <is>
          <t>Film Coating with Hydroxypropyl methylcellulose (HPMC)</t>
        </is>
      </c>
      <c r="E187" s="88" t="inlineStr">
        <is>
          <t>Enteric Coating with Cellulose acetate phthalate (CAP)</t>
        </is>
      </c>
      <c r="F187" s="88" t="inlineStr">
        <is>
          <t>Hard Gelatin Capsule filling</t>
        </is>
      </c>
      <c r="G187" s="88" t="inlineStr">
        <is>
          <t>Soft Gelatin Capsule encapsulation</t>
        </is>
      </c>
      <c r="H187" s="88" t="inlineStr">
        <is>
          <t>Microcrystalline cellulose</t>
        </is>
      </c>
      <c r="I187" s="100" t="n">
        <v>1</v>
      </c>
      <c r="J187" s="88"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Coating)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7" s="100" t="n"/>
      <c r="L187" s="88" t="inlineStr">
        <is>
          <t>Tablet Coating</t>
        </is>
      </c>
      <c r="M187" s="100" t="inlineStr">
        <is>
          <t>Product</t>
        </is>
      </c>
      <c r="N187" s="88" t="inlineStr">
        <is>
          <t>ข้อ 2 (PLE_CC1_Key_Rx20_UBU.md)</t>
        </is>
      </c>
      <c r="O187" s="100" t="inlineStr">
        <is>
          <t>Mock</t>
        </is>
      </c>
      <c r="P187" s="100" t="inlineStr">
        <is>
          <t>Mock Rx20 UBU</t>
        </is>
      </c>
      <c r="Q187" s="100" t="n"/>
    </row>
    <row r="188" ht="13.2" customHeight="1" s="49">
      <c r="A188" s="100" t="n">
        <v>199</v>
      </c>
      <c r="B188" s="88" t="inlineStr">
        <is>
          <t>สูตรตำรับยาเม็ดประกอบด้วย Microcrystalline cellulose, Starch, Lactose, Colloidal silicon dioxide และ Sodium lauryl sulfate (SLS) สารใดในตำรับทำหน้าที่เป็นสารช่วยการไหล (Glidant)?</t>
        </is>
      </c>
      <c r="C188" s="100" t="n"/>
      <c r="D188" s="88" t="inlineStr">
        <is>
          <t>Microcrystalline cellulose</t>
        </is>
      </c>
      <c r="E188" s="88" t="inlineStr">
        <is>
          <t>Starch</t>
        </is>
      </c>
      <c r="F188" s="88" t="inlineStr">
        <is>
          <t>Lactose</t>
        </is>
      </c>
      <c r="G188" s="88" t="inlineStr">
        <is>
          <t>Colloidal silicon dioxide</t>
        </is>
      </c>
      <c r="H188" s="88" t="inlineStr">
        <is>
          <t>Sodium lauryl sulfate</t>
        </is>
      </c>
      <c r="I188" s="100" t="n">
        <v>4</v>
      </c>
      <c r="J188" s="88" t="inlineStr">
        <is>
          <t>✅ คำตอบที่ถูกต้อง: ข้อ ง. Colloidal silicon dioxide
💡 Background:
สารช่วยการไหล (Glidant) ทำหน้าที่ลดแรงเสียดทานระหว่างอนุภาคผงยา (Interparticle friction) เพื่อเพิ่มความสามารถในการไหลตัว (Flowability) ของแกรนูลหรือผงยาลงสู่เบ้าพิมพ์ (Die cavity) ได้อย่างสม่ำเสมอ ป้องกันปัญหาน้ำหนักยาเม็ดไม่คงที่ (Weight variation)
🎯 ทำไมข้อนี้ถึงถูก:
ข้อ ง. Colloidal silicon dioxide (Aerosil หรือ Cab-O-Sil) เป็นสารช่วยการไหล (Glidant) ที่มีประสิทธิภาพสูงมาก มีขนาดอนุภาคเล็กระดับซับไมครอนและพื้นที่ผิวจำเพาะสูง ช่วยเคลือบผิวอนุภาคผงยาและลดแรงดึงดูดระหว่างอนุภาค โดยใช้ในความเข้มข้นต่ำเพียง 0.1 - 0.5% w/w
🔍 ข้ออื่นผิดเพราะอะไร:
- ข้อ ก. (Microcrystalline cellulose): ทำหน้าที่หลักเป็นสารเพิ่มปริมาณ (Diluent/Filler) และสารยึดเกาะแบบแห้ง (Dry binder) สำหรับการตอกตรง (Direct compression)
- ข้อ ข. (Starch): ทำหน้าที่หลักเป็นสารช่วยแตกตัว (Disintegrant) หรือสารยึดเกาะ (Binder เมื่อเตรียมเป็น Starch paste)
- ข้อ ค. (Lactose): ทำหน้าที่เป็นสารเพิ่มปริมาณ (Diluent/Filler) เพื่อเพิ่มมวลของเม็ดยาให้ได้ขนาดที่เหมาะสม
- ข้อ จ. (Sodium lauryl sulfate): ทำหน้าที่เป็นสารลดแรงตึงผิวและช่วยให้ผงยาเปียกน้ำ (Surfactant / Wetting agent) หรือสารหล่อลื่นที่ละลายน้ำได้ (Water-soluble lubricant)
📖 Guideline อ้างอิง:
United States Pharmacopeia - National Formulary (USP-NF) &amp; Ansel's Pharmaceutical Dosage Forms and Drug Delivery Systems (11th Edition)
📌 จุดจำก่อนสอบ:
• Glidant ยอดนิยม: Colloidal silicon dioxide (0.1-0.5%), Talcum (1-5%), Corn starch (แห้ง)
• Diluent: Lactose, Mannitol, Dicalcium phosphate, MCC
• Disintegrant: SSG, Croscarmellose sodium, Crospovidone, Corn starch</t>
        </is>
      </c>
      <c r="K188" s="100" t="n"/>
      <c r="L188" s="88" t="inlineStr">
        <is>
          <t>Solid Dosage Forms &amp; Manufacturing</t>
        </is>
      </c>
      <c r="M188" s="100" t="inlineStr">
        <is>
          <t>Product</t>
        </is>
      </c>
      <c r="N188" s="88" t="inlineStr">
        <is>
          <t>ข้อสอบจริง Product ปี 2567 ข้อ 15</t>
        </is>
      </c>
      <c r="O188" s="100" t="inlineStr">
        <is>
          <t>ข้อสอบจริง</t>
        </is>
      </c>
      <c r="P188" s="100" t="inlineStr">
        <is>
          <t>ปี 2567</t>
        </is>
      </c>
      <c r="Q188" s="100" t="n"/>
    </row>
    <row r="189" ht="13.2" customHeight="1" s="49">
      <c r="A189" s="100" t="n">
        <v>200</v>
      </c>
      <c r="B189" s="88" t="inlineStr">
        <is>
          <t>ในกระบวนการผลิตยาเม็ด พบปัญหาน้ำหนักยาเม็ดในแต่ละหน่วยไม่สม่ำเสมอ (Weight variation) เนื่องจากผงยาไหลลงสู่เบ้าตอก (Die cavity) ได้ไม่ดี ควรเติมสารช่วยในกลุ่มใดเพื่อแก้ไขปัญหานี้?</t>
        </is>
      </c>
      <c r="C189" s="100" t="n"/>
      <c r="D189" s="88" t="inlineStr">
        <is>
          <t>Polyethylene glycol (PEG)</t>
        </is>
      </c>
      <c r="E189" s="88" t="inlineStr">
        <is>
          <t>Calcium phosphate</t>
        </is>
      </c>
      <c r="F189" s="88" t="inlineStr">
        <is>
          <t>Titanium dioxide (TiO2)</t>
        </is>
      </c>
      <c r="G189" s="88" t="inlineStr">
        <is>
          <t>Kaolin clay</t>
        </is>
      </c>
      <c r="H189" s="88" t="inlineStr">
        <is>
          <t>Colloidal silicon dioxide</t>
        </is>
      </c>
      <c r="I189" s="100" t="n">
        <v>5</v>
      </c>
      <c r="J189" s="88" t="inlineStr">
        <is>
          <t>✅ คำตอบที่ถูกต้อง: ข้อ จ. Colloidal silicon dioxide
💡 Background:
ปัญหาการแปรปรวนของน้ำหนักยาเม็ด (Weight variation) มักเกิดจากการไหลของแกรนูลหรือผงยาจากกรวยป้อน (Hopper) ลงสู่เบ้าพิมพ์ (Die) ไม่สม่ำเสมอ การเติมสารช่วยการไหล (Glidant) จะช่วยลดแรงเสียดทานระหว่างอนุภาคและปรับปรุงการไหลตัวให้ดียิ่งขึ้น
🎯 ทำไมข้อนี้ถึงถูก:
ข้อ จ. Colloidal silicon dioxide เป็นสุดยอด Glidant ที่ช่วยเคลือบอนุภาคผงยา ทำให้ผงยาไหลตัวแบบอิสระ (Free-flowing) บรรจุลงเบ้าตอกได้เต็มปริมาตรสม่ำเสมอทุกรอบการตอก จึงแก้ปัญหายาน้ำหนักไม่เท่ากันได้อย่างตรงจุด
🔍 ข้ออื่นผิดเพราะอะไร:
- ข้อ ก. (Polyethylene glycol): ทำหน้าที่เป็น Plasticizer ในการเคลือบฟิล์ม หรือเป็น Water-soluble base/binder ไม่ได้มีคุณสมบัติเด่นในการเป็น Glidant
- ข้อ ข. (Calcium phosphate): เป็นสารเพิ่มปริมาณชนิดไม่ละลายน้ำ (Insoluble diluent) มีคุณสมบัติช่วยเพิ่มน้ำหนักเม็ดแต่ไม่ได้ช่วยเรื่องการไหลตัว
- ข้อ ค. (Titanium dioxide): เป็นสารทึบแสง (Opacifying agent) และเม็ดสีขาวที่ใช้ในน้ำยาเคลือบฟิล์มหรือเปลือกแคปซูล
- ข้อ ง. (Kaolin clay): เป็นสารดูดซับ (Adsorbent) หรือสารแขวนตะกอน ไม่ได้ใช้เป็น Glidant สำหรับการตอกยาเม็ดทั่วไป
📖 Guideline อ้างอิง:
Remington: The Science and Practice of Pharmacy (23rd Edition) &amp; USP-NF General Chapter &lt;1059&gt; Excipient Performance
📌 จุดจำก่อนสอบ:
• ปัญหา Weight variation แก้ด้วย: ปรับปรุงการไหลตัว (เติม Glidant: Colloidal silica/Talc), ควบคุมขนาดแกรนูล และลดความชื้นส่วนเกิน</t>
        </is>
      </c>
      <c r="K189" s="100" t="n"/>
      <c r="L189" s="88" t="inlineStr">
        <is>
          <t>Solid Dosage Forms &amp; Manufacturing</t>
        </is>
      </c>
      <c r="M189" s="100" t="inlineStr">
        <is>
          <t>Product</t>
        </is>
      </c>
      <c r="N189" s="88" t="inlineStr">
        <is>
          <t>ข้อสอบจริง Product ปี 2567 ข้อ 33</t>
        </is>
      </c>
      <c r="O189" s="100" t="inlineStr">
        <is>
          <t>ข้อสอบจริง</t>
        </is>
      </c>
      <c r="P189" s="100" t="inlineStr">
        <is>
          <t>ปี 2567</t>
        </is>
      </c>
      <c r="Q189" s="100" t="n"/>
    </row>
    <row r="190" ht="13.2" customHeight="1" s="49">
      <c r="A190" s="100" t="n">
        <v>201</v>
      </c>
      <c r="B190" s="88" t="inlineStr">
        <is>
          <t>การควบคุมคุณภาพยาเม็ดที่ไม่เคลือบ (Uncoated tablets) ตามเกณฑ์มาตรฐานเภสัชตำรับสากล ข้อใดต่อไปนี้ ไม่เกี่ยวข้อง กับการทดสอบทางด้านจุลชีววิทยาของยาเม็ด?</t>
        </is>
      </c>
      <c r="C190" s="100" t="n"/>
      <c r="D190" s="88" t="inlineStr">
        <is>
          <t>Container-closure integrity test</t>
        </is>
      </c>
      <c r="E190" s="88" t="inlineStr">
        <is>
          <t>Sterility test</t>
        </is>
      </c>
      <c r="F190" s="88" t="inlineStr">
        <is>
          <t>Total viable aerobic count</t>
        </is>
      </c>
      <c r="G190" s="88" t="inlineStr">
        <is>
          <t>Microbial enumeration test</t>
        </is>
      </c>
      <c r="H190" s="34" t="inlineStr">
        <is>
          <t>Tests for specified microorganisms (เช่น E. coli)</t>
        </is>
      </c>
      <c r="I190" s="100" t="n">
        <v>2</v>
      </c>
      <c r="J190" s="88" t="inlineStr">
        <is>
          <t>✅ คำตอบที่ถูกต้อง: ข้อ ข. Sterility test
💡 Background:
ยาเม็ดรับประทาน (Oral solid dosage forms) เป็นผลิตภัณฑ์ยาที่ไม่ต้องปราศจากเชื้อ (Non-sterile products) จึงไม่มีข้อกำหนดในการทดสอบความปราศจากเชื้อ (Sterility test) แต่ต้องควบคุมการปนเปื้อนของเชื้อไม่ให้เกินเกณฑ์ที่ปลอดภัยผ่านการทดสอบขีดจำกัดของจุลชีพ (Microbial Limit Tests)
🎯 ทำไมข้อนี้ถึงถูก:
ข้อ ข. Sterility test เป็นการทดสอบความปราศจากเชื้อที่บังคับใช้เฉพาะกับผลิตภัณฑ์ยาปราศจากเชื้อ (Sterile preparations) เช่น ยาฉีด (Parenterals) ยาหยอดตา (Ophthalmic preparations) และยาปลูกถ่าย (Implants) เท่านั้น ไม่ใช้กับยาเม็ดรับประทาน
🔍 ข้ออื่นผิดเพราะอะไร:
- ข้อ ก. (Container-closure integrity test): เกี่ยวข้องกับการทดสอบการป้องกันความชื้นและจุลชีพจากสิ่งแวดล้อมภายนอกของบรรจุภัณฑ์ยาเม็ด
- ข้อ ค. (Total viable aerobic count): เป็นหัวข้อย่อยของการทดสอบ Microbial limit test ตาม USP &lt;61&gt; เพื่อประเมินจำนวนเชื้อแบคทีเรียและราทั้งหมดในยาเม็ด
- ข้อ ง. (Microbial enumeration test): เป็นการทดสอบนับจำนวนจุลชีพมาตรฐานสำหรับยาเม็ดตามเภสัชตำรับ USP &lt;61&gt;
- ข้อ จ. (Tests for specified microorganisms): เป็นการทดสอบตรวจหาเชื้อก่อโรคที่ห้ามพบในยารับประทาน เช่น Escherichia coli ตาม USP &lt;62&gt;
📖 Guideline อ้างอิง:
USP-NF General Chapter &lt;61&gt; Microbiological Examination of Nonsterile Products: Microbial Enumeration Tests &amp; &lt;62&gt; Tests for Specified Microorganisms
📌 จุดจำก่อนสอบ:
• ยาเม็ด Oral Solids: ทดสอบ Microbial Limit Tests (MLT: Total aerobic microbial count, Total yeasts and molds count, Absence of E. coli)
• Sterility Test (USP &lt;71&gt;): บังคับใช้เฉพาะยาฉีดและยาตาเท่านั้น</t>
        </is>
      </c>
      <c r="K190" s="100" t="n"/>
      <c r="L190" s="88" t="inlineStr">
        <is>
          <t>Solid Dosage Forms &amp; Manufacturing</t>
        </is>
      </c>
      <c r="M190" s="100" t="inlineStr">
        <is>
          <t>Product</t>
        </is>
      </c>
      <c r="N190" s="88" t="inlineStr">
        <is>
          <t>ข้อสอบจริง Product ปี 2567 ข้อ 35</t>
        </is>
      </c>
      <c r="O190" s="100" t="inlineStr">
        <is>
          <t>ข้อสอบจริง</t>
        </is>
      </c>
      <c r="P190" s="100" t="inlineStr">
        <is>
          <t>ปี 2567</t>
        </is>
      </c>
      <c r="Q190" s="100" t="n"/>
    </row>
    <row r="191" ht="13.2" customHeight="1" s="49">
      <c r="A191" s="100" t="n">
        <v>202</v>
      </c>
      <c r="B191" s="88" t="inlineStr">
        <is>
          <t>หากต้องการทดสอบความสม่ำเสมอของหน่วยยา (Uniformity of dosage units) สำหรับยา Domperidone 10 mg tablets (น้ำหนักเม็ด 150 mg) และ Omeprazole 25 mg capsules (น้ำหนักผงยาบรรจุ 300 mg) ตามเกณฑ์ USP ควรเลือกใช้วิธีการใดตามลำดับ?</t>
        </is>
      </c>
      <c r="C191" s="100" t="n"/>
      <c r="D191" s="88" t="inlineStr">
        <is>
          <t>Weight variation / Weight variation</t>
        </is>
      </c>
      <c r="E191" s="88" t="inlineStr">
        <is>
          <t>Content uniformity / Content uniformity</t>
        </is>
      </c>
      <c r="F191" s="88" t="inlineStr">
        <is>
          <t>Content uniformity / Weight variation</t>
        </is>
      </c>
      <c r="G191" s="34" t="inlineStr">
        <is>
          <t>Weight variation / Content uniformity</t>
        </is>
      </c>
      <c r="H191" s="34" t="inlineStr">
        <is>
          <t>Disintegration test / Dissolution test</t>
        </is>
      </c>
      <c r="I191" s="100" t="n">
        <v>3</v>
      </c>
      <c r="J191" s="88" t="inlineStr">
        <is>
          <t>✅ คำตอบที่ถูกต้อง: ข้อ ค. Content uniformity / Weight variation
💡 Background:
เกณฑ์การเลือกวิธีทดสอบ Uniformity of Dosage Units ตาม USP &lt;905&gt; พิจารณาจากปริมาณตัวยาสำคัญ (Active Pharmaceutical Ingredient: API) และสัดส่วน % w/w ของ API ต่อน้ำหนักหน่วยยารวม:
1. หากตัวยาสำคัญ &lt; 25 mg หรือสัดส่วนตัวยาน้อยกว่า 25% ของน้ำหนักหน่วยยา: ต้องใช้ Content Uniformity (CU)
2. หากตัวยาสำคัญ &gt;= 25 mg และสัดส่วนตัวยา &gt;= 25% ของน้ำหนักหน่วยยา: สามารถใช้ Weight Variation (WV) ได้
🎯 ทำไมข้อนี้ถึงถูก:
ข้อ ค. ถูกต้องเนื่องจาก:
• Domperidone 10 mg tablet: ปริมาณตัวยา 10 mg (&lt; 25 mg) และคิดเป็น 10/150 = 6.67% (&lt; 25%) จึงต้องทดสอบด้วย Content Uniformity (CU)
• Omeprazole 25 mg capsule: ปริมาณตัวยา 25 mg (&gt;= 25 mg) แต่ผงยาบรรจุ 300 mg คิดเป็น 25/300 = 8.33% (&lt; 25% ของผงยา แต่แคปซูลแข็งตาม USP อนุญาตให้ใช้ Weight variation ได้หากตรงตามเกณฑ์ Formulation หรือหากพิจารณาตามเกณฑ์ตัวยาสำคัญ &gt;= 25 mg) จึงจับคู่เป็น Content uniformity / Weight variation
🔍 ข้ออื่นผิดเพราะอะไร:
- ข้อ ก. (Weight variation / Weight variation): ผิด เพราะ Domperidone 10 mg มีตัวยาน้อย (&lt; 25 mg) ไม่สามารถใช้ Weight variation ได้
- ข้อ ข. (Content uniformity / Content uniformity): ไม่จำเป็นต้องใช้ CU ทั้งคู่เนื่องจาก Omeprazole 25 mg มีปริมาณตัวยาถึงเกณฑ์ 25 mg
- ข้อ ง. (Weight variation / Content uniformity): สลับลำดับผิดจากหลักเกณฑ์ทางเภสัชตำรับ
- ข้อ จ. (Disintegration / Dissolution): เป็นการทดสอบการแตกตัวและการละลาย ไม่ใช่การทดสอบความสม่ำเสมอของหน่วยยา (Uniformity of dosage units)
📖 Guideline อ้างอิง:
United States Pharmacopeia - National Formulary (USP-NF) General Chapter &lt;905&gt; Uniformity of Dosage Units
📌 จุดจำก่อนสอบ:
• เกณฑ์ CU vs WV (USP &lt;905&gt;): ตัดสินที่ API &gt;= 25 mg และสัดส่วน API &gt;= 25% ของน้ำหนักรวม ถ้าผ่านทั้งคู่ใช้ Weight Variation ได้ หากไม่ผ่านข้อใดข้อหนึ่งต้องตรวจ Content Uniformity</t>
        </is>
      </c>
      <c r="K191" s="100" t="n"/>
      <c r="L191" s="88" t="inlineStr">
        <is>
          <t>Solid Dosage Forms &amp; Manufacturing</t>
        </is>
      </c>
      <c r="M191" s="100" t="inlineStr">
        <is>
          <t>Product</t>
        </is>
      </c>
      <c r="N191" s="88" t="inlineStr">
        <is>
          <t>ข้อสอบจริง Product ปี 2566 ข้อ 25</t>
        </is>
      </c>
      <c r="O191" s="100" t="inlineStr">
        <is>
          <t>ข้อสอบจริง</t>
        </is>
      </c>
      <c r="P191" s="100" t="inlineStr">
        <is>
          <t>ปี 2566</t>
        </is>
      </c>
      <c r="Q191" s="100" t="n"/>
    </row>
    <row r="192" ht="13.2" customHeight="1" s="49">
      <c r="A192" s="100" t="n">
        <v>226</v>
      </c>
      <c r="B192" s="88" t="inlineStr">
        <is>
          <t>ในกระบวนการเคลือบฟิล์มยาเม็ด หากพบปัญหาฟิล์มแตกร้าว (Film cracking) ปรากฏบนผิวเม็ดยา แนวทางในการปรับปรุงสูตรตำรับเคลือบฟิล์มที่เหมาะสมที่สุดคือข้อใด?</t>
        </is>
      </c>
      <c r="C192" s="100" t="n"/>
      <c r="D192" s="88" t="inlineStr">
        <is>
          <t>การเพิ่มปริมาณสารช่วยเพิ่มความยืดหยุ่น (Plasticizer)</t>
        </is>
      </c>
      <c r="E192" s="88" t="inlineStr">
        <is>
          <t>การเพิ่มปริมาณสารช่วยแตกตัว (Disintegrant)</t>
        </is>
      </c>
      <c r="F192" s="88" t="inlineStr">
        <is>
          <t>การเพิ่มสารเพิ่มความหนืด (Viscosity-increasing agent)</t>
        </is>
      </c>
      <c r="G192" s="88" t="inlineStr">
        <is>
          <t>การลดอุณหภูมิของลมร้อนที่เป่าเข้าสู่หม้อเคลือบยา</t>
        </is>
      </c>
      <c r="H192" s="88" t="inlineStr">
        <is>
          <t>การเพิ่มความเร็วในการหมุนของหม้อเคลือบยา (Pan speed)</t>
        </is>
      </c>
      <c r="I192" s="100" t="n">
        <v>1</v>
      </c>
      <c r="J192" s="88" t="inlineStr">
        <is>
          <t>✅ คำตอบที่ถูกต้อง: ข้อ ก. การเพิ่มปริมาณสารช่วยเพิ่มความยืดหยุ่น (Plasticizer)
💡 Background:
Film cracking เกิดจากแผ่นฟิล์มเคลือบมีความเปราะและมีความเค้นภายใน (Internal stress) สูงกว่าแรงยึดเหนี่ยวของสายโซ่พอลิเมอร์ ส่งผลให้เกิดรอยแตกร้าวเมื่อฟิล์มแห้งตัว
🎯 ทำไมข้อนี้ถึงถูก:
ข้อ ก. Plasticizer (เช่น Triethyl citrate, PEG, Glycerin) ทำหน้าที่แทรกตัวระหว่างสายโมเลกุลพอลิเมอร์ ลดค่า Tg และเพิ่มความยืดหยุ่นของแผ่นฟิล์ม ทำให้ฟิล์มทนต่อแรงเค้นได้ดีและไม่แตกร้าว
🔍 ข้ออื่นผิดเพราะอะไร:
- ข้อ ข. (Disintegrant): ใช้ในแกนเม็ดยาเพื่อช่วยให้ยาแตกตัวเมื่อรับประทาน ไม่เกี่ยวข้องกับคุณสมบัติของฟิล์ม
- ข้อ ค. (เพิ่มความหนืด): จะทำให้น้ำยาเคลือบพ่นเป็นละอองยากและเกิดความไม่สม่ำเสมอ
- ข้อ ง. (ลดอุณหภูมิลม): ทำให้แห้งช้าและอาจเกิดปัญหา Overwetting / Sticking
- ข้อ จ. (เพิ่มความเร็วหม้อเคลือบ): จะเพิ่มแรงกระแทกระหว่างเม็ดยา ทำให้ขอบเม็ดบิ่นชำรุดมากขึ้น
📖 Guideline อ้างอิง:
Remington: The Science and Practice of Pharmacy &amp; Pharmaceutical Coating Technology
📌 จุดจำก่อนสอบ:
• Cracking -&gt; ขาด Plasticizer -&gt; แก้โดยเติม Plasticizer (PEG, TEC, DBS)</t>
        </is>
      </c>
      <c r="K192" s="100" t="n"/>
      <c r="L192" s="88" t="inlineStr">
        <is>
          <t>Solid Dosage Forms &amp; Manufacturing</t>
        </is>
      </c>
      <c r="M192" s="100" t="inlineStr">
        <is>
          <t>Product</t>
        </is>
      </c>
      <c r="N192" s="88" t="inlineStr">
        <is>
          <t>ข้อสอบจริง Product ปี 2563 ข้อ 18</t>
        </is>
      </c>
      <c r="O192" s="100" t="inlineStr">
        <is>
          <t>ข้อสอบจริง</t>
        </is>
      </c>
      <c r="P192" s="100" t="inlineStr">
        <is>
          <t>ปี 2563</t>
        </is>
      </c>
      <c r="Q192" s="100" t="n"/>
    </row>
    <row r="193" ht="13.2" customHeight="1" s="49">
      <c r="A193" s="100" t="n">
        <v>227</v>
      </c>
      <c r="B193" s="88" t="inlineStr">
        <is>
          <t>หัวข้อการทดสอบคุณภาพยาเม็ดในข้อใดต่อไปนี้ เป็นข้อกำหนดมาตรฐานบังคับที่ระบุใน Monograph ของยาเม็ดสำเร็จรูปในเภสัชตำรับสากล (เช่น USP-NF)?</t>
        </is>
      </c>
      <c r="C193" s="100" t="n"/>
      <c r="D193" s="88" t="inlineStr">
        <is>
          <t>ความแข็งของยาเม็ด (Tablet hardness / Breaking force)</t>
        </is>
      </c>
      <c r="E193" s="88" t="inlineStr">
        <is>
          <t>การสูญเสียน้ำหนักเมื่ออบแห้งของแกรนูล (Loss on drying)</t>
        </is>
      </c>
      <c r="F193" s="88" t="inlineStr">
        <is>
          <t>ความกร่อนของยาเม็ด (Tablet friability)</t>
        </is>
      </c>
      <c r="G193" s="88" t="inlineStr">
        <is>
          <t>ปริมาณเถ้าคงเหลือจากการเผาไหม้ (Residue on ignition)</t>
        </is>
      </c>
      <c r="H193" s="88" t="inlineStr">
        <is>
          <t>ความสม่ำเสมอของหน่วยยา (Uniformity of dosage units)</t>
        </is>
      </c>
      <c r="I193" s="100" t="n">
        <v>5</v>
      </c>
      <c r="J193" s="88" t="inlineStr">
        <is>
          <t>✅ คำตอบที่ถูกต้อง: ข้อ จ. ความสม่ำเสมอของหน่วยยา (Uniformity of dosage units)
💡 Background:
ในเภสัชตำรับ USP ข้อกำหนดใน Monograph ของผลิตภัณฑ์ยาเม็ดสำเร็จรูป (Finished tablet monographs) จะระบุเฉพาะหัวข้อที่เป็นเกณฑ์ยอมรับเพื่อการปล่อยผ่านรุ่นการผลิต (Release specifications) ได้แก่ Identification, Assay, Uniformity of dosage units และ Dissolution / Disintegration
🎯 ทำไมข้อนี้ถึงถูก:
ข้อ จ. Uniformity of dosage units (USP &lt;905&gt;) เป็นข้อกำหนดบังคับในทุก Finished Product Monograph ของยาเม็ด เพื่อรับประกันว่าผู้ป่วยจะได้รับปริมาณตัวยาสำคัญที่ถูกต้องและสม่ำเสมอในทุกหน่วยยา
🔍 ข้ออื่นผิดเพราะอะไร:
- ข้อ ก. (Tablet hardness): แม้จะมีบททั่วไป USP &lt;1217&gt; แต่ Hardness เป็น In-process control (IPC) ภายในโรงงานผลิต ไม่ได้ถูกระบุเป็นเกณฑ์บังคับในแต่ละ Finished Product Monograph
- ข้อ ข. (Loss on drying): เป็นการทดสอบ IPC สำหรับแกรนูลก่อนตอก หรือระบุใน Monograph ของวัตถุดิบ (Raw material) ไม่ใช่ใน Finished tablet monograph ส่วนใหญ่
- ข้อ ค. (Tablet friability): USP &lt;1216&gt; เป็นเกณฑ์มาตรฐานด้าน In-process / Formulation development แต่ไม่ได้ถูกกำหนดเป็นเกณฑ์ยอมรับใน Individual finished product monographs
- ข้อ ง. (Residue on ignition): เป็นการทดสอบสารปนเปื้อนอนินทรีย์ในวัตถุดิบตัวยาสำคัญ (API monograph)
📖 Guideline อ้างอิง:
United States Pharmacopeia - National Formulary (USP-NF) General Notices &amp; Specific Tablet Monographs
📌 จุดจำก่อนสอบ:
• หัวข้อหลักใน Finished Tablet Monograph:
  1. Identification (การพิสูจน์เอกลักษณ์)
  2. Assay (การหาปริมาณตัวยาสำคัญ)
  3. Uniformity of Dosage Units (ความสม่ำเสมอของหน่วยยา: CU หรือ WV)
  4. Dissolution หรือ Disintegration (การละลายหรือการแตกตัว)
• Hardness &amp; Friability: เป็น In-process control (IPC) ของโรงงาน ไม่บังคับในทุก Monograph</t>
        </is>
      </c>
      <c r="K193" s="100" t="n"/>
      <c r="L193" s="88" t="inlineStr">
        <is>
          <t>Solid Dosage Forms &amp; Manufacturing</t>
        </is>
      </c>
      <c r="M193" s="100" t="inlineStr">
        <is>
          <t>Product</t>
        </is>
      </c>
      <c r="N193" s="88" t="inlineStr">
        <is>
          <t>ข้อสอบจริง Product ปี 2563 ข้อ 19</t>
        </is>
      </c>
      <c r="O193" s="100" t="inlineStr">
        <is>
          <t>ข้อสอบจริง</t>
        </is>
      </c>
      <c r="P193" s="100" t="inlineStr">
        <is>
          <t>ปี 2563</t>
        </is>
      </c>
      <c r="Q193" s="100" t="n"/>
    </row>
    <row r="194" ht="13.2" customHeight="1" s="49">
      <c r="A194" s="100" t="n">
        <v>228</v>
      </c>
      <c r="B194" s="88" t="inlineStr">
        <is>
          <t>ในสูตรตำรับยาเม็ด Atorvastatin calcium 20 mg (น้ำหนักรวมต่อเม็ด 200 mg) สาร Microcrystalline cellulose (MCC) ที่ใส่ในปริมาณ 120 mg ทำหน้าที่หลักเป็นอะไรในสูตรตำรับ?</t>
        </is>
      </c>
      <c r="C194" s="100" t="n"/>
      <c r="D194" s="88" t="inlineStr">
        <is>
          <t>สารช่วยยึดเกาะ (Binder)</t>
        </is>
      </c>
      <c r="E194" s="88" t="inlineStr">
        <is>
          <t>สารช่วยแตกตัว (Disintegrant)</t>
        </is>
      </c>
      <c r="F194" s="88" t="inlineStr">
        <is>
          <t>สารเพิ่มปริมาณ (Diluent / Filler)</t>
        </is>
      </c>
      <c r="G194" s="88" t="inlineStr">
        <is>
          <t>สารหล่อลื่น (Lubricant)</t>
        </is>
      </c>
      <c r="H194" s="88" t="inlineStr">
        <is>
          <t>สารแต่งกลิ่นรส (Flavoring agent)</t>
        </is>
      </c>
      <c r="I194" s="100" t="n">
        <v>3</v>
      </c>
      <c r="J194" s="88" t="inlineStr">
        <is>
          <t>✅ คำตอบที่ถูกต้อง: ข้อ ค. สารเพิ่มปริมาณ (Diluent / Filler)
💡 Background:
เมื่อตัวยาสำคัญมีปริมาณน้อย (Low-dose drug เช่น 20 mg ในเม็ดขนาด 200 mg) จำเป็นต้องใส่สารเพิ่มปริมาณ (Diluent / Filler) ในสัดส่วนที่สูงที่สุดเพื่อเพิ่มขนาดมวลของยาเม็ดให้มีขนาดและน้ำหนักที่เหมาะสมต่อการผลิตและการจับถือของผู้ป่วย
🎯 ทำไมข้อนี้ถึงถูก:
ข้อ ค. Microcrystalline cellulose (MCC เช่น Avicel PH-101, PH-102) ที่ใส่ในปริมาณ 120 mg (คิดเป็น 60% w/w ของน้ำหนักเม็ดยา) ทำหน้าที่หลักเป็นสารเพิ่มปริมาณ (Diluent/Filler) และทำหน้าที่เสริมเป็น Dry binder ที่ช่วยให้ตอกอัดเป็นเม็ดยาได้ง่าย
🔍 ข้ออื่นผิดเพราะอะไร:
- ข้อ ก. (Binder): แม้ MCC มีคุณสมบัติเป็น Dry binder แต่สารที่มีสัดส่วนถึง 60% ของตำรับทำหน้าที่หลักเป็น Diluent/Filler
- ข้อ ข. (Disintegrant): สารช่วยแตกตัวหลักในตำรับยาเม็ดมักใช้ Croscarmellose sodium หรือ SSG (2-5%)
- ข้อ ง. (Lubricant): สารหล่อลื่นใช้ Magnesium stearate (0.5-1%)
- ข้อ จ. (Flavoring agent): สารแต่งกลิ่นรสใช้ในปริมาณน้อยมากและมักใช้ในยาเคี้ยว
📖 Guideline อ้างอิง:
Handbook of Pharmaceutical Excipients (9th Edition) &amp; Ansel's Pharmaceutical Dosage Forms
📌 จุดจำก่อนสอบ:
• สารที่มีสัดส่วนมากที่สุดในสูตรตำรับยาเม็ด (&gt; 40 - 80%) คือ สารเพิ่มปริมาณ (Diluent / Filler)
• MCC (Avicel): Multi-functional excipient -&gt; Diluent หลัก + Dry binder + มีคุณสมบัติช่วยแตกตัวแบบ wicking</t>
        </is>
      </c>
      <c r="K194" s="100" t="n"/>
      <c r="L194" s="88" t="inlineStr">
        <is>
          <t>Solid Dosage Forms &amp; Manufacturing</t>
        </is>
      </c>
      <c r="M194" s="100" t="inlineStr">
        <is>
          <t>Product</t>
        </is>
      </c>
      <c r="N194" s="88" t="inlineStr">
        <is>
          <t>ข้อสอบจริง Product ปี 2563 ข้อ 20</t>
        </is>
      </c>
      <c r="O194" s="100" t="inlineStr">
        <is>
          <t>ข้อสอบจริง</t>
        </is>
      </c>
      <c r="P194" s="100" t="inlineStr">
        <is>
          <t>ปี 2563</t>
        </is>
      </c>
      <c r="Q194" s="100" t="n"/>
    </row>
    <row r="195" ht="13.2" customHeight="1" s="49">
      <c r="A195" s="100" t="n">
        <v>229</v>
      </c>
      <c r="B195" s="88" t="inlineStr">
        <is>
          <t>ข้อใดต่อไปนี้กล่าวได้ ถูกต้อง เกี่ยวกับคุณสมบัติและพฤติกรรมการปลดปล่อยตัวยาของยา Venlafaxine hydrochloride extended-release (XR 75 mg capsules)?</t>
        </is>
      </c>
      <c r="C195" s="100" t="n"/>
      <c r="D195" s="88" t="inlineStr">
        <is>
          <t>ตัวยาสำคัญจะถูกปลดปล่อยออกมาทันทีทั้งหมดหลังการรับประทานเหมือนยาชนิดธรรมดา</t>
        </is>
      </c>
      <c r="E195" s="88" t="inlineStr">
        <is>
          <t>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t>
        </is>
      </c>
      <c r="F195" s="88" t="inlineStr">
        <is>
          <t>หลังจากรับประทานยาแล้ว ผู้ป่วยต้องนั่งตัวตรงและห้ามนอนราบอย่างน้อย 30 นาที</t>
        </is>
      </c>
      <c r="G195" s="88" t="inlineStr">
        <is>
          <t>ตัวยาสำคัญจะไม่ถูกปลดปล่อยออกมาจนกว่าจะเคลื่อนตัวผ่านไปถึงบริเวณลำไส้ใหญ่เท่านั้น</t>
        </is>
      </c>
      <c r="H195" s="88" t="inlineStr">
        <is>
          <t>ผู้ป่วยสามารถนำเม็ด pellets ด้านในแคปซูลมาบดละเอียดแล้วชงผสมกับน้ำส้มรับประทานได้</t>
        </is>
      </c>
      <c r="I195" s="100" t="n">
        <v>2</v>
      </c>
      <c r="J195" s="88" t="inlineStr">
        <is>
          <t>✅ คำตอบที่ถูกต้อง: ข้อ ข. 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
💡 Background:
Venlafaxine XR (Effexor XR) เป็นรูปแบบ Extended-Release (XR) ที่บรรจุ spheroids/pellets เคลือบด้วยพอลิเมอร์ควบคุมการปลดปล่อยยา (Membrane-controlled release system) ออกแบบมาเพื่อให้รับประทานเพียงวันละ 1 ครั้ง (Once daily) แทนรูปแบบ Immediate-Release (IR) ที่ต้องรับประทานวันละ 2 - 3 ครั้ง
🎯 ทำไมข้อนี้ถึงถูก:
ข้อ ข. รูปแบบ XR จะค่อยๆ ปลดปล่อยตัวยาสำคัญอย่างต่อเนื่องและสม่ำเสมอผ่านรูพรุนของฟิล์มเคลือบ ทำให้อัตราการดูดซึมยาช้าลง รักษาระดับความเข้มข้นของยาในพลาสมาให้อยู่ในช่วงการรักษาได้อย่างยาวนานตลอด 24 ชั่วโมง ช่วยลดผลข้างเคียง (เช่น คลื่นไส้) และเพิ่มความร่วมมือในการใช้ยาของผู้ป่วย
🔍 ข้ออื่นผิดเพราะอะไร:
- ข้อ ก. (ปลดปล่อยทันที): เป็นคุณสมบัติของยาชนิด Immediate-Release (IR) ไม่ใช่ XR
- ข้อ ค. (ห้ามนอนราบ 30 นาที): เป็นคำแนะนำเฉพาะสำหรับยา Bisphosphonates (เช่น Alendronate) เพื่อป้องกันหลอดอาหารอักเสบ ไม่ใช่ข้อกำหนดของ Venlafaxine
- ข้อ ง. (ปลดปล่อยเฉพาะลำไส้ใหญ่): เป็น Colon-targeted delivery ไม่ใช่ระบบ Extended release ของ Venlafaxine
- ข้อ จ. (บดละเอียดเม็ด pellets): ห้ามบดหรือเคี้ยว pellets เด็ดขาด เพราะจะทำให้โครงสร้างควบคุมการปลดปล่อยเสียหายและเกิด Dose dumping เป็นอันตรายต่อผู้ป่วย (หากกลืนลำบากสามารถเปิดแคปซูลโรยบน Applesauce แล้วกลืนโดยไม่เคี้ยวได้)
📖 Guideline อ้างอิง:
AHFS Drug Information &amp; Goodman &amp; Gilman's The Pharmacological Basis of Therapeutics
📌 จุดจำก่อนสอบ:
• ยารูปแบบ Extended Release (XR/ER/CR/SR): ห้ามบด ห้ามเคี้ยว (Do not crush/chew) เพื่อป้องกันภาวะ Dose Dumping
• ข้อดีของ XR: ลดความถี่ในการกินยา (Once daily), รักษาระดับยาให้คงที่, ลด Fluctuations ของระดับยาในเลือด และลดผลข้างเคียง</t>
        </is>
      </c>
      <c r="K195" s="100" t="n"/>
      <c r="L195" s="88" t="inlineStr">
        <is>
          <t>Solid Dosage Forms &amp; Manufacturing</t>
        </is>
      </c>
      <c r="M195" s="100" t="inlineStr">
        <is>
          <t>Product</t>
        </is>
      </c>
      <c r="N195" s="88" t="inlineStr">
        <is>
          <t>ข้อสอบจริง Product ปี 2563 ข้อ 22</t>
        </is>
      </c>
      <c r="O195" s="100" t="inlineStr">
        <is>
          <t>ข้อสอบจริง</t>
        </is>
      </c>
      <c r="P195" s="100" t="inlineStr">
        <is>
          <t>ปี 2563</t>
        </is>
      </c>
      <c r="Q195" s="100" t="n"/>
    </row>
    <row r="196" ht="13.2" customHeight="1" s="49">
      <c r="A196" s="100" t="n">
        <v>230</v>
      </c>
      <c r="B196" s="88" t="inlineStr">
        <is>
          <t>ในระหว่างการผลิตยาเม็ด หากพบปัญหาการหลุดแยกของฝาครอบเม็ดยา (Capping) ข้อใดต่อไปนี้เป็นแนวทางในการแก้ไขปัญหาดังกล่าวที่ถูกต้องตามหลักวิชาการ?</t>
        </is>
      </c>
      <c r="C196" s="100" t="n"/>
      <c r="D196" s="88" t="inlineStr">
        <is>
          <t>การเพิ่มแรงตอกยา (Compression force) ให้สูงขึ้นเป็นสองเท่า</t>
        </is>
      </c>
      <c r="E196" s="88" t="inlineStr">
        <is>
          <t>การลดระยะเวลาในการผสมแกรนูลกับสารเพิ่มปริมาณ</t>
        </is>
      </c>
      <c r="F196" s="88" t="inlineStr">
        <is>
          <t>การเพิ่มปริมาณสารยึดเกาะ (Binder) หรือการเพิ่มความชื้นของแกรนูลที่แห้งเกินไป</t>
        </is>
      </c>
      <c r="G196" s="88" t="inlineStr">
        <is>
          <t>การเพิ่มปริมาณสารช่วยแตกตัว (Disintegrant) ชนิดไม่ละลายน้ำ</t>
        </is>
      </c>
      <c r="H196" s="88" t="inlineStr">
        <is>
          <t>การเพิ่มความเร็วรอบของเครื่องตอกยาเม็ดให้หมุนเร็วขึ้น</t>
        </is>
      </c>
      <c r="I196" s="100" t="n">
        <v>3</v>
      </c>
      <c r="J196" s="88" t="inlineStr">
        <is>
          <t>✅ คำตอบที่ถูกต้อง: ข้อ ค. การเพิ่มปริมาณสารยึดเกาะ (Binder) หรือการเพิ่มความชื้นของแกรนูลที่แห้งเกินไป
💡 Background:
Capping เกิดจากแรงยึดเกาะระหว่างอนุภาคไม่เพียงพอ หรือการกักขังของอากาศ (Air entrapment) ร่วมกับการคืนตัวแบบยืดหยุ่น (Elastic recovery) ของมวลยาเมื่อสากตอกยาคลายแรงกด
🎯 ทำไมข้อนี้ถึงถูก:
ข้อ ค. การเพิ่มความเข้มข้นหรือปริมาณของสารยึดเกาะ (Binder เช่น PVP, Starch paste) จะช่วยเพิ่ม Plastic deformation และแรงเชื่อมพันธะระหว่างอนุภาค และการปรับความชื้นแกรนูลให้อยู่ในช่วง 1 - 3% (ไม่แห้งเกินไป) จะช่วยลดความเปราะและป้องกัน Capping ได้อย่างมีประสิทธิภาพ
🔍 ข้ออื่นผิดเพราะอะไร:
- ข้อ ก. (เพิ่มแรงตอก): จะยิ่งเพิ่มการอัดแน่นของอากาศภายในเม็ด และเพิ่มแรงดีดตัวยืดหยุ่น ทำให้ Capping รุนแรงขึ้น
- ข้อ ข. (ลดเวลาผสม): ไม่ได้ช่วยแก้ปัญหาโครงสร้างแรงยึดเกาะของแกรนูล
- ข้อ ง. (เพิ่ม Disintegrant): จะยิ่งลดความแข็งแกร่งของพันธะระหว่างอนุภาค ทำให้เม็ดยาเปราะแตกง่ายขึ้น
- ข้อ จ. (เพิ่มความเร็วรอบเครื่องตอก): ทำให้เวลาในการกดอัด (Dwell time) สั้นลง อากาศระบายออกไม่ทัน เกิด Capping มากขึ้น
📖 Guideline อ้างอิง:
Lieberman's Pharmaceutical Dosage Forms: Tablets &amp; Ansel's Pharmaceutical Dosage Forms
📌 จุดจำก่อนสอบ:
• Capping / Lamination เกิดจาก: แกรนูลแห้งเกินไป, Binder ไม่พอ, ฝุ่นละเอียดเยอะ (Fines), ตอกเร็วเกินไป, อากาศระบายไม่ทัน</t>
        </is>
      </c>
      <c r="K196" s="100" t="n"/>
      <c r="L196" s="88" t="inlineStr">
        <is>
          <t>Solid Dosage Forms &amp; Manufacturing</t>
        </is>
      </c>
      <c r="M196" s="100" t="inlineStr">
        <is>
          <t>Product</t>
        </is>
      </c>
      <c r="N196" s="88" t="inlineStr">
        <is>
          <t>ข้อสอบจริง Product ปี 2563 ข้อ 27</t>
        </is>
      </c>
      <c r="O196" s="100" t="inlineStr">
        <is>
          <t>ข้อสอบจริง</t>
        </is>
      </c>
      <c r="P196" s="100" t="inlineStr">
        <is>
          <t>ปี 2563</t>
        </is>
      </c>
      <c r="Q196" s="100" t="n"/>
    </row>
    <row r="197" ht="13.2" customHeight="1" s="49">
      <c r="A197" s="100" t="n">
        <v>231</v>
      </c>
      <c r="B197" s="88" t="inlineStr">
        <is>
          <t>ในการเคลือบฟิล์มยาเม็ด (Film coating) หากสารละลายพอลิเมอร์ที่ใช้เคลือบมีความหนืดสูงมากเกินไป (Excessive coating solution viscosity) ข้อใดต่อไปนี้ ไม่ใช่ ปัญหาข้อบกพร่องที่เกิดขึ้นจากสาเหตุดังกล่าวโดยตรง?</t>
        </is>
      </c>
      <c r="C197" s="100" t="n"/>
      <c r="D197" s="88" t="inlineStr">
        <is>
          <t>ผิวฟิล์มหลุดลอกติดหน้าเม็ดเนื่องจากความเหนียวเหนอะหนะ (Picking)</t>
        </is>
      </c>
      <c r="E197" s="88" t="inlineStr">
        <is>
          <t>การแตกร้าวของแผ่นฟิล์มจากความเค้นภายใน (Cracking)</t>
        </is>
      </c>
      <c r="F197" s="88" t="inlineStr">
        <is>
          <t>เม็ดยาติดประกบกันเป็นคู่ (Twinning)</t>
        </is>
      </c>
      <c r="G197" s="88" t="inlineStr">
        <is>
          <t>ผิวเคลือบขรุขระเป็นผิวส้มเนื่องจากละอองสเปรย์กระจายตัวไม่ดี (Surface roughness / Orange peel)</t>
        </is>
      </c>
      <c r="H197" s="88" t="inlineStr">
        <is>
          <t>เม็ดยาเกาะติดกันหรือติดผนังหม้อเคลือบ (Sticking)</t>
        </is>
      </c>
      <c r="I197" s="100" t="n">
        <v>2</v>
      </c>
      <c r="J197" s="88" t="inlineStr">
        <is>
          <t>✅ คำตอบที่ถูกต้อง: ข้อ ข. การแตกร้าวของแผ่นฟิล์มจากความเค้นภายใน (Cracking)
💡 Background:
เมื่อสารละลายเคลือบฟิล์มมีความหนืดสูง ละอองสเปรย์ที่พ่นออกมาจะมีขนาดใหญ่และมีความเหนียวสูง ไม่สามารถแผ่กระจายตัวเป็นฟิล์มบางๆ ได้อย่างรวดเร็ว ส่งผลให้เกิดข้อบกพร่องทางกายภาพที่เกี่ยวกับความเหนียวและการกระจายตัว
🎯 ทำไมข้อนี้ถึงถูก:
ข้อ ข. Cracking (ฟิล์มแตกร้าว) มีสาเหตุหลักมาจากการขาดสารช่วยยืดหยุ่น (Plasticizer deficiency) หรือความเค้นภายในของฟิล์มสูง ไม่ได้มีสาเหตุหลักมาจากความหนืดของน้ำยาเคลือบ
🔍 ข้ออื่นผิดเพราะอะไร:
- ข้อ ก. (Picking): น้ำยาหนืดทำให้หยดสเปรย์เหนียว เม็ดยาติดกันแล้วดึงฟิล์มหลุดออก
- ข้อ ค. (Twinning): น้ำยาหนืดทำให้เม็ดยา 2 เม็ดเชื่อมติดกันเป็นคู่
- ข้อ ง. (Orange peel / Roughness): ละอองสเปรย์ขนาดใหญ่และหนืดเกินไปไม่แผ่ตัวบนผิวเม็ด ทำให้ผิวขรุขระ
- ข้อ จ. (Sticking): ความเหนียวทำให้เม็ดยาติดผนังหม้อเคลือบ
📖 Guideline อ้างอิง:
Pharmaceutical Coating Technology &amp; Remington: The Science and Practice of Pharmacy
📌 จุดจำก่อนสอบ:
• น้ำยาหนืด -&gt; Atomization ไม่ดี -&gt; Roughness, Twinning, Sticking, Picking
• ขาด Plasticizer -&gt; ฟิล์มเปราะ -&gt; Cracking</t>
        </is>
      </c>
      <c r="K197" s="100" t="n"/>
      <c r="L197" s="88" t="inlineStr">
        <is>
          <t>Solid Dosage Forms &amp; Manufacturing</t>
        </is>
      </c>
      <c r="M197" s="100" t="inlineStr">
        <is>
          <t>Product</t>
        </is>
      </c>
      <c r="N197" s="88" t="inlineStr">
        <is>
          <t>ข้อสอบจริง Product ปี 2563 ข้อ 30</t>
        </is>
      </c>
      <c r="O197" s="100" t="inlineStr">
        <is>
          <t>ข้อสอบจริง</t>
        </is>
      </c>
      <c r="P197" s="100" t="inlineStr">
        <is>
          <t>ปี 2563</t>
        </is>
      </c>
      <c r="Q197" s="100" t="n"/>
    </row>
    <row r="198" ht="13.2" customHeight="1" s="49">
      <c r="A198" s="100" t="n">
        <v>232</v>
      </c>
      <c r="B198" s="88" t="inlineStr">
        <is>
          <t>หัวข้อการควบคุมคุณภาพในข้อใดต่อไปนี้ ถูกระบุเป็นข้อกำหนดมาตรฐานบังคับในเภสัชตำรับ (Pharmacopoeia Monograph) สำหรับผลิตภัณฑ์ยาเม็ดสำเร็จรูป?</t>
        </is>
      </c>
      <c r="C198" s="100" t="n"/>
      <c r="D198" s="88" t="inlineStr">
        <is>
          <t>ความสม่ำเสมอของหน่วยยา (Uniformity of dosage units)</t>
        </is>
      </c>
      <c r="E198" s="88" t="inlineStr">
        <is>
          <t>ความแข็งของยาเม็ด (Tablet hardness)</t>
        </is>
      </c>
      <c r="F198" s="88" t="inlineStr">
        <is>
          <t>ความกร่อนของยาเม็ด (Tablet friability)</t>
        </is>
      </c>
      <c r="G198" s="88" t="inlineStr">
        <is>
          <t>การสูญเสียน้ำหนักเมื่ออบแห้ง (Loss on drying ของแกรนูล)</t>
        </is>
      </c>
      <c r="H198" s="88" t="inlineStr">
        <is>
          <t>ปริมาณเถ้าคงเหลือจากการเผาไหม้ (Residue on ignition ของตัวยาสำคัญ)</t>
        </is>
      </c>
      <c r="I198" s="100" t="n">
        <v>1</v>
      </c>
      <c r="J198" s="88" t="inlineStr">
        <is>
          <t>✅ คำตอบที่ถูกต้อง: ข้อ ก. ความสม่ำเสมอของหน่วยยา (Uniformity of dosage units)
💡 Background:
ข้อกำหนดใน Finished Product Monograph ของยาเม็ดตามเภสัชตำรับ USP ระบุเกณฑ์ตัดสินคุณภาพขั้นสุดท้ายเพื่อความปลอดภัยและประสิทธิภาพในการรักษาของผู้ป่วย
🎯 ทำไมข้อนี้ถึงถูก:
ข้อ ก. Uniformity of dosage units (USP &lt;905&gt;) เป็นข้อกำหนดบังคับในทุก Monograph ของยาเม็ดสำเร็จรูป เพื่อประเมินความสม่ำเสมอของปริมาณตัวยาสำคัญในแต่ละเม็ด
🔍 ข้ออื่นผิดเพราะอะไร:
- ข้อ ข. (Tablet hardness): เป็น In-process control (IPC) ภายในโรงงานผลิต ไม่ได้ระบุเป็นเกณฑ์บังคับใน Finished tablet monographs
- ข้อ ค. (Tablet friability): เป็นเกณฑ์มาตรฐานในกระบวนการผลิตและการขนส่ง (IPC / Development) ไม่ได้ระบุในทุก Finished tablet monograph
- ข้อ ง. (Loss on drying): เป็นการทดสอบแกรนูลระหว่างกระบวนการผลิต (IPC) หรือวัตถุดิบ
- ข้อ จ. (Residue on ignition): เป็นการทดสอบสารปนเปื้อนในวัตถุดิบตัวยาสำคัญ (API Monograph)
📖 Guideline อ้างอิง:
United States Pharmacopeia - National Formulary (USP-NF) General Notices &amp; Requirements
📌 จุดจำก่อนสอบ:
• Finished Tablet Monograph บังคับ: Identification, Assay, Uniformity of Dosage Units, Dissolution/Disintegration</t>
        </is>
      </c>
      <c r="K198" s="100" t="n"/>
      <c r="L198" s="88" t="inlineStr">
        <is>
          <t>Solid Dosage Forms &amp; Manufacturing</t>
        </is>
      </c>
      <c r="M198" s="100" t="inlineStr">
        <is>
          <t>Product</t>
        </is>
      </c>
      <c r="N198" s="88" t="inlineStr">
        <is>
          <t>ข้อสอบจริง Product ปี 2563 ข้อ 39</t>
        </is>
      </c>
      <c r="O198" s="100" t="inlineStr">
        <is>
          <t>ข้อสอบจริง</t>
        </is>
      </c>
      <c r="P198" s="100" t="inlineStr">
        <is>
          <t>ปี 2563</t>
        </is>
      </c>
      <c r="Q198" s="100" t="n"/>
    </row>
    <row r="199" ht="13.2" customHeight="1" s="49">
      <c r="A199" s="100" t="n">
        <v>233</v>
      </c>
      <c r="B199" s="88" t="inlineStr">
        <is>
          <t>สารช่วยในข้อใดต่อไปนี้ จัดเป็น สารช่วยแตกตัวประสิทธิภาพสูง (Superdisintegrant) ที่นิยมใช้ในสูตรตำรับยาเม็ดเพื่อช่วยให้ยาแตกตัวได้อย่างรวดเร็วภายในเวลาไม่กี่วินาที?</t>
        </is>
      </c>
      <c r="C199" s="100" t="n"/>
      <c r="D199" s="88" t="inlineStr">
        <is>
          <t>Anhydrous lactose</t>
        </is>
      </c>
      <c r="E199" s="88" t="inlineStr">
        <is>
          <t>Hydroxypropyl cellulose (HPC)</t>
        </is>
      </c>
      <c r="F199" s="88" t="inlineStr">
        <is>
          <t>Magnesium stearate</t>
        </is>
      </c>
      <c r="G199" s="88" t="inlineStr">
        <is>
          <t>Polyethylene glycol (PEG)</t>
        </is>
      </c>
      <c r="H199" s="88" t="inlineStr">
        <is>
          <t>Croscarmellose sodium</t>
        </is>
      </c>
      <c r="I199" s="100" t="n">
        <v>5</v>
      </c>
      <c r="J199" s="88" t="inlineStr">
        <is>
          <t>✅ คำตอบที่ถูกต้อง: ข้อ จ. Croscarmellose sodium
💡 Background:
Superdisintegrants เป็นสารช่วยแตกตัวยุคใหม่ที่มีประสิทธิภาพในการดูดซับน้ำและพองตัว (Swelling and Wicking) ได้สูงมาก ใช้ในปริมาณน้อยเพียง 2 - 5% w/w และมีประสิทธิภาพสูงกว่า Starch แบบดั้งเดิมหลายเท่า
🎯 ทำไมข้อนี้ถึงถูก:
ข้อ จ. Croscarmellose sodium (Ac-Di-Sol) คือ Cross-linked sodium carboxymethylcellulose จัดเป็น Superdisintegrant ที่ออกฤทธิ์ผ่านการดูดน้ำเข้าสู่โครงสร้างอย่างรวดเร็ว (Wicking) ร่วมกับการพองตัวแบบยืดหยุ่น (Swelling) ทำให้เม็ดยาแตกตัวออกอย่างรวดเร็ว
🔍 ข้ออื่นผิดเพราะอะไร:
- ข้อ ก. (Anhydrous lactose): ทำหน้าที่เป็นสารเพิ่มปริมาณ (Diluent/Filler)
- ข้อ ข. (HPC): ทำหน้าที่เป็นสารยึดเกาะ (Binder) หรือสารก่อฟิล์มเคลือบ
- ข้อ ค. (Magnesium stearate): ทำหน้าที่เป็นสารหล่อลื่น (Lubricant)
- ข้อ ง. (PEG): ทำหน้าที่เป็น Plasticizer หรือ Water-soluble binder/lubricant
📖 Guideline อ้างอิง:
Handbook of Pharmaceutical Excipients (9th Edition) &amp; Ansel's Pharmaceutical Dosage Forms
📌 จุดจำก่อนสอบ:
• 3 Superdisintegrants ยอดนิยม (ใช้ 2 - 5%):
  1. Croscarmellose sodium (Ac-Di-Sol) -&gt; Cross-linked Na CMC
  2. Sodium starch glycolate (SSG / Explotab / Primojel) -&gt; Cross-linked starch
  3. Crospovidone (Polyplasdone XL / Kollidon CL) -&gt; Cross-linked PVP</t>
        </is>
      </c>
      <c r="K199" s="100" t="n"/>
      <c r="L199" s="88" t="inlineStr">
        <is>
          <t>Solid Dosage Forms &amp; Manufacturing</t>
        </is>
      </c>
      <c r="M199" s="100" t="inlineStr">
        <is>
          <t>Product</t>
        </is>
      </c>
      <c r="N199" s="88" t="inlineStr">
        <is>
          <t>ข้อสอบจริง Product ปี 2563 ข้อ 40</t>
        </is>
      </c>
      <c r="O199" s="100" t="inlineStr">
        <is>
          <t>ข้อสอบจริง</t>
        </is>
      </c>
      <c r="P199" s="100" t="inlineStr">
        <is>
          <t>ปี 2563</t>
        </is>
      </c>
      <c r="Q199" s="100" t="n"/>
    </row>
    <row r="200" ht="13.2" customHeight="1" s="49">
      <c r="A200" s="100" t="n">
        <v>234</v>
      </c>
      <c r="B200" s="88" t="inlineStr">
        <is>
          <t>ในการพัฒนาสูตรตำรับยาเม็ดฟู่ (Effervescent tablets) ที่มีปฏิกิริยาระหว่างกรดอินทรีย์และเกลือคาร์บอเนต (Citric acid + Sodium bicarbonate เกิดก๊าซ CO2) หากต้องการเลือกใช้สารเคลือบเพื่อป้องกันความชื้นและคงตัวของตำรับ ควรเลือกพอลิเมอร์ชนิดใด?</t>
        </is>
      </c>
      <c r="C200" s="100" t="n"/>
      <c r="D200" s="88" t="inlineStr">
        <is>
          <t>Hydroxypropyl methylcellulose (HPMC)</t>
        </is>
      </c>
      <c r="E200" s="88" t="inlineStr">
        <is>
          <t>Polyethylene glycol 4000 (PEG 4000)</t>
        </is>
      </c>
      <c r="F200" s="88" t="inlineStr">
        <is>
          <t>Ethyl cellulose (EC)</t>
        </is>
      </c>
      <c r="G200" s="88" t="inlineStr">
        <is>
          <t>Methyl cellulose (MC)</t>
        </is>
      </c>
      <c r="H200" s="88" t="inlineStr">
        <is>
          <t>Sorbitan monostearate (Span 60)</t>
        </is>
      </c>
      <c r="I200" s="100" t="n">
        <v>3</v>
      </c>
      <c r="J200" s="88" t="inlineStr">
        <is>
          <t>✅ คำตอบที่ถูกต้อง: ข้อ ค. Ethyl cellulose (EC)
💡 Background:
ยาเม็ดฟู่ (Effervescent tablets) มีความไวต่อความชื้นสูงมาก หากสัมผัสความชื้นในอากาศเพียงเล็กน้อย กรดและด่างในตำรับจะทำปฏิกิริยากันทันทีเกิดเป็นก๊าซ CO2 และสูญเสียประสิทธิภาพ หากจำเป็นต้องเคลือบฟิล์มป้องกันความชื้น (Moisture-barrier coating) ต้องเลือกพอลิเมอร์ที่ไม่ชอบน้ำ (Hydrophobic polymer) และไม่ละลายน้ำ
🎯 ทำไมข้อนี้ถึงถูก:
ข้อ ค. Ethyl cellulose (EC) เป็นพอลิเมอร์ที่ไม่ละลายน้ำในทุกช่วง pH มีคุณสมบัติป้องกันการแพร่ผ่านของไอน้ำและความชื้นได้ดีเยี่ยม (Excellent moisture barrier) จึงนิยมใช้เป็นฟิล์มป้องกันความชื้นสำหรับตัวยาที่ไวต่อปฏิกิริยาไฮโดรไลซิสหรือเม็ดฟู่
🔍 ข้ออื่นผิดเพราะอะไร:
- ข้อ ก. (HPMC): เป็นพอลิเมอร์ที่ชอบน้ำและละลายน้ำได้ดี ไอน้ำสามารถซึมผ่านได้ง่าย จึงป้องกันความชื้นได้ไม่ดีเท่า EC
- ข้อ ข. (PEG 4000): ละลายน้ำได้ดีและมีคุณสมชาติดูดความชื้น (Hygroscopic) ไม่เหมาะสำหรับเป็นสารป้องกันความชื้น
- ข้อ ง. (Methyl cellulose): ชอบน้ำและพองตัวในน้ำได้ง่าย ป้องกันความชื้นได้จำกัด
- ข้อ จ. (Sorbitan monostearate): เป็นสารลดแรงตึงผิวชนิดไม่มีประจุ (Non-ionic surfactant) ไม่ใช่พอลิเมอร์สำหรับเคลือบฟิล์ม
📖 Guideline อ้างอิง:
Remington: The Science and Practice of Pharmacy &amp; Handbook of Pharmaceutical Excipients
📌 จุดจำก่อนสอบ:
• พอลิเมอร์ป้องกันความชื้น (Moisture barrier): Ethyl cellulose (EC), Polyvinyl alcohol (PVA-based Opadry amb), Zein, Shellac
• ปฏิกิริยาเม็ดฟู่: Citric acid / Tartaric acid + NaHCO3 -&gt; Na-citrate/tartrate + CO2 (gas) + H2O</t>
        </is>
      </c>
      <c r="K200" s="100" t="n"/>
      <c r="L200" s="88" t="inlineStr">
        <is>
          <t>Solid Dosage Forms &amp; Manufacturing</t>
        </is>
      </c>
      <c r="M200" s="100" t="inlineStr">
        <is>
          <t>Product</t>
        </is>
      </c>
      <c r="N200" s="88" t="inlineStr">
        <is>
          <t>ข้อสอบจริง Product ปี 2562 ข้อ 2</t>
        </is>
      </c>
      <c r="O200" s="100" t="inlineStr">
        <is>
          <t>ข้อสอบจริง</t>
        </is>
      </c>
      <c r="P200" s="100" t="inlineStr">
        <is>
          <t>ปี 2562</t>
        </is>
      </c>
      <c r="Q200" s="100" t="n"/>
    </row>
    <row r="201" ht="13.2" customHeight="1" s="49">
      <c r="A201" s="100" t="n">
        <v>235</v>
      </c>
      <c r="B201" s="88" t="inlineStr">
        <is>
          <t>ในการตั้งสูตรตำรับยาเม็ดแตกตัวเร็วในช่องปาก (Orally Disintegrating Tablets: ODT) ของยา Deferiprone หากในสูตรตำรับไม่มีการเติมสารยึดเกาะ (Binder เช่น PVP K30) จะส่งผลกระทบต่อคุณภาพของยาเม็ดอย่างไร?</t>
        </is>
      </c>
      <c r="C201" s="100" t="n"/>
      <c r="D201" s="88" t="inlineStr">
        <is>
          <t>เม็ดยาจะขาดแรงยึดเกาะระหว่างอนุภาค มีความเปราะแตกหักง่าย และค่าความกร่อน (Friability) สูงเกินเกณฑ์มาตรฐาน</t>
        </is>
      </c>
      <c r="E201" s="88" t="inlineStr">
        <is>
          <t>เม็ดยาจะแข็งตัวมากเกินไปและไม่สามารถแตกตัวได้ภายในเวลา 30 วินาที</t>
        </is>
      </c>
      <c r="F201" s="88" t="inlineStr">
        <is>
          <t>เม็ดยาจะเกิดการละลายช้าลงอย่างมากเนื่องจากอัตราการดูดซับน้ำลดลง</t>
        </is>
      </c>
      <c r="G201" s="88" t="inlineStr">
        <is>
          <t>เม็ดยาจะมีน้ำหนักเพิ่มขึ้นเป็นสองเท่าของขนาดที่ระบุบนฉลาก</t>
        </is>
      </c>
      <c r="H201" s="88" t="inlineStr">
        <is>
          <t>เม็ดยาจะเกิดปฏิกิริยาเปลี่ยนสีเป็นสีน้ำตาลเข้มทันทีหลังการตอก</t>
        </is>
      </c>
      <c r="I201" s="100" t="n">
        <v>1</v>
      </c>
      <c r="J201" s="88" t="inlineStr">
        <is>
          <t>✅ คำตอบที่ถูกต้อง: ข้อ ก. เม็ดยาจะขาดแรงยึดเกาะระหว่างอนุภาค มีความเปราะแตกหักง่าย และค่าความกร่อน (Friability) สูงเกินเกณฑ์มาตรฐาน
💡 Background:
สารยึดเกาะ (Binder เช่น Povidone / PVP K30) ทำหน้าที่สร้างแรงเชื่อมประสาน (Cohesive bonds) ระหว่างอนุภาคผงยาในการทำแกรนูลและระหว่างการตอกอัด เพื่อให้เม็ดยามีความแข็งแกร่งเชิงกล (Mechanical strength) เพียงพอที่จะทนต่อแรงกระแทกในกระบวนการบรรจุและขนส่ง
🎯 ทำไมข้อนี้ถึงถูก:
ข้อ ก. หากสูตรตำรับ ODT ขาด Binder อนุภาคผงยาจะไม่สามารถเกาะตัวกันเป็นเม็ดยาที่สมบูรณ์ได้ ส่งผลให้ความแข็งของเม็ดยาต่ำมาก (Low tensile strength) ขอบเม็ดบิ่นแตก และค่าความกร่อน (% Friability) เกินเกณฑ์มาตรฐาน 1.0% ตามเภสัชตำรับ USP
🔍 ข้ออื่นผิดเพราะอะไร:
- ข้อ ข. (เม็ดยาแข็งเกินไป): การขาด Binder ทำให้เม็ดอ่อนนุ่มเปราะแตก ไม่ใช่แข็งเกินไป
- ข้อ ค. (ละลายช้าลง): การขาด Binder จะทำให้เม็ดยาแตกตัวและกระจายตัวเร็วกว่าเดิม ไม่ได้ทำให้ละลายช้าลง
- ข้อ ง. (น้ำหนักเพิ่มขึ้น): น้ำหนักเม็ดยาขึ้นอยู่กับปริมาตรเบ้าตอก (Die fill volume) และความหนาแน่น ไม่เกี่ยวกับ Binder
- ข้อ จ. (เปลี่ยนสีเป็นน้ำตาล): การเปลี่ยนสีเกิดจากปฏิกิริยาเคมี (เช่น Maillard reaction หรือ Oxidation) ไม่ใช่ผลโดยตรงจากการตัด Binder
📖 Guideline อ้างอิง:
USP-NF General Chapter &lt;1216&gt; Tablet Friability &amp; Ansel's Pharmaceutical Dosage Forms
📌 จุดจำก่อนสอบ:
• ขาด Binder -&gt; เม็ดยาไม่เกาะตัว, ความแข็งต่ำ, ความกร่อนสูง (High friability &gt; 1%), เกิด Capping/Lamination
• Binder มากเกินไป -&gt; เม็ดแข็งเกินไป, เวลาแตกตัวนานขึ้น (Prolonged disintegration time)</t>
        </is>
      </c>
      <c r="K201" s="100" t="n"/>
      <c r="L201" s="88" t="inlineStr">
        <is>
          <t>Solid Dosage Forms &amp; Manufacturing</t>
        </is>
      </c>
      <c r="M201" s="100" t="inlineStr">
        <is>
          <t>Product</t>
        </is>
      </c>
      <c r="N201" s="88" t="inlineStr">
        <is>
          <t>ข้อสอบจริง Product ปี 2562 ข้อ 2</t>
        </is>
      </c>
      <c r="O201" s="100" t="inlineStr">
        <is>
          <t>ข้อสอบจริง</t>
        </is>
      </c>
      <c r="P201" s="100" t="inlineStr">
        <is>
          <t>ปี 2562</t>
        </is>
      </c>
      <c r="Q201" s="100" t="n"/>
    </row>
    <row r="202" ht="13.2" customHeight="1" s="49">
      <c r="A202" s="100" t="n">
        <v>236</v>
      </c>
      <c r="B202" s="88" t="inlineStr">
        <is>
          <t>น้ำมันถั่วเหลือง (Soybean oil) นิยมนำมาใช้ทำหน้าที่หลักเป็นสารช่วยชนิดใดในสูตรตำรับยาแคปซูลนิ่ม (Soft gelatin capsules)?</t>
        </is>
      </c>
      <c r="C202" s="100" t="n"/>
      <c r="D202" s="88" t="inlineStr">
        <is>
          <t>สารกระสายยาตัวเติมของเหลว (Lipophilic liquid vehicle / Filler)</t>
        </is>
      </c>
      <c r="E202" s="88" t="inlineStr">
        <is>
          <t>สารช่วยเพิ่มความยืดหยุ่นของเปลือกเจลาติน (Plasticizer)</t>
        </is>
      </c>
      <c r="F202" s="88" t="inlineStr">
        <is>
          <t>สารช่วยเพิ่มความคงตัวทางเคมี (Stabilizer)</t>
        </is>
      </c>
      <c r="G202" s="88" t="inlineStr">
        <is>
          <t>สารเพิ่มความหนืดของเปลือกแคปซูล (Stiffening agent)</t>
        </is>
      </c>
      <c r="H202" s="88" t="inlineStr">
        <is>
          <t>สารก่อฟิล์มเคลือบเปลือกแคปซูล (Film former)</t>
        </is>
      </c>
      <c r="I202" s="100" t="n">
        <v>1</v>
      </c>
      <c r="J202" s="88" t="inlineStr">
        <is>
          <t>✅ คำตอบที่ถูกต้อง: ข้อ ก. สารกระสายยาตัวเติมของเหลว (Lipophilic liquid vehicle / Filler)
💡 Background:
Soft gelatin capsules ใช้บรรจุตัวยาสำคัญที่เป็นของเหลว หรือผงยาที่ไม่ละลายน้ำโดยละลายหรือแขวนตะกอนในกระสายยาชนิดน้ำมัน
🎯 ทำไมข้อนี้ถึงถูก:
ข้อ ก. Soybean oil เป็น Lipophilic vehicle / Filling agent ที่ปลอดภัยและเข้ากันได้ดีกับเปลือกเจลาติน นิยมใช้เป็นตัวทำละลายหรือตัวกระจายยาในแคปซูลนิ่ม
🔍 ข้ออื่นผิดเพราะอะไร:
- ข้อ ข. (Plasticizer): สารเพิ่มความยืดหยุ่นเปลือกเจลาตินคือ Glycerin หรือ Sorbitol
- ข้อ ค. (Stabilizer): เช่น สารต้านออกซิเดชัน BHT/BHA
- ข้อ ง. (Stiffening agent): สารเพิ่มความแข็งของขี้ผึ้ง เช่น Cetyl alcohol, Wax
- ข้อ จ. (Film former): โครงสร้างเปลือกแคปซูลคือ Gelatin
📖 Guideline อ้างอิง:
Ansel's Pharmaceutical Dosage Forms and Drug Delivery Systems (11th Edition)
📌 จุดจำก่อนสอบ:
• Softgel vehicle: Soybean oil (Lipophilic fill), PEG 400 (Hydrophilic fill)
• Softgel shell plasticizer: Glycerin, Sorbitol</t>
        </is>
      </c>
      <c r="K202" s="100" t="n"/>
      <c r="L202" s="88" t="inlineStr">
        <is>
          <t>Solid Dosage Forms &amp; Manufacturing</t>
        </is>
      </c>
      <c r="M202" s="100" t="inlineStr">
        <is>
          <t>Product</t>
        </is>
      </c>
      <c r="N202" s="88" t="inlineStr">
        <is>
          <t>ข้อสอบจริง Product ปี 2561 ข้อ 17</t>
        </is>
      </c>
      <c r="O202" s="100" t="inlineStr">
        <is>
          <t>ข้อสอบจริง</t>
        </is>
      </c>
      <c r="P202" s="100" t="inlineStr">
        <is>
          <t>ปี 2561</t>
        </is>
      </c>
      <c r="Q202" s="100" t="n"/>
    </row>
    <row r="203" ht="13.2" customHeight="1" s="49">
      <c r="A203" s="100" t="n">
        <v>237</v>
      </c>
      <c r="B203" s="88" t="inlineStr">
        <is>
          <t>สารในข้อใดต่อไปนี้ทำหน้าที่เป็นพอลิเมอร์ควบคุมการปลดปล่อยตัวยาแบบแตกตัวในลำไส้ (Enteric-coated polymer)?</t>
        </is>
      </c>
      <c r="C203" s="100" t="n"/>
      <c r="D203" s="88" t="inlineStr">
        <is>
          <t>Methacrylic acid copolymer (Eudragit L 100 / L 100-55)</t>
        </is>
      </c>
      <c r="E203" s="88" t="inlineStr">
        <is>
          <t>Hydroxypropyl methylcellulose (HPMC)</t>
        </is>
      </c>
      <c r="F203" s="88" t="inlineStr">
        <is>
          <t>Hydroxypropyl cellulose (HPC)</t>
        </is>
      </c>
      <c r="G203" s="88" t="inlineStr">
        <is>
          <t>Hydroxyethyl cellulose (HEC)</t>
        </is>
      </c>
      <c r="H203" s="88" t="inlineStr">
        <is>
          <t>Polyethylene glycol (PEG)</t>
        </is>
      </c>
      <c r="I203" s="100" t="n">
        <v>1</v>
      </c>
      <c r="J203" s="88" t="inlineStr">
        <is>
          <t>✅ คำตอบที่ถูกต้อง: ข้อ ก. Methacrylic acid copolymer (Eudragit L 100 / L 100-55)
💡 Background:
Enteric polymers ต้องมีคุณสมบัติไม่ละลายในกรดกระเพาะอาหาร (pH 1.2) แต่จะละลายได้ในลำไส้เล็กที่มี pH &gt;= 5.5 - 7.0
🎯 ทำไมข้อนี้ถึงถูก:
ข้อ ก. Methacrylic acid copolymer (Eudragit L) มีหมู่คาร์บอกซิลิกอิสระที่จะแตกตัวเป็นไอออนเมื่อสัมผัส pH &gt; 5.5 - 6.0 ในลำไส้เล็ก ทำให้ฟิล์มละลายและปลดปล่อยตัวยา
🔍 ข้ออื่นผิดเพราะอะไร:
- ข้อ ข. (HPMC): ละลายน้ำได้ในทุกช่วง pH ใช้เคลือบฟิล์มธรรมดา (Immediate release)
- ข้อ ค. (HPC): ละลายน้ำได้ ใช้เป็น Binder หรือ Film coating ทั่วไป
- ข้อ ง. (HEC): ละลายน้ำได้ ใช้เป็น Thickener หรือ Binder
- ข้อ จ. (PEG): ละลายน้ำได้ดี ใช้เป็น Plasticizer หรือ Water-soluble base
📖 Guideline อ้างอิง:
USP-NF Monograph for Methacrylic Acid Copolymer &amp; Modern Pharmaceutics
📌 จุดจำก่อนสอบ:
• Eudragit L: ละลายที่ pH &gt; 6.0 (Duodenum/Jejunum)
• Eudragit S: ละลายที่ pH &gt; 7.0 (Ileum/Colon)
• Eudragit E: ละลายที่ pH กรด &lt; 5.0 (Gastric soluble / Taste masking)
• Eudragit RL/RS: ไม่ละลายน้ำแต่พองตัวให้น้ำซึมผ่านได้ (Sustained release)</t>
        </is>
      </c>
      <c r="K203" s="100" t="n"/>
      <c r="L203" s="88" t="inlineStr">
        <is>
          <t>Solid Dosage Forms &amp; Manufacturing</t>
        </is>
      </c>
      <c r="M203" s="100" t="inlineStr">
        <is>
          <t>Product</t>
        </is>
      </c>
      <c r="N203" s="88" t="inlineStr">
        <is>
          <t>ข้อสอบจริง Product ปี 2561 ข้อ 25</t>
        </is>
      </c>
      <c r="O203" s="100" t="inlineStr">
        <is>
          <t>ข้อสอบจริง</t>
        </is>
      </c>
      <c r="P203" s="100" t="inlineStr">
        <is>
          <t>ปี 2561</t>
        </is>
      </c>
      <c r="Q203" s="100" t="n"/>
    </row>
    <row r="204" ht="13.2" customHeight="1" s="49">
      <c r="A204" s="100" t="n">
        <v>238</v>
      </c>
      <c r="B204" s="88" t="inlineStr">
        <is>
          <t>จากรูปภาพแสดงโครงสร้างภาคตัดขวางของเม็ด Omeprazole enteric-coated pellet [📷 มีรูปภาพประกอบ: image106.png] ส่วนประกอบชั้นที่ 1, ชั้นที่ 2 และชั้นที่ 3 เรียงลำดับจากชั้นในสุดไปสู่ชั้นนอกสุดคือข้อใด?</t>
        </is>
      </c>
      <c r="C204" s="100" t="inlineStr">
        <is>
          <t>[แนบรูป: ข้อสอบ Product ปี 2561 รหัสรูปภาพ image106]</t>
        </is>
      </c>
      <c r="D204" s="88" t="inlineStr">
        <is>
          <t>ชั้นที่ 1: Omeprazole drug core / ชั้นที่ 2: HPMC subcoating barrier / ชั้นที่ 3: Methacrylic acid enteric coat</t>
        </is>
      </c>
      <c r="E204" s="88" t="inlineStr">
        <is>
          <t>ชั้นที่ 1: HPMC subcoating barrier / ชั้นที่ 2: Omeprazole drug core / ชั้นที่ 3: Methacrylic acid enteric coat</t>
        </is>
      </c>
      <c r="F204" s="88" t="inlineStr">
        <is>
          <t>ชั้นที่ 1: Methacrylic acid enteric coat / ชั้นที่ 2: HPMC subcoating barrier / ชั้นที่ 3: Omeprazole drug core</t>
        </is>
      </c>
      <c r="G204" s="88" t="inlineStr">
        <is>
          <t>ชั้นที่ 1: Omeprazole drug core / ชั้นที่ 2: Methacrylic acid enteric coat / ชั้นที่ 3: HPMC subcoating barrier</t>
        </is>
      </c>
      <c r="H204" s="88" t="inlineStr">
        <is>
          <t>ชั้นที่ 1: Sugar core / ชั้นที่ 2: Methacrylic acid enteric coat / ชั้นที่ 3: Omeprazole drug core</t>
        </is>
      </c>
      <c r="I204" s="100" t="n">
        <v>1</v>
      </c>
      <c r="J204" s="88" t="inlineStr">
        <is>
          <t>✅ คำตอบที่ถูกต้อง: ข้อ ก. ชั้นที่ 1: Omeprazole drug core / ชั้นที่ 2: HPMC subcoating barrier / ชั้นที่ 3: Methacrylic acid enteric coat
💡 Background:
Omeprazole pellet มีโครงสร้างหลายชั้น (Multi-layer coating) เพื่อป้องกันไม่ให้ตัวยา Omeprazole ซึ่งมีความเป็นด่างสัมผัสโดยตรงกับพอลิเมอร์ Enteric coating ซึ่งมีความเป็นกรด
🎯 ทำไมข้อนี้ถึงถูก:
ข้อ ก. การเรียงลำดับชั้นจากในสุดไปนอกสุดคือ:
1. ชั้นในสุด (Core / Drug layer): Sugar core เคลือบด้วย Omeprazole ร่วมกับ Alkaline stabilizer (เช่น Meglumine)
2. ชั้นกลาง (Subcoating / Barrier layer): เคลือบด้วยสารที่เป็นกลาง เช่น HPMC เพื่อเป็นเกราะป้องกันการทำปฏิกิริยาระหว่างยาและสารเคลือบชั้นนอก
3. ชั้นนอกสุด (Enteric coating layer): เคลือบด้วย Methacrylic acid copolymer (Eudragit L) เพื่อป้องกันกรดในกระเพาะอาหาร
🔍 ข้ออื่นผิดเพราะอะไร:
- ข้อ ข, ค, ง, จ. เรียงลำดับชั้นโครงสร้างผิดหลักการทางเภสัชกรรม หากชั้น Enteric coat อยู่ด้านในหรือสัมผัสกับ Omeprazole โดยตรง ยาจะสลายตัวและเปลี่ยนเป็นสีน้ำตาลทันที
📖 Guideline อ้างอิง:
Remington: The Science and Practice of Pharmacy &amp; Modern Pharmaceutics
📌 จุดจำก่อนสอบ:
• ลำดับชั้น Omeprazole Pellet: Core (Drug+Base) -&gt; Subcoat (HPMC Barrier) -&gt; Enteric coat (Eudragit L)</t>
        </is>
      </c>
      <c r="K204" s="100" t="n"/>
      <c r="L204" s="88" t="inlineStr">
        <is>
          <t>Solid Dosage Forms &amp; Manufacturing</t>
        </is>
      </c>
      <c r="M204" s="100" t="inlineStr">
        <is>
          <t>Product</t>
        </is>
      </c>
      <c r="N204" s="88" t="inlineStr">
        <is>
          <t>ข้อสอบจริง Product ปี 2561 ข้อ 26</t>
        </is>
      </c>
      <c r="O204" s="100" t="inlineStr">
        <is>
          <t>ข้อสอบจริง</t>
        </is>
      </c>
      <c r="P204" s="100" t="inlineStr">
        <is>
          <t>ปี 2561</t>
        </is>
      </c>
      <c r="Q204" s="100" t="n"/>
    </row>
    <row r="205" ht="13.2" customHeight="1" s="49">
      <c r="A205" s="100" t="n">
        <v>239</v>
      </c>
      <c r="B205" s="88" t="inlineStr">
        <is>
          <t>ตัวยาสำคัญ Donepezil hydrochloride 5 mg มีคุณสมบัติการไหลที่ดี (Good powder flow) แต่ไวต่อการสลายตัวด้วยปฏิกิริยา Hydrolysis ในสภาวะที่เป็นกลางและด่าง ควรเลือกวิธีกระบวนการผลิตยาเม็ดวิธีใดที่เหมาะสมที่สุด?</t>
        </is>
      </c>
      <c r="C205" s="100" t="n"/>
      <c r="D205" s="88" t="inlineStr">
        <is>
          <t>การตอกอัดโดยตรง (Direct compression)</t>
        </is>
      </c>
      <c r="E205" s="88" t="inlineStr">
        <is>
          <t>การทำแกรนูลเปียกโดยใช้น้ำเป็นตัวทำละลาย (Aqueous wet granulation)</t>
        </is>
      </c>
      <c r="F205" s="88" t="inlineStr">
        <is>
          <t>การทำแกรนูลเปียกโดยใช้ Starch paste เป็นสารยึดเกาะ</t>
        </is>
      </c>
      <c r="G205" s="88" t="inlineStr">
        <is>
          <t>การอบแห้งแบบพ่นฝอย (Spray drying)</t>
        </is>
      </c>
      <c r="H205" s="88" t="inlineStr">
        <is>
          <t>การหลอมเหลวแล้วขึ้นรูป (Melt extrusion)</t>
        </is>
      </c>
      <c r="I205" s="100" t="n">
        <v>1</v>
      </c>
      <c r="J205" s="88" t="inlineStr">
        <is>
          <t>✅ คำตอบที่ถูกต้อง: ข้อ ก. การตอกอัดโดยตรง (Direct compression)
💡 Background:
การเลือกกระบวนการผลิตยาเม็ดพิจารณาจากคุณสมบัติของตัวยา:
1. Direct compression: เหมาะกับยาที่มีการไหลดี อัดเป็นเม็ดได้ง่าย และยาที่ไม่ทนความร้อนหรือไม่ทนความชื้น (Moisture-sensitive / Hydrolysis-prone drugs)
2. Wet granulation: เหมาะกับยาที่ทนความร้อนและความชื้น มีขนาดยาสูงแต่การไหลไม่ดี
3. Dry granulation (Slugging / Roller compaction): เหมาะกับยาที่ไม่ทนความชื้นและการไหลไม่ดี
🎯 ทำไมข้อนี้ถึงถูก:
ข้อ ก. Donepezil มีการไหลที่ดีอยู่แล้ว และมีความไวต่อการเกิดปฏิกิริยา Hydrolysis (สลายตัวเมื่อสัมผัสน้ำ) จึงควรเลือกวิธี Direct compression ซึ่งเป็นกระบวนการที่ไม่ใช้น้ำและไม่ใช้ความร้อน ปลอดภัยและคงตัวที่สุด
🔍 ข้ออื่นผิดเพราะอะไร:
- ข้อ ข. (Aqueous wet granulation): ใช้น้ำเป็นตัวทำละลาย จะเร่งให้ Donepezil เกิด Hydrolysis สลายตัวทันที
- ข้อ ค. (Wet granulation with starch paste): มีน้ำเป็นส่วนประกอบ ทำให้ตัวยาสลายตัว
- ข้อ ง. (Spray drying): ใช้ความร้อนและของเหลว
- ข้อ จ. (Melt extrusion): ใช้ความร้อนสูง อาจทำให้ยาเสื่อมสลาย
📖 Guideline อ้างอิง:
Lieberman's Pharmaceutical Dosage Forms: Tablets &amp; Ansel's Pharmaceutical Dosage Forms
📌 จุดจำก่อนสอบ:
• ยาไม่ทนความชื้น/น้ำ (Hydrolysis-sensitive):
  - ถ้าผงยาไหลดี -&gt; ใช้ Direct Compression
  - ถ้าผงยาไหลไม่ดี -&gt; ใช้ Dry Granulation (Roller compaction / Slugging)
  - ห้ามใช้ Aqueous Wet Granulation เด็ดขาด</t>
        </is>
      </c>
      <c r="K205" s="100" t="n"/>
      <c r="L205" s="88" t="inlineStr">
        <is>
          <t>Solid Dosage Forms &amp; Manufacturing</t>
        </is>
      </c>
      <c r="M205" s="100" t="inlineStr">
        <is>
          <t>Product</t>
        </is>
      </c>
      <c r="N205" s="88" t="inlineStr">
        <is>
          <t>ข้อสอบจริง Product ปี 2561 ข้อ 30</t>
        </is>
      </c>
      <c r="O205" s="100" t="inlineStr">
        <is>
          <t>ข้อสอบจริง</t>
        </is>
      </c>
      <c r="P205" s="100" t="inlineStr">
        <is>
          <t>ปี 2561</t>
        </is>
      </c>
      <c r="Q205" s="100" t="n"/>
    </row>
    <row r="206" ht="13.2" customHeight="1" s="49">
      <c r="A206" s="100" t="n">
        <v>240</v>
      </c>
      <c r="B206" s="88" t="inlineStr">
        <is>
          <t>ตัวยาสำคัญ Drug B มีคุณสมบัติละลายน้ำได้น้อยมาก (Poorly water-soluble drug) หากต้องการพัฒนาสูตรตำรับเป็นยาแคปซูลแข็ง (Hard gelatin capsules) ควรเลือกใช้สารเพิ่มปริมาณ (Diluent) ชนิดใดเพื่อช่วยส่งเสริมการเปียกและการละลายของตัวยา?</t>
        </is>
      </c>
      <c r="C206" s="100" t="n"/>
      <c r="D206" s="88" t="inlineStr">
        <is>
          <t>Lactose monohydrate</t>
        </is>
      </c>
      <c r="E206" s="88" t="inlineStr">
        <is>
          <t>Calcium sulfate</t>
        </is>
      </c>
      <c r="F206" s="88" t="inlineStr">
        <is>
          <t>Dicalcium phosphate</t>
        </is>
      </c>
      <c r="G206" s="88" t="inlineStr">
        <is>
          <t>Talcum</t>
        </is>
      </c>
      <c r="H206" s="88" t="inlineStr">
        <is>
          <t>Magnesium stearate</t>
        </is>
      </c>
      <c r="I206" s="100" t="n">
        <v>1</v>
      </c>
      <c r="J206" s="88" t="inlineStr">
        <is>
          <t>✅ คำตอบที่ถูกต้อง: ข้อ ก. Lactose monohydrate
💡 Background:
ในการผลิตยาแคปซูลแข็งที่บรรจุตัวยาไม่ละลายน้ำ (Hydrophobic / Poorly water-soluble drugs) หากใช้ Diluent ที่ไม่ละลายน้ำ เม็ดผงยาในแคปซูลจะเกาะกันเป็นก้อนแข็ง (Plug) ไม่ยอมเปียกน้ำ ส่งผลให้อัตราการละลายและการดูดซึมยาช้ามาก จำเป็นต้องเลือก Hydrophilic water-soluble diluent
🎯 ทำไมข้อนี้ถึงถูก:
ข้อ ก. Lactose monohydrate เป็นสารเพิ่มปริมาณที่ละลายน้ำได้ดี (Water-soluble diluent) และชอบน้ำ (Hydrophilic) เมื่อของเหลวในกระเพาะอาหารซึมเข้าสู่แคปซูล Lactose จะละลายตัวอย่างรวดเร็ว สร้างช่องทางและรูพรุน (Pores) ให้น้ำแทรกซึมเข้าสู่มวลยา ช่วยเพิ่มการเปียก (Wetting) และเร่งการละลายของ Drug B
🔍 ข้ออื่นผิดเพราะอะไร:
- ข้อ ข. (Calcium sulfate): เป็น Insoluble diluent ละลายน้ำได้น้อยมาก ไม่ช่วยเพิ่มการละลาย
- ข้อ ค. (Dicalcium phosphate): เป็น Insoluble diluent ไม่ละลายน้ำ
- ข้อ ง. (Talcum): เป็น Glidant ชนิดไม่ละลายน้ำและไม่ชอบน้ำ
- ข้อ จ. (Magnesium stearate): เป็น Hydrophobic lubricant หากใส่มากเกินไปจะยิ่งขัดขวางการเปียกน้ำและทำให้ยาละลายช้าลง
📖 Guideline อ้างอิง:
Remington: The Science and Practice of Pharmacy &amp; Ansel's Pharmaceutical Dosage Forms
📌 จุดจำก่อนสอบ:
• ยาละลายน้ำยาก (Poorly soluble) ในแคปซูล -&gt; ใช้ Water-soluble diluents: Lactose, Mannitol, Sorbitol ร่วมกับ Surfactant (SLS) เพื่อช่วย Wetting
• หลีกเลี่ยง: Insoluble diluents (Dicalcium phosphate) และการผสม Magnesium stearate นานเกินไป</t>
        </is>
      </c>
      <c r="K206" s="100" t="n"/>
      <c r="L206" s="88" t="inlineStr">
        <is>
          <t>Solid Dosage Forms &amp; Manufacturing</t>
        </is>
      </c>
      <c r="M206" s="100" t="inlineStr">
        <is>
          <t>Product</t>
        </is>
      </c>
      <c r="N206" s="88" t="inlineStr">
        <is>
          <t>ข้อสอบจริง Product ปี 2561 ข้อ 34</t>
        </is>
      </c>
      <c r="O206" s="100" t="inlineStr">
        <is>
          <t>ข้อสอบจริง</t>
        </is>
      </c>
      <c r="P206" s="100" t="inlineStr">
        <is>
          <t>ปี 2561</t>
        </is>
      </c>
      <c r="Q206" s="100" t="n"/>
    </row>
    <row r="207" ht="13.2" customHeight="1" s="49">
      <c r="A207" s="100" t="n">
        <v>241</v>
      </c>
      <c r="B207" s="88" t="inlineStr">
        <is>
          <t>สูตรตำรับยาเม็ดประกอบด้วย Active ingredient, Lactose, Corn starch, Colloidal silicon dioxide และ Magnesium stearate สารใดในสูตรตำรับทำหน้าที่เป็นสารช่วยแตกตัว (Disintegrant)?</t>
        </is>
      </c>
      <c r="C207" s="100" t="n"/>
      <c r="D207" s="88" t="inlineStr">
        <is>
          <t>Corn starch</t>
        </is>
      </c>
      <c r="E207" s="88" t="inlineStr">
        <is>
          <t>Lactose</t>
        </is>
      </c>
      <c r="F207" s="88" t="inlineStr">
        <is>
          <t>Magnesium stearate</t>
        </is>
      </c>
      <c r="G207" s="88" t="inlineStr">
        <is>
          <t>Colloidal silicon dioxide</t>
        </is>
      </c>
      <c r="H207" s="88" t="inlineStr">
        <is>
          <t>Sodium lauryl sulfate</t>
        </is>
      </c>
      <c r="I207" s="100" t="n">
        <v>1</v>
      </c>
      <c r="J207" s="88" t="inlineStr">
        <is>
          <t>✅ คำตอบที่ถูกต้อง: ข้อ ก. Corn starch
💡 Background:
Corn starch (แป้งข้าวโพดแห้ง) เป็นสารช่วยแตกตัวดั้งเดิมที่นิยมใช้ในตำรับยาเม็ดทั่วไปในความเข้มข้น 5 - 15% w/w
🎯 ทำไมข้อนี้ถึงถูก:
ข้อ ก. Corn starch ทำหน้าที่เป็น Disintegrant โดยดูดซับน้ำเข้าสู่รูพรุนของเม็ดยา (Capillary / Wicking action) และเกิดการพองตัว ดันให้เม็ดยาแตกกระจายตัวออก
🔍 ข้ออื่นผิดเพราะอะไร:
- ข้อ ข. (Lactose): เป็น Diluent/Filler
- ข้อ ค. (Magnesium stearate): เป็น Lubricant
- ข้อ ง. (Colloidal silicon dioxide): เป็น Glidant
- ข้อ จ. (Sodium lauryl sulfate): เป็น Surfactant/Wetting agent
📖 Guideline อ้างอิง:
Handbook of Pharmaceutical Excipients (9th Edition)
📌 จุดจำก่อนสอบ:
• Disintegrant ในตำรับ: Corn starch (5-15%), Sodium starch glycolate (2-8%), Croscarmellose sodium (2-5%)</t>
        </is>
      </c>
      <c r="K207" s="100" t="n"/>
      <c r="L207" s="88" t="inlineStr">
        <is>
          <t>Solid Dosage Forms &amp; Manufacturing</t>
        </is>
      </c>
      <c r="M207" s="100" t="inlineStr">
        <is>
          <t>Product</t>
        </is>
      </c>
      <c r="N207" s="88" t="inlineStr">
        <is>
          <t>ข้อสอบจริง Product ปี 2561 ข้อ 36</t>
        </is>
      </c>
      <c r="O207" s="100" t="inlineStr">
        <is>
          <t>ข้อสอบจริง</t>
        </is>
      </c>
      <c r="P207" s="100" t="inlineStr">
        <is>
          <t>ปี 2561</t>
        </is>
      </c>
      <c r="Q207" s="100" t="n"/>
    </row>
    <row r="208" ht="13.2" customHeight="1" s="49">
      <c r="A208" s="100" t="n">
        <v>242</v>
      </c>
      <c r="B208" s="88" t="inlineStr">
        <is>
          <t>Sodium starch glycolate (SSG / Explotab / Primojel) นิยมนำมาใช้ทำหน้าที่หลักเป็นสารช่วยชนิดใดในสูตรตำรับยาเม็ด?</t>
        </is>
      </c>
      <c r="C208" s="100" t="n"/>
      <c r="D208" s="88" t="inlineStr">
        <is>
          <t>สารช่วยแตกตัวประสิทธิภาพสูง (Superdisintegrant)</t>
        </is>
      </c>
      <c r="E208" s="88" t="inlineStr">
        <is>
          <t>สารช่วยยึดเกาะ (Binder)</t>
        </is>
      </c>
      <c r="F208" s="88" t="inlineStr">
        <is>
          <t>สารเพิ่มปริมาณ (Diluent)</t>
        </is>
      </c>
      <c r="G208" s="88" t="inlineStr">
        <is>
          <t>สารช่วยการไหล (Glidant)</t>
        </is>
      </c>
      <c r="H208" s="88" t="inlineStr">
        <is>
          <t>สารหล่อลื่น (Lubricant)</t>
        </is>
      </c>
      <c r="I208" s="100" t="n">
        <v>1</v>
      </c>
      <c r="J208" s="88" t="inlineStr">
        <is>
          <t>✅ คำตอบที่ถูกต้อง: ข้อ ก. สารช่วยแตกตัวประสิทธิภาพสูง (Superdisintegrant)
💡 Background:
Sodium starch glycolate (SSG) คืออนุพันธ์ของแป้งมันฝรั่งที่มีการเชื่อมข้ามโมเลกุล (Cross-linked carboxymethylated potato starch)
🎯 ทำไมข้อนี้ถึงถูก:
ข้อ ก. SSG ทำหน้าที่เป็น Superdisintegrant โดยเมื่อสัมผัสน้ำจะสามารถดูดซับน้ำและพองตัวได้มากถึง 200 - 300 เท่าของปริมาตรเดิม (Rapid extensive swelling) สร้างแรงดันมหาศาลทำให้เม็ดยาแตกตัวภายในเวลาอันรวดเร็ว นิยมใช้ในความเข้มข้น 2 - 8% w/w
🔍 ข้ออื่นผิดเพราะอะไร:
- ข้อ ข. (Binder): เช่น PVP, Starch paste, HPMC
- ข้อ ค. (Diluent): เช่น Lactose, MCC, Dicalcium phosphate
- ข้อ ง. (Glidant): เช่น Colloidal silica, Talc
- ข้อ จ. (Lubricant): เช่น Magnesium stearate
📖 Guideline อ้างอิง:
Handbook of Pharmaceutical Excipients &amp; Ansel's Pharmaceutical Dosage Forms
📌 จุดจำก่อนสอบ:
• SSG (Sodium starch glycolate): Superdisintegrant กลไกหลักคือ Rapid Swelling (พองตัว 200-300 เท่า)
• Croscarmellose sodium: Superdisintegrant กลไกหลักคือ Wicking + Swelling (พองตัว 4-8 เท่า)
• Crospovidone: Superdisintegrant กลไกหลักคือ Wicking (ดูดน้ำเร็วมาก)</t>
        </is>
      </c>
      <c r="K208" s="100" t="n"/>
      <c r="L208" s="88" t="inlineStr">
        <is>
          <t>Solid Dosage Forms &amp; Manufacturing</t>
        </is>
      </c>
      <c r="M208" s="100" t="inlineStr">
        <is>
          <t>Product</t>
        </is>
      </c>
      <c r="N208" s="88" t="inlineStr">
        <is>
          <t>ข้อสอบจริง Product ปี 2561 ข้อ 46</t>
        </is>
      </c>
      <c r="O208" s="100" t="inlineStr">
        <is>
          <t>ข้อสอบจริง</t>
        </is>
      </c>
      <c r="P208" s="100" t="inlineStr">
        <is>
          <t>ปี 2561</t>
        </is>
      </c>
      <c r="Q208" s="100" t="n"/>
    </row>
    <row r="209" ht="13.2" customHeight="1" s="49">
      <c r="A209" s="100" t="n">
        <v>243</v>
      </c>
      <c r="B209" s="88" t="inlineStr">
        <is>
          <t>Polyethylene glycol 4000 (PEG 4000) ในสูตรน้ำยาเคลือบฟิล์มยาเม็ด (Film coating solution) ทำหน้าที่หลักเป็นอะไร?</t>
        </is>
      </c>
      <c r="C209" s="100" t="n"/>
      <c r="D209" s="88" t="inlineStr">
        <is>
          <t>สารช่วยเพิ่มความยืดหยุ่นของฟิล์ม (Plasticizer)</t>
        </is>
      </c>
      <c r="E209" s="88" t="inlineStr">
        <is>
          <t>สารช่วยเพิ่มการละลาย (Cosolvent)</t>
        </is>
      </c>
      <c r="F209" s="88" t="inlineStr">
        <is>
          <t>สารทึบแสง (Opacifying agent)</t>
        </is>
      </c>
      <c r="G209" s="88" t="inlineStr">
        <is>
          <t>สารช่วยกระจายตัวอิมัลชัน (Emulsifying agent)</t>
        </is>
      </c>
      <c r="H209" s="88" t="inlineStr">
        <is>
          <t>สารก่อฟิล์มหลัก (Film-forming polymer)</t>
        </is>
      </c>
      <c r="I209" s="100" t="n">
        <v>1</v>
      </c>
      <c r="J209" s="88" t="inlineStr">
        <is>
          <t>✅ คำตอบที่ถูกต้อง: ข้อ ก. สารช่วยเพิ่มความยืดหยุ่นของฟิล์ม (Plasticizer)
💡 Background:
การเคลือบฟิล์มด้วยพอลิเมอร์ต้องมีการเติม Plasticizer เพื่อป้องกันไม่ให้ฟิล์มเปราะแตกร้าว
🎯 ทำไมข้อนี้ถึงถูก:
ข้อ ก. PEG 4000 เป็น Water-soluble plasticizer ที่นิยมใช้ร่วมกับพอลิเมอร์ เช่น HPMC หรือ Eudragit เพื่อลดค่า Tg และเพิ่มความยืดหยุ่นของแผ่นฟิล์ม
🔍 ข้ออื่นผิดเพราะอะไร:
- ข้อ ข. (Cosolvent): ถึงแม้ PEG 4000 ละลายน้ำได้ แต่วัตถุประสงค์หลักในฟิล์มเคลือบคือ Plasticizer
- ข้อ ค. (Opacifying agent): สารทึบแสงคือ Titanium dioxide (TiO2)
- ข้อ ง. (Emulsifying agent): เช่น Polysorbate, Span
- ข้อ จ. (Film-forming polymer): พอลิเมอร์หลักคือ HPMC, Ethylcellulose, Methacrylic acid copolymer
📖 Guideline อ้างอิง:
Pharmaceutical Coating Technology &amp; USP-NF Excipients Monograph
📌 จุดจำก่อนสอบ:
• Water-soluble Plasticizers: PEG (400 - 6000), Propylene glycol, Glycerin, Triethyl citrate (TEC)
• Organic-soluble Plasticizers: Diethyl phthalate (DEP), Dibutyl sebacate (DBS), Triacetin</t>
        </is>
      </c>
      <c r="K209" s="100" t="n"/>
      <c r="L209" s="88" t="inlineStr">
        <is>
          <t>Solid Dosage Forms &amp; Manufacturing</t>
        </is>
      </c>
      <c r="M209" s="100" t="inlineStr">
        <is>
          <t>Product</t>
        </is>
      </c>
      <c r="N209" s="88" t="inlineStr">
        <is>
          <t>ข้อสอบจริง Product ปี 2561 ข้อ 49</t>
        </is>
      </c>
      <c r="O209" s="100" t="inlineStr">
        <is>
          <t>ข้อสอบจริง</t>
        </is>
      </c>
      <c r="P209" s="100" t="inlineStr">
        <is>
          <t>ปี 2561</t>
        </is>
      </c>
      <c r="Q209" s="100" t="n"/>
    </row>
    <row r="210" ht="13.2" customHeight="1" s="49">
      <c r="A210" s="100" t="n">
        <v>244</v>
      </c>
      <c r="B210" s="88" t="inlineStr">
        <is>
          <t>สารในกลุ่มใดต่อไปนี้ ไม่จำเป็นต้องมี ในการตั้งสูตรตำรับการผลิตเปลือกแคปซูลนิ่ม (Soft gelatin capsule shell)?</t>
        </is>
      </c>
      <c r="C210" s="100" t="n"/>
      <c r="D210" s="88" t="inlineStr">
        <is>
          <t>สารช่วยการไหล (Glidant)</t>
        </is>
      </c>
      <c r="E210" s="88" t="inlineStr">
        <is>
          <t>สารทึบแสง (Opacifier เช่น Titanium dioxide)</t>
        </is>
      </c>
      <c r="F210" s="88" t="inlineStr">
        <is>
          <t>สารช่วยเพิ่มความยืดหยุ่น (Plasticizer เช่น Glycerin)</t>
        </is>
      </c>
      <c r="G210" s="88" t="inlineStr">
        <is>
          <t>สารกันเสีย (Preservative เช่น Parabens)</t>
        </is>
      </c>
      <c r="H210" s="88" t="inlineStr">
        <is>
          <t>สารช่วยการเปียก (Wetting agent)</t>
        </is>
      </c>
      <c r="I210" s="100" t="n">
        <v>1</v>
      </c>
      <c r="J210" s="88" t="inlineStr">
        <is>
          <t>✅ คำตอบที่ถูกต้อง: ข้อ ก. สารช่วยการไหล (Glidant)
💡 Background:
กระบวนการผลิตแคปซูลนิ่ม (Softgel manufacturing by Rotary die process) ใช้แผ่นริบบอนเจลาตินหลอมเหลว (Molten gelatin ribbon) นำมาประกบและขึ้นรูปด้วยแรงดันลูกกลิ้ง ไม่ได้มีการไหลของผงยาผ่านกรวยป้อนเบ้าตอกเหมือนยาเม็ด
🎯 ทำไมข้อนี้ถึงถูก:
ข้อ ก. สารช่วยการไหล (Glidant เช่น Talc, Colloidal silica) ใช้เฉพาะในกระบวนการผลิตยาเม็ดหรือยาผงบรรจุแคปซูลแข็ง (Hard gelatin capsules) เท่านั้น ไม่มีความจำเป็นและไม่ถูกนำมาใช้ในสูตรเตรียมเปลือกแคปซูลนิ่ม
🔍 ข้ออื่นผิดเพราะอะไร:
- ข้อ ข. (Opacifier): จำเป็นต้องใส่ในเปลือกแคปซูลนิ่มเมื่อต้องการปกป้องตัวยาสำคัญที่ไวต่อแสง
- ข้อ ค. (Plasticizer): เป็นส่วนประกอบหลักที่ขาดไม่ได้ (Glycerin, Sorbitol) เพื่อให้เปลือกแคปซูลนิ่มมีความยืดหยุ่น
- ข้อ ง. (Preservative): จำเป็นต้องใส่ในเปลือกเจลาตินเพื่อป้องกันการเจริญเติบโตของเชื้อราในระหว่างการเก็บรักษา
- ข้อ จ. (Wetting agent): อาจใส่ในสูตรของเหลวภายในเพื่อช่วยการกระจายตัว
📖 Guideline อ้างอิง:
Ansel's Pharmaceutical Dosage Forms and Drug Delivery Systems (11th Edition)
📌 จุดจำก่อนสอบ:
• แคปซูลนิ่ม (Softgel Shell) ประกอบด้วย: Gelatin + Plasticizer (Glycerin/Sorbitol) + Water + Preservatives + Colorants/Opacifier (ไม่มี Glidant)</t>
        </is>
      </c>
      <c r="K210" s="100" t="n"/>
      <c r="L210" s="88" t="inlineStr">
        <is>
          <t>Solid Dosage Forms &amp; Manufacturing</t>
        </is>
      </c>
      <c r="M210" s="100" t="inlineStr">
        <is>
          <t>Product</t>
        </is>
      </c>
      <c r="N210" s="88" t="inlineStr">
        <is>
          <t>ข้อสอบจริง Product ปี 2561 ข้อ 54</t>
        </is>
      </c>
      <c r="O210" s="100" t="inlineStr">
        <is>
          <t>ข้อสอบจริง</t>
        </is>
      </c>
      <c r="P210" s="100" t="inlineStr">
        <is>
          <t>ปี 2561</t>
        </is>
      </c>
      <c r="Q210" s="100" t="n"/>
    </row>
    <row r="211" ht="13.2" customHeight="1" s="49">
      <c r="A211" s="100" t="n">
        <v>245</v>
      </c>
      <c r="B211" s="88" t="inlineStr">
        <is>
          <t>ในการตั้งสูตรตำรับยาสูดพ่นชนิดผงแห้ง (Dry Powder Inhaler: DPI) หากต้องการปรับปรุงให้ผงยาสำคัญที่มีอนุภาคละเอียดมากไหลตัวได้ดีและกระจายตัวได้อย่างมีประสิทธิภาพ ควรเลือกใช้สารตัวพา (Carrier) ชนิดใด?</t>
        </is>
      </c>
      <c r="C211" s="100" t="n"/>
      <c r="D211" s="88" t="inlineStr">
        <is>
          <t>Coarse Lactose monohydrate (ผงแลคโตสขนาดหยาบ 50 - 100 ไมครอน)</t>
        </is>
      </c>
      <c r="E211" s="88" t="inlineStr">
        <is>
          <t>Polyvinylpyrrolidone (PVP K30)</t>
        </is>
      </c>
      <c r="F211" s="88" t="inlineStr">
        <is>
          <t>Polyethylene glycol 6000 (PEG 6000)</t>
        </is>
      </c>
      <c r="G211" s="88" t="inlineStr">
        <is>
          <t>Calcium carbonate</t>
        </is>
      </c>
      <c r="H211" s="88" t="inlineStr">
        <is>
          <t>Magnesium stearate ปริมาณสูง</t>
        </is>
      </c>
      <c r="I211" s="100" t="n">
        <v>1</v>
      </c>
      <c r="J211" s="88" t="inlineStr">
        <is>
          <t>✅ คำตอบที่ถูกต้อง: ข้อ ก. Coarse Lactose monohydrate (ผงแลคโตสขนาดหยาบ 50 - 100 ไมครอน)
💡 Background:
ยาสูดพ่นชนิดผงแห้ง (DPI) ตัวยาสำคัญต้องมีขนาดอนุภาคเล็กมากระดับ Aerodynamic diameter 1 - 5 ไมครอน เพื่อให้เข้าสู่ถุงลมปอดส่วนลึก (Deep lungs / Alveoli) ได้ แต่อนุภาคขนาดเล็กนี้จะมีแรงดึงดูดระหว่างอนุภาค (Cohesion) สูงมาก ทำให้ผงยาจับกันเป็นก้อนและไม่ไหล
🎯 ทำไมข้อนี้ถึงถูก:
ข้อ ก. Coarse Lactose monohydrate (ขนาด 50 - 100 ไมครอน) ทำหน้าที่เป็น Carrier โดยอนุภาคยาไมครอนจะเกาะอยู่บนพื้นผิวของแลคโตส (Adhesive mixture) ช่วยให้ผงยาไหลตัวและบรรจุขนาดยาได้แม่นยำ และเมื่อผู้ป่วยสูดหายใจเข้า แรงลมหมุนวน (Turbulence) จะทำให้ตัวยาหลุดออกจากแลคโตสเข้าสู่ปอด ส่วนแลคโตสขนาดใหญ่จะตกค้างที่ลำคอและถูกกลืนอย่างปลอดภัย
🔍 ข้ออื่นผิดเพราะอะไร:
- ข้อ ข. (PVP K30): เป็นสารยึดเกาะ ทำให้ผงยาเกาะกันแน่น ไม่เหมาะเป็น Carrier ของ DPI
- ข้อ ค. (PEG 6000): มีความเหนียวและหลอมเหลวง่าย ไม่เหมาะเป็น Carrier
- ข้อ ง. (Calcium carbonate): ไม่ละลายน้ำและอาจระคายเคืองทางเดินหายใจ
- ข้อ จ. (Magnesium stearate สูง): อาจใช้ปริมาณต่ำมาก (0.1%) เพื่อเป็น Force control agent แต่ไม่ใช้เป็น Carrier หลัก
📖 Guideline อ้างอิง:
USP-NF General Chapter &lt;601&gt; Inhalation and Nasal Drug Products &amp; Remington: The Science and Practice of Pharmacy
📌 จุดจำก่อนสอบ:
• DPI Formulation: Micronized API (1-5 µm) + Coarse Lactose Carrier (50-100 µm)
• กลไก DPI: อาศัยแรงสูดหายใจของผู้ป่วย (Breath-actuated) แยกยาออกจาก Lactose Carrier</t>
        </is>
      </c>
      <c r="K211" s="100" t="n"/>
      <c r="L211" s="88" t="inlineStr">
        <is>
          <t>Solid Dosage Forms &amp; Manufacturing</t>
        </is>
      </c>
      <c r="M211" s="100" t="inlineStr">
        <is>
          <t>Product</t>
        </is>
      </c>
      <c r="N211" s="88" t="inlineStr">
        <is>
          <t>ข้อสอบจริง Product ปี 2561 ข้อ 76</t>
        </is>
      </c>
      <c r="O211" s="100" t="inlineStr">
        <is>
          <t>ข้อสอบจริง</t>
        </is>
      </c>
      <c r="P211" s="100" t="inlineStr">
        <is>
          <t>ปี 2561</t>
        </is>
      </c>
      <c r="Q211" s="100" t="n"/>
    </row>
    <row r="212" ht="13.2" customHeight="1" s="49">
      <c r="A212" s="100" t="n">
        <v>246</v>
      </c>
      <c r="B212" s="88" t="inlineStr">
        <is>
          <t>ยาเม็ดฟู่แคลเซียม (Calcium effervescent tablets) เมื่อเก็บรักษาไว้ระยะหนึ่งแล้ว เมื่อฉีกซองฟอยล์ออกมาพบว่าเม็ดยามีลักษณะเยิ้ม เหนียวเหนอะหนะ และบวมพอง เกิดจากการมีสัดส่วนของสารช่วยตัวใดมากเกินไปในสูตรตำรับ?</t>
        </is>
      </c>
      <c r="C212" s="100" t="n"/>
      <c r="D212" s="88" t="inlineStr">
        <is>
          <t>Citric acid monohydrate</t>
        </is>
      </c>
      <c r="E212" s="88" t="inlineStr">
        <is>
          <t>Tartaric acid</t>
        </is>
      </c>
      <c r="F212" s="88" t="inlineStr">
        <is>
          <t>Sodium carbonate</t>
        </is>
      </c>
      <c r="G212" s="88" t="inlineStr">
        <is>
          <t>Calcium carbonate</t>
        </is>
      </c>
      <c r="H212" s="88" t="inlineStr">
        <is>
          <t>Sodium bicarbonate</t>
        </is>
      </c>
      <c r="I212" s="100" t="n">
        <v>1</v>
      </c>
      <c r="J212" s="88" t="inlineStr">
        <is>
          <t>✅ คำตอบที่ถูกต้อง: ข้อ ก. Citric acid monohydrate
💡 Background:
สูตรตำรับยาเม็ดฟู่ต้องมีกรดอินทรีย์คู่กับเกลือคาร์บอเนต โดยกรดที่นิยมใช้คือ Citric acid และ Tartaric acid ในสัดส่วนที่สมดุล (สูตรมาตรฐานมักใช้ Citric acid : Tartaric acid ในอัตราส่วน 1 : 2)
🎯 ทำไมข้อนี้ถึงถูก:
ข้อ ก. Citric acid มีคุณสมชาติดูดความชื้นได้ง่าย (Hygroscopic) และมีน้ำผลึก (Monohydrate) หากใส่ในปริมาณมากเกินไปจะดูดความชื้นจากอากาศหรือปลดปล่อยน้ำผลึกออกมา ทำปฏิกิริยาก่อนเวลาอันควร ทำให้เม็ดยาเหนียวเยิ้มและบวมพอง จึงต้องใช้ร่วมกับ Tartaric acid ซึ่งไม่ดูดความชื้นและคงตัวดีกว่า
🔍 ข้ออื่นผิดเพราะอะไร:
- ข้อ ข. (Tartaric acid): ไม่ดูดความชื้น ช่วยให้เม็ดตอกแข็งและแห้ง ไม่ทำให้เกิดการเหนียวเยิ้ม (แต่ถ้าใช้เดี่ยวๆ เม็ดจะเปราะแตกง่าย)
- ข้อ ค. (Sodium carbonate): เป็นด่างช่วยให้ความแข็งแรง ไม่ดูดความชื้นจนเยิ้ม
- ข้อ ง. (Calcium carbonate): เป็นแหล่งแคลเซียมและสารตัวเติม ไม่ดูดความชื้น
- ข้อ จ. (Sodium bicarbonate): เป็นแหล่งคาร์บอเนตหลัก มีความคงตัวดีในที่แห้ง
📖 Guideline อ้างอิง:
Ansel's Pharmaceutical Dosage Forms and Drug Delivery Systems (11th Edition)
📌 จุดจำก่อนสอบ:
• สัดส่วนกรดในยาเม็ดฟู่: Citric acid (1 ส่วน) : Tartaric acid (2 ส่วน)
  - Citric acid เดี่ยวๆ -&gt; เหนียวแฉะ ดูดความชื้น
  - Tartaric acid เดี่ยวๆ -&gt; เม็ดเปราะ แตกหักง่าย (Crumbly)</t>
        </is>
      </c>
      <c r="K212" s="100" t="n"/>
      <c r="L212" s="88" t="inlineStr">
        <is>
          <t>Solid Dosage Forms &amp; Manufacturing</t>
        </is>
      </c>
      <c r="M212" s="100" t="inlineStr">
        <is>
          <t>Product</t>
        </is>
      </c>
      <c r="N212" s="88" t="inlineStr">
        <is>
          <t>ข้อสอบจริง Product ปี 2561 ข้อ 79</t>
        </is>
      </c>
      <c r="O212" s="100" t="inlineStr">
        <is>
          <t>ข้อสอบจริง</t>
        </is>
      </c>
      <c r="P212" s="100" t="inlineStr">
        <is>
          <t>ปี 2561</t>
        </is>
      </c>
      <c r="Q212" s="100" t="n"/>
    </row>
    <row r="213" ht="13.2" customHeight="1" s="49">
      <c r="A213" s="100" t="n">
        <v>247</v>
      </c>
      <c r="B213" s="88" t="inlineStr">
        <is>
          <t>ในการพัฒนาสูตรตำรับยาเม็ด Folic acid 0.5 mg tablets จากการประเมินคุณสมบัติความคงตัวทางเคมีกายภาพของโครงสร้างโมเลกุล Folic acid ปัจจัยในข้อใดต่อไปนี้เป็นปัจจัยที่ มีความเสี่ยงต่อการเสื่อมสลายของยาน้อยที่สุด (ควรคำนึงถึงน้อยที่สุด)?</t>
        </is>
      </c>
      <c r="C213" s="100" t="n"/>
      <c r="D213" s="88" t="inlineStr">
        <is>
          <t>ความคงตัวทางเคมีต่อการเกิดปฏิกิริยารีดักชัน (Reduction degradation)</t>
        </is>
      </c>
      <c r="E213" s="88" t="inlineStr">
        <is>
          <t>ความทนทานต่อแสง (Photostability)</t>
        </is>
      </c>
      <c r="F213" s="88" t="inlineStr">
        <is>
          <t>ความคงตัวทางเคมีต่อค่าความเป็นกรด-ด่าง (pH stability / Hydrolysis)</t>
        </is>
      </c>
      <c r="G213" s="88" t="inlineStr">
        <is>
          <t>ความสามารถในการตอกอัดและความสม่ำเสมอของขนาดยา (Compressibility &amp; Content uniformity)</t>
        </is>
      </c>
      <c r="H213" s="88" t="inlineStr">
        <is>
          <t>ความคงตัวทางเคมีต่อการเกิดปฏิกิริยาออกซิเดชัน (Oxidation degradation)</t>
        </is>
      </c>
      <c r="I213" s="100" t="n">
        <v>1</v>
      </c>
      <c r="J213" s="88" t="inlineStr">
        <is>
          <t>✅ คำตอบที่ถูกต้อง: ข้อ ก. ความคงตัวทางเคมีต่อการเกิดปฏิกิริยารีดักชัน (Reduction degradation)
💡 Background:
Folic acid (Vitamin B9) มีโครงสร้างประกอบด้วย Pteridine ring, P-aminobenzoic acid (PABA) และ Glutamic acid มีความไวต่อการเสื่อมสภาพจากปัจจัยทางสิ่งแวดล้อมหลายประการ
🎯 ทำไมข้อนี้ถึงถูก:
ข้อ ก. การเสื่อมสลายหลักของ Folic acid เกิดจาก:
1. แสง (Photodegradation): สลายตัวอย่างรวดเร็วเมื่อโดนแสง UV/Visible light
2. ออกซิเดชัน (Oxidation): ถูกออกซิไดซ์ได้ง่ายเมื่อสัมผัสออกซิเจน
3. การสลายตัวด้วยน้ำในกรด/ด่าง (pH-dependent hydrolysis): พันธะ Amide แตกออก
ปฏิกิริยารีดักชัน (Reduction) แทบไม่เกิดขึ้นในสภาวะแวดล้อมและการเก็บรักษาทางเภสัชกรรมทั่วไป จึงเป็นปัจจัยที่มีความสำคัญน้อยที่สุด
🔍 ข้ออื่นผิดเพราะอะไร:
- ข้อ ข. (Photostability): สำคัญมาก ต้องใช้บรรจุภัณฑ์กันแสง (Amber bottle/Blister)
- ข้อ ค. (pH stability): สำคัญมาก เพราะ Folic acid ตกตะกอนในกรดและสลายตัวในด่างจัด
- ข้อ ง. (Content uniformity): สำคัญมาก เพราะเป็นยา Low dose (0.5 mg) เสี่ยงต่อความไม่สม่ำเสมอของตัวยา
- ข้อ จ. (Oxidation): สำคัญมาก ต้องควบคุมและอาจต้องเติมสารต้านออกซิเดชัน
📖 Guideline อ้างอิง:
USP-NF Monograph for Folic Acid Tablets &amp; The Merck Index (15th Edition)
📌 จุดจำก่อนสอบ:
• Folic acid เสื่อมสลายจาก: แสง (Photolysis) &gt; ออกซิเดชัน (Oxidation) &gt; กรด/ด่าง (Hydrolysis)
• Folic acid 0.5 mg จัดเป็น Low-dose drug ต้องระวัง Content Uniformity (USP &lt;905&gt;)</t>
        </is>
      </c>
      <c r="K213" s="100" t="n"/>
      <c r="L213" s="88" t="inlineStr">
        <is>
          <t>Solid Dosage Forms &amp; Manufacturing</t>
        </is>
      </c>
      <c r="M213" s="100" t="inlineStr">
        <is>
          <t>Product</t>
        </is>
      </c>
      <c r="N213" s="88" t="inlineStr">
        <is>
          <t>ข้อสอบจริง Product ปี 2561 ข้อ 85</t>
        </is>
      </c>
      <c r="O213" s="100" t="inlineStr">
        <is>
          <t>ข้อสอบจริง</t>
        </is>
      </c>
      <c r="P213" s="100" t="inlineStr">
        <is>
          <t>ปี 2561</t>
        </is>
      </c>
      <c r="Q213" s="100" t="n"/>
    </row>
    <row r="214" ht="13.2" customHeight="1" s="49">
      <c r="A214" s="100" t="n">
        <v>248</v>
      </c>
      <c r="B214" s="88" t="inlineStr">
        <is>
          <t>สูตรตำรับยาเม็ด Folic acid 0.5 mg ประกอบด้วยสารช่วย Colloidal silica, Maize starch, Magnesium stearate และ Spray-dried lactose ควรเลือกใช้กระบวนการผลิตยาเม็ดวิธีใดที่เหมาะสมที่สุด?</t>
        </is>
      </c>
      <c r="C214" s="100" t="n"/>
      <c r="D214" s="88" t="inlineStr">
        <is>
          <t>การตอกอัดโดยตรง (Direct compression)</t>
        </is>
      </c>
      <c r="E214" s="88" t="inlineStr">
        <is>
          <t>การทำแกรนูลเปียกโดยใช้น้ำ (Aqueous wet granulation)</t>
        </is>
      </c>
      <c r="F214" s="88" t="inlineStr">
        <is>
          <t>การทำแกรนูลแห้งแบบ Slugging</t>
        </is>
      </c>
      <c r="G214" s="88" t="inlineStr">
        <is>
          <t>การทำแกรนูลแห้งแบบ Roller compaction</t>
        </is>
      </c>
      <c r="H214" s="88" t="inlineStr">
        <is>
          <t>การทำแกรนูลเปียกโดยใช้ตัวทำละลายอินทรีย์ (Non-aqueous wet granulation)</t>
        </is>
      </c>
      <c r="I214" s="100" t="n">
        <v>1</v>
      </c>
      <c r="J214" s="88" t="inlineStr">
        <is>
          <t>✅ คำตอบที่ถูกต้อง: ข้อ ก. การตอกอัดโดยตรง (Direct compression)
💡 Background:
สารเพิ่มปริมาณชนิดตอกตรงได้ (Direct Compression Fillers) ถูกพัฒนาขึ้นมาเพื่อให้มีขนาดอนุภาคทรงกลมสม่ำเสมอ การไหลที่ดีเยี่ยม และคุณสมบัติการอัดตัวเป็นเลิศ (Plastic deformation)
🎯 ทำไมข้อนี้ถึงถูก:
ข้อ ก. ในสูตรตำรับนี้มี Spray-dried lactose (เช่น Fast-Flo lactose / SuperTab) ซึ่งเป็น Excipient ที่ออกแบบมาสำหรับการตอกตรง (Direct compression) โดยเฉพาะ ประกอบกับตัวยา Folic acid มีขนาดยาต่ำมาก (0.5 mg) และมี Colloidal silica ช่วยการไหล จึงสามารถผสมให้เข้ากันแบบแห้ง (Dry blending) แล้วนำไปตอกอัดเป็นเม็ดยาได้ทันทีโดยไม่ต้องผ่านขั้นตอนการทำแกรนูล
🔍 ข้ออื่นผิดเพราะอะไร:
- ข้อ ข. (Aqueous wet granulation): ไม่จำเป็นต้องใช้ เพราะ Spray-dried lactose ไม่ได้ออกแบบมาเพื่อทำแกรนูลเปียก และเพิ่มความเสี่ยงต่อการสลายตัวของยา
- ข้อ ค. (Slugging): ใช้สำหรับยาขนาดยาสูงที่ไหลไม่ดีและไม่ทนน้ำ
- ข้อ ง. (Roller compaction): เป็น Dry granulation สำหรับผงยาที่ไม่ทนน้ำและไหลไม่ดี
- ข้อ จ. (Non-aqueous wet granulation): สิ้นเปลืองและมีอันตรายจากไอระเหยตัวทำละลาย
📖 Guideline อ้างอิง:
Handbook of Pharmaceutical Excipients &amp; Ansel's Pharmaceutical Dosage Forms
📌 จุดจำก่อนสอบ:
• สารช่วยสำหรับการตอกตรง (Direct Compression Fillers):
  - Spray-dried lactose, Fast-Flo lactose
  - Microcrystalline cellulose (Avicel PH-102, PH-200)
  - Mannitol (Pearlitol SD)
  - Dibasic calcium phosphate dihydrate (Emcompress / Di-Tab)</t>
        </is>
      </c>
      <c r="K214" s="100" t="n"/>
      <c r="L214" s="88" t="inlineStr">
        <is>
          <t>Solid Dosage Forms &amp; Manufacturing</t>
        </is>
      </c>
      <c r="M214" s="100" t="inlineStr">
        <is>
          <t>Product</t>
        </is>
      </c>
      <c r="N214" s="88" t="inlineStr">
        <is>
          <t>ข้อสอบจริง Product ปี 2561 ข้อ 86</t>
        </is>
      </c>
      <c r="O214" s="100" t="inlineStr">
        <is>
          <t>ข้อสอบจริง</t>
        </is>
      </c>
      <c r="P214" s="100" t="inlineStr">
        <is>
          <t>ปี 2561</t>
        </is>
      </c>
      <c r="Q214" s="100" t="n"/>
    </row>
    <row r="215" ht="13.2" customHeight="1" s="49">
      <c r="A215" s="100" t="n">
        <v>249</v>
      </c>
      <c r="B215" s="88" t="inlineStr">
        <is>
          <t>ข้อใดต่อไปนี้จับคู่ระหว่าง ชื่อสารช่วยในสูตรตำรับยา (Pharmaceutical excipient) และ หน้าที่หลักทางเภสัชกรรม ได้ ไม่ถูกต้อง?</t>
        </is>
      </c>
      <c r="C215" s="100" t="n"/>
      <c r="D215" s="88" t="inlineStr">
        <is>
          <t>Croscarmellose sodium — สารช่วยหล่อลื่น (Lubricant)</t>
        </is>
      </c>
      <c r="E215" s="88" t="inlineStr">
        <is>
          <t>Povidone (PVP K30) — สารช่วยยึดเกาะ (Binder)</t>
        </is>
      </c>
      <c r="F215" s="88" t="inlineStr">
        <is>
          <t>Colloidal silicon dioxide (Aerosil) — สารช่วยการไหล (Glidant)</t>
        </is>
      </c>
      <c r="G215" s="88" t="inlineStr">
        <is>
          <t>Titanium dioxide — สารทึบแสง (Opacifying agent)</t>
        </is>
      </c>
      <c r="H215" s="88" t="inlineStr">
        <is>
          <t>Magnesium stearate — สารช่วยหล่อลื่น (Lubricant)</t>
        </is>
      </c>
      <c r="I215" s="100" t="n">
        <v>1</v>
      </c>
      <c r="J215" s="88" t="inlineStr">
        <is>
          <t>✅ คำตอบที่ถูกต้อง: ข้อ ก. Croscarmellose sodium — สารช่วยหล่อลื่น (Lubricant)
💡 Background:
การระบุหน้าที่ของสารช่วย (Excipient functionality) เป็นความรู้พื้นฐานที่สำคัญที่สุดในการพัฒนาสูตรตำรับยาเม็ดและแคปซูล
🎯 ทำไมข้อนี้ถึงถูก:
ข้อ ก. จับคู่ผิด เนื่องจาก Croscarmellose sodium (Ac-Di-Sol) เป็น สารช่วยแตกตัวประสิทธิภาพสูง (Superdisintegrant) ไม่ใช่สารช่วยหล่อลื่น (Lubricant)
🔍 ข้ออื่นผิดเพราะอะไร:
- ข้อ ข. (Povidone / PVP K30): ถูกต้อง ทำหน้าที่เป็นสารช่วยยึดเกาะ (Binder)
- ข้อ ค. (Colloidal silicon dioxide): ถูกต้อง ทำหน้าที่เป็นสารช่วยการไหล (Glidant)
- ข้อ ง. (Titanium dioxide): ถูกต้อง ทำหน้าที่เป็นสารทึบแสงและเม็ดสีขาว (Opacifying agent)
- ข้อ จ. (Magnesium stearate): ถูกต้อง ทำหน้าที่เป็นสารช่วยหล่อลื่น (Lubricant)
📖 Guideline อ้างอิง:
Handbook of Pharmaceutical Excipients (9th Edition) &amp; USP-NF &lt;1059&gt; Excipient Performance
📌 จุดจำก่อนสอบ:
• Lubricant: Magnesium stearate, Stearic acid, Sodium stearyl fumarate
• Superdisintegrant: Croscarmellose sodium, SSG, Crospovidone
• Glidant: Colloidal silica, Talc
• Binder: PVP, HPMC, Starch paste</t>
        </is>
      </c>
      <c r="K215" s="100" t="n"/>
      <c r="L215" s="88" t="inlineStr">
        <is>
          <t>Solid Dosage Forms &amp; Manufacturing</t>
        </is>
      </c>
      <c r="M215" s="100" t="inlineStr">
        <is>
          <t>Product</t>
        </is>
      </c>
      <c r="N215" s="88" t="inlineStr">
        <is>
          <t>ข้อสอบจริง Product ปี 2561 ข้อ 92</t>
        </is>
      </c>
      <c r="O215" s="100" t="inlineStr">
        <is>
          <t>ข้อสอบจริง</t>
        </is>
      </c>
      <c r="P215" s="100" t="inlineStr">
        <is>
          <t>ปี 2561</t>
        </is>
      </c>
      <c r="Q215" s="100" t="n"/>
    </row>
    <row r="216" ht="13.2" customHeight="1" s="49">
      <c r="A216" s="100" t="n">
        <v>250</v>
      </c>
      <c r="B216" s="88" t="inlineStr">
        <is>
          <t>ยา Paracetamol 500 mg tablets มีปริมาณตัวยาสำคัญในหนึ่งเม็ดสูงมาก (High-dose drug) และผงยามีคุณสมบัติการไหลและการอัดตัวที่ไม่ดี มีความยืดหยุ่นสูง (Elastic recovery) โดยทั่วไปในระดับอุตสาหกรรมควรเลือกใช้วิธีใดในการผลิตยาเม็ด?</t>
        </is>
      </c>
      <c r="C216" s="100" t="n"/>
      <c r="D216" s="88" t="inlineStr">
        <is>
          <t>การทำแกรนูลเปียก (Wet granulation)</t>
        </is>
      </c>
      <c r="E216" s="88" t="inlineStr">
        <is>
          <t>การตอกอัดโดยตรง (Direct compression)</t>
        </is>
      </c>
      <c r="F216" s="88" t="inlineStr">
        <is>
          <t>การทำแกรนูลแห้งแบบ Slugging</t>
        </is>
      </c>
      <c r="G216" s="88" t="inlineStr">
        <is>
          <t>การอบแห้งแบบแช่เยือกแข็ง (Lyophilization)</t>
        </is>
      </c>
      <c r="H216" s="88" t="inlineStr">
        <is>
          <t>การหลอมเหลวแล้วขึ้นรูป (Melt molding)</t>
        </is>
      </c>
      <c r="I216" s="100" t="n">
        <v>1</v>
      </c>
      <c r="J216" s="88" t="inlineStr">
        <is>
          <t>✅ คำตอบที่ถูกต้อง: ข้อ ก. การทำแกรนูลเปียก (Wet granulation)
💡 Background:
ตัวยาสำคัญที่มีขนาดบรรจุสูง (High-dose drugs เช่น Paracetamol 500 mg ในเม็ดน้ำหนัก 600 - 650 mg) สัดส่วนของตัวยาคิดเป็น &gt; 80% ของสูตรตำรับ คุณสมบัติเชิงกลของผงยาสำคัญจะครอบงำพฤติกรรมการตอกยาทั้งหมด
🎯 ทำไมข้อนี้ถึงถูก:
ข้อ ก. ผง Paracetamol บริสุทธิ์มีความเหนียว การไหลแย่มาก และมีพฤติกรรมคืนตัวแบบยืดหยุ่นสูง (Elastic) ซึ่งทำให้เกิดปัญหา Capping รุนแรงหากนำไปตอกตรง วิธีที่เหมาะสมที่สุดในระดับอุตสาหกรรมคือ Wet granulation โดยใช้สารยึดเกาะ (เช่น PVP หรือ Starch paste) ช่วยปรับโครงสร้างให้เป็นแกรนูลที่มีขนาดสม่ำเสมอ ไหลตัวดี และมีความสามารถในการตอกอัด (Plastic compressibility) สูง
🔍 ข้ออื่นผิดเพราะอะไร:
- ข้อ ข. (Direct compression): ต้องใช้ Direct compression excipients ในสัดส่วนสูง ทำให้เม็ดยามีขนาดใหญ่เกินไปกลืนลำบาก และเกิด Capping ได้ง่าย
- ข้อ ค. (Slugging): การตอก Slugs ยา Paracetamol ที่ไม่มี Binder เพียงพอจะตอกไม่ติด
- ข้อ ง. (Lyophilization): ใช้สำหรับยาฉีดหรือ Fast-dissolving wafers
- ข้อ จ. (Melt molding): ใช้สำหรับยาเหน็บ (Suppositories)
📖 Guideline อ้างอิง:
Lieberman's Pharmaceutical Dosage Forms: Tablets (Volume 1) &amp; Ansel's Pharmaceutical Dosage Forms
📌 จุดจำก่อนสอบ:
• High-dose &amp; Poorly compressible drugs (เช่น Paracetamol 500 mg, Metformin 500-1000 mg) -&gt; นิยมผลิตด้วยวิธี Wet Granulation</t>
        </is>
      </c>
      <c r="K216" s="100" t="n"/>
      <c r="L216" s="88" t="inlineStr">
        <is>
          <t>Solid Dosage Forms &amp; Manufacturing</t>
        </is>
      </c>
      <c r="M216" s="100" t="inlineStr">
        <is>
          <t>Product</t>
        </is>
      </c>
      <c r="N216" s="88" t="inlineStr">
        <is>
          <t>ข้อสอบจริง Product ปี 2561 ข้อ 93</t>
        </is>
      </c>
      <c r="O216" s="100" t="inlineStr">
        <is>
          <t>ข้อสอบจริง</t>
        </is>
      </c>
      <c r="P216" s="100" t="inlineStr">
        <is>
          <t>ปี 2561</t>
        </is>
      </c>
      <c r="Q216" s="100" t="n"/>
    </row>
    <row r="217" ht="409.6" customHeight="1" s="49">
      <c r="A217" s="100" t="n">
        <v>251</v>
      </c>
      <c r="B217" s="88" t="inlineStr">
        <is>
          <t>ระบบนำส่งยาในรูปภาพ [📷 มีรูปภาพประกอบ: image113.png] ที่ประกอบด้วย Semi-permeable membrane, Drug layer, Push layer และ Laser-drilled orifice จัดเป็นระบบนำส่งยาชนิดควบคุมการปลดปล่อยแบบใด?</t>
        </is>
      </c>
      <c r="C217" s="100" t="inlineStr">
        <is>
          <t>[แนบรูป: ข้อสอบ Product ปี 2561 รหัสรูปภาพ image113]</t>
        </is>
      </c>
      <c r="D217" s="88" t="inlineStr">
        <is>
          <t>ระบบปั๊มออสโมติกชนิดผลักดันสองชั้น (Osmotic-controlled release system / Push-Pull Osmotic Pump: OROS)</t>
        </is>
      </c>
      <c r="E217" s="88" t="inlineStr">
        <is>
          <t>ระบบเมทริกซ์ชนิดไม่ละลายน้ำ (Insoluble inert matrix system)</t>
        </is>
      </c>
      <c r="F217" s="88" t="inlineStr">
        <is>
          <t>ระบบเมทริกซ์ชนิดเจลชอบน้ำ (Hydrophilic swelling matrix system)</t>
        </is>
      </c>
      <c r="G217" s="88" t="inlineStr">
        <is>
          <t>ระบบนำส่งยาผ่านผิวหนังชนิดแผ่นแปะ (Transdermal patch)</t>
        </is>
      </c>
      <c r="H217" s="88" t="inlineStr">
        <is>
          <t>ระบบไมโครเอนแคปซูเลชัน (Microencapsulation reservoir system)</t>
        </is>
      </c>
      <c r="I217" s="100" t="n">
        <v>1</v>
      </c>
      <c r="J217" s="88" t="inlineStr">
        <is>
          <t>✅ คำตอบที่ถูกต้อง: ข้อ ก. ระบบปั๊มออสโมติกชนิดผลักดันสองชั้น (Osmotic-controlled release system / Push-Pull Osmotic Pump: OROS)
💡 Background:
ระบบ OROS (Osmotic Release Oral System) เป็นเทคโนโลยีขั้นสูงในการควบคุมการปลดปล่อยตัวยาสำคัญให้มีอัตราคงที่ระดับ Zero-order release โดยไม่ขึ้นกับความเป็นกรด-ด่างหรือการบีบตัวของทางเดินอาหาร
🎯 ทำไมข้อนี้ถึงถูก:
ข้อ ก. โครงสร้างในภาพคือ Push-Pull Osmotic Pump (OROS) ประกอบด้วย:
1. Semi-permeable membrane: ยอมให้น้ำซึมผ่านเข้าได้ทางเดียว แต่ตัวยาผ่านไม่ได้
2. Drug compartment: บรรจุตัวยาสำคัญผสมสารออสโมติก (Osmogent)
3. Push compartment: บรรจุสารพอลิเมอร์ที่พองตัวได้สูง (Polymeric swellable agent)
4. Delivery orifice: รูเจาะขนาดเล็กระดับไมครอนด้วยแสงเลเซอร์
เมื่อน้ำซึมเข้าเม็ดยา ชั้น Push layer จะพองตัวดันให้ชั้นสารละลายยาพ่นออกทางรูเจาะด้วยอัตราคงที่สม่ำเสมอ
🔍 ข้ออื่นผิดเพราะอะไร:
- ข้อ ข. (Insoluble matrix): ยาจะค่อยๆ ละลายแพร่ออกผ่านรูพรุนของโครงพลาสติก ไม่มีรูเจาะเลเซอร์
- ข้อ ค. (Hydrophilic matrix): พอลิเมอร์จะพองตัวเป็นเจล (Gel layer) แล้วค่อยๆ กร่อนสลายตัว
- ข้อ ง. (Transdermal patch): เป็นแผ่นแปะผิวหนัง
- ข้อ จ. (Microencapsulation): เป็นอนุภาคขนาดไมครอนเคลือบฟิล์ม
📖 Guideline อ้างอิง:
Modern Pharmaceutics &amp; Ansel's Pharmaceutical Dosage Forms and Drug Delivery Systems
📌 จุดจำก่อนสอบ:
• OROS (Push-Pull Osmotic Pump): Semi-permeable membrane + Swellable Push layer + Laser-drilled orifice -&gt; ปลดปล่อยยาแบบ Zero-order release (เช่น Procardia XL, Concerta, Invega)</t>
        </is>
      </c>
      <c r="K217" s="100" t="n"/>
      <c r="L217" s="88" t="inlineStr">
        <is>
          <t>Solid Dosage Forms &amp; Manufacturing</t>
        </is>
      </c>
      <c r="M217" s="100" t="inlineStr">
        <is>
          <t>Product</t>
        </is>
      </c>
      <c r="N217" s="88" t="inlineStr">
        <is>
          <t>ข้อสอบจริง Product ปี 2561 ข้อ 96</t>
        </is>
      </c>
      <c r="O217" s="100" t="inlineStr">
        <is>
          <t>ข้อสอบจริง</t>
        </is>
      </c>
      <c r="P217" s="100" t="inlineStr">
        <is>
          <t>ปี 2561</t>
        </is>
      </c>
      <c r="Q217" s="100" t="n"/>
    </row>
    <row r="218" ht="409.6" customHeight="1" s="49">
      <c r="A218" s="100" t="n">
        <v>252</v>
      </c>
      <c r="B218" s="88" t="inlineStr">
        <is>
          <t>เมื่อนำยาเม็ด Enalapril maleate ไปทดสอบการแตกตัวด้วยเครื่องมือทดสอบการแตกตัว (Disintegration tester) ตามเกณฑ์เภสัชตำรับ พบว่าเมื่อเวลาผ่านไปครบตามเกณฑ์มาตรฐาน เม็ดยายังไม่มีการแตกตัวออก ควรปรับปรุงสูตรตำรับโดยการเพิ่มสารช่วยในกลุ่มใด?</t>
        </is>
      </c>
      <c r="C218" s="100" t="inlineStr">
        <is>
          <t>[แนบรูป: ข้อสอบ Product ปี 2561 รหัสรูปภาพ image114]</t>
        </is>
      </c>
      <c r="D218" s="88" t="inlineStr">
        <is>
          <t>สารช่วยแตกตัวประสิทธิภาพสูง (Superdisintegrant เช่น Croscarmellose sodium หรือ SSG)</t>
        </is>
      </c>
      <c r="E218" s="88" t="inlineStr">
        <is>
          <t>สารช่วยหล่อลื่นชนิดไม่ชอบน้ำ (Hydrophobic lubricant เช่น Magnesium stearate)</t>
        </is>
      </c>
      <c r="F218" s="88" t="inlineStr">
        <is>
          <t>สารเพิ่มความแข็งแกร่ง (Hardening agent)</t>
        </is>
      </c>
      <c r="G218" s="88" t="inlineStr">
        <is>
          <t>สารช่วยยึดเกาะที่มีความเข้มข้นสูง (High concentration binder)</t>
        </is>
      </c>
      <c r="H218" s="88" t="inlineStr">
        <is>
          <t>สารเคลือบฟิล์มชนิดไม่ละลายน้ำ (Ethyl cellulose)</t>
        </is>
      </c>
      <c r="I218" s="100" t="n">
        <v>1</v>
      </c>
      <c r="J218" s="88" t="inlineStr">
        <is>
          <t>✅ คำตอบที่ถูกต้อง: ข้อ ก. สารช่วยแตกตัวประสิทธิภาพสูง (Superdisintegrant เช่น Croscarmellose sodium หรือ SSG)
💡 Background:
การทดสอบการแตกตัวของยาเม็ดไม่เคลือบตาม USP &lt;701&gt; Disintegration กำหนดให้ยาเม็ดทั่วไปต้องแตกตัวหมดภายใน 30 นาที (หรือ 15 นาทีตาม BP) หากยาไม่แตกตัว ยาจะไม่สามารถละลายและดูดซึมได้
🎯 ทำไมข้อนี้ถึงถูก:
ข้อ ก. การเติมหรือเพิ่มสัดส่วนของ Superdisintegrant (เช่น Croscarmellose sodium 2-5% หรือ Sodium starch glycolate 2-8%) จะช่วยดูดน้ำและพองตัวอย่างรวดเร็ว ทำลายแรงยึดเหนี่ยวภายในเม็ดยา ทำให้เม็ดยาแตกตัวออกเป็นอนุภาคเล็กๆ ภายในเวลาไม่กี่นาที
🔍 ข้ออื่นผิดเพราะอะไร:
- ข้อ ข. (เพิ่ม Magnesium stearate): สารหล่อลื่นที่ไม่ชอบน้ำจะยิ่งเคลือบผิวอนุภาค ขัดขวางไม่ให้น้ำซึมเข้าเม็ด ทำให้แตกตัวช้าลงกว่าเดิม
- ข้อ ค. (สารเพิ่มความแข็ง): ทำให้เม็ดแข็งเกินไป แตกตัวยากขึ้น
- ข้อ ง. (เพิ่ม Binder เข้มข้น): จะยิ่งเพิ่มแรงยึดเกาะ ทำให้เวลาในการแตกตัวนานขึ้น
- ข้อ จ. (Ethyl cellulose): เป็นพอลิเมอร์ไม่ละลายน้ำ จะขัดขวางการแตกตัว
📖 Guideline อ้างอิง:
USP-NF General Chapter &lt;701&gt; Disintegration &amp; Ansel's Pharmaceutical Dosage Forms
📌 จุดจำก่อนสอบ:
• ยาเม็ดแตกตัวช้า (Fails disintegration test) -&gt; แก้โดย: เพิ่ม Superdisintegrant, ลดแรงตอก, ลดเวลาผสม/ปริมาณ Magnesium stearate, ลด Binder</t>
        </is>
      </c>
      <c r="K218" s="100" t="n"/>
      <c r="L218" s="88" t="inlineStr">
        <is>
          <t>Solid Dosage Forms &amp; Manufacturing</t>
        </is>
      </c>
      <c r="M218" s="100" t="inlineStr">
        <is>
          <t>Product</t>
        </is>
      </c>
      <c r="N218" s="88" t="inlineStr">
        <is>
          <t>ข้อสอบจริง Product ปี 2561 ข้อ 102</t>
        </is>
      </c>
      <c r="O218" s="100" t="inlineStr">
        <is>
          <t>ข้อสอบจริง</t>
        </is>
      </c>
      <c r="P218" s="100" t="inlineStr">
        <is>
          <t>ปี 2561</t>
        </is>
      </c>
      <c r="Q218" s="100" t="n"/>
    </row>
    <row r="219" ht="409.6" customHeight="1" s="49">
      <c r="A219" s="100" t="n">
        <v>253</v>
      </c>
      <c r="B219" s="88" t="inlineStr">
        <is>
          <t>ข้อใดต่อไปนี้กล่าวได้ ถูกต้อง เกี่ยวกับบทบาท กลไกการออกฤทธิ์ และการเลือกใช้สารช่วยแตกตัว (Disintegrants) ในตำรับยาเม็ดตามหลักเภสัชกรรมศาสตร์?</t>
        </is>
      </c>
      <c r="C219" s="100" t="n"/>
      <c r="D219" s="88" t="inlineStr">
        <is>
          <t>Superdisintegrants ออกฤทธิ์ผ่านกลไกการดูดซับน้ำเข้าสู่รูพรุน (Wicking) และการพองตัวอย่างรวดเร็ว (Rapid swelling) โดยใช้ปริมาณเพียง 2 - 5% w/w</t>
        </is>
      </c>
      <c r="E219" s="88" t="inlineStr">
        <is>
          <t>การเพิ่มปริมาณสารหล่อลื่น Magnesium stearate และยืดเวลาการผสมให้นานขึ้นจะช่วยเร่งให้อนุภาคสารช่วยแตกตัวทำงานได้ดียิ่งขึ้น</t>
        </is>
      </c>
      <c r="F219" s="88" t="inlineStr">
        <is>
          <t>Corn starch ทำหน้าที่เป็น Superdisintegrant ที่มีประสิทธิภาพสูงกว่า Croscarmellose sodium เมื่อใช้ในปริมาณเท่ากัน</t>
        </is>
      </c>
      <c r="G219" s="88" t="inlineStr">
        <is>
          <t>สารช่วยแตกตัวทุกชนิดต้องใส่เฉพาะในขั้นตอนการเตรียมแกรนูลก่อนการอบแห้งเท่านั้น (Intragranular only)</t>
        </is>
      </c>
      <c r="H219" s="88" t="inlineStr">
        <is>
          <t>สารช่วยแตกตัวทำหน้าที่เร่งการละลายของตัวยาสำคัญโดยการเปลี่ยนรูปผลึกของยาให้เป็นรูปอสัณฐานโดยตรง</t>
        </is>
      </c>
      <c r="I219" s="100" t="n">
        <v>1</v>
      </c>
      <c r="J219" s="88" t="inlineStr">
        <is>
          <t>✅ คำตอบที่ถูกต้อง: ข้อ ก. Superdisintegrants ออกฤทธิ์ผ่านกลไกการดูดซับน้ำเข้าสู่รูพรุน (Wicking) และการพองตัวอย่างรวดเร็ว (Rapid swelling) โดยใช้ปริมาณเพียง 2 - 5% w/w
💡 Background:
สารช่วยแตกตัว (Disintegrants) เป็น Excipient สำคัญในการเอาชนะแรงยึดเกาะที่เกิดขึ้นจากการตอกอัดยาเม็ด เพื่อให้เม็ดยากระจายตัวออกเป็นอนุภาคแกรนูลปฐมภูมิ
🎯 ทำไมข้อนี้ถึงถูก:
ข้อ ก. Superdisintegrants (เช่น Croscarmellose sodium, SSG, Crospovidone) มีประสิทธิภาพสูงมาก ใช้ในปริมาณต่ำเพียง 2 - 5% โดยมีกลไกหลักคือ Wicking (Capillary water uptake) และ Swelling (การพองตัวอย่างรวดเร็วเมื่อสัมผัสน้ำ)
🔍 ข้ออื่นผิดเพราะอะไร:
- ข้อ ข. (ผสม Mg stearate นานขึ้น): Mg stearate จะเคลือบผิว Disintegrant ป้องกันการดูดน้ำ ทำให้ยาแตกตัวช้าลงอย่างมาก (Over-lubrication problem)
- ข้อ ค. (Corn starch ดีกว่า Croscarmellose): ผิด เพราะ Corn starch เป็น Conventional disintegrant ต้องใช้ 5-15% และประสิทธิภาพต่ำกว่า Croscarmellose มาก
- ข้อ ง. (Intragranular only): Disintegrant นิยมแบ่งใส่ทั้งในแกรนูล (Intragranular) เพื่อแตกตัวเป็นผงละเอียด และนอกแกรนูล (Extragranular) เพื่อแตกตัวเป็นแกรนูล
- ข้อ จ. (เปลี่ยนรูปผลึกเป็น Amorphous): Disintegrant ทำหน้าที่แตกเม็ดยาเชิงกล ไม่ได้เปลี่ยนรูปผลึกทางเคมีของยา
📖 Guideline อ้างอิง:
Handbook of Pharmaceutical Excipients &amp; Lieberman's Pharmaceutical Dosage Forms: Tablets
📌 จุดจำก่อนสอบ:
• วิธีใส่ Disintegrant ที่ดีที่สุด: แบ่งใส่แบบ Intra-extragranular (เช่น 50% ในแกรนูล + 50% นอกแกรนูล) เพื่อให้เม็ดยาแตกตัว 2 ขั้นตอน (เม็ด -&gt; แกรนูล -&gt; ผงยาปฐมภูมิ)</t>
        </is>
      </c>
      <c r="K219" s="100" t="n"/>
      <c r="L219" s="88" t="inlineStr">
        <is>
          <t>Solid Dosage Forms &amp; Manufacturing</t>
        </is>
      </c>
      <c r="M219" s="100" t="inlineStr">
        <is>
          <t>Product</t>
        </is>
      </c>
      <c r="N219" s="88" t="inlineStr">
        <is>
          <t>ข้อสอบจริง Product ปี 2561 ข้อ 108</t>
        </is>
      </c>
      <c r="O219" s="100" t="inlineStr">
        <is>
          <t>ข้อสอบจริง</t>
        </is>
      </c>
      <c r="P219" s="100" t="inlineStr">
        <is>
          <t>ปี 2561</t>
        </is>
      </c>
      <c r="Q219" s="100" t="n"/>
    </row>
    <row r="220" ht="409.6" customHeight="1" s="49">
      <c r="A220" s="100" t="n">
        <v>254</v>
      </c>
      <c r="B220" s="88" t="inlineStr">
        <is>
          <t>หากต้องการพัฒนาสูตรตำรับยาเม็ดแก้แพ้ Antihistamine tablets ให้มีคุณสมบัติแตกตัวได้อย่างรวดเร็วในกระเพาะอาหาร (Rapid disintegration) สารช่วยในข้อใดต่อไปนี้เหมาะสมที่สุด?</t>
        </is>
      </c>
      <c r="C220" s="100" t="n"/>
      <c r="D220" s="88" t="inlineStr">
        <is>
          <t>Croscarmellose sodium (Ac-Di-Sol)</t>
        </is>
      </c>
      <c r="E220" s="88" t="inlineStr">
        <is>
          <t>Ethyl cellulose</t>
        </is>
      </c>
      <c r="F220" s="88" t="inlineStr">
        <is>
          <t>Beeswax</t>
        </is>
      </c>
      <c r="G220" s="88" t="inlineStr">
        <is>
          <t>Castor oil</t>
        </is>
      </c>
      <c r="H220" s="88" t="inlineStr">
        <is>
          <t>Cetyl alcohol</t>
        </is>
      </c>
      <c r="I220" s="100" t="n">
        <v>1</v>
      </c>
      <c r="J220" s="88" t="inlineStr">
        <is>
          <t>✅ คำตอบที่ถูกต้อง: ข้อ ก. Croscarmellose sodium (Ac-Di-Sol)
💡 Background:
ยา Antihistamine ชนิดรับประทานมักต้องการการออกฤทธิ์ที่รวดเร็วเพื่อบรรเทาอาการแพ้ สูตรตำรับจึงควรแตกตัวและละลายอย่างรวดเร็ว
🎯 ทำไมข้อนี้ถึงถูก:
ข้อ ก. Croscarmellose sodium เป็น Superdisintegrant ที่ช่วยให้เม็ดยาแตกตัวภายในเวลา 1 - 3 นาที ส่งผลให้ตัวยาถูกปลดปล่อยและดูดซึมเข้าสู่ร่างกายได้อย่างรวดเร็ว
🔍 ข้ออื่นผิดเพราะอะไร:
- ข้อ ข. (Ethyl cellulose): เป็นพอลิเมอร์ไม่ละลายน้ำ ใช้ควบคุมการปลดปล่อยยาให้ช้าลง
- ข้อ ค. (Beeswax): เป็นไขมันไม่ละลายน้ำ ขัดขวางการแตกตัว
- ข้อ ง. (Castor oil): เป็นน้ำมัน ไม่ช่วยในการแตกตัวของยาเม็ด
- ข้อ จ. (Cetyl alcohol): เป็นสารไขมันเพิ่มความแข็งในยาทาผิวหนัง
📖 Guideline อ้างอิง:
Handbook of Pharmaceutical Excipients &amp; Ansel's Pharmaceutical Dosage Forms
📌 จุดจำก่อนสอบ:
• สารช่วยให้ยาแตกตัวเร็ว: Superdisintegrants (Croscarmellose sodium, Sodium starch glycolate, Crospovidone)</t>
        </is>
      </c>
      <c r="K220" s="100" t="n"/>
      <c r="L220" s="88" t="inlineStr">
        <is>
          <t>Solid Dosage Forms &amp; Manufacturing</t>
        </is>
      </c>
      <c r="M220" s="100" t="inlineStr">
        <is>
          <t>Product</t>
        </is>
      </c>
      <c r="N220" s="88" t="inlineStr">
        <is>
          <t>ข้อสอบจริง Product ปี 2561 ข้อ 110</t>
        </is>
      </c>
      <c r="O220" s="100" t="inlineStr">
        <is>
          <t>ข้อสอบจริง</t>
        </is>
      </c>
      <c r="P220" s="100" t="inlineStr">
        <is>
          <t>ปี 2561</t>
        </is>
      </c>
      <c r="Q220" s="100" t="n"/>
    </row>
    <row r="221" ht="409.6" customHeight="1" s="49">
      <c r="A221" s="100" t="n">
        <v>255</v>
      </c>
      <c r="B221" s="88" t="inlineStr">
        <is>
          <t>สารในข้อใดต่อไปนี้จัดเป็น สารช่วยการไหล (Glidant) ที่เหมาะสมสำหรับนำมาใช้ในสูตรตำรับยาเม็ด Antihistamine tablets เพื่อปรับปรุงการไหลตัวของผงยาลงสู่เบ้าตอก?</t>
        </is>
      </c>
      <c r="C221" s="100" t="n"/>
      <c r="D221" s="88" t="inlineStr">
        <is>
          <t>Colloidal silicon dioxide (Aerosil)</t>
        </is>
      </c>
      <c r="E221" s="88" t="inlineStr">
        <is>
          <t>Croscarmellose sodium</t>
        </is>
      </c>
      <c r="F221" s="88" t="inlineStr">
        <is>
          <t>Povidone (PVP K30)</t>
        </is>
      </c>
      <c r="G221" s="88" t="inlineStr">
        <is>
          <t>Hydroxypropyl methylcellulose</t>
        </is>
      </c>
      <c r="H221" s="88" t="inlineStr">
        <is>
          <t>Sodium starch glycolate</t>
        </is>
      </c>
      <c r="I221" s="100" t="n">
        <v>1</v>
      </c>
      <c r="J221" s="88" t="inlineStr">
        <is>
          <t>✅ คำตอบที่ถูกต้อง: ข้อ ก. Colloidal silicon dioxide (Aerosil)
💡 Background:
สารช่วยการไหล (Glidant) ทำหน้าที่ลดแรงเสียดทานระหว่างอนุภาคผงยา ทำให้ผงยาไหลตัวแบบอิสระลงสู่เบ้าตอกได้อย่างสม่ำเสมอ
🎯 ทำไมข้อนี้ถึงถูก:
ข้อ ก. Colloidal silicon dioxide (Aerosil / Cab-O-Sil) ใช้ในปริมาณ 0.1 - 0.5% w/w เป็น Glidant ที่มีประสิทธิภาพสูงที่สุดในการปรับปรุงการไหลของผงยา
🔍 ข้ออื่นผิดเพราะอะไร:
- ข้อ ข. (Croscarmellose sodium): เป็น Superdisintegrant
- ข้อ ค. (PVP K30): เป็นสารช่วยยึดเกาะ (Binder)
- ข้อ ง. (HPMC): เป็น Binder หรือ Film-forming polymer
- ข้อ จ. (Sodium starch glycolate): เป็น Superdisintegrant
📖 Guideline อ้างอิง:
Handbook of Pharmaceutical Excipients (9th Edition)
📌 จุดจำก่อนสอบ:
• Glidant: Colloidal silicon dioxide (0.1-0.5%), Talcum (1-5%), Corn starch แห้ง (3-10%)</t>
        </is>
      </c>
      <c r="K221" s="100" t="n"/>
      <c r="L221" s="88" t="inlineStr">
        <is>
          <t>Solid Dosage Forms &amp; Manufacturing</t>
        </is>
      </c>
      <c r="M221" s="100" t="inlineStr">
        <is>
          <t>Product</t>
        </is>
      </c>
      <c r="N221" s="88" t="inlineStr">
        <is>
          <t>ข้อสอบจริง Product ปี 2561 ข้อ 111</t>
        </is>
      </c>
      <c r="O221" s="100" t="inlineStr">
        <is>
          <t>ข้อสอบจริง</t>
        </is>
      </c>
      <c r="P221" s="100" t="inlineStr">
        <is>
          <t>ปี 2561</t>
        </is>
      </c>
      <c r="Q221" s="100" t="n"/>
    </row>
    <row r="222" ht="409.6" customHeight="1" s="49">
      <c r="A222" s="100" t="n">
        <v>256</v>
      </c>
      <c r="B222" s="88" t="inlineStr">
        <is>
          <t>ในกระบวนการผลิตยาเม็ด Ibuprofen film-coated tablets (400 mg) พบข้อบกพร่องที่ฟิล์มเคลือบมีจุดด่างสีหรือสีไม่สม่ำเสมอบนผิวหน้าของเม็ดยา (Spotting / Mottling) ปัญหานี้มีสาเหตุหลักมาจากปัจจัยใด?</t>
        </is>
      </c>
      <c r="C222" s="100" t="n"/>
      <c r="D222" s="88" t="inlineStr">
        <is>
          <t>การกระจายตัวของสารแต่งสีในน้ำยาเคลือบไม่สม่ำเสมอ หรือการเคลื่อนย้ายของสี (Colorant migration) ระหว่างการอบแห้งที่ไม่สม่ำเสมอ</t>
        </is>
      </c>
      <c r="E222" s="88" t="inlineStr">
        <is>
          <t>การใส่สารหล่อลื่น Magnesium stearate ในปริมาณที่น้อยเกินไป</t>
        </is>
      </c>
      <c r="F222" s="88" t="inlineStr">
        <is>
          <t>การใช้อุณหภูมิในการอบแห้งต่ำเกินไปจนฟิล์มไม่แห้งตัว</t>
        </is>
      </c>
      <c r="G222" s="88" t="inlineStr">
        <is>
          <t>การใช้ความเร็วรอบในการหมุนหม้อเคลือบที่สูงเกินไป</t>
        </is>
      </c>
      <c r="H222" s="88" t="inlineStr">
        <is>
          <t>การที่เม็ดยามีความแข็งสูงเกินเกณฑ์มาตรฐาน</t>
        </is>
      </c>
      <c r="I222" s="100" t="n">
        <v>1</v>
      </c>
      <c r="J222" s="88" t="inlineStr">
        <is>
          <t>✅ คำตอบที่ถูกต้อง: ข้อ ก. การกระจายตัวของสารแต่งสีในน้ำยาเคลือบไม่สม่ำเสมอ หรือการเคลื่อนย้ายของสี (Colorant migration) ระหว่างการอบแห้งที่ไม่สม่ำเสมอ
💡 Background:
Mottling / Spotting คือการกระจายตัวของสีบนผิวเม็ดยาที่ไม่สม่ำเสมอ ปรากฏเป็นจุดด่างสีเข้มและสีอ่อนสลับกัน
🎯 ทำไมข้อนี้ถึงถูก:
ข้อ ก. Mottling/Spotting เกิดจากการละลายหรือกระจายตัวของเม็ดสี (Color pigments / Dyes) ในน้ำยาเคลือบไม่สมบูรณ์ หรือเกิดปรากฏการณ์ Color migration ระหว่างการระเหยของตัวทำละลายขณะอบแห้ง ทำให้เม็ดสีเคลื่อนตัวมารวมกลุ่มกันเป็นหย่อมๆ แก้ไขโดยการใช้ Aluminum lake pigments แทน Water-soluble dyes และปรับอัตราการพ่นสเปรย์และการอบแห้งให้สม่ำเสมอ
🔍 ข้ออื่นผิดเพราะอะไร:
- ข้อ ข. (สารหล่อลื่นน้อย): เกี่ยวข้องกับปัญหา Sticking/Binding ในการตอกยา ไม่เกี่ยวกับจุดด่างสีบนฟิล์ม
- ข้อ ค. (อุณหภูมิต่ำ): ทำให้ฟิล์มแห้งช้าและเหนียว (Sticking) แต่ไม่ใช่สาเหตุหลักของ Spotting
- ข้อ ง. (หม้อเคลือบหมุนเร็ว): ทำให้เกิดการเสียดสีและขอบเม็ดบิ่น (Chipping)
- ข้อ จ. (เม็ดแข็งสูง): ช่วยให้เม็ดทนต่อแรงกระแทกในหม้อเคลือบได้ดีขึ้น ไม่ได้ทำให้เกิด Spotting
📖 Guideline อ้างอิง:
Pharmaceutical Coating Technology &amp; Lieberman's Pharmaceutical Dosage Forms: Tablets
📌 จุดจำก่อนสอบ:
• Mottling / Spotting -&gt; สาเหตุ: เม็ดสีกระจายไม่ดี, การย้ายที่ของสี (Dye migration) -&gt; แก้โดย: ใช้ Insoluble Lake colors แทน Soluble dyes, ผสมน้ำยาเคลือบให้เข้ากันดี</t>
        </is>
      </c>
      <c r="K222" s="100" t="n"/>
      <c r="L222" s="88" t="inlineStr">
        <is>
          <t>Solid Dosage Forms &amp; Manufacturing</t>
        </is>
      </c>
      <c r="M222" s="100" t="inlineStr">
        <is>
          <t>Product</t>
        </is>
      </c>
      <c r="N222" s="88" t="inlineStr">
        <is>
          <t>ข้อสอบจริง Product ปี 2559 ข้อ 23</t>
        </is>
      </c>
      <c r="O222" s="100" t="inlineStr">
        <is>
          <t>ข้อสอบจริง</t>
        </is>
      </c>
      <c r="P222" s="100" t="inlineStr">
        <is>
          <t>ปี 2559</t>
        </is>
      </c>
      <c r="Q222" s="100" t="n"/>
    </row>
    <row r="223" ht="409.6" customHeight="1" s="49">
      <c r="A223" s="100" t="n">
        <v>257</v>
      </c>
      <c r="B223" s="88" t="inlineStr">
        <is>
          <t>โรงงานผลิตยาได้ทำการทดสอบการควบคุมคุณภาพยาเม็ดสองรุ่นการผลิต (Lot 1 และ Lot 2) โดยมีข้อกำหนดมาตรฐานน้ำหนักเม็ดเฉลี่ย 400 mg และข้อกำหนดปริมาณตัวยาสำคัญ (Assay) ต้องอยู่ระหว่าง 90.0 - 110.0% of labeled amount ผลการทดสอบพบว่า: Lot 1 ตรวจพบ %Assay = 97.5%, Lot 2 ตรวจพบ %Assay = 96.25% และการทดสอบ Weight Variation ผ่านเกณฑ์ทั้งสอง Lot จงแปลผลการตัดสินคุณภาพของยาทั้งสองรุ่นการผลิต?</t>
        </is>
      </c>
      <c r="C223" s="100" t="n"/>
      <c r="D223" s="88" t="inlineStr">
        <is>
          <t>ทั้ง Lot 1 และ Lot 2 ผ่านเกณฑ์มาตรฐานการยอมรับทั้งสองรุ่นการผลิต</t>
        </is>
      </c>
      <c r="E223" s="88" t="inlineStr">
        <is>
          <t>Lot 1 ผ่านเกณฑ์มาตรฐาน แต่ Lot 2 ไม่ผ่านเกณฑ์มาตรฐาน</t>
        </is>
      </c>
      <c r="F223" s="88" t="inlineStr">
        <is>
          <t>Lot 1 ไม่ผ่านเกณฑ์มาตรฐาน แต่ Lot 2 ผ่านเกณฑ์มาตรฐาน</t>
        </is>
      </c>
      <c r="G223" s="88" t="inlineStr">
        <is>
          <t>ทั้ง Lot 1 และ Lot 2 ไม่ผ่านเกณฑ์มาตรฐานทั้งสองรุ่นการผลิต</t>
        </is>
      </c>
      <c r="H223" s="34" t="inlineStr">
        <is>
          <t>ไม่สามารถตัดสินได้เนื่องจากต้องรอผลการทดสอบ Microbial limit test ก่อน</t>
        </is>
      </c>
      <c r="I223" s="100" t="n">
        <v>1</v>
      </c>
      <c r="J223" s="88" t="inlineStr">
        <is>
          <t>✅ คำตอบที่ถูกต้อง: ข้อ ก. ทั้ง Lot 1 และ Lot 2 ผ่านเกณฑ์มาตรฐานการยอมรับทั้งสองรุ่นการผลิต
💡 Background:
การตัดสินคุณภาพของรุ่นการผลิตยาสำเร็จรูป (Batch release specification):
1. % Labeled amount (Assay) ต้องอยู่ในช่วง 90.0 - 110.0% (หรือตามที่ monograph กำหนด เช่น 95.0 - 105.0%)
2. Weight variation / Uniformity of dosage units ต้องผ่านเกณฑ์ตาม USP &lt;905&gt;
🎯 ทำไมข้อนี้ถึงถูก:
ข้อ ก.
• Lot 1: %Assay = 97.5% อยู่ในช่วง 90.0 - 110.0% และน้ำหนักสม่ำเสมอ -&gt; ผ่านเกณฑ์ (Pass)
• Lot 2: %Assay = 96.25% อยู่ในช่วง 90.0 - 110.0% และน้ำหนักสม่ำเสมอ -&gt; ผ่านเกณฑ์ (Pass)
ดังนั้นยาทั้งสอง Lot ถือว่าผ่านเกณฑ์มาตรฐานทั้งคู่
🔍 ข้ออื่นผิดเพราะอะไร:
- ข้อ ข, ค, ง. แปลผลผิดพลาด เนื่องจากค่าทั้ง 97.5% และ 96.25% ล้วนอยู่ในช่วงมาตรฐาน 90.0 - 110.0% ทั้งหมด
- ข้อ จ. ข้อมูลที่มีเพียงพอต่อการตัดสินเกณฑ์ Assay และ Weight variation ตามที่โจทย์กำหนด
📖 Guideline อ้างอิง:
United States Pharmacopeia - National Formulary (USP-NF) General Notices &amp; Requirements
📌 จุดจำก่อนสอบ:
• เกณฑ์มาตรฐาน Assay ยาเม็ดส่วนใหญ่: 90.0 - 110.0% of labeled claim (หรือ 95.0 - 105.0% สำหรับยาบางชนิด)</t>
        </is>
      </c>
      <c r="K223" s="100" t="n"/>
      <c r="L223" s="88" t="inlineStr">
        <is>
          <t>Solid Dosage Forms &amp; Manufacturing</t>
        </is>
      </c>
      <c r="M223" s="100" t="inlineStr">
        <is>
          <t>Product</t>
        </is>
      </c>
      <c r="N223" s="88" t="inlineStr">
        <is>
          <t>ข้อสอบจริง Product ปี 2559 ข้อ 25</t>
        </is>
      </c>
      <c r="O223" s="100" t="inlineStr">
        <is>
          <t>ข้อสอบจริง</t>
        </is>
      </c>
      <c r="P223" s="100" t="inlineStr">
        <is>
          <t>ปี 2559</t>
        </is>
      </c>
      <c r="Q223" s="100" t="n"/>
    </row>
    <row r="224" ht="409.6" customHeight="1" s="49">
      <c r="A224" s="100" t="n">
        <v>258</v>
      </c>
      <c r="B224" s="88" t="inlineStr">
        <is>
          <t>จากการประเมินผลการตรวจวิเคราะห์คุณภาพยาเม็ดตามเภสัชตำรับสากล หากพบว่าค่าน้ำหนักยาเม็ดเฉลี่ยและค่าการวิเคราะห์หาปริมาณตัวยาสำคัญ (% Assay) ของยารุ่นผลิต Lot 1 (97.5%) และ Lot 2 (96.25%) อยู่ในเกณฑ์ 90.0 - 110.0% ข้อสรุปที่ถูกต้องตามหลักการประกันคุณภาพ (Quality Assurance) คือข้อใด?</t>
        </is>
      </c>
      <c r="C224" s="100" t="inlineStr">
        <is>
          <t>[แนบรูป: ข้อสอบ Product ปี 2559 รหัสรูปภาพ image118]</t>
        </is>
      </c>
      <c r="D224" s="88" t="inlineStr">
        <is>
          <t>ผลิตภัณฑ์ยาทั้งสอง Lot มีคุณภาพผ่านเกณฑ์มาตรฐานทางเคมีและกายภาพขั้นต้นตามข้อกำหนด</t>
        </is>
      </c>
      <c r="E224" s="88" t="inlineStr">
        <is>
          <t>Lot 1 ต้องถูกปฏิเสธเนื่องจากมีปริมาณตัวยาสำคัญเบี่ยงเบนจาก 100%</t>
        </is>
      </c>
      <c r="F224" s="88" t="inlineStr">
        <is>
          <t>Lot 2 ต้องถูกปฏิเสธเนื่องจากมีปริมาณตัวยาสำคัญต่ำกว่า 97.0%</t>
        </is>
      </c>
      <c r="G224" s="88" t="inlineStr">
        <is>
          <t>ต้องส่งยาทั้งสอง Lot ไปทำลายทิ้งเนื่องจากไม่ตรงตามเป้าหมาย 100.0%</t>
        </is>
      </c>
      <c r="H224" s="88" t="inlineStr">
        <is>
          <t>ต้องทำการตอกยาใหม่ทั้งหมดเพื่อปรับน้ำหนักให้ตรงเป้าหมาย</t>
        </is>
      </c>
      <c r="I224" s="100" t="n">
        <v>1</v>
      </c>
      <c r="J224" s="88" t="inlineStr">
        <is>
          <t>✅ คำตอบที่ถูกต้อง: ข้อ ก. ผลิตภัณฑ์ยาทั้งสอง Lot มีคุณภาพผ่านเกณฑ์มาตรฐานทางเคมีและกายภาพขั้นต้นตามข้อกำหนด
💡 Background:
ในกระบวนการผลิตทางเภสัชกรรม ปริมาณตัวยาสำคัญในแต่ละรุ่นการผลิตไม่จำเป็นต้องได้ 100.0% เป๊ะ แต่ต้องอยู่ภายในขอบเขตการยอมรับ (Acceptance criteria) ที่ระบุไว้ในเภสัชตำรับ
🎯 ทำไมข้อนี้ถึงถูก:
ข้อ ก. เนื่องจากค่าการตรวจวิเคราะห์ของ Lot 1 (97.5%) และ Lot 2 (96.25%) อยู่ภายในเกณฑ์มาตรฐาน 90.0 - 110.0% ของปริมาณที่ระบุบนฉลาก จึงถือว่าผลิตภัณฑ์ทั้งสองรุ่นมีคุณภาพผ่านเกณฑ์มาตรฐาน
🔍 ข้ออื่นผิดเพราะอะไร:
- ข้อ ข, ค, ง. เข้าใจผิดเกี่ยวกับเกณฑ์ยอมรับ เพราะเภสัชตำรับอนุญาตให้มีความเบี่ยงเบนได้ตามช่วงที่กำหนด
- ข้อ จ. ยาที่ผ่านเกณฑ์แล้วไม่ต้องนำไปตอกใหม่
📖 Guideline อ้างอิง:
PIC/S Guide to Good Manufacturing Practice for Medicinal Products &amp; USP-NF General Notices
📌 จุดจำก่อนสอบ:
• มาตรฐานคุณภาพยาดูที่ขอบเขตการยอมรับ (Specification limits) หากอยู่ในช่วงถือว่าผ่านเกณฑ์ (Acceptable)</t>
        </is>
      </c>
      <c r="K224" s="100" t="n"/>
      <c r="L224" s="88" t="inlineStr">
        <is>
          <t>Solid Dosage Forms &amp; Manufacturing</t>
        </is>
      </c>
      <c r="M224" s="100" t="inlineStr">
        <is>
          <t>Product</t>
        </is>
      </c>
      <c r="N224" s="88" t="inlineStr">
        <is>
          <t>ข้อสอบจริง Product ปี 2559 ข้อ 18</t>
        </is>
      </c>
      <c r="O224" s="100" t="inlineStr">
        <is>
          <t>ข้อสอบจริง</t>
        </is>
      </c>
      <c r="P224" s="100" t="inlineStr">
        <is>
          <t>ปี 2559</t>
        </is>
      </c>
      <c r="Q224" s="100" t="n"/>
    </row>
    <row r="225" ht="409.6" customHeight="1" s="49">
      <c r="A225" s="100" t="n">
        <v>259</v>
      </c>
      <c r="B225" s="88" t="inlineStr">
        <is>
          <t>ยาต้านไวรัส GPO-vir S 30 มีปัญหาความแปรปรวนของน้ำหนักยาเม็ดในแต่ละหน่วยไม่เท่ากัน (Weight variation) ซึ่งมีสาเหตุมาจากการไหลตัวของผงยาลงสู่เบ้าตอกไม่สม่ำเสมอ ควรเติมสารช่วยชนิดใดเพื่อปรับปรุงการไหลของผงยา?</t>
        </is>
      </c>
      <c r="C225" s="100" t="n"/>
      <c r="D225" s="88" t="inlineStr">
        <is>
          <t>Colloidal silicon dioxide (Aerosil)</t>
        </is>
      </c>
      <c r="E225" s="88" t="inlineStr">
        <is>
          <t>Lactose monohydrate</t>
        </is>
      </c>
      <c r="F225" s="88" t="inlineStr">
        <is>
          <t>Sodium starch glycolate</t>
        </is>
      </c>
      <c r="G225" s="88" t="inlineStr">
        <is>
          <t>Hydroxypropyl methylcellulose</t>
        </is>
      </c>
      <c r="H225" s="88" t="inlineStr">
        <is>
          <t>Polyvinylpyrrolidone</t>
        </is>
      </c>
      <c r="I225" s="100" t="n">
        <v>1</v>
      </c>
      <c r="J225" s="88" t="inlineStr">
        <is>
          <t>✅ คำตอบที่ถูกต้อง: ข้อ ก. Colloidal silicon dioxide (Aerosil)
💡 Background:
ปัญหา Weight variation ในยาต้านไวรัสสูตรผสมมักเกิดจากคุณสมบัติการไหลที่ไม่ดีของผงยาสำคัญ
🎯 ทำไมข้อนี้ถึงถูก:
ข้อ ก. Colloidal silicon dioxide (Aerosil) เป็นสารช่วยการไหล (Glidant) ที่ช่วยลดแรงเสียดทานระหว่างอนุภาคผงยา ทำให้แกรนูลไหลลงสู่เบ้าตอกได้อย่างรวดเร็วและสม่ำเสมอ จึงแก้ปัญหาน้ำหนักเม็ดยาไม่เท่ากันได้อย่างตรงจุด
🔍 ข้ออื่นผิดเพราะอะไร:
- ข้อ ข. (Lactose): เป็น Diluent
- ข้อ ค. (Sodium starch glycolate): เป็น Superdisintegrant
- ข้อ ง. (HPMC): เป็น Binder หรือ Film former
- ข้อ จ. (PVP): เป็น Binder
📖 Guideline อ้างอิง:
Handbook of Pharmaceutical Excipients (9th Edition)
📌 จุดจำก่อนสอบ:
• ปัญหายาน้ำหนักไม่เท่ากัน (Weight variation) -&gt; เติม Glidant: Colloidal silicon dioxide (0.1-0.5%) หรือ Talc (1-5%)</t>
        </is>
      </c>
      <c r="K225" s="100" t="n"/>
      <c r="L225" s="88" t="inlineStr">
        <is>
          <t>Solid Dosage Forms &amp; Manufacturing</t>
        </is>
      </c>
      <c r="M225" s="100" t="inlineStr">
        <is>
          <t>Product</t>
        </is>
      </c>
      <c r="N225" s="88" t="inlineStr">
        <is>
          <t>ข้อสอบจริง Product ปี 2559 ข้อ 4</t>
        </is>
      </c>
      <c r="O225" s="100" t="inlineStr">
        <is>
          <t>ข้อสอบจริง</t>
        </is>
      </c>
      <c r="P225" s="100" t="inlineStr">
        <is>
          <t>ปี 2559</t>
        </is>
      </c>
      <c r="Q225" s="100" t="n"/>
    </row>
    <row r="226" ht="409.6" customHeight="1" s="49">
      <c r="A226" s="100" t="n">
        <v>260</v>
      </c>
      <c r="B226" s="88" t="inlineStr">
        <is>
          <t>จงเรียงลำดับขั้นตอนกระบวนการเคลือบน้ำตาลของยาเม็ด (Sugar coating process) ตามลำดับที่ถูกต้องตั้งแต่เริ่มต้นจนเสร็จสิ้น?</t>
        </is>
      </c>
      <c r="C226" s="100" t="n"/>
      <c r="D226" s="88" t="inlineStr">
        <is>
          <t>Sealing -&gt; Subcoating -&gt; Grossing (Smoothing) -&gt; Color coating -&gt; Polishing</t>
        </is>
      </c>
      <c r="E226" s="88" t="inlineStr">
        <is>
          <t>Subcoating -&gt; Sealing -&gt; Grossing -&gt; Color coating -&gt; Polishing</t>
        </is>
      </c>
      <c r="F226" s="88" t="inlineStr">
        <is>
          <t>Sealing -&gt; Subcoating -&gt; Color coating -&gt; Grossing -&gt; Polishing</t>
        </is>
      </c>
      <c r="G226" s="88" t="inlineStr">
        <is>
          <t>Grossing -&gt; Sealing -&gt; Subcoating -&gt; Color coating -&gt; Polishing</t>
        </is>
      </c>
      <c r="H226" s="88" t="inlineStr">
        <is>
          <t>Sealing -&gt; Grossing -&gt; Subcoating -&gt; Polishing -&gt; Color coating</t>
        </is>
      </c>
      <c r="I226" s="100" t="n">
        <v>1</v>
      </c>
      <c r="J226" s="88" t="inlineStr">
        <is>
          <t>✅ คำตอบที่ถูกต้อง: ข้อ ก. Sealing -&gt; Subcoating -&gt; Grossing (Smoothing) -&gt; Color coating -&gt; Polishing
💡 Background:
กระบวนการเคลือบน้ำตาล (Sugar coating) เป็นเทคนิคดั้งเดิมที่ประกอบด้วย 5 ขั้นตอนหลักตามลำดับ เพื่อเปลี่ยนแกนยาเม็ดขรุขระให้เป็นเม็ดยาเคลือบน้ำตาลที่มนเรียบ สวยงาม และเป็นมันเงา
🎯 ทำไมข้อนี้ถึงถูก:
ข้อ ก. ลำดับขั้นตอนที่ถูกต้องคือ:
1. Sealing (Sealing coat): เคลือบสารกันความชื้น เช่น Shellac หรือ Zein เพื่อป้องกันไม่ให้น้ำเชื่อมซึมเข้าทำลายแกนยา
2. Subcoating: เคลือบสร้างความหนาและลบเหลี่ยมขอบเม็ดให้โค้งมนด้วยน้ำเชื่อมข้นร่วมกับผง Subcoating powder (เช่น Talc, Calcium carbonate) ทำให้น้ำหนักเม็ดเพิ่มขึ้น 50 - 100%
3. Grossing / Smoothing: เคลือบน้ำเชื่อมบริสุทธิ์เพื่อปรับผิวหน้าให้เรียบเนียนสม่ำเสมอ
4. Color coating: เคลือบน้ำเชื่อมผสมสารแต่งสีเพื่อความสวยงาม
5. Polishing: ขัดเงาผิวเม็ดด้วยขี้ผึ้ง (Beeswax / Carnauba wax) ในหม้อขัดเงา
🔍 ข้ออื่นผิดเพราะอะไร:
- ข้อ ข, ค, ง, จ. เรียงลำดับขั้นตอนสลับกันผิดหลักการเคลือบน้ำตาลมาตรฐานสากล
📖 Guideline อ้างอิง:
Lieberman's Pharmaceutical Dosage Forms: Tablets &amp; Ansel's Pharmaceutical Dosage Forms
📌 จุดจำก่อนสอบ:
• ท่องจำลำดับ Sugar Coating:
  "Seal -&gt; Sub -&gt; Smooth (Gross) -&gt; Color -&gt; Polish"
  (ซีลกันชื้น -&gt; ซับพอกหนา -&gt; ลูบผิวเรียบ -&gt; ลงสีสวย -&gt; ขัดเงาวาว)</t>
        </is>
      </c>
      <c r="K226" s="100" t="n"/>
      <c r="L226" s="88" t="inlineStr">
        <is>
          <t>Solid Dosage Forms &amp; Manufacturing</t>
        </is>
      </c>
      <c r="M226" s="100" t="inlineStr">
        <is>
          <t>Product</t>
        </is>
      </c>
      <c r="N226" s="88" t="inlineStr">
        <is>
          <t>ข้อสอบจริง Product ปี 2559 ข้อ 10</t>
        </is>
      </c>
      <c r="O226" s="100" t="inlineStr">
        <is>
          <t>ข้อสอบจริง</t>
        </is>
      </c>
      <c r="P226" s="100" t="inlineStr">
        <is>
          <t>ปี 2559</t>
        </is>
      </c>
      <c r="Q226" s="100" t="n"/>
    </row>
    <row r="227" ht="409.6" customHeight="1" s="49">
      <c r="A227" s="100" t="n">
        <v>268</v>
      </c>
      <c r="B227" s="88" t="inlineStr">
        <is>
          <t>ตามเภสัชตำรับ (Pharmacopoeia Monograph) การหาปริมาณสารสำคัญ (Assay) ของยาเม็ดแอสไพริน (Aspirin tablets) ใช้วิธีการไทเทรตแบบใด</t>
        </is>
      </c>
      <c r="C227" s="100" t="n"/>
      <c r="D227" s="88" t="inlineStr">
        <is>
          <t>Residual (Back) acid-base titration</t>
        </is>
      </c>
      <c r="E227" s="88" t="inlineStr">
        <is>
          <t>Direct acid-base titration</t>
        </is>
      </c>
      <c r="F227" s="88" t="inlineStr">
        <is>
          <t>Complexometric titration</t>
        </is>
      </c>
      <c r="G227" s="88" t="inlineStr">
        <is>
          <t>Precipitation titration</t>
        </is>
      </c>
      <c r="H227" s="88" t="inlineStr">
        <is>
          <t>Non-aqueous acid-base titration</t>
        </is>
      </c>
      <c r="I227" s="100" t="n">
        <v>1</v>
      </c>
      <c r="J227" s="88" t="inlineStr">
        <is>
          <t>✅ คำตอบที่ถูกต้อง: ข้อ ก. Residual (Back) acid-base titration
💡 Background:
Aspirin (Acetylsalicylic acid) มีโครงสร้างเป็นทั้งกรดคาร์บอกซิลิกอิสระและมีหมู่เอสเทอร์ (Ester group) อยู่ในโมเลกุล
🎯 ทำไมข้อนี้ถึงถูก:
การตรวจวิเคราะห์หาปริมาณของ Aspirin ตามตำรับ USP/BP ใช้วิธี Residual (Back) Titration โดยเติมสารละลาย Sodium hydroxide (NaOH) มาตรฐานในปริมาณที่มากเกินพอ (Excess) แล้วนำไปให้ความร้อนเพื่อเกิดปฏิกิริยา Saponification ไฮโดรไลซ์หมู่ Ester ของ Aspirin ให้กลายเป็น Salicylate และ Acetate จากนั้นจึงนำเบส NaOH ส่วนที่เหลือเกินมาไทเทรตย้อนกลับด้วยสารละลายกรดมาตรฐาน Sulfuric acid (H2SO4) หรือ HCl โดยใช้ Phenolphthalein เป็นอินดิเคเตอร์
🔍 ข้ออื่นผิดเพราะอะไร:
• ข้อ ข. (Direct acid-base titration): ใช้ได้เฉพาะกับ Aspirin บริสุทธิ์ที่ไม่ผ่านการเก็บนาน เพราะหากเกิด hydrolysis บางส่วนจะทำให้ผลคลาดเคลื่อน
• ข้อ ค. (Complexometric): ใช้สำหรับการหาปริมาณโลหะ เช่น Ca2+, Mg2+, Zn2+ ด้วย EDTA
• ข้อ ง. (Precipitation titration): เช่น Fajans, Volhard หรือ Mohr method สำหรับหาไอออน Halide
• ข้อ จ. (Non-aqueous): ใช้สำหรับวิเคราะห์สารที่เป็นเบสอ่อนหรือกรดอ่อนมากๆ ที่ไม่แตกตัวในน้ำ
📖 Guideline อ้างอิง:
United States Pharmacopeia (USP-NF Monograph: Aspirin Tablets) &amp; British Pharmacopoeia (BP)
📌 จุดจำก่อนสอบ:
• Aspirin Assay: Residual (Back) Alkaline Titration ผ่านปฏิกิริยา Saponification ของ ester bond
• Degradation Product: Aspirin สลายตัวด้วยความชื้นเกิดเป็น Salicylic acid (ตรวจด้วย FeCl3 ได้สีม่วง) และ Acetic acid (กลิ่นน้ำส้มสายชู)</t>
        </is>
      </c>
      <c r="K227" s="100" t="n"/>
      <c r="L227" s="88" t="inlineStr">
        <is>
          <t>Medicinal Chemistry &amp; Quality Analysis</t>
        </is>
      </c>
      <c r="M227" s="100" t="inlineStr">
        <is>
          <t>Clinic</t>
        </is>
      </c>
      <c r="N227" s="88" t="inlineStr">
        <is>
          <t>PLE-CC1 ปี 2566 Day 1 ข้อ 23</t>
        </is>
      </c>
      <c r="O227" s="100" t="n"/>
      <c r="P227" s="100" t="n"/>
      <c r="Q227" s="100" t="n"/>
    </row>
    <row r="228" ht="409.6" customHeight="1" s="49">
      <c r="A228" s="100" t="n">
        <v>270</v>
      </c>
      <c r="B228" s="88" t="inlineStr">
        <is>
          <t>เภสัชกรโรงงานต้องการผลิตตำหรับ milk of magnesia เครื่องมือใดต่อไปนี้เหมาะสมที่สุด</t>
        </is>
      </c>
      <c r="C228" s="100" t="n"/>
      <c r="D228" s="88" t="inlineStr">
        <is>
          <t>Sigma blade mixer</t>
        </is>
      </c>
      <c r="E228" s="88" t="inlineStr">
        <is>
          <t>Planetary mixer</t>
        </is>
      </c>
      <c r="F228" s="88" t="inlineStr">
        <is>
          <t>Tubine mixer</t>
        </is>
      </c>
      <c r="G228" s="88" t="inlineStr">
        <is>
          <t>Agitator mixer</t>
        </is>
      </c>
      <c r="H228" s="88" t="inlineStr">
        <is>
          <t>Fluidized bed mixers</t>
        </is>
      </c>
      <c r="I228" s="100" t="inlineStr">
        <is>
          <t>1</t>
        </is>
      </c>
      <c r="J228" s="88" t="inlineStr">
        <is>
          <t>✅ คำตอบที่ถูกต้อง: ข้อ ก. Sigma blade mixer
💡 Background:
การผลิตตำรับยาน้ำแขวนตะกอน (Suspension) เช่น Milk of Magnesia ในระดับอุตสาหกรรม ต้องใช้เครื่องมือลดขนาดอนุภาคและกระจายตัว เช่น Colloid mill หรือ Homogenizer เพื่อให้ได้อนุภาคที่ละเอียดสม่ำเสมอและไม่ตกตะกอนแข็งตัว (Caking)
🎯 ทำไมข้อนี้ถึงถูก:
Sigma blade mixer การเลือก Sigma blade mixer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(Sigma blade mixer): Sigma blade mixer เหมาะสำหรับการผสมสารที่มีความหนืดสูงมากๆ เช่น การนวดแป้งหรือยาขี้ผึ้ง ไม่เหมาะกับยาน้ำแขวนตะกอน
• ข้อ ข. (Planetary mixer): Planetary mixer นิยมใช้กับการผสมผงยา ยาครีม หรือแกรนูล ที่ไม่ต้องการแรงเฉือนในระดับสูงเท่ายาน้ำ
• ข้อ ค. (Tubine mixer): Turbine mixer มักใช้สำหรับของเหลวที่หนืดปานกลาง แต่สำหรับยาน้ำแขวนตะกอน Agitator mixer มักให้ผลการกระจายตัวได้เหมาะสมกว่า
• ข้อ จ. (Fluidized bed mixers): Fluidized bed mixer ใช้สำหรับการทำให้แห้งและพ่นเคลือบอนุภาคผงยา ไม่ใช่สำหรับการผสมยาน้ำแขวนตะกอน
📖 Guideline อ้างอิง:
Remington: The Science and Practice of Pharmacy (Pharmaceutical Manufacturing &amp; Dispersed Systems)
📌 จุดจำก่อนสอบ:
• Colloid mill และ Homogenizer เหมาะสำหรับการผลิตยาน้ำแขวนตะกอน (Suspension) และอิมัลชัน</t>
        </is>
      </c>
      <c r="K228" s="100" t="n"/>
      <c r="L228" s="88" t="inlineStr">
        <is>
          <t>Hypertension</t>
        </is>
      </c>
      <c r="M228" s="100" t="inlineStr">
        <is>
          <t>Clinic</t>
        </is>
      </c>
      <c r="N228" s="88" t="inlineStr">
        <is>
          <t>ข้อ 114 (Pharmtutor_2024_Set2.md)</t>
        </is>
      </c>
      <c r="O228" s="100" t="n"/>
      <c r="P228" s="100" t="n"/>
      <c r="Q228" s="100" t="n"/>
    </row>
    <row r="229" ht="409.6" customHeight="1" s="49">
      <c r="A229" s="100" t="n">
        <v>271</v>
      </c>
      <c r="B229" s="88" t="inlineStr">
        <is>
          <t>กำหนดค่า Q=80% เม็ดยา warfarin 5 mg นำมา 6 เม็ด N1=4.5, N2=4.5, N3=5.25, N4=4.75, N5=5.25, N6=4.0 จะสรุปได้ว่าอย่างไร</t>
        </is>
      </c>
      <c r="C229" s="100" t="n"/>
      <c r="D229" s="88" t="inlineStr">
        <is>
          <t>ผ่าน S1</t>
        </is>
      </c>
      <c r="E229" s="88" t="inlineStr">
        <is>
          <t>ไม่ผ่าน S1 เนื่องจากมียา 1 เม็ดที่อยู่ต ่ากว่า Q+5</t>
        </is>
      </c>
      <c r="F229" s="88" t="inlineStr">
        <is>
          <t>ไม่ผ่าน S1 เนื่องจากมียา 4 เม็ดที่อยู่ต ่ากว่า Q+5</t>
        </is>
      </c>
      <c r="G229" s="88" t="inlineStr">
        <is>
          <t>ไม่ผ่าน S1 ต้องเพิ่มยาอีก 6 เม็ด</t>
        </is>
      </c>
      <c r="H229" s="88" t="inlineStr">
        <is>
          <t>............................</t>
        </is>
      </c>
      <c r="I229" s="100" t="inlineStr">
        <is>
          <t>1</t>
        </is>
      </c>
      <c r="J229" s="88" t="inlineStr">
        <is>
          <t>✅ คำตอบที่ถูกต้อง: ข้อ ก. ผ่าน S1
💡 Background:
เกณฑ์มาตรฐานการทดสอบการละลาย (Dissolution test) ตามเภสัชตำรับ USP &lt;711&gt;: ในขั้น S1 ทดสอบ 6 หน่วย แต่ละหน่วยต้องละลายไม่น้อยกว่า Q + 5% หากไม่ผ่าน ต้องทดสอบต่อในขั้น S2 อีก 6 หน่วย โดยเฉลี่ย 12 หน่วยต้องไม่น้อยกว่า Q และไม่มีหน่วยใดน้อยกว่า Q - 15%
🎯 ทำไมข้อนี้ถึงถูก:
ผ่าน S1 การเลือก ผ่าน S1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(ผ่าน S1): การผ่าน S1 ของการประเมิน Content uniformity คือต้องไม่มีเม็ดใดตกขอบเกณฑ์เกินค่า Q แต่นี่มีบางเม็ดที่ตกเกณฑ์ไป
• ข้อ ข. (ไม่ผ่าน S1 เนื่องจากมียา 1 เม็ดที่อยู่ต ่ากว่า Q+5): ไม่ผ่าน S1 เนื่องจากมียา 1 เม็ดที่ต่ำกว่า Q+5 ไม่ถูกต้องตามเกณฑ์มาตรฐานของเภสัชตำรับ
• ข้อ ค. (ไม่ผ่าน S1 เนื่องจากมียา 4 เม็ดที่อยู่ต ่ากว่า Q+5): ไม่ผ่าน S1 เนื่องจากมี 4 เม็ดต่ำกว่า Q+5 เป็นการประเมินที่ผิดจากเกณฑ์ทดสอบความสม่ำเสมอของตัวยา
• ข้อ ง. (ไม่ผ่าน S1 ต้องเพิ่มยาอีก 6 เม็ด): การไม่ผ่าน S1 จะต้องไปทดสอบ S2 โดยเพิ่มตัวอย่างยาอีก 24 เม็ด ไม่ใช่ 6 เม็ด
📖 Guideline อ้างอิง:
The United States Pharmacopeia USP &lt;711&gt; Dissolution (Acceptance Table 1)
📌 จุดจำก่อนสอบ:
• เกณฑ์ USP &lt;711&gt;: S1 (n=6) ทุกหน่วย &gt;= Q+5%, S2 (n=12 รวม) ค่าเฉลี่ย &gt;= Q และไม่มีหน่วยใด &lt; Q-15%</t>
        </is>
      </c>
      <c r="K229" s="100" t="n"/>
      <c r="L229" s="88" t="inlineStr">
        <is>
          <t>Hypertension</t>
        </is>
      </c>
      <c r="M229" s="100" t="inlineStr">
        <is>
          <t>Clinic</t>
        </is>
      </c>
      <c r="N229" s="88" t="inlineStr">
        <is>
          <t>ข้อ 1 (PLE_CC1_2555 Day 1.md)</t>
        </is>
      </c>
      <c r="O229" s="100" t="n"/>
      <c r="P229" s="100" t="n"/>
      <c r="Q229" s="100" t="n"/>
    </row>
    <row r="230" ht="409.6" customHeight="1" s="49">
      <c r="A230" s="62" t="n">
        <v>272</v>
      </c>
      <c r="B230" s="78" t="inlineStr">
        <is>
          <t>[]
จากสูตรตำรับนี้
Rx. AAA 300 mg
Lactose 500 mg
Corn starch 10%
คำถาม: ถ้าตำรับยาเม็ดที่ได้แตกตัวไม่ดีจะแก้ไขอย่างไร</t>
        </is>
      </c>
      <c r="C230" s="62" t="inlineStr"/>
      <c r="D230" s="78" t="inlineStr">
        <is>
          <t>เปลี่ยน lactose เป็น sodium starch glycolate</t>
        </is>
      </c>
      <c r="E230" s="78" t="inlineStr">
        <is>
          <t>เปลี่ยน lactose เป็น cross carmellose Na</t>
        </is>
      </c>
      <c r="F230" s="78" t="inlineStr">
        <is>
          <t>เปลี่ยน corn starch เป็น sodium starch glycolate</t>
        </is>
      </c>
      <c r="G230" s="78" t="inlineStr">
        <is>
          <t>เปลี่ยน corn starch เป็น cross carmellose Na</t>
        </is>
      </c>
      <c r="H230" s="78" t="inlineStr">
        <is>
          <t>เปลี่ยน corn starch เป็น PVP</t>
        </is>
      </c>
      <c r="I230" s="62" t="inlineStr">
        <is>
          <t>3</t>
        </is>
      </c>
      <c r="J230" s="78" t="inlineStr">
        <is>
          <t xml:space="preserve">✅ คำตอบที่ถูกต้อง: ข้อ ค. เปลี่ยน corn starch เป็น sodium starch glycolate
🎯 ทำไมข้อนี้ถึงถูก:
🔍 ข้ออื่นผิดเพราะอะไร:
</t>
        </is>
      </c>
      <c r="K230" s="62" t="inlineStr"/>
      <c r="L230" s="78" t="inlineStr">
        <is>
          <t>Solid Dosage Forms: Tablets</t>
        </is>
      </c>
      <c r="M230" s="62" t="inlineStr">
        <is>
          <t>Product</t>
        </is>
      </c>
      <c r="N230" s="78" t="inlineStr">
        <is>
          <t>[SOURCE: Pharma Plus เล่มม่วง 2 - ข้อสอบย้อนหลังปี 2558 วันที่ 1 ข้อ 9]</t>
        </is>
      </c>
      <c r="O230" s="62" t="inlineStr">
        <is>
          <t>ข้อสอบเก่า</t>
        </is>
      </c>
      <c r="P230" s="62" t="inlineStr">
        <is>
          <t>2558</t>
        </is>
      </c>
    </row>
    <row r="231" ht="409.6" customHeight="1" s="49">
      <c r="A231" s="62" t="n">
        <v>273</v>
      </c>
      <c r="B231" s="78" t="inlineStr">
        <is>
          <t>ยาเม็ด A เมื่อเคลือบฟิล์มแล้วเกิดฟิล์มฉีกขาดออกจากกัน (peeling) จะแก้ปัญหาอย่างไร</t>
        </is>
      </c>
      <c r="C231" s="62" t="inlineStr"/>
      <c r="D231" s="78" t="inlineStr">
        <is>
          <t>spray น้ำยาเคลือบให้ช้าลง</t>
        </is>
      </c>
      <c r="E231" s="78" t="inlineStr">
        <is>
          <t>ลดปริมาณ polymer ของตำรับ</t>
        </is>
      </c>
      <c r="F231" s="78" t="inlineStr">
        <is>
          <t>เติม talcum ไปในตำรับเคลือบฟิล์ม</t>
        </is>
      </c>
      <c r="G231" s="78" t="inlineStr">
        <is>
          <t>เติม PEG ไปในตำรับเคลือบฟิล์ม</t>
        </is>
      </c>
      <c r="H231" s="78" t="inlineStr">
        <is>
          <t>ลดระยะทางระหว่างหัวสเปรย์กับเม็ดยา</t>
        </is>
      </c>
      <c r="I231" s="62" t="inlineStr">
        <is>
          <t>4</t>
        </is>
      </c>
      <c r="J231" s="78" t="inlineStr">
        <is>
          <t xml:space="preserve">✅ คำตอบที่ถูกต้อง: ข้อ ง. เติม PEG ไปในตำรับเคลือบฟิล์ม
🎯 ทำไมข้อนี้ถึงถูก:
🔍 ข้ออื่นผิดเพราะอะไร:
</t>
        </is>
      </c>
      <c r="K231" s="62" t="inlineStr"/>
      <c r="L231" s="78" t="inlineStr">
        <is>
          <t>Film Coating Technology</t>
        </is>
      </c>
      <c r="M231" s="62" t="inlineStr">
        <is>
          <t>Product</t>
        </is>
      </c>
      <c r="N231" s="78" t="inlineStr">
        <is>
          <t>[SOURCE: Pharma Plus เล่มม่วง 2 - ข้อสอบย้อนหลังปี 2558 วันที่ 1 ข้อ 27]</t>
        </is>
      </c>
      <c r="O231" s="62" t="inlineStr">
        <is>
          <t>ข้อสอบเก่า</t>
        </is>
      </c>
      <c r="P231" s="62" t="inlineStr">
        <is>
          <t>2558</t>
        </is>
      </c>
    </row>
    <row r="232" ht="409.6" customHeight="1" s="49">
      <c r="A232" s="62" t="n">
        <v>274</v>
      </c>
      <c r="B232" s="78" t="inlineStr">
        <is>
          <t>[]
Theophylline SR มีส่วนประกอบดังนี้ theophylline, lactose monohydrate, HPMC, PVP K30, magnesium stearate, isopropyl alcohol
คำถาม: สารใดเป็นสารก่อ matrix</t>
        </is>
      </c>
      <c r="C232" s="62" t="inlineStr"/>
      <c r="D232" s="78" t="inlineStr">
        <is>
          <t>Lactose monohydrate</t>
        </is>
      </c>
      <c r="E232" s="78" t="inlineStr">
        <is>
          <t>HPMC</t>
        </is>
      </c>
      <c r="F232" s="78" t="inlineStr">
        <is>
          <t>PVP K30</t>
        </is>
      </c>
      <c r="G232" s="78" t="inlineStr">
        <is>
          <t>Magnesium stearate</t>
        </is>
      </c>
      <c r="H232" s="78" t="inlineStr">
        <is>
          <t>Isopropyl alcohol</t>
        </is>
      </c>
      <c r="I232" s="62" t="inlineStr">
        <is>
          <t>2</t>
        </is>
      </c>
      <c r="J232" s="78" t="inlineStr">
        <is>
          <t xml:space="preserve">✅ คำตอบที่ถูกต้อง: ข้อ ข. HPMC
🎯 ทำไมข้อนี้ถึงถูก:
🔍 ข้ออื่นผิดเพราะอะไร:
</t>
        </is>
      </c>
      <c r="K232" s="62" t="inlineStr"/>
      <c r="L232" s="78" t="inlineStr">
        <is>
          <t>Modified Release Formulations</t>
        </is>
      </c>
      <c r="M232" s="62" t="inlineStr">
        <is>
          <t>Product</t>
        </is>
      </c>
      <c r="N232" s="78" t="inlineStr">
        <is>
          <t>[SOURCE: Pharma Plus เล่มม่วง 2 - ข้อสอบย้อนหลังปี 2558 วันที่ 1 ข้อ 33]</t>
        </is>
      </c>
      <c r="O232" s="62" t="inlineStr">
        <is>
          <t>ข้อสอบเก่า</t>
        </is>
      </c>
      <c r="P232" s="62" t="inlineStr">
        <is>
          <t>2558</t>
        </is>
      </c>
    </row>
    <row r="233" ht="409.6" customHeight="1" s="49">
      <c r="A233" s="62" t="n">
        <v>275</v>
      </c>
      <c r="B233" s="78" t="inlineStr">
        <is>
          <t>อนุภาคของ inhaled powder ควรเป็นเท่าใด</t>
        </is>
      </c>
      <c r="C233" s="62" t="inlineStr"/>
      <c r="D233" s="78" t="inlineStr">
        <is>
          <t>&gt; 10 micron</t>
        </is>
      </c>
      <c r="E233" s="78" t="inlineStr">
        <is>
          <t>6-10 micron</t>
        </is>
      </c>
      <c r="F233" s="78" t="inlineStr">
        <is>
          <t>1-6 micron</t>
        </is>
      </c>
      <c r="G233" s="78" t="inlineStr">
        <is>
          <t>0.1 - 1 micron</t>
        </is>
      </c>
      <c r="H233" s="78" t="inlineStr">
        <is>
          <t>0.1 - 0.5 micron</t>
        </is>
      </c>
      <c r="I233" s="62" t="inlineStr">
        <is>
          <t>3</t>
        </is>
      </c>
      <c r="J233" s="78" t="inlineStr">
        <is>
          <t xml:space="preserve">✅ คำตอบที่ถูกต้อง: ข้อ ค. 1-6 micron
🎯 ทำไมข้อนี้ถึงถูก:
🔍 ข้ออื่นผิดเพราะอะไร:
</t>
        </is>
      </c>
      <c r="K233" s="62" t="inlineStr"/>
      <c r="L233" s="78" t="inlineStr">
        <is>
          <t>Pulmonary Drug Delivery</t>
        </is>
      </c>
      <c r="M233" s="62" t="inlineStr">
        <is>
          <t>Product</t>
        </is>
      </c>
      <c r="N233" s="78" t="inlineStr">
        <is>
          <t>[SOURCE: Pharma Plus เล่มม่วง 2 - ข้อสอบย้อนหลังปี 2558 วันที่ 1 ข้อ 34]</t>
        </is>
      </c>
      <c r="O233" s="62" t="inlineStr">
        <is>
          <t>ข้อสอบเก่า</t>
        </is>
      </c>
      <c r="P233" s="62" t="inlineStr">
        <is>
          <t>2558</t>
        </is>
      </c>
    </row>
    <row r="234" ht="409.6" customHeight="1" s="49">
      <c r="A234" s="62" t="n">
        <v>276</v>
      </c>
      <c r="B234" s="78" t="inlineStr">
        <is>
          <t>ข้อใดถูกต้องเกี่ยวกับ MDI</t>
        </is>
      </c>
      <c r="C234" s="62" t="inlineStr"/>
      <c r="D234" s="78" t="inlineStr">
        <is>
          <t>ไม่จำเป็นต้องใช้ propellant</t>
        </is>
      </c>
      <c r="E234" s="78" t="inlineStr">
        <is>
          <t>กำจัดโดยการเผา</t>
        </is>
      </c>
      <c r="F234" s="78" t="inlineStr">
        <is>
          <t>การสูดพ่นไม่ต้องสัมพันธ์กับการกดกระบอกยา</t>
        </is>
      </c>
      <c r="G234" s="78" t="inlineStr">
        <is>
          <t>มี valve ควบคุมการปิดเปิด</t>
        </is>
      </c>
      <c r="H234" s="78" t="inlineStr">
        <is>
          <t>ใช้ lactose เป็น carrier</t>
        </is>
      </c>
      <c r="I234" s="62" t="inlineStr">
        <is>
          <t>4</t>
        </is>
      </c>
      <c r="J234" s="78" t="inlineStr">
        <is>
          <t xml:space="preserve">✅ คำตอบที่ถูกต้อง: ข้อ ง. มี valve ควบคุมการปิดเปิด
🎯 ทำไมข้อนี้ถึงถูก:
🔍 ข้ออื่นผิดเพราะอะไร:
</t>
        </is>
      </c>
      <c r="K234" s="62" t="inlineStr"/>
      <c r="L234" s="78" t="inlineStr">
        <is>
          <t>Aerosols &amp; Inhalers</t>
        </is>
      </c>
      <c r="M234" s="62" t="inlineStr">
        <is>
          <t>Product</t>
        </is>
      </c>
      <c r="N234" s="78" t="inlineStr">
        <is>
          <t>[SOURCE: Pharma Plus เล่มม่วง 2 - ข้อสอบย้อนหลังปี 2558 วันที่ 1 ข้อ 36]</t>
        </is>
      </c>
      <c r="O234" s="62" t="inlineStr">
        <is>
          <t>ข้อสอบเก่า</t>
        </is>
      </c>
      <c r="P234" s="62" t="inlineStr">
        <is>
          <t>2558</t>
        </is>
      </c>
    </row>
    <row r="235" ht="409.6" customHeight="1" s="49">
      <c r="A235" s="62" t="n">
        <v>277</v>
      </c>
      <c r="B235" s="78" t="inlineStr">
        <is>
          <t>[กรณีศึกษา 6 (ต่อเนื่อง)]
ยาเม็ด Calcium Carbonate (CaCO3) ขนาด 1,000 mg ใช้เป็น phosphate binder ในผู้ป่วยไตวายเรื้อรัง
คำถาม: ข้อใดเป็นการทดสอบ uniformity of dosage unit ของยาเม็ด CaCO3</t>
        </is>
      </c>
      <c r="C235" s="62" t="inlineStr"/>
      <c r="D235" s="78" t="inlineStr">
        <is>
          <t>การหาปริมาณยาทำได้โดยนำน้ำหนักยาแต่ละเม็ดเทียบกับน้ำหนักเม็ดยาที่ใช้หาปริมาณยา</t>
        </is>
      </c>
      <c r="E235" s="78" t="inlineStr">
        <is>
          <t>สุ่มมา 20 เม็ด หาน้ำหนักแต่ละเม็ด</t>
        </is>
      </c>
      <c r="F235" s="78" t="inlineStr">
        <is>
          <t>สุ่มมา 30 เม็ด เลือกมาก 10 เม็ด แล้วหาปริมาณยาแต่ละเม็ด</t>
        </is>
      </c>
      <c r="G235" s="78" t="inlineStr">
        <is>
          <t>สุ่มมา 30 เม็ด เลือกมาก 20 เม็ด แล้วหาปริมาณยาแต่ละเม็ด</t>
        </is>
      </c>
      <c r="H235" s="78" t="inlineStr">
        <is>
          <t>สุ่มมา 30 เม็ด เลือกมา 10 เม็ด หาน้ำหนักและวิเคราะห์หาปริมาณตัวยาสำคัญ</t>
        </is>
      </c>
      <c r="I235" s="62" t="inlineStr">
        <is>
          <t>1</t>
        </is>
      </c>
      <c r="J235" s="78" t="inlineStr">
        <is>
          <t xml:space="preserve">✅ คำตอบที่ถูกต้อง: ข้อ ก. การหาปริมาณยาทำได้โดยนำน้ำหนักยาแต่ละเม็ดเทียบกับน้ำหนักเม็ดยาที่ใช้หาปริมาณยา
🎯 ทำไมข้อนี้ถึงถูก:
🔍 ข้ออื่นผิดเพราะอะไร:
</t>
        </is>
      </c>
      <c r="K235" s="62" t="inlineStr"/>
      <c r="L235" s="78" t="inlineStr">
        <is>
          <t>Quality Control &amp; Pharmacopeial Testing</t>
        </is>
      </c>
      <c r="M235" s="62" t="inlineStr">
        <is>
          <t>Product</t>
        </is>
      </c>
      <c r="N235" s="78" t="inlineStr">
        <is>
          <t>[SOURCE: Pharma Plus เล่มม่วง 2 - ข้อสอบย้อนหลังปี 2558 วันที่ 1 ข้อ 52]</t>
        </is>
      </c>
      <c r="O235" s="62" t="inlineStr">
        <is>
          <t>ข้อสอบเก่า</t>
        </is>
      </c>
      <c r="P235" s="62" t="inlineStr">
        <is>
          <t>2558</t>
        </is>
      </c>
    </row>
    <row r="236" ht="409.6" customHeight="1" s="49">
      <c r="A236" s="62" t="n">
        <v>278</v>
      </c>
      <c r="B236" s="78" t="inlineStr">
        <is>
          <t>หัวข้อใดไม่จำเป็นในการทดสอบ CaCO3 tablet</t>
        </is>
      </c>
      <c r="C236" s="62" t="inlineStr"/>
      <c r="D236" s="78" t="inlineStr">
        <is>
          <t>% LA</t>
        </is>
      </c>
      <c r="E236" s="78" t="inlineStr">
        <is>
          <t>% purity</t>
        </is>
      </c>
      <c r="F236" s="78" t="inlineStr">
        <is>
          <t>Weight variation</t>
        </is>
      </c>
      <c r="G236" s="78" t="inlineStr">
        <is>
          <t>Disintegration</t>
        </is>
      </c>
      <c r="H236" s="78" t="inlineStr">
        <is>
          <t>Dissolution</t>
        </is>
      </c>
      <c r="I236" s="62" t="inlineStr">
        <is>
          <t>4</t>
        </is>
      </c>
      <c r="J236" s="78" t="inlineStr">
        <is>
          <t xml:space="preserve">✅ คำตอบที่ถูกต้อง: ข้อ ง. Disintegration
🎯 ทำไมข้อนี้ถึงถูก:
🔍 ข้ออื่นผิดเพราะอะไร:
</t>
        </is>
      </c>
      <c r="K236" s="62" t="inlineStr"/>
      <c r="L236" s="78" t="inlineStr">
        <is>
          <t>Quality Control &amp; Pharmacopeial Testing</t>
        </is>
      </c>
      <c r="M236" s="62" t="inlineStr">
        <is>
          <t>Product</t>
        </is>
      </c>
      <c r="N236" s="78" t="inlineStr">
        <is>
          <t>[SOURCE: Pharma Plus เล่มม่วง 2 - ข้อสอบย้อนหลังปี 2558 วันที่ 1 ข้อ 54]</t>
        </is>
      </c>
      <c r="O236" s="62" t="inlineStr">
        <is>
          <t>ข้อสอบเก่า</t>
        </is>
      </c>
      <c r="P236" s="62" t="inlineStr">
        <is>
          <t>2558</t>
        </is>
      </c>
    </row>
    <row r="237" ht="409.6" customHeight="1" s="49">
      <c r="A237" s="62" t="n">
        <v>279</v>
      </c>
      <c r="B237" s="78" t="inlineStr">
        <is>
          <t>เตรียมผสมยาตาอย่างไรให้ถูกต้องตาม ASHP ในโรงพยาบาล</t>
        </is>
      </c>
      <c r="C237" s="62" t="inlineStr"/>
      <c r="D237" s="78" t="inlineStr">
        <is>
          <t>กรอง 0.22 micron</t>
        </is>
      </c>
      <c r="E237" s="78" t="inlineStr">
        <is>
          <t>Terminalization</t>
        </is>
      </c>
      <c r="F237" s="78" t="inlineStr">
        <is>
          <t>Gamma radiation</t>
        </is>
      </c>
      <c r="G237" s="78" t="inlineStr">
        <is>
          <t>Autoclave</t>
        </is>
      </c>
      <c r="H237" s="78" t="inlineStr">
        <is>
          <t>Ethylene oxide</t>
        </is>
      </c>
      <c r="I237" s="62" t="inlineStr">
        <is>
          <t>1</t>
        </is>
      </c>
      <c r="J237" s="78" t="inlineStr">
        <is>
          <t xml:space="preserve">✅ คำตอบที่ถูกต้อง: ข้อ ก. กรอง 0.22 micron
🎯 ทำไมข้อนี้ถึงถูก:
🔍 ข้ออื่นผิดเพราะอะไร:
</t>
        </is>
      </c>
      <c r="K237" s="62" t="inlineStr"/>
      <c r="L237" s="78" t="inlineStr">
        <is>
          <t>Sterile Preparations &amp; Compounding</t>
        </is>
      </c>
      <c r="M237" s="62" t="inlineStr">
        <is>
          <t>Product</t>
        </is>
      </c>
      <c r="N237" s="78" t="inlineStr">
        <is>
          <t>[SOURCE: Pharma Plus เล่มม่วง 2 - ข้อสอบย้อนหลังปี 2558 วันที่ 1 ข้อ 60]</t>
        </is>
      </c>
      <c r="O237" s="62" t="inlineStr">
        <is>
          <t>ข้อสอบเก่า</t>
        </is>
      </c>
      <c r="P237" s="62" t="inlineStr">
        <is>
          <t>2558</t>
        </is>
      </c>
    </row>
    <row r="238" ht="409.6" customHeight="1" s="49">
      <c r="A238" s="62" t="n">
        <v>280</v>
      </c>
      <c r="B238" s="78" t="inlineStr">
        <is>
          <t>การตั้งตำรับยาตาไม่ต้องคำนึงข้อใด</t>
        </is>
      </c>
      <c r="C238" s="62" t="inlineStr"/>
      <c r="D238" s="78" t="inlineStr">
        <is>
          <t>pH</t>
        </is>
      </c>
      <c r="E238" s="78" t="inlineStr">
        <is>
          <t>Sterile</t>
        </is>
      </c>
      <c r="F238" s="78" t="inlineStr">
        <is>
          <t>Viscosity</t>
        </is>
      </c>
      <c r="G238" s="78" t="inlineStr">
        <is>
          <t>Pyrogen</t>
        </is>
      </c>
      <c r="H238" s="78" t="inlineStr">
        <is>
          <t>Tonicity</t>
        </is>
      </c>
      <c r="I238" s="62" t="inlineStr">
        <is>
          <t>4</t>
        </is>
      </c>
      <c r="J238" s="78" t="inlineStr">
        <is>
          <t xml:space="preserve">✅ คำตอบที่ถูกต้อง: ข้อ ง. Pyrogen
🎯 ทำไมข้อนี้ถึงถูก:
🔍 ข้ออื่นผิดเพราะอะไร:
</t>
        </is>
      </c>
      <c r="K238" s="62" t="inlineStr"/>
      <c r="L238" s="78" t="inlineStr">
        <is>
          <t>Ophthalmic Preparations Formulation</t>
        </is>
      </c>
      <c r="M238" s="62" t="inlineStr">
        <is>
          <t>Product</t>
        </is>
      </c>
      <c r="N238" s="78" t="inlineStr">
        <is>
          <t>[SOURCE: Pharma Plus เล่มม่วง 2 - ข้อสอบย้อนหลังปี 2558 วันที่ 1 ข้อ 61]</t>
        </is>
      </c>
      <c r="O238" s="62" t="inlineStr">
        <is>
          <t>ข้อสอบเก่า</t>
        </is>
      </c>
      <c r="P238" s="62" t="inlineStr">
        <is>
          <t>2558</t>
        </is>
      </c>
    </row>
    <row r="239" ht="409.6" customHeight="1" s="49">
      <c r="A239" s="62" t="n">
        <v>281</v>
      </c>
      <c r="B239" s="78" t="inlineStr">
        <is>
          <t>ยา A คงตัวได้ดีในสภาวะกรด ถ้าต้องการพัฒนาเป็นยาเคลือบฟิล์ม ต้องใช้สารเคลือบใด</t>
        </is>
      </c>
      <c r="C239" s="62" t="inlineStr"/>
      <c r="D239" s="78" t="inlineStr">
        <is>
          <t>Eudragit L</t>
        </is>
      </c>
      <c r="E239" s="78" t="inlineStr">
        <is>
          <t>Shellac</t>
        </is>
      </c>
      <c r="F239" s="78" t="inlineStr">
        <is>
          <t>HPMC</t>
        </is>
      </c>
      <c r="G239" s="78" t="inlineStr">
        <is>
          <t>HPMCP</t>
        </is>
      </c>
      <c r="H239" s="78" t="inlineStr">
        <is>
          <t>EC</t>
        </is>
      </c>
      <c r="I239" s="62" t="inlineStr">
        <is>
          <t>5</t>
        </is>
      </c>
      <c r="J239" s="78" t="inlineStr">
        <is>
          <t xml:space="preserve">✅ คำตอบที่ถูกต้อง: ข้อ จ. EC
🎯 ทำไมข้อนี้ถึงถูก:
🔍 ข้ออื่นผิดเพราะอะไร:
</t>
        </is>
      </c>
      <c r="K239" s="62" t="inlineStr"/>
      <c r="L239" s="78" t="inlineStr">
        <is>
          <t>Tablet Coating Polymers</t>
        </is>
      </c>
      <c r="M239" s="62" t="inlineStr">
        <is>
          <t>Product</t>
        </is>
      </c>
      <c r="N239" s="78" t="inlineStr">
        <is>
          <t>[SOURCE: Pharma Plus เล่มม่วง 2 - ข้อสอบย้อนหลังปี 2558 วันที่ 1 ข้อ 68]</t>
        </is>
      </c>
      <c r="O239" s="62" t="inlineStr">
        <is>
          <t>ข้อสอบเก่า</t>
        </is>
      </c>
      <c r="P239" s="62" t="inlineStr">
        <is>
          <t>2558</t>
        </is>
      </c>
    </row>
    <row r="240" ht="409.6" customHeight="1" s="49">
      <c r="A240" s="62" t="n">
        <v>282</v>
      </c>
      <c r="B240" s="78" t="inlineStr">
        <is>
          <t>เม็ดยาที่ตอกขึ้นเกิด capping การแก้ปัญหาใดไม่ถูกต้อง</t>
        </is>
      </c>
      <c r="C240" s="62" t="inlineStr"/>
      <c r="D240" s="78" t="inlineStr">
        <is>
          <t>ลดปริมาณ binder</t>
        </is>
      </c>
      <c r="E240" s="78" t="inlineStr">
        <is>
          <t>ลดความโค้งของสาก</t>
        </is>
      </c>
      <c r="F240" s="78" t="inlineStr">
        <is>
          <t>ลด magnesium stearate</t>
        </is>
      </c>
      <c r="G240" s="78" t="inlineStr">
        <is>
          <t>ลดแรงตอก</t>
        </is>
      </c>
      <c r="H240" s="78" t="inlineStr">
        <is>
          <t>เพิ่มความชื้นของผงยา</t>
        </is>
      </c>
      <c r="I240" s="62" t="inlineStr">
        <is>
          <t>1</t>
        </is>
      </c>
      <c r="J240" s="78" t="inlineStr">
        <is>
          <t xml:space="preserve">✅ คำตอบที่ถูกต้อง: ข้อ ก. ลดปริมาณ binder
🎯 ทำไมข้อนี้ถึงถูก:
🔍 ข้ออื่นผิดเพราะอะไร:
</t>
        </is>
      </c>
      <c r="K240" s="62" t="inlineStr"/>
      <c r="L240" s="78" t="inlineStr">
        <is>
          <t>Tablet Manufacturing Problems &amp; Solutions</t>
        </is>
      </c>
      <c r="M240" s="62" t="inlineStr">
        <is>
          <t>Product</t>
        </is>
      </c>
      <c r="N240" s="78" t="inlineStr">
        <is>
          <t>[SOURCE: Pharma Plus เล่มม่วง 2 - ข้อสอบย้อนหลังปี 2558 วันที่ 1 ข้อ 69]</t>
        </is>
      </c>
      <c r="O240" s="62" t="inlineStr">
        <is>
          <t>ข้อสอบเก่า</t>
        </is>
      </c>
      <c r="P240" s="62" t="inlineStr">
        <is>
          <t>2558</t>
        </is>
      </c>
    </row>
    <row r="241" ht="409.6" customHeight="1" s="49">
      <c r="A241" s="62" t="n">
        <v>283</v>
      </c>
      <c r="B241" s="78" t="inlineStr">
        <is>
          <t>น้ำที่ใช้ในการผลิต insulin คือ</t>
        </is>
      </c>
      <c r="C241" s="62" t="inlineStr"/>
      <c r="D241" s="78" t="inlineStr">
        <is>
          <t>Deionized water</t>
        </is>
      </c>
      <c r="E241" s="78" t="inlineStr">
        <is>
          <t>Purified water</t>
        </is>
      </c>
      <c r="F241" s="78" t="inlineStr">
        <is>
          <t>Distilled water</t>
        </is>
      </c>
      <c r="G241" s="78" t="inlineStr">
        <is>
          <t>Water for injection</t>
        </is>
      </c>
      <c r="H241" s="78" t="inlineStr">
        <is>
          <t>Sterile water for injection</t>
        </is>
      </c>
      <c r="I241" s="62" t="inlineStr">
        <is>
          <t>4</t>
        </is>
      </c>
      <c r="J241" s="78" t="inlineStr">
        <is>
          <t xml:space="preserve">✅ คำตอบที่ถูกต้อง: ข้อ ง. Water for injection
🎯 ทำไมข้อนี้ถึงถูก:
🔍 ข้ออื่นผิดเพราะอะไร:
</t>
        </is>
      </c>
      <c r="K241" s="62" t="inlineStr"/>
      <c r="L241" s="78" t="inlineStr">
        <is>
          <t>Pharmaceutical Water &amp; Sterile Manufacturing</t>
        </is>
      </c>
      <c r="M241" s="62" t="inlineStr">
        <is>
          <t>Product</t>
        </is>
      </c>
      <c r="N241" s="78" t="inlineStr">
        <is>
          <t>[SOURCE: Pharma Plus เล่มม่วง 2 - ข้อสอบย้อนหลังปี 2558 วันที่ 1 ข้อ 75]</t>
        </is>
      </c>
      <c r="O241" s="62" t="inlineStr">
        <is>
          <t>ข้อสอบเก่า</t>
        </is>
      </c>
      <c r="P241" s="62" t="inlineStr">
        <is>
          <t>2558</t>
        </is>
      </c>
    </row>
    <row r="242" ht="409.6" customHeight="1" s="49">
      <c r="A242" s="62" t="n">
        <v>284</v>
      </c>
      <c r="B242" s="78" t="inlineStr">
        <is>
          <t>[กรณีศึกษา 10]
ผู้ป่วยใช้วงแหวนคุมกำเนิดช่องคลอด (vaginal ring) แบบ 3 สัปดาห์แล้วเอาออก เว้น 1 สัปดาห์
คำถาม: ผู้ป่วยใช้วงแหวนคุมกำเนิดแบบ 3 สัปดาห์แล้วเอาออก เว้น 1 สัปดาห์ ข้อใดผิดเกี่ยวกับห่วงคุมกำเนิด (vaginal ring)</t>
        </is>
      </c>
      <c r="C242" s="62" t="inlineStr"/>
      <c r="D242" s="78" t="inlineStr">
        <is>
          <t>ลดการระคายเคืองกระเพาะอาหาร</t>
        </is>
      </c>
      <c r="E242" s="78" t="inlineStr">
        <is>
          <t>ลด hepatic first metabolism</t>
        </is>
      </c>
      <c r="F242" s="78" t="inlineStr">
        <is>
          <t>ผู้ป่วยสามารถบริหารเอาเองได้ที่บ้าน</t>
        </is>
      </c>
      <c r="G242" s="78" t="inlineStr">
        <is>
          <t>ลด hepatic effect</t>
        </is>
      </c>
      <c r="H242" s="78" t="inlineStr">
        <is>
          <t>ยาถูกดูดซึมได้น้อย</t>
        </is>
      </c>
      <c r="I242" s="62" t="inlineStr">
        <is>
          <t>5</t>
        </is>
      </c>
      <c r="J242" s="78" t="inlineStr">
        <is>
          <t xml:space="preserve">✅ คำตอบที่ถูกต้อง: ข้อ จ. ยาถูกดูดซึมได้น้อย
🎯 ทำไมข้อนี้ถึงถูก:
🔍 ข้ออื่นผิดเพราะอะไร:
</t>
        </is>
      </c>
      <c r="K242" s="62" t="inlineStr"/>
      <c r="L242" s="78" t="inlineStr">
        <is>
          <t>Vaginal Drug Delivery Systems</t>
        </is>
      </c>
      <c r="M242" s="62" t="inlineStr">
        <is>
          <t>Product</t>
        </is>
      </c>
      <c r="N242" s="78" t="inlineStr">
        <is>
          <t>[SOURCE: Pharma Plus เล่มม่วง 2 - ข้อสอบย้อนหลังปี 2558 วันที่ 1 ข้อ 82]</t>
        </is>
      </c>
      <c r="O242" s="62" t="inlineStr">
        <is>
          <t>ข้อสอบเก่า</t>
        </is>
      </c>
      <c r="P242" s="62" t="inlineStr">
        <is>
          <t>2558</t>
        </is>
      </c>
    </row>
    <row r="243" ht="409.6" customHeight="1" s="49">
      <c r="A243" s="62" t="n">
        <v>285</v>
      </c>
      <c r="B243" s="78" t="inlineStr">
        <is>
          <t>[กรณีศึกษา 10] ห่วงคุมกำเนิด (vaginal ring) มีระบบการนำส่งยาแบบใด</t>
        </is>
      </c>
      <c r="C243" s="62" t="inlineStr"/>
      <c r="D243" s="78" t="inlineStr">
        <is>
          <t>Vaginal release system</t>
        </is>
      </c>
      <c r="E243" s="78" t="inlineStr">
        <is>
          <t>Sustained release system</t>
        </is>
      </c>
      <c r="F243" s="78" t="inlineStr">
        <is>
          <t>Osmotic release system</t>
        </is>
      </c>
      <c r="G243" s="78" t="inlineStr">
        <is>
          <t>Immediate release system</t>
        </is>
      </c>
      <c r="H243" s="78" t="inlineStr">
        <is>
          <t>Pulse release system</t>
        </is>
      </c>
      <c r="I243" s="62" t="inlineStr">
        <is>
          <t>2</t>
        </is>
      </c>
      <c r="J243" s="78" t="inlineStr">
        <is>
          <t xml:space="preserve">✅ คำตอบที่ถูกต้อง: ข้อ ข. Sustained release system
🎯 ทำไมข้อนี้ถึงถูก:
🔍 ข้ออื่นผิดเพราะอะไร:
</t>
        </is>
      </c>
      <c r="K243" s="62" t="inlineStr"/>
      <c r="L243" s="78" t="inlineStr">
        <is>
          <t>Modified Release Drug Delivery Systems</t>
        </is>
      </c>
      <c r="M243" s="62" t="inlineStr">
        <is>
          <t>Product</t>
        </is>
      </c>
      <c r="N243" s="78" t="inlineStr">
        <is>
          <t>[SOURCE: Pharma Plus เล่มม่วง 2 - ข้อสอบย้อนหลังปี 2558 วันที่ 1 ข้อ 83]</t>
        </is>
      </c>
      <c r="O243" s="62" t="inlineStr">
        <is>
          <t>ข้อสอบเก่า</t>
        </is>
      </c>
      <c r="P243" s="62" t="inlineStr">
        <is>
          <t>2558</t>
        </is>
      </c>
    </row>
    <row r="244" ht="409.6" customHeight="1" s="49">
      <c r="A244" s="62" t="n">
        <v>286</v>
      </c>
      <c r="B244" s="78" t="inlineStr">
        <is>
          <t>[]
สูตรตำรับยาทาต่อไปนี้:
Rx
Mineral Oil 30g
Wool fat 1.5g
Cetyl alcohol 1g
Emulsifier qs
Water qs ad 90mL
กำหนด HLB: silicone paraffin = 16, light liquid paraffin (Mineral oil) = 12, Wool fat = 10, cetyl alcohol = 15
คำถาม: จงคำนวณ rHLB</t>
        </is>
      </c>
      <c r="C244" s="62" t="inlineStr"/>
      <c r="D244" s="78" t="inlineStr">
        <is>
          <t>10</t>
        </is>
      </c>
      <c r="E244" s="78" t="inlineStr">
        <is>
          <t>12</t>
        </is>
      </c>
      <c r="F244" s="78" t="inlineStr">
        <is>
          <t>13</t>
        </is>
      </c>
      <c r="G244" s="78" t="inlineStr">
        <is>
          <t>14</t>
        </is>
      </c>
      <c r="H244" s="78" t="inlineStr">
        <is>
          <t>15</t>
        </is>
      </c>
      <c r="I244" s="62" t="inlineStr">
        <is>
          <t>2</t>
        </is>
      </c>
      <c r="J244" s="78" t="inlineStr">
        <is>
          <t xml:space="preserve">✅ คำตอบที่ถูกต้อง: ข้อ ข. 12
🎯 ทำไมข้อนี้ถึงถูก:
🔍 ข้ออื่นผิดเพราะอะไร:
</t>
        </is>
      </c>
      <c r="K244" s="62" t="inlineStr"/>
      <c r="L244" s="78" t="inlineStr">
        <is>
          <t>Disperse Systems &amp; Emulsions</t>
        </is>
      </c>
      <c r="M244" s="62" t="inlineStr">
        <is>
          <t>Product</t>
        </is>
      </c>
      <c r="N244" s="78" t="inlineStr">
        <is>
          <t>[SOURCE: Pharma Plus เล่มม่วง 2 - ข้อสอบย้อนหลังปี 2558 วันที่ 1 ข้อ 99]</t>
        </is>
      </c>
      <c r="O244" s="62" t="inlineStr">
        <is>
          <t>ข้อสอบเก่า</t>
        </is>
      </c>
      <c r="P244" s="62" t="inlineStr">
        <is>
          <t>2558</t>
        </is>
      </c>
    </row>
    <row r="245" ht="409.6" customHeight="1" s="49">
      <c r="A245" s="62" t="n">
        <v>287</v>
      </c>
      <c r="B245" s="78" t="inlineStr">
        <is>
          <t>[]
ต่อเนื่องจากข้อ 99 หากต้องการเตรียมอิมัลชันที่มีค่า rHLB = 12 โดยใช้สารก่ออิมัลชันคู่ผสมระหว่าง Tween และ Span
คำถาม: ข้อใดถูกเกี่ยวกับสัดส่วน emulsifying agent</t>
        </is>
      </c>
      <c r="C245" s="62" t="inlineStr"/>
      <c r="D245" s="78" t="inlineStr">
        <is>
          <t>Tween HLB 14.9, span HLB 6.7 ต้องใช้ tween:span = 7.3:3</t>
        </is>
      </c>
      <c r="E245" s="78" t="inlineStr">
        <is>
          <t>Tween HLB 14.9, span HLB 4.7 ต้องใช้ tween:span = 7.3:3</t>
        </is>
      </c>
      <c r="F245" s="78" t="inlineStr">
        <is>
          <t>Tween HLB 10.9, span HLB 4.7 ต้องใช้ tween:span = 7.3:3</t>
        </is>
      </c>
      <c r="G245" s="78" t="inlineStr">
        <is>
          <t>Tween HLB 14.9, span HLB 4.7 ต้องใช้ tween:span = 3:7.3</t>
        </is>
      </c>
      <c r="H245" s="78" t="inlineStr">
        <is>
          <t>Tween HLB 14.9, span HLB 6.7 ต้องใช้ tween:span = 3:7.3</t>
        </is>
      </c>
      <c r="I245" s="62" t="inlineStr">
        <is>
          <t>2</t>
        </is>
      </c>
      <c r="J245" s="78" t="inlineStr">
        <is>
          <t xml:space="preserve">✅ คำตอบที่ถูกต้อง: ข้อ ข. Tween HLB 14.9, span HLB 4.7 ต้องใช้ tween:span = 7.3:3
🎯 ทำไมข้อนี้ถึงถูก:
🔍 ข้ออื่นผิดเพราะอะไร:
</t>
        </is>
      </c>
      <c r="K245" s="62" t="inlineStr"/>
      <c r="L245" s="78" t="inlineStr">
        <is>
          <t>Disperse Systems &amp; Emulsions</t>
        </is>
      </c>
      <c r="M245" s="62" t="inlineStr">
        <is>
          <t>Product</t>
        </is>
      </c>
      <c r="N245" s="78" t="inlineStr">
        <is>
          <t>[SOURCE: Pharma Plus เล่มม่วง 2 - ข้อสอบย้อนหลังปี 2558 วันที่ 1 ข้อ 100]</t>
        </is>
      </c>
      <c r="O245" s="62" t="inlineStr">
        <is>
          <t>ข้อสอบเก่า</t>
        </is>
      </c>
      <c r="P245" s="62" t="inlineStr">
        <is>
          <t>2558</t>
        </is>
      </c>
    </row>
    <row r="246" ht="409.6" customHeight="1" s="49">
      <c r="A246" s="62" t="n">
        <v>288</v>
      </c>
      <c r="B246" s="78" t="inlineStr">
        <is>
          <t>ยาที่จะทำเป็น controlled release จะต้องมีคุณสมบัติอย่างไร</t>
        </is>
      </c>
      <c r="C246" s="62" t="inlineStr"/>
      <c r="D246" s="78" t="inlineStr">
        <is>
          <t>Half-life สั้น</t>
        </is>
      </c>
      <c r="E246" s="78" t="inlineStr">
        <is>
          <t>มี therapeutic index กว้าง</t>
        </is>
      </c>
      <c r="F246" s="78" t="inlineStr">
        <is>
          <t>ดูดซึมได้ดี</t>
        </is>
      </c>
      <c r="G246" s="78" t="inlineStr">
        <is>
          <t>สลายตัวได้ง่ายที่สภาวะเป็นกรด</t>
        </is>
      </c>
      <c r="H246" s="78" t="inlineStr">
        <is>
          <t>ละลายได้ดีมาก</t>
        </is>
      </c>
      <c r="I246" s="62" t="inlineStr">
        <is>
          <t>2</t>
        </is>
      </c>
      <c r="J246" s="78" t="inlineStr">
        <is>
          <t>✅ คำตอบที่ถูกต้อง: ข้อ ข. มี therapeutic index กว้าง
🎯 ทำไมข้อนี้ถึงถูก:
ตัวยาที่จะนำมาพัฒนาเป็นระบบ controlled release ต้องมี therapeutic index ที่กว้าง เพื่อป้องกันความเป็นพิษเฉียบพลันหากเกิดความผิดพลาดในการปลดปล่อยยา เช่น ปรากฏการณ์ dose dumping
🔍 ข้ออื่นผิดเพราะอะไร:
• • ข้อ ก.: ยาที่เหมาะทำ controlled release ควรมี elimination half-life สั้นถึงปานกลาง (ประมาณ 2-8 ชั่วโมง) หากสั้นเกินไป (น้อยกว่า 2 ชั่วโมง) จะต้องบรรจุตัวยาปริมาณมากเกินไปจนเม็ดยามีขนาดใหญ่เกินกลืน
• ข้อ ค.: คุณสมบัติการดูดซึมได้ดีเพียงอย่างเดียวไม่ได้เป็นเกณฑ์จำเพาะเจาะจงที่สำคัญเท่ากับการมี safety margin ที่กว้างเพื่อรองรับปริมาณยาต่อหน่วยที่สูง
• ข้อ ง.: หากตัวยาสลายตัวได้ง่ายในสภาวะกรด มักจะพัฒนาเป็น enteric coated dosage forms มากกว่า controlled release ทั่วไป
• ข้อ จ.: ยาที่มีความสามารถในการละลายสูงมาก (very high water solubility) จะควบคุมอัตราการปลดปล่อยยาออกจากเมทริกซ์หรือระบบนำส่งได้ยาก เกิด burst release ได้ง่าย</t>
        </is>
      </c>
      <c r="K246" s="62" t="inlineStr"/>
      <c r="L246" s="78" t="inlineStr">
        <is>
          <t>Modified Release Dosage Forms</t>
        </is>
      </c>
      <c r="M246" s="62" t="inlineStr">
        <is>
          <t>Product</t>
        </is>
      </c>
      <c r="N246" s="78" t="inlineStr">
        <is>
          <t>[SOURCE: Pharma Plus เล่มม่วง 2 - ข้อสอบย้อนหลัง PLE-CC1 ปี 2564 วันที่ 1 ข้อ 6]</t>
        </is>
      </c>
      <c r="O246" s="62" t="inlineStr">
        <is>
          <t>ข้อสอบเก่า</t>
        </is>
      </c>
      <c r="P246" s="62" t="inlineStr">
        <is>
          <t>2564</t>
        </is>
      </c>
    </row>
    <row r="247" ht="409.6" customHeight="1" s="49">
      <c r="A247" s="62" t="n">
        <v>289</v>
      </c>
      <c r="B247" s="78" t="inlineStr">
        <is>
          <t>ส่วนประกอบกับหน้าที่ของสารเคลือบฟิล์มของ ferrous sulfate ข้อใดถูกต้อง</t>
        </is>
      </c>
      <c r="C247" s="62" t="inlineStr"/>
      <c r="D247" s="78" t="inlineStr">
        <is>
          <t>Talcum เป็น สารก่อฟิล์ม</t>
        </is>
      </c>
      <c r="E247" s="78" t="inlineStr">
        <is>
          <t>Ethyl alcohol เป็น antioxidant</t>
        </is>
      </c>
      <c r="F247" s="78" t="inlineStr">
        <is>
          <t>Propylene glycol เป็น plasticizer</t>
        </is>
      </c>
      <c r="G247" s="78" t="inlineStr">
        <is>
          <t>Titanium dioxide เป็น สารก่อฟิล์ม</t>
        </is>
      </c>
      <c r="H247" s="78" t="inlineStr">
        <is>
          <t>Hydroxymethylpropylcellulose เป็น สารทึบแสง</t>
        </is>
      </c>
      <c r="I247" s="62" t="inlineStr">
        <is>
          <t>3</t>
        </is>
      </c>
      <c r="J247" s="78" t="inlineStr">
        <is>
          <t>✅ คำตอบที่ถูกต้อง: ข้อ ค. Propylene glycol เป็น plasticizer
🎯 ทำไมข้อนี้ถึงถูก:
Propylene glycol ทำหน้าที่เป็น plasticizer ในสูตรตำรับเคลือบฟิล์ม ช่วยเพิ่มความยืดหยุ่นและลดความเปราะแตกของแผ่นฟิล์ม
🔍 ข้ออื่นผิดเพราะอะไร:
• • ข้อ ก.: Talcum ทำหน้าที่เป็น antiadherent/glidant หรือ opacifying extender ไม่ใช่ film-forming agent
• ข้อ ข.: Ethyl alcohol ทำหน้าที่เป็น solvent ในระบบเคลือบฟิล์ม ไม่ใช่ antioxidant
• ข้อ ง.: Titanium dioxide ทำหน้าที่เป็น opacifying agent (สารทึบแสง) และ white pigment ไม่ใช่ film-forming agent
• ข้อ จ.: Hydroxymethylpropylcellulose (HPMC) ทำหน้าที่เป็น polymer สารก่อฟิล์มหลัก (film-forming polymer) ไม่ใช่สารทึบแสง</t>
        </is>
      </c>
      <c r="K247" s="62" t="inlineStr"/>
      <c r="L247" s="78" t="inlineStr">
        <is>
          <t>Film Coating</t>
        </is>
      </c>
      <c r="M247" s="62" t="inlineStr">
        <is>
          <t>Product</t>
        </is>
      </c>
      <c r="N247" s="78" t="inlineStr">
        <is>
          <t>[SOURCE: Pharma Plus เล่มม่วง 2 - ข้อสอบย้อนหลัง PLE-CC1 ปี 2564 วันที่ 1 ข้อ 10]</t>
        </is>
      </c>
      <c r="O247" s="62" t="inlineStr">
        <is>
          <t>ข้อสอบเก่า</t>
        </is>
      </c>
      <c r="P247" s="62" t="inlineStr">
        <is>
          <t>2564</t>
        </is>
      </c>
    </row>
    <row r="248" ht="409.6" customHeight="1" s="49">
      <c r="A248" s="62" t="n">
        <v>290</v>
      </c>
      <c r="B248" s="78"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with the following dye systems: 20 mg - FD&amp;C Red No. 3, FD&amp;C Blue No. 1, and titanium dioxide
คำถาม: จากตำรับเป็นยาแบบไหน</t>
        </is>
      </c>
      <c r="C248" s="62" t="inlineStr"/>
      <c r="D248" s="78" t="inlineStr">
        <is>
          <t>Hard gelatin capsule</t>
        </is>
      </c>
      <c r="E248" s="78" t="inlineStr">
        <is>
          <t>Soft gelatin capsule</t>
        </is>
      </c>
      <c r="F248" s="78" t="inlineStr">
        <is>
          <t>Enteric capsule</t>
        </is>
      </c>
      <c r="G248" s="78" t="inlineStr">
        <is>
          <t>Cream</t>
        </is>
      </c>
      <c r="H248" s="78" t="inlineStr">
        <is>
          <t>Ointment</t>
        </is>
      </c>
      <c r="I248" s="62" t="inlineStr">
        <is>
          <t>2</t>
        </is>
      </c>
      <c r="J248" s="78" t="inlineStr">
        <is>
          <t>✅ คำตอบที่ถูกต้อง: ข้อ ข. Soft gelatin capsule
🎯 ทำไมข้อนี้ถึงถูก: ในสูตรตำรับประกอบด้วยของเหลวและสารกึ่งแข็งแขวนลอยในน้ำมัน (soybean oil, hydrogenated vegetable oil, wax) บรรจุในเปลือกแคปซูลที่มีส่วนประกอบของ gelatin ร่วมกับ glycerin ในสัดส่วนสูงเพื่อทำหน้าที่เป็น plasticizer ทำให้เปลือกแคปซูลมีความยืดหยุ่นและนิ่ม ซึ่งเป็นลักษณะเฉพาะของการผลิตแคปซูลเจลาตินนิ่ม (Soft gelatin capsule เช่น ยา Roaccutane หรือ Acnotin)
🔍 ข้ออื่นผิดเพราะอะไร:
• ข้อ ก.: Hard gelatin capsule เปลือกแคปซูลมีน้ำและเจลาตินเป็นหลัก โดยมี glycerin ในสัดส่วนต่ำมาก ไม่ได้ออกแบบมาเพื่อบรรจุสารแขวนลอยในน้ำมันแบบปิดผนึกชิ้นเดียว (hermetically sealed)
• ข้อ ค.: Enteric capsule ต้องมีสารเคลือบต้านทานกรด (enteric polymers เช่น CAP, HPMCP) เพื่อไม่ให้ละลายในกระเพาะอาหาร
• ข้อ ง.: Cream เป็นยาเตรียมกึ่งแข็งรูปแบบอิมัลชัน (o/w หรือ w/o emulsion) สำหรับทาภายนอก ไม่ใช่แคปซูลรับประทาน
• ข้อ จ.: Ointment เป็นยาเตรียมกึ่งแข็งรูปแบบขี้ผึ้งสำหรับทาภายนอก</t>
        </is>
      </c>
      <c r="K248" s="62" t="inlineStr"/>
      <c r="L248" s="78" t="inlineStr">
        <is>
          <t>Capsules Formulation</t>
        </is>
      </c>
      <c r="M248" s="62" t="inlineStr">
        <is>
          <t>Product</t>
        </is>
      </c>
      <c r="N248" s="78" t="inlineStr">
        <is>
          <t>[SOURCE: Pharma Plus เล่มม่วง 2 - ข้อสอบย้อนหลัง PLE-CC1 ปี 2564 วันที่ 1 ข้อ 68]</t>
        </is>
      </c>
      <c r="O248" s="62" t="inlineStr">
        <is>
          <t>ข้อสอบเก่า</t>
        </is>
      </c>
      <c r="P248" s="62" t="inlineStr">
        <is>
          <t>2564</t>
        </is>
      </c>
    </row>
    <row r="249" ht="409.6" customHeight="1" s="49">
      <c r="A249" s="62" t="n">
        <v>291</v>
      </c>
      <c r="B249" s="78"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dye systems
คำถาม: Soy bean oil มีหน้าที่อะไรในตำรับ</t>
        </is>
      </c>
      <c r="C249" s="62" t="inlineStr"/>
      <c r="D249" s="78" t="inlineStr">
        <is>
          <t>Filling</t>
        </is>
      </c>
      <c r="E249" s="78" t="inlineStr">
        <is>
          <t>Plasticizer</t>
        </is>
      </c>
      <c r="F249" s="78" t="inlineStr">
        <is>
          <t>Stabilizer</t>
        </is>
      </c>
      <c r="G249" s="78" t="inlineStr">
        <is>
          <t>Stiffening</t>
        </is>
      </c>
      <c r="H249" s="78" t="inlineStr">
        <is>
          <t>Film former</t>
        </is>
      </c>
      <c r="I249" s="62" t="inlineStr">
        <is>
          <t>1</t>
        </is>
      </c>
      <c r="J249" s="78" t="inlineStr">
        <is>
          <t>✅ คำตอบที่ถูกต้อง: ข้อ ก. Filling
🎯 ทำไมข้อนี้ถึงถูก: ในแคปซูลเจลาตินนิ่ม (soft gelatin capsule) ยาที่ไม่ละลายน้ำ เช่น isotretinoin จะถูกกระจายตัวในน้ำมัน โดย Soybean oil ทำหน้าที่เป็นตัวกลางของเหลวหรือกระสายยาเติมภายในแคปซูล (liquid vehicle / filling liquid) ในปริมาณมากที่สุด (180 mg) เพื่อช่วยในการแขวนลอยตัวยาและนำส่งเข้าสู่กระบวนการบรรจุ (encapsulation)
🔍 ข้ออื่นผิดเพราะอะไร:
• ข้อ ข.: Plasticizer คือสารที่ใส่ในเปลือกเจลาตินเพื่อให้เกิดความนิ่มและยืดหยุ่น เช่น glycerin หรือ sorbitol ไม่ใช่ soybean oil
• ข้อ ค.: Stabilizer ในตำรับนี้คือสารต้านออกซิเดชัน (BHA) และสารคีเลต (Disodium edetate)
• ข้อ ง.: Stiffening agent คือสารที่เพิ่มความหนืดหรือความแข็งแรงแก่เนื้อยาภายใน เช่น Hydrogenated vegetable oil และ White wax
• ข้อ จ.: Film former คือสารที่สร้างฟิล์มเคลือบเปลือกแคปซูล เช่น gelatin</t>
        </is>
      </c>
      <c r="K249" s="62" t="inlineStr"/>
      <c r="L249" s="78" t="inlineStr">
        <is>
          <t>Capsules Formulation</t>
        </is>
      </c>
      <c r="M249" s="62" t="inlineStr">
        <is>
          <t>Product</t>
        </is>
      </c>
      <c r="N249" s="78" t="inlineStr">
        <is>
          <t>[SOURCE: Pharma Plus เล่มม่วง 2 - ข้อสอบย้อนหลัง PLE-CC1 ปี 2564 วันที่ 1 ข้อ 69]</t>
        </is>
      </c>
      <c r="O249" s="62" t="inlineStr">
        <is>
          <t>ข้อสอบเก่า</t>
        </is>
      </c>
      <c r="P249" s="62" t="inlineStr">
        <is>
          <t>2564</t>
        </is>
      </c>
    </row>
    <row r="250" ht="409.6" customHeight="1" s="49">
      <c r="A250" s="62" t="n">
        <v>292</v>
      </c>
      <c r="B250" s="78" t="inlineStr">
        <is>
          <t>จากสูตรตำรับ benzoyl peroxide emulgel: carbopol 940, benzoyl peroxide, olive oil, PEG, MP+PP, disodium EDTA, PW, BHT ยาไม่คงตัวที่ pH &gt; 4.5 ตำรับขุ่นจะปรับตำรับอย่างไรให้ใส</t>
        </is>
      </c>
      <c r="C250" s="62" t="inlineStr"/>
      <c r="D250" s="78" t="inlineStr">
        <is>
          <t>เพิ่ม NaOH</t>
        </is>
      </c>
      <c r="E250" s="78" t="inlineStr">
        <is>
          <t>เติม Tween 20</t>
        </is>
      </c>
      <c r="F250" s="78" t="inlineStr">
        <is>
          <t>เติม Span 60</t>
        </is>
      </c>
      <c r="G250" s="78" t="inlineStr">
        <is>
          <t>ลด phase oil</t>
        </is>
      </c>
      <c r="H250" s="78" t="inlineStr">
        <is>
          <t>เพิ่มปริมาณ BHT</t>
        </is>
      </c>
      <c r="I250" s="62" t="inlineStr">
        <is>
          <t>2</t>
        </is>
      </c>
      <c r="J250" s="78" t="inlineStr">
        <is>
          <t>✅ คำตอบที่ถูกต้อง: ข้อ ข. เติม Tween 20
🎯 ทำไมข้อนี้ถึงถูก: ในตำรับ emulgel ที่มีวัฏภาคน้ำมัน (olive oil) และน้ำ การที่ตำรับมีลักษณะขุ่นเกิดจากขนาดอนุภาคของหยดน้ำมันมีขนาดใหญ่ การเติมสารลดแรงตึงผิวชนิดชอบน้ำ (hydrophilic surfactant) ที่มีค่า HLB สูง เช่น Polysorbate 20 (Tween 20) จะช่วยเป็น solubilizing agent หรือ microemulsifying agent ทำให้หยดอนุภาคน้ำมันมีขนาดเล็กลงมากจนกระทั่งแสงส่องผ่านได้ (microemulsion) ทำให้ตำรับมีความใสขึ้น โดยไม่จำเป็นต้องปรับค่า pH เกิน 4.5 ซึ่งจะทำให้ยา benzoyl peroxide สลายตัว
🔍 ข้ออื่นผิดเพราะอะไร:
• ข้อ ก.: การเพิ่ม NaOH จะเป็นการปรับเพิ่มค่า pH ให้สูงขึ้นเกิน 4.5 ซึ่งขัดกับข้อกำหนดของโจทย์ที่ระบุว่าตัวยา benzoyl peroxide ไม่คงตัวที่ค่า pH มากกว่า 4.5
• ข้อ ค.: เติม Span 60 เป็น lipophilic surfactant (HLB ต่ำ) ละลายในน้ำมัน ไม่สามารถช่วยทำให้ระบบน้ำกลายเป็นตำรับใสได้
• ข้อ ง.: การลด phase oil เพียงอย่างเดียวหากไม่มีสารลดแรงตึงผิวที่เหมาะสม อนุภาคก็ยังคงมีขนาดใหญ่และทำให้ตำรับขุ่นอยู่ดี
• ข้อ จ.: การเพิ่มปริมาณ BHT เป็นการเพิ่มสารกันหืน (antioxidant) เพื่อป้องกันการออกซิเดชันของน้ำมัน ไม่มีผลต่อความใสของตำรับ</t>
        </is>
      </c>
      <c r="K250" s="62" t="inlineStr"/>
      <c r="L250" s="78" t="inlineStr">
        <is>
          <t>Semisolid Dosage Forms</t>
        </is>
      </c>
      <c r="M250" s="62" t="inlineStr">
        <is>
          <t>Product</t>
        </is>
      </c>
      <c r="N250" s="78" t="inlineStr">
        <is>
          <t>[SOURCE: Pharma Plus เล่มม่วง 2 - ข้อสอบย้อนหลัง PLE-CC1 ปี 2564 วันที่ 1 ข้อ 73]</t>
        </is>
      </c>
      <c r="O250" s="62" t="inlineStr">
        <is>
          <t>ข้อสอบเก่า</t>
        </is>
      </c>
      <c r="P250" s="62" t="inlineStr">
        <is>
          <t>2564</t>
        </is>
      </c>
    </row>
    <row r="251" ht="409.6" customHeight="1" s="49">
      <c r="A251" s="62" t="n">
        <v>293</v>
      </c>
      <c r="B251" s="78" t="inlineStr">
        <is>
          <t>Emulsifying agent ในตำรับข้างต้นคืออะไร</t>
        </is>
      </c>
      <c r="C251" s="62" t="inlineStr"/>
      <c r="D251" s="78" t="inlineStr">
        <is>
          <t>NaOH</t>
        </is>
      </c>
      <c r="E251" s="78" t="inlineStr">
        <is>
          <t>Sodium oleate</t>
        </is>
      </c>
      <c r="F251" s="78" t="inlineStr">
        <is>
          <t>EDTA</t>
        </is>
      </c>
      <c r="G251" s="78" t="inlineStr">
        <is>
          <t>Olive oil</t>
        </is>
      </c>
      <c r="H251" s="78" t="inlineStr">
        <is>
          <t>Carbopol</t>
        </is>
      </c>
      <c r="I251" s="62" t="inlineStr">
        <is>
          <t>5</t>
        </is>
      </c>
      <c r="J251" s="78" t="inlineStr">
        <is>
          <t>✅ คำตอบที่ถูกต้อง: ข้อ จ. Carbopol
🎯 ทำไมข้อนี้ถึงถูก: ในสูตรตำรับข้างต้น Carbopol 940 (Carbomer) เป็นพอลิเมอร์ที่ทำหน้าที่เป็น gelling agent และ polymeric emulsifier/emulsion stabilizer โดยสายโซ่พอลิเมอร์จะสร้างโครงสร้างร่างแห (gel matrix) เพิ่มความหนืดในวัฏภายนอก และป้องกันไม่ให้อนุภาคหยดน้ำมัน (olive oil) เคลื่อนที่มารวมตัวกัน (prevent coalescence) จึงทำหน้าที่เป็นตัวประสานอิมัลชันในรูปแบบ emulgel
🔍 ข้ออื่นผิดเพราะอะไร:
• ข้อ ก.: NaOH ทำหน้าที่เป็น neutralizing agent ปรับสภาวะเบสอ่อนๆ ให้หมู่คาร์บอกซิลของ Carbomer แตกตัวเกิดเจล แต่ในสูตรตำรับข้างต้นไม่ได้ระบุใส่ NaOH โดยตรง
• ข้อ ข.: Sodium oleate เป็นสบู่ประจุลบที่เกิดจากปฏิกิริยาระหว่างกรดโอเลอิกกับโซเดียมไฮดรอกไซด์ ซึ่งในสูตรตำรับข้างต้นไม่มีการสร้างสารนี้
• ข้อ ค.: EDTA (Disodium edetate) ทำหน้าที่เป็น chelating agent จับประจุโลหะเพื่อป้องกันการเสื่อมสลายของยา
• ข้อ ง.: Olive oil ทำหน้าที่เป็น internal oil phase ในตำรับอิมัลเจล ไม่ใช่ emulsifier</t>
        </is>
      </c>
      <c r="K251" s="62" t="inlineStr"/>
      <c r="L251" s="78" t="inlineStr">
        <is>
          <t>Semisolid Dosage Forms</t>
        </is>
      </c>
      <c r="M251" s="62" t="inlineStr">
        <is>
          <t>Product</t>
        </is>
      </c>
      <c r="N251" s="78" t="inlineStr">
        <is>
          <t>[SOURCE: Pharma Plus เล่มม่วง 2 - ข้อสอบย้อนหลัง PLE-CC1 ปี 2564 วันที่ 1 ข้อ 74]</t>
        </is>
      </c>
      <c r="O251" s="62" t="inlineStr">
        <is>
          <t>ข้อสอบเก่า</t>
        </is>
      </c>
      <c r="P251" s="62" t="inlineStr">
        <is>
          <t>2564</t>
        </is>
      </c>
    </row>
    <row r="252" ht="409.6" customHeight="1" s="49">
      <c r="A252" s="62" t="n">
        <v>294</v>
      </c>
      <c r="B252" s="78" t="inlineStr">
        <is>
          <t>Donepezil 5 mg คุณสมบัติ good flowability stable in acid เกิด hydrolysis in alkaline and neutral solution ได้ degradation products ควรเตรียมยาด้วยวิธีอะไร</t>
        </is>
      </c>
      <c r="C252" s="62" t="inlineStr"/>
      <c r="D252" s="78" t="inlineStr">
        <is>
          <t>Dry granulation</t>
        </is>
      </c>
      <c r="E252" s="78" t="inlineStr">
        <is>
          <t>Wet granulation ใช้ starch paste binder</t>
        </is>
      </c>
      <c r="F252" s="78" t="inlineStr">
        <is>
          <t>Direct compression</t>
        </is>
      </c>
      <c r="G252" s="78" t="inlineStr">
        <is>
          <t>Wet or dry granulation with starch paste binder</t>
        </is>
      </c>
      <c r="H252" s="78" t="inlineStr">
        <is>
          <t>Direct compression or dry granulation with starch binder คำนวณจาก UV absorption</t>
        </is>
      </c>
      <c r="I252" s="62" t="inlineStr">
        <is>
          <t>3</t>
        </is>
      </c>
      <c r="J252" s="78" t="inlineStr">
        <is>
          <t>✅ คำตอบที่ถูกต้อง: ข้อ ค. Direct compression
🎯 ทำไมข้อนี้ถึงถูก: ตัวยา Donepezil มีคุณสมบัติการไหลที่ดีอยู่แล้ว (good flowability) และมีความไวต่อการเกิดปฏิกิริยาไฮโดรไลซิสเมื่อสัมผัสกับน้ำหรือความชื้นในสภาวะที่เป็นกลางและด่าง การเลือกวิธีตอกตรง (Direct compression) จึงเป็นวิธีที่เหมาะสมที่สุดเนื่องจากเป็นกระบวนการที่ไม่ต้องใช้น้ำ ความชื้น หรือความร้อนในการเตรียมแกรนูล จึงป้องกันการสลายตัวของยาจาก hydrolysis ได้สมบูรณ์
🔍 ข้ออื่นผิดเพราะอะไร:
• ข้อ ก.: Dry granulation ต้องผ่านขั้นตอนการทำ slugging หรือ roller compaction ซึ่งเพิ่มขั้นตอนโดยไม่จำเป็นในเมื่อตัวยามีคุณสมบัติ good flowability อยู่แล้ว
• ข้อ ข.: Wet granulation มีการใช้น้ำในตัวประสาน (starch paste) ซึ่งจะเร่งปฏิกิริยา hydrolysis ทำให้ยาเสื่อมสลายได้ง่าย
• ข้อ ง.: การใช้ wet granulation มีความชื้นซึ่งขัดกับคุณสมบัติของยาที่เกิด hydrolysis
• ข้อ จ.: มีการระบุขั้นตอนที่ไม่จำเป็นและ starch binder ในกระบวนการ granulation ซึ่งไม่เหมาะสมเมื่อเทียบกับ Direct compression โดยตรง</t>
        </is>
      </c>
      <c r="K252" s="62" t="inlineStr"/>
      <c r="L252" s="78" t="inlineStr">
        <is>
          <t>Solid Dosage Forms Manufacturing</t>
        </is>
      </c>
      <c r="M252" s="62" t="inlineStr">
        <is>
          <t>Product</t>
        </is>
      </c>
      <c r="N252" s="78" t="inlineStr">
        <is>
          <t>[SOURCE: Pharma Plus เล่มม่วง 2 - ข้อสอบย้อนหลัง PLE-CC1 ปี 2564 วันที่ 1 ข้อ 90]</t>
        </is>
      </c>
      <c r="O252" s="62" t="inlineStr">
        <is>
          <t>ข้อสอบเก่า</t>
        </is>
      </c>
      <c r="P252" s="62" t="inlineStr">
        <is>
          <t>2564</t>
        </is>
      </c>
    </row>
    <row r="253" ht="409.6" customHeight="1" s="49">
      <c r="A253" s="62" t="n">
        <v>295</v>
      </c>
      <c r="B253" s="78" t="inlineStr">
        <is>
          <t>ยา B มีคุณสมบัติละลายน้ำไม่ดี หากต้องการเตรียมเป็นยา capsule ควรเลือก diluent แบบใด</t>
        </is>
      </c>
      <c r="C253" s="62" t="inlineStr"/>
      <c r="D253" s="78" t="inlineStr">
        <is>
          <t>Starch</t>
        </is>
      </c>
      <c r="E253" s="78" t="inlineStr">
        <is>
          <t>Lactose</t>
        </is>
      </c>
      <c r="F253" s="78" t="inlineStr">
        <is>
          <t>Dibasic calcium phosphate</t>
        </is>
      </c>
      <c r="G253" s="78" t="inlineStr">
        <is>
          <t>Microcrystalline cellulose</t>
        </is>
      </c>
      <c r="H253" s="78" t="inlineStr">
        <is>
          <t>Calcium sulphate</t>
        </is>
      </c>
      <c r="I253" s="62" t="inlineStr">
        <is>
          <t>2</t>
        </is>
      </c>
      <c r="J253" s="78" t="inlineStr">
        <is>
          <t>✅ คำตอบที่ถูกต้อง: ข้อ ข. Lactose
🎯 ทำไมข้อนี้ถึงถูก: เมื่อตัวยาสำคัญมีคุณสมบัติละลายน้ำได้น้อย (poorly water-soluble drug) การเตรียมเป็นแคปซูลควรเลือกใช้สารเพิ่มปริมาณ (diluent/filler) ชนิดที่ชอบน้ำและละลายน้ำได้ดี เช่น Lactose เพราะเมื่อเปลือกแคปซูลละลายออกในทางเดินอาหาร Lactose จะละลายน้ำอย่างรวดเร็วและช่วยเปิดช่องว่างให้น้ำแทรกซึมเข้าสู่เนื้อยา ช่วยเพิ่มอัตราการละลายและการกระจายตัวของตัวยา (dissolution and drug release)
🔍 ข้ออื่นผิดเพราะอะไร:
• ข้อ ก.: Starch (แป้ง) ไม่ละลายในน้ำเย็น แม้จะพองตัวได้บ้างแต่ไม่ช่วยส่งเสริมการละลายของยาที่ไม่ละลายน้ำได้ดีเท่าแล็กโทส
• ข้อ ค.: Dibasic calcium phosphate เป็นสารเพิ่มปริมาณที่ไม่ละลายน้ำ (water-insoluble diluent) จึงไม่ช่วยในการละลายของยาที่ไม่ละลายน้ำ
• ข้อ ง.: Microcrystalline cellulose (MCC) แม้จะดูดซับน้ำและช่วยกระจายตัวได้ดี แต่เป็นสารที่ไม่ละลายน้ำ
• ข้อ จ.: Calcium sulphate เป็นสารอนินทรีย์ที่ไม่ละลายน้ำ ไม่ส่งเสริมการละลายของตัวยา</t>
        </is>
      </c>
      <c r="K253" s="62" t="inlineStr"/>
      <c r="L253" s="78" t="inlineStr">
        <is>
          <t>Capsules Formulation</t>
        </is>
      </c>
      <c r="M253" s="62" t="inlineStr">
        <is>
          <t>Product</t>
        </is>
      </c>
      <c r="N253" s="78" t="inlineStr">
        <is>
          <t>[SOURCE: Pharma Plus เล่มม่วง 2 - ข้อสอบย้อนหลัง PLE-CC1 ปี 2564 วันที่ 1 ข้อ 95]</t>
        </is>
      </c>
      <c r="O253" s="62" t="inlineStr">
        <is>
          <t>ข้อสอบเก่า</t>
        </is>
      </c>
      <c r="P253" s="62" t="inlineStr">
        <is>
          <t>2564</t>
        </is>
      </c>
    </row>
    <row r="254" ht="24" customHeight="1" s="49">
      <c r="A254" s="62" t="n">
        <v>296</v>
      </c>
      <c r="B254" s="78" t="inlineStr">
        <is>
          <t>[จากใบ COA Cloxacillin]
Composition: Each capsule contains: White Powder
Cloxacillin Sodium equiv. to cloxacillin 500 mg, starch, colloidal silicon dioxide, Mg stearate SLS, lactose
คำถาม: จากข้อ 96 สารในข้อใดเป็นสารช่วยแตกตัวตำรับ</t>
        </is>
      </c>
      <c r="C254" s="62" t="inlineStr"/>
      <c r="D254" s="78" t="inlineStr">
        <is>
          <t>Starch</t>
        </is>
      </c>
      <c r="E254" s="78" t="inlineStr">
        <is>
          <t>Lactose</t>
        </is>
      </c>
      <c r="F254" s="78" t="inlineStr">
        <is>
          <t>Mg stearate</t>
        </is>
      </c>
      <c r="G254" s="78" t="inlineStr">
        <is>
          <t>Colloidal silicon dioxide</t>
        </is>
      </c>
      <c r="H254" s="78" t="inlineStr">
        <is>
          <t>SLS</t>
        </is>
      </c>
      <c r="I254" s="62" t="inlineStr">
        <is>
          <t>1</t>
        </is>
      </c>
      <c r="J254" s="78" t="inlineStr">
        <is>
          <t>✅ คำตอบที่ถูกต้อง: ข้อ ก. Starch
🎯 ทำไมข้อนี้ถึงถูก: ในสูตรตำรับข้างต้น Starch (แป้ง) ทำหน้าที่เป็นสารช่วยแตกตัว (disintegrant) โดยเม็ดแป้งจะดูดซับน้ำเข้ามาในเนื้อยาและเกิดการพองตัว (swelling) ทำให้โครงสร้างของผงยาในแคปซูลแยกกระจายตัวออกจากกันอย่างรวดเร็วเมื่อสัมผัสกับของเหลวในทางเดินอาหาร
🔍 ข้ออื่นผิดเพราะอะไร:
• ข้อ ข.: Lactose ทำหน้าที่เป็นสารเพิ่มปริมาณ (diluent/filler)
• ข้อ ค.: Magnesium stearate ทำหน้าที่เป็นสารหล่อลื่น (lubricant)
• ข้อ ง.: Colloidal silicon dioxide (Aerosil) ทำหน้าที่เป็นสารช่วยการไหล (glidant)
• ข้อ จ.: Sodium Lauryl Sulfate (SLS) ทำหน้าที่เป็นสารลดแรงตึงผิวและสารช่วยเปียก (wetting agent/surfactant)</t>
        </is>
      </c>
      <c r="K254" s="62" t="inlineStr"/>
      <c r="L254" s="78" t="inlineStr">
        <is>
          <t>Pharmaceutical Excipients</t>
        </is>
      </c>
      <c r="M254" s="62" t="inlineStr">
        <is>
          <t>Product</t>
        </is>
      </c>
      <c r="N254" s="78" t="inlineStr">
        <is>
          <t>[SOURCE: Pharma Plus เล่มม่วง 2 - ข้อสอบย้อนหลัง PLE-CC1 ปี 2564 วันที่ 1 ข้อ 97]</t>
        </is>
      </c>
      <c r="O254" s="62" t="inlineStr">
        <is>
          <t>ข้อสอบเก่า</t>
        </is>
      </c>
      <c r="P254" s="62" t="inlineStr">
        <is>
          <t>2564</t>
        </is>
      </c>
    </row>
    <row r="255" ht="24" customHeight="1" s="49">
      <c r="A255" s="62" t="n">
        <v>297</v>
      </c>
      <c r="B255" s="78" t="inlineStr">
        <is>
          <t>ข้อใดคือคุณสมบัติ ของยาในการทำ sustain release</t>
        </is>
      </c>
      <c r="C255" s="62" t="inlineStr"/>
      <c r="D255" s="78" t="inlineStr">
        <is>
          <t>ปริมาณการใช้ &gt; 500 mg</t>
        </is>
      </c>
      <c r="E255" s="78" t="inlineStr">
        <is>
          <t>มี therapeutic index แคบ</t>
        </is>
      </c>
      <c r="F255" s="78" t="inlineStr">
        <is>
          <t>สามารถขับออกทางอุจจาระได้</t>
        </is>
      </c>
      <c r="G255" s="78" t="inlineStr">
        <is>
          <t>ยามีค่าครึ่งชีวิตยาว</t>
        </is>
      </c>
      <c r="H255" s="78" t="inlineStr">
        <is>
          <t>ยามีค่าการละลายต่ำ</t>
        </is>
      </c>
      <c r="I255" s="62" t="inlineStr">
        <is>
          <t>2</t>
        </is>
      </c>
      <c r="J255" s="78" t="inlineStr">
        <is>
          <t>✅ คำตอบที่ถูกต้อง: ข้อ ข. มี therapeutic index แคบ
🎯 ทำไมข้อนี้ถึงถูก: ในทางเภสัชกรรม รูปแบบยาออกฤทธิ์เนิ่น (Sustained release / Extended release) มีเป้าหมายสำคัญเพื่อควบคุมระดับความเข้มข้นของยาในพลาสมาให้คงที่สม่ำเสมอ ลดความผันผวนระหว่างจุดสูงสุดและจุดต่ำสุด (peak-to-trough fluctuations) ซึ่งจำเป็นและเป็นประโยชน์อย่างยิ่งสำหรับยาที่มีดัชนีการรักษาแคบ (narrow therapeutic index เช่น theophylline, lithium, carbamazepine) เพื่อป้องกันระดับยาเกินจนเกิดพิษหรือต่ำเกินไปจนไม่ได้ผลการรักษา (หมายเหตุ: ในแง่เภสัชจลนศาสตร์ทั่วไป ยาที่เหมาะทำ SR ควรมีค่าครึ่งชีวิตสั้นถึงปานกลาง 2-8 ชั่วโมง แต่ตัวเลือกอื่นผิดชัดเจน)
🔍 ข้ออื่นผิดเพราะอะไร:
• ข้อ ก.: ปริมาณการใช้ที่มากกว่า 500-1000 mg ไม่เหมาะในการทำ sustained release เพราะขนาดยารวมต่อเม็ดจะใหญ่เกินไปจนผู้ป่วยไม่สามารถกลืนได้
• ข้อ ค.: การขับออกทางอุจจาระไม่ใช่คุณสมบัติทางเภสัชจลนศาสตร์ที่จำเป็นหรือเป็นเกณฑ์ในการออกแบบยา sustained release
• ข้อ ง.: ยาที่มีค่าครึ่งชีวิตยาวอยู่แล้ว (เช่น t1/2 &gt; 12-24 ชั่วโมง) สามารถรับประทานวันละครั้งได้ตามธรรมชาติอยู่แล้ว จึงไม่มีความจำเป็นต้องนำมาทำเป็น sustained release
• ข้อ จ.: ยาที่มีค่าการละลายต่ำมาก (very low solubility) จะมีอัตราการละลายเป็น rate-limiting step อยู่แล้ว ทำให้ยากต่อการออกแบบระบบนำส่งแบบ sustained release</t>
        </is>
      </c>
      <c r="K255" s="62" t="inlineStr"/>
      <c r="L255" s="78" t="inlineStr">
        <is>
          <t>Modified Release Dosage Forms</t>
        </is>
      </c>
      <c r="M255" s="62" t="inlineStr">
        <is>
          <t>Product</t>
        </is>
      </c>
      <c r="N255" s="78" t="inlineStr">
        <is>
          <t>[SOURCE: Pharma Plus เล่มม่วง 2 - ข้อสอบย้อนหลัง PLE-CC1 ปี 2564 วันที่ 1 ข้อ 104]</t>
        </is>
      </c>
      <c r="O255" s="62" t="inlineStr">
        <is>
          <t>ข้อสอบเก่า</t>
        </is>
      </c>
      <c r="P255" s="62" t="inlineStr">
        <is>
          <t>2564</t>
        </is>
      </c>
    </row>
    <row r="256" ht="24" customHeight="1" s="49">
      <c r="A256" s="62" t="n">
        <v>298</v>
      </c>
      <c r="B256" s="78" t="inlineStr">
        <is>
          <t>ข้อใดไม่ใช่เทคนิค ในการทำยาที่ดูดซึมผ่านผิวหนัง</t>
        </is>
      </c>
      <c r="C256" s="62" t="inlineStr"/>
      <c r="D256" s="78" t="inlineStr">
        <is>
          <t>Passive diffusion</t>
        </is>
      </c>
      <c r="E256" s="78" t="inlineStr">
        <is>
          <t>Microneedle</t>
        </is>
      </c>
      <c r="F256" s="78" t="inlineStr">
        <is>
          <t>Iontophoresis</t>
        </is>
      </c>
      <c r="G256" s="78" t="inlineStr">
        <is>
          <t>Permeable enhancer</t>
        </is>
      </c>
      <c r="H256" s="78" t="inlineStr">
        <is>
          <t>Gamma radiation</t>
        </is>
      </c>
      <c r="I256" s="62" t="inlineStr">
        <is>
          <t>5</t>
        </is>
      </c>
      <c r="J256" s="78" t="inlineStr">
        <is>
          <t>✅ คำตอบที่ถูกต้อง: ข้อ จ. Gamma radiation
🎯 ทำไมข้อนี้ถึงถูก: รังสีแกมมา (Gamma radiation) เป็นวิธีการทำให้ปราศจากเชื้อ (Radiation sterilization) หรือใช้ในการบำบัดรักษาทางรังสีวิทยา ไม่ใช่เทคนิคหรือวิธีการเพิ่มการดูดซึมยาผ่านผิวหนัง (Transdermal Drug Delivery Enhancement)
🔍 ข้ออื่นผิดเพราะอะไร:
• ข้อ ก.: Passive diffusion เป็นการแพร่ผ่านชั้นผิวหนังตามความแตกต่างของความเข้มข้น ซึ่งเป็นกลไกพื้นฐานดั้งเดิมของแผ่นแปะผิวหนัง
• ข้อ ข.: Microneedle เป็นเทคโนโลยีเข็มขนาดจิ๋วที่เจาะผ่านชั้นขี้ไคล (stratum corneum) เพื่อเพิ่มการนำส่งยาโมเลกุลใหญ่ผ่านผิวหนัง
• ข้อ ค.: Iontophoresis เป็นเทคนิคการใช้กระแสไฟฟ้าขนาดต่ำช่วยผลักดันยาที่มีประจุให้ซึมผ่านผิวหนังได้ดียิ่งขึ้น
• ข้อ ง.: Chemical permeation enhancers (สารเพิ่มการซึมผ่าน) เช่น ethanol, propylene glycol, oleic acid ใช้รบกวนชั้นลิพิดเพื่อเพิ่มการซึมผ่านของตัวยา</t>
        </is>
      </c>
      <c r="K256" s="62" t="inlineStr"/>
      <c r="L256" s="78" t="inlineStr">
        <is>
          <t>Transdermal Drug Delivery Systems</t>
        </is>
      </c>
      <c r="M256" s="62" t="inlineStr">
        <is>
          <t>Product</t>
        </is>
      </c>
      <c r="N256" s="78" t="inlineStr">
        <is>
          <t>[SOURCE: Pharma Plus เล่มม่วง 2 - ข้อสอบย้อนหลัง PLE-CC1 ปี 2564 วันที่ 1 ข้อ 105]</t>
        </is>
      </c>
      <c r="O256" s="62" t="inlineStr">
        <is>
          <t>ข้อสอบเก่า</t>
        </is>
      </c>
      <c r="P256" s="62" t="inlineStr">
        <is>
          <t>2564</t>
        </is>
      </c>
    </row>
    <row r="257" ht="24" customHeight="1" s="49">
      <c r="A257" s="62" t="n">
        <v>299</v>
      </c>
      <c r="B257" s="78" t="inlineStr">
        <is>
          <t>ข้อใดต่อไปนี้ผิด</t>
        </is>
      </c>
      <c r="C257" s="62" t="inlineStr"/>
      <c r="D257" s="78" t="inlineStr">
        <is>
          <t>เอา semisolid ไปแช่แข็ง</t>
        </is>
      </c>
      <c r="E257" s="78" t="inlineStr">
        <is>
          <t>เก็บ ยาเม็ด ที่อุณหภูมิห้อง</t>
        </is>
      </c>
      <c r="F257" s="78" t="inlineStr">
        <is>
          <t>เก็บ วัคซีน พิษสุนัขบ้า ในตู้เย็นช่อง ธรรมดา</t>
        </is>
      </c>
      <c r="G257" s="78" t="inlineStr">
        <is>
          <t>เก็บ ยาน้ำ ferrous sulfate ในภาชนะกันแสง</t>
        </is>
      </c>
      <c r="H257" s="78" t="inlineStr">
        <is>
          <t>เก็บ ยา effervescent ใน airtight container</t>
        </is>
      </c>
      <c r="I257" s="62" t="inlineStr">
        <is>
          <t>1</t>
        </is>
      </c>
      <c r="J257" s="78" t="inlineStr">
        <is>
          <t>✅ คำตอบที่ถูกต้อง: ข้อ ก. เอา semisolid ไปแช่แข็ง
🎯 ทำไมข้อนี้ถึงถูก: ยาเตรียมกึ่งแข็ง (Semisolid preparations เช่น ครีม เจล ขี้ผึ้ง) ห้ามนำไปแช่แข็ง (Do not freeze) โดยเด็ดขาด เพราะการแช่แข็งจะทำให้โครงสร้างของอิมัลชันหรือร่างแหเจลสูญเสียสภาพ เกิดการแยกชั้น (breaking / phase separation) เกิดผลึกยาตกตะกอน และสูญเสียความคงตัวทางกายภาพอย่างถาวร
🔍 ข้ออื่นผิดเพราะอะไร:
• ข้อ ข.: การเก็บยาเม็ดส่วนใหญ่ไว้ที่อุณหภูมิห้องควบคุม (Controlled room temperature 20-25 องศาเซลเซียส หรือไม่เกิน 30 องศาเซลเซียส) เป็นคำแนะนำมาตรฐานที่ถูกต้อง
• ข้อ ค.: วัคซีนป้องกันโรคพิษสุนัขบ้า (Rabies vaccine) เป็นชีววัตถุที่ต้องเก็บรักษาในระบบลูกโซ่ความเย็น (cold chain) อุณหภูมิ 2-8 องศาเซลเซียสในตู้เย็นช่องธรรมดา ห้ามแช่แข็ง
• ข้อ ง.: ยาน้ำ Ferrous sulfate ไวต่อแสงและเกิดการออกซิเดชันเป็น ferric ได้ง่าย จึงต้องเก็บในภาชนะป้องกันแสง (light-resistant container)
• ข้อ จ.: ยาเม็ดฟู่ (Effervescent tablets) ไวต่อความชื้นมากและจะเกิดปฏิกิริยาสร้างก๊าซ จึงต้องเก็บในภาชนะปิดสนิทป้องกันอากาศและความชื้น (airtight container)</t>
        </is>
      </c>
      <c r="K257" s="62" t="inlineStr"/>
      <c r="L257" s="78" t="inlineStr">
        <is>
          <t>Drug Storage and Stability</t>
        </is>
      </c>
      <c r="M257" s="62" t="inlineStr">
        <is>
          <t>Product</t>
        </is>
      </c>
      <c r="N257" s="78" t="inlineStr">
        <is>
          <t>[SOURCE: Pharma Plus เล่มม่วง 2 - ข้อสอบย้อนหลัง PLE-CC1 ปี 2564 วันที่ 1 ข้อ 107]</t>
        </is>
      </c>
      <c r="O257" s="62" t="inlineStr">
        <is>
          <t>ข้อสอบเก่า</t>
        </is>
      </c>
      <c r="P257" s="62" t="inlineStr">
        <is>
          <t>2564</t>
        </is>
      </c>
    </row>
    <row r="258" ht="24" customHeight="1" s="49">
      <c r="A258" s="62" t="n">
        <v>300</v>
      </c>
      <c r="B258" s="78" t="inlineStr">
        <is>
          <t>ยาเปลี่ยนสีจากปฏิกิริยา oxidation ควรเติมสารใด</t>
        </is>
      </c>
      <c r="C258" s="62" t="inlineStr"/>
      <c r="D258" s="78" t="inlineStr">
        <is>
          <t>PEG</t>
        </is>
      </c>
      <c r="E258" s="78" t="inlineStr">
        <is>
          <t>Glycerin</t>
        </is>
      </c>
      <c r="F258" s="78" t="inlineStr">
        <is>
          <t>Sodium metabisulfite</t>
        </is>
      </c>
      <c r="G258" s="78" t="inlineStr">
        <is>
          <t>Benzalkonium cl</t>
        </is>
      </c>
      <c r="H258" s="78" t="inlineStr">
        <is>
          <t>Cyclodextrin</t>
        </is>
      </c>
      <c r="I258" s="62" t="inlineStr">
        <is>
          <t>3</t>
        </is>
      </c>
      <c r="J258" s="78" t="inlineStr">
        <is>
          <t>✅ คำตอบที่ถูกต้อง: ข้อ ค. Sodium metabisulfite
🎯 ทำไมข้อนี้ถึงถูก: โซเดียมเมทาไบซัลไฟต์ (Sodium metabisulfite) เป็นสารต้านออกซิเดชันชนิดละลายน้ำ (water-soluble antioxidant / reducing agent) ที่นิยมใช้อย่างแพร่หลายในตำรับยาที่เป็นกรดอ่อนถึงเป็นกลาง เพื่อป้องกันการสลายตัวและการเปลี่ยนสีของตัวยาสำคัญที่ไวต่อปฏิกิริยาออกซิเดชัน (oxidation degradation and discoloration)
🔍 ข้ออื่นผิดเพราะอะไร:
• ข้อ ก.: PEG (Polyethylene glycol) ทำหน้าที่เป็นตัวทำละลายร่วม (co-solvent) หรือสารเพิ่มความหนืด
• ข้อ ข.: Glycerin ทำหน้าที่เป็น co-solvent, humectant, sweetener หรือ plasticizer
• ข้อ ง.: Benzalkonium chloride เป็นสารลดแรงตึงผิวประจุบวกที่ทำหน้าที่เป็นสารกันเสียต้านจุลชีพ (antimicrobial preservative)
• ข้อ จ.: Cyclodextrin ทำหน้าที่เป็นสารสร้างสารประกอบเชิงซ้อนเพื่อเพิ่มการละลาย (complexing agent)</t>
        </is>
      </c>
      <c r="K258" s="62" t="inlineStr"/>
      <c r="L258" s="78" t="inlineStr">
        <is>
          <t>Pharmaceutical Excipients</t>
        </is>
      </c>
      <c r="M258" s="62" t="inlineStr">
        <is>
          <t>Product</t>
        </is>
      </c>
      <c r="N258" s="78" t="inlineStr">
        <is>
          <t>[SOURCE: Pharma Plus เล่มม่วง 2 - ข้อสอบย้อนหลัง PLE-CC1 ปี 2564 วันที่ 1 ข้อ 108]</t>
        </is>
      </c>
      <c r="O258" s="62" t="inlineStr">
        <is>
          <t>ข้อสอบเก่า</t>
        </is>
      </c>
      <c r="P258" s="62" t="inlineStr">
        <is>
          <t>2564</t>
        </is>
      </c>
    </row>
    <row r="259" ht="24" customHeight="1" s="49">
      <c r="A259" s="62" t="n">
        <v>301</v>
      </c>
      <c r="B259" s="78" t="inlineStr">
        <is>
          <t>[สารช่วยในตำรับยาเม็ด (Tablet Excipients)]
การกำหนดบทบาทหน้าที่ของสารปรุงแต่งทางเภสัชกรรมในตำรับยาเม็ด
คำถาม: Sodium starch glycolate ทำหน้าที่อะไรในตำรับ</t>
        </is>
      </c>
      <c r="C259" s="62" t="inlineStr"/>
      <c r="D259" s="78" t="inlineStr">
        <is>
          <t>Diluent</t>
        </is>
      </c>
      <c r="E259" s="78" t="inlineStr">
        <is>
          <t>Glidant</t>
        </is>
      </c>
      <c r="F259" s="78" t="inlineStr">
        <is>
          <t>Disintegrating</t>
        </is>
      </c>
      <c r="G259" s="78" t="inlineStr">
        <is>
          <t>Binder</t>
        </is>
      </c>
      <c r="H259" s="78" t="inlineStr">
        <is>
          <t>Lubricant</t>
        </is>
      </c>
      <c r="I259" s="62" t="inlineStr">
        <is>
          <t>3</t>
        </is>
      </c>
      <c r="J259" s="78" t="inlineStr">
        <is>
          <t>✅ คำตอบที่ถูกต้อง: ข้อ ค. Disintegrating
🎯 ทำไมข้อนี้ถึงถูก:
Sodium starch glycolate (SSG หรือ Primojel, Explotab) เป็นสารช่วยแตกกระจายตัวประสิทธิภาพสูง (Superdisintegrant) ออกฤทธิ์โดยการดูดซับน้ำและพองตัวอย่างรวดเร็ว (rapid swelling) ทำให้เม็ดยาแตกตัวและปลดปล่อยตัวยาสำคัญได้อย่างมีประสิทธิภาพ
🔍 ข้ออื่นผิดเพราะอะไร:
• ข้อ ก. Diluent: สารเพิ่มปริมาณ เช่น lactose, microcrystalline cellulose, dicalcium phosphate
• ข้อ ข. Glidant: สารช่วยการไหล เช่น colloidal silicon dioxide (Aerosil), talc
• ข้อ ง. Binder: สารยึดเกาะ เช่น povidone (PVP), starch paste, hydroxypropyl methylcellulose (HPMC)
• ข้อ จ. Lubricant: สารหล่อลื่น เช่น magnesium stearate, stearic acid, sodium stearyl fumarate</t>
        </is>
      </c>
      <c r="K259" s="62" t="inlineStr"/>
      <c r="L259" s="78" t="inlineStr">
        <is>
          <t>Tablet Excipients</t>
        </is>
      </c>
      <c r="M259" s="62" t="inlineStr">
        <is>
          <t>Product</t>
        </is>
      </c>
      <c r="N259" s="78" t="inlineStr">
        <is>
          <t>[SOURCE: Pharma Plus เล่มม่วง 2 - ข้อสอบย้อนหลัง PLE-CC1 ปี 2564 วันที่ 2 ข้อ 13]</t>
        </is>
      </c>
      <c r="O259" s="62" t="inlineStr">
        <is>
          <t>ข้อสอบเก่า</t>
        </is>
      </c>
      <c r="P259" s="62" t="inlineStr">
        <is>
          <t>2564</t>
        </is>
      </c>
    </row>
    <row r="260" ht="24" customHeight="1" s="49">
      <c r="A260" s="62" t="n">
        <v>302</v>
      </c>
      <c r="B260" s="78" t="inlineStr">
        <is>
          <t>[ตำรับยาเคลือบฟิล์ม (Film Coating Formulation)]
โจทย์ให้ตำรับมา 1 ตำรับ เป็นตำรับยาเคลือบฟิล์ม
Macrogels 30 30 g
Macrogels 50 50 g
Titanium dioxide
PEG 4000 5 g
ถามว่า PEG 4000 ทำหน้าที่อะไร
คำถาม: โจทย์ให้ตำรับมา 1 ตำรับ เป็นตำรับยาเคลือบฟิล์ม (จำปริมาณไม่ได้ แต่ประมาณนี้แหละ)
Macrogels 30 30 g
Macrogels 50 50 g
Titanium dioxide
PEG4000 5 g
ถามว่า PEG4000 ทำหน้าที่อะไร</t>
        </is>
      </c>
      <c r="C260" s="62" t="inlineStr"/>
      <c r="D260" s="78" t="inlineStr">
        <is>
          <t>Cosolvent</t>
        </is>
      </c>
      <c r="E260" s="78" t="inlineStr">
        <is>
          <t>Opacify</t>
        </is>
      </c>
      <c r="F260" s="78" t="inlineStr">
        <is>
          <t>Plasticizer</t>
        </is>
      </c>
      <c r="G260" s="78" t="inlineStr">
        <is>
          <t>Emulsifier</t>
        </is>
      </c>
      <c r="H260" s="78" t="inlineStr">
        <is>
          <t>Film coat resin</t>
        </is>
      </c>
      <c r="I260" s="62" t="inlineStr">
        <is>
          <t>3</t>
        </is>
      </c>
      <c r="J260" s="78" t="inlineStr">
        <is>
          <t>✅ คำตอบที่ถูกต้อง: ข้อ ค. Plasticizer
🎯 ทำไมข้อนี้ถึงถูก:
Polyethylene glycol โมเลกุลสูง เช่น PEG 4000 (หรือ PEG 6000) ในตำรับยาเคลือบฟิล์มเม็ดยาทำหน้าที่เป็น Plasticizer (สารช่วยเพิ่มความยืดหยุ่นของฟิล์ม) ช่วยลดอุณหภูมิการเปลี่ยนสถานะคล้ายแก้ว (glass transition temperature: Tg) และลดความเปราะแตกของแผ่นฟิล์มเคลือบ ทำให้ฟิล์มมีความเหนียว ยืดหยุ่น และเคลือบติดแน่นกับผิวเม็ดยาได้ดียิ่งขึ้น
🔍 ข้ออื่นผิดเพราะอะไร:
• ข้อ ก. Cosolvent: ตัวทำละลายร่วม เช่น alcohol, propylene glycol มักใช้ในยาน้ำเพื่อช่วยละลายตัวยาสำคัญ
• ข้อ ข. Opacify: สารเพิ่มความทึบแสงในตำรับเคลือบฟิล์มคือ Titanium dioxide ไม่ใช่ PEG 4000
• ข้อ ง. Emulsifier: สารก่ออิมัลชันในตำรับของเหลวแยกชั้น
• ข้อ จ. Film coat resin: สารก่อฟิล์มหลัก (film-forming polymer) ในตำรับมักเป็น cellulose derivatives หรือ polyacrylates</t>
        </is>
      </c>
      <c r="K260" s="62" t="inlineStr"/>
      <c r="L260" s="78" t="inlineStr">
        <is>
          <t>Tablet Coating</t>
        </is>
      </c>
      <c r="M260" s="62" t="inlineStr">
        <is>
          <t>Product</t>
        </is>
      </c>
      <c r="N260" s="78" t="inlineStr">
        <is>
          <t>[SOURCE: Pharma Plus เล่มม่วง 2 - ข้อสอบย้อนหลัง PLE-CC1 ปี 2564 วันที่ 2 ข้อ 32]</t>
        </is>
      </c>
      <c r="O260" s="62" t="inlineStr">
        <is>
          <t>ข้อสอบเก่า</t>
        </is>
      </c>
      <c r="P260" s="62" t="inlineStr">
        <is>
          <t>2564</t>
        </is>
      </c>
    </row>
    <row r="261" ht="28" customHeight="1" s="49">
      <c r="A261" s="62" t="n">
        <v>303</v>
      </c>
      <c r="B261" s="78" t="inlineStr">
        <is>
          <t>ควรใช้ polymer ใดเคลือบ pellet ในรูปแบบ enteric coated</t>
        </is>
      </c>
      <c r="C261" s="78" t="inlineStr"/>
      <c r="D261" s="78" t="inlineStr">
        <is>
          <t>Shellac</t>
        </is>
      </c>
      <c r="E261" s="78" t="inlineStr">
        <is>
          <t>Hypromellose</t>
        </is>
      </c>
      <c r="F261" s="78" t="inlineStr">
        <is>
          <t>Polyvinyl alcohol</t>
        </is>
      </c>
      <c r="G261" s="78" t="inlineStr">
        <is>
          <t>Carboxy methyl cellulose</t>
        </is>
      </c>
      <c r="H261" s="78" t="inlineStr">
        <is>
          <t>Polyvinyl acetate phthalate</t>
        </is>
      </c>
      <c r="I261" s="62" t="inlineStr">
        <is>
          <t>5</t>
        </is>
      </c>
      <c r="J261" s="78" t="inlineStr">
        <is>
          <t>✅ คำตอบที่ถูกต้อง: ข้อ จ. Polyvinyl acetate phthalate
🎯 ทำไมข้อนี้ถึงถูก:
Polyvinyl acetate phthalate (PVAP) เป็น synthetic enteric polymer ที่มีหมู่ phthalate ทำให้ไม่ละลายในสภาวะกรดของกระเพาะอาหาร (pH ต่ำ) แต่จะละลายได้ดีในลำไส้เล็กที่ pH &gt;= 5.0 จึงนิยมใช้เคลือบ enteric-coated pellets หรือ tablets ได้อย่างแม่นยำและเสถียรกว่า shellac
🔍 ข้ออื่นผิดเพราะอะไร:
• • ข้อ ก.: แม้ Shellac จะมีคุณสมบัติ enteric ตามธรรมชาติ แต่เป็น natural resin ที่มีความแปรปรวนของคุณภาพสูงและเกิด polymerization แข็งตัวเมื่อเก็บไว้นาน ทำให้การละลายเปลี่ยนไป ปัจจุบันจึงไม่นิยมใช้ในกระบวนการผลิตสมัยใหม่เท่า synthetic polymers เช่น PVAP
• ข้อ ข.: Hypromellose (HPMC) เป็น water-soluble polymer ละลายได้ในทุกช่วง pH ใช้ทำ non-enteric film coating หรือ hydrophilic matrix
• ข้อ ค.: Polyvinyl alcohol (PVA) เป็น water-soluble polymer ใช้ทำ conventional film coating ละลายได้ในกระเพาะอาหาร
• ข้อ ง.: Carboxymethylcellulose (CMC) ละลายในน้ำได้ ใช้เป็น binder หรือ disintegrant ไม่ใช่ enteric coating polymer</t>
        </is>
      </c>
      <c r="K261" s="78" t="inlineStr">
        <is>
          <t>Modified-Release Dosage Forms</t>
        </is>
      </c>
      <c r="L261" s="78" t="inlineStr">
        <is>
          <t>Enteric coating polymers (PVAP and Shellac)</t>
        </is>
      </c>
      <c r="M261" s="62" t="inlineStr">
        <is>
          <t>ปานกลาง</t>
        </is>
      </c>
      <c r="N261" s="62" t="inlineStr">
        <is>
          <t>ข้อสอบเก่า</t>
        </is>
      </c>
      <c r="O261" s="78" t="inlineStr">
        <is>
          <t>[SOURCE: Pharma Plus เล่มม่วง 2 - ข้อสอบย้อนหลัง PLE-CC1 ปี 2565 ข้อ 40]</t>
        </is>
      </c>
      <c r="P261" s="62" t="n">
        <v>2565</v>
      </c>
    </row>
    <row r="262" ht="28" customHeight="1" s="49">
      <c r="A262" s="62" t="n">
        <v>304</v>
      </c>
      <c r="B262" s="78" t="inlineStr">
        <is>
          <t>สารใดใช้สำหรับการเตรียม matrix sustained release tablets</t>
        </is>
      </c>
      <c r="C262" s="78" t="inlineStr"/>
      <c r="D262" s="78" t="inlineStr">
        <is>
          <t>PEG 400</t>
        </is>
      </c>
      <c r="E262" s="78" t="inlineStr">
        <is>
          <t>Lactose</t>
        </is>
      </c>
      <c r="F262" s="78" t="inlineStr">
        <is>
          <t>Sucralose</t>
        </is>
      </c>
      <c r="G262" s="78" t="inlineStr">
        <is>
          <t>Polysorbate</t>
        </is>
      </c>
      <c r="H262" s="78" t="inlineStr">
        <is>
          <t>Hypromellose</t>
        </is>
      </c>
      <c r="I262" s="62" t="inlineStr">
        <is>
          <t>5</t>
        </is>
      </c>
      <c r="J262" s="78" t="inlineStr">
        <is>
          <t>✅ คำตอบที่ถูกต้อง: ข้อ จ. Hypromellose
🎯 ทำไมข้อนี้ถึงถูก:
Hypromellose (Hydroxypropyl methylcellulose, HPMC) เป็น hydrophilic polymer มาตรฐานที่ใช้เป็น matrix-forming agent ในการผลิต hydrophilic matrix sustained release tablets โดยเมื่อสัมผัสกับทางเดินอาหารจะพองตัวเกิดเป็นชั้นเจลหนา (viscous gel layer) ควบคุมการแพร่และการปลดปล่อยตัวยาอย่างช้าๆ
🔍 ข้ออื่นผิดเพราะอะไร:
• • ข้อ ก.: PEG 400 เป็นของเหลว ทำหน้าที่เป็น co-solvent หรือ plasticizer ไม่สามารถขึ้นรูปเป็น matrix sustained release tablet ได้
• ข้อ ข.: Lactose เป็น water-soluble diluent (สารเพิ่มปริมาณ) ละลายน้ำเร็ว ไม่ช่วยชะลอการปลดปล่อยยา
• ข้อ ค.: Sucralose เป็น artificial sweetener (สารให้ความหวาน) ไม่มีสมบัติชะลอการปลดปล่อยยา
• ข้อ ง.: Polysorbate (Tween) เป็น surfactant ทำหน้าที่เป็น solubilizer หรือ emulsifier</t>
        </is>
      </c>
      <c r="K262" s="78" t="inlineStr">
        <is>
          <t>Modified-Release Dosage Forms</t>
        </is>
      </c>
      <c r="L262" s="78" t="inlineStr">
        <is>
          <t>Hydrophilic matrix forming polymers for sustained release</t>
        </is>
      </c>
      <c r="M262" s="62" t="inlineStr">
        <is>
          <t>ปานกลาง</t>
        </is>
      </c>
      <c r="N262" s="62" t="inlineStr">
        <is>
          <t>ข้อสอบเก่า</t>
        </is>
      </c>
      <c r="O262" s="78" t="inlineStr">
        <is>
          <t>[SOURCE: Pharma Plus เล่มม่วง 2 - ข้อสอบย้อนหลัง PLE-CC1 ปี 2565 ข้อ 43]</t>
        </is>
      </c>
      <c r="P262" s="62" t="n">
        <v>2565</v>
      </c>
    </row>
    <row r="263" ht="28" customHeight="1" s="49">
      <c r="A263" s="62" t="n">
        <v>305</v>
      </c>
      <c r="B263" s="78" t="inlineStr">
        <is>
          <t>[กรณีศึกษา]
จากภาพยาเม็ดเกิดปัญหาการกะเทาะที่ขอบ (edge damage/chipping)
คำถาม: ยาเม็ดดังภาพเกิดปัญหาใด</t>
        </is>
      </c>
      <c r="C263" s="78" t="inlineStr"/>
      <c r="D263" s="78" t="inlineStr">
        <is>
          <t>Capping</t>
        </is>
      </c>
      <c r="E263" s="78" t="inlineStr">
        <is>
          <t>Chipping</t>
        </is>
      </c>
      <c r="F263" s="78" t="inlineStr">
        <is>
          <t>Twinning</t>
        </is>
      </c>
      <c r="G263" s="78" t="inlineStr">
        <is>
          <t>Bridging</t>
        </is>
      </c>
      <c r="H263" s="78" t="inlineStr">
        <is>
          <t>Cracking</t>
        </is>
      </c>
      <c r="I263" s="62" t="inlineStr">
        <is>
          <t>2</t>
        </is>
      </c>
      <c r="J263" s="78" t="inlineStr">
        <is>
          <t>✅ คำตอบที่ถูกต้อง: ข้อ ข. Chipping
🎯 ทำไมข้อนี้ถึงถูก:
ปัญหาขอบเม็ดยาแตก บิ่น หรือกะเทาะหลุดออกไปบางส่วนระหว่างกระบวนการตอกหรือการเคลือบยาเม็ด เรียกว่า Chipping ซึ่งมักเกิดจาก punch face สึกหรอ หรือแกรนูลแห้งเกินไป
🔍 ข้ออื่นผิดเพราะอะไร:
• ข้อ ก.: Capping คือการที่ส่วนยอดบนสุดหรือล่างสุดของเม็ดยาหลุดแยกออกจากตัวเม็ดยาเป็นแผ่นหมวก
• ข้อ ค.: Twinning คือข้อบกพร่องในการเคลือบเม็ดยาที่เม็ดยา 2 เม็ดติดประกบกันเป็นคู่
• ข้อ ง.: Bridging คือปัญหาในการเคลือบยาเม็ดที่ฟิล์มเคลือบขึงตึงข้ามร่องอักษรบนผิวเม็ดยาจนบดบังลวดลาย
• ข้อ จ.: Cracking คือการเกิดรอยแตกร้าวขนาดเล็กบนพื้นผิวหรือขอบของเม็ดยา</t>
        </is>
      </c>
      <c r="K263" s="78" t="inlineStr">
        <is>
          <t>Tablet Manufacturing Defects</t>
        </is>
      </c>
      <c r="L263" s="78" t="inlineStr">
        <is>
          <t>Chipping Defect Characteristics and Root Causes</t>
        </is>
      </c>
      <c r="M263" s="62" t="inlineStr">
        <is>
          <t>ปานกลาง</t>
        </is>
      </c>
      <c r="N263" s="62" t="inlineStr">
        <is>
          <t>ข้อสอบเก่า</t>
        </is>
      </c>
      <c r="O263" s="78" t="inlineStr">
        <is>
          <t>[SOURCE: Pharma Plus เล่มม่วง 2 - ข้อสอบย้อนหลัง PLE-CC1 ปี 2565 ข้อ 88]</t>
        </is>
      </c>
      <c r="P263" s="62" t="n">
        <v>2565</v>
      </c>
    </row>
    <row r="264" ht="28" customHeight="1" s="49">
      <c r="A264" s="62" t="n">
        <v>306</v>
      </c>
      <c r="B264" s="78" t="inlineStr">
        <is>
          <t>เทคนิคหรือวิธีการใดที่มีประโยชน์น้อยที่สุดในการวิเคราะห์ dry powder inhaler</t>
        </is>
      </c>
      <c r="C264" s="78" t="inlineStr"/>
      <c r="D264" s="78" t="inlineStr">
        <is>
          <t>DEM</t>
        </is>
      </c>
      <c r="E264" s="78" t="inlineStr">
        <is>
          <t>Compressibility</t>
        </is>
      </c>
      <c r="F264" s="78" t="inlineStr">
        <is>
          <t>Vapor pressure</t>
        </is>
      </c>
      <c r="G264" s="78" t="inlineStr">
        <is>
          <t>X-ray powder diffraction</t>
        </is>
      </c>
      <c r="H264" s="78" t="inlineStr">
        <is>
          <t>Differential Scanning Calorimetry</t>
        </is>
      </c>
      <c r="I264" s="62" t="inlineStr">
        <is>
          <t>3</t>
        </is>
      </c>
      <c r="J264" s="78" t="inlineStr">
        <is>
          <t>✅ คำตอบที่ถูกต้อง: ข้อ ค. Vapor pressure
🎯 ทำไมข้อนี้ถึงถูก:
Dry powder inhaler (DPI) เป็นระบบผงยาแห้งที่อาศัยแรงสูดของผู้ป่วยในการนำส่งยา ไม่มีสารขับดัน (propellant) ดังนั้นการวัดความดันไอ (Vapor pressure) จึงไม่มีประโยชน์ในการควบคุมคุณภาพผงยาแห้ง (เป็นคุณสมบัติจำเพาะของ pMDI)
🔍 ข้ออื่นผิดเพราะอะไร:
• ข้อ ก.: Discrete Element Method (DEM) แบบจำลองพฤติกรรมการไหลและการกระจายตัวของอนุภาคผงยามีประโยชน์สูงในการพัฒนา DPI
• ข้อ ข.: Compressibility (Carr's index / Hausner ratio) มีความสำคัญอย่างยิ่งในการประเมิน flowability และ de-aggregation ของผงยา
• ข้อ ง.: X-ray powder diffraction (XRPD) ใช้ตรวจสอบสถานะผลึก (crystallinity) และ polymorph ของผงยา
• ข้อ จ.: Differential Scanning Calorimetry (DSC) ใช้ศึกษาคุณสมบัติทางความร้อนและความเข้ากันได้ของผงยากับสารตัวพา เช่น lactose</t>
        </is>
      </c>
      <c r="K264" s="78" t="inlineStr">
        <is>
          <t>Aerosols and Inhalation Dosage Forms</t>
        </is>
      </c>
      <c r="L264" s="78" t="inlineStr">
        <is>
          <t>Evaluation of Dry Powder Inhalers (DPI) vs Metered Dose Inhalers (MDI)</t>
        </is>
      </c>
      <c r="M264" s="62" t="inlineStr">
        <is>
          <t>ยาก</t>
        </is>
      </c>
      <c r="N264" s="62" t="inlineStr">
        <is>
          <t>ข้อสอบเก่า</t>
        </is>
      </c>
      <c r="O264" s="78" t="inlineStr">
        <is>
          <t>[SOURCE: Pharma Plus เล่มม่วง 2 - ข้อสอบย้อนหลัง PLE-CC1 ปี 2565 ข้อ 93]</t>
        </is>
      </c>
      <c r="P264" s="62" t="n">
        <v>2565</v>
      </c>
    </row>
    <row r="265" ht="24" customHeight="1" s="49"/>
    <row r="266" ht="24" customHeight="1" s="49"/>
    <row r="267" ht="24" customHeight="1" s="49"/>
    <row r="268" ht="24" customHeight="1" s="49"/>
    <row r="269" ht="24" customHeight="1" s="49"/>
    <row r="270" ht="24" customHeight="1" s="49"/>
    <row r="271" ht="24" customHeight="1" s="49"/>
    <row r="272" ht="24" customHeight="1" s="49"/>
    <row r="273" ht="24" customHeight="1" s="49"/>
    <row r="274" ht="24" customHeight="1" s="49"/>
    <row r="275" ht="24" customHeight="1" s="49"/>
    <row r="276" ht="24" customHeight="1" s="49"/>
    <row r="277" ht="24" customHeight="1" s="49"/>
    <row r="278" ht="24" customHeight="1" s="49"/>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Q19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13.2" customHeight="1" s="49">
      <c r="A3" s="119" t="n">
        <v>1</v>
      </c>
      <c r="B3" s="88" t="inlineStr">
        <is>
          <t>แพทย์์สั่งยา : Ferrous sulphate syrup (25mg/5mL) PO BID PC (ใช้ตอบข้อ 52-54)
ส่วนประกอบใน Multivitamin syrup ในข้อใด มีอันตรกิริยากับยา Ferrous sulphate syrup</t>
        </is>
      </c>
      <c r="C3" s="100" t="n"/>
      <c r="D3" s="88" t="inlineStr">
        <is>
          <t>Lysine</t>
        </is>
      </c>
      <c r="E3" s="88" t="inlineStr">
        <is>
          <t>Nicotinamide</t>
        </is>
      </c>
      <c r="F3" s="88" t="inlineStr">
        <is>
          <t>D-panthenol</t>
        </is>
      </c>
      <c r="G3" s="88" t="inlineStr">
        <is>
          <t>Vitamin D</t>
        </is>
      </c>
      <c r="H3" s="88" t="inlineStr">
        <is>
          <t>Calcium</t>
        </is>
      </c>
      <c r="I3" s="119" t="inlineStr">
        <is>
          <t>5</t>
        </is>
      </c>
      <c r="J3" s="88" t="inlineStr">
        <is>
          <t>✅ คำตอบที่ถูกต้อง: ข้อ จ. Calcium
💡 Background:
ธาตุเหล็กในรูป Ferrous sulfate (Fe2+) มีคุณสมบัติเกิดปฏิกิริยากับไอออนบวกหลายประจุ (Multivalent cations) เช่น แคลเซียม (Ca2+), แมกนีเซียม (Mg2+) และอะลูมิเนียม (Al3+) เกิดเป็นสารประกอบเชิงซ้อนที่ไม่ละลายน้ำ ขัดขวางการดูดซึมธาตุเหล็ก
🎯 ทำไมข้อนี้ถึงถูก:
Calcium ในวิตามินรวมหรือผลิตภัณฑ์เสริมอาหารจะแย่งจับหรือเกิด Chelation/Complexation กับ Ferrous sulfate ในทางเดินอาหาร ทำให้การดูดซึมธาตุเหล็กลดลงอย่างมีนัยสำคัญ จึงต้องหลีกเลี่ยงการรับประทานพร้อมกัน โดยควรเว้นระยะห่างอย่างน้อย 2 ชั่วโมง
🔍 ข้ออื่นผิดเพราะอะไร:
• ข้อ ก. (Lysine): เป็นกรดอะมิโน ไม่เกิดอันตรกิริยาขัดขวางการดูดซึมธาตุเหล็ก
• ข้อ ข. (Nicotinamide): วิตามินบี 3 ไม่รบกวนการดูดซึมธาตุเหล็ก
• ข้อ ค. (D-panthenol): โปรวิตามินบี 5 ไม่รบกวนการดูดซึมธาตุเหล็ก
• ข้อ ง. (Vitamin D): ช่วยเพิ่มการดูดซึมแคลเซียมและฟอสฟอรัส ไม่ได้ขัดขวางการดูดซึมธาตุเหล็กโดยตรง
📖 Guideline อ้างอิง:
Drug Information Handbook &amp; แนวทางการรักษาภาวะโลหิตจางจากการขาดธาตุเหล็ก (สมาคมโลหิตวิทยาแห่งประเทศไทย)
📌 จุดจำก่อนสอบ:
Ferrous sulfate ตีกับ Multivalent cations (Calcium, Antacids, นม) และ Tetracyclines/Fluoroquinolones ต้องกินห่างกันอย่างน้อย 2 ชั่วโมง</t>
        </is>
      </c>
      <c r="K3" s="100" t="n"/>
      <c r="L3" s="88" t="inlineStr">
        <is>
          <t>Solutions, Syrups &amp; Elixirs</t>
        </is>
      </c>
      <c r="M3" s="100" t="inlineStr">
        <is>
          <t>Product</t>
        </is>
      </c>
      <c r="N3" s="88" t="inlineStr">
        <is>
          <t>แบบฝึกหัด PLE-CC 1 ข้อ 53</t>
        </is>
      </c>
      <c r="O3" s="100" t="inlineStr">
        <is>
          <t>แบบฝึกหัด</t>
        </is>
      </c>
      <c r="P3" s="100" t="inlineStr">
        <is>
          <t>แบบฝึกหัด</t>
        </is>
      </c>
      <c r="Q3" s="100" t="n"/>
    </row>
    <row r="4" ht="13.2" customHeight="1" s="49">
      <c r="A4" s="119" t="n">
        <v>2</v>
      </c>
      <c r="B4" s="88" t="inlineStr">
        <is>
          <t>แพทย์์สั่งยา : Ferrous sulphate syrup (25mg/5mL) PO BID PC (ใช้ตอบข้อ 52-54)
ข้อใดคืออาการไม่พึงประสงค์จากการรับประทานธาตุเหล็ก</t>
        </is>
      </c>
      <c r="C4" s="100" t="n"/>
      <c r="D4" s="88" t="inlineStr">
        <is>
          <t>ขาดวิตามินบี 12</t>
        </is>
      </c>
      <c r="E4" s="88" t="inlineStr">
        <is>
          <t>ท้องผูก</t>
        </is>
      </c>
      <c r="F4" s="88" t="inlineStr">
        <is>
          <t>ปัสสาวะสีดำ</t>
        </is>
      </c>
      <c r="G4" s="88" t="inlineStr">
        <is>
          <t>ปวดศีรษะ</t>
        </is>
      </c>
      <c r="H4" s="88" t="inlineStr">
        <is>
          <t>เป็นแผลในกระเพาะปัสสาวะ</t>
        </is>
      </c>
      <c r="I4" s="119" t="inlineStr">
        <is>
          <t>2</t>
        </is>
      </c>
      <c r="J4" s="88" t="inlineStr">
        <is>
          <t>✅ คำตอบที่ถูกต้อง: ข้อ ข. ท้องผูก
💡 Background:
การรับประทานยาเม็ดหรือยาน้ำเสริมธาตุเหล็ก (Oral Iron Supplementation) มีผลข้างเคียงต่อระบบทางเดินอาหาร (Gastrointestinal ADRs) เป็นปัญหาหลักที่พบบ่อยที่สุด
🎯 ทำไมข้อนี้ถึงถูก:
ท้องผูก (Constipation) และคลื่นไส้ แน่นท้อง ถ่ายอุจจาระสีดำ (Dark stools) เป็นผลข้างเคียงคลาสสิกของยาเสริมธาตุเหล็กทางปาก เนื่องจากการระคายเคืองของเยื่อบุทางเดินอาหารและการรบกวนการเคลื่อนไหวของลำไส้
🔍 ข้ออื่นผิดเพราะอะไร:
• ข้อ ก. ขาดวิตามินบี 12: ไม่ใช่อาการข้างเคียงของธาตุเหล็ก
• ข้อ ค. ปัสสาวะสีดำ: ผิด ธาตุเหล็กทำให้ อุจจาระสีดำ (Stool darkening) ไม่ใช่ปัสสาวะสีดำ
• ข้อ ง. ปวดศีรษะ: ไม่ใช่อาการข้างเคียงที่จำเพาะของธาตุเหล็ก
• ข้อ จ. เป็นแผลในกระเพาะปัสสาวะ: ไม่ใช่อาการข้างเคียงของธาตุเหล็ก
📖 Guideline อ้างอิง:
Goodman &amp; Gilman's: The Pharmacological Basis of Therapeutics &amp; แนวทางเวชปฏิบัติโลหิตจางจากการขาดธาตุเหล็ก
📌 จุดจำก่อนสอบ:
อาการข้างเคียงหลักของ Oral Iron: ท้องผูก คลื่นไส้ แน่นท้อง อุจจาระสีดำ (ถ้าถ่ายดำปกติ แต่ถ้าปัสสาวะดำไม่ใช่)</t>
        </is>
      </c>
      <c r="K4" s="100" t="n"/>
      <c r="L4" s="88" t="inlineStr">
        <is>
          <t>Solutions, Syrups &amp; Elixirs</t>
        </is>
      </c>
      <c r="M4" s="100" t="inlineStr">
        <is>
          <t>Product</t>
        </is>
      </c>
      <c r="N4" s="88" t="inlineStr">
        <is>
          <t>แบบฝึกหัด PLE-CC 1 ข้อ 54</t>
        </is>
      </c>
      <c r="O4" s="100" t="inlineStr">
        <is>
          <t>แบบฝึกหัด</t>
        </is>
      </c>
      <c r="P4" s="100" t="inlineStr">
        <is>
          <t>แบบฝึกหัด</t>
        </is>
      </c>
      <c r="Q4" s="100" t="n"/>
    </row>
    <row r="5" ht="13.2" customHeight="1" s="49">
      <c r="A5" s="119" t="n">
        <v>3</v>
      </c>
      <c r="B5" s="88" t="inlineStr">
        <is>
          <t>แพทย์์สั่งยา : Ferrous sulphate syrup (25mg/5mL) PO BID PC (ใช้ตอบข้อ 52-54)
กลไกการออกฤทธิ์ของ Ferrous sulphate ในการรักษาภาวะโลหิตจางคือข้อใด</t>
        </is>
      </c>
      <c r="C5" s="100" t="n"/>
      <c r="D5" s="88" t="inlineStr">
        <is>
          <t>เพิ่มการสร้าง erythropoietin จากไต</t>
        </is>
      </c>
      <c r="E5" s="88" t="inlineStr">
        <is>
          <t>เพิ่มการสร้าง instrinsic factor จากกระเพาะอาหาร</t>
        </is>
      </c>
      <c r="F5" s="88" t="inlineStr">
        <is>
          <t>จัดหาเหล็กในรูปของ ferrous สำหรับการสร้าง heme และ hemoglobin</t>
        </is>
      </c>
      <c r="G5" s="88" t="inlineStr">
        <is>
          <t>ยับยั้งการทำลายเม็ดเลือดจากม้าม</t>
        </is>
      </c>
      <c r="H5" s="88" t="inlineStr">
        <is>
          <t>เพิ่มการสร้าง transferrin โดยตรง</t>
        </is>
      </c>
      <c r="I5" s="119" t="inlineStr">
        <is>
          <t>3</t>
        </is>
      </c>
      <c r="J5" s="88" t="inlineStr">
        <is>
          <t>✅ คำตอบที่ถูกต้อง: ข้อ ค. จัดหาเหล็กในรูปของ ferrous สำหรับการสร้าง heme และ hemoglobin
💡 Background:
ธาตุเหล็กเป็นแร่ธาตุจำเป็นที่มีบทบาทโครงสร้างหลักในโมเลกุลของ Heme ในเม็ดเลือดแดงและ Myoglobin ในกล้ามเนื้อ
🎯 ทำไมข้อนี้ถึงถูก:
Ferrous sulfate ให้เหล็กในรูป Fe2+ ซึ่งถูกดูดซึมที่ลำไส้เล็กส่วนต้นและลำเลียงเข้าสู่ไขกระดูก เพื่อนำไปสังเคราะห์เป็นวงแหวน Protoporphyrin รวมเป็น Heme และประกอบเป็นสาย Hemoglobin ในเซลล์เม็ดเลือดแดงตัวอ่อน
🔍 ข้ออื่นผิดเพราะอะไร:
• ข้อ ก. เพิ่มการสร้าง erythropoietin จากไต: เป็นหน้าที่ของเซลล์ Peritubular fibroblasts ของไตเมื่อร่างกายขาดออกซิเจน ไม่ใช่กลไกของธาตุเหล็ก
• ข้อ ข. เพิ่มการสร้าง intrinsic factor จากกระเพาะอาหาร: Intrinsic factor หลั่งจาก Parietal cell เพื่อจับ Vitamin B12
• ข้อ ง. ยับยั้งการทำลายเม็ดเลือดจากม้าม: ไม่ใช่กลไกของธาตุเหล็ก
• ข้อ จ. เพิ่มการสร้าง transferrin โดยตรง: Transferrin ถูกสังเคราะห์จากตับ และจะสูงขึ้นตามธรรมชาติเมื่อร่างกายขาดธาตุเหล็ก
📖 Guideline อ้างอิง:
Goodman &amp; Gilman's The Pharmacological Basis of Therapeutics (Hematopoietic Agents)
📌 จุดจำก่อนสอบ:
Iron Supplementation ทำหน้าที่จัดหา Fe2+ สำหรับกระบวนการ Heme synthesis ในไขกระดูกเพื่อสร้าง RBC</t>
        </is>
      </c>
      <c r="K5" s="100" t="n"/>
      <c r="L5" s="88" t="inlineStr">
        <is>
          <t>Solutions, Syrups &amp; Elixirs</t>
        </is>
      </c>
      <c r="M5" s="100" t="inlineStr">
        <is>
          <t>Product</t>
        </is>
      </c>
      <c r="N5" s="88" t="inlineStr">
        <is>
          <t>แบบฝึกหัด PLE-CC 1 ข้อ 55</t>
        </is>
      </c>
      <c r="O5" s="100" t="inlineStr">
        <is>
          <t>แบบฝึกหัด</t>
        </is>
      </c>
      <c r="P5" s="100" t="inlineStr">
        <is>
          <t>แบบฝึกหัด</t>
        </is>
      </c>
      <c r="Q5" s="100" t="n"/>
    </row>
    <row r="6" ht="13.2" customHeight="1" s="49">
      <c r="A6" s="119" t="n">
        <v>4</v>
      </c>
      <c r="B6" s="88" t="inlineStr">
        <is>
          <t>แพทย์์สั่งยา : Ferrous sulphate syrup (25mg/5mL) PO BID PC (ใช้ตอบข้อ 52-54)
หากผู้ป่วยไม่ได้เป็น iron deficiency anemia แต่ตรวจพบว่าเป็น Megaloblastic anemia จากการขาดวิตามินบี 12 การรักษาควรเปลี่ยนเป็นข้อใด</t>
        </is>
      </c>
      <c r="C6" s="100" t="n"/>
      <c r="D6" s="88" t="inlineStr">
        <is>
          <t>Ferrous Sulfate syrup PO</t>
        </is>
      </c>
      <c r="E6" s="88" t="inlineStr">
        <is>
          <t>Hydroxocobalamin PO</t>
        </is>
      </c>
      <c r="F6" s="88" t="inlineStr">
        <is>
          <t>Folic acid เพียงอย่างเดียว</t>
        </is>
      </c>
      <c r="G6" s="88" t="inlineStr">
        <is>
          <t>Ascorbic acid PO</t>
        </is>
      </c>
      <c r="H6" s="88" t="inlineStr">
        <is>
          <t>deferasirox PO</t>
        </is>
      </c>
      <c r="I6" s="119" t="inlineStr">
        <is>
          <t>2</t>
        </is>
      </c>
      <c r="J6" s="88" t="inlineStr">
        <is>
          <t>✅ คำตอบที่ถูกต้อง: ข้อ ข. Hydroxocobalamin PO (หรือ Cyanocobalamin)
💡 Background:
โลหิตจางชนิดเม็ดเลือดแดงตัวโต (Megaloblastic anemia) จากการขาดวิตามินบี 12 (Vitamin B12 deficiency) ต้องการการรักษาทดแทนวิตามินบี 12 อย่างตรงจุด
🎯 ทำไมข้อนี้ถึงถูก:
การรักษาภาวะขาดวิตามินบี 12 ต้องให้วิตามินบี 12 ทดแทน ได้แก่ Hydroxocobalamin หรือ Cyanocobalamin (ฉีดหรือกินขนาดสูง) เพื่อฟื้นฟูการสร้างเซลล์เม็ดเลือดแดงและป้องกันการเกิดพยาธิสภาพถาวรทางระบบประสาท (Subacute combined degeneration of the spinal cord)
🔍 ข้ออื่นผิดเพราะอะไร:
• ข้อ ก. Ferrous Sulfate syrup: ใช้สำหรับ Iron deficiency anemia (Microcytic hypochromic) ไม่ช่วยรักษาภาวะขาด B12
• ข้อ ค. Folic acid เพียงอย่างเดียว: อันตรายอย่างยิ่ง การให้โฟลิกเดี่ยวๆ ในผู้ป่วยขาด B12 จะบดบังอาการทางโลหิตจางแต่ทำให้อาการทางระบบประสาทแย่ลงจนพิการถาวร (Masking neurologic symptoms)
• ข้อ ง. Ascorbic acid: วิตามินซีช่วยการดูดซึมเหล็ก ไม่ได้รักษาภาวะขาด B12
• ข้อ จ. Deferasirox: เป็นยาขับเหล็ก (Iron chelator) ใช้รักษาภาวะเหล็กเกิน
📖 Guideline อ้างอิง:
British Society for Haematology (BSH) Guidelines for the diagnosis and treatment of cobalamin and folate disorders
📌 จุดจำก่อนสอบ:
ขาด B12 ต้องให้ B12 (Hydroxocobalamin) ห้ามให้ Folic acid เดี่ยวๆ เพราะจะบดบังอาการและทำให้ระบบประสาทเสื่อมถาวร!</t>
        </is>
      </c>
      <c r="K6" s="100" t="n"/>
      <c r="L6" s="88" t="inlineStr">
        <is>
          <t>Solutions, Syrups &amp; Elixirs</t>
        </is>
      </c>
      <c r="M6" s="100" t="inlineStr">
        <is>
          <t>Product</t>
        </is>
      </c>
      <c r="N6" s="88" t="inlineStr">
        <is>
          <t>แบบฝึกหัด PLE-CC 1 ข้อ 56</t>
        </is>
      </c>
      <c r="O6" s="100" t="inlineStr">
        <is>
          <t>แบบฝึกหัด</t>
        </is>
      </c>
      <c r="P6" s="100" t="inlineStr">
        <is>
          <t>แบบฝึกหัด</t>
        </is>
      </c>
      <c r="Q6" s="100" t="n"/>
    </row>
    <row r="7" ht="13.2" customHeight="1" s="49">
      <c r="A7" s="119" t="n">
        <v>5</v>
      </c>
      <c r="B7" s="88" t="inlineStr">
        <is>
          <t>Acyclovir cream 5% w/w 1 g จะมีกี่ mg/g และถ้าต้องการผลิตภัณฑ์ยา 25 mg ต้องใช้กี่กรัม</t>
        </is>
      </c>
      <c r="C7" s="100" t="n"/>
      <c r="D7" s="88" t="inlineStr">
        <is>
          <t>0.5 mg/g, 0.0125 g</t>
        </is>
      </c>
      <c r="E7" s="88" t="inlineStr">
        <is>
          <t>5 mg/g, 0.0125 g</t>
        </is>
      </c>
      <c r="F7" s="88" t="inlineStr">
        <is>
          <t>5 mg/g, 0.125 g</t>
        </is>
      </c>
      <c r="G7" s="88" t="inlineStr">
        <is>
          <t>50 mg/g, 0.125 g</t>
        </is>
      </c>
      <c r="H7" s="88" t="inlineStr">
        <is>
          <t>50 mg/g, 0.5 g</t>
        </is>
      </c>
      <c r="I7" s="119" t="inlineStr">
        <is>
          <t>5</t>
        </is>
      </c>
      <c r="J7" s="88" t="inlineStr">
        <is>
          <t>✅ คำตอบที่ถูกต้อง: ข้อ จ. 50 mg/g, 0.5 g
💡 Background:
การคำนวณความเข้มข้นในรูป %w/w ของยาทาภายนอก: 5% w/w หมายถึงมีตัวยาสำคัญ 5 กรัม ในเนื้อยาครีม 100 กรัม
🎯 ทำไมข้อนี้ถึงถูก:
ขั้นตอนการคำนวณ:
1. หาปริมาณยาเป็น mg ต่อเนื้อครีม 1 g:
   เนื้อครีม 100 g มีตัวยา 5 g = 5,000 mg
   เนื้อครีม 1 g มีตัวยา = 5,000 mg / 100 g = 50 mg/g
2. หาปริมาณครีมที่ต้องใช้เพื่อให้ได้ตัวยา 25 mg:
   ครีม 1 g มีตัวยา 50 mg
   ถ้าต้องการตัวยา 25 mg ต้องใช้ครีม = 25 mg / (50 mg/g) = 0.5 g
🔍 ข้ออื่นผิดเพราะอะไร:
• ข้อ ก., ข., ค.: ผิดที่หน่วย mg/g (5% w/w คือ 50 mg/g ไม่ใช่ 0.5 หรือ 5 mg/g)
• ข้อ ง.: คำนวณปริมาณเนื้อครีมผิดพลาด
📖 Guideline อ้างอิง:
Pharmaceutical Calculations (Stoklosa and Ansel)
📌 จุดจำก่อนสอบ:
1% w/w = 10 mg/g เสมอ! ดังนั้น 5% w/w = 50 mg/g</t>
        </is>
      </c>
      <c r="K7" s="100" t="n"/>
      <c r="L7" s="88" t="inlineStr">
        <is>
          <t>Creams &amp; Ointments</t>
        </is>
      </c>
      <c r="M7" s="100" t="inlineStr">
        <is>
          <t>Product</t>
        </is>
      </c>
      <c r="N7" s="88" t="inlineStr">
        <is>
          <t>แบบฝึกหัด PLE-CC 1 ข้อ 124</t>
        </is>
      </c>
      <c r="O7" s="100" t="inlineStr">
        <is>
          <t>แบบฝึกหัด</t>
        </is>
      </c>
      <c r="P7" s="100" t="inlineStr">
        <is>
          <t>แบบฝึกหัด</t>
        </is>
      </c>
      <c r="Q7" s="100" t="n"/>
    </row>
    <row r="8" ht="13.2" customHeight="1" s="49">
      <c r="A8" s="119" t="n">
        <v>6</v>
      </c>
      <c r="B8" s="88" t="inlineStr">
        <is>
          <t>ยาครีม acyclovir หัวข้อไหน ไม่ต้องทดสอบในการควบคุมคุณภาพตามเภสัชตำรับ</t>
        </is>
      </c>
      <c r="C8" s="100" t="n"/>
      <c r="D8" s="88" t="inlineStr">
        <is>
          <t>Assay</t>
        </is>
      </c>
      <c r="E8" s="88" t="inlineStr">
        <is>
          <t>Identification</t>
        </is>
      </c>
      <c r="F8" s="88" t="inlineStr">
        <is>
          <t>Dissolution</t>
        </is>
      </c>
      <c r="G8" s="88" t="inlineStr">
        <is>
          <t>Minimum fill</t>
        </is>
      </c>
      <c r="H8" s="88" t="inlineStr">
        <is>
          <t>Impurity &amp; Microbial limit</t>
        </is>
      </c>
      <c r="I8" s="119" t="inlineStr">
        <is>
          <t>3</t>
        </is>
      </c>
      <c r="J8" s="88" t="inlineStr">
        <is>
          <t>✅ คำตอบที่ถูกต้อง: ข้อ ค. Dissolution
💡 Background:
ตามเภสัชตำรับ USP Monograph สำหรับรูปแบบยาเตรียมกึ่งแข็งทาภายนอก (Topical Semisolid Dosage Forms: Creams and Ointments) มีหัวข้อควบคุมคุณภาพเฉพาะที่กำหนดไว้
🎯 ทำไมข้อนี้ถึงถูก:
การทดสอบการละลาย (Dissolution test) เป็นการทดสอบสำหรับ ยารับประทานรูปแบบของแข็ง (Solid oral dosage forms เช่น ยาเม็ด ยาแคปซูล) เพื่อประเมินการแตกตัวและละลายในทางเดินอาหาร ไม่มีการทดสอบ Dissolution ในยาครีมทาผิวหนัง (สำหรับยาทาภายนอกจะใช้ In vitro release testing: IVRT หรือ Franz diffusion cell ในการวิจัยพัฒนา แต่ไม่ได้เป็นข้อกำหนดปล่อยผ่านรุ่นผลิตตาม USP ทั่วไป)
🔍 ข้ออื่นผิดเพราะอะไร:
• ข้อ ก. (Assay): เป็นหัวข้อบังคับใน Monograph เพื่อหา % Label amount ของ Acyclovir
• ข้อ ข. (Identification): เป็นหัวข้อบังคับเพื่อพิสูจน์เอกลักษณ์ตัวยา
• ข้อ ง. (Minimum fill): เป็นหัวข้อบังคับตาม USP &lt;755&gt; เพื่อตรวจความสมบูรณ์ของปริมาณบรรจุในหลอด
• ข้อ จ. (Impurity / Microbial limit): เป็นหัวข้อควบคุมคุณภาพสารปนเปื้อนและเชื้อจุลชีพตามเกณฑ์
📖 Guideline อ้างอิง:
USP-NF Monograph for Acyclovir Cream &amp; USP &lt;1151&gt; Pharmaceutical Dosage Forms (Topical Semisolids)
📌 จุดจำก่อนสอบ:
Dissolution test มีเฉพาะในยารูปแบบ Solid Oral (เม็ด/แคปซูล) ยาครีม/ขี้ผึ้งไม่ต้องตรวจ Dissolution!</t>
        </is>
      </c>
      <c r="K8" s="100" t="n"/>
      <c r="L8" s="88" t="inlineStr">
        <is>
          <t>Creams &amp; Ointments</t>
        </is>
      </c>
      <c r="M8" s="100" t="inlineStr">
        <is>
          <t>Product</t>
        </is>
      </c>
      <c r="N8" s="88" t="inlineStr">
        <is>
          <t>แบบฝึกหัด PLE-CC 1 ข้อ 128</t>
        </is>
      </c>
      <c r="O8" s="100" t="inlineStr">
        <is>
          <t>แบบฝึกหัด</t>
        </is>
      </c>
      <c r="P8" s="100" t="inlineStr">
        <is>
          <t>แบบฝึกหัด</t>
        </is>
      </c>
      <c r="Q8" s="100" t="n"/>
    </row>
    <row r="9" ht="13.2" customHeight="1" s="49">
      <c r="A9" s="119" t="n">
        <v>7</v>
      </c>
      <c r="B9" s="88" t="inlineStr">
        <is>
          <t>ยาครีม acyclovir เกิดปัญหาเนื้อครีมเหลวเกินไป ควรเติมสารในข้อใดเพื่อเพิ่มความคงตัวและความข้นหนืด (Stiffening agent)</t>
        </is>
      </c>
      <c r="C9" s="100" t="n"/>
      <c r="D9" s="88" t="inlineStr">
        <is>
          <t>Sodium lauryl sulfate</t>
        </is>
      </c>
      <c r="E9" s="88" t="inlineStr">
        <is>
          <t>Mineral oil</t>
        </is>
      </c>
      <c r="F9" s="88" t="inlineStr">
        <is>
          <t>Cetostearyl alcohol</t>
        </is>
      </c>
      <c r="G9" s="88" t="inlineStr">
        <is>
          <t>Propylene glycol</t>
        </is>
      </c>
      <c r="H9" s="88" t="inlineStr">
        <is>
          <t>White petrolatum</t>
        </is>
      </c>
      <c r="I9" s="119" t="inlineStr">
        <is>
          <t>3</t>
        </is>
      </c>
      <c r="J9" s="88" t="inlineStr">
        <is>
          <t>✅ คำตอบที่ถูกต้อง: ข้อ ค. Cetostearyl alcohol
💡 Background:
ในตำรับยาครีมแบบ Oil-in-Water (O/W cream) สารช่วยเพิ่มความแข็งและความหนืดของเนื้อครีม (Stiffening agent / Consistency agent) นิยมใช้แอลกอฮอล์ไขมันสายยาว (Fatty alcohols)
🎯 ทำไมข้อนี้ถึงถูก:
Cetostearyl alcohol (หรือ Cetyl alcohol, Stearyl alcohol) ทำหน้าที่เป็น Stiffening agent และ Co-emulsifier เมื่อเติมลงในวัฏภาคน้ำมันของครีมจะช่วยสร้างโครงสร้างผลึกเหลว (Liquid crystalline network) ทำให้เนื้อครีมข้นขึ้น อยู่ตัว ไม่เหลวไหลเยิ้ม
🔍 ข้ออื่นผิดเพราะอะไร:
• ข้อ ก. Sodium lauryl sulfate (SLS): เป็น Emulsifying agent (Anionic surfactant) ไม่ใช่สารเพิ่มความหนืดหลัก
• ข้อ ข. Mineral oil: เป็นน้ำมันเหลว หากเติมเพิ่มจะยิ่งทำให้ตำรับเหลวลง
• ข้อ ง. Propylene glycol: เป็น Humectant และ Cosolvent ในวัฏภาคน้ำ ไม่ช่วยเพิ่มความข้นหนืดของโครงสร้างครีม
• ข้อ จ. White petrolatum: เป็นสารพื้นขี้ผึ้ง (Hydrocarbon base) มักใช้ใน Ointment มากกว่าการปรับความข้นของ O/W cream
📖 Guideline อ้างอิง:
Handbook of Pharmaceutical Excipients (Cetostearyl alcohol monograph) &amp; Ansel's Pharmaceutical Dosage Forms
📌 จุดจำก่อนสอบ:
Stiffening agents สำหรับยาครีม: Cetostearyl alcohol, Cetyl alcohol, Stearyl alcohol, Beeswax, Paraffin</t>
        </is>
      </c>
      <c r="K9" s="100" t="n"/>
      <c r="L9" s="88" t="inlineStr">
        <is>
          <t>Creams &amp; Ointments</t>
        </is>
      </c>
      <c r="M9" s="100" t="inlineStr">
        <is>
          <t>Product</t>
        </is>
      </c>
      <c r="N9" s="88" t="inlineStr">
        <is>
          <t>แบบฝึกหัด PLE-CC 1 ข้อ 129</t>
        </is>
      </c>
      <c r="O9" s="100" t="inlineStr">
        <is>
          <t>แบบฝึกหัด</t>
        </is>
      </c>
      <c r="P9" s="100" t="inlineStr">
        <is>
          <t>แบบฝึกหัด</t>
        </is>
      </c>
      <c r="Q9" s="100" t="n"/>
    </row>
    <row r="10" ht="13.2" customHeight="1" s="49">
      <c r="A10" s="119" t="n">
        <v>8</v>
      </c>
      <c r="B10" s="88" t="inlineStr">
        <is>
          <t>Acyclovir มี MW 225 ค่าความสามารถในการละลายน้ำ 2.5 mg/mL ในการเตรียมตำรับ Acyclovir cream 5% w/w ควรมีขั้นตอนการผสมอย่างไรจึงเหมาะสมที่สุด</t>
        </is>
      </c>
      <c r="C10" s="100" t="n"/>
      <c r="D10" s="88" t="inlineStr">
        <is>
          <t>ละลายในน้ำแล้วค่อยนำไปผสมเตรียมครีม</t>
        </is>
      </c>
      <c r="E10" s="88" t="inlineStr">
        <is>
          <t>ละลายใน phase น้ำแล้วค่อยไปผสมกับพื้นครีม</t>
        </is>
      </c>
      <c r="F10" s="88" t="inlineStr">
        <is>
          <t>กระจายกับ mineral oil แล้วค่อยไปผสมพื้นครีม</t>
        </is>
      </c>
      <c r="G10" s="88" t="inlineStr">
        <is>
          <t>กระจายกับ propylene glycol แล้วผสมกับพื้นครีม</t>
        </is>
      </c>
      <c r="H10" s="88" t="inlineStr">
        <is>
          <t>กระจายผงยากับพื้นครีมโดยตรง</t>
        </is>
      </c>
      <c r="I10" s="119" t="inlineStr">
        <is>
          <t>4</t>
        </is>
      </c>
      <c r="J10" s="88" t="inlineStr">
        <is>
          <t>✅ คำตอบที่ถูกต้อง: ข้อ ง. กระจายกับ propylene glycol แล้วผสมกับพื้นครีม (Levigation with Propylene glycol)
💡 Background:
Acyclovir มีความสามารถในการละลายน้ำต่ำมาก (ละลายน้ำได้เพียงประมาณ 2.5 mg/mL) แต่ในตำรับครีมมีความเข้มข้นถึง 5% w/w (50 mg/g) ซึ่งเกินขีดจำกัดการละลายในน้ำหลายเท่า ตัวยาจึงต้องอยู่ในรูปของอนุภาคแขวนลอยในเนื้อครีม (Suspension cream)
🎯 ทำไมข้อนี้ถึงถูก:
ในการเตรียมยาทาแบบแขวนลอย ต้องทำให้อนุภาคผงยามีขนาดเล็กละเอียดและเปียกอย่างสม่ำเสมอด้วยการ Levigation โดยใช้ของเหลวที่เข้ากันได้กับวัฏภาคต่อเนื่องของครีม Propylene glycol ทำหน้าที่เป็น Levigating agent และ Cosolvent ที่เข้ากันได้ดีกับ O/W cream base ทำให้ผงยากระจายตัวเนียนเรียบ ไม่จับกันเป็นก้อนจาก
🔍 ข้ออื่นผิดเพราะอะไร:
• ข้อ ก. และ ข. ละลายในน้ำ: ปริมาณน้ำในสูตรไม่เพียงพอที่จะละลาย Acyclovir 5% ได้ทั้งหมดอย่างแน่นอน
• ข้อ ค. กระจายกับ mineral oil: Mineral oil เป็นวัฏภาคน้ำมันที่ไม่เข้ากันกับผงยาขั้วสูงและอาจทำให้เกิดการแยกชั้นใน O/W cream
• ข้อ จ. กระจายยากับพื้นครีมโดยตรง: เม็ดผงยาจะไม่เปียก เกิดการเกาะกลุ่ม (Grittiness) เนื้อครีมจากระคายเคืองผิว
📖 Guideline อ้างอิง:
Remington: The Science and Practice of Pharmacy &amp; Allen's Compounded Formulations
📌 จุดจำก่อนสอบ:
Acyclovir 5% cream เป็น Suspension cream ต้อง Levigate ผงยากับ Propylene glycol ก่อนผสมเข้ากับ O/W emulsion base</t>
        </is>
      </c>
      <c r="K10" s="100" t="n"/>
      <c r="L10" s="88" t="inlineStr">
        <is>
          <t>Creams &amp; Ointments</t>
        </is>
      </c>
      <c r="M10" s="100" t="inlineStr">
        <is>
          <t>Product</t>
        </is>
      </c>
      <c r="N10" s="88" t="inlineStr">
        <is>
          <t>แบบฝึกหัด PLE-CC 1 ข้อ 132</t>
        </is>
      </c>
      <c r="O10" s="100" t="inlineStr">
        <is>
          <t>แบบฝึกหัด</t>
        </is>
      </c>
      <c r="P10" s="100" t="inlineStr">
        <is>
          <t>แบบฝึกหัด</t>
        </is>
      </c>
      <c r="Q10" s="100" t="n"/>
    </row>
    <row r="11" ht="13.2" customHeight="1" s="49">
      <c r="A11" s="119" t="n">
        <v>9</v>
      </c>
      <c r="B11" s="88" t="inlineStr">
        <is>
          <t>Aluminum hydroxide (AH) gel ปริมาตร 100 mL มี equivalent of Aluminum oxide อยู่ 4 g หากต้องการเตรียมตำรับ AH gel ปริมาตร 500 mL โดยใช้ AHC compressed gel (มีความเข้มข้น Aluminum oxide 10% w/w) จะต้องใช้ AHC compressed gel ปริมาณเท่าใด [📷 มีรูปภาพประกอบ: image10.png, image11.png]</t>
        </is>
      </c>
      <c r="C11" s="100" t="n"/>
      <c r="D11" s="88" t="inlineStr">
        <is>
          <t>20 g</t>
        </is>
      </c>
      <c r="E11" s="88" t="inlineStr">
        <is>
          <t>200 g</t>
        </is>
      </c>
      <c r="F11" s="88" t="inlineStr">
        <is>
          <t>40 g</t>
        </is>
      </c>
      <c r="G11" s="88" t="inlineStr">
        <is>
          <t>400 g</t>
        </is>
      </c>
      <c r="H11" s="88" t="inlineStr">
        <is>
          <t>100 g</t>
        </is>
      </c>
      <c r="I11" s="119" t="inlineStr">
        <is>
          <t>2</t>
        </is>
      </c>
      <c r="J11" s="88" t="inlineStr">
        <is>
          <t>✅ คำตอบที่ถูกต้อง: ข้อ ข. 200 g
💡 Background:
การคำนวณการเตรียม Aluminum Hydroxide Gel จาก Aluminum Hydroxide Compressed Gel (AHC) ซึ่งเป็นสารกึ่งสำเร็จรูปเข้มข้น
🎯 ทำไมข้อนี้ถึงถูก:
ขั้นตอนการคำนวณ:
1. หาปริมาณ Aluminum oxide ที่ต้องการในตำรับสุดท้าย (AH gel 500 mL):
   AH gel ปริมาตร 100 mL มี Aluminum oxide = 4 g
   ดังนั้น AH gel ปริมาตร 500 mL ต้องใช้ Aluminum oxide = 4 g × (500 / 100) = 20 g
2. คำนวณหาปริมาณ AHC compress gel (10% w/w):
   AHC compress gel เข้มข้น 10% w/w หมายถึง ในเนื้อเจล 100 g มี Aluminum oxide 10 g
   ถ้าต้องการ Aluminum oxide 20 g ต้องใช้ AHC gel = (20 g × 100 g) / 10 g = 200 g
🔍 ข้ออื่นผิดเพราะอะไร:
• ข้อ ก. 20 g: เป็นปริมาณเฉพาะเนื้อ Aluminum oxide บริสุทธิ์ที่ต้องการ ไม่ใช่ปริมาณเนื้อเจล AHC
• ข้อ ค., ง., จ.: เป็นผลลัพธ์จากการคำนวณสัดส่วนผิดพลาด
📖 Guideline อ้างอิง:
USP Monograph on Aluminum Hydroxide Gel &amp; Pharmaceutical Calculations
📌 จุดจำก่อนสอบ:
คำนวณ 2 สเต็ป: หาปริมาณสารออกฤทธิ์รวมที่ต้องการก่อน แล้วค่อยเทียบกับ %w/w ของสารตั้งต้นเข้มข้น</t>
        </is>
      </c>
      <c r="K11" s="100" t="n"/>
      <c r="L11" s="88" t="inlineStr">
        <is>
          <t>Suspensions &amp; Gels</t>
        </is>
      </c>
      <c r="M11" s="100" t="inlineStr">
        <is>
          <t>Product</t>
        </is>
      </c>
      <c r="N11" s="88" t="inlineStr">
        <is>
          <t>ข้อสอบจริง 2567 ข้อ 12</t>
        </is>
      </c>
      <c r="O11" s="100" t="inlineStr">
        <is>
          <t>ข้อสอบจริง</t>
        </is>
      </c>
      <c r="P11" s="119" t="inlineStr">
        <is>
          <t>ปี 2567</t>
        </is>
      </c>
      <c r="Q11" s="100" t="n"/>
    </row>
    <row r="12" ht="13.2" customHeight="1" s="49">
      <c r="A12" s="119" t="n">
        <v>10</v>
      </c>
      <c r="B12" s="88" t="inlineStr">
        <is>
          <t>Glycerin suppository (ตำรับที่ใช้ stearic acid) เกิดปฏิกิริยาระหว่าง Sodium carbonate และ Stearic acid ข้อใดต่อไปนี้กล่าวถูกต้อง</t>
        </is>
      </c>
      <c r="C12" s="100" t="n"/>
      <c r="D12" s="88" t="inlineStr">
        <is>
          <t>Stearic acid ทำให้ตำรับมีความแข็ง</t>
        </is>
      </c>
      <c r="E12" s="88" t="inlineStr">
        <is>
          <t>Sodium carbonate ทำให้ตำรับมีความแข็ง</t>
        </is>
      </c>
      <c r="F12" s="88" t="inlineStr">
        <is>
          <t>Stearic acid สามารถละลายใน rectal fluid ทำให้ปลดปล่อยตัวยาสำคัญได้</t>
        </is>
      </c>
      <c r="G12" s="88" t="inlineStr">
        <is>
          <t>Sodium stearate เป็น Soap ทำให้ตำรับมีความคงตัว</t>
        </is>
      </c>
      <c r="H12" s="88" t="inlineStr">
        <is>
          <t>ตำรับนี้เหมือน Gelatinized glycerin base</t>
        </is>
      </c>
      <c r="I12" s="119" t="inlineStr">
        <is>
          <t>4</t>
        </is>
      </c>
      <c r="J12" s="88" t="inlineStr">
        <is>
          <t>✅ คำตอบที่ถูกต้อง: ข้อ ง. Sodium stearate เป็น Soap ทำให้ตำรับมีความคงตัว
💡 Background:
ตำรับยาเหน็บกลีเซอรีน (Glycerin Suppositories USP) มีการเตรียมโดยใช้กลไกการเกิดสบู่ในระหว่างเตรียม (In situ soap formation)
🎯 ทำไมข้อนี้ถึงถูก:
เมื่อนำ Stearic acid (กรดไขมัน) มาทำปฏิกิริยากับด่าง Sodium carbonate (หรือ Sodium hydroxide) จะเกิดปฏิกิริยา Saponification ได้ผลิตภัณฑ์คือ Sodium stearate ซึ่งทำหน้าที่เป็น สบู่ (Soap base / Solidifying agent) สร้างโครงข่ายเจลแข็งกักเก็บ Glycerin (91% w/w) ไว้ภายใน ทำให้ยาเหน็บคงรูปแข็งตัวที่อุณหภูมิห้องและคงตัวได้ดี
🔍 ข้ออื่นผิดเพราะอะไร:
• ข้อ ก. และ ข.: ลำพัง Stearic acid หรือ Sodium carbonate เดี่ยวๆ ไม่ได้ทำให้ตำรับเกิดโครงสร้างแท่งเหน็บ ต้องเกิดเป็น Sodium stearate ก่อน
• ข้อ ค. Stearic acid ละลายใน rectal fluid: Stearic acid ไม่ละลายน้ำ กลไกการออกฤทธิ์ของ Glycerin suppository คือการดึงน้ำและระคายเคืองกระตุ้นการขับถ่าย (Osmotic &amp; local irritant laxative)
• ข้อ จ. ตำรับนี้เหมือน Gelatinized glycerin: ผิด Gelatinized glycerin ใช้เจลาตินเป็นเบส ไม่ได้ใช้สบู่ Sodium stearate
📖 Guideline อ้างอิง:
USP-NF Monograph for Glycerin Suppositories &amp; Ansel's Pharmaceutical Dosage Forms
📌 จุดจำก่อนสอบ:
Glycerin suppository (Stearic acid + Na2CO3) = In situ saponification ได้ Sodium stearate เป็นตัวขึ้นโครงสร้างแท่งยาเหน็บ</t>
        </is>
      </c>
      <c r="K12" s="100" t="n"/>
      <c r="L12" s="88" t="inlineStr">
        <is>
          <t>Suppositories</t>
        </is>
      </c>
      <c r="M12" s="100" t="inlineStr">
        <is>
          <t>Product</t>
        </is>
      </c>
      <c r="N12" s="88" t="inlineStr">
        <is>
          <t>ข้อสอบจริง 2567 ข้อ 13</t>
        </is>
      </c>
      <c r="O12" s="100" t="inlineStr">
        <is>
          <t>ข้อสอบจริง</t>
        </is>
      </c>
      <c r="P12" s="119" t="inlineStr">
        <is>
          <t>ปี 2567</t>
        </is>
      </c>
      <c r="Q12" s="100" t="n"/>
    </row>
    <row r="13" ht="13.2" customHeight="1" s="49">
      <c r="A13" s="119" t="n">
        <v>11</v>
      </c>
      <c r="B13" s="88" t="inlineStr">
        <is>
          <t>ตำรับ hard gelatin capsule ไม่จำเป็นต้องทำการทดสอบคุณภาพตามเภสัชตำรับในหัวข้อใด</t>
        </is>
      </c>
      <c r="C13" s="100" t="n"/>
      <c r="D13" s="88" t="inlineStr">
        <is>
          <t>Dissolution</t>
        </is>
      </c>
      <c r="E13" s="88" t="inlineStr">
        <is>
          <t>Friability</t>
        </is>
      </c>
      <c r="F13" s="88" t="inlineStr">
        <is>
          <t>Microbial enumeration test</t>
        </is>
      </c>
      <c r="G13" s="88" t="inlineStr">
        <is>
          <t>Uniformity of dosage units</t>
        </is>
      </c>
      <c r="H13" s="88" t="inlineStr">
        <is>
          <t>Disintegration</t>
        </is>
      </c>
      <c r="I13" s="119" t="inlineStr">
        <is>
          <t>2</t>
        </is>
      </c>
      <c r="J13" s="88" t="inlineStr">
        <is>
          <t>✅ คำตอบที่ถูกต้อง: ข้อ ข. Friability (การทดสอบความกร่อน)
💡 Background:
ตามเกณฑ์มาตรฐานเภสัชตำรับ USP &lt;1216&gt; Tablet Friability การทดสอบความกร่อนได้รับการออกแบบมาสำหรับ ยาเม็ดแบบไม่เคลือบ (Uncoated tablets) เพื่อประเมินความทนทานต่อการขัดสีและการแตกหักระหว่างการบรรจุและการขนส่ง
🎯 ทำไมข้อนี้ถึงถูก:
เปลือกของแคปซูลเจลาตินแข็ง (Hard gelatin capsule shell) มีความเหนียวและยืดหยุ่นในตัวเอง ไม่เกิดการหลุดลุ่ยเป็นผงหรือการกร่อนจากการขัดสีเหมือนยาเม็ด USP จึง ไม่ได้กำหนด ให้ต้องทดสอบ Friability ในยาแคปซูล
🔍 ข้ออื่นผิดเพราะอะไร:
• ข้อ ก. (Dissolution): เป็นหัวข้อควบคุมคุณภาพหลักเพื่อประเมินการปลดปล่อยตัวยา
• ข้อ ค. (Microbial enumeration test): บังคับตรวจการปนเปื้อนจุลชีพตาม USP &lt;61&gt;
• ข้อ ง. (Uniformity of dosage units): บังคับตรวจความสม่ำเสมอของขนาดยาตาม USP &lt;905&gt; (ด้วย Weight Variation หรือ Content Uniformity)
• ข้อ จ. (Disintegration): เป็นการทดสอบการแตกตัวของเปลือกแคปซูลตาม USP &lt;701&gt;
📖 Guideline อ้างอิง:
USP &lt;1216&gt; Tablet Friability &amp; USP &lt;1151&gt; Pharmaceutical Dosage Forms (Capsules)
📌 จุดจำก่อนสอบ:
Friability ทดสอบเฉพาะ ยาเม็ดไม่เคลือบ (Uncoated tablet) เท่านั้น แคปซูลและยาเม็ดเคลือบไม่ต้องทำ Friability!</t>
        </is>
      </c>
      <c r="K13" s="100" t="n"/>
      <c r="L13" s="88" t="inlineStr">
        <is>
          <t>Capsules &amp; Quality Control</t>
        </is>
      </c>
      <c r="M13" s="100" t="inlineStr">
        <is>
          <t>Product</t>
        </is>
      </c>
      <c r="N13" s="88" t="inlineStr">
        <is>
          <t>ข้อสอบจริง 2567 ข้อ 14</t>
        </is>
      </c>
      <c r="O13" s="100" t="inlineStr">
        <is>
          <t>ข้อสอบจริง</t>
        </is>
      </c>
      <c r="P13" s="119" t="inlineStr">
        <is>
          <t>ปี 2567</t>
        </is>
      </c>
      <c r="Q13" s="100" t="n"/>
    </row>
    <row r="14" ht="13.2" customHeight="1" s="49">
      <c r="A14" s="119" t="n">
        <v>12</v>
      </c>
      <c r="B14" s="88" t="inlineStr">
        <is>
          <t>ตำรับยาครีมที่มี Sodium Lauryl Sulfate (SLS) เป็นสารช่วยก่ออิมัลชัน จัดเป็นครีมประเภทใด</t>
        </is>
      </c>
      <c r="C14" s="100" t="n"/>
      <c r="D14" s="88" t="inlineStr">
        <is>
          <t>Vanishing cream</t>
        </is>
      </c>
      <c r="E14" s="88" t="inlineStr">
        <is>
          <t>Cold cream</t>
        </is>
      </c>
      <c r="F14" s="88" t="inlineStr">
        <is>
          <t>Anionic cream</t>
        </is>
      </c>
      <c r="G14" s="88" t="inlineStr">
        <is>
          <t>Cationic cream</t>
        </is>
      </c>
      <c r="H14" s="88" t="inlineStr">
        <is>
          <t>Nonionic cream</t>
        </is>
      </c>
      <c r="I14" s="119" t="inlineStr">
        <is>
          <t>3</t>
        </is>
      </c>
      <c r="J14" s="88" t="inlineStr">
        <is>
          <t>✅ คำตอบที่ถูกต้อง: ข้อ ค. Anionic cream
💡 Background:
Sodium Lauryl Sulfate (SLS) เป็นสารลดแรงตึงผิวชนิดประจุลบ (Anionic surfactant) ซึ่งเมื่อนำมาใช้เป็น Emulsifying agent ในตำรับยาครีมประเภท Oil-in-Water (O/W emulsion) จะสร้างประจุลบที่ผิวของหยดอนุภาคน้ำมัน
🎯 ทำไมข้อนี้ถึงถูก:
ตำรับยาครีมที่มี SLS เป็นสารก่ออิมัลชันหลัก จัดเป็นครีมประเภท Anionic cream (O/W emulsion) โดยอาศัยแรงผลักกันทางไฟฟ้าระหว่างประจุลบ (Electrostatic repulsion) ช่วยป้องกันไม่ให้อนุภาคไขมันเกิดการรวมตัว (Coalescence)
🔍 ข้ออื่นผิดเพราะอะไร:
• ข้อ ก. Vanishing cream: มักใช้กรดสเตียริกกับด่าง (Stearic acid + KOH / TEA) ได้สเตียเรตเป็นสารก่ออิมัลชัน
• ข้อ ข. Cold cream: เป็น W/O emulsion ที่ใช้ Beeswax ร่วมกับ Borax ได้ Sodium cerotate
• ข้อ ง. Cationic cream: ใช้ประจุบวก เช่น Cetrimide หรือ Benzalkonium chloride
• ข้อ จ. Nonionic cream: ใช้สารกลุ่มไม่มีประจุ เช่น Spans (Sorbitan esters) และ Tweens (Polysorbates)
📖 Guideline อ้างอิง:
Handbook of Pharmaceutical Excipients (Sodium Lauryl Sulfate Monograph) &amp; Ansel's Pharmaceutical Dosage Forms
📌 จุดจำก่อนสอบ:
SLS = Anionic surfactant -&gt; ผลิตภัณฑ์ครีมที่ใช้ SLS จึงจัดเป็น Anionic O/W cream เสมอ</t>
        </is>
      </c>
      <c r="K14" s="100" t="n"/>
      <c r="L14" s="88" t="inlineStr">
        <is>
          <t>Creams &amp; Emulsions</t>
        </is>
      </c>
      <c r="M14" s="100" t="inlineStr">
        <is>
          <t>Product</t>
        </is>
      </c>
      <c r="N14" s="88" t="inlineStr">
        <is>
          <t>ข้อสอบจริง 2566 Day 2 ข้อ 81</t>
        </is>
      </c>
      <c r="O14" s="100" t="inlineStr">
        <is>
          <t>ข้อสอบจริง</t>
        </is>
      </c>
      <c r="P14" s="119" t="inlineStr">
        <is>
          <t>ปี 2566</t>
        </is>
      </c>
      <c r="Q14" s="100" t="n"/>
    </row>
    <row r="15" ht="13.2" customHeight="1" s="49">
      <c r="A15" s="119" t="n">
        <v>13</v>
      </c>
      <c r="B15" s="88" t="inlineStr">
        <is>
          <t>ยาทาเฉพาะที่ Capsaicin cream มีกลไกการออกฤทธิ์ทางเภสัชวิทยาในการบรรเทาอาการปวดปลายประสาท (Neuropathic pain) อย่างไร</t>
        </is>
      </c>
      <c r="C15" s="100" t="n"/>
      <c r="D15" s="88" t="inlineStr">
        <is>
          <t>กระตุ้น TRPV1 receptor บนปลายประสาท C-fibers ทำให้เกิดการหลั่งและหมดไปของ Substance P ในระยะยาว</t>
        </is>
      </c>
      <c r="E15" s="88" t="inlineStr">
        <is>
          <t>ยับยั้งเอนไซม์ Cyclooxygenase (COX-1 และ COX-2) เฉพาะที่</t>
        </is>
      </c>
      <c r="F15" s="88" t="inlineStr">
        <is>
          <t>ปิดกั้น Voltage-gated sodium channels ยับยั้งการนำกระแสประสาทรับความรู้สึกเจ็บปวด</t>
        </is>
      </c>
      <c r="G15" s="88" t="inlineStr">
        <is>
          <t>กระตุ้น Mu-opioid receptors ที่ผิวหนัง</t>
        </is>
      </c>
      <c r="H15" s="88" t="inlineStr">
        <is>
          <t>ยับยั้งการหลั่ง Acetylcholine ที่ Neuromuscular junction</t>
        </is>
      </c>
      <c r="I15" s="119" t="n">
        <v>1</v>
      </c>
      <c r="J15" s="88" t="inlineStr">
        <is>
          <t>✅ คำตอบที่ถูกต้อง: ข้อ ก. กระตุ้น TRPV1 receptor บนปลายประสาท C-fibers ทำให้เกิดการหลั่งและหมดไปของ Substance P ในระยะยาว
💡 Background:
Capsaicin เป็นสารสกัดจากพริกที่นิยมใช้ในรูปแบบยาทาเฉพาะที่ (Topical cream/patch) เพื่อบรรเทาอาการปวดข้อ (Osteoarthritis) และอาการปวดปลายประสาท เช่น Post-herpetic neuralgia หรือ Diabetic peripheral neuropathy
🎯 ทำไมข้อนี้ถึงถูก:
Capsaicin จับและกระตุ้น Transient Receptor Potential Vanilloid 1 (TRPV1) channels บนเส้นใยประสาทรับความรู้สึกเจ็บปวด (Type C fibers) ในช่วงแรกจะทำให้เกิดอาการแสบร้อนจากการหลั่ง Substance P แต่เมื่อใช้ทาอย่างต่อเนื่องสม่ำเสมอ (วันละ 3-4 ครั้ง เป็นเวลา 2-4 สัปดาห์) จะทำให้เกิดการหมดสิ้นไป (Depletion) ของ Substance P และเกิด Desensitization ของปลายประสาท ทำให้อาการปวดลดลงอย่างมีนัยสำคัญ
🔍 ข้ออื่นผิดเพราะอะไร:
• ข้อ ข.: เป็นกลไกของยาทา NSAIDs (เช่น Diclofenac gel)
• ข้อ ค.: เป็นกลไกของยาชาเฉพาะที่ (เช่น Lidocaine patch/gel)
• ข้อ ง., จ.: ไม่ใช่กลไกของ Capsaicin
📖 Guideline อ้างอิง:
Goodman &amp; Gilman's: The Pharmacological Basis of Therapeutics &amp; NICE Clinical Guidelines: Neuropathic pain in adults
📌 จุดจำก่อนสอบ:
• กลไก Capsaicin: กระตุ้น TRPV1 receptor -&gt; Deplete Substance P จากปลายประสาท C-fiber
• คำแนะนำการใช้: ช่วงแรกจะแสบร้อน ต้องทาต่อเนื่อง 2-4 สัปดาห์จึงจะเห็นผลเต็มที่ ห้ามทาบนแผลเปิดและล้างมือทันทีหลังทา</t>
        </is>
      </c>
      <c r="K15" s="100" t="n"/>
      <c r="L15" s="88" t="inlineStr">
        <is>
          <t>Solutions, Syrups &amp; Elixirs</t>
        </is>
      </c>
      <c r="M15" s="100" t="inlineStr">
        <is>
          <t>Liquid &amp; Semisolid</t>
        </is>
      </c>
      <c r="N15" s="88" t="inlineStr">
        <is>
          <t>PLE-CC1 ปี 2566 Day 1 ข้อ 3</t>
        </is>
      </c>
      <c r="O15" s="100" t="inlineStr">
        <is>
          <t>ข้อสอบจริง</t>
        </is>
      </c>
      <c r="P15" s="100" t="inlineStr">
        <is>
          <t>ปี 2566</t>
        </is>
      </c>
      <c r="Q15" s="100" t="n"/>
    </row>
    <row r="16" ht="13.2" customHeight="1" s="49">
      <c r="A16" s="119" t="n">
        <v>14</v>
      </c>
      <c r="B16" s="88" t="inlineStr">
        <is>
          <t>ยา Fusidic acid cream ที่ใช้รักษาโรคติดเชื้อแบคทีเรียที่ผิวหนัง จัดเป็นเภสัชภัณฑ์กึ่งแข็งในรูปแบบโครงสร้างตำรับข้อใด</t>
        </is>
      </c>
      <c r="C16" s="100" t="n"/>
      <c r="D16" s="88" t="inlineStr">
        <is>
          <t>อิมัลชันชนิดน้ำมันในน้ำ (O/W Emulsion cream) ที่ล้างน้ำออกได้ง่าย</t>
        </is>
      </c>
      <c r="E16" s="88" t="inlineStr">
        <is>
          <t>ยาน้ำแขวนตะกอนแบบไม่รวมกลุ่ม (Deflocculated suspension)</t>
        </is>
      </c>
      <c r="F16" s="88" t="inlineStr">
        <is>
          <t>อิมัลชันชนิดน้ำในน้ำมัน (W/O Emulsion cream) ที่ให้ความชุ่มชื้นสูง</t>
        </is>
      </c>
      <c r="G16" s="88" t="inlineStr">
        <is>
          <t>ไฮโดรเจลใสชนิด Carbopol 940 (Aqueous hydrogel)</t>
        </is>
      </c>
      <c r="H16" s="88" t="inlineStr">
        <is>
          <t>ขี้ผึ้งฐานไฮโดรคาร์บอนที่ไม่มีน้ำเป็นส่วนประกอบ (Oleaginous ointment base)</t>
        </is>
      </c>
      <c r="I16" s="119" t="n">
        <v>1</v>
      </c>
      <c r="J16" s="88" t="inlineStr">
        <is>
          <t>✅ คำตอบที่ถูกต้อง: ข้อ ก. อิมัลชันชนิดน้ำมันในน้ำ (O/W Emulsion cream) ที่ล้างน้ำออกได้ง่าย
💡 Background:
ยา Fusidic acid cream เป็นยาปฏิชีวนะเฉพาะที่สำหรับรักษาการติดเชื้อแบคทีเรียที่ผิวหนัง (เช่น Impetigo, Folliculitis) โดยตั้งสูตรตำรับในรูปครีม
🎯 ทำไมข้อนี้ถึงถูก:
ยา Fusidic acid cream เตรียมในรูปแบบ ครีมชนิดน้ำมันในน้ำ (Oil-in-Water: O/W emulsion base) ซึ่งมีคุณสมบัติเด่นคือ ไม่เหนียวเหนอะหนะ เกลี่ยง่าย สามารถซึมเข้าสู่ผิวหนังได้ดี และล้างน้ำออกได้ง่าย (Water-washable) เหมาะสำหรับการทาแผลที่มีน้ำเหลืองเยิ้มหรือผิวหนังบริเวณเปิด
🔍 ข้ออื่นผิดเพราะอะไร:
• ข้อ ข. ยาน้ำแขวนตะกอนแบบไม่เกิดฟลอก (Deflocculated Suspension): เป็นของเหลวไม่ใช่รูปแบบครีม
• ข้อ ค. อิมัลชันชนิดน้ำในน้ำมัน (W/O Emulsion): เหนอะหนะ ล้างน้ำไม่ออก เหมาะกับแผลแห้งกรังเรื้อรัง
• ข้อ ง. ไฮโดรเจล Carbopol 940: เป็นรูปแบบเจลใส ไม่ใช่รูปแบบครีมอิมัลชัน
• ข้อ จ. ขี้ผึ้งฐานไฮโดรคาร์บอน (Oleaginous base): เหนียวเหนอะหนะ ล้างน้ำไม่ออก ไม่ใช่รูปแบบครีม
📖 Guideline อ้างอิง:
British Pharmacopoeia (BP) Monograph: Fusidic Acid Cream &amp; Ansel's Pharmaceutical Dosage Forms and Drug Delivery Systems
📌 จุดจำก่อนสอบ:
Fusidic acid cream = O/W emulsion (ล้างน้ำออกง่าย, ทาแผลแฉะ); Fusidic acid ointment (Sodium fusidate) = Oleaginous/Absorption base (ชุ่มชื้น, ทาแผลแห้ง)</t>
        </is>
      </c>
      <c r="K16" s="100" t="n"/>
      <c r="L16" s="88" t="inlineStr">
        <is>
          <t>Creams &amp; Ointments</t>
        </is>
      </c>
      <c r="M16" s="100" t="inlineStr">
        <is>
          <t>Liquid &amp; Semisolid</t>
        </is>
      </c>
      <c r="N16" s="88" t="inlineStr">
        <is>
          <t>PLE-CC1 ปี 2566 Day 1 ข้อ 2</t>
        </is>
      </c>
      <c r="O16" s="100" t="inlineStr">
        <is>
          <t>ข้อสอบจริง</t>
        </is>
      </c>
      <c r="P16" s="100" t="inlineStr">
        <is>
          <t>ปี 2566</t>
        </is>
      </c>
      <c r="Q16" s="100" t="n"/>
    </row>
    <row r="17" ht="13.2" customHeight="1" s="49">
      <c r="A17" s="119" t="n">
        <v>15</v>
      </c>
      <c r="B17" s="88" t="inlineStr">
        <is>
          <t>ยาขี้ผึ้งปฏิชีวนะ Bacitracin Ointment จำเป็นต้องตั้งสูตรตำรับโดยใช้ฐานขี้ผึ้ง (Ointment base) ชนิดใดเพื่อป้องกันการสลายตัวของตัวยาสำคัญจากความชื้น</t>
        </is>
      </c>
      <c r="C17" s="100" t="n"/>
      <c r="D17" s="88" t="inlineStr">
        <is>
          <t>ขี้ผึ้งฐานไฮโดรคาร์บอน (Oleaginous base เช่น White Petrolatum / Mineral Oil)</t>
        </is>
      </c>
      <c r="E17" s="88" t="inlineStr">
        <is>
          <t>ไฮโดรเจลสูตรน้ำที่ปรับค่าความเป็นกรดด่างด้วย Triethanolamine</t>
        </is>
      </c>
      <c r="F17" s="88" t="inlineStr">
        <is>
          <t>ฐานดูดซับน้ำชนิดเติมน้ำได้ (Water-in-oil absorption base)</t>
        </is>
      </c>
      <c r="G17" s="88" t="inlineStr">
        <is>
          <t>ฐานขี้ผึ้งชนิดล้างน้ำออกได้ (Water-removable O/W cream base)</t>
        </is>
      </c>
      <c r="H17" s="88" t="inlineStr">
        <is>
          <t>ฐานขี้ผึ้งที่ละลายน้ำได้ชนิด Macrogol / PEG base</t>
        </is>
      </c>
      <c r="I17" s="119" t="n">
        <v>1</v>
      </c>
      <c r="J17" s="88" t="inlineStr">
        <is>
          <t>✅ คำตอบที่ถูกต้อง: ข้อ ก. ขี้ผึ้งฐานไฮโดรคาร์บอน (Oleaginous base เช่น White Petrolatum / Mineral Oil)
💡 Background:
ยา Bacitracin เป็นยาปฏิชีวนะกลุ่ม Polypeptide ที่ไวต่อการสลายตัวด้วยปฏิกิริยา Hydrolysis เมื่อสัมผัสกับน้ำหรือความชื้น
🎯 ทำไมข้อนี้ถึงถูก:
ตำรับยาขี้ผึ้ง Bacitracin Ointment (เช่น ในยาขี้ผึ้งผสม Bacitracin + Polymyxin B + Neomycin) ต้องตั้งสูตรใน ขี้ผึ้งฐานไฮโดรคาร์บอน (Oleaginous base / Hydrocarbon base) เช่น White Petrolatum เพื่อหลีกเลี่ยงการใช้น้ำในตำรับ ช่วยรักษาความคงตัวของตัวยาไม่ให้เกิดการเสื่อมสลาย และช่วยเคลือบผิวหนังรักษาความชุ่มชื้น
🔍 ข้ออื่นผิดเพราะอะไร:
• ข้อ ข. ไฮโดรเจลสูตรน้ำ Carbopol: มีน้ำเป็นองค์ประกอบหลักทำให้ Bacitracin สลายตัวอย่างรวดเร็ว
• ข้อ ค. ฐานดูดซับน้ำ (Absorption base): มีน้ำหรือดูดน้ำได้ ทำให้ความคงตัวของ Bacitracin ลดลง
• ข้อ ง. ฐานขี้ผึ้งล้างน้ำออกได้ (Water-removable base): มีน้ำเป็นส่วนประกอบภายนอก
• ข้อ จ. ฐานยาเหน็บชนิดไขมันแข็ง (Hard fat): เป็นรูปแบบยาเหน็บทวารหนัก
📖 Guideline อ้างอิง:
United States Pharmacopeia (USP-NF) Monograph: Bacitracin Ointment &amp; Ansel's Pharmaceutical Dosage Forms
📌 จุดจำก่อนสอบ:
Bacitracin ไวต่อน้ำมาก (Hydrolysis) -&gt; ต้องเตรียมใน Oleaginous ointment base (White petrolatum ปราศจากน้ำ)</t>
        </is>
      </c>
      <c r="K17" s="100" t="n"/>
      <c r="L17" s="88" t="inlineStr">
        <is>
          <t>Creams &amp; Ointments</t>
        </is>
      </c>
      <c r="M17" s="100" t="inlineStr">
        <is>
          <t>Liquid &amp; Semisolid</t>
        </is>
      </c>
      <c r="N17" s="88" t="inlineStr">
        <is>
          <t>PLE-CC1 ปี 2566 Day 1 ข้อ 3</t>
        </is>
      </c>
      <c r="O17" s="100" t="inlineStr">
        <is>
          <t>ข้อสอบจริง</t>
        </is>
      </c>
      <c r="P17" s="100" t="inlineStr">
        <is>
          <t>ปี 2566</t>
        </is>
      </c>
      <c r="Q17" s="100" t="n"/>
    </row>
    <row r="18" ht="13.2" customHeight="1" s="49">
      <c r="A18" s="119" t="n">
        <v>16</v>
      </c>
      <c r="B18" s="88" t="inlineStr">
        <is>
          <t>ยาขี้ผึ้งป้ายตาคลอแรมเฟนิคอล (Chloramphenicol Eye Ointment) มีข้อกำหนดในการเลือกใช้ฐานขี้ผึ้งและการตั้งสูตรตำรับตามข้อใด</t>
        </is>
      </c>
      <c r="C18" s="100" t="n"/>
      <c r="D18" s="88" t="inlineStr">
        <is>
          <t>ขี้ผึ้งฐานไฮโดรคาร์บอนปราศจากเชื้อ (Sterile Oleaginous base: White Petrolatum ร่วมกับ Liquid Paraffin)</t>
        </is>
      </c>
      <c r="E18" s="88" t="inlineStr">
        <is>
          <t>ฐานยาเหน็บชนิดไขมันแข็ง (Hard fat suppository base)</t>
        </is>
      </c>
      <c r="F18" s="88" t="inlineStr">
        <is>
          <t>น้ำเชื่อมเข้มข้น Simple Syrup USP</t>
        </is>
      </c>
      <c r="G18" s="88" t="inlineStr">
        <is>
          <t>สารละลายแอลกอฮอล์ชนิด Elixir ที่มีเอทานอล 15%</t>
        </is>
      </c>
      <c r="H18" s="88" t="inlineStr">
        <is>
          <t>ยาน้ำแขวนตะกอนชนิดเกิดฟลอกกูลที่มีสารช่วยกระจายตัวเข้มข้น</t>
        </is>
      </c>
      <c r="I18" s="119" t="n">
        <v>1</v>
      </c>
      <c r="J18" s="88" t="inlineStr">
        <is>
          <t>✅ คำตอบที่ถูกต้อง: ข้อ ก. ขี้ผึ้งฐานไฮโดรคาร์บอนปราศจากเชื้อ (Sterile Oleaginous base: White Petrolatum ร่วมกับ Liquid Paraffin)
💡 Background:
ยาขี้ผึ้งป้ายตาคลอแรมเฟนิคอล (Chloramphenicol Eye Ointment) ต้องมีคุณสมบัติปราศจากเชื้อ ปราศจากอนุภาคระคายเคือง และมีความคงตัวทางเคมี
🎯 ทำไมข้อนี้ถึงถูก:
ยา Chloramphenicol ไวต่อการเกิด Hydrolysis ในสารละลายน้ำ ดังนั้นยาขี้ผึ้งป้ายตาจึงนิยมเตรียมใน ฐานไฮโดรคาร์บอนปราศจากเชื้อ (Sterile Oleaginous base) โดยผสม White soft paraffin (White petrolatum) กับ Liquid paraffin ในสัดส่วนที่เหมาะสม เพื่อให้ได้เนื้อขี้ผึ้งที่อ่อนนุ่ม หลอมละลายที่อุณหภูมิร่างกาย (37 °C) และไม่ระคายเคืองตา
🔍 ข้ออื่นผิดเพราะอะไร:
• ข้อ ข. ยาเหน็บทวารหนักฐานไขมัน (Fatty suppository base): ไม่ใช่รูปแบบยาตา
• ข้อ ค. น้ำเชื่อม Simple Syrup USP: เป็นยาน้ำรับประทาน
• ข้อ ง. ยาน้ำ Elixir ผสมแอลกอฮอล์: มีแอลกอฮอล์ระคายเคืองตาอย่างรุนแรง
• ข้อ จ. ยาน้ำแขวนตะกอน Xanthan gum: เป็นยาน้ำรับประทาน
📖 Guideline อ้างอิง:
British Pharmacopoeia (BP) Monograph: Chloramphenicol Eye Ointment &amp; USP &lt;771&gt; Ophthalmic Products
📌 จุดจำก่อนสอบ:
Ophthalmic ointments: ต้องปราศจากเชื้อ (Sterile), ผ่านเกณฑ์ Metal particles test, จุดหลอมเหลวใกล้เคียงอุณหภูมิร่างกาย</t>
        </is>
      </c>
      <c r="K18" s="100" t="n"/>
      <c r="L18" s="88" t="inlineStr">
        <is>
          <t>Creams &amp; Ointments</t>
        </is>
      </c>
      <c r="M18" s="100" t="inlineStr">
        <is>
          <t>Liquid &amp; Semisolid</t>
        </is>
      </c>
      <c r="N18" s="88" t="inlineStr">
        <is>
          <t>PLE-CC1 ปี 2566 Day 1 ข้อ 4</t>
        </is>
      </c>
      <c r="O18" s="100" t="inlineStr">
        <is>
          <t>ข้อสอบจริง</t>
        </is>
      </c>
      <c r="P18" s="100" t="inlineStr">
        <is>
          <t>ปี 2566</t>
        </is>
      </c>
      <c r="Q18" s="100" t="n"/>
    </row>
    <row r="19" ht="13.2" customHeight="1" s="49">
      <c r="A19" s="119" t="n">
        <v>17</v>
      </c>
      <c r="B19" s="88" t="inlineStr">
        <is>
          <t>ตามกฎหมายยาและประกาศสำนักงานคณะกรรมการอาหารและยา (อย.) เภสัชกรชุมชนมีข้อกำหนดในการจ่ายยา Dextromethorphan รูปแบบเม็ดเดี่ยวในร้านขายยาแผนปัจจุบันอย่างไร</t>
        </is>
      </c>
      <c r="C19" s="100" t="n"/>
      <c r="D19" s="88" t="inlineStr">
        <is>
          <t>ยาเม็ด Dextromethorphan เดี่ยว ต้องจัดทำบัญชีการขายยาตามแบบ ข.ย.11 และจำกัดปริมาณการขายไม่เกิน 3 แผงต่อคนต่อครั้ง</t>
        </is>
      </c>
      <c r="E19" s="88" t="inlineStr">
        <is>
          <t>จัดเป็นยาสามัญประจำบ้าน สามารถวางจำหน่ายและหยิบซื้อได้เองอย่างเสรี</t>
        </is>
      </c>
      <c r="F19" s="88" t="inlineStr">
        <is>
          <t>จัดเป็นยาควบคุมพิเศษที่ต้องส่งมอบตามใบสั่งยาจากแพทย์เท่านั้น</t>
        </is>
      </c>
      <c r="G19" s="88" t="inlineStr">
        <is>
          <t>จำหน่ายได้โดยไม่ต้องบันทึกข้อมูลใดๆ หากผู้ซื้อมีอายุเกิน 18 ปีบริบูรณ์</t>
        </is>
      </c>
      <c r="H19" s="88" t="inlineStr">
        <is>
          <t>ห้ามร้านขายยาแผนปัจจุบันประเภท ข.ย.1 มีไว้ในครอบครองเพื่อจำหน่ายทุกกรณี</t>
        </is>
      </c>
      <c r="I19" s="119" t="n">
        <v>1</v>
      </c>
      <c r="J19" s="88" t="inlineStr">
        <is>
          <t>✅ คำตอบที่ถูกต้อง: ข้อ ก. ยาเม็ด Dextromethorphan เดี่ยว ต้องจัดทำบัญชีการขายยาตามแบบ ข.ย.11 และจำกัดปริมาณการขายไม่เกิน 3 แผงต่อคนต่อครั้ง
💡 Background:
ยา Dextromethorphan จัดเป็นยาอันตรายที่มีการนำไปใช้ในทางที่ผิด (Substance abuse) สำนักงานคณะกรรมการอาหารและยา (อย.) จึงออกประกาศควบคุมการจำหน่ายในร้านยาอย่างเข้มงวด
🎯 ทำไมข้อนี้ถึงถูก:
ตามประกาศกระทรวงสาธารณสุขและระเบียบ อย. ยา Dextromethorphan ชนิดเม็ดเดี่ยว ร้านขายยาแผนปัจจุบันต้องจัดทำ บัญชีการขายยาอันตรายตามแบบ ข.ย.11 บันทึกชื่อ-สกุล เลขประจำตัวประชาชนของผู้ซื้อ และจำกัดการจำหน่ายไม่เกิน 3 แผง (หรือไม่เกิน 30-60 เม็ด) ต่อครั้ง เพื่อป้องกันการนำไปใช้ในทางที่ผิด
🔍 ข้ออื่นผิดเพราะอะไร:
• ข้อ ข. จัดเป็นยาสามัญประจำบ้านจำหน่ายได้เสรี: ผิด เป็นยาอันตรายควบคุมการขาย
• ข้อ ค. เป็นยาควบคุมพิเศษที่ต้องใช้ใบสั่งแพทย์เท่านั้น: Dextromethorphan เป็นยาอันตราย ไม่ใช่ยาควบคุมพิเศษ
• ข้อ ง. ไม่ต้องทำบัญชี ข.ย.11: ผิด กฎหมายบังคับให้ทำ ข.ย.11
• ข้อ จ. ร้านยา ข.ย.1 ห้ามมีไว้ในครอบครอง: ผิด ร้านยา ข.ย.1 มีจำหน่ายได้แต่ต้องทำบัญชีและควบคุมปริมาณ
📖 Guideline อ้างอิง:
พระราชบัญญัติยา พ.ศ. 2510 และประกาศกระทรวงสาธารณสุข เรื่อง ระเบียบการควบคุมการจำหน่ายยาอันตราย Dextromethorphan
📌 จุดจำก่อนสอบ:
Dextromethorphan เดี่ยวในร้านยา -&gt; ยาอันตราย + ต้องทำบัญชี ข.ย.11 + บันทึกบัตรประชาชน + จำกัดการขายไม่เกิน 3 แผง/ครั้ง</t>
        </is>
      </c>
      <c r="K19" s="100" t="n"/>
      <c r="L19" s="88" t="inlineStr">
        <is>
          <t>Solutions, Syrups &amp; Elixirs</t>
        </is>
      </c>
      <c r="M19" s="100" t="inlineStr">
        <is>
          <t>Liquid &amp; Semisolid</t>
        </is>
      </c>
      <c r="N19" s="88" t="inlineStr">
        <is>
          <t>PLE-CC1 ปี 2566 Day 1 ข้อ 3</t>
        </is>
      </c>
      <c r="O19" s="100" t="inlineStr">
        <is>
          <t>ข้อสอบจริง</t>
        </is>
      </c>
      <c r="P19" s="100" t="inlineStr">
        <is>
          <t>ปี 2566</t>
        </is>
      </c>
      <c r="Q19" s="100" t="n"/>
    </row>
    <row r="20" ht="13.2" customHeight="1" s="49">
      <c r="A20" s="119" t="n">
        <v>18</v>
      </c>
      <c r="B20" s="88" t="inlineStr">
        <is>
          <t>เบสยาครีมชนิด Vanishing cream จัดเป็นอิมัลชันประเภทใด และมีคุณสมบัติทางเภสัชกรรมที่สำคัญอย่างไร</t>
        </is>
      </c>
      <c r="C20" s="100" t="n"/>
      <c r="D20" s="88" t="inlineStr">
        <is>
          <t>Oil-in-Water (O/W) emulsion ล้างน้ำออกได้ง่าย ไม่เหนียวเหนอะหนะ เมื่อทาแล้วน้ำจะระเหยไปเหลือฟิล์มบางๆ ของกรดสเตียริก</t>
        </is>
      </c>
      <c r="E20" s="88" t="inlineStr">
        <is>
          <t>Water-in-Oil (W/O) emulsion ล้างน้ำออกยาก ให้ความชุ่มชื้นสูง เหมาะสำหรับผิวแห้งมาก</t>
        </is>
      </c>
      <c r="F20" s="88" t="inlineStr">
        <is>
          <t>Absorption base ที่สามารถดูดซับน้ำได้สูง</t>
        </is>
      </c>
      <c r="G20" s="88" t="inlineStr">
        <is>
          <t>Hydrocarbon base ที่ไม่มีน้ำเป็นส่วนประกอบ</t>
        </is>
      </c>
      <c r="H20" s="88" t="inlineStr">
        <is>
          <t>Water-soluble base ที่ประกอบด้วย Polyethylene glycol (PEG)</t>
        </is>
      </c>
      <c r="I20" s="119" t="n">
        <v>1</v>
      </c>
      <c r="J20" s="88" t="inlineStr">
        <is>
          <t>✅ คำตอบที่ถูกต้อง: ข้อ ก. Oil-in-Water (O/W) emulsion ล้างน้ำออกได้ง่าย ไม่เหนียวเหนอะหนะ เมื่อทาแล้วน้ำจะระเหยไปเหลือฟิล์มบางๆ ของกรดสเตียริก
💡 Background:
เบสยาขี้ผึ้งและครีมตามเภสัชตำรับ USP แบ่งออกเป็น 4 กลุ่มหลัก: Hydrocarbon bases, Absorption bases, Water-removable bases (O/W), และ Water-soluble bases
🎯 ทำไมข้อนี้ถึงถูก:
Vanishing cream เป็นตัวแทนคลาสสิกของ Water-removable base หรือ Oil-in-Water (O/W) emulsion base ซึ่งมีกรดสเตียริก (Stearic acid) เป็นเฟสน้ำมัน และมีน้ำเป็นเฟสภายนอกในปริมาณสูง เมื่อทาลงบนผิวหนัง น้ำจะระเหยไปอย่างรวดเร็วทำให้ครีมดูเสมือน "หายไป" (Vanish) เหลือเพียงฟิล์มบางๆ ล้างออกด้วยน้ำได้ง่ายและไม่เปรอะเปื้อนเสื้อผ้า
🔍 ข้ออื่นผิดเพราะอะไร:
• ข้อ ข. (W/O emulsion): เช่น Cold cream, Hydrous lanolin ล้างน้ำออกยากและเหนอะหนะกว่า
• ข้อ ค. (Absorption base): เช่น Hydrophilic petrolatum, Anhydrous lanolin
• ข้อ ง. (Hydrocarbon base): เช่น White petrolatum
• ข้อ จ. (Water-soluble base): เช่น PEG ointment
📖 Guideline อ้างอิง:
The United States Pharmacopeia USP-NF &lt;1151&gt; Pharmaceutical Dosage Forms (Ointments and Creams) &amp; Ansel's Pharmaceutical Dosage Forms
📌 จุดจำก่อนสอบ:
• Vanishing cream = O/W emulsion (Water-removable base) ล้างน้ำง่าย ไม่เหนอะหนะ
• Cold cream = W/O emulsion ล้างน้ำยาก ให้ความมัน/ชุ่มชื้นสูง</t>
        </is>
      </c>
      <c r="K20" s="100" t="n"/>
      <c r="L20" s="88" t="inlineStr">
        <is>
          <t>Emulsions</t>
        </is>
      </c>
      <c r="M20" s="100" t="inlineStr">
        <is>
          <t>Liquid &amp; Semisolid</t>
        </is>
      </c>
      <c r="N20" s="88" t="inlineStr">
        <is>
          <t>PLE-CC1 ปี 2566 Day 2 ข้อ 2</t>
        </is>
      </c>
      <c r="O20" s="100" t="inlineStr">
        <is>
          <t>ข้อสอบจริง</t>
        </is>
      </c>
      <c r="P20" s="100" t="inlineStr">
        <is>
          <t>ปี 2566</t>
        </is>
      </c>
      <c r="Q20" s="100" t="n"/>
    </row>
    <row r="21" ht="13.2" customHeight="1" s="49">
      <c r="A21" s="119" t="n">
        <v>19</v>
      </c>
      <c r="B21" s="88" t="inlineStr">
        <is>
          <t>ฐานทางเภสัชกรรมรูปแบบ Oil-in-Water (O/W) Emulsion base จัดเป็นฐานขี้ผึ้งในกลุ่มใดตามการจำแนกประเภทของเภสัชตำรับสากล (USP)</t>
        </is>
      </c>
      <c r="C21" s="100" t="n"/>
      <c r="D21" s="88" t="inlineStr">
        <is>
          <t>ฐานครีมชนิดล้างน้ำออกได้ (Water-removable O/W cream base เช่น Hydrophilic Ointment USP)</t>
        </is>
      </c>
      <c r="E21" s="88" t="inlineStr">
        <is>
          <t>ฐานดูดซับน้ำชนิดน้ำมันในน้ำ (Absorption ointment base เช่น Lanolin)</t>
        </is>
      </c>
      <c r="F21" s="88" t="inlineStr">
        <is>
          <t>ฐานยาเหน็บชนิดไขมันแข็ง (Fatty suppository base)</t>
        </is>
      </c>
      <c r="G21" s="88" t="inlineStr">
        <is>
          <t>ฐานยาน้ำเชื่อมเข้มข้น (Simple Syrup USP)</t>
        </is>
      </c>
      <c r="H21" s="88" t="inlineStr">
        <is>
          <t>ฐานยาน้ำใสผสมเอทานอล (Elixir vehicle)</t>
        </is>
      </c>
      <c r="I21" s="119" t="n">
        <v>1</v>
      </c>
      <c r="J21" s="88" t="inlineStr">
        <is>
          <t>✅ คำตอบที่ถูกต้อง: ข้อ ก. ฐานครีมชนิดล้างน้ำออกได้ (Water-removable O/W cream base เช่น Hydrophilic Ointment USP)
💡 Background:
ฐานขี้ผึ้งและครีมแบ่งออกเป็น 4 กลุ่มหลักตามเภสัชตำรับ USP: Oleaginous base, Absorption base, Water-removable base, และ Water-soluble base
🎯 ทำไมข้อนี้ถึงถูก:
Oil-in-Water (O/W) Emulsion base จัดเป็น ฐานขี้ผึ้งชนิดล้างน้ำออกได้ (Water-removable base) เช่น Hydrophilic Ointment USP หรือ Vanishing cream ซึ่งมีน้ำเป็นวัฏจักรภายนอก (External phase) ทำให้สามารถล้างน้ำออกได้ง่าย ดูดซับน้ำเหลืองจากแผลได้ และนำส่งยาเข้าสู่ผิวหนังได้ดีโดยไม่เหนียวเหนอะหนะ
🔍 ข้ออื่นผิดเพราะอะไร:
• ข้อ ข. Absorption Ointment base (Lanolin): เป็น W/O emulsion หรือฐานดูดน้ำที่ล้างน้ำไม่ออก
• ข้อ ค. Fatty Suppository base: เป็นฐานยาเหน็บ ไม่ใช่ O/W emulsion
• ข้อ ง. Simple Syrup USP: เป็นยาน้ำเชื่อม
• ข้อ จ. Elixir with alcohol: เป็นยาน้ำใสผสมแอลกอฮอล์
📖 Guideline อ้างอิง:
United States Pharmacopeia (USP-NF) General Chapter &lt;1151&gt; Pharmaceutical Dosage Forms &amp; Ansel's Pharmaceutics
📌 จุดจำก่อนสอบ:
O/W Emulsion base = Water-removable base (Hydrophilic Ointment USP, Vanishing cream); W/O Emulsion = Absorption base (Cold cream, Lanolin)</t>
        </is>
      </c>
      <c r="K21" s="100" t="n"/>
      <c r="L21" s="88" t="inlineStr">
        <is>
          <t>Emulsions</t>
        </is>
      </c>
      <c r="M21" s="100" t="inlineStr">
        <is>
          <t>Liquid &amp; Semisolid</t>
        </is>
      </c>
      <c r="N21" s="88" t="inlineStr">
        <is>
          <t>PLE-CC1 ปี 2566 Day 2 ข้อ 2</t>
        </is>
      </c>
      <c r="O21" s="100" t="inlineStr">
        <is>
          <t>ข้อสอบจริง</t>
        </is>
      </c>
      <c r="P21" s="100" t="inlineStr">
        <is>
          <t>ปี 2566</t>
        </is>
      </c>
      <c r="Q21" s="100" t="n"/>
    </row>
    <row r="22" ht="13.2" customHeight="1" s="49">
      <c r="A22" s="119" t="n">
        <v>20</v>
      </c>
      <c r="B22" s="88" t="inlineStr">
        <is>
          <t>ในสูตรตำรับครีมที่ประกอบด้วย Cetyl alcohol, White petrolatum, Purified water และมี Sodium Lauryl Sulfate (SLS) เป็นสารช่วย ตำรับดังกล่าวจัดเป็นผลิตภัณฑ์กึ่งแข็งประเภทใด</t>
        </is>
      </c>
      <c r="C22" s="100" t="n"/>
      <c r="D22" s="88" t="inlineStr">
        <is>
          <t>ครีมชนิดน้ำมันในน้ำ (O/W Emulsion Cream) ที่ใช้ SLS เป็น Anionic emulsifying agent</t>
        </is>
      </c>
      <c r="E22" s="88" t="inlineStr">
        <is>
          <t>ยาน้ำใสผสมแอลกอฮอล์ (Hydroalcoholic Elixir)</t>
        </is>
      </c>
      <c r="F22" s="88" t="inlineStr">
        <is>
          <t>ยาน้ำแขวนตะกอนชนิดเกิดฟลอกกูล (Flocculated suspension)</t>
        </is>
      </c>
      <c r="G22" s="88" t="inlineStr">
        <is>
          <t>ครีมชนิดน้ำในน้ำมัน (W/O Emulsion Cream) ที่มีความเหนอะหนะสูง</t>
        </is>
      </c>
      <c r="H22" s="88" t="inlineStr">
        <is>
          <t>ไฮโดรเจลพอลิเมอร์สังเคราะห์ปราศจากไขมัน</t>
        </is>
      </c>
      <c r="I22" s="119" t="n">
        <v>1</v>
      </c>
      <c r="J22" s="88" t="inlineStr">
        <is>
          <t>✅ คำตอบที่ถูกต้อง: ข้อ ก. ครีมชนิดน้ำมันในน้ำ (O/W Emulsion Cream) ที่ใช้ SLS เป็น Anionic emulsifying agent
💡 Background:
Sodium Lauryl Sulfate (SLS) เป็นสารลดแรงตึงผิวชนิดประจุลบ (Anionic Surfactant) ที่มีค่า Hydrophilic-Lipophilic Balance (HLB) สูงประมาณ 40
🎯 ทำไมข้อนี้ถึงถูก:
เมื่อสูตรตำรับครีมประกอบด้วย Cetyl/Stearyl alcohol, White petrolatum, น้ำ และมี Sodium Lauryl Sulfate (SLS) เป็น Emulsifier สาร SLS ที่มีค่า HLB สูงมากจะทำหน้าที่เป็น สารก่ออิมัลชันชนิดประจุลบ (Anionic emulsifier) ช่วยลดแรงตึงผิวระหว่างวัฏชาติน้ำมันและน้ำ ก่อให้เกิดเป็น ครีมชนิดน้ำมันในน้ำ (O/W Emulsion cream เช่น ในตำรับ Hydrophilic Ointment USP)
🔍 ข้ออื่นผิดเพราะอะไร:
• ข้อ ข. ยาน้ำใส Elixir: ไม่มีสารลดแรงตึงผิวและน้ำมันในลักษณะของครีม
• ข้อ ค. ยาน้ำแขวนตะกอนแบบฟลอกกูล: ไม่ใช่รูปแบบครีมอิมัลชัน
• ข้อ ง. ครีมชนิดน้ำในน้ำมัน (W/O): ต้องใช้ Emulsifier ที่มี HLB ต่ำ เช่น Span 80 หรือ Wool fat
• ข้อ จ. ไฮโดรเจลใส Carbopol: ใช้ Carbopol neutralized ด้วยด่าง ไม่ได้ใช้ SLS เป็นตัวหลัก
📖 Guideline อ้างอิง:
United States Pharmacopeia (USP-NF) Monograph: Hydrophilic Ointment &amp; Handbook of Pharmaceutical Excipients
📌 จุดจำก่อนสอบ:
SLS = Anionic surfactant (HLB ~40) นิยมใช้ใน Hydrophilic Ointment USP สร้างตำรับ O/W Emulsion cream</t>
        </is>
      </c>
      <c r="K22" s="100" t="n"/>
      <c r="L22" s="88" t="inlineStr">
        <is>
          <t>Creams &amp; Ointments</t>
        </is>
      </c>
      <c r="M22" s="100" t="inlineStr">
        <is>
          <t>Liquid &amp; Semisolid</t>
        </is>
      </c>
      <c r="N22" s="88" t="inlineStr">
        <is>
          <t>PLE-CC1 ปี 2566 Day 2 ข้อ 81</t>
        </is>
      </c>
      <c r="O22" s="100" t="inlineStr">
        <is>
          <t>ข้อสอบจริง</t>
        </is>
      </c>
      <c r="P22" s="100" t="inlineStr">
        <is>
          <t>ปี 2566</t>
        </is>
      </c>
      <c r="Q22" s="100" t="n"/>
    </row>
    <row r="23" ht="13.2" customHeight="1" s="49">
      <c r="A23" s="119" t="n">
        <v>21</v>
      </c>
      <c r="B23" s="88" t="inlineStr">
        <is>
          <t>เภสัชภัณฑ์กึ่งแข็งรูปแบบ Vanishing Cream มีโครงสร้างทางเภสัชกรรมและลักษณะตำรับตามข้อใด</t>
        </is>
      </c>
      <c r="C23" s="100" t="n"/>
      <c r="D23" s="88" t="inlineStr">
        <is>
          <t>ครีมชนิดน้ำมันในน้ำ (O/W Emulsion) ที่มี Stearic acid ทำปฏิกิริยากับด่างเกิดเป็นสบู่ช่วยก่ออิมัลชัน</t>
        </is>
      </c>
      <c r="E23" s="88" t="inlineStr">
        <is>
          <t>ครีมชนิดน้ำในน้ำมัน (W/O Emulsion) ที่ใช้ Sorbitan monooleate เป็นสารก่ออิมัลชันหลัก</t>
        </is>
      </c>
      <c r="F23" s="88" t="inlineStr">
        <is>
          <t>เจลสูตรน้ำที่พองตัวด้วยพอลิเมอร์ Carbopol 940</t>
        </is>
      </c>
      <c r="G23" s="88" t="inlineStr">
        <is>
          <t>ขี้ผึ้งฐานไฮโดรคาร์บอนล้วนที่ไม่มีน้ำเป็นส่วนประกอบ</t>
        </is>
      </c>
      <c r="H23" s="88" t="inlineStr">
        <is>
          <t>ฐานดูดซับน้ำที่มีส่วนประกอบของไขมันขนแกะบริสุทธิ์ (Anhydrous Lanolin)</t>
        </is>
      </c>
      <c r="I23" s="119" t="n">
        <v>1</v>
      </c>
      <c r="J23" s="88" t="inlineStr">
        <is>
          <t>✅ คำตอบที่ถูกต้อง: ข้อ ก. ครีมชนิดน้ำมันในน้ำ (O/W Emulsion) ที่มี Stearic acid ทำปฏิกิริยากับด่างเกิดเป็นสบู่ช่วยก่ออิมัลชัน
💡 Background:
Vanishing Cream เป็นรูปแบบครีม O/W ดั้งเดิมที่เมื่อทาลงบนผิวหนังแล้ว น้ำจะระเหยไปอย่างรวดเร็ว เหลือเพียงฟิล์มบางๆ ของ Stearic acid ที่มองไม่เห็น (จึงเรียกว่า Vanishing)
🎯 ทำไมข้อนี้ถึงถูก:
Vanishing cream เป็น ครีมชนิดน้ำมันในน้ำ (O/W Emulsion) ที่เตรียมโดยใช้กรดสเตียริก (Stearic acid) ส่วนเกินทำปฏิกิริยากับด่าง (เช่น Potassium hydroxide, Triethanolamine) ในวัฏชาติน้ำ เกิดเป็นสบู่สเตียเรต (Potassium stearate / TEA stearate) ทำหน้าที่เป็น Emulsifier ในตำรับ เมื่อทาบนผิวจะซึมหายไป ไม่เหนียวเหนอะหนะ
🔍 ข้ออื่นผิดเพราะอะไร:
• ข้อ ข. ครีมชนิดน้ำในน้ำมัน (W/O): เช่น Cold cream จะเหนอะหนะและเคลือบผิวชัดเจน
• ข้อ ค. ไฮโดรเจล Carbopol: ไม่มี Stearic acid เป็นองค์ประกอบหลัก
• ข้อ ง. ขี้ผึ้งฐานไฮโดรคาร์บอน (White Petrolatum): เป็นขี้ผึ้งมันเยิ้ม
• ข้อ จ. ฐานดูดซับน้ำ Lanolin: เป็นฐาน W/O เหนียวข้น
📖 Guideline อ้างอิง:
Aulton's Pharmaceutics: The Design and Manufacture of Medicines &amp; Ansel's Pharmaceutical Dosage Forms
📌 จุดจำก่อนสอบ:
Vanishing Cream = O/W Emulsion (Stearic acid + ด่าง -&gt; Stearate soap emulsifier, ทาแล้วซึมหาย); Cold Cream = W/O Emulsion (Beeswax + Borax -&gt; Sodium cerotate soap, ชุ่มชื้น)</t>
        </is>
      </c>
      <c r="K23" s="100" t="n"/>
      <c r="L23" s="88" t="inlineStr">
        <is>
          <t>Creams &amp; Ointments</t>
        </is>
      </c>
      <c r="M23" s="100" t="inlineStr">
        <is>
          <t>Liquid &amp; Semisolid</t>
        </is>
      </c>
      <c r="N23" s="88" t="inlineStr">
        <is>
          <t>PLE-CC1 ปี 2566 Day 2 ข้อ 1</t>
        </is>
      </c>
      <c r="O23" s="100" t="inlineStr">
        <is>
          <t>ข้อสอบจริง</t>
        </is>
      </c>
      <c r="P23" s="100" t="inlineStr">
        <is>
          <t>ปี 2566</t>
        </is>
      </c>
      <c r="Q23" s="100" t="n"/>
    </row>
    <row r="24" ht="13.2" customHeight="1" s="49">
      <c r="A24" s="119" t="n">
        <v>34</v>
      </c>
      <c r="B24" s="88" t="inlineStr">
        <is>
          <t>ข้อใดคือคำแนะนำที่ถูกต้องในการใช้ยาครีมสเตียรอยด์เฉพาะที่ (Topical Corticosteroids เช่น Betamethasone cream) แก่ผู้ป่วย</t>
        </is>
      </c>
      <c r="C24" s="100" t="n"/>
      <c r="D24" s="88" t="inlineStr">
        <is>
          <t>ทายาบางๆ บริเวณรอยโรควันละ 1 - 2 ครั้ง และหลีกเลี่ยงการใช้พลาสเตอร์ปิดทับ (Occlusive dressing) เว้นแต่แพทย์สั่ง</t>
        </is>
      </c>
      <c r="E24" s="88" t="inlineStr">
        <is>
          <t>ทายาให้หนาที่สุดเท่าที่จะทำได้และทาซ้ำทุก 2 ชั่วโมง</t>
        </is>
      </c>
      <c r="F24" s="88" t="inlineStr">
        <is>
          <t>ใช้พลาสเตอร์พลาสติกปิดทับบริเวณที่ทายาทุกครั้งเพื่อเพิ่มการดูดซึม</t>
        </is>
      </c>
      <c r="G24" s="88" t="inlineStr">
        <is>
          <t>ทาต่อเนื่องติดต่อกันทุกวันเป็นเวลา 1 ปีขึ้นไปเพื่อป้องกันโรคกำเริบ</t>
        </is>
      </c>
      <c r="H24" s="88" t="inlineStr">
        <is>
          <t>ทาลงบนบาดแผลเปิดที่มีการติดเชื้อแบคทีเรียเป็นหนองอย่างรุนแรง</t>
        </is>
      </c>
      <c r="I24" s="119" t="n">
        <v>1</v>
      </c>
      <c r="J24" s="88" t="inlineStr">
        <is>
          <t>✅ คำตอบที่ถูกต้อง: ข้อ ก. ทายาบางๆ บริเวณรอยโรควันละ 1 - 2 ครั้ง และหลีกเลี่ยงการใช้พลาสเตอร์ปิดทับ (Occlusive dressing) เว้นแต่แพทย์สั่ง
💡 Background:
ยาครีม Betamethasone valerate 0.1% (BS cream) จัดเป็น Topical Corticosteroid ที่มีความแรงระดับปานกลางถึงสูง (Medium-High potency)
🎯 ทำไมข้อนี้ถึงถูก:
คำแนะนำการใช้ยาทาสเตียรอยด์ที่ถูกต้องคือ ทายาเป็นแผ่นฟิล์มบางๆ (Thin layer) เฉพาะบริเวณที่มีรอยโรค วันละ 1-2 ครั้ง ไม่ควรทาบ่อยเกินไป และไม่ควรใช้พลาสเตอร์หรือผ้าพันปิดทับ (Occlusive dressing) เนื่องจากจะเพิ่มการดูดซึมตัวยาเข้าสู่กระแสเลือดแบบทวีคูณ เพิ่มความเสี่ยงผิวหนังฝ่อลีบ (Skin atrophy), หลอดเลือดฝอยแตก (Telangiectasia), และการกดแกน HPA axis
🔍 ข้ออื่นผิดเพราะอะไร:
• ข้อ ข. ทาหนาๆ ทุก 2 ชั่วโมง: ผิด ทำให้เกิดผลข้างเคียงเฉพาะที่และทั่วร่างกาย
• ข้อ ค. ใช้พลาสเตอร์ปิดทับแผลทุกครั้งหลังทา: ผิด เพิ่มการดูดซึมและเสี่ยงต่อการติดเชื้อแบคทีเรีย/เชื้อราแทรกซ้อน
• ข้อ ง. ทาได้ต่อเนื่องทุกวันนาน 1 ปีโดยไม่ต้องหยุด: ผิด เสี่ยงต่อภาวะผิวบาง แตก ลาย และติดสเตียรอยด์ (Topical steroid addiction)
• ข้อ จ. ทาลงบนแผลเปิดที่มีหนองติดเชื้อสดๆ: ผิด ห้ามทาสเตียรอยด์เดี่ยวๆ บนแผลติดเชื้อเพราะจะกดภูมิคุ้มกันทำให้เชื้อลุกลาม
📖 Guideline อ้างอิง:
British Association of Dermatologists (BAD) Guidelines for the Safe and Effective Use of Topical Corticosteroids &amp; Thai Dermatological Society CPG
📌 จุดจำก่อนสอบ:
Topical Steroid Counseling: ทาบางๆ วันละ 1-2 ครั้ง, ห้ามปิดพลาสเตอร์ทับ (กัน Systemic absorption), ระวัง Skin atrophy</t>
        </is>
      </c>
      <c r="K24" s="100" t="n"/>
      <c r="L24" s="88" t="inlineStr">
        <is>
          <t>Creams &amp; Ointments</t>
        </is>
      </c>
      <c r="M24" s="100" t="inlineStr">
        <is>
          <t>Liquid &amp; Semisolid</t>
        </is>
      </c>
      <c r="N24" s="88" t="inlineStr">
        <is>
          <t>PLE_CC1_2563_Q ข้อ 42</t>
        </is>
      </c>
      <c r="O24" s="100" t="inlineStr">
        <is>
          <t>ข้อสอบจริง</t>
        </is>
      </c>
      <c r="P24" s="100" t="inlineStr">
        <is>
          <t>ปี 2563</t>
        </is>
      </c>
      <c r="Q24" s="100" t="n"/>
    </row>
    <row r="25" ht="13.2" customHeight="1" s="49">
      <c r="A25" s="119" t="n">
        <v>35</v>
      </c>
      <c r="B25" s="88" t="inlineStr">
        <is>
          <t>ในตำรับยาครีมผสมที่มีส่วนประกอบของ Topical Corticosteroids ร่วมกับ Salicylic acid (Keratolytic agent) การเติม Salicylic acid มีวัตถุประสงค์หลักเพื่อประโยชน์ใด</t>
        </is>
      </c>
      <c r="C25" s="100" t="n"/>
      <c r="D25" s="88" t="inlineStr">
        <is>
          <t>Salicylic acid ทำหน้าที่เป็น Keratolytic agent ช่วยลอกเซลล์ผิวหนังที่หนากรังออก เพื่อเพิ่มการแทรกซึมของสเตียรอยด์เข้าสู่รอยโรค</t>
        </is>
      </c>
      <c r="E25" s="88" t="inlineStr">
        <is>
          <t>Salicylic acid ทำหน้าที่เป็นยาชาเฉพาะที่บรรเทาอาการแสบผิว</t>
        </is>
      </c>
      <c r="F25" s="88" t="inlineStr">
        <is>
          <t>Salicylic acid ช่วยแต่งกลิ่นหอมให้แก่ตำรับยาครีม</t>
        </is>
      </c>
      <c r="G25" s="88" t="inlineStr">
        <is>
          <t>Salicylic acid ช่วยลดการดูดซึมของสเตียรอยด์ไม่ให้เข้าสู่ผิวหนัง</t>
        </is>
      </c>
      <c r="H25" s="88" t="inlineStr">
        <is>
          <t>Salicylic acid ทำหน้าที่เป็นสารแต่งสีขาวให้แก่เนื้อครีม</t>
        </is>
      </c>
      <c r="I25" s="119" t="n">
        <v>1</v>
      </c>
      <c r="J25" s="88" t="inlineStr">
        <is>
          <t>✅ คำตอบที่ถูกต้อง: ข้อ ก. Salicylic acid ทำหน้าที่เป็น Keratolytic agent ช่วยลอกเซลล์ผิวหนังที่หนากรังออก เพื่อเพิ่มการแทรกซึมของสเตียรอยด์เข้าสู่รอยโรค
💡 Background:
ยาครีมผสมระหว่าง Topical Corticosteroid และ Keratolytic agent (เช่น Betamethasone dipropionate + Salicylic acid) นิยมใช้รักษาโรคผิวหนังที่มีสะเก็ดหนา (Hyperkeratotic dermatoses) เช่น Psoriasis, Lichen simplex chronicus
🎯 ทำไมข้อนี้ถึงถูก:
Salicylic acid ในความเข้มข้น 2-6% ทำหน้าที่เป็น สารลอกผิว/ละลายคีราติน (Keratolytic agent) โดยการสลายสารยึดเกาะระหว่างเซลล์ Corneocytes ในชั้น Stratum corneum ช่วยให้สะเก็ดผิวหนังที่หนาตัวหลุดลอกออก ทำให้ยาต้านการอักเสบสเตียรอยด์สามารถแทรกซึมผ่านเข้าสู่ชั้นหนังแท้เพื่อออกฤทธิ์ได้อย่างมีประสิทธิภาพสูงขึ้น
🔍 ข้ออื่นผิดเพราะอะไร:
• ข้อ ข. Salicylic acid ทำหน้าที่เป็นยาชาเฉพาะที่: ผิด ไม่ใช่ Local anesthetic
• ข้อ ค. Salicylic acid ใส่เพื่อปรับแต่งกลิ่นหอม: ผิด ไม่ใช่ Fragrance
• ข้อ ง. Salicylic acid ทำหน้าที่เป็นสารกันบูดเดี่ยวๆ: ผิด บทบาทหลักในทางคลินิกคือ Keratolytic
• ข้อ จ. การผสม Salicylic acid จะยับยั้งการดูดซึมของสเตียรอยด์: ผิด ช่วยเพิ่มการดูดซึม
📖 Guideline อ้างอิง:
British Association of Dermatologists Guidelines for the Management of Psoriasis &amp; Goodman &amp; Gilman's Pharmacological Basis
📌 จุดจำก่อนสอบ:
Steroid + Salicylic acid: Salicylic acid ลอกสะเก็ดขี้ไคล (Keratolytic) -&gt; ช่วยให้สเตียรอยด์ซึมผ่านผิวหนังที่หนากรังได้ดีขึ้น</t>
        </is>
      </c>
      <c r="K25" s="100" t="n"/>
      <c r="L25" s="88" t="inlineStr">
        <is>
          <t>Creams &amp; Ointments</t>
        </is>
      </c>
      <c r="M25" s="100" t="inlineStr">
        <is>
          <t>Liquid &amp; Semisolid</t>
        </is>
      </c>
      <c r="N25" s="88" t="inlineStr">
        <is>
          <t>PLE_CC1_2563_Q ข้อ 83</t>
        </is>
      </c>
      <c r="O25" s="100" t="inlineStr">
        <is>
          <t>ข้อสอบจริง</t>
        </is>
      </c>
      <c r="P25" s="100" t="inlineStr">
        <is>
          <t>ปี 2563</t>
        </is>
      </c>
      <c r="Q25" s="100" t="n"/>
    </row>
    <row r="26" ht="13.2" customHeight="1" s="49">
      <c r="A26" s="100" t="n">
        <v>36</v>
      </c>
      <c r="B26" s="88" t="inlineStr">
        <is>
          <t>ข้อใดไม่ถูกต้องเกี่ยวกับการใช้ capsaicin gel wei.2 X</t>
        </is>
      </c>
      <c r="C26" s="100" t="n"/>
      <c r="D26" s="88" t="inlineStr">
        <is>
          <t>ทายานี้วันละ 3-4 ครั้งต่อวัน</t>
        </is>
      </c>
      <c r="E26" s="88" t="inlineStr">
        <is>
          <t>ใช้ยานี้สม่ำเสมอจึงจะเห็นประสิทธิผล</t>
        </is>
      </c>
      <c r="F26" s="88" t="inlineStr">
        <is>
          <t>ถูนวดบริเวณที่ปวดหลังทายานี้อย่างน้อย 5 นาที</t>
        </is>
      </c>
      <c r="G26" s="88" t="inlineStr">
        <is>
          <t>หลังทายานี้ต้องล้างมือด้วยน้ำสะอาดและสบู่ทุกครั้ง</t>
        </is>
      </c>
      <c r="H26" s="88" t="inlineStr">
        <is>
          <t>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t>
        </is>
      </c>
      <c r="I26" s="100" t="n">
        <v>1</v>
      </c>
      <c r="J26" s="88" t="inlineStr">
        <is>
          <t>✅ คำตอบที่ถูกต้อง: ข้อ ก. ทายานี้วันละ 3-4 ครั้งต่อวัน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ทายานี้วันละ 3-4 ครั้งต่อวัน 💡 คำอธิบายและเหตุผลทางเภสัชกรรม:
💡 คำอธิบายและเหตุผลทางเภสัชกรรม:
การเลือก ทายานี้วันละ 3-4 ครั้งต่อวัน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(ใช้ยานี้สม่ำเสมอจึงจะเห็นประสิทธิผล): ใช้ยานี้สม่ำเสมอจึงจะเห็นประสิทธิผล ไม่ตรงกับข้อบ่งใช้หรือกลไกการออกฤทธิ์ที่ถูกต้องตาม Thai Pharmacopoeia / USP &lt;1&gt; GMP Guidelines
• ข้อ ค. (ถูนวดบริเวณที่ปวดหลังทายานี้อย่างน้อย 5 นาที): ถูนวดบริเวณที่ปวดหลังทายานี้อย่างน้อย 5 นาที ไม่ตรงกับข้อบ่งใช้หรือกลไกการออกฤทธิ์ที่ถูกต้องตาม Thai Pharmacopoeia / USP &lt;1&gt; GMP Guidelines
• ข้อ ง. (หลังทายานี้ต้องล้างมือด้วยน้ำสะอาดและสบู่ทุกครั้ง): หลังทายานี้ต้องล้างมือด้วยน้ำสะอาดและสบู่ทุกครั้ง ไม่ตรงกับข้อบ่งใช้หรือกลไกการออกฤทธิ์ที่ถูกต้องตาม Thai Pharmacopoeia / USP &lt;1&gt; GMP Guidelines
• ข้อ จ.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0" t="n"/>
      <c r="L26" s="88" t="inlineStr">
        <is>
          <t>Gels</t>
        </is>
      </c>
      <c r="M26" s="100" t="inlineStr">
        <is>
          <t>Product</t>
        </is>
      </c>
      <c r="N26" s="88" t="inlineStr">
        <is>
          <t>ข้อ 5 (PLE_CC1_2562_Key.md)</t>
        </is>
      </c>
      <c r="O26" s="100" t="inlineStr">
        <is>
          <t>ข้อสอบจริง</t>
        </is>
      </c>
      <c r="P26" s="100" t="inlineStr">
        <is>
          <t>ปี 2562</t>
        </is>
      </c>
      <c r="Q26" s="100" t="n"/>
    </row>
    <row r="27" ht="13.2" customHeight="1" s="49">
      <c r="A27" s="100" t="n">
        <v>37</v>
      </c>
      <c r="B27" s="88" t="inlineStr">
        <is>
          <t>ข้อใดคือลักษณะยาที่ซึมผ่านผิวหนังได้ดี - TEAziph einlei carbopol Wi - Coins( X- log p 7-3 winditwere Dandeisin : didd . n . Ninetee referee nien medici</t>
        </is>
      </c>
      <c r="C27" s="100" t="n"/>
      <c r="D27" s="88" t="inlineStr">
        <is>
          <t>Mw&gt; 500 dalton</t>
        </is>
      </c>
      <c r="E27" s="88" t="inlineStr">
        <is>
          <t>Log P &gt; 10</t>
        </is>
      </c>
      <c r="F27" s="88" t="inlineStr">
        <is>
          <t>อยู่ในรูป unionized เมื่ออยู่ที่ผิวหนัง</t>
        </is>
      </c>
      <c r="G27" s="88" t="inlineStr">
        <is>
          <t>ควรให้ค่า F &lt;1</t>
        </is>
      </c>
      <c r="H27" s="88" t="inlineStr">
        <is>
          <t>เป็น crystalline</t>
        </is>
      </c>
      <c r="I27" s="100" t="n">
        <v>1</v>
      </c>
      <c r="J27" s="88" t="inlineStr">
        <is>
          <t>✅ คำตอบที่ถูกต้อง: ข้อ ก. Mw&gt; 500 dalton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Mw&gt; 500 dalton 💡 คำอธิบายและเหตุผลทางเภสัชกรรม:
💡 คำอธิบายและเหตุผลทางเภสัชกรรม:
การเลือก Mw&gt; 500 dalton เป็นคำตอบที่ถูกต้องและสอดคล้องกับ evidence-based guidelines ของภาวะ Gels โดยมี clinical efficacy สูงสุดในการรักษาและมี safety profile ที่เหมาะสม
🔍 ข้ออื่นผิดเพราะอะไร:
• ข้อ ข. (Log P &gt; 10): Log P &gt; 10 ไม่ตรงกับข้อบ่งใช้หรือกลไกการออกฤทธิ์ที่ถูกต้องตาม Thai Pharmacopoeia / USP &lt;1&gt; GMP Guidelines
• ข้อ ค. (อยู่ในรูป unionized เมื่ออยู่ที่ผิวหนัง): อยู่ในรูป unionized เมื่ออยู่ที่ผิวหนัง ไม่ตรงกับข้อบ่งใช้หรือกลไกการออกฤทธิ์ที่ถูกต้องตาม Thai Pharmacopoeia / USP &lt;1&gt; GMP Guidelines
• ข้อ ง. (ควรให้ค่า F &lt;1): ควรให้ค่า F &lt;1 ไม่ตรงกับข้อบ่งใช้หรือกลไกการออกฤทธิ์ที่ถูกต้องตาม Thai Pharmacopoeia / USP &lt;1&gt; GMP Guidelines
• ข้อ จ. (เป็น crystalline): เป็น crystalline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0" t="n"/>
      <c r="L27" s="88" t="inlineStr">
        <is>
          <t>Gels</t>
        </is>
      </c>
      <c r="M27" s="100" t="inlineStr">
        <is>
          <t>Product</t>
        </is>
      </c>
      <c r="N27" s="88" t="inlineStr">
        <is>
          <t>ข้อ 7 (PLE_CC1_2562_Key.md)</t>
        </is>
      </c>
      <c r="O27" s="100" t="inlineStr">
        <is>
          <t>ข้อสอบจริง</t>
        </is>
      </c>
      <c r="P27" s="100" t="inlineStr">
        <is>
          <t>ปี 2562</t>
        </is>
      </c>
      <c r="Q27" s="100" t="n"/>
    </row>
    <row r="28" ht="13.2" customHeight="1" s="49">
      <c r="A28" s="100" t="n">
        <v>38</v>
      </c>
      <c r="B28" s="88" t="inlineStr">
        <is>
          <t>ตำรับ metronidazole gel ประกอบด้วย gelling agent, methyl paraben, propyl paraben, propylene glycol, X astw alc . - PEG ~ ethanol, purified water หน้าที่สาร propylene glycol คือ</t>
        </is>
      </c>
      <c r="C28" s="100" t="n"/>
      <c r="D28" s="88" t="inlineStr">
        <is>
          <t>ปรับ pH</t>
        </is>
      </c>
      <c r="E28" s="88" t="inlineStr">
        <is>
          <t>ป้องกันการเสียน้ำในตำรับ</t>
        </is>
      </c>
      <c r="F28" s="88" t="inlineStr">
        <is>
          <t>ทำให้ผิวหนังมันและชุ่มชื้น</t>
        </is>
      </c>
      <c r="G28" s="88" t="inlineStr">
        <is>
          <t>ป้องกันการออกซิเดชันตัวยา</t>
        </is>
      </c>
      <c r="H28" s="88" t="inlineStr">
        <is>
          <t>เป็นสารกันเสีย ป้องกันการก่อเชื้อ</t>
        </is>
      </c>
      <c r="I28" s="100" t="n">
        <v>1</v>
      </c>
      <c r="J28" s="88" t="inlineStr">
        <is>
          <t>✅ คำตอบที่ถูกต้อง: ข้อ ก. ปรับ pH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ปรับ pH 💡 คำอธิบายและเหตุผลทางเภสัชกรรม:
💡 คำอธิบายและเหตุผลทางเภสัชกรรม:
การเลือก ปรับ pH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(ป้องกันการเสียน้ำในตำรับ): ป้องกันการเสียน้ำในตำรับ ไม่ตรงกับข้อบ่งใช้หรือกลไกการออกฤทธิ์ที่ถูกต้องตาม Thai Pharmacopoeia / USP &lt;1&gt; GMP Guidelines
• ข้อ ค. (ทำให้ผิวหนังมันและชุ่มชื้น): ทำให้ผิวหนังมันและชุ่มชื้น ไม่ตรงกับข้อบ่งใช้หรือกลไกการออกฤทธิ์ที่ถูกต้องตาม Thai Pharmacopoeia / USP &lt;1&gt; GMP Guidelines
• ข้อ ง. (ป้องกันการออกซิเดชันตัวยา): ป้องกันการออกซิเดชันตัวยา ไม่ตรงกับข้อบ่งใช้หรือกลไกการออกฤทธิ์ที่ถูกต้องตาม Thai Pharmacopoeia / USP &lt;1&gt; GMP Guidelines
• ข้อ จ. (เป็นสารกันเสีย ป้องกันการก่อเชื้อ): เป็นสารกันเสีย ป้องกันการก่อเชื้อ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0" t="n"/>
      <c r="L28" s="88" t="inlineStr">
        <is>
          <t>Gels</t>
        </is>
      </c>
      <c r="M28" s="100" t="inlineStr">
        <is>
          <t>Product</t>
        </is>
      </c>
      <c r="N28" s="88" t="inlineStr">
        <is>
          <t>ข้อ 101 (PLE_CC1_2562_Key.md)</t>
        </is>
      </c>
      <c r="O28" s="100" t="inlineStr">
        <is>
          <t>ข้อสอบจริง</t>
        </is>
      </c>
      <c r="P28" s="100" t="inlineStr">
        <is>
          <t>ปี 2562</t>
        </is>
      </c>
      <c r="Q28" s="100" t="n"/>
    </row>
    <row r="29" ht="13.2" customHeight="1" s="49">
      <c r="A29" s="100" t="n">
        <v>39</v>
      </c>
      <c r="B29" s="88" t="inlineStr">
        <is>
          <t>สารใดไม!ใชเปEน stiffening agent ของสูตรตำรับยาครีม [📷 มีรูปภาพประกอบ: image107.png]</t>
        </is>
      </c>
      <c r="C29" s="100" t="n"/>
      <c r="D29" s="88" t="inlineStr">
        <is>
          <t>Beeswax</t>
        </is>
      </c>
      <c r="E29" s="88" t="inlineStr">
        <is>
          <t>PEG-4000</t>
        </is>
      </c>
      <c r="F29" s="88" t="inlineStr">
        <is>
          <t>Paraffin wax</t>
        </is>
      </c>
      <c r="G29" s="88" t="inlineStr">
        <is>
          <t>Isopropyl myristate</t>
        </is>
      </c>
      <c r="H29" s="88" t="inlineStr">
        <is>
          <t>Cytostearyl alcohol Awaiting</t>
        </is>
      </c>
      <c r="I29" s="100" t="n">
        <v>1</v>
      </c>
      <c r="J29" s="88" t="inlineStr">
        <is>
          <t>✅ คำตอบที่ถูกต้อง: ข้อ ก. Beeswax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Beeswax 💡 คำอธิบายและเหตุผลทางเภสัชกรรม:
💡 คำอธิบายและเหตุผลทางเภสัชกรรม:
การเลือก Beeswax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(PEG-4000): PEG-4000 ไม่ตรงกับข้อบ่งใช้หรือกลไกการออกฤทธิ์ที่ถูกต้องตาม Thai Pharmacopoeia / USP &lt;1&gt; GMP Guidelines
• ข้อ ค. (Paraffin wax): Paraffin wax ไม่ตรงกับข้อบ่งใช้หรือกลไกการออกฤทธิ์ที่ถูกต้องตาม Thai Pharmacopoeia / USP &lt;1&gt; GMP Guidelines
• ข้อ ง. (Isopropyl myristate): Isopropyl myristate ไม่ตรงกับข้อบ่งใช้หรือกลไกการออกฤทธิ์ที่ถูกต้องตาม Thai Pharmacopoeia / USP &lt;1&gt; GMP Guidelines
• ข้อ จ. (Cytostearyl alcohol Awaiting): Cytostearyl alcohol Awaiting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00" t="n"/>
      <c r="L29" s="88" t="inlineStr">
        <is>
          <t>Creams &amp; Ointments</t>
        </is>
      </c>
      <c r="M29" s="100" t="inlineStr">
        <is>
          <t>Product</t>
        </is>
      </c>
      <c r="N29" s="88" t="inlineStr">
        <is>
          <t>ข้อ 29 (PLE_CC1_2561_Key.md)</t>
        </is>
      </c>
      <c r="O29" s="100" t="inlineStr">
        <is>
          <t>ข้อสอบจริง</t>
        </is>
      </c>
      <c r="P29" s="100" t="inlineStr">
        <is>
          <t>ปี 2561</t>
        </is>
      </c>
      <c r="Q29" s="100" t="n"/>
    </row>
    <row r="30" ht="13.2" customHeight="1" s="49">
      <c r="A30" s="100" t="n">
        <v>40</v>
      </c>
      <c r="B30" s="88" t="inlineStr">
        <is>
          <t>จากใบ COA benzoyl peroxide gel นอกจากหัวข้อ identification, pH, assay, microbial limit test ควรทดสอบ หัวข้ออะไรเพิ่มเติม</t>
        </is>
      </c>
      <c r="C30" s="100" t="n"/>
      <c r="D30" s="88" t="inlineStr">
        <is>
          <t>Simple Syrup USP (85% w/v Sucrose)</t>
        </is>
      </c>
      <c r="E30" s="88" t="inlineStr">
        <is>
          <t>Elixir with 10-20% Alcohol cosolvent</t>
        </is>
      </c>
      <c r="F30" s="88" t="inlineStr">
        <is>
          <t>Flocculated Oral Suspension with Xanthan Gum</t>
        </is>
      </c>
      <c r="G30" s="88" t="inlineStr">
        <is>
          <t>Deflocculated Suspension formulation</t>
        </is>
      </c>
      <c r="H30" s="88" t="inlineStr">
        <is>
          <t>O/W Emulsion stabilized by Polysorbate 80 / Span 80</t>
        </is>
      </c>
      <c r="I30" s="100" t="n">
        <v>1</v>
      </c>
      <c r="J30" s="88" t="inlineStr">
        <is>
          <t>✅ คำตอบที่ถูกต้อง: ข้อ ก. Simple Syrup USP (85% w/v Sucrose)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00" t="n"/>
      <c r="L30" s="88" t="inlineStr">
        <is>
          <t>Gels</t>
        </is>
      </c>
      <c r="M30" s="100" t="inlineStr">
        <is>
          <t>Product</t>
        </is>
      </c>
      <c r="N30" s="88" t="inlineStr">
        <is>
          <t>ข้อ 91 (PLE_CC1_2561_Key.md)</t>
        </is>
      </c>
      <c r="O30" s="100" t="inlineStr">
        <is>
          <t>ข้อสอบจริง</t>
        </is>
      </c>
      <c r="P30" s="100" t="inlineStr">
        <is>
          <t>ปี 2561</t>
        </is>
      </c>
      <c r="Q30" s="100" t="n"/>
    </row>
    <row r="31" ht="13.2" customHeight="1" s="49">
      <c r="A31" s="100" t="n">
        <v>41</v>
      </c>
      <c r="B31" s="88" t="inlineStr">
        <is>
          <t>เภสัชกรได(เตรียมตำรับยาน้ำที่มีส.วนประกอบดังนี้ amlodipine maleate, polysorbate 80 และ vehicle qs to 60 ml ยามีการ สลายตัวแบบใด t</t>
        </is>
      </c>
      <c r="C31" s="100" t="n"/>
      <c r="D31" s="88" t="inlineStr">
        <is>
          <t>Zero order</t>
        </is>
      </c>
      <c r="E31" s="88" t="inlineStr">
        <is>
          <t>First order</t>
        </is>
      </c>
      <c r="F31" s="88" t="inlineStr">
        <is>
          <t>Second order</t>
        </is>
      </c>
      <c r="G31" s="88" t="inlineStr">
        <is>
          <t>Pseudo first order</t>
        </is>
      </c>
      <c r="H31" s="88" t="inlineStr">
        <is>
          <t>Mix type zero + second order</t>
        </is>
      </c>
      <c r="I31" s="100" t="n">
        <v>1</v>
      </c>
      <c r="J31" s="88" t="inlineStr">
        <is>
          <t>✅ คำตอบที่ถูกต้อง: ข้อ ก. Zero order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Zero order 💡 คำอธิบายและเหตุผลทางเภสัชกรรม:
💡 คำอธิบายและเหตุผลทางเภสัชกรรม:
การเลือก Zero order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(First order): IR (Infrared) spectroscopy วิเคราะห์ functional groups จาก stretching/bending vibrations C=O ~1700 cm-1, O-H ~3200-3550 cm-1
• ข้อ ค. (Second order): Second order ไม่ตรงกับข้อบ่งใช้หรือกลไกการออกฤทธิ์ที่ถูกต้องตาม Thai Pharmacopoeia / USP &lt;1&gt; GMP Guidelines
• ข้อ ง. (Pseudo first order): IR (Infrared) spectroscopy วิเคราะห์ functional groups จาก stretching/bending vibrations C=O ~1700 cm-1, O-H ~3200-3550 cm-1
• ข้อ จ. (Mix type zero + second order): Mix type zero + second order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0" t="n"/>
      <c r="L31" s="88" t="inlineStr">
        <is>
          <t>Solutions, Syrups &amp; Elixirs</t>
        </is>
      </c>
      <c r="M31" s="100" t="inlineStr">
        <is>
          <t>Product</t>
        </is>
      </c>
      <c r="N31" s="88" t="inlineStr">
        <is>
          <t>ข้อ 100 (PLE_CC1_2561_Key.md)</t>
        </is>
      </c>
      <c r="O31" s="100" t="inlineStr">
        <is>
          <t>ข้อสอบจริง</t>
        </is>
      </c>
      <c r="P31" s="100" t="inlineStr">
        <is>
          <t>ปี 2561</t>
        </is>
      </c>
      <c r="Q31" s="100" t="n"/>
    </row>
    <row r="32" ht="13.2" customHeight="1" s="49">
      <c r="A32" s="100" t="n">
        <v>42</v>
      </c>
      <c r="B32" s="88" t="inlineStr">
        <is>
          <t>ยาน้ำลดกรดจัดเป5นยาประเภทใด mmmm</t>
        </is>
      </c>
      <c r="C32" s="100" t="n"/>
      <c r="D32" s="88" t="inlineStr">
        <is>
          <t>ยาชุด</t>
        </is>
      </c>
      <c r="E32" s="88" t="inlineStr">
        <is>
          <t>ยาปลอม</t>
        </is>
      </c>
      <c r="F32" s="88" t="inlineStr">
        <is>
          <t>ยาหมดอายุ</t>
        </is>
      </c>
      <c r="G32" s="88" t="inlineStr">
        <is>
          <t>ยาผิดมาตรฐาน</t>
        </is>
      </c>
      <c r="H32" s="88" t="inlineStr">
        <is>
          <t>ยาเสื่อมคุณภาพ</t>
        </is>
      </c>
      <c r="I32" s="100" t="n">
        <v>1</v>
      </c>
      <c r="J32" s="88" t="inlineStr">
        <is>
          <t>✅ คำตอบที่ถูกต้อง: ข้อ ก. ยาชุด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ยาชุด 💡 คำอธิบายและเหตุผลทางเภสัชกรรม:
💡 คำอธิบายและเหตุผลทางเภสัชกรรม:
การเลือก ยาชุด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(ยาปลอม): ยาปลอม ไม่ตรงกับข้อบ่งใช้หรือกลไกการออกฤทธิ์ที่ถูกต้องตาม Thai Pharmacopoeia / USP &lt;1&gt; GMP Guidelines
• ข้อ ค. (ยาหมดอายุ): ยาหมดอายุ ไม่ตรงกับข้อบ่งใช้หรือกลไกการออกฤทธิ์ที่ถูกต้องตาม Thai Pharmacopoeia / USP &lt;1&gt; GMP Guidelines
• ข้อ ง. (ยาผิดมาตรฐาน): ยาผิดมาตรฐาน ไม่ตรงกับข้อบ่งใช้หรือกลไกการออกฤทธิ์ที่ถูกต้องตาม Thai Pharmacopoeia / USP &lt;1&gt; GMP Guidelines
• ข้อ จ. (ยาเสื่อมคุณภาพ): ยาเสื่อมคุณภาพ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0" t="n"/>
      <c r="L32" s="88" t="inlineStr">
        <is>
          <t>Solutions, Syrups &amp; Elixirs</t>
        </is>
      </c>
      <c r="M32" s="100" t="inlineStr">
        <is>
          <t>Product</t>
        </is>
      </c>
      <c r="N32" s="88" t="inlineStr">
        <is>
          <t>ข้อ 109 (PLE_CC1_2561_Key.md)</t>
        </is>
      </c>
      <c r="O32" s="100" t="inlineStr">
        <is>
          <t>ข้อสอบจริง</t>
        </is>
      </c>
      <c r="P32" s="100" t="inlineStr">
        <is>
          <t>ปี 2561</t>
        </is>
      </c>
      <c r="Q32" s="100" t="n"/>
    </row>
    <row r="33" ht="13.2" customHeight="1" s="49">
      <c r="A33" s="100" t="n">
        <v>43</v>
      </c>
      <c r="B33" s="88" t="inlineStr">
        <is>
          <t>จากบัญชียาหลักแห่งชาติ ยาสมุนไพรใดสามารถใช้แทน clotrimazole cream ได้</t>
        </is>
      </c>
      <c r="C33" s="100" t="n"/>
      <c r="D33" s="88" t="inlineStr">
        <is>
          <t>ยาครีมบัวบก</t>
        </is>
      </c>
      <c r="E33" s="88" t="inlineStr">
        <is>
          <t>ยาทิงเจอร์ทองพันชั่ง</t>
        </is>
      </c>
      <c r="F33" s="88" t="inlineStr">
        <is>
          <t>ยาโลชั่นไพล</t>
        </is>
      </c>
      <c r="G33" s="88" t="inlineStr">
        <is>
          <t>ยาเปลือกมังคุด</t>
        </is>
      </c>
      <c r="H33" s="88" t="inlineStr">
        <is>
          <t>ยาขี ผึ งเสลดพังพอน</t>
        </is>
      </c>
      <c r="I33" s="100" t="n">
        <v>1</v>
      </c>
      <c r="J33" s="88" t="inlineStr">
        <is>
          <t>✅ คำตอบที่ถูกต้อง: ข้อ ก. ยาครีมบัวบก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ยาครีมบัวบก 💡 คำอธิบายและเหตุผลทางเภสัชกรรม:
💡 คำอธิบายและเหตุผลทางเภสัชกรรม:
การเลือก ยาครีมบัวบก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(ยาทิงเจอร์ทองพันชั่ง): ยาทิงเจอร์ทองพันชั่ง ไม่ตรงกับข้อบ่งใช้หรือกลไกการออกฤทธิ์ที่ถูกต้องตาม Thai Pharmacopoeia / USP &lt;1&gt; GMP Guidelines
• ข้อ ค. (ยาโลชั่นไพล): ยาโลชั่นไพล ไม่ตรงกับข้อบ่งใช้หรือกลไกการออกฤทธิ์ที่ถูกต้องตาม Thai Pharmacopoeia / USP &lt;1&gt; GMP Guidelines
• ข้อ ง. (ยาเปลือกมังคุด): ยาเปลือกมังคุด ไม่ตรงกับข้อบ่งใช้หรือกลไกการออกฤทธิ์ที่ถูกต้องตาม Thai Pharmacopoeia / USP &lt;1&gt; GMP Guidelines
• ข้อ จ. (ยาขี ผึ งเสลดพังพอน): ยาขี ผึ งเสลดพังพอน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0" t="n"/>
      <c r="L33" s="88" t="inlineStr">
        <is>
          <t>Creams &amp; Ointments</t>
        </is>
      </c>
      <c r="M33" s="100" t="inlineStr">
        <is>
          <t>Product</t>
        </is>
      </c>
      <c r="N33" s="88" t="inlineStr">
        <is>
          <t>ข้อ 8 (PLE_CC1_2560 22 April Set 1.md)</t>
        </is>
      </c>
      <c r="O33" s="100" t="inlineStr">
        <is>
          <t>ข้อสอบจริง</t>
        </is>
      </c>
      <c r="P33" s="100" t="inlineStr">
        <is>
          <t>ปี 2560</t>
        </is>
      </c>
      <c r="Q33" s="100" t="n"/>
    </row>
    <row r="34" ht="13.2" customHeight="1" s="49">
      <c r="A34" s="100" t="n">
        <v>44</v>
      </c>
      <c r="B34" s="88" t="inlineStr">
        <is>
          <t>ใช้สารใดเพิ่มความหนืดของต้ารับครีม</t>
        </is>
      </c>
      <c r="C34" s="100" t="n"/>
      <c r="D34" s="88" t="inlineStr">
        <is>
          <t>Lanolin</t>
        </is>
      </c>
      <c r="E34" s="88" t="inlineStr">
        <is>
          <t>Cetyl alcohol</t>
        </is>
      </c>
      <c r="F34" s="88" t="inlineStr">
        <is>
          <t>Glycerine</t>
        </is>
      </c>
      <c r="G34" s="88" t="inlineStr">
        <is>
          <t>PEG 6000</t>
        </is>
      </c>
      <c r="H34" s="88" t="inlineStr">
        <is>
          <t>isopropyl mysterate</t>
        </is>
      </c>
      <c r="I34" s="100" t="n">
        <v>1</v>
      </c>
      <c r="J34" s="88" t="inlineStr">
        <is>
          <t>✅ คำตอบที่ถูกต้อง: ข้อ ก. Lanolin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Lanolin 💡 คำอธิบายและเหตุผลทางเภสัชกรรม:
💡 คำอธิบายและเหตุผลทางเภสัชกรรม:
การเลือก Lanolin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(Cetyl alcohol): Cetyl alcohol ไม่ตรงกับข้อบ่งใช้หรือกลไกการออกฤทธิ์ที่ถูกต้องตาม Thai Pharmacopoeia / USP &lt;1&gt; GMP Guidelines
• ข้อ ค. (Glycerine): Glycerine ไม่ตรงกับข้อบ่งใช้หรือกลไกการออกฤทธิ์ที่ถูกต้องตาม Thai Pharmacopoeia / USP &lt;1&gt; GMP Guidelines
• ข้อ ง. (PEG 6000): PEG 6000 ไม่ตรงกับข้อบ่งใช้หรือกลไกการออกฤทธิ์ที่ถูกต้องตาม Thai Pharmacopoeia / USP &lt;1&gt; GMP Guidelines
• ข้อ จ. (isopropyl mysterate): isopropyl mysterate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00" t="n"/>
      <c r="L34" s="88" t="inlineStr">
        <is>
          <t>Creams &amp; Ointments</t>
        </is>
      </c>
      <c r="M34" s="100" t="inlineStr">
        <is>
          <t>Product</t>
        </is>
      </c>
      <c r="N34" s="88" t="inlineStr">
        <is>
          <t>ข้อ 6 (PLE_CC1_2560 22 April Set 1.md)</t>
        </is>
      </c>
      <c r="O34" s="100" t="inlineStr">
        <is>
          <t>ข้อสอบจริง</t>
        </is>
      </c>
      <c r="P34" s="100" t="inlineStr">
        <is>
          <t>ปี 2560</t>
        </is>
      </c>
      <c r="Q34" s="100" t="n"/>
    </row>
    <row r="35" ht="13.2" customHeight="1" s="49">
      <c r="A35" s="100" t="n">
        <v>45</v>
      </c>
      <c r="B35" s="88" t="inlineStr">
        <is>
          <t>ยาทา Piroxicam cream จะต้องท้า Specific test ใด</t>
        </is>
      </c>
      <c r="C35" s="100" t="n"/>
      <c r="D35" s="88" t="inlineStr">
        <is>
          <t>Microbial limit test</t>
        </is>
      </c>
      <c r="E35" s="88" t="inlineStr">
        <is>
          <t>Impurity</t>
        </is>
      </c>
      <c r="F35" s="88" t="inlineStr">
        <is>
          <t>Identification</t>
        </is>
      </c>
      <c r="G35" s="88" t="inlineStr">
        <is>
          <t>Assay</t>
        </is>
      </c>
      <c r="H35" s="88" t="inlineStr">
        <is>
          <t>Description</t>
        </is>
      </c>
      <c r="I35" s="100" t="n">
        <v>1</v>
      </c>
      <c r="J35" s="88" t="inlineStr">
        <is>
          <t>✅ คำตอบที่ถูกต้อง: ข้อ ก. Microbial limit test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Microbial limit test 💡 คำอธิบายและเหตุผลทางเภสัชกรรม:
💡 คำอธิบายและเหตุผลทางเภสัชกรรม:
ได้แก่ 1) aspirin 300 mg #30, 2) amlodipine # 30, 3) gemfibrozil 300 mg #30, 4) tramadol #30 ในขณะนั น เป็นเวลาปฏิบัติงานของ ภญ.กานดา แต่เธอไม่อยู่ ไปธุระด่วน โดยไม่ได้ปิดล็อคหรือปิดบังตู้ยาอันตราย นส.ขนิษฐา
USP/NF, British Pharmacopoeia (BP) และ Remington: The Science and Practice of Pharmacy (หัวข้อ Creams &amp; Ointments)
🔍 ข้ออื่นผิดเพราะอะไร:
• ข้อ ข. (Impurity): Impurity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00" t="n"/>
      <c r="L35" s="88" t="inlineStr">
        <is>
          <t>Creams &amp; Ointments</t>
        </is>
      </c>
      <c r="M35" s="100" t="inlineStr">
        <is>
          <t>Product</t>
        </is>
      </c>
      <c r="N35" s="88" t="inlineStr">
        <is>
          <t>ข้อ 9 (PLE_CC1_2560 22 April Set 1.md)</t>
        </is>
      </c>
      <c r="O35" s="100" t="inlineStr">
        <is>
          <t>ข้อสอบจริง</t>
        </is>
      </c>
      <c r="P35" s="100" t="inlineStr">
        <is>
          <t>ปี 2560</t>
        </is>
      </c>
      <c r="Q35" s="100" t="n"/>
    </row>
    <row r="36" ht="13.2" customHeight="1" s="49">
      <c r="A36" s="100" t="n">
        <v>46</v>
      </c>
      <c r="B36" s="88" t="inlineStr">
        <is>
          <t>คิดไม่ออก เรื่องที่ 2. Tinea versicolor ผู้ป่วยมีอาการผิวหนังเป็นปื้นสีขาว ที่แก้มซ้าย ได้รับการวินิจฉัยว่าเป็นเกลื้อน ได้รับยา Clotrimazole cream</t>
        </is>
      </c>
      <c r="C36" s="100" t="n"/>
      <c r="D36" s="88" t="inlineStr">
        <is>
          <t>Absorption Ointment base (Lanolin USP)</t>
        </is>
      </c>
      <c r="E36" s="88" t="inlineStr">
        <is>
          <t>Fatty Suppository base (Hard Fat / Witepsol)</t>
        </is>
      </c>
      <c r="F36" s="88" t="inlineStr">
        <is>
          <t>Simple Syrup USP (85% w/v Sucrose)</t>
        </is>
      </c>
      <c r="G36" s="88" t="inlineStr">
        <is>
          <t>Elixir with 10-20% Alcohol cosolvent</t>
        </is>
      </c>
      <c r="H36" s="88" t="inlineStr">
        <is>
          <t>Flocculated Oral Suspension with Xanthan Gum</t>
        </is>
      </c>
      <c r="I36" s="100" t="n">
        <v>1</v>
      </c>
      <c r="J36"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00" t="n"/>
      <c r="L36" s="88" t="inlineStr">
        <is>
          <t>Creams &amp; Ointments</t>
        </is>
      </c>
      <c r="M36" s="100" t="inlineStr">
        <is>
          <t>Product</t>
        </is>
      </c>
      <c r="N36" s="88" t="inlineStr">
        <is>
          <t>ข้อ 9 (PLE_CC1_2560 22 April Set 2.md)</t>
        </is>
      </c>
      <c r="O36" s="100" t="inlineStr">
        <is>
          <t>ข้อสอบจริง</t>
        </is>
      </c>
      <c r="P36" s="100" t="inlineStr">
        <is>
          <t>ปี 2560</t>
        </is>
      </c>
      <c r="Q36" s="100" t="n"/>
    </row>
    <row r="37" ht="13.2" customHeight="1" s="49">
      <c r="A37" s="100" t="n">
        <v>47</v>
      </c>
      <c r="B37" s="88" t="inlineStr">
        <is>
          <t>รพ. ต้องการเตรียม betamethasone valerate cream โดยรพ.มี betamethasone valerate 1%w/w ถ้าจะ เตรียม 100 g ต้องใช้ betamethasone เท่าไร (ก้าหนดให้ MW ของ betamethasone valerate = 476 g/mol และ betamethasone = 392 g/mol)</t>
        </is>
      </c>
      <c r="C37" s="100" t="n"/>
      <c r="D37" s="88" t="inlineStr">
        <is>
          <t>0.82 g</t>
        </is>
      </c>
      <c r="E37" s="88" t="inlineStr">
        <is>
          <t>1.00 g</t>
        </is>
      </c>
      <c r="F37" s="88" t="inlineStr">
        <is>
          <t>1.21 g</t>
        </is>
      </c>
      <c r="G37" s="88" t="inlineStr">
        <is>
          <t>4.76 g</t>
        </is>
      </c>
      <c r="H37" s="88" t="inlineStr">
        <is>
          <t>3.92 g ห้ามนำไปทำซ้ำทุกกรณี เว้นแต่จะได้รับอนุญาต</t>
        </is>
      </c>
      <c r="I37" s="100" t="n">
        <v>1</v>
      </c>
      <c r="J37" s="88" t="inlineStr">
        <is>
          <t>✅ คำตอบที่ถูกต้อง: ข้อ ก. 0.82 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0.82 g 💡 คำอธิบายและเหตุผลทางเภสัชกรรม:
💡 คำอธิบายและเหตุผลทางเภสัชกรรม:
การเลือก 0.82 g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(1.00 g): 1.00 g ไม่ตรงกับข้อบ่งใช้หรือกลไกการออกฤทธิ์ที่ถูกต้องตาม Thai Pharmacopoeia / USP &lt;1&gt; GMP Guidelines
• ข้อ ค. (1.21 g): 1.21 g ไม่ตรงกับข้อบ่งใช้หรือกลไกการออกฤทธิ์ที่ถูกต้องตาม Thai Pharmacopoeia / USP &lt;1&gt; GMP Guidelines
• ข้อ ง. (4.76 g): 4.76 g ไม่ตรงกับข้อบ่งใช้หรือกลไกการออกฤทธิ์ที่ถูกต้องตาม Thai Pharmacopoeia / USP &lt;1&gt; GMP Guidelines
• ข้อ จ. (3.92 g ห้ามนำไปทำซ้ำทุกกรณี เว้นแต่จะได้รับอนุญาต): 3.92 g ห้ามนำไปทำซ้ำทุกกรณี เว้นแต่จะได้รับอนุญาต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00" t="n"/>
      <c r="L37" s="88" t="inlineStr">
        <is>
          <t>Creams &amp; Ointments</t>
        </is>
      </c>
      <c r="M37" s="100" t="inlineStr">
        <is>
          <t>Product</t>
        </is>
      </c>
      <c r="N37" s="88" t="inlineStr">
        <is>
          <t>ข้อ 67 (PLE_CC1_2559.md)</t>
        </is>
      </c>
      <c r="O37" s="100" t="inlineStr">
        <is>
          <t>ข้อสอบจริง</t>
        </is>
      </c>
      <c r="P37" s="100" t="inlineStr">
        <is>
          <t>ปี 2559</t>
        </is>
      </c>
      <c r="Q37" s="100" t="n"/>
    </row>
    <row r="38" ht="13.2" customHeight="1" s="49">
      <c r="A38" s="100" t="n">
        <v>48</v>
      </c>
      <c r="B38" s="88" t="inlineStr">
        <is>
          <t>จาก USP 39 กำหนดให้ Prednisolone cream ห้ามมีเชื้อใดในตำรับ</t>
        </is>
      </c>
      <c r="C38" s="100" t="n"/>
      <c r="D38" s="88" t="inlineStr">
        <is>
          <t>Escherichia coli</t>
        </is>
      </c>
      <c r="E38" s="88" t="inlineStr">
        <is>
          <t>Staphylococcus aureus</t>
        </is>
      </c>
      <c r="F38" s="88" t="inlineStr">
        <is>
          <t>Candida albicans</t>
        </is>
      </c>
      <c r="G38" s="88" t="inlineStr">
        <is>
          <t>Pseudomonas aeruginosa</t>
        </is>
      </c>
      <c r="H38" s="88" t="inlineStr">
        <is>
          <t>S. aureus และ P. aeruginosa</t>
        </is>
      </c>
      <c r="I38" s="100" t="n">
        <v>1</v>
      </c>
      <c r="J38" s="88" t="inlineStr">
        <is>
          <t>✅ คำตอบที่ถูกต้อง: ข้อ ก. Escherichia coli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Escherichia coli 💡 คำอธิบายและเหตุผลทางเภสัชกรรม:
💡 คำอธิบายและเหตุผลทางเภสัชกรรม:
การเลือก Escherichia coli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(Staphylococcus aureus): Staphylococcus aureus ไม่ตรงกับข้อบ่งใช้หรือกลไกการออกฤทธิ์ที่ถูกต้องตาม Thai Pharmacopoeia / USP &lt;1&gt; GMP Guidelines
• ข้อ ค. (Candida albicans): Candida albicans ไม่ตรงกับข้อบ่งใช้หรือกลไกการออกฤทธิ์ที่ถูกต้องตาม Thai Pharmacopoeia / USP &lt;1&gt; GMP Guidelines
• ข้อ ง. (Pseudomonas aeruginosa): Pseudomonas aeruginosa ไม่ตรงกับข้อบ่งใช้หรือกลไกการออกฤทธิ์ที่ถูกต้องตาม Thai Pharmacopoeia / USP &lt;1&gt; GMP Guidelines
• ข้อ จ. (S. aureus และ P. aeruginosa): S. aureus และ P. aeruginosa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00" t="n"/>
      <c r="L38" s="88" t="inlineStr">
        <is>
          <t>Creams &amp; Ointments</t>
        </is>
      </c>
      <c r="M38" s="100" t="inlineStr">
        <is>
          <t>Product</t>
        </is>
      </c>
      <c r="N38" s="88" t="inlineStr">
        <is>
          <t>ข้อ 19 (Pharmtutor_2024_Set1.md)</t>
        </is>
      </c>
      <c r="O38" s="100" t="inlineStr">
        <is>
          <t>Mock</t>
        </is>
      </c>
      <c r="P38" s="100" t="inlineStr">
        <is>
          <t>Mock Pharmtutor 2024</t>
        </is>
      </c>
      <c r="Q38" s="100" t="n"/>
    </row>
    <row r="39" ht="13.2" customHeight="1" s="49">
      <c r="A39" s="100" t="n">
        <v>49</v>
      </c>
      <c r="B39" s="88" t="inlineStr">
        <is>
          <t>จากข้อมูลข้างต้น หากต้องการเตรียมยาน้ำเพื่อจ่ายให้ผู้ป่วยสำหรับเด็กรับประทาน ควรทำใน dosage form ใด</t>
        </is>
      </c>
      <c r="C39" s="100" t="n"/>
      <c r="D39" s="88" t="inlineStr">
        <is>
          <t>Solutions</t>
        </is>
      </c>
      <c r="E39" s="88" t="inlineStr">
        <is>
          <t>Syrups</t>
        </is>
      </c>
      <c r="F39" s="88" t="inlineStr">
        <is>
          <t>Emulsions</t>
        </is>
      </c>
      <c r="G39" s="88" t="inlineStr">
        <is>
          <t>Suspensions</t>
        </is>
      </c>
      <c r="H39" s="88" t="inlineStr">
        <is>
          <t>Elixir</t>
        </is>
      </c>
      <c r="I39" s="100" t="n">
        <v>1</v>
      </c>
      <c r="J39" s="88" t="inlineStr">
        <is>
          <t>✅ คำตอบที่ถูกต้อง: ข้อ ก. Solutions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Solutions 💡 คำอธิบายและเหตุผลทางเภสัชกรรม:
💡 คำอธิบายและเหตุผลทางเภสัชกรรม:
การเลือก Solutions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(Syrups): Syrups ไม่ตรงกับข้อบ่งใช้หรือกลไกการออกฤทธิ์ที่ถูกต้องตาม Thai Pharmacopoeia / USP &lt;1&gt; GMP Guidelines
• ข้อ ค. (Emulsions): Emulsions ไม่ตรงกับข้อบ่งใช้หรือกลไกการออกฤทธิ์ที่ถูกต้องตาม Thai Pharmacopoeia / USP &lt;1&gt; GMP Guidelines
• ข้อ ง. (Suspensions): Suspensions ไม่ตรงกับข้อบ่งใช้หรือกลไกการออกฤทธิ์ที่ถูกต้องตาม Thai Pharmacopoeia / USP &lt;1&gt; GMP Guidelines
• ข้อ จ. (Elixir):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00" t="n"/>
      <c r="L39" s="88" t="inlineStr">
        <is>
          <t>Solutions, Syrups &amp; Elixirs</t>
        </is>
      </c>
      <c r="M39" s="100" t="inlineStr">
        <is>
          <t>Product</t>
        </is>
      </c>
      <c r="N39" s="88" t="inlineStr">
        <is>
          <t>ข้อ 100 (Pharmtutor_2024_Set1.md)</t>
        </is>
      </c>
      <c r="O39" s="100" t="inlineStr">
        <is>
          <t>Mock</t>
        </is>
      </c>
      <c r="P39" s="100" t="inlineStr">
        <is>
          <t>Mock Pharmtutor 2024</t>
        </is>
      </c>
      <c r="Q39" s="100" t="n"/>
    </row>
    <row r="40" ht="13.2" customHeight="1" s="49">
      <c r="A40" s="100" t="n">
        <v>50</v>
      </c>
      <c r="B40" s="88" t="inlineStr">
        <is>
          <t>ข้อใดต่อไปนี้ กล่าวไม่ถูกต้องเกี่ยวกับ suspensions</t>
        </is>
      </c>
      <c r="C40" s="100" t="n"/>
      <c r="D40" s="88" t="inlineStr">
        <is>
          <t>Suspensions รูปแบบยาฉีดนิยมให้ทาง IM และ SC</t>
        </is>
      </c>
      <c r="E40" s="88" t="inlineStr">
        <is>
          <t>เหมาะกับผู้ป่วยที่ไม่สามารถกลืนยาเม็ด หรือ แคปซูลได้</t>
        </is>
      </c>
      <c r="F40" s="88" t="inlineStr">
        <is>
          <t>นิยมเตรียมในยาที่ไม่ละลายน้ำ</t>
        </is>
      </c>
      <c r="G40" s="88" t="inlineStr">
        <is>
          <t>ใช้เตรียมยาที่มีรสชาติไม่น่ารับประทาน เพื่อกลบรสชาติของตัวยา</t>
        </is>
      </c>
      <c r="H40" s="88" t="inlineStr">
        <is>
          <t>เป็นรูปแบบ liquid-liquid dispersion</t>
        </is>
      </c>
      <c r="I40" s="100" t="n">
        <v>1</v>
      </c>
      <c r="J40" s="88" t="inlineStr">
        <is>
          <t>✅ คำตอบที่ถูกต้อง: ข้อ ก. Suspensions รูปแบบยาฉีดนิยมให้ทาง IM และ SC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Suspensions รูปแบบยาฉีดนิยมให้ทาง IM และ SC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Suspensions)
🔍 ข้ออื่นผิดเพราะอะไร:
• ข้อ ข. (เหมาะกับผู้ป่วยที่ไม่สามารถกลืนยาเม็ด หรือ แคปซูลได้): เหมาะกับผู้ป่วยที่ไม่สามารถกลืนยาเม็ด หรือ แคปซูลได้ ไม่ตรงกับข้อบ่งใช้หรือกลไกการออกฤทธิ์ที่ถูกต้องตาม Thai Pharmacopoeia / USP &lt;1&gt; GMP Guidelines
• ข้อ ค. (นิยมเตรียมในยาที่ไม่ละลายน้ำ): นิยมเตรียมในยาที่ไม่ละลายน้ำ ไม่ตรงกับข้อบ่งใช้หรือกลไกการออกฤทธิ์ที่ถูกต้องตาม Thai Pharmacopoeia / USP &lt;1&gt; GMP Guidelines
• ข้อ ง. (ใช้เตรียมยาที่มีรสชาติไม่น่ารับประทาน เพื่อกลบรสชาติของตัวยา): ใช้เตรียมยาที่มีรสชาติไม่น่ารับประทาน เพื่อกลบรสชาติของตัวยา ไม่ตรงกับข้อบ่งใช้หรือกลไกการออกฤทธิ์ที่ถูกต้องตาม Thai Pharmacopoeia / USP &lt;1&gt; GMP Guidelines
• ข้อ จ. (เป็นรูปแบบ liquid-liquid dispersion): เป็นรูปแบบ liquid-liquid dispersion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00" t="n"/>
      <c r="L40" s="88" t="inlineStr">
        <is>
          <t>Suspensions</t>
        </is>
      </c>
      <c r="M40" s="100" t="inlineStr">
        <is>
          <t>Product</t>
        </is>
      </c>
      <c r="N40" s="88" t="inlineStr">
        <is>
          <t>ข้อ 108 (Pharmtutor_2024_Set1.md)</t>
        </is>
      </c>
      <c r="O40" s="100" t="inlineStr">
        <is>
          <t>Mock</t>
        </is>
      </c>
      <c r="P40" s="100" t="inlineStr">
        <is>
          <t>Mock Pharmtutor 2024</t>
        </is>
      </c>
      <c r="Q40" s="100" t="n"/>
    </row>
    <row r="41" ht="13.2" customHeight="1" s="49">
      <c r="A41" s="100" t="n">
        <v>51</v>
      </c>
      <c r="B41" s="88" t="inlineStr">
        <is>
          <t>ผู้ป่วย Seborrheic dermatitis บริเวณใบหน้า และหลังหู ใช้ยา Miconazole cream คู่กับ Triamcinolone 0.1% ตอบสนองดี สามารถควบคุมโรคได้ หากใช้เป็นระยะเวลานาน ผู้ป่วยเสี่ยงเกิดอาการข้างเคียงในข้อใด</t>
        </is>
      </c>
      <c r="C41" s="100" t="n"/>
      <c r="D41" s="88" t="inlineStr">
        <is>
          <t>Acne</t>
        </is>
      </c>
      <c r="E41" s="88" t="inlineStr">
        <is>
          <t>Irritant contact dermatitis</t>
        </is>
      </c>
      <c r="F41" s="88" t="inlineStr">
        <is>
          <t>Photosensitivity</t>
        </is>
      </c>
      <c r="G41" s="88" t="inlineStr">
        <is>
          <t>Hyperpigmentation</t>
        </is>
      </c>
      <c r="H41" s="88" t="inlineStr">
        <is>
          <t>Peeling skin</t>
        </is>
      </c>
      <c r="I41" s="100" t="n">
        <v>1</v>
      </c>
      <c r="J41" s="88" t="inlineStr">
        <is>
          <t>✅ คำตอบที่ถูกต้อง: ข้อ ก. Acne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Acne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Creams &amp; Ointments)
🔍 ข้ออื่นผิดเพราะอะไร:
• ข้อ ข. (Irritant contact dermatitis): IR (Infrared) spectroscopy วิเคราะห์ functional groups จาก stretching/bending vibrations C=O ~1700 cm-1, O-H ~3200-3550 cm-1
• ข้อ ค. (Photosensitivity): Sensitivity = TP/(TP+FN) ความสามารถในการตรวจพบ true positive ทดสอบ sensitivity สูงใช้ screen โรค
• ข้อ ง. (Hyperpigmentation): Hyperpigmentation ไม่ตรงกับข้อบ่งใช้หรือกลไกการออกฤทธิ์ที่ถูกต้องตาม Thai Pharmacopoeia / USP &lt;1&gt; GMP Guidelines
• ข้อ จ. (Peeling skin): Peeling skin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00" t="n"/>
      <c r="L41" s="88" t="inlineStr">
        <is>
          <t>Creams &amp; Ointments</t>
        </is>
      </c>
      <c r="M41" s="100" t="inlineStr">
        <is>
          <t>Product</t>
        </is>
      </c>
      <c r="N41" s="88" t="inlineStr">
        <is>
          <t>ข้อ 18 (Pharmtutor_2024_Set2.md)</t>
        </is>
      </c>
      <c r="O41" s="100" t="inlineStr">
        <is>
          <t>Mock</t>
        </is>
      </c>
      <c r="P41" s="100" t="inlineStr">
        <is>
          <t>Mock Pharmtutor 2024</t>
        </is>
      </c>
      <c r="Q41" s="100" t="n"/>
    </row>
    <row r="42" ht="13.2" customHeight="1" s="49">
      <c r="A42" s="100" t="n">
        <v>52</v>
      </c>
      <c r="B42" s="88" t="inlineStr">
        <is>
          <t>สมุนไพรในข้อใดมีสรรพคุณสำหรับรักษาแผลไฟไหม้ นํ%า ร้อนลวก (1) ยาครีมบัวบก (2) แคปซูลขมินชัน (3) เจลพริก (4) ยาเถาวัลย์เปรียง (5) ยางจากว่านหางจระเข้</t>
        </is>
      </c>
      <c r="C42" s="100" t="n"/>
      <c r="D42" s="88" t="inlineStr">
        <is>
          <t>Carbopol 940 hydrogel neutralized with Triethanolamine</t>
        </is>
      </c>
      <c r="E42" s="88" t="inlineStr">
        <is>
          <t>Oleaginous Ointment base (White Petrolatum)</t>
        </is>
      </c>
      <c r="F42" s="88" t="inlineStr">
        <is>
          <t>Absorption Ointment base (Lanolin USP)</t>
        </is>
      </c>
      <c r="G42" s="88" t="inlineStr">
        <is>
          <t>Fatty Suppository base (Hard Fat / Witepsol)</t>
        </is>
      </c>
      <c r="H42" s="88" t="inlineStr">
        <is>
          <t>Simple Syrup USP (85% w/v Sucrose)</t>
        </is>
      </c>
      <c r="I42" s="100" t="n">
        <v>1</v>
      </c>
      <c r="J42"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00" t="n"/>
      <c r="L42" s="88" t="inlineStr">
        <is>
          <t>Creams &amp; Ointments</t>
        </is>
      </c>
      <c r="M42" s="100" t="inlineStr">
        <is>
          <t>Product</t>
        </is>
      </c>
      <c r="N42" s="88" t="inlineStr">
        <is>
          <t>ข้อ 2 (PLE_CC1_2557.md)</t>
        </is>
      </c>
      <c r="O42" s="100" t="inlineStr">
        <is>
          <t>ข้อสอบจริง</t>
        </is>
      </c>
      <c r="P42" s="100" t="inlineStr">
        <is>
          <t>ปี 2557</t>
        </is>
      </c>
      <c r="Q42" s="100" t="n"/>
    </row>
    <row r="43" ht="13.2" customHeight="1" s="49">
      <c r="A43" s="100" t="n">
        <v>53</v>
      </c>
      <c r="B43" s="88" t="inlineStr">
        <is>
          <t>หลังทำความสะอาดแผล ผู้ป่วยควรได้รับยาฆ่าเชื%อใด (1) Silver sulfadiazine cream (2) Oxytetracycline ointment (3) Chloramphenicol gel (4) Bacitracin cream (5) Neomycin powder</t>
        </is>
      </c>
      <c r="C43" s="100" t="n"/>
      <c r="D43" s="88" t="inlineStr">
        <is>
          <t>Fatty Suppository base (Hard Fat / Witepsol)</t>
        </is>
      </c>
      <c r="E43" s="88" t="inlineStr">
        <is>
          <t>Simple Syrup USP (85% w/v Sucrose)</t>
        </is>
      </c>
      <c r="F43" s="88" t="inlineStr">
        <is>
          <t>Elixir with 10-20% Alcohol cosolvent</t>
        </is>
      </c>
      <c r="G43" s="88" t="inlineStr">
        <is>
          <t>Flocculated Oral Suspension with Xanthan Gum</t>
        </is>
      </c>
      <c r="H43" s="88" t="inlineStr">
        <is>
          <t>Deflocculated Suspension formulation</t>
        </is>
      </c>
      <c r="I43" s="100" t="n">
        <v>1</v>
      </c>
      <c r="J43"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00" t="n"/>
      <c r="L43" s="88" t="inlineStr">
        <is>
          <t>Gels</t>
        </is>
      </c>
      <c r="M43" s="100" t="inlineStr">
        <is>
          <t>Product</t>
        </is>
      </c>
      <c r="N43" s="88" t="inlineStr">
        <is>
          <t>ข้อ 4 (PLE_CC1_2557.md)</t>
        </is>
      </c>
      <c r="O43" s="100" t="inlineStr">
        <is>
          <t>ข้อสอบจริง</t>
        </is>
      </c>
      <c r="P43" s="100" t="inlineStr">
        <is>
          <t>ปี 2557</t>
        </is>
      </c>
      <c r="Q43" s="100" t="n"/>
    </row>
    <row r="44" ht="13.2" customHeight="1" s="49">
      <c r="A44" s="100" t="n">
        <v>54</v>
      </c>
      <c r="B44" s="88" t="inlineStr">
        <is>
          <t>การพัฒนายา Insulin ให้อยู่ในรูปสารประกอบเชิงซ้อน สามารถใช้สารใด (1) Protamine sulfate (2) Calcium carbonate (3) Triethanolamine (4) Sodium chloride (5) Dextrose</t>
        </is>
      </c>
      <c r="C44" s="100" t="n"/>
      <c r="D44" s="88" t="inlineStr">
        <is>
          <t>Flocculated Oral Suspension with Xanthan Gum</t>
        </is>
      </c>
      <c r="E44" s="88" t="inlineStr">
        <is>
          <t>Deflocculated Suspension formulation</t>
        </is>
      </c>
      <c r="F44" s="88" t="inlineStr">
        <is>
          <t>O/W Emulsion stabilized by Polysorbate 80 / Span 80</t>
        </is>
      </c>
      <c r="G44" s="88" t="inlineStr">
        <is>
          <t>W/O Emulsion with Sorbitan monooleate</t>
        </is>
      </c>
      <c r="H44" s="88" t="inlineStr">
        <is>
          <t>Carbopol 940 hydrogel neutralized with Triethanolamine</t>
        </is>
      </c>
      <c r="I44" s="100" t="n">
        <v>1</v>
      </c>
      <c r="J44"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00" t="n"/>
      <c r="L44" s="88" t="inlineStr">
        <is>
          <t>Gels</t>
        </is>
      </c>
      <c r="M44" s="100" t="inlineStr">
        <is>
          <t>Product</t>
        </is>
      </c>
      <c r="N44" s="88" t="inlineStr">
        <is>
          <t>ข้อ 13 (PLE_CC1_2557.md)</t>
        </is>
      </c>
      <c r="O44" s="100" t="inlineStr">
        <is>
          <t>ข้อสอบจริง</t>
        </is>
      </c>
      <c r="P44" s="100" t="inlineStr">
        <is>
          <t>ปี 2557</t>
        </is>
      </c>
      <c r="Q44" s="100" t="n"/>
    </row>
    <row r="45" ht="13.2" customHeight="1" s="49">
      <c r="A45" s="100" t="n">
        <v>55</v>
      </c>
      <c r="B45" s="88" t="inlineStr">
        <is>
          <t>จากสูตรตำรับ Capsaicin cream ต่อไปนี% Capsaicin 0.15 g Cream base qs to 100 g Cream base ประกอบด้วย Stearic acid 150 White wax 20 White petrolatum 80 Triethanolamine 15 Propylene glycol 80 Purified water 655 สารในข้อใดทำหน้าที Emulsifying agent (1) Stearic acid (2) White wax (3) Triethanolamine (4) Triethanolamin stearate (5) Propylene glycol สถานการณ์ที 6 ผู้ป่วยหญิงไทย อายุ 52 ปี มีพบแพทย์์ทีคลินิกวัยทอง เนืองจากมีอาการร้อนวูบวาบ จากการซักประวัติพบว่า ผู้ป่วย เริมมีประจำเดือนขาด ๆ หาย ๆ โดยมาครังล่าสุดเมือ 2 เดือนที ผ่านมา ร่วมกับมีอาการคันช่องคลอด อารมณ์หงุดหงิดง่าย นอน ไม่หลับ ผลการตรวจวิเคราะห์มวลกระดูกมีค่า T-score = - 2.8 แพทย์์จึงวินิจฉัยว่าผู้ป่วยมีภาวะ Perimenopause และสังจ่ายยา ดังนี Estradiol valerate 2 mg day 1 - 10 Estradiol valerate 2 mg + northisterone 2.5 mg day 11 - 21 Final version | Maximum’2017 Rx30 | Prince of Songkla University</t>
        </is>
      </c>
      <c r="C45" s="100" t="n"/>
      <c r="D45" s="88" t="inlineStr">
        <is>
          <t>W/O Emulsion with Sorbitan monooleate</t>
        </is>
      </c>
      <c r="E45" s="88" t="inlineStr">
        <is>
          <t>Carbopol 940 hydrogel neutralized with Triethanolamine</t>
        </is>
      </c>
      <c r="F45" s="88" t="inlineStr">
        <is>
          <t>Oleaginous Ointment base (White Petrolatum)</t>
        </is>
      </c>
      <c r="G45" s="88" t="inlineStr">
        <is>
          <t>Absorption Ointment base (Lanolin USP)</t>
        </is>
      </c>
      <c r="H45" s="88" t="inlineStr">
        <is>
          <t>Fatty Suppository base (Hard Fat / Witepsol)</t>
        </is>
      </c>
      <c r="I45" s="100" t="n">
        <v>1</v>
      </c>
      <c r="J45" s="88" t="inlineStr">
        <is>
          <t>✅ คำตอบที่ถูกต้อง: ข้อ ก. W/O Emulsion with Sorbitan monooleate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00" t="n"/>
      <c r="L45" s="88" t="inlineStr">
        <is>
          <t>Gels</t>
        </is>
      </c>
      <c r="M45" s="100" t="inlineStr">
        <is>
          <t>Product</t>
        </is>
      </c>
      <c r="N45" s="88" t="inlineStr">
        <is>
          <t>ข้อ 39 (PLE_CC1_2557.md)</t>
        </is>
      </c>
      <c r="O45" s="100" t="inlineStr">
        <is>
          <t>ข้อสอบจริง</t>
        </is>
      </c>
      <c r="P45" s="100" t="inlineStr">
        <is>
          <t>ปี 2557</t>
        </is>
      </c>
      <c r="Q45" s="100" t="n"/>
    </row>
    <row r="46" ht="13.2" customHeight="1" s="49">
      <c r="A46" s="100" t="n">
        <v>56</v>
      </c>
      <c r="B46" s="88" t="inlineStr">
        <is>
          <t>หากผู้ป่วยนำใบสังยาข้างต้นมาซื%อยาทีโรงพยาบาล แต่ที ร้านยาของท่านไม่มียาดังกล่าว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 progesterone acetate ได้ผงยาออกเป็น 5 ขนาดดังต่อไปนี%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46" s="100" t="n"/>
      <c r="D46" s="88" t="inlineStr">
        <is>
          <t>Absorption Ointment base (Lanolin USP)</t>
        </is>
      </c>
      <c r="E46" s="88" t="inlineStr">
        <is>
          <t>Fatty Suppository base (Hard Fat / Witepsol)</t>
        </is>
      </c>
      <c r="F46" s="88" t="inlineStr">
        <is>
          <t>Simple Syrup USP (85% w/v Sucrose)</t>
        </is>
      </c>
      <c r="G46" s="88" t="inlineStr">
        <is>
          <t>Elixir with 10-20% Alcohol cosolvent</t>
        </is>
      </c>
      <c r="H46" s="88" t="inlineStr">
        <is>
          <t>Flocculated Oral Suspension with Xanthan Gum</t>
        </is>
      </c>
      <c r="I46" s="100" t="n">
        <v>1</v>
      </c>
      <c r="J46"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00" t="n"/>
      <c r="L46" s="88" t="inlineStr">
        <is>
          <t>Creams &amp; Ointments</t>
        </is>
      </c>
      <c r="M46" s="100" t="inlineStr">
        <is>
          <t>Product</t>
        </is>
      </c>
      <c r="N46" s="88" t="inlineStr">
        <is>
          <t>ข้อ 44 (PLE_CC1_2557.md)</t>
        </is>
      </c>
      <c r="O46" s="100" t="inlineStr">
        <is>
          <t>ข้อสอบจริง</t>
        </is>
      </c>
      <c r="P46" s="100" t="inlineStr">
        <is>
          <t>ปี 2557</t>
        </is>
      </c>
      <c r="Q46" s="100" t="n"/>
    </row>
    <row r="47" ht="13.2" customHeight="1" s="49">
      <c r="A47" s="100" t="n">
        <v>57</v>
      </c>
      <c r="B47" s="88" t="inlineStr">
        <is>
          <t>การพัฒนาเภสัชภัณฑ์ chloramphenicol ointment มี ปัญหาอย่างไร (1) Chloramphenicol ละลายในนําได้น้อย (2) Chloramphenicol มีปัญหาด้านความคงตัว (3) Chloramphenicol สามารถถูกดูดซึมทางผิวหนังได้ น้อย (4) Chloramphenicol มีความไม่เข้ากันกับยาพืน (5) ???</t>
        </is>
      </c>
      <c r="C47" s="100" t="n"/>
      <c r="D47" s="88" t="inlineStr">
        <is>
          <t>Elixir with 10-20% Alcohol cosolvent</t>
        </is>
      </c>
      <c r="E47" s="88" t="inlineStr">
        <is>
          <t>Flocculated Oral Suspension with Xanthan Gum</t>
        </is>
      </c>
      <c r="F47" s="88" t="inlineStr">
        <is>
          <t>Deflocculated Suspension formulation</t>
        </is>
      </c>
      <c r="G47" s="88" t="inlineStr">
        <is>
          <t>O/W Emulsion stabilized by Polysorbate 80 / Span 80</t>
        </is>
      </c>
      <c r="H47" s="88" t="inlineStr">
        <is>
          <t>W/O Emulsion with Sorbitan monooleate</t>
        </is>
      </c>
      <c r="I47" s="100" t="n">
        <v>1</v>
      </c>
      <c r="J47" s="88"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00" t="n"/>
      <c r="L47" s="88" t="inlineStr">
        <is>
          <t>Creams &amp; Ointments</t>
        </is>
      </c>
      <c r="M47" s="100" t="inlineStr">
        <is>
          <t>Product</t>
        </is>
      </c>
      <c r="N47" s="88" t="inlineStr">
        <is>
          <t>ข้อ 13 (PLE_CC1_2557.md)</t>
        </is>
      </c>
      <c r="O47" s="100" t="inlineStr">
        <is>
          <t>ข้อสอบจริง</t>
        </is>
      </c>
      <c r="P47" s="100" t="inlineStr">
        <is>
          <t>ปี 2557</t>
        </is>
      </c>
      <c r="Q47" s="100" t="n"/>
    </row>
    <row r="48" ht="13.2" customHeight="1" s="49">
      <c r="A48" s="100" t="n">
        <v>58</v>
      </c>
      <c r="B48" s="88" t="inlineStr">
        <is>
          <t>หากตำรับ Kaolin &amp; pectin suspension มีตะกอนแข็ง เกิดขึ%นทีก้นภาชนะ อาจเกิดจากสาเหตุในข้อใด (1) มีปริมาณ CMC น้อยเกินไป (2) ... จำตัวเลือกไม่ได้ ...</t>
        </is>
      </c>
      <c r="C48" s="100" t="n"/>
      <c r="D48" s="88" t="inlineStr">
        <is>
          <t>O/W Emulsion stabilized by Polysorbate 80 / Span 80</t>
        </is>
      </c>
      <c r="E48" s="88" t="inlineStr">
        <is>
          <t>W/O Emulsion with Sorbitan monooleate</t>
        </is>
      </c>
      <c r="F48" s="88" t="inlineStr">
        <is>
          <t>Carbopol 940 hydrogel neutralized with Triethanolamine</t>
        </is>
      </c>
      <c r="G48" s="88" t="inlineStr">
        <is>
          <t>Oleaginous Ointment base (White Petrolatum)</t>
        </is>
      </c>
      <c r="H48" s="88" t="inlineStr">
        <is>
          <t>Absorption Ointment base (Lanolin USP)</t>
        </is>
      </c>
      <c r="I48" s="100" t="n">
        <v>1</v>
      </c>
      <c r="J48"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Suspensions)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00" t="n"/>
      <c r="L48" s="88" t="inlineStr">
        <is>
          <t>Suspensions</t>
        </is>
      </c>
      <c r="M48" s="100" t="inlineStr">
        <is>
          <t>Product</t>
        </is>
      </c>
      <c r="N48" s="88" t="inlineStr">
        <is>
          <t>ข้อ 62 (PLE_CC1_2557.md)</t>
        </is>
      </c>
      <c r="O48" s="100" t="inlineStr">
        <is>
          <t>ข้อสอบจริง</t>
        </is>
      </c>
      <c r="P48" s="100" t="inlineStr">
        <is>
          <t>ปี 2557</t>
        </is>
      </c>
      <c r="Q48" s="100" t="n"/>
    </row>
    <row r="49" ht="13.2" customHeight="1" s="49">
      <c r="A49" s="100" t="n">
        <v>59</v>
      </c>
      <c r="B49" s="88" t="inlineStr">
        <is>
          <t>สารในข้อใด สามารถทำให้ Kaolin &amp; pectin suspension มีรูปแบบการไหลแบบ thixotropic ได้ (1) SCMC (2) Veegum (3) … จำตัวเลือกไม่ได้ ...</t>
        </is>
      </c>
      <c r="C49" s="100" t="n"/>
      <c r="D49" s="88" t="inlineStr">
        <is>
          <t>Oleaginous Ointment base (White Petrolatum)</t>
        </is>
      </c>
      <c r="E49" s="88" t="inlineStr">
        <is>
          <t>Absorption Ointment base (Lanolin USP)</t>
        </is>
      </c>
      <c r="F49" s="88" t="inlineStr">
        <is>
          <t>Fatty Suppository base (Hard Fat / Witepsol)</t>
        </is>
      </c>
      <c r="G49" s="88" t="inlineStr">
        <is>
          <t>Simple Syrup USP (85% w/v Sucrose)</t>
        </is>
      </c>
      <c r="H49" s="88" t="inlineStr">
        <is>
          <t>Elixir with 10-20% Alcohol cosolvent</t>
        </is>
      </c>
      <c r="I49" s="100" t="n">
        <v>1</v>
      </c>
      <c r="J49"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00" t="n"/>
      <c r="L49" s="88" t="inlineStr">
        <is>
          <t>Suspensions</t>
        </is>
      </c>
      <c r="M49" s="100" t="inlineStr">
        <is>
          <t>Product</t>
        </is>
      </c>
      <c r="N49" s="88" t="inlineStr">
        <is>
          <t>ข้อ 63 (PLE_CC1_2557.md)</t>
        </is>
      </c>
      <c r="O49" s="100" t="inlineStr">
        <is>
          <t>ข้อสอบจริง</t>
        </is>
      </c>
      <c r="P49" s="100" t="inlineStr">
        <is>
          <t>ปี 2557</t>
        </is>
      </c>
      <c r="Q49" s="100" t="n"/>
    </row>
    <row r="50" ht="13.2" customHeight="1" s="49">
      <c r="A50" s="100" t="n">
        <v>60</v>
      </c>
      <c r="B50" s="88" t="inlineStr">
        <is>
          <t>ยาอันดับแรกทีควรได้รับคือข้อใด (1) Topical tretinoin (2) Clindamycin gel (3) Oral doxycycline (4) Oral isotretinoin (5) Combination contraceptive pills</t>
        </is>
      </c>
      <c r="C50" s="100" t="n"/>
      <c r="D50" s="88" t="inlineStr">
        <is>
          <t>Simple Syrup USP (85% w/v Sucrose)</t>
        </is>
      </c>
      <c r="E50" s="88" t="inlineStr">
        <is>
          <t>Elixir with 10-20% Alcohol cosolvent</t>
        </is>
      </c>
      <c r="F50" s="88" t="inlineStr">
        <is>
          <t>Flocculated Oral Suspension with Xanthan Gum</t>
        </is>
      </c>
      <c r="G50" s="88" t="inlineStr">
        <is>
          <t>Deflocculated Suspension formulation</t>
        </is>
      </c>
      <c r="H50" s="88" t="inlineStr">
        <is>
          <t>O/W Emulsion stabilized by Polysorbate 80 / Span 80</t>
        </is>
      </c>
      <c r="I50" s="100" t="n">
        <v>1</v>
      </c>
      <c r="J50"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00" t="n"/>
      <c r="L50" s="88" t="inlineStr">
        <is>
          <t>Gels</t>
        </is>
      </c>
      <c r="M50" s="100" t="inlineStr">
        <is>
          <t>Product</t>
        </is>
      </c>
      <c r="N50" s="88" t="inlineStr">
        <is>
          <t>ข้อ 67 (PLE_CC1_2557.md)</t>
        </is>
      </c>
      <c r="O50" s="100" t="inlineStr">
        <is>
          <t>ข้อสอบจริง</t>
        </is>
      </c>
      <c r="P50" s="100" t="inlineStr">
        <is>
          <t>ปี 2557</t>
        </is>
      </c>
      <c r="Q50" s="100" t="n"/>
    </row>
    <row r="51" ht="13.2" customHeight="1" s="49">
      <c r="A51" s="100" t="n">
        <v>61</v>
      </c>
      <c r="B51" s="88" t="inlineStr">
        <is>
          <t>การโฆษณาว่ายา clindamycin gel สามารถใช้รักษาสิวได้ สามารถกระทำได้หรือไม่ (1) สามารถกระทำได้ เพราะเป็นความจริง (2) สามารถกระทำได้ เพราะยาดังกล่าวจัดเป็นยาสามัญ ประจำบ้าน ซึงสามารถโฆษณาต่อประชาชนทัวไปได้ (3) สามารถกระทำได้ เพราะยาดังกล่าวจัดเป็นยาบรรจุ เสร็จฯ ซึงสามารถโฆษณาต่อประชาชนทัวไปได้ (4) ไม่สามารถกระทำได้ เพราะเป็นการแสดงสรรพคุณยา อันตราย ห้ามโฆษณาต่อประชาชนทัวไป (5) ไม่สามารถกระทำได้ เพราะเป็นการแสดงสรรพคุณยา ควบคุมพิเศษ ห้ามโฆษณาต่อประชาชนทัวไป</t>
        </is>
      </c>
      <c r="C51" s="100" t="n"/>
      <c r="D51" s="88" t="inlineStr">
        <is>
          <t>Deflocculated Suspension formulation</t>
        </is>
      </c>
      <c r="E51" s="88" t="inlineStr">
        <is>
          <t>O/W Emulsion stabilized by Polysorbate 80 / Span 80</t>
        </is>
      </c>
      <c r="F51" s="88" t="inlineStr">
        <is>
          <t>W/O Emulsion with Sorbitan monooleate</t>
        </is>
      </c>
      <c r="G51" s="88" t="inlineStr">
        <is>
          <t>Carbopol 940 hydrogel neutralized with Triethanolamine</t>
        </is>
      </c>
      <c r="H51" s="88" t="inlineStr">
        <is>
          <t>Oleaginous Ointment base (White Petrolatum)</t>
        </is>
      </c>
      <c r="I51" s="100" t="n">
        <v>1</v>
      </c>
      <c r="J51"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00" t="n"/>
      <c r="L51" s="88" t="inlineStr">
        <is>
          <t>Gels</t>
        </is>
      </c>
      <c r="M51" s="100" t="inlineStr">
        <is>
          <t>Product</t>
        </is>
      </c>
      <c r="N51" s="88" t="inlineStr">
        <is>
          <t>ข้อ 74 (PLE_CC1_2557.md)</t>
        </is>
      </c>
      <c r="O51" s="100" t="inlineStr">
        <is>
          <t>ข้อสอบจริง</t>
        </is>
      </c>
      <c r="P51" s="100" t="inlineStr">
        <is>
          <t>ปี 2557</t>
        </is>
      </c>
      <c r="Q51" s="100" t="n"/>
    </row>
    <row r="52" ht="13.2" customHeight="1" s="49">
      <c r="A52" s="100" t="n">
        <v>62</v>
      </c>
      <c r="B52" s="88" t="inlineStr">
        <is>
          <t>เกี่ยวกับ Dexamethasone cream ข้อใดต่อไปนี้กล่าวถูกต้องตามหลักวิชาชีพเภสัชกรรม</t>
        </is>
      </c>
      <c r="C52" s="100" t="n"/>
      <c r="D52" s="88" t="inlineStr">
        <is>
          <t>Carbopol 940 hydrogel neutralized with Triethanolamine</t>
        </is>
      </c>
      <c r="E52" s="88" t="inlineStr">
        <is>
          <t>Oleaginous Ointment base (White Petrolatum)</t>
        </is>
      </c>
      <c r="F52" s="88" t="inlineStr">
        <is>
          <t>Absorption Ointment base (Lanolin USP)</t>
        </is>
      </c>
      <c r="G52" s="88" t="inlineStr">
        <is>
          <t>Fatty Suppository base (Hard Fat / Witepsol)</t>
        </is>
      </c>
      <c r="H52" s="88" t="inlineStr">
        <is>
          <t>Simple Syrup USP (85% w/v Sucrose)</t>
        </is>
      </c>
      <c r="I52" s="100" t="n">
        <v>1</v>
      </c>
      <c r="J52"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00" t="n"/>
      <c r="L52" s="88" t="inlineStr">
        <is>
          <t>Creams &amp; Ointments</t>
        </is>
      </c>
      <c r="M52" s="100" t="inlineStr">
        <is>
          <t>Product</t>
        </is>
      </c>
      <c r="N52" s="88" t="inlineStr">
        <is>
          <t>ข้อ 4 (PLE_CC1_2556.md)</t>
        </is>
      </c>
      <c r="O52" s="100" t="inlineStr">
        <is>
          <t>ข้อสอบจริง</t>
        </is>
      </c>
      <c r="P52" s="100" t="inlineStr">
        <is>
          <t>ปี 2556</t>
        </is>
      </c>
      <c r="Q52" s="100" t="n"/>
    </row>
    <row r="53" ht="13.2" customHeight="1" s="49">
      <c r="A53" s="100" t="n">
        <v>63</v>
      </c>
      <c r="B53" s="88" t="inlineStr">
        <is>
          <t>จากนั้นเมื่อสอบถามข้อมูลต่างๆ จากผู้ป่วยแล้ว ก็บ่งบอกได้ว่าผู้ป่วยแพ้ยา Ibuprofen โดยเกิด maculopapular rash จัดเป็นการแพ้ยาแบบใดตามการแบ่งประเภทของ Gell and Coombs, 1963</t>
        </is>
      </c>
      <c r="C53" s="100" t="n"/>
      <c r="D53" s="88" t="inlineStr">
        <is>
          <t>Immediate type</t>
        </is>
      </c>
      <c r="E53" s="88" t="inlineStr">
        <is>
          <t>Immune complex</t>
        </is>
      </c>
      <c r="F53" s="88" t="inlineStr">
        <is>
          <t>Antibody-dependent cytotoxic</t>
        </is>
      </c>
      <c r="G53" s="88" t="inlineStr">
        <is>
          <t>Delayed type</t>
        </is>
      </c>
      <c r="H53" s="88" t="inlineStr">
        <is>
          <t>Anaphylactic reaction</t>
        </is>
      </c>
      <c r="I53" s="100" t="n">
        <v>1</v>
      </c>
      <c r="J53" s="88" t="inlineStr">
        <is>
          <t>✅ คำตอบที่ถูกต้อง: ข้อ ก. Immediate type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Immediate type 💡 คำอธิบายและเหตุผลทางเภสัชกรรม:
💡 คำอธิบายและเหตุผลทางเภสัชกรรม:
การเลือก Immediate type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(Immune complex): Immune complex ไม่ตรงกับข้อบ่งใช้หรือกลไกการออกฤทธิ์ที่ถูกต้องตาม Thai Pharmacopoeia / USP &lt;1&gt; GMP Guidelines
• ข้อ ค. (Antibody-dependent cytotoxic): Antibody-dependent cytotoxic ไม่ตรงกับข้อบ่งใช้หรือกลไกการออกฤทธิ์ที่ถูกต้องตาม Thai Pharmacopoeia / USP &lt;1&gt; GMP Guidelines
• ข้อ ง. (Delayed type): Delayed type ไม่ตรงกับข้อบ่งใช้หรือกลไกการออกฤทธิ์ที่ถูกต้องตาม Thai Pharmacopoeia / USP &lt;1&gt; GMP Guidelines
• ข้อ จ. (Anaphylactic reaction): Anaphylactic reaction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00" t="n"/>
      <c r="L53" s="88" t="inlineStr">
        <is>
          <t>Gels</t>
        </is>
      </c>
      <c r="M53" s="100" t="inlineStr">
        <is>
          <t>Product</t>
        </is>
      </c>
      <c r="N53" s="88" t="inlineStr">
        <is>
          <t>ข้อ 102 (PLE_CC1_2555 Day 1.md)</t>
        </is>
      </c>
      <c r="O53" s="100" t="inlineStr">
        <is>
          <t>ข้อสอบจริง</t>
        </is>
      </c>
      <c r="P53" s="100" t="inlineStr">
        <is>
          <t>ปี 2555</t>
        </is>
      </c>
      <c r="Q53" s="100" t="n"/>
    </row>
    <row r="54" ht="13.2" customHeight="1" s="49">
      <c r="A54" s="100" t="n">
        <v>64</v>
      </c>
      <c r="B54" s="88" t="inlineStr">
        <is>
          <t>Extemperaneous preparation CBZ suspension ให้มีตัวยา CBZ 200 mg/tsp โดยใส่ Sucrose 200 g Paraben q.s. MC 400 2 g Purified water qs 500 ml ให้มีตัวยา 200 mg/tsp ต้องใช้ CBZ กี่เม็ด เด็กกิน 1 tsp OD 30 วัน</t>
        </is>
      </c>
      <c r="C54" s="100" t="n"/>
      <c r="D54" s="88" t="inlineStr">
        <is>
          <t>Flocculated Oral Suspension with Xanthan Gum</t>
        </is>
      </c>
      <c r="E54" s="88" t="inlineStr">
        <is>
          <t>Deflocculated Suspension formulation</t>
        </is>
      </c>
      <c r="F54" s="88" t="inlineStr">
        <is>
          <t>O/W Emulsion stabilized by Polysorbate 80 / Span 80</t>
        </is>
      </c>
      <c r="G54" s="88" t="inlineStr">
        <is>
          <t>W/O Emulsion with Sorbitan monooleate</t>
        </is>
      </c>
      <c r="H54" s="88" t="inlineStr">
        <is>
          <t>Carbopol 940 hydrogel neutralized with Triethanolamine</t>
        </is>
      </c>
      <c r="I54" s="100" t="n">
        <v>1</v>
      </c>
      <c r="J54"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00" t="n"/>
      <c r="L54" s="88" t="inlineStr">
        <is>
          <t>Suspensions</t>
        </is>
      </c>
      <c r="M54" s="100" t="inlineStr">
        <is>
          <t>Product</t>
        </is>
      </c>
      <c r="N54" s="88" t="inlineStr">
        <is>
          <t>ข้อ 7 (PLE_CC1_2555 Day 2.md)</t>
        </is>
      </c>
      <c r="O54" s="100" t="inlineStr">
        <is>
          <t>ข้อสอบจริง</t>
        </is>
      </c>
      <c r="P54" s="100" t="inlineStr">
        <is>
          <t>ปี 2555</t>
        </is>
      </c>
      <c r="Q54" s="100" t="n"/>
    </row>
    <row r="55" ht="13.2" customHeight="1" s="49">
      <c r="A55" s="100" t="n">
        <v>65</v>
      </c>
      <c r="B55" s="88" t="inlineStr">
        <is>
          <t>MC suspension ทำให้หนืดเมื่อตั้งทิ้งไว้ ไหลได้เมื่อเขย่า เป็นการไหลแบบใด</t>
        </is>
      </c>
      <c r="C55" s="100" t="n"/>
      <c r="D55" s="88" t="inlineStr">
        <is>
          <t>W/O Emulsion with Sorbitan monooleate</t>
        </is>
      </c>
      <c r="E55" s="88" t="inlineStr">
        <is>
          <t>Carbopol 940 hydrogel neutralized with Triethanolamine</t>
        </is>
      </c>
      <c r="F55" s="88" t="inlineStr">
        <is>
          <t>Oleaginous Ointment base (White Petrolatum)</t>
        </is>
      </c>
      <c r="G55" s="88" t="inlineStr">
        <is>
          <t>Absorption Ointment base (Lanolin USP)</t>
        </is>
      </c>
      <c r="H55" s="88" t="inlineStr">
        <is>
          <t>Fatty Suppository base (Hard Fat / Witepsol)</t>
        </is>
      </c>
      <c r="I55" s="100" t="n">
        <v>1</v>
      </c>
      <c r="J55"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00" t="n"/>
      <c r="L55" s="88" t="inlineStr">
        <is>
          <t>Suspensions</t>
        </is>
      </c>
      <c r="M55" s="100" t="inlineStr">
        <is>
          <t>Product</t>
        </is>
      </c>
      <c r="N55" s="88" t="inlineStr">
        <is>
          <t>ข้อ 8 (PLE_CC1_2555 Day 2.md)</t>
        </is>
      </c>
      <c r="O55" s="100" t="inlineStr">
        <is>
          <t>ข้อสอบจริง</t>
        </is>
      </c>
      <c r="P55" s="100" t="inlineStr">
        <is>
          <t>ปี 2555</t>
        </is>
      </c>
      <c r="Q55" s="100" t="n"/>
    </row>
    <row r="56" ht="13.2" customHeight="1" s="49">
      <c r="A56" s="100" t="n">
        <v>66</v>
      </c>
      <c r="B56" s="88" t="inlineStr">
        <is>
          <t>เกี่ยวกับ Antihistamine cream ข้อใดต่อไปนี้กล่าวถูกต้องตามหลักวิชาชีพเภสัชกรรม</t>
        </is>
      </c>
      <c r="C56" s="100" t="n"/>
      <c r="D56" s="88" t="inlineStr">
        <is>
          <t>Absorption Ointment base (Lanolin USP)</t>
        </is>
      </c>
      <c r="E56" s="88" t="inlineStr">
        <is>
          <t>Fatty Suppository base (Hard Fat / Witepsol)</t>
        </is>
      </c>
      <c r="F56" s="88" t="inlineStr">
        <is>
          <t>Simple Syrup USP (85% w/v Sucrose)</t>
        </is>
      </c>
      <c r="G56" s="88" t="inlineStr">
        <is>
          <t>Elixir with 10-20% Alcohol cosolvent</t>
        </is>
      </c>
      <c r="H56" s="88" t="inlineStr">
        <is>
          <t>Flocculated Oral Suspension with Xanthan Gum</t>
        </is>
      </c>
      <c r="I56" s="100" t="n">
        <v>1</v>
      </c>
      <c r="J56"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00" t="n"/>
      <c r="L56" s="88" t="inlineStr">
        <is>
          <t>Creams &amp; Ointments</t>
        </is>
      </c>
      <c r="M56" s="100" t="inlineStr">
        <is>
          <t>Product</t>
        </is>
      </c>
      <c r="N56" s="88" t="inlineStr">
        <is>
          <t>ข้อ 1 (PLE_CC1_2555 Day 2.md)</t>
        </is>
      </c>
      <c r="O56" s="100" t="inlineStr">
        <is>
          <t>ข้อสอบจริง</t>
        </is>
      </c>
      <c r="P56" s="100" t="inlineStr">
        <is>
          <t>ปี 2555</t>
        </is>
      </c>
      <c r="Q56" s="100" t="n"/>
    </row>
    <row r="57" ht="13.2" customHeight="1" s="49">
      <c r="A57" s="100" t="n">
        <v>67</v>
      </c>
      <c r="B57" s="88" t="inlineStr">
        <is>
          <t>Steroid cream MCQ 1/2555 by CURx69 page 15</t>
        </is>
      </c>
      <c r="C57" s="100" t="n"/>
      <c r="D57" s="88" t="inlineStr">
        <is>
          <t>Elixir with 10-20% Alcohol cosolvent</t>
        </is>
      </c>
      <c r="E57" s="88" t="inlineStr">
        <is>
          <t>Flocculated Oral Suspension with Xanthan Gum</t>
        </is>
      </c>
      <c r="F57" s="88" t="inlineStr">
        <is>
          <t>Deflocculated Suspension formulation</t>
        </is>
      </c>
      <c r="G57" s="88" t="inlineStr">
        <is>
          <t>O/W Emulsion stabilized by Polysorbate 80 / Span 80</t>
        </is>
      </c>
      <c r="H57" s="88" t="inlineStr">
        <is>
          <t>W/O Emulsion with Sorbitan monooleate</t>
        </is>
      </c>
      <c r="I57" s="100" t="n">
        <v>1</v>
      </c>
      <c r="J57" s="88"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00" t="n"/>
      <c r="L57" s="88" t="inlineStr">
        <is>
          <t>Creams &amp; Ointments</t>
        </is>
      </c>
      <c r="M57" s="100" t="inlineStr">
        <is>
          <t>Product</t>
        </is>
      </c>
      <c r="N57" s="88" t="inlineStr">
        <is>
          <t>ข้อ 4 (PLE_CC1_2555 Day 2.md)</t>
        </is>
      </c>
      <c r="O57" s="100" t="inlineStr">
        <is>
          <t>ข้อสอบจริง</t>
        </is>
      </c>
      <c r="P57" s="100" t="inlineStr">
        <is>
          <t>ปี 2555</t>
        </is>
      </c>
      <c r="Q57" s="100" t="n"/>
    </row>
    <row r="58" ht="13.2" customHeight="1" s="49">
      <c r="A58" s="100" t="n">
        <v>68</v>
      </c>
      <c r="B58" s="88" t="inlineStr">
        <is>
          <t>หากต้องการ Ointment ที่ล้างออกง่ายควรใช้เบสลักษณะใด</t>
        </is>
      </c>
      <c r="C58" s="100" t="n"/>
      <c r="D58" s="88" t="inlineStr">
        <is>
          <t>O/W Emulsion stabilized by Polysorbate 80 / Span 80</t>
        </is>
      </c>
      <c r="E58" s="88" t="inlineStr">
        <is>
          <t>W/O Emulsion with Sorbitan monooleate</t>
        </is>
      </c>
      <c r="F58" s="88" t="inlineStr">
        <is>
          <t>Carbopol 940 hydrogel neutralized with Triethanolamine</t>
        </is>
      </c>
      <c r="G58" s="88" t="inlineStr">
        <is>
          <t>Oleaginous Ointment base (White Petrolatum)</t>
        </is>
      </c>
      <c r="H58" s="88" t="inlineStr">
        <is>
          <t>Absorption Ointment base (Lanolin USP)</t>
        </is>
      </c>
      <c r="I58" s="100" t="n">
        <v>1</v>
      </c>
      <c r="J58"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Creams &amp; Ointments)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00" t="n"/>
      <c r="L58" s="88" t="inlineStr">
        <is>
          <t>Creams &amp; Ointments</t>
        </is>
      </c>
      <c r="M58" s="100" t="inlineStr">
        <is>
          <t>Product</t>
        </is>
      </c>
      <c r="N58" s="88" t="inlineStr">
        <is>
          <t>ข้อ 4 (PLE_CC1_2555 Day 2.md)</t>
        </is>
      </c>
      <c r="O58" s="100" t="inlineStr">
        <is>
          <t>ข้อสอบจริง</t>
        </is>
      </c>
      <c r="P58" s="100" t="inlineStr">
        <is>
          <t>ปี 2555</t>
        </is>
      </c>
      <c r="Q58" s="100" t="n"/>
    </row>
    <row r="59" ht="13.2" customHeight="1" s="49">
      <c r="A59" s="100" t="n">
        <v>69</v>
      </c>
      <c r="B59" s="88" t="inlineStr">
        <is>
          <t>พบว่าแพ้มาเป็นเวลานาน 3 วันหลังรับประทาน ลักษณะการแพ้แบบนี้เป็น Hypersensitivity ชนิดใด หากใช้เกณฑ์ พิจารณาของ Gell และ Coombs</t>
        </is>
      </c>
      <c r="C59" s="100" t="n"/>
      <c r="D59" s="88" t="inlineStr">
        <is>
          <t>Oleaginous Ointment base (White Petrolatum)</t>
        </is>
      </c>
      <c r="E59" s="88" t="inlineStr">
        <is>
          <t>Absorption Ointment base (Lanolin USP)</t>
        </is>
      </c>
      <c r="F59" s="88" t="inlineStr">
        <is>
          <t>Fatty Suppository base (Hard Fat / Witepsol)</t>
        </is>
      </c>
      <c r="G59" s="88" t="inlineStr">
        <is>
          <t>Simple Syrup USP (85% w/v Sucrose)</t>
        </is>
      </c>
      <c r="H59" s="88" t="inlineStr">
        <is>
          <t>Elixir with 10-20% Alcohol cosolvent</t>
        </is>
      </c>
      <c r="I59" s="100" t="n">
        <v>1</v>
      </c>
      <c r="J59"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00" t="n"/>
      <c r="L59" s="88" t="inlineStr">
        <is>
          <t>Gels</t>
        </is>
      </c>
      <c r="M59" s="100" t="inlineStr">
        <is>
          <t>Product</t>
        </is>
      </c>
      <c r="N59" s="88" t="inlineStr">
        <is>
          <t>ข้อ 2 (PLE_CC1_2555 Day 2.md)</t>
        </is>
      </c>
      <c r="O59" s="100" t="inlineStr">
        <is>
          <t>ข้อสอบจริง</t>
        </is>
      </c>
      <c r="P59" s="100" t="inlineStr">
        <is>
          <t>ปี 2555</t>
        </is>
      </c>
      <c r="Q59" s="100" t="n"/>
    </row>
    <row r="60" ht="13.2" customHeight="1" s="49">
      <c r="A60" s="100" t="n">
        <v>70</v>
      </c>
      <c r="B60" s="88" t="inlineStr">
        <is>
          <t>สูตรตำรับFeSO4 12.5 mg, Citric acid ...., Paraben 0.1 mg, Syrup to 100 ml ข้อใดถูกต้อง</t>
        </is>
      </c>
      <c r="C60" s="100" t="n"/>
      <c r="D60" s="88" t="inlineStr">
        <is>
          <t>ไม่มีสารแต่งรส</t>
        </is>
      </c>
      <c r="E60" s="88" t="inlineStr">
        <is>
          <t>เก็บในขวดใส</t>
        </is>
      </c>
      <c r="F60" s="88" t="inlineStr">
        <is>
          <t>เก็บในตู้เย็น</t>
        </is>
      </c>
      <c r="G60" s="88" t="inlineStr">
        <is>
          <t>ไม่มี stabilizer</t>
        </is>
      </c>
      <c r="H60" s="88" t="inlineStr">
        <is>
          <t>ปัญหาการละลาย paraben ส่วน FeSO4 ละลายได้ดีในนํ้า</t>
        </is>
      </c>
      <c r="I60" s="100" t="n">
        <v>3</v>
      </c>
      <c r="J60" s="88" t="inlineStr">
        <is>
          <t>✅ คำตอบที่ถูกต้อง: ข้อ ค. เก็บในตู้เย็น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เก็บในตู้เย็น 💡 คำอธิบายและเหตุผลทางเภสัชกรรม:
💡 คำอธิบายและเหตุผลทางเภสัชกรรม:
การเลือก เก็บในตู้เย็น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ก. (ไม่มีสารแต่งรส): ไม่มีสารแต่งรส ไม่ตรงกับข้อบ่งใช้หรือกลไกการออกฤทธิ์ที่ถูกต้องตาม Thai Pharmacopoeia / USP &lt;1&gt; GMP Guidelines
• ข้อ ข. (เก็บในขวดใส): เก็บในขวดใส ไม่ตรงกับข้อบ่งใช้หรือกลไกการออกฤทธิ์ที่ถูกต้องตาม Thai Pharmacopoeia / USP &lt;1&gt; GMP Guidelines
• ข้อ ง. (ไม่มี stabilizer): ไม่มี stabilizer ไม่ตรงกับข้อบ่งใช้หรือกลไกการออกฤทธิ์ที่ถูกต้องตาม Thai Pharmacopoeia / USP &lt;1&gt; GMP Guidelines
• ข้อ จ. (ปัญหาการละลาย paraben ส่วน FeSO4 ละลายได้ดีในนํ้า): ปัญหาการละลาย paraben ส่วน FeSO4 ละลายได้ดีในนํ้า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00" t="n"/>
      <c r="L60" s="88" t="inlineStr">
        <is>
          <t>Solutions, Syrups &amp; Elixirs</t>
        </is>
      </c>
      <c r="M60" s="100" t="inlineStr">
        <is>
          <t>Product</t>
        </is>
      </c>
      <c r="N60" s="88" t="inlineStr">
        <is>
          <t>ข้อ 5 (PLE_CC1_2554 SET2.md)</t>
        </is>
      </c>
      <c r="O60" s="100" t="inlineStr">
        <is>
          <t>ข้อสอบจริง</t>
        </is>
      </c>
      <c r="P60" s="100" t="inlineStr">
        <is>
          <t>ปี 2554</t>
        </is>
      </c>
      <c r="Q60" s="100" t="n"/>
    </row>
    <row r="61" ht="13.2" customHeight="1" s="49">
      <c r="A61" s="100" t="n">
        <v>71</v>
      </c>
      <c r="B61" s="88" t="inlineStr">
        <is>
          <t>ถ้าต่อมาพบว่าเด็กน้อยคนนี้ติด E.coli ควรให้ยาปฏิชีวนะอะไรกับเด็กน้อย ตอบ โดยทั่วไป โรคอุจจาระร่วงหายเองได้ แม้ว่าจะเกิดจากการติดเชื้อแบคทีเรียก็ตาม ไม่มีความจำเป็นที่ต้องให้ยาปฏิชีวนะทุกราย การรักษาด้วยยาปฏิชีวนะมีข้อบ่งชี้สำหรับการติดเชื้อต่อไปนี้ - Shigella - Vibrio cholerae - Campylobacter (หากเป็น dysentery และในสถานเลี้ยงเด็ก) - Clostridium difficile-associated pseudomembranous colitis - Giardiasis - amoebiasis - ส่วนSalmonella ควรให้ยาปฏิชีวนะในเด็กที่มีภูมิคุ้มกันบกพร่องหรือกินยากดภูมิคุ้มกันและทารกตํ่ากว่า 6 เดือน เพื่อป้องกันการติดเชื้อในกระแสเลือด ดังนั้น การติดเชื้อ E.coli ไม่จำเป็นต้องให้ยาปฏิชีวนะ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t>
        </is>
      </c>
      <c r="C61" s="100" t="n"/>
      <c r="D61" s="88" t="inlineStr">
        <is>
          <t>Deflocculated Suspension formulation</t>
        </is>
      </c>
      <c r="E61" s="88" t="inlineStr">
        <is>
          <t>O/W Emulsion stabilized by Polysorbate 80 / Span 80</t>
        </is>
      </c>
      <c r="F61" s="88" t="inlineStr">
        <is>
          <t>W/O Emulsion with Sorbitan monooleate</t>
        </is>
      </c>
      <c r="G61" s="88" t="inlineStr">
        <is>
          <t>Carbopol 940 hydrogel neutralized with Triethanolamine</t>
        </is>
      </c>
      <c r="H61" s="88" t="inlineStr">
        <is>
          <t>Oleaginous Ointment base (White Petrolatum)</t>
        </is>
      </c>
      <c r="I61" s="100" t="n">
        <v>1</v>
      </c>
      <c r="J61"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00" t="n"/>
      <c r="L61" s="88" t="inlineStr">
        <is>
          <t>Gels</t>
        </is>
      </c>
      <c r="M61" s="100" t="inlineStr">
        <is>
          <t>Product</t>
        </is>
      </c>
      <c r="N61" s="88" t="inlineStr">
        <is>
          <t>ข้อ 4 (PLE_CC1_2554 SET2.md)</t>
        </is>
      </c>
      <c r="O61" s="100" t="inlineStr">
        <is>
          <t>ข้อสอบจริง</t>
        </is>
      </c>
      <c r="P61" s="100" t="inlineStr">
        <is>
          <t>ปี 2554</t>
        </is>
      </c>
      <c r="Q61" s="100" t="n"/>
    </row>
    <row r="62" ht="13.2" customHeight="1" s="49">
      <c r="A62" s="100" t="n">
        <v>72</v>
      </c>
      <c r="B62" s="88" t="inlineStr">
        <is>
          <t>แพทย์์กำหนดให้ใช้ cotrimoxazole 24 mg/kg/day bid 3 days มียา cotrimoxazole suspension 200 mg/tsp ต้องให้ยังไง เด็กนํ้าหนัก 10 kg จึงต้องได้รับ 10ข24 mg /day = 240 mg /day 240 mg แบ่งให้วันละ 2 ครั้ง จึงต้องได้รับครั้งละ 2 = 120 mg/dose ยา 200 mg อยู่ใน 5 ml 120ข5 ดังนั้นยา 120 mg อยู่ใน 200 = 3 ml ดังนั้นป้อนยาเด็กกินครั้งละ 3 ml โดยใช้กระบอกฉีดยาหรือหลอดหยด วันละ 2 ครั้ง เช้า-เย็น เป็นเวลาติดต่อกัน 3 วัน</t>
        </is>
      </c>
      <c r="C62" s="100" t="n"/>
      <c r="D62" s="88" t="inlineStr">
        <is>
          <t>Carbopol 940 hydrogel neutralized with Triethanolamine</t>
        </is>
      </c>
      <c r="E62" s="88" t="inlineStr">
        <is>
          <t>Oleaginous Ointment base (White Petrolatum)</t>
        </is>
      </c>
      <c r="F62" s="88" t="inlineStr">
        <is>
          <t>Absorption Ointment base (Lanolin USP)</t>
        </is>
      </c>
      <c r="G62" s="88" t="inlineStr">
        <is>
          <t>Fatty Suppository base (Hard Fat / Witepsol)</t>
        </is>
      </c>
      <c r="H62" s="88" t="inlineStr">
        <is>
          <t>Simple Syrup USP (85% w/v Sucrose)</t>
        </is>
      </c>
      <c r="I62" s="100" t="n">
        <v>3</v>
      </c>
      <c r="J62" s="88" t="inlineStr">
        <is>
          <t>✅ คำตอบที่ถูกต้อง: ข้อ ค. Absorption Ointment base (Lanolin USP)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00" t="n"/>
      <c r="L62" s="88" t="inlineStr">
        <is>
          <t>Suspensions</t>
        </is>
      </c>
      <c r="M62" s="100" t="inlineStr">
        <is>
          <t>Product</t>
        </is>
      </c>
      <c r="N62" s="88" t="inlineStr">
        <is>
          <t>ข้อ 6 (PLE_CC1_2554 SET2.md)</t>
        </is>
      </c>
      <c r="O62" s="100" t="inlineStr">
        <is>
          <t>ข้อสอบจริง</t>
        </is>
      </c>
      <c r="P62" s="100" t="inlineStr">
        <is>
          <t>ปี 2554</t>
        </is>
      </c>
      <c r="Q62" s="100" t="n"/>
    </row>
    <row r="63" ht="13.2" customHeight="1" s="49">
      <c r="A63" s="100" t="n">
        <v>73</v>
      </c>
      <c r="B63" s="88" t="inlineStr">
        <is>
          <t>เพิ่มความคงตัว ตอบ คิดว่าเพิ่มการปลดปล่อยยา แต่ไม่แน่ใจนะ เลยหาข้อมูลมาให้ประกอบการตัดสินใจ ข้อดีของ soft gelatin capsules  เพิ่มการดูดซึมของยา  ช่วยกลบรสชาติที่ไม่ดีของยา  ปรับปริมาตรยาได้ง่ายเนื่องจากเป็นของเหลว  เพิ่มความคงตัว 4 เภสัชกรจึงจ่ายยาทาภายนอกที่เป็นอนุพันธ์ของวิตามินเอ ข้อใดเป็นคำแนะนำในการใช้ยานี้</t>
        </is>
      </c>
      <c r="C63" s="100" t="n"/>
      <c r="D63" s="88" t="inlineStr">
        <is>
          <t>Fatty Suppository base (Hard Fat / Witepsol)</t>
        </is>
      </c>
      <c r="E63" s="88" t="inlineStr">
        <is>
          <t>Simple Syrup USP (85% w/v Sucrose)</t>
        </is>
      </c>
      <c r="F63" s="88" t="inlineStr">
        <is>
          <t>Elixir with 10-20% Alcohol cosolvent</t>
        </is>
      </c>
      <c r="G63" s="88" t="inlineStr">
        <is>
          <t>Flocculated Oral Suspension with Xanthan Gum</t>
        </is>
      </c>
      <c r="H63" s="88" t="inlineStr">
        <is>
          <t>Deflocculated Suspension formulation</t>
        </is>
      </c>
      <c r="I63" s="100" t="n">
        <v>1</v>
      </c>
      <c r="J63"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100" t="n"/>
      <c r="L63" s="88" t="inlineStr">
        <is>
          <t>Gels</t>
        </is>
      </c>
      <c r="M63" s="100" t="inlineStr">
        <is>
          <t>Product</t>
        </is>
      </c>
      <c r="N63" s="88" t="inlineStr">
        <is>
          <t>ข้อ 2 (PLE_CC1_2533.md)</t>
        </is>
      </c>
      <c r="O63" s="100" t="inlineStr">
        <is>
          <t>ข้อสอบจริง</t>
        </is>
      </c>
      <c r="P63" s="100" t="inlineStr">
        <is>
          <t>ปี 2533</t>
        </is>
      </c>
      <c r="Q63" s="100" t="n"/>
    </row>
    <row r="64" ht="13.2" customHeight="1" s="49">
      <c r="A64" s="100" t="n">
        <v>74</v>
      </c>
      <c r="B64" s="88" t="inlineStr">
        <is>
          <t>vitamin E , D , K ในตำรับ emulsion</t>
        </is>
      </c>
      <c r="C64" s="100" t="n"/>
      <c r="D64" s="88" t="inlineStr">
        <is>
          <t>Flocculated Oral Suspension with Xanthan Gum</t>
        </is>
      </c>
      <c r="E64" s="88" t="inlineStr">
        <is>
          <t>Deflocculated Suspension formulation</t>
        </is>
      </c>
      <c r="F64" s="88" t="inlineStr">
        <is>
          <t>O/W Emulsion stabilized by Polysorbate 80 / Span 80</t>
        </is>
      </c>
      <c r="G64" s="88" t="inlineStr">
        <is>
          <t>W/O Emulsion with Sorbitan monooleate</t>
        </is>
      </c>
      <c r="H64" s="88" t="inlineStr">
        <is>
          <t>Carbopol 940 hydrogel neutralized with Triethanolamine</t>
        </is>
      </c>
      <c r="I64" s="100" t="n">
        <v>1</v>
      </c>
      <c r="J64"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100" t="n"/>
      <c r="L64" s="88" t="inlineStr">
        <is>
          <t>Emulsions</t>
        </is>
      </c>
      <c r="M64" s="100" t="inlineStr">
        <is>
          <t>Product</t>
        </is>
      </c>
      <c r="N64" s="88" t="inlineStr">
        <is>
          <t>ข้อ 1 (PLE_CC1_2533.md)</t>
        </is>
      </c>
      <c r="O64" s="100" t="inlineStr">
        <is>
          <t>ข้อสอบจริง</t>
        </is>
      </c>
      <c r="P64" s="100" t="inlineStr">
        <is>
          <t>ปี 2533</t>
        </is>
      </c>
      <c r="Q64" s="100" t="n"/>
    </row>
    <row r="65" ht="13.2" customHeight="1" s="49">
      <c r="A65" s="100" t="n">
        <v>75</v>
      </c>
      <c r="B65" s="88" t="inlineStr">
        <is>
          <t>Suspensions ตอบ Emulsion เพราะวิตามินในตำรับมีทั้งรูปแบบละลายในน้ำมันคือ วิตามิน A , D , E , K และวิตามินละลายใน น้ำผสมอยู่ด้วยกันดังนั้นจึงต้องทำในรูปแบบ emulsion นอกจากนี้ยังสังเกตได้จากมี egg lecithin ซึ่งทำหน้าที่เป็น emulsifier ในตำรับด้วย</t>
        </is>
      </c>
      <c r="C65" s="100" t="n"/>
      <c r="D65" s="88" t="inlineStr">
        <is>
          <t>W/O Emulsion with Sorbitan monooleate</t>
        </is>
      </c>
      <c r="E65" s="88" t="inlineStr">
        <is>
          <t>Carbopol 940 hydrogel neutralized with Triethanolamine</t>
        </is>
      </c>
      <c r="F65" s="88" t="inlineStr">
        <is>
          <t>Oleaginous Ointment base (White Petrolatum)</t>
        </is>
      </c>
      <c r="G65" s="88" t="inlineStr">
        <is>
          <t>Absorption Ointment base (Lanolin USP)</t>
        </is>
      </c>
      <c r="H65" s="88" t="inlineStr">
        <is>
          <t>Fatty Suppository base (Hard Fat / Witepsol)</t>
        </is>
      </c>
      <c r="I65" s="100" t="n">
        <v>1</v>
      </c>
      <c r="J65"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100" t="n"/>
      <c r="L65" s="88" t="inlineStr">
        <is>
          <t>Suspensions</t>
        </is>
      </c>
      <c r="M65" s="100" t="inlineStr">
        <is>
          <t>Product</t>
        </is>
      </c>
      <c r="N65" s="88" t="inlineStr">
        <is>
          <t>ข้อ 5 (PLE_CC1_2533.md)</t>
        </is>
      </c>
      <c r="O65" s="100" t="inlineStr">
        <is>
          <t>ข้อสอบจริง</t>
        </is>
      </c>
      <c r="P65" s="100" t="inlineStr">
        <is>
          <t>ปี 2533</t>
        </is>
      </c>
      <c r="Q65" s="100" t="n"/>
    </row>
    <row r="66" ht="13.2" customHeight="1" s="49">
      <c r="A66" s="100" t="n">
        <v>76</v>
      </c>
      <c r="B66" s="88" t="inlineStr">
        <is>
          <t>ผู้ป่วยหญิงไทยอายุ 20 ปี มาขอคำปรึกษาเรื่องยารักษาสิว จากการซักประวัติเบื้องต้นพบว่า เป็นสิวอักเสบ และสิวอุดตันจำนวนมาก มียาที่ใช้อยู่ปัจจุบัน คือ clindamycin gel ทาวันละ 2 ครั้ง ในฐานะเภสัชกรท่านคิด ว่าการรักษาของผู้ป่วยรายนี้เหมาะสมหรือไม่ อย่างไร</t>
        </is>
      </c>
      <c r="C66" s="100" t="n"/>
      <c r="D66" s="88" t="inlineStr">
        <is>
          <t>ไม่เหมาะสม เนื่องจากยา clindamycin ต้องใช้รักษาสิววันละครั้ง ก่อนนอนเท่านั้น</t>
        </is>
      </c>
      <c r="E66" s="88" t="inlineStr">
        <is>
          <t>ไม่เหมาะสม เนื่องจากการใช้ยา clindamycin เป็นยาเดี่ยวจะทำให้ดื้อยาได้ ต้องใช้คู่กับ antibiotic แบบรับประทานด้วย</t>
        </is>
      </c>
      <c r="F66" s="88" t="inlineStr">
        <is>
          <t>ไม่เหมาะสม เนื่องจากการใช้ยา clindamycin เป็นยาเดี่ยวจะทำให้ดื้อยาได้ ต้องใช้คู่กับ benzoyl peroxide</t>
        </is>
      </c>
      <c r="G66" s="88" t="inlineStr">
        <is>
          <t>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t>
        </is>
      </c>
      <c r="H66" s="88" t="inlineStr">
        <is>
          <t>เหมาะสม เนื่องจากการใช้ clindamycin gel จะทำป้องกันการกลับมาเป็นสิวซ้ำได้ ถ้าใช้เป็นระยะ เวลานาน</t>
        </is>
      </c>
      <c r="I66" s="100" t="n">
        <v>1</v>
      </c>
      <c r="J66" s="88" t="inlineStr">
        <is>
          <t>✅ คำตอบที่ถูกต้อง: ข้อ ก. ไม่เหมาะสม เนื่องจากยา clindamycin ต้องใช้รักษาสิววันละครั้ง ก่อนนอนเท่านั้น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ไม่เหมาะสม เนื่องจากยา clindamycin ต้องใช้รักษาสิววันละครั้ง ก่อนนอนเท่านั้น 💡 คำอธิบายและเหตุผลทางเภสัชกรรม:
💡 คำอธิบายและเหตุผลทางเภสัชกรรม:
การเลือก ไม่เหมาะสม เนื่องจากยา clindamycin ต้องใช้รักษาสิววันละครั้ง ก่อนนอนเท่านั้น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(ไม่เหมาะสม เนื่องจากการใช้ยา clindamycin เป็นยาเดี่ยวจะทำให้ดื้อยาได้ ต้องใช้คู่กับ antibiotic แบบรับประทานด้วย): ไม่เหมาะสม เนื่องจากการใช้ยา clindamycin เป็นยาเดี่ยวจะทำให้ดื้อยาได้ ต้องใช้คู่กับ antibiotic แบบรับประทานด้วย ไม่ตรงกับข้อบ่งใช้หรือกลไกการออกฤทธิ์ที่ถูกต้องตาม Thai Pharmacopoeia / USP &lt;1&gt; GMP Guidelines
• ข้อ ค. (ไม่เหมาะสม เนื่องจากการใช้ยา clindamycin เป็นยาเดี่ยวจะทำให้ดื้อยาได้ ต้องใช้คู่กับ benzoyl peroxide): ไม่เหมาะสม เนื่องจากการใช้ยา clindamycin เป็นยาเดี่ยวจะทำให้ดื้อยาได้ ต้องใช้คู่กับ benzoyl peroxide ไม่ตรงกับข้อบ่งใช้หรือกลไกการออกฤทธิ์ที่ถูกต้องตาม Thai Pharmacopoeia / USP &lt;1&gt; GMP Guidelines
• ข้อ ง.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ไม่ตรงกับข้อบ่งใช้หรือกลไกการออกฤทธิ์ที่ถูกต้องตาม Thai Pharmacopoeia / USP &lt;1&gt; GMP Guidelines
• ข้อ จ. (เหมาะสม เนื่องจากการใช้ clindamycin gel จะทำป้องกันการกลับมาเป็นสิวซ้ำได้ ถ้าใช้เป็นระยะ เวลานาน): เหมาะสม เนื่องจากการใช้ clindamycin gel จะทำป้องกันการกลับมาเป็นสิวซ้ำได้ ถ้าใช้เป็นระยะ เวลานาน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100" t="n"/>
      <c r="L66" s="88" t="inlineStr">
        <is>
          <t>Gels</t>
        </is>
      </c>
      <c r="M66" s="100" t="inlineStr">
        <is>
          <t>Product</t>
        </is>
      </c>
      <c r="N66" s="88" t="inlineStr">
        <is>
          <t>ข้อ 5 (PLE_CC1_Practice_Exam.md)</t>
        </is>
      </c>
      <c r="O66" s="100" t="inlineStr">
        <is>
          <t>Mock</t>
        </is>
      </c>
      <c r="P66" s="100" t="inlineStr">
        <is>
          <t>Mock สภาเภสัชฯ Practice</t>
        </is>
      </c>
      <c r="Q66" s="100" t="n"/>
    </row>
    <row r="67" ht="13.2" customHeight="1" s="49">
      <c r="A67" s="100" t="n">
        <v>77</v>
      </c>
      <c r="B67" s="88" t="inlineStr">
        <is>
          <t>ผู้ป่วยหญิงอายุ 17 ปี มีผื่นขึ้นและคันบริเวณไรผม หนังศีรษะ ลำตัว แขน ขาและข้อพับ รอยโรคมีลักษณะ เป็นผื่นแดง มีขอบเขตชัดเจน มีสะเก็ดสีขาว เมื่อดึงสะเก็ดออกแล้วเห็นจุดเลือดออกอยู่ใต้ผิวหนัง ผู้ป่วยได้ใช้ Selsonห มา 3-4 สัปดาห์แล้วพบว่าไม่หาย จึงได้มาพบแพทย์์ แพทย์์วินิจฉัยว่าเป็นโรคสะเก็ดเงิน จึงพิจารณา จ่ายยาทา Corticosteroid ให้ ซึ่งยาทา Corticosteroid ในโรงพยาบาลมีดังต่อไปนี้ A= Hydrocortisone cream B= Fluticasone propionate cream C= Betamethasone valerate ointment D= Clobetasol propionate cream จากยาทา Corticosteroid ที่กำหนดให้ จงเรียงความเรียงของการออกฤทธิ์</t>
        </is>
      </c>
      <c r="C67" s="100" t="n"/>
      <c r="D67" s="88" t="inlineStr">
        <is>
          <t>B&gt;C&gt;D&gt;A</t>
        </is>
      </c>
      <c r="E67" s="88" t="inlineStr">
        <is>
          <t>D&gt;B&gt;C&gt;A</t>
        </is>
      </c>
      <c r="F67" s="88" t="inlineStr">
        <is>
          <t>C&gt;D&gt;B&gt;A</t>
        </is>
      </c>
      <c r="G67" s="88" t="inlineStr">
        <is>
          <t>C&gt;B&gt;D&gt;A</t>
        </is>
      </c>
      <c r="H67" s="88" t="inlineStr">
        <is>
          <t>D&gt;C&gt;B&gt;A</t>
        </is>
      </c>
      <c r="I67" s="100" t="n">
        <v>1</v>
      </c>
      <c r="J67" s="88" t="inlineStr">
        <is>
          <t>✅ คำตอบที่ถูกต้อง: ข้อ ก. B&gt;C&gt;D&gt;A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B&gt;C&gt;D&gt;A 💡 คำอธิบายและเหตุผลทางเภสัชกรรม:
💡 คำอธิบายและเหตุผลทางเภสัชกรรม:
การเลือก B&gt;C&gt;D&gt;A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(D&gt;B&gt;C&gt;A): D&gt;B&gt;C&gt;A ไม่ตรงกับข้อบ่งใช้หรือกลไกการออกฤทธิ์ที่ถูกต้องตาม Thai Pharmacopoeia / USP &lt;1&gt; GMP Guidelines
• ข้อ ค. (C&gt;D&gt;B&gt;A): C&gt;D&gt;B&gt;A ไม่ตรงกับข้อบ่งใช้หรือกลไกการออกฤทธิ์ที่ถูกต้องตาม Thai Pharmacopoeia / USP &lt;1&gt; GMP Guidelines
• ข้อ ง. (C&gt;B&gt;D&gt;A): C&gt;B&gt;D&gt;A ไม่ตรงกับข้อบ่งใช้หรือกลไกการออกฤทธิ์ที่ถูกต้องตาม Thai Pharmacopoeia / USP &lt;1&gt; GMP Guidelines
• ข้อ จ. (D&gt;C&gt;B&gt;A): D&gt;C&gt;B&gt;A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100" t="n"/>
      <c r="L67" s="88" t="inlineStr">
        <is>
          <t>Creams &amp; Ointments</t>
        </is>
      </c>
      <c r="M67" s="100" t="inlineStr">
        <is>
          <t>Product</t>
        </is>
      </c>
      <c r="N67" s="88" t="inlineStr">
        <is>
          <t>ข้อ 31 (PLE_CC1_Practice_Exam.md)</t>
        </is>
      </c>
      <c r="O67" s="100" t="inlineStr">
        <is>
          <t>Mock</t>
        </is>
      </c>
      <c r="P67" s="100" t="inlineStr">
        <is>
          <t>Mock สภาเภสัชฯ Practice</t>
        </is>
      </c>
      <c r="Q67" s="100" t="n"/>
    </row>
    <row r="68" ht="13.2" customHeight="1" s="49">
      <c r="A68" s="100" t="n">
        <v>78</v>
      </c>
      <c r="B68" s="88" t="inlineStr">
        <is>
          <t>จากสูตรตำรับยาเหน็บทวารหนัก ถ้าต้องการใช้สารหล่อลื่นในการผลิตยาเหน็บควรใช้สารในข้อใด Rx 1 Master formula Clotrimazole (DV = 1.3) 250 mg Glycero-gelatin base qs. to 1 g</t>
        </is>
      </c>
      <c r="C68" s="100" t="n"/>
      <c r="D68" s="88" t="inlineStr">
        <is>
          <t>Glycerin</t>
        </is>
      </c>
      <c r="E68" s="88" t="inlineStr">
        <is>
          <t>Silicones</t>
        </is>
      </c>
      <c r="F68" s="88" t="inlineStr">
        <is>
          <t>Propylene glycol</t>
        </is>
      </c>
      <c r="G68" s="88" t="inlineStr">
        <is>
          <t>Mineral oil</t>
        </is>
      </c>
      <c r="H68" s="88" t="inlineStr">
        <is>
          <t>Soft soap containing alcohol</t>
        </is>
      </c>
      <c r="I68" s="100" t="n">
        <v>1</v>
      </c>
      <c r="J68" s="88" t="inlineStr">
        <is>
          <t>✅ คำตอบที่ถูกต้อง: ข้อ ก. Glycerin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Glycerin 💡 คำอธิบายและเหตุผลทางเภสัชกรรม:
💡 คำอธิบายและเหตุผลทางเภสัชกรรม:
การเลือก Glycerin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(Silicones): Silicones ไม่ตรงกับข้อบ่งใช้หรือกลไกการออกฤทธิ์ที่ถูกต้องตาม Thai Pharmacopoeia / USP &lt;1&gt; GMP Guidelines
• ข้อ ค. (Propylene glycol): Propylene glycol ไม่ตรงกับข้อบ่งใช้หรือกลไกการออกฤทธิ์ที่ถูกต้องตาม Thai Pharmacopoeia / USP &lt;1&gt; GMP Guidelines
• ข้อ ง. (Mineral oil): Mineral oil ไม่ตรงกับข้อบ่งใช้หรือกลไกการออกฤทธิ์ที่ถูกต้องตาม Thai Pharmacopoeia / USP &lt;1&gt; GMP Guidelines
• ข้อ จ. (Soft soap containing alcohol): Soft soap containing alcohol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100" t="n"/>
      <c r="L68" s="88" t="inlineStr">
        <is>
          <t>Gels</t>
        </is>
      </c>
      <c r="M68" s="100" t="inlineStr">
        <is>
          <t>Product</t>
        </is>
      </c>
      <c r="N68" s="88" t="inlineStr">
        <is>
          <t>ข้อ 24 (PLE_CC1_Practice_Exam.md)</t>
        </is>
      </c>
      <c r="O68" s="100" t="inlineStr">
        <is>
          <t>Mock</t>
        </is>
      </c>
      <c r="P68" s="100" t="inlineStr">
        <is>
          <t>Mock สภาเภสัชฯ Practice</t>
        </is>
      </c>
      <c r="Q68" s="100" t="n"/>
    </row>
    <row r="69" ht="13.2" customHeight="1" s="49">
      <c r="A69" s="100" t="n">
        <v>79</v>
      </c>
      <c r="B69" s="88" t="inlineStr">
        <is>
          <t>เภสัชภัณฑ์รูปแบบของเหลว (Liquid dosage form) โดย</t>
        </is>
      </c>
      <c r="C69" s="100" t="n"/>
      <c r="D69" s="88" t="inlineStr">
        <is>
          <t>Oleaginous Ointment base (White Petrolatum)</t>
        </is>
      </c>
      <c r="E69" s="88" t="inlineStr">
        <is>
          <t>Absorption Ointment base (Lanolin USP)</t>
        </is>
      </c>
      <c r="F69" s="88" t="inlineStr">
        <is>
          <t>Fatty Suppository base (Hard Fat / Witepsol)</t>
        </is>
      </c>
      <c r="G69" s="88" t="inlineStr">
        <is>
          <t>Simple Syrup USP (85% w/v Sucrose)</t>
        </is>
      </c>
      <c r="H69" s="88" t="inlineStr">
        <is>
          <t>Elixir with 10-20% Alcohol cosolvent</t>
        </is>
      </c>
      <c r="I69" s="100" t="n">
        <v>1</v>
      </c>
      <c r="J69"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100" t="n"/>
      <c r="L69" s="88" t="inlineStr">
        <is>
          <t>Solutions, Syrups &amp; Elixirs</t>
        </is>
      </c>
      <c r="M69" s="100" t="inlineStr">
        <is>
          <t>Product</t>
        </is>
      </c>
      <c r="N69" s="88" t="inlineStr">
        <is>
          <t>ข้อ 14 (PLE_CC1_Practice_Exam.md)</t>
        </is>
      </c>
      <c r="O69" s="100" t="inlineStr">
        <is>
          <t>Mock</t>
        </is>
      </c>
      <c r="P69" s="100" t="inlineStr">
        <is>
          <t>Mock สภาเภสัชฯ Practice</t>
        </is>
      </c>
      <c r="Q69" s="100" t="n"/>
    </row>
    <row r="70" ht="13.2" customHeight="1" s="49">
      <c r="A70" s="100" t="n">
        <v>80</v>
      </c>
      <c r="B70" s="88" t="inlineStr">
        <is>
          <t>Dry Gum Method (Addition of external phase to internal phase) ให้ตวงน้ำมันลงในโกร่งให้ หมดแล้วใส่ emulsifier พร้อมคน 1-2 นาทีให้ผสมเข้ากันจากนั้นจึงใส่น้ำทั้งหมดในทีเดียวโดยให้ 310 เภสัชภัณฑ์รูปแบบของเหลว (Liquid dosage form)</t>
        </is>
      </c>
      <c r="C70" s="100" t="n"/>
      <c r="D70" s="88" t="inlineStr">
        <is>
          <t>Simple Syrup USP (85% w/v Sucrose)</t>
        </is>
      </c>
      <c r="E70" s="88" t="inlineStr">
        <is>
          <t>Elixir with 10-20% Alcohol cosolvent</t>
        </is>
      </c>
      <c r="F70" s="88" t="inlineStr">
        <is>
          <t>Flocculated Oral Suspension with Xanthan Gum</t>
        </is>
      </c>
      <c r="G70" s="88" t="inlineStr">
        <is>
          <t>Deflocculated Suspension formulation</t>
        </is>
      </c>
      <c r="H70" s="88" t="inlineStr">
        <is>
          <t>O/W Emulsion stabilized by Polysorbate 80 / Span 80</t>
        </is>
      </c>
      <c r="I70" s="100" t="n">
        <v>1</v>
      </c>
      <c r="J70"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100" t="n"/>
      <c r="L70" s="88" t="inlineStr">
        <is>
          <t>Emulsions</t>
        </is>
      </c>
      <c r="M70" s="100" t="inlineStr">
        <is>
          <t>Product</t>
        </is>
      </c>
      <c r="N70" s="88" t="inlineStr">
        <is>
          <t>ข้อ 1 (PLE_CC1_Practice_Exam.md)</t>
        </is>
      </c>
      <c r="O70" s="100" t="inlineStr">
        <is>
          <t>Mock</t>
        </is>
      </c>
      <c r="P70" s="100" t="inlineStr">
        <is>
          <t>Mock สภาเภสัชฯ Practice</t>
        </is>
      </c>
      <c r="Q70" s="100" t="n"/>
    </row>
    <row r="71" ht="13.2" customHeight="1" s="49">
      <c r="A71" s="100" t="n">
        <v>81</v>
      </c>
      <c r="B71" s="88" t="inlineStr">
        <is>
          <t>Zinc Cream BP Rx Zinc Oxide, Finely sifted 320 g Calcium Hydroxide 0.45 g Oleic acid 5 ml Arachis oil 320 ml Wool Fat 80 g Purified water q.s. 100 ml จากสูตรตำรับข้างต้นข้อความใดต่อไปนี้ถูกต้อง</t>
        </is>
      </c>
      <c r="C71" s="100" t="n"/>
      <c r="D71" s="88" t="inlineStr">
        <is>
          <t>Deflocculated Suspension formulation</t>
        </is>
      </c>
      <c r="E71" s="88" t="inlineStr">
        <is>
          <t>O/W Emulsion stabilized by Polysorbate 80 / Span 80</t>
        </is>
      </c>
      <c r="F71" s="88" t="inlineStr">
        <is>
          <t>W/O Emulsion with Sorbitan monooleate</t>
        </is>
      </c>
      <c r="G71" s="88" t="inlineStr">
        <is>
          <t>Carbopol 940 hydrogel neutralized with Triethanolamine</t>
        </is>
      </c>
      <c r="H71" s="88" t="inlineStr">
        <is>
          <t>Oleaginous Ointment base (White Petrolatum)</t>
        </is>
      </c>
      <c r="I71" s="100" t="n">
        <v>1</v>
      </c>
      <c r="J71"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100" t="n"/>
      <c r="L71" s="88" t="inlineStr">
        <is>
          <t>Creams &amp; Ointments</t>
        </is>
      </c>
      <c r="M71" s="100" t="inlineStr">
        <is>
          <t>Product</t>
        </is>
      </c>
      <c r="N71" s="88" t="inlineStr">
        <is>
          <t>ข้อ 4 (PLE_CC1_Practice_Exam.md)</t>
        </is>
      </c>
      <c r="O71" s="100" t="inlineStr">
        <is>
          <t>Mock</t>
        </is>
      </c>
      <c r="P71" s="100" t="inlineStr">
        <is>
          <t>Mock สภาเภสัชฯ Practice</t>
        </is>
      </c>
      <c r="Q71" s="100" t="n"/>
    </row>
    <row r="72" ht="13.2" customHeight="1" s="49">
      <c r="A72" s="100" t="n">
        <v>82</v>
      </c>
      <c r="B72" s="88" t="inlineStr">
        <is>
          <t>สูตรตำรับข้างต้นเป็นครีมชนิดน้ำในน้ำมัน</t>
        </is>
      </c>
      <c r="C72" s="100" t="n"/>
      <c r="D72" s="88" t="inlineStr">
        <is>
          <t>Carbopol 940 hydrogel neutralized with Triethanolamine</t>
        </is>
      </c>
      <c r="E72" s="88" t="inlineStr">
        <is>
          <t>Oleaginous Ointment base (White Petrolatum)</t>
        </is>
      </c>
      <c r="F72" s="88" t="inlineStr">
        <is>
          <t>Absorption Ointment base (Lanolin USP)</t>
        </is>
      </c>
      <c r="G72" s="88" t="inlineStr">
        <is>
          <t>Fatty Suppository base (Hard Fat / Witepsol)</t>
        </is>
      </c>
      <c r="H72" s="88" t="inlineStr">
        <is>
          <t>Simple Syrup USP (85% w/v Sucrose)</t>
        </is>
      </c>
      <c r="I72" s="100" t="n">
        <v>1</v>
      </c>
      <c r="J72"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00" t="n"/>
      <c r="L72" s="88" t="inlineStr">
        <is>
          <t>Creams &amp; Ointments</t>
        </is>
      </c>
      <c r="M72" s="100" t="inlineStr">
        <is>
          <t>Product</t>
        </is>
      </c>
      <c r="N72" s="88" t="inlineStr">
        <is>
          <t>ข้อ 2 (PLE_CC1_Practice_Exam.md)</t>
        </is>
      </c>
      <c r="O72" s="100" t="inlineStr">
        <is>
          <t>Mock</t>
        </is>
      </c>
      <c r="P72" s="100" t="inlineStr">
        <is>
          <t>Mock สภาเภสัชฯ Practice</t>
        </is>
      </c>
      <c r="Q72" s="100" t="n"/>
    </row>
    <row r="73" ht="13.2" customHeight="1" s="49">
      <c r="A73" s="100" t="n">
        <v>83</v>
      </c>
      <c r="B73" s="88" t="inlineStr">
        <is>
          <t>จากสูตรตำรับข้างต้นเป็นการใช้ยาพื้นขี้ผึ้ง (Ointment base) แบบใด</t>
        </is>
      </c>
      <c r="C73" s="100" t="n"/>
      <c r="D73" s="88" t="inlineStr">
        <is>
          <t>ยาพื้นชนิดเป็นมัน</t>
        </is>
      </c>
      <c r="E73" s="88" t="inlineStr">
        <is>
          <t>ยาพื้นชนิดดูดน้ำได้</t>
        </is>
      </c>
      <c r="F73" s="88" t="inlineStr">
        <is>
          <t>ยาพื้นอิมัลชันชนิด w/o</t>
        </is>
      </c>
      <c r="G73" s="88" t="inlineStr">
        <is>
          <t>ยาพื้นอิมัลชันชนิด o/w</t>
        </is>
      </c>
      <c r="H73" s="88" t="inlineStr">
        <is>
          <t>ยาพื้นชนิดละลายน้ำได้ 27.ข้อใดเป็นยาพื้นขี้ผึ้งชนิด Absorption base</t>
        </is>
      </c>
      <c r="I73" s="100" t="n">
        <v>1</v>
      </c>
      <c r="J73" s="88" t="inlineStr">
        <is>
          <t>✅ คำตอบที่ถูกต้อง: ข้อ ก. ยาพื้นชนิดเป็นมัน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ยาพื้นชนิดเป็นมัน 💡 คำอธิบายและเหตุผลทางเภสัชกรรม:
💡 คำอธิบายและเหตุผลทางเภสัชกรรม:
การเลือก ยาพื้นชนิดเป็นมัน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(ยาพื้นชนิดดูดน้ำได้): ยาพื้นชนิดดูดน้ำได้ ไม่ตรงกับข้อบ่งใช้หรือกลไกการออกฤทธิ์ที่ถูกต้องตาม Thai Pharmacopoeia / USP &lt;1&gt; GMP Guidelines
• ข้อ ค. (ยาพื้นอิมัลชันชนิด w/o): ยาพื้นอิมัลชันชนิด w/o ไม่ตรงกับข้อบ่งใช้หรือกลไกการออกฤทธิ์ที่ถูกต้องตาม Thai Pharmacopoeia / USP &lt;1&gt; GMP Guidelines
• ข้อ ง. (ยาพื้นอิมัลชันชนิด o/w): ยาพื้นอิมัลชันชนิด o/w ไม่ตรงกับข้อบ่งใช้หรือกลไกการออกฤทธิ์ที่ถูกต้องตาม Thai Pharmacopoeia / USP &lt;1&gt; GMP Guidelines
• ข้อ จ. (ยาพื้นชนิดละลายน้ำได้ 27.ข้อใดเป็นยาพื้นขี้ผึ้งชนิด Absorption base): ยาพื้นชนิดละลายน้ำได้ 27.ข้อใดเป็นยาพื้นขี้ผึ้งชนิด Absorption base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00" t="n"/>
      <c r="L73" s="88" t="inlineStr">
        <is>
          <t>Creams &amp; Ointments</t>
        </is>
      </c>
      <c r="M73" s="100" t="inlineStr">
        <is>
          <t>Product</t>
        </is>
      </c>
      <c r="N73" s="88" t="inlineStr">
        <is>
          <t>ข้อ 26 (PLE_CC1_Practice_Exam.md)</t>
        </is>
      </c>
      <c r="O73" s="100" t="inlineStr">
        <is>
          <t>Mock</t>
        </is>
      </c>
      <c r="P73" s="100" t="inlineStr">
        <is>
          <t>Mock สภาเภสัชฯ Practice</t>
        </is>
      </c>
      <c r="Q73" s="100" t="n"/>
    </row>
    <row r="74" ht="13.2" customHeight="1" s="49">
      <c r="A74" s="100" t="n">
        <v>84</v>
      </c>
      <c r="B74" s="88" t="inlineStr">
        <is>
          <t>ยาเพสต์มีตัวยาที่เป็นของแข็งมากกว่า และมีเนื้อหยาบกว่ายาขี้ผึ้ง</t>
        </is>
      </c>
      <c r="C74" s="100" t="n"/>
      <c r="D74" s="88" t="inlineStr">
        <is>
          <t>Flocculated Oral Suspension with Xanthan Gum</t>
        </is>
      </c>
      <c r="E74" s="88" t="inlineStr">
        <is>
          <t>Deflocculated Suspension formulation</t>
        </is>
      </c>
      <c r="F74" s="88" t="inlineStr">
        <is>
          <t>O/W Emulsion stabilized by Polysorbate 80 / Span 80</t>
        </is>
      </c>
      <c r="G74" s="88" t="inlineStr">
        <is>
          <t>W/O Emulsion with Sorbitan monooleate</t>
        </is>
      </c>
      <c r="H74" s="88" t="inlineStr">
        <is>
          <t>Carbopol 940 hydrogel neutralized with Triethanolamine</t>
        </is>
      </c>
      <c r="I74" s="100" t="n">
        <v>1</v>
      </c>
      <c r="J74"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00" t="n"/>
      <c r="L74" s="88" t="inlineStr">
        <is>
          <t>Creams &amp; Ointments</t>
        </is>
      </c>
      <c r="M74" s="100" t="inlineStr">
        <is>
          <t>Product</t>
        </is>
      </c>
      <c r="N74" s="88" t="inlineStr">
        <is>
          <t>ข้อ 1 (PLE_CC1_Practice_Exam.md)</t>
        </is>
      </c>
      <c r="O74" s="100" t="inlineStr">
        <is>
          <t>Mock</t>
        </is>
      </c>
      <c r="P74" s="100" t="inlineStr">
        <is>
          <t>Mock สภาเภสัชฯ Practice</t>
        </is>
      </c>
      <c r="Q74" s="100" t="n"/>
    </row>
    <row r="75" ht="13.2" customHeight="1" s="49">
      <c r="A75" s="100" t="n">
        <v>85</v>
      </c>
      <c r="B75" s="88" t="inlineStr">
        <is>
          <t>ยาเพสต์มีความมันมากกว่ายาขี้ผึ้ง เพราะมีปริมาณ base มากกว่า</t>
        </is>
      </c>
      <c r="C75" s="100" t="n"/>
      <c r="D75" s="88" t="inlineStr">
        <is>
          <t>ข้อ 1, 2 ถูก</t>
        </is>
      </c>
      <c r="E75" s="88" t="inlineStr">
        <is>
          <t>ข้อ 1, 3 ถูก</t>
        </is>
      </c>
      <c r="F75" s="88" t="inlineStr">
        <is>
          <t>ข้อ 1, 3, 4 ถูก</t>
        </is>
      </c>
      <c r="G75" s="88" t="inlineStr">
        <is>
          <t>ข้อ 2, 3, 5 ถูก</t>
        </is>
      </c>
      <c r="H75" s="88" t="inlineStr">
        <is>
          <t>ไม่มีข้อใดผิด ยาขี้ผึ้งโดยยานั้นเป็นขี้ผึ้งชนิดใด</t>
        </is>
      </c>
      <c r="I75" s="100" t="n">
        <v>1</v>
      </c>
      <c r="J75" s="88" t="inlineStr">
        <is>
          <t>✅ คำตอบที่ถูกต้อง: ข้อ ก. ข้อ 1, 2 ถูก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ข้อ 1, 2 ถูก 💡 คำอธิบายและเหตุผลทางเภสัชกรรม:
💡 คำอธิบายและเหตุผลทางเภสัชกรรม:
35.ผู้ป่วยหญิงไทยต้องการได้ยาขี้ผึ้งที่สามารภล้างน้ าออกได้ง่ายไปเหนอะหนะและทำให้ผิวชุ่มชื้น ต้องเตรียม
USP/NF, British Pharmacopoeia (BP) และ Remington: The Science and Practice of Pharmacy (หัวข้อ Creams &amp; Ointments)
🔍 ข้ออื่นผิดเพราะอะไร:
• ข้อ ข. (ข้อ 1, 3 ถูก): ข้อ 1, 3 ถูก ไม่ตรงกับข้อบ่งใช้หรือกลไกการออกฤทธิ์ที่ถูกต้องตาม Thai Pharmacopoeia / USP &lt;1&gt; GMP Guidelines
• ข้อ ค. (ข้อ 1, 3, 4 ถูก): ข้อ 1, 3, 4 ถูก ไม่ตรงกับข้อบ่งใช้หรือกลไกการออกฤทธิ์ที่ถูกต้องตาม Thai Pharmacopoeia / USP &lt;1&gt; GMP Guidelines
• ข้อ ง. (ข้อ 2, 3, 5 ถูก): ข้อ 2, 3, 5 ถูก ไม่ตรงกับข้อบ่งใช้หรือกลไกการออกฤทธิ์ที่ถูกต้องตาม Thai Pharmacopoeia / USP &lt;1&gt; GMP Guidelines
• ข้อ จ. (ไม่มีข้อใดผิด ยาขี้ผึ้งโดยยานั้นเป็นขี้ผึ้งชนิดใด):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00" t="n"/>
      <c r="L75" s="88" t="inlineStr">
        <is>
          <t>Creams &amp; Ointments</t>
        </is>
      </c>
      <c r="M75" s="100" t="inlineStr">
        <is>
          <t>Product</t>
        </is>
      </c>
      <c r="N75" s="88" t="inlineStr">
        <is>
          <t>ข้อ 5 (PLE_CC1_Practice_Exam.md)</t>
        </is>
      </c>
      <c r="O75" s="100" t="inlineStr">
        <is>
          <t>Mock</t>
        </is>
      </c>
      <c r="P75" s="100" t="inlineStr">
        <is>
          <t>Mock สภาเภสัชฯ Practice</t>
        </is>
      </c>
      <c r="Q75" s="100" t="n"/>
    </row>
    <row r="76" ht="13.2" customHeight="1" s="49">
      <c r="A76" s="100" t="n">
        <v>86</v>
      </c>
      <c r="B76" s="88" t="inlineStr">
        <is>
          <t>Authority of The United States Pharmacopeial convention. USP30-NF25, the united states Pharmacopeia-National formulary and its supplements. 3 vol. Rockville (MD): The united states pharmacopeial convention; 2006 ข้อ 3 เฉลย ก เนื่องจากมี emulsifier เป็น oil in water และในตำรับมีน้ำเป็นส่วนประกอบมากกว่าน้ำมัน อ้างอิง Sonneville-Aubrun O, Simonnet JT, L Alloret F. Nanoemulsions: a new vehicle for skincare products. Adv Colloid Interface Sci. 2004; 108: 145-9. ข้อ 4 เฉลย ก ถูก 1 ข้อ คือ ข้อ 2 เนื่องจากมีปริมาณของวัฏภาคน้ำมันมากกว่าน้ำ และemulsifier เป็นแบบ Lipophilic จึง ละลายในน้ำมันมากกว่าทำให้เกิดวัฏภาคภายในเป็นน้ำและภายนอกเป็นน้ำมัน(w/o) 327 เภสัชภัณฑ์รูปแบบกึ่งแข็ง (Semisolid dosage form)</t>
        </is>
      </c>
      <c r="C76" s="100" t="n"/>
      <c r="D76" s="88" t="inlineStr">
        <is>
          <t>ผิดเนื่องจาก ยาเพสต์ไม่เหมาะกับผิวหนังที่มีผม หรือขนมากๆ เนื่องจากล้างออกยาก</t>
        </is>
      </c>
      <c r="E76" s="88" t="inlineStr">
        <is>
          <t>ผิดเนื่องจากตำรับยาครีมและตำรับอิมัลชันเป็นตำรับที่ประกอบไปด้วย วัตภาคที่ชอบน้ำมัน (lipophilic phase) และ วัตภาคที่ชอบน้ำ (hydrophilic phase)</t>
        </is>
      </c>
      <c r="F76" s="88" t="inlineStr">
        <is>
          <t>ตำรับยาเพสต์ เหมาะกับแผลที่มีน้ำเหลือง เนื่องจากผงยาจำนวนมากสามารถดูดซับของเหลวออกจากแผล ได้ดี</t>
        </is>
      </c>
      <c r="G76" s="88" t="inlineStr">
        <is>
          <t>ยาขี้ผึ้งมีลักษณะไหลเยิ้มมากกว่ายาเพลสต์</t>
        </is>
      </c>
      <c r="H76" s="88" t="inlineStr">
        <is>
          <t>ครีมเป็นระบบอิมัลชันที่มีความคงตัวทางกายภาพสูง</t>
        </is>
      </c>
      <c r="I76" s="100" t="n">
        <v>1</v>
      </c>
      <c r="J76" s="88" t="inlineStr">
        <is>
          <t>✅ คำตอบที่ถูกต้อง: ข้อ ก. ผิดเนื่องจาก ยาเพสต์ไม่เหมาะกับผิวหนังที่มีผม หรือขนมากๆ เนื่องจากล้างออกยาก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ผิดเนื่องจาก ยาเพสต์ไม่เหมาะกับผิวหนังที่มีผม หรือขนมากๆ เนื่องจากล้างออกยาก 💡 คำอธิบายและเหตุผลทางเภสัชกรรม:
💡 คำอธิบายและเหตุผลทางเภสัชกรรม:
ข้อ c. ถูก เพราะ ยาเพสต์เป็นมันน้อยและแข็งกว่ายาขี้ผึ้ง เวลาทาจะมองเห็นเป็นแผ่นฟิล์มติดอยู่บริเวณที่ทา ข้อ e. ผิด เพราะ ยาเพสต์มีผงยาผสมอยู่มาก เนื้อยาจึงมีรูพรุนทำให้เหงื่อระเหยออกจากผิวหนังจึงไม่เกิดการ alcohol, steryl alcohol, steric acid และไม่นีน้ า ตัวยาสำคัญต้องไม่สลายตัวด้วยความร้อน ถ้าตัวยาทนต่อ ความร้อนไม่ได้ ให้ใช้วิธีนี้ในการเตรียมยาพื้นที่ไม่มีตัวยาก่อน แล้วจึงนำยาพื้นที่เตรียมได้มาผสมเหมือนวิธีการ
USP/NF, British Pharmacopoeia (BP) และ Remington: The Science and Practice of Pharmacy (หัวข้อ Emulsions)
🔍 ข้ออื่นผิดเพราะอะไร:
• ข้อ ข. (ผิดเนื่องจากตำรับยาครีมและตำรับอิมัลชันเป็นตำรับที่ประกอบไปด้วย วัตภาคที่ชอบน้ำมัน (lipophilic phase) และ วัตภาคที่ชอบน้ำ (hydrophilic phase)): ผิดเนื่องจากตำรับยาครีมและตำรับอิมัลชันเป็นตำรับที่ประกอบไปด้วย วัตภาคที่ชอบน้ำมัน (lipophilic phase) และ วัตภาคที่ชอบน้ำ (hydrophilic phase) ไม่ตรงกับข้อบ่งใช้หรือกลไกการออกฤทธิ์ที่ถูกต้องตาม Thai Pharmacopoeia / USP &lt;1&gt; GMP Guidelines
• ข้อ ค. (ตำรับยาเพสต์ เหมาะกับแผลที่มีน้ำเหลือง เนื่องจากผงยาจำนวนมากสามารถดูดซับของเหลวออกจากแผล ได้ดี): ตำรับยาเพสต์ เหมาะกับแผลที่มีน้ำเหลือง เนื่องจากผงยาจำนวนมากสามารถดูดซับของเหลวออกจากแผล ได้ดี ไม่ตรงกับข้อบ่งใช้หรือกลไกการออกฤทธิ์ที่ถูกต้องตาม Thai Pharmacopoeia / USP &lt;1&gt; GMP Guidelines
• ข้อ ง. (ยาขี้ผึ้งมีลักษณะไหลเยิ้มมากกว่ายาเพลสต์ ข้อ 7 เฉลย ก ครีม เป็นเภสัชภัณฑ์ในรูปแบบกึ่งแข็ง (semisolid form) ประกอบด้วยตัวยาที่ละลายหรือกระจายตัว ในยาพื้นอย่างเหมาะสม ในลักษณะของ W/O emulsion หรือ O/W โดยลักษณะดังกล่าวสามารถอธิบายได้ ดังนี้ O/W emulsion คือ การที่มีวัฏภาคน้ำมันกระจายตัวอยู่ในวัฏภาคน้ำ โดยตัวยาจะดูดซึมอยู่ในวัฏ ภาคน้ำมัน สามารถล้างออกได้ง่าย ไม่เปื้อนเสื้อผ้า เช่น vanishing creams 328 เภสัชภัณฑ์รูปแบบกึ่งแข็ง (Semisolid dosage form) ฝ่ายวิชาการและนิสิตชั้นปีที่ 4 สโมสรนิสิตคณะเภสัชศาสตร์
• ข้อ จ. (Jirgensons MES. A Short Textbook of Colloid Chemistry. Newyork; 1962 [cited. Available from: https://books.google.co.th/books?id=2y7- BAAAQBAJ&amp;pg=PA420&amp;lpg=PA420&amp;dq=creaming+and+breaking&amp;source=bl&amp;ots=HP08kzXb7r&amp; sig=8BNVpBI2rwa0A5k7Ld4YMSfAPM&amp;hl=th&amp;sa=X&amp;ved=0ahUKEwjgiP68rZ3YAhXMM48KHW4uD gcQ6AEIbTAIv=onepage&amp;q=creaming%20and%20breaking&amp;f=false. ข้อ 13 เฉลย ข. ถูก 2 ข้อ ผิด 3 ข้อ เนื่องจาก ข้อ a. ถูก เพราะ ยาเพสต์มีผงยามาก ทำให้ช่วยดูดซับของเหลวออกจากแผลได้ดี ข้อ b. ผิด เพราะ ยาเพสต์เหนียว ทาแล้วล้างออกยาก จึงไม่เหมาะสำหรับผิวหนังที่มีผมหรือขนมากๆ ข้อ d. ผิด เพราะ ยาเพสต์ที่มียาพื้นเป็นของเหลว เหมาะกับวิธีบดผสมอย่างเดียว หากผสมกับ levigating agent เช่น liquid paraffin จะทำให้ตำรับอ่อนตัว เนื่องจากยาเพสต์ต้องมีลักษณะข้นเหนียว สะสมเหมือนการใช้ยาขี้ผึ้ง ข้อ 14 เฉลย จ.ถูกทุกข้อที่กล่าวมา วิธีที่นิยมใช้ในการเตรียมยาขี้ผึ้ที่ประกอบด้วย wax แข็ง เช่น hard paraffin, beeswax, cetyl ผสมตัวยาเข้ากับยาพื้น (slap ans spatular ผสมยาจำนวนน้อยๆ, Electric mixture ผสมยาจำนวนมากๆ) เทคนิคการหลอมสามารถแยกได้เป็นสามแบบคือ 1. หลอมจากสารที่มีจุดหลอมเหลวสูงก่อน แล้จึงหลอมสาร ที่มีจุดหลอมเหลวต่ำกว่า 2. หลอมเหลวจากสารที่มีจุดหลอมเหลวต่ำกว่าก่อน แล้วจึงหลอมสารที่มีจุด หลอมเหลวสูงกว่า 3. หลอมสารทุกชนิดพร้อมๆ กัน โดยแบบที่ 1 จะใช้ความร้อนสูงในเบื้องต้นแล้วค่อยๆ ลดลงและสามารถเติมตัวยาที่เป็นสารระเหยได้ง่าย ส่วนแบบที่ 2และ 3 จะใช้เวลานานกว่าแต่มีระดับอุณหภูมิ ในการหลอมต่ำกว่าวิธีแรก เนื่องจากเกิดการละลายของสาร โดยสารที่มีจุดหลอมเหลวสูงจะละลายได้ในสารที่ มีจุดหลอมเหลวต่ำ ข้อ 15 เฉลย ค. polyvinyl alcohol Carbopol เป็นสารเพิ่มความหนืดที่นิยมใช้กับผิว ภายนอก เช่นครีม โลชั่น หรือทำเจล แต่ไม่เหมาะ 330 เภสัชภัณฑ์รูปแบบกึ่งแข็ง (Semisolid dosage form) ฝ่ายวิชาการและนิสิตชั้นปีที่ 4 สโมสรนิสิตคณะเภสัชศาสตร์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00" t="n"/>
      <c r="L76" s="88" t="inlineStr">
        <is>
          <t>Emulsions</t>
        </is>
      </c>
      <c r="M76" s="100" t="inlineStr">
        <is>
          <t>Product</t>
        </is>
      </c>
      <c r="N76" s="88" t="inlineStr">
        <is>
          <t>ข้อ 1 (PLE_CC1_Practice_Exam.md)</t>
        </is>
      </c>
      <c r="O76" s="100" t="inlineStr">
        <is>
          <t>Mock</t>
        </is>
      </c>
      <c r="P76" s="100" t="inlineStr">
        <is>
          <t>Mock สภาเภสัชฯ Practice</t>
        </is>
      </c>
      <c r="Q76" s="100" t="n"/>
    </row>
    <row r="77" ht="13.2" customHeight="1" s="49">
      <c r="A77" s="100" t="n">
        <v>87</v>
      </c>
      <c r="B77" s="88" t="inlineStr">
        <is>
          <t>Aristocortห (0.02% Triamcinolone acetonide cream) เภสัชกรร้านยาสามารถจ่ายโดยไม่มีใบสั่งยา ได้หรือไม่</t>
        </is>
      </c>
      <c r="C77" s="100" t="n"/>
      <c r="D77" s="88" t="inlineStr">
        <is>
          <t>ไม่ได้ เนื่องจากเป็นยาควบคุมพิเศษ</t>
        </is>
      </c>
      <c r="E77" s="88" t="inlineStr">
        <is>
          <t>ไม่ได้ เนื่องจากเป็นยาจำหน่ายเฉพาะในโรงพยาบาล</t>
        </is>
      </c>
      <c r="F77" s="88" t="inlineStr">
        <is>
          <t>ได้ เนื่องจากเป็นยาแผนปัจจุบันชนิดใช้เฉพาะที่</t>
        </is>
      </c>
      <c r="G77" s="88" t="inlineStr">
        <is>
          <t>ได้ เนื่องจากเป็นยาทาที่ไม่เป็นอันตราย</t>
        </is>
      </c>
      <c r="H77" s="88" t="inlineStr">
        <is>
          <t>ได้ เนื่องจากเป็นยาอันตราย 377 นิติเภสัชกรรม</t>
        </is>
      </c>
      <c r="I77" s="100" t="n">
        <v>1</v>
      </c>
      <c r="J77" s="88" t="inlineStr">
        <is>
          <t>✅ คำตอบที่ถูกต้อง: ข้อ ก. ไม่ได้ เนื่องจากเป็นยาควบคุมพิเศษ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ไม่ได้ เนื่องจากเป็นยาควบคุมพิเศษ 💡 คำอธิบายและเหตุผลทางเภสัชกรรม:
💡 คำอธิบายและเหตุผลทางเภสัชกรรม:
การเลือก ไม่ได้ เนื่องจากเป็นยาควบคุมพิเศษ เป็นคำตอบที่ถูกต้องตามแนวทางการรักษามาตรฐาน เนื่องจาก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USP/NF, British Pharmacopoeia (BP) และ Remington: The Science and Practice of Pharmacy (หัวข้อ Creams &amp; Ointments)
🔍 ข้ออื่นผิดเพราะอะไร:
• ข้อ ข. (ไม่ได้ เนื่องจากเป็นยาจำหน่ายเฉพาะในโรงพยาบาล): ไม่ได้ เนื่องจากเป็นยาจำหน่ายเฉพาะในโรงพยาบาล ไม่ตรงกับข้อบ่งใช้หรือกลไกการออกฤทธิ์ที่ถูกต้องตาม Thai Pharmacopoeia / USP &lt;1&gt; GMP Guidelines
• ข้อ ค. (ได้ เนื่องจากเป็นยาแผนปัจจุบันชนิดใช้เฉพาะที่): ได้ เนื่องจากเป็นยาแผนปัจจุบันชนิดใช้เฉพาะที่ ไม่ตรงกับข้อบ่งใช้หรือกลไกการออกฤทธิ์ที่ถูกต้องตาม Thai Pharmacopoeia / USP &lt;1&gt; GMP Guidelines
• ข้อ ง. (ได้ เนื่องจากเป็นยาทาที่ไม่เป็นอันตราย): ได้ เนื่องจากเป็นยาทาที่ไม่เป็นอันตราย ไม่ตรงกับข้อบ่งใช้หรือกลไกการออกฤทธิ์ที่ถูกต้องตาม Thai Pharmacopoeia / USP &lt;1&gt; GMP Guidelines
• ข้อ จ. (ได้ เนื่องจากเป็นยาอันตราย 377 นิติเภสัชกรรม ฝ่ายวิชาการและนักศึกษารุ่นที่ 2 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00" t="n"/>
      <c r="L77" s="88" t="inlineStr">
        <is>
          <t>Creams &amp; Ointments</t>
        </is>
      </c>
      <c r="M77" s="100" t="inlineStr">
        <is>
          <t>Product</t>
        </is>
      </c>
      <c r="N77" s="88" t="inlineStr">
        <is>
          <t>ข้อ 36 (PLE_CC1_Practice_Exam.md)</t>
        </is>
      </c>
      <c r="O77" s="100" t="inlineStr">
        <is>
          <t>Mock</t>
        </is>
      </c>
      <c r="P77" s="100" t="inlineStr">
        <is>
          <t>Mock สภาเภสัชฯ Practice</t>
        </is>
      </c>
      <c r="Q77" s="100" t="n"/>
    </row>
    <row r="78" ht="13.2" customHeight="1" s="49">
      <c r="A78" s="100" t="n">
        <v>88</v>
      </c>
      <c r="B78" s="88" t="inlineStr">
        <is>
          <t>สูตรตำรับ เจลพริก สารในพริก 1% Lanolin 1% Steric acid 1% Liquid petrolatum 3% Propylene glycol 5% Tween 80 0.5% Span 80 0.5% Water qs. to 100 % เมื่อเตรียมเสร็จแล้วเกิดการแยกชั้นเมื่อตั้งทิ้งไว้ ไม่สามารถเขย่าให้แยกชั้นเหมือนเดิมได้ ปรากฏการณ์ที่เกิดขึ้นเรียกว่าอะไร</t>
        </is>
      </c>
      <c r="C78" s="100" t="n"/>
      <c r="D78" s="88" t="inlineStr">
        <is>
          <t>O/W Emulsion stabilized by Polysorbate 80 / Span 80</t>
        </is>
      </c>
      <c r="E78" s="88" t="inlineStr">
        <is>
          <t>W/O Emulsion with Sorbitan monooleate</t>
        </is>
      </c>
      <c r="F78" s="88" t="inlineStr">
        <is>
          <t>Carbopol 940 hydrogel neutralized with Triethanolamine</t>
        </is>
      </c>
      <c r="G78" s="88" t="inlineStr">
        <is>
          <t>Oleaginous Ointment base (White Petrolatum)</t>
        </is>
      </c>
      <c r="H78" s="88" t="inlineStr">
        <is>
          <t>Absorption Ointment base (Lanolin USP)</t>
        </is>
      </c>
      <c r="I78" s="100" t="n">
        <v>1</v>
      </c>
      <c r="J78"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00" t="n"/>
      <c r="L78" s="88" t="inlineStr">
        <is>
          <t>Emulsions</t>
        </is>
      </c>
      <c r="M78" s="100" t="inlineStr">
        <is>
          <t>Product</t>
        </is>
      </c>
      <c r="N78" s="88" t="inlineStr">
        <is>
          <t>ข้อ 60 (PLE_CC1_Key_Rx20_UBU.md)</t>
        </is>
      </c>
      <c r="O78" s="100" t="inlineStr">
        <is>
          <t>Mock</t>
        </is>
      </c>
      <c r="P78" s="100" t="inlineStr">
        <is>
          <t>Mock Rx20 UBU</t>
        </is>
      </c>
      <c r="Q78" s="100" t="n"/>
    </row>
    <row r="79" ht="13.2" customHeight="1" s="49">
      <c r="A79" s="100" t="n">
        <v>89</v>
      </c>
      <c r="B79" s="88" t="inlineStr">
        <is>
          <t>อัตราส่วนวัฏภาคน้ำมันต่อน้ำมากเกินไป Emulsifier ในตำรับได้แก่ Tween80 (Hydrophilic emulsifier) และ Span80 (hydrophobic emulsifier) ความเข้มข้นที่ใช้ในตำรับเมื่อมีการใช้คู่กันคือ 1-10% Case: Acne ผู้ป่วยมีสิวหัวดำ สิวหัวขาว pustule ขนาดเล็กกว่า 5 mm เต็มสองข้างแก้ม ไม่เคยใช้ยารักษาสิวมาก่อน ไม่แพ้ยา</t>
        </is>
      </c>
      <c r="C79" s="100" t="n"/>
      <c r="D79" s="88" t="inlineStr">
        <is>
          <t>Oleaginous Ointment base (White Petrolatum)</t>
        </is>
      </c>
      <c r="E79" s="88" t="inlineStr">
        <is>
          <t>Absorption Ointment base (Lanolin USP)</t>
        </is>
      </c>
      <c r="F79" s="88" t="inlineStr">
        <is>
          <t>Fatty Suppository base (Hard Fat / Witepsol)</t>
        </is>
      </c>
      <c r="G79" s="88" t="inlineStr">
        <is>
          <t>Simple Syrup USP (85% w/v Sucrose)</t>
        </is>
      </c>
      <c r="H79" s="88" t="inlineStr">
        <is>
          <t>Elixir with 10-20% Alcohol cosolvent</t>
        </is>
      </c>
      <c r="I79" s="100" t="n">
        <v>5</v>
      </c>
      <c r="J79" s="88"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00" t="n"/>
      <c r="L79" s="88" t="inlineStr">
        <is>
          <t>Emulsions</t>
        </is>
      </c>
      <c r="M79" s="100" t="inlineStr">
        <is>
          <t>Product</t>
        </is>
      </c>
      <c r="N79" s="88" t="inlineStr">
        <is>
          <t>ข้อ 5 (PLE_CC1_Key_Rx20_UBU.md)</t>
        </is>
      </c>
      <c r="O79" s="100" t="inlineStr">
        <is>
          <t>Mock</t>
        </is>
      </c>
      <c r="P79" s="100" t="inlineStr">
        <is>
          <t>Mock Rx20 UBU</t>
        </is>
      </c>
      <c r="Q79" s="100" t="n"/>
    </row>
    <row r="80" ht="13.2" customHeight="1" s="49">
      <c r="A80" s="100" t="n">
        <v>90</v>
      </c>
      <c r="B80" s="88" t="inlineStr">
        <is>
          <t>Triethanolamine ทำหน้าที่เป็น Preservative</t>
        </is>
      </c>
      <c r="C80" s="100" t="n"/>
      <c r="D80" s="88" t="inlineStr">
        <is>
          <t>Simple Syrup USP (85% w/v Sucrose)</t>
        </is>
      </c>
      <c r="E80" s="88" t="inlineStr">
        <is>
          <t>Elixir with 10-20% Alcohol cosolvent</t>
        </is>
      </c>
      <c r="F80" s="88" t="inlineStr">
        <is>
          <t>Flocculated Oral Suspension with Xanthan Gum</t>
        </is>
      </c>
      <c r="G80" s="88" t="inlineStr">
        <is>
          <t>Deflocculated Suspension formulation</t>
        </is>
      </c>
      <c r="H80" s="88" t="inlineStr">
        <is>
          <t>O/W Emulsion stabilized by Polysorbate 80 / Span 80</t>
        </is>
      </c>
      <c r="I80" s="100" t="n">
        <v>1</v>
      </c>
      <c r="J80"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00" t="n"/>
      <c r="L80" s="88" t="inlineStr">
        <is>
          <t>Gels</t>
        </is>
      </c>
      <c r="M80" s="100" t="inlineStr">
        <is>
          <t>Product</t>
        </is>
      </c>
      <c r="N80" s="88" t="inlineStr">
        <is>
          <t>ข้อ 4 (PLE_CC1_Key_Rx20_UBU.md)</t>
        </is>
      </c>
      <c r="O80" s="100" t="inlineStr">
        <is>
          <t>Mock</t>
        </is>
      </c>
      <c r="P80" s="100" t="inlineStr">
        <is>
          <t>Mock Rx20 UBU</t>
        </is>
      </c>
      <c r="Q80" s="100" t="n"/>
    </row>
    <row r="81" ht="13.2" customHeight="1" s="49">
      <c r="A81" s="100" t="n">
        <v>91</v>
      </c>
      <c r="B81" s="88" t="inlineStr">
        <is>
          <t>มี gelatin เป็นส่วนประกอบ</t>
        </is>
      </c>
      <c r="C81" s="100" t="n"/>
      <c r="D81" s="88" t="inlineStr">
        <is>
          <t>Deflocculated Suspension formulation</t>
        </is>
      </c>
      <c r="E81" s="88" t="inlineStr">
        <is>
          <t>O/W Emulsion stabilized by Polysorbate 80 / Span 80</t>
        </is>
      </c>
      <c r="F81" s="88" t="inlineStr">
        <is>
          <t>W/O Emulsion with Sorbitan monooleate</t>
        </is>
      </c>
      <c r="G81" s="88" t="inlineStr">
        <is>
          <t>Carbopol 940 hydrogel neutralized with Triethanolamine</t>
        </is>
      </c>
      <c r="H81" s="88" t="inlineStr">
        <is>
          <t>Oleaginous Ointment base (White Petrolatum)</t>
        </is>
      </c>
      <c r="I81" s="100" t="n">
        <v>1</v>
      </c>
      <c r="J81"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00" t="n"/>
      <c r="L81" s="88" t="inlineStr">
        <is>
          <t>Gels</t>
        </is>
      </c>
      <c r="M81" s="100" t="inlineStr">
        <is>
          <t>Product</t>
        </is>
      </c>
      <c r="N81" s="88" t="inlineStr">
        <is>
          <t>ข้อ 1 (PLE_CC1_Key_Rx20_UBU.md)</t>
        </is>
      </c>
      <c r="O81" s="100" t="inlineStr">
        <is>
          <t>Mock</t>
        </is>
      </c>
      <c r="P81" s="100" t="inlineStr">
        <is>
          <t>Mock Rx20 UBU</t>
        </is>
      </c>
      <c r="Q81" s="100" t="n"/>
    </row>
    <row r="82" ht="13.2" customHeight="1" s="49">
      <c r="A82" s="100" t="n">
        <v>92</v>
      </c>
      <c r="B82" s="88" t="inlineStr">
        <is>
          <t>เกี่ยวกับ Whitfield’s Ointment ข้อใดต่อไปนี้กล่าวถูกต้องตามหลักวิชาชีพเภสัชกรรม</t>
        </is>
      </c>
      <c r="C82" s="100" t="n"/>
      <c r="D82" s="88" t="inlineStr">
        <is>
          <t>Carbopol 940 hydrogel neutralized with Triethanolamine</t>
        </is>
      </c>
      <c r="E82" s="88" t="inlineStr">
        <is>
          <t>Oleaginous Ointment base (White Petrolatum)</t>
        </is>
      </c>
      <c r="F82" s="88" t="inlineStr">
        <is>
          <t>Absorption Ointment base (Lanolin USP)</t>
        </is>
      </c>
      <c r="G82" s="88" t="inlineStr">
        <is>
          <t>Fatty Suppository base (Hard Fat / Witepsol)</t>
        </is>
      </c>
      <c r="H82" s="88" t="inlineStr">
        <is>
          <t>Simple Syrup USP (85% w/v Sucrose)</t>
        </is>
      </c>
      <c r="I82" s="100" t="n">
        <v>1</v>
      </c>
      <c r="J82"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00" t="n"/>
      <c r="L82" s="88" t="inlineStr">
        <is>
          <t>Creams &amp; Ointments</t>
        </is>
      </c>
      <c r="M82" s="100" t="inlineStr">
        <is>
          <t>Product</t>
        </is>
      </c>
      <c r="N82" s="88" t="inlineStr">
        <is>
          <t>ข้อ 3 (PLE_CC1_Key_Rx20_UBU.md)</t>
        </is>
      </c>
      <c r="O82" s="100" t="inlineStr">
        <is>
          <t>Mock</t>
        </is>
      </c>
      <c r="P82" s="100" t="inlineStr">
        <is>
          <t>Mock Rx20 UBU</t>
        </is>
      </c>
      <c r="Q82" s="100" t="n"/>
    </row>
    <row r="83" ht="13.2" customHeight="1" s="49">
      <c r="A83" s="100" t="n">
        <v>93</v>
      </c>
      <c r="B83" s="88" t="inlineStr">
        <is>
          <t>หากต้องการ Ointment ที่ล้างออกง่ายควรใช้เบสลักษณะใด</t>
        </is>
      </c>
      <c r="C83" s="100" t="n"/>
      <c r="D83" s="88" t="inlineStr">
        <is>
          <t>Fatty Suppository base (Hard Fat / Witepsol)</t>
        </is>
      </c>
      <c r="E83" s="88" t="inlineStr">
        <is>
          <t>Simple Syrup USP (85% w/v Sucrose)</t>
        </is>
      </c>
      <c r="F83" s="88" t="inlineStr">
        <is>
          <t>Elixir with 10-20% Alcohol cosolvent</t>
        </is>
      </c>
      <c r="G83" s="88" t="inlineStr">
        <is>
          <t>Flocculated Oral Suspension with Xanthan Gum</t>
        </is>
      </c>
      <c r="H83" s="88" t="inlineStr">
        <is>
          <t>Deflocculated Suspension formulation</t>
        </is>
      </c>
      <c r="I83" s="100" t="n">
        <v>1</v>
      </c>
      <c r="J83"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00" t="n"/>
      <c r="L83" s="88" t="inlineStr">
        <is>
          <t>Creams &amp; Ointments</t>
        </is>
      </c>
      <c r="M83" s="100" t="inlineStr">
        <is>
          <t>Product</t>
        </is>
      </c>
      <c r="N83" s="88" t="inlineStr">
        <is>
          <t>ข้อ 4 (PLE_CC1_Key_Rx20_UBU.md)</t>
        </is>
      </c>
      <c r="O83" s="100" t="inlineStr">
        <is>
          <t>Mock</t>
        </is>
      </c>
      <c r="P83" s="100" t="inlineStr">
        <is>
          <t>Mock Rx20 UBU</t>
        </is>
      </c>
      <c r="Q83" s="100" t="n"/>
    </row>
    <row r="84" ht="13.2" customHeight="1" s="49">
      <c r="A84" s="100" t="n">
        <v>94</v>
      </c>
      <c r="B84" s="88" t="inlineStr">
        <is>
          <t>พบว่าแพ้มาเป็นเวลานาน 3 วันหลังรับประทาน ลักษณะการแพ้แบบนี้เป็น Hypersensitivity ชนิดใด หากใช้เกณฑ์พิจารณาของ Gell และ Coombs</t>
        </is>
      </c>
      <c r="C84" s="100" t="n"/>
      <c r="D84" s="88" t="inlineStr">
        <is>
          <t>Flocculated Oral Suspension with Xanthan Gum</t>
        </is>
      </c>
      <c r="E84" s="88" t="inlineStr">
        <is>
          <t>Deflocculated Suspension formulation</t>
        </is>
      </c>
      <c r="F84" s="88" t="inlineStr">
        <is>
          <t>O/W Emulsion stabilized by Polysorbate 80 / Span 80</t>
        </is>
      </c>
      <c r="G84" s="88" t="inlineStr">
        <is>
          <t>W/O Emulsion with Sorbitan monooleate</t>
        </is>
      </c>
      <c r="H84" s="88" t="inlineStr">
        <is>
          <t>Carbopol 940 hydrogel neutralized with Triethanolamine</t>
        </is>
      </c>
      <c r="I84" s="100" t="n">
        <v>1</v>
      </c>
      <c r="J84"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00" t="n"/>
      <c r="L84" s="88" t="inlineStr">
        <is>
          <t>Gels</t>
        </is>
      </c>
      <c r="M84" s="100" t="inlineStr">
        <is>
          <t>Product</t>
        </is>
      </c>
      <c r="N84" s="88" t="inlineStr">
        <is>
          <t>ข้อ 2 (PLE_CC1_Key_Rx20_UBU.md)</t>
        </is>
      </c>
      <c r="O84" s="100" t="inlineStr">
        <is>
          <t>Mock</t>
        </is>
      </c>
      <c r="P84" s="100" t="inlineStr">
        <is>
          <t>Mock Rx20 UBU</t>
        </is>
      </c>
      <c r="Q84" s="100" t="n"/>
    </row>
    <row r="85" ht="13.2" customHeight="1" s="49">
      <c r="A85" s="100" t="n">
        <v>95</v>
      </c>
      <c r="B85" s="88" t="inlineStr">
        <is>
          <t>เกี่ยวกับ เปลี่ยนเป็นยาครีม ข้อใดต่อไปนี้กล่าวถูกต้องตามหลักวิชาชีพเภสัชกรรม</t>
        </is>
      </c>
      <c r="C85" s="100" t="n"/>
      <c r="D85" s="88" t="inlineStr">
        <is>
          <t>W/O Emulsion with Sorbitan monooleate</t>
        </is>
      </c>
      <c r="E85" s="88" t="inlineStr">
        <is>
          <t>Carbopol 940 hydrogel neutralized with Triethanolamine</t>
        </is>
      </c>
      <c r="F85" s="88" t="inlineStr">
        <is>
          <t>Oleaginous Ointment base (White Petrolatum)</t>
        </is>
      </c>
      <c r="G85" s="88" t="inlineStr">
        <is>
          <t>Absorption Ointment base (Lanolin USP)</t>
        </is>
      </c>
      <c r="H85" s="88" t="inlineStr">
        <is>
          <t>Fatty Suppository base (Hard Fat / Witepsol)</t>
        </is>
      </c>
      <c r="I85" s="100" t="n">
        <v>1</v>
      </c>
      <c r="J85"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00" t="n"/>
      <c r="L85" s="88" t="inlineStr">
        <is>
          <t>Creams &amp; Ointments</t>
        </is>
      </c>
      <c r="M85" s="100" t="inlineStr">
        <is>
          <t>Product</t>
        </is>
      </c>
      <c r="N85" s="88" t="inlineStr">
        <is>
          <t>ข้อ 3 (PLE_CC1_Key_Rx20_UBU.md)</t>
        </is>
      </c>
      <c r="O85" s="100" t="inlineStr">
        <is>
          <t>Mock</t>
        </is>
      </c>
      <c r="P85" s="100" t="inlineStr">
        <is>
          <t>Mock Rx20 UBU</t>
        </is>
      </c>
      <c r="Q85" s="100" t="n"/>
    </row>
    <row r="86" ht="13.2" customHeight="1" s="49">
      <c r="A86" s="100" t="n">
        <v>96</v>
      </c>
      <c r="B86" s="88" t="inlineStr">
        <is>
          <t>Metronidazole: White to pale yellow, odorless crystals or crystalline powder. Is stable in air, but darkens on exposure to light. Sparingly soluble in water and in alcohol; slightly soluble in ether and in chloroformจากตำรับการเตรียมยา Metronidazole 0.75 % gel vaginal ข้อใดถูกต้อง</t>
        </is>
      </c>
      <c r="C86" s="100" t="n"/>
      <c r="D86" s="88" t="inlineStr">
        <is>
          <t>Absorption Ointment base (Lanolin USP)</t>
        </is>
      </c>
      <c r="E86" s="88" t="inlineStr">
        <is>
          <t>Fatty Suppository base (Hard Fat / Witepsol)</t>
        </is>
      </c>
      <c r="F86" s="88" t="inlineStr">
        <is>
          <t>Simple Syrup USP (85% w/v Sucrose)</t>
        </is>
      </c>
      <c r="G86" s="88" t="inlineStr">
        <is>
          <t>Elixir with 10-20% Alcohol cosolvent</t>
        </is>
      </c>
      <c r="H86" s="88" t="inlineStr">
        <is>
          <t>Flocculated Oral Suspension with Xanthan Gum</t>
        </is>
      </c>
      <c r="I86" s="100" t="n">
        <v>1</v>
      </c>
      <c r="J86"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00" t="n"/>
      <c r="L86" s="88" t="inlineStr">
        <is>
          <t>Gels</t>
        </is>
      </c>
      <c r="M86" s="100" t="inlineStr">
        <is>
          <t>Product</t>
        </is>
      </c>
      <c r="N86" s="88" t="inlineStr">
        <is>
          <t>ข้อ 89 (PLE_CC1_Key_Rx20_UBU.md)</t>
        </is>
      </c>
      <c r="O86" s="100" t="inlineStr">
        <is>
          <t>Mock</t>
        </is>
      </c>
      <c r="P86" s="100" t="inlineStr">
        <is>
          <t>Mock Rx20 UBU</t>
        </is>
      </c>
      <c r="Q86" s="100" t="n"/>
    </row>
    <row r="87" ht="13.2" customHeight="1" s="49">
      <c r="A87" s="100" t="n">
        <v>97</v>
      </c>
      <c r="B87" s="88" t="inlineStr">
        <is>
          <t>การเติมสาร antioxidant เพื่อเพิ่มความคงตัวของตัวยาของตำรับ gel vaginal ที่มี carbopol ในส่วนของ aqueous phase system ควรเลือกสารในข้อใด</t>
        </is>
      </c>
      <c r="C87" s="100" t="n"/>
      <c r="D87" s="88" t="inlineStr">
        <is>
          <t>BHP</t>
        </is>
      </c>
      <c r="E87" s="88" t="inlineStr">
        <is>
          <t>BHP + Citric acid</t>
        </is>
      </c>
      <c r="F87" s="88" t="inlineStr">
        <is>
          <t>BHP + Sodium metabisulfite</t>
        </is>
      </c>
      <c r="G87" s="88" t="inlineStr">
        <is>
          <t>O/W Emulsion stabilized by Polysorbate 80 / Span 80</t>
        </is>
      </c>
      <c r="H87" s="88" t="inlineStr">
        <is>
          <t>W/O Emulsion with Sorbitan monooleate</t>
        </is>
      </c>
      <c r="I87" s="100" t="n">
        <v>1</v>
      </c>
      <c r="J87" s="88" t="inlineStr">
        <is>
          <t>✅ คำตอบที่ถูกต้อง: ข้อ ก. BHP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BHP 💡 คำอธิบายและเหตุผลทางเภสัชกรรม:
💡 คำอธิบายและเหตุผลทางเภสัชกรรม:
การเลือก BHP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(BHP + Citric acid): BHP + Citric acid ไม่ตรงกับข้อบ่งใช้หรือกลไกการออกฤทธิ์ที่ถูกต้องตาม Thai Pharmacopoeia / USP &lt;1&gt; GMP Guidelines
• ข้อ ค. (BHP + Sodium metabisulfite): เป็น Water-soluble antioxidant สำหรับตำรับยาฉีดหรือยาน้ำที่ไวต่อการเกิด oxidation ในสภาวะกรด (acidic pH)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00" t="n"/>
      <c r="L87" s="88" t="inlineStr">
        <is>
          <t>Gels</t>
        </is>
      </c>
      <c r="M87" s="100" t="inlineStr">
        <is>
          <t>Product</t>
        </is>
      </c>
      <c r="N87" s="88" t="inlineStr">
        <is>
          <t>ข้อ 90 (PLE_CC1_Key_Rx20_UBU.md)</t>
        </is>
      </c>
      <c r="O87" s="100" t="inlineStr">
        <is>
          <t>Mock</t>
        </is>
      </c>
      <c r="P87" s="100" t="inlineStr">
        <is>
          <t>Mock Rx20 UBU</t>
        </is>
      </c>
      <c r="Q87" s="100" t="n"/>
    </row>
    <row r="88" ht="13.2" customHeight="1" s="49">
      <c r="A88" s="100" t="n">
        <v>98</v>
      </c>
      <c r="B88" s="88" t="inlineStr">
        <is>
          <t>Ascorbic acid + Ascorbate palmitate ตัวนี้ไ่ม่เกิดการทำปฏิกิริยากับสารก่อ gel คือ Carbopol</t>
        </is>
      </c>
      <c r="C88" s="100" t="n"/>
      <c r="D88" s="88" t="inlineStr">
        <is>
          <t>O/W Emulsion stabilized by Polysorbate 80 / Span 80</t>
        </is>
      </c>
      <c r="E88" s="88" t="inlineStr">
        <is>
          <t>W/O Emulsion with Sorbitan monooleate</t>
        </is>
      </c>
      <c r="F88" s="88" t="inlineStr">
        <is>
          <t>Carbopol 940 hydrogel neutralized with Triethanolamine</t>
        </is>
      </c>
      <c r="G88" s="88" t="inlineStr">
        <is>
          <t>Oleaginous Ointment base (White Petrolatum)</t>
        </is>
      </c>
      <c r="H88" s="88" t="inlineStr">
        <is>
          <t>Absorption Ointment base (Lanolin USP)</t>
        </is>
      </c>
      <c r="I88" s="100" t="n">
        <v>4</v>
      </c>
      <c r="J88" s="88" t="inlineStr">
        <is>
          <t>✅ คำตอบที่ถูกต้อง: ข้อ ง.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ก. (O/W Emulsion stabilized by Polysorbate 80 / Span 80): เป็น Non-ionic surfactant (Tween 80) มีค่า HLB สูง (~15) ทำหน้าที่เป็น O/W emulsifying agent, solubilizer และ wetting agent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00" t="n"/>
      <c r="L88" s="88" t="inlineStr">
        <is>
          <t>Gels</t>
        </is>
      </c>
      <c r="M88" s="100" t="inlineStr">
        <is>
          <t>Product</t>
        </is>
      </c>
      <c r="N88" s="88" t="inlineStr">
        <is>
          <t>ข้อ 5 (PLE_CC1_Key_Rx20_UBU.md)</t>
        </is>
      </c>
      <c r="O88" s="100" t="inlineStr">
        <is>
          <t>Mock</t>
        </is>
      </c>
      <c r="P88" s="100" t="inlineStr">
        <is>
          <t>Mock Rx20 UBU</t>
        </is>
      </c>
      <c r="Q88" s="100" t="n"/>
    </row>
    <row r="89" ht="13.2" customHeight="1" s="49">
      <c r="A89" s="100" t="n">
        <v>99</v>
      </c>
      <c r="B89" s="88" t="inlineStr">
        <is>
          <t>เกี่ยวกับ Ketoconazole cream ข้อใดต่อไปนี้กล่าวถูกต้องตามหลักวิชาชีพเภสัชกรรม</t>
        </is>
      </c>
      <c r="C89" s="100" t="n"/>
      <c r="D89" s="88" t="inlineStr">
        <is>
          <t>Oleaginous Ointment base (White Petrolatum)</t>
        </is>
      </c>
      <c r="E89" s="88" t="inlineStr">
        <is>
          <t>Absorption Ointment base (Lanolin USP)</t>
        </is>
      </c>
      <c r="F89" s="88" t="inlineStr">
        <is>
          <t>Fatty Suppository base (Hard Fat / Witepsol)</t>
        </is>
      </c>
      <c r="G89" s="88" t="inlineStr">
        <is>
          <t>Simple Syrup USP (85% w/v Sucrose)</t>
        </is>
      </c>
      <c r="H89" s="88" t="inlineStr">
        <is>
          <t>Elixir with 10-20% Alcohol cosolvent</t>
        </is>
      </c>
      <c r="I89" s="100" t="n">
        <v>1</v>
      </c>
      <c r="J89"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00" t="n"/>
      <c r="L89" s="88" t="inlineStr">
        <is>
          <t>Creams &amp; Ointments</t>
        </is>
      </c>
      <c r="M89" s="100" t="inlineStr">
        <is>
          <t>Product</t>
        </is>
      </c>
      <c r="N89" s="88" t="inlineStr">
        <is>
          <t>ข้อ 1 (PLE_CC1_Key_Rx20_UBU.md)</t>
        </is>
      </c>
      <c r="O89" s="100" t="inlineStr">
        <is>
          <t>Mock</t>
        </is>
      </c>
      <c r="P89" s="100" t="inlineStr">
        <is>
          <t>Mock Rx20 UBU</t>
        </is>
      </c>
      <c r="Q89" s="100" t="n"/>
    </row>
    <row r="90" ht="13.2" customHeight="1" s="49">
      <c r="A90" s="100" t="n">
        <v>100</v>
      </c>
      <c r="B90" s="88" t="inlineStr">
        <is>
          <t>เกี่ยวกับ tretinoic acid cream ข้อใดต่อไปนี้กล่าวถูกต้องตามหลักวิชาชีพเภสัชกรรม</t>
        </is>
      </c>
      <c r="C90" s="100" t="n"/>
      <c r="D90" s="88" t="inlineStr">
        <is>
          <t>Simple Syrup USP (85% w/v Sucrose)</t>
        </is>
      </c>
      <c r="E90" s="88" t="inlineStr">
        <is>
          <t>Elixir with 10-20% Alcohol cosolvent</t>
        </is>
      </c>
      <c r="F90" s="88" t="inlineStr">
        <is>
          <t>Flocculated Oral Suspension with Xanthan Gum</t>
        </is>
      </c>
      <c r="G90" s="88" t="inlineStr">
        <is>
          <t>Deflocculated Suspension formulation</t>
        </is>
      </c>
      <c r="H90" s="88" t="inlineStr">
        <is>
          <t>O/W Emulsion stabilized by Polysorbate 80 / Span 80</t>
        </is>
      </c>
      <c r="I90" s="100" t="n">
        <v>1</v>
      </c>
      <c r="J90"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00" t="n"/>
      <c r="L90" s="88" t="inlineStr">
        <is>
          <t>Creams &amp; Ointments</t>
        </is>
      </c>
      <c r="M90" s="100" t="inlineStr">
        <is>
          <t>Product</t>
        </is>
      </c>
      <c r="N90" s="88" t="inlineStr">
        <is>
          <t>ข้อ 4 (PLE_CC1_Key_Rx20_UBU.md)</t>
        </is>
      </c>
      <c r="O90" s="100" t="inlineStr">
        <is>
          <t>Mock</t>
        </is>
      </c>
      <c r="P90" s="100" t="inlineStr">
        <is>
          <t>Mock Rx20 UBU</t>
        </is>
      </c>
      <c r="Q90" s="100" t="n"/>
    </row>
    <row r="91" ht="13.2" customHeight="1" s="49">
      <c r="A91" s="100" t="n">
        <v>101</v>
      </c>
      <c r="B91" s="88" t="inlineStr">
        <is>
          <t>Betamethasone dipropionate cream</t>
        </is>
      </c>
      <c r="C91" s="100" t="n"/>
      <c r="D91" s="88" t="inlineStr">
        <is>
          <t>Acetretin = x</t>
        </is>
      </c>
      <c r="E91" s="88" t="inlineStr">
        <is>
          <t>MTX = x</t>
        </is>
      </c>
      <c r="F91" s="88" t="inlineStr">
        <is>
          <t>W/O Emulsion with Sorbitan monooleate</t>
        </is>
      </c>
      <c r="G91" s="88" t="inlineStr">
        <is>
          <t>Carbopol 940 hydrogel neutralized with Triethanolamine</t>
        </is>
      </c>
      <c r="H91" s="88" t="inlineStr">
        <is>
          <t>Oleaginous Ointment base (White Petrolatum)</t>
        </is>
      </c>
      <c r="I91" s="100" t="n">
        <v>2</v>
      </c>
      <c r="J91" s="88" t="inlineStr">
        <is>
          <t>✅ คำตอบที่ถูกต้อง: ข้อ ข. MTX = 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MTX = x 💡 คำอธิบายและเหตุผลทางเภสัชกรรม:
💡 คำอธิบายและเหตุผลทางเภสัชกรรม:
การเลือก MTX = 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(Acetretin = x): Acetretin = x ไม่ตรงกับข้อบ่งใช้หรือกลไกการออกฤทธิ์ที่ถูกต้องตาม Thai Pharmacopoeia / USP &lt;1&gt; GMP Guidelines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00" t="n"/>
      <c r="L91" s="88" t="inlineStr">
        <is>
          <t>Creams &amp; Ointments</t>
        </is>
      </c>
      <c r="M91" s="100" t="inlineStr">
        <is>
          <t>Product</t>
        </is>
      </c>
      <c r="N91" s="88" t="inlineStr">
        <is>
          <t>ข้อ 5 (PLE_CC1_Key_Rx20_UBU.md)</t>
        </is>
      </c>
      <c r="O91" s="100" t="inlineStr">
        <is>
          <t>Mock</t>
        </is>
      </c>
      <c r="P91" s="100" t="inlineStr">
        <is>
          <t>Mock Rx20 UBU</t>
        </is>
      </c>
      <c r="Q91" s="100" t="n"/>
    </row>
    <row r="92" ht="13.2" customHeight="1" s="49">
      <c r="A92" s="100" t="n">
        <v>102</v>
      </c>
      <c r="B92" s="88" t="inlineStr">
        <is>
          <t>เกี่ยวกับ tretinoic acid cream = x ข้อใดต่อไปนี้กล่าวถูกต้องตามหลักวิชาชีพเภสัชกรรม</t>
        </is>
      </c>
      <c r="C92" s="100" t="n"/>
      <c r="D92" s="88" t="inlineStr">
        <is>
          <t>Carbopol 940 hydrogel neutralized with Triethanolamine</t>
        </is>
      </c>
      <c r="E92" s="88" t="inlineStr">
        <is>
          <t>Oleaginous Ointment base (White Petrolatum)</t>
        </is>
      </c>
      <c r="F92" s="88" t="inlineStr">
        <is>
          <t>Absorption Ointment base (Lanolin USP)</t>
        </is>
      </c>
      <c r="G92" s="88" t="inlineStr">
        <is>
          <t>Fatty Suppository base (Hard Fat / Witepsol)</t>
        </is>
      </c>
      <c r="H92" s="88" t="inlineStr">
        <is>
          <t>Simple Syrup USP (85% w/v Sucrose)</t>
        </is>
      </c>
      <c r="I92" s="100" t="n">
        <v>1</v>
      </c>
      <c r="J92" s="88"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00" t="n"/>
      <c r="L92" s="88" t="inlineStr">
        <is>
          <t>Creams &amp; Ointments</t>
        </is>
      </c>
      <c r="M92" s="100" t="inlineStr">
        <is>
          <t>Product</t>
        </is>
      </c>
      <c r="N92" s="88" t="inlineStr">
        <is>
          <t>ข้อ 4 (PLE_CC1_Key_Rx20_UBU.md)</t>
        </is>
      </c>
      <c r="O92" s="100" t="inlineStr">
        <is>
          <t>Mock</t>
        </is>
      </c>
      <c r="P92" s="100" t="inlineStr">
        <is>
          <t>Mock Rx20 UBU</t>
        </is>
      </c>
      <c r="Q92" s="100" t="n"/>
    </row>
    <row r="93" ht="13.2" customHeight="1" s="49">
      <c r="A93" s="100" t="n">
        <v>103</v>
      </c>
      <c r="B93" s="88" t="inlineStr">
        <is>
          <t>Betamethasone dipropionate cream = C</t>
        </is>
      </c>
      <c r="C93" s="100" t="n"/>
      <c r="D93" s="88" t="inlineStr">
        <is>
          <t>Fatty Suppository base (Hard Fat / Witepsol)</t>
        </is>
      </c>
      <c r="E93" s="88" t="inlineStr">
        <is>
          <t>Simple Syrup USP (85% w/v Sucrose)</t>
        </is>
      </c>
      <c r="F93" s="88" t="inlineStr">
        <is>
          <t>Elixir with 10-20% Alcohol cosolvent</t>
        </is>
      </c>
      <c r="G93" s="88" t="inlineStr">
        <is>
          <t>Flocculated Oral Suspension with Xanthan Gum</t>
        </is>
      </c>
      <c r="H93" s="88" t="inlineStr">
        <is>
          <t>Deflocculated Suspension formulation</t>
        </is>
      </c>
      <c r="I93" s="100" t="n">
        <v>1</v>
      </c>
      <c r="J93"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00" t="n"/>
      <c r="L93" s="88" t="inlineStr">
        <is>
          <t>Creams &amp; Ointments</t>
        </is>
      </c>
      <c r="M93" s="100" t="inlineStr">
        <is>
          <t>Product</t>
        </is>
      </c>
      <c r="N93" s="88" t="inlineStr">
        <is>
          <t>ข้อ 5 (PLE_CC1_Key_Rx20_UBU.md)</t>
        </is>
      </c>
      <c r="O93" s="100" t="inlineStr">
        <is>
          <t>Mock</t>
        </is>
      </c>
      <c r="P93" s="100" t="inlineStr">
        <is>
          <t>Mock Rx20 UBU</t>
        </is>
      </c>
      <c r="Q93" s="100" t="n"/>
    </row>
    <row r="94" ht="13.2" customHeight="1" s="49">
      <c r="A94" s="100" t="n">
        <v>104</v>
      </c>
      <c r="B94" s="88" t="inlineStr">
        <is>
          <t>ไม่ได้ เพราะ Beta-sitosterol ไม่มีหมู่ hydroxyl ที่ตำแหน่ง 11 53 เอน:๋ \ 99 ให้ตำรับยา Triamcinolone มา มี Emulsifiers 10 %w/w ในตำรับ หาสูตรตำรับมาด้วย ปริมาณน้ำเยอะมากปริมาณของ Tween 80 และ Span ในตำรับว่าต้องใช้ปริมาณกี่ %w/w โดยกำหนดค่า require HLB ของตำรับเท่ากับ 10 และค่า HLB ของ Tween 80 เท่ากับ 15 และค่า HLB ของ Span 80 เท่ากับ 3</t>
        </is>
      </c>
      <c r="C94" s="100" t="n"/>
      <c r="D94" s="88" t="inlineStr">
        <is>
          <t>Flocculated Oral Suspension with Xanthan Gum</t>
        </is>
      </c>
      <c r="E94" s="88" t="inlineStr">
        <is>
          <t>Deflocculated Suspension formulation</t>
        </is>
      </c>
      <c r="F94" s="88" t="inlineStr">
        <is>
          <t>O/W Emulsion stabilized by Polysorbate 80 / Span 80</t>
        </is>
      </c>
      <c r="G94" s="88" t="inlineStr">
        <is>
          <t>W/O Emulsion with Sorbitan monooleate</t>
        </is>
      </c>
      <c r="H94" s="88" t="inlineStr">
        <is>
          <t>Carbopol 940 hydrogel neutralized with Triethanolamine</t>
        </is>
      </c>
      <c r="I94" s="100" t="n">
        <v>2</v>
      </c>
      <c r="J94" s="88" t="inlineStr">
        <is>
          <t>✅ คำตอบที่ถูกต้อง: ข้อ ข.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(Flocculated Oral Suspension with Xanthan Gum): Flocculated Oral Suspension with Xanthan Gum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00" t="n"/>
      <c r="L94" s="88" t="inlineStr">
        <is>
          <t>Emulsions</t>
        </is>
      </c>
      <c r="M94" s="100" t="inlineStr">
        <is>
          <t>Product</t>
        </is>
      </c>
      <c r="N94" s="88" t="inlineStr">
        <is>
          <t>ข้อ 5 (PLE_CC1_Key_Rx20_UBU.md)</t>
        </is>
      </c>
      <c r="O94" s="100" t="inlineStr">
        <is>
          <t>Mock</t>
        </is>
      </c>
      <c r="P94" s="100" t="inlineStr">
        <is>
          <t>Mock Rx20 UBU</t>
        </is>
      </c>
      <c r="Q94" s="100" t="n"/>
    </row>
    <row r="95" ht="13.2" customHeight="1" s="49">
      <c r="A95" s="100" t="n">
        <v>105</v>
      </c>
      <c r="B95" s="88" t="inlineStr">
        <is>
          <t>Tween 80 เท่ากับ 56 % และ Span 80 เท่ากับ 44 %</t>
        </is>
      </c>
      <c r="C95" s="100" t="n"/>
      <c r="D95" s="88" t="inlineStr">
        <is>
          <t>W/O Emulsion with Sorbitan monooleate</t>
        </is>
      </c>
      <c r="E95" s="88" t="inlineStr">
        <is>
          <t>Carbopol 940 hydrogel neutralized with Triethanolamine</t>
        </is>
      </c>
      <c r="F95" s="88" t="inlineStr">
        <is>
          <t>Oleaginous Ointment base (White Petrolatum)</t>
        </is>
      </c>
      <c r="G95" s="88" t="inlineStr">
        <is>
          <t>Absorption Ointment base (Lanolin USP)</t>
        </is>
      </c>
      <c r="H95" s="88" t="inlineStr">
        <is>
          <t>Fatty Suppository base (Hard Fat / Witepsol)</t>
        </is>
      </c>
      <c r="I95" s="100" t="n">
        <v>1</v>
      </c>
      <c r="J95"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00" t="n"/>
      <c r="L95" s="88" t="inlineStr">
        <is>
          <t>Emulsions</t>
        </is>
      </c>
      <c r="M95" s="100" t="inlineStr">
        <is>
          <t>Product</t>
        </is>
      </c>
      <c r="N95" s="88" t="inlineStr">
        <is>
          <t>ข้อ 1 (PLE_CC1_Key_Rx20_UBU.md)</t>
        </is>
      </c>
      <c r="O95" s="100" t="inlineStr">
        <is>
          <t>Mock</t>
        </is>
      </c>
      <c r="P95" s="100" t="inlineStr">
        <is>
          <t>Mock Rx20 UBU</t>
        </is>
      </c>
      <c r="Q95" s="100" t="n"/>
    </row>
    <row r="96" ht="13.2" customHeight="1" s="49">
      <c r="A96" s="100" t="n">
        <v>106</v>
      </c>
      <c r="B96" s="88" t="inlineStr">
        <is>
          <t>Tween 80 เท่ากับ 7 % และ Span 80 เท่ากับ 5 %</t>
        </is>
      </c>
      <c r="C96" s="100" t="n"/>
      <c r="D96" s="88" t="inlineStr">
        <is>
          <t>Absorption Ointment base (Lanolin USP)</t>
        </is>
      </c>
      <c r="E96" s="88" t="inlineStr">
        <is>
          <t>Fatty Suppository base (Hard Fat / Witepsol)</t>
        </is>
      </c>
      <c r="F96" s="88" t="inlineStr">
        <is>
          <t>Simple Syrup USP (85% w/v Sucrose)</t>
        </is>
      </c>
      <c r="G96" s="88" t="inlineStr">
        <is>
          <t>Elixir with 10-20% Alcohol cosolvent</t>
        </is>
      </c>
      <c r="H96" s="88" t="inlineStr">
        <is>
          <t>Flocculated Oral Suspension with Xanthan Gum</t>
        </is>
      </c>
      <c r="I96" s="100" t="n">
        <v>1</v>
      </c>
      <c r="J96"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00" t="n"/>
      <c r="L96" s="88" t="inlineStr">
        <is>
          <t>Emulsions</t>
        </is>
      </c>
      <c r="M96" s="100" t="inlineStr">
        <is>
          <t>Product</t>
        </is>
      </c>
      <c r="N96" s="88" t="inlineStr">
        <is>
          <t>ข้อ 2 (PLE_CC1_Key_Rx20_UBU.md)</t>
        </is>
      </c>
      <c r="O96" s="100" t="inlineStr">
        <is>
          <t>Mock</t>
        </is>
      </c>
      <c r="P96" s="100" t="inlineStr">
        <is>
          <t>Mock Rx20 UBU</t>
        </is>
      </c>
      <c r="Q96" s="100" t="n"/>
    </row>
    <row r="97" ht="13.2" customHeight="1" s="49">
      <c r="A97" s="100" t="n">
        <v>107</v>
      </c>
      <c r="B97" s="88" t="inlineStr">
        <is>
          <t>Tween 80 เท่ากับ 5.6 % และ Span 80 เท่ากับ 4.4 %</t>
        </is>
      </c>
      <c r="C97" s="100" t="n"/>
      <c r="D97" s="88" t="inlineStr">
        <is>
          <t>Elixir with 10-20% Alcohol cosolvent</t>
        </is>
      </c>
      <c r="E97" s="88" t="inlineStr">
        <is>
          <t>Flocculated Oral Suspension with Xanthan Gum</t>
        </is>
      </c>
      <c r="F97" s="88" t="inlineStr">
        <is>
          <t>Deflocculated Suspension formulation</t>
        </is>
      </c>
      <c r="G97" s="88" t="inlineStr">
        <is>
          <t>O/W Emulsion stabilized by Polysorbate 80 / Span 80</t>
        </is>
      </c>
      <c r="H97" s="88" t="inlineStr">
        <is>
          <t>W/O Emulsion with Sorbitan monooleate</t>
        </is>
      </c>
      <c r="I97" s="100" t="n">
        <v>1</v>
      </c>
      <c r="J97" s="88"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00" t="n"/>
      <c r="L97" s="88" t="inlineStr">
        <is>
          <t>Emulsions</t>
        </is>
      </c>
      <c r="M97" s="100" t="inlineStr">
        <is>
          <t>Product</t>
        </is>
      </c>
      <c r="N97" s="88" t="inlineStr">
        <is>
          <t>ข้อ 3 (PLE_CC1_Key_Rx20_UBU.md)</t>
        </is>
      </c>
      <c r="O97" s="100" t="inlineStr">
        <is>
          <t>Mock</t>
        </is>
      </c>
      <c r="P97" s="100" t="inlineStr">
        <is>
          <t>Mock Rx20 UBU</t>
        </is>
      </c>
      <c r="Q97" s="100" t="n"/>
    </row>
    <row r="98" ht="13.2" customHeight="1" s="49">
      <c r="A98" s="100" t="n">
        <v>108</v>
      </c>
      <c r="B98" s="88" t="inlineStr">
        <is>
          <t>Tween 80 เท่ากับ 5.8 % และ Span 80 เท่ากับ 4.2 %</t>
        </is>
      </c>
      <c r="C98" s="100" t="n"/>
      <c r="D98" s="88" t="inlineStr">
        <is>
          <t>O/W Emulsion stabilized by Polysorbate 80 / Span 80</t>
        </is>
      </c>
      <c r="E98" s="88" t="inlineStr">
        <is>
          <t>W/O Emulsion with Sorbitan monooleate</t>
        </is>
      </c>
      <c r="F98" s="88" t="inlineStr">
        <is>
          <t>Carbopol 940 hydrogel neutralized with Triethanolamine</t>
        </is>
      </c>
      <c r="G98" s="88" t="inlineStr">
        <is>
          <t>Oleaginous Ointment base (White Petrolatum)</t>
        </is>
      </c>
      <c r="H98" s="88" t="inlineStr">
        <is>
          <t>Absorption Ointment base (Lanolin USP)</t>
        </is>
      </c>
      <c r="I98" s="100" t="n">
        <v>1</v>
      </c>
      <c r="J98"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00" t="n"/>
      <c r="L98" s="88" t="inlineStr">
        <is>
          <t>Emulsions</t>
        </is>
      </c>
      <c r="M98" s="100" t="inlineStr">
        <is>
          <t>Product</t>
        </is>
      </c>
      <c r="N98" s="88" t="inlineStr">
        <is>
          <t>ข้อ 4 (PLE_CC1_Key_Rx20_UBU.md)</t>
        </is>
      </c>
      <c r="O98" s="100" t="inlineStr">
        <is>
          <t>Mock</t>
        </is>
      </c>
      <c r="P98" s="100" t="inlineStr">
        <is>
          <t>Mock Rx20 UBU</t>
        </is>
      </c>
      <c r="Q98" s="100" t="n"/>
    </row>
    <row r="99" ht="13.2" customHeight="1" s="49">
      <c r="A99" s="100" t="n">
        <v>109</v>
      </c>
      <c r="B99" s="88" t="inlineStr">
        <is>
          <t>Tween 80 เท่ากับ 4.2 % และ Span 80 เท่ากับ 5.8 % &amp; Tweer 1 / -1 / Span 3 - - ิ → เหง้าSpr alliqout technique Tween80 = 7/12 x 10 = 5.83 % Span = 5/12 x 10 = 4.17 %</t>
        </is>
      </c>
      <c r="C99" s="100" t="n"/>
      <c r="D99" s="88" t="inlineStr">
        <is>
          <t>Oleaginous Ointment base (White Petrolatum)</t>
        </is>
      </c>
      <c r="E99" s="88" t="inlineStr">
        <is>
          <t>Absorption Ointment base (Lanolin USP)</t>
        </is>
      </c>
      <c r="F99" s="88" t="inlineStr">
        <is>
          <t>Fatty Suppository base (Hard Fat / Witepsol)</t>
        </is>
      </c>
      <c r="G99" s="88" t="inlineStr">
        <is>
          <t>Simple Syrup USP (85% w/v Sucrose)</t>
        </is>
      </c>
      <c r="H99" s="88" t="inlineStr">
        <is>
          <t>Elixir with 10-20% Alcohol cosolvent</t>
        </is>
      </c>
      <c r="I99" s="100" t="n">
        <v>5</v>
      </c>
      <c r="J99" s="88"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00" t="n"/>
      <c r="L99" s="88" t="inlineStr">
        <is>
          <t>Emulsions</t>
        </is>
      </c>
      <c r="M99" s="100" t="inlineStr">
        <is>
          <t>Product</t>
        </is>
      </c>
      <c r="N99" s="88" t="inlineStr">
        <is>
          <t>ข้อ 5 (PLE_CC1_Key_Rx20_UBU.md)</t>
        </is>
      </c>
      <c r="O99" s="100" t="inlineStr">
        <is>
          <t>Mock</t>
        </is>
      </c>
      <c r="P99" s="100" t="inlineStr">
        <is>
          <t>Mock Rx20 UBU</t>
        </is>
      </c>
      <c r="Q99" s="100" t="n"/>
    </row>
    <row r="100" ht="13.2" customHeight="1" s="49">
      <c r="A100" s="100" t="n">
        <v>110</v>
      </c>
      <c r="B100" s="88" t="inlineStr">
        <is>
          <t>O/W เนื่องจากตำรับดังกล่าวมีส่วนของวัฏภาคน้ำสูงกว่าวัฏภาคน้ำมัน และมีค่า HLB ของ Emulsifier ที่สูง</t>
        </is>
      </c>
      <c r="C100" s="100" t="n"/>
      <c r="D100" s="88" t="inlineStr">
        <is>
          <t>Simple Syrup USP (85% w/v Sucrose)</t>
        </is>
      </c>
      <c r="E100" s="88" t="inlineStr">
        <is>
          <t>Elixir with 10-20% Alcohol cosolvent</t>
        </is>
      </c>
      <c r="F100" s="88" t="inlineStr">
        <is>
          <t>Flocculated Oral Suspension with Xanthan Gum</t>
        </is>
      </c>
      <c r="G100" s="88" t="inlineStr">
        <is>
          <t>Deflocculated Suspension formulation</t>
        </is>
      </c>
      <c r="H100" s="88" t="inlineStr">
        <is>
          <t>O/W Emulsion stabilized by Polysorbate 80 / Span 80</t>
        </is>
      </c>
      <c r="I100" s="100" t="n">
        <v>1</v>
      </c>
      <c r="J100" s="88"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100" t="n"/>
      <c r="L100" s="88" t="inlineStr">
        <is>
          <t>Emulsions</t>
        </is>
      </c>
      <c r="M100" s="100" t="inlineStr">
        <is>
          <t>Product</t>
        </is>
      </c>
      <c r="N100" s="88" t="inlineStr">
        <is>
          <t>ข้อ 1 (PLE_CC1_Key_Rx20_UBU.md)</t>
        </is>
      </c>
      <c r="O100" s="100" t="inlineStr">
        <is>
          <t>Mock</t>
        </is>
      </c>
      <c r="P100" s="100" t="inlineStr">
        <is>
          <t>Mock Rx20 UBU</t>
        </is>
      </c>
      <c r="Q100" s="100" t="n"/>
    </row>
    <row r="101" ht="13.2" customHeight="1" s="49">
      <c r="A101" s="100" t="n">
        <v>111</v>
      </c>
      <c r="B101" s="88" t="inlineStr">
        <is>
          <t>W/O เนื่องจากตำรับดังกล่าวมีส่วนของวัฏภาคน้ำมันสูงกว่าวัฏภาคน้ำ และมีค่า HLB ของ Emulsifier ที่สูง</t>
        </is>
      </c>
      <c r="C101" s="100" t="n"/>
      <c r="D101" s="88" t="inlineStr">
        <is>
          <t>Deflocculated Suspension formulation</t>
        </is>
      </c>
      <c r="E101" s="88" t="inlineStr">
        <is>
          <t>O/W Emulsion stabilized by Polysorbate 80 / Span 80</t>
        </is>
      </c>
      <c r="F101" s="88" t="inlineStr">
        <is>
          <t>W/O Emulsion with Sorbitan monooleate</t>
        </is>
      </c>
      <c r="G101" s="88" t="inlineStr">
        <is>
          <t>Carbopol 940 hydrogel neutralized with Triethanolamine</t>
        </is>
      </c>
      <c r="H101" s="88" t="inlineStr">
        <is>
          <t>Oleaginous Ointment base (White Petrolatum)</t>
        </is>
      </c>
      <c r="I101" s="100" t="n">
        <v>1</v>
      </c>
      <c r="J101"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100" t="n"/>
      <c r="L101" s="88" t="inlineStr">
        <is>
          <t>Emulsions</t>
        </is>
      </c>
      <c r="M101" s="100" t="inlineStr">
        <is>
          <t>Product</t>
        </is>
      </c>
      <c r="N101" s="88" t="inlineStr">
        <is>
          <t>ข้อ 3 (PLE_CC1_Key_Rx20_UBU.md)</t>
        </is>
      </c>
      <c r="O101" s="100" t="inlineStr">
        <is>
          <t>Mock</t>
        </is>
      </c>
      <c r="P101" s="100" t="inlineStr">
        <is>
          <t>Mock Rx20 UBU</t>
        </is>
      </c>
      <c r="Q101" s="100" t="n"/>
    </row>
    <row r="102" ht="13.2" customHeight="1" s="49">
      <c r="A102" s="100" t="n">
        <v>112</v>
      </c>
      <c r="B102" s="88" t="inlineStr">
        <is>
          <t>เนื่องจากตำรับดังกล่าวมีการใช้ Tween และ Span ซึ่งเป็น Emulsifier ชนิด Non-ionic surfactant Emulsifier ที่สูง</t>
        </is>
      </c>
      <c r="C102" s="100" t="n"/>
      <c r="D102" s="88" t="inlineStr">
        <is>
          <t>Carbopol 940 hydrogel neutralized with Triethanolamine</t>
        </is>
      </c>
      <c r="E102" s="88" t="inlineStr">
        <is>
          <t>Oleaginous Ointment base (White Petrolatum)</t>
        </is>
      </c>
      <c r="F102" s="88" t="inlineStr">
        <is>
          <t>Absorption Ointment base (Lanolin USP)</t>
        </is>
      </c>
      <c r="G102" s="88" t="inlineStr">
        <is>
          <t>Fatty Suppository base (Hard Fat / Witepsol)</t>
        </is>
      </c>
      <c r="H102" s="88" t="inlineStr">
        <is>
          <t>Simple Syrup USP (85% w/v Sucrose)</t>
        </is>
      </c>
      <c r="I102" s="100" t="n">
        <v>4</v>
      </c>
      <c r="J102" s="88" t="inlineStr">
        <is>
          <t>✅ คำตอบที่ถูกต้อง: ข้อ ง.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100" t="n"/>
      <c r="L102" s="88" t="inlineStr">
        <is>
          <t>Emulsions</t>
        </is>
      </c>
      <c r="M102" s="100" t="inlineStr">
        <is>
          <t>Product</t>
        </is>
      </c>
      <c r="N102" s="88" t="inlineStr">
        <is>
          <t>ข้อ 5 (PLE_CC1_Key_Rx20_UBU.md)</t>
        </is>
      </c>
      <c r="O102" s="100" t="inlineStr">
        <is>
          <t>Mock</t>
        </is>
      </c>
      <c r="P102" s="100" t="inlineStr">
        <is>
          <t>Mock Rx20 UBU</t>
        </is>
      </c>
      <c r="Q102" s="100" t="n"/>
    </row>
    <row r="103" ht="13.2" customHeight="1" s="49">
      <c r="A103" s="100" t="n">
        <v>113</v>
      </c>
      <c r="B103" s="88" t="inlineStr">
        <is>
          <t>ยาครีมอิมัลชันที่แยกชั้นออกจากกัน</t>
        </is>
      </c>
      <c r="C103" s="100" t="n"/>
      <c r="D103" s="88" t="inlineStr">
        <is>
          <t>Fatty Suppository base (Hard Fat / Witepsol)</t>
        </is>
      </c>
      <c r="E103" s="88" t="inlineStr">
        <is>
          <t>Simple Syrup USP (85% w/v Sucrose)</t>
        </is>
      </c>
      <c r="F103" s="88" t="inlineStr">
        <is>
          <t>Elixir with 10-20% Alcohol cosolvent</t>
        </is>
      </c>
      <c r="G103" s="88" t="inlineStr">
        <is>
          <t>Flocculated Oral Suspension with Xanthan Gum</t>
        </is>
      </c>
      <c r="H103" s="88" t="inlineStr">
        <is>
          <t>Deflocculated Suspension formulation</t>
        </is>
      </c>
      <c r="I103" s="100" t="n">
        <v>1</v>
      </c>
      <c r="J103"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100" t="n"/>
      <c r="L103" s="88" t="inlineStr">
        <is>
          <t>Creams &amp; Ointments</t>
        </is>
      </c>
      <c r="M103" s="100" t="inlineStr">
        <is>
          <t>Product</t>
        </is>
      </c>
      <c r="N103" s="88" t="inlineStr">
        <is>
          <t>ข้อ 1 (PLE_CC1_Key_Rx20_UBU.md)</t>
        </is>
      </c>
      <c r="O103" s="100" t="inlineStr">
        <is>
          <t>Mock</t>
        </is>
      </c>
      <c r="P103" s="100" t="inlineStr">
        <is>
          <t>Mock Rx20 UBU</t>
        </is>
      </c>
      <c r="Q103" s="100" t="n"/>
    </row>
    <row r="104" ht="13.2" customHeight="1" s="49">
      <c r="A104" s="100" t="n">
        <v>114</v>
      </c>
      <c r="B104" s="88" t="inlineStr">
        <is>
          <t>การศึกษาทางพฤกษเคมี พบว่าผลการทดลองผ่าน Mayer’s test ให้ผลเป็นสีครีม และ Dragendorff’s test ได้เป็นตะกอนสีส้ม สารพฤกษเคมีควรจะเป็นสารใด แWXงมาจนโรคYวน?</t>
        </is>
      </c>
      <c r="C104" s="100" t="n"/>
      <c r="D104" s="88" t="inlineStr">
        <is>
          <t>Flocculated Oral Suspension with Xanthan Gum</t>
        </is>
      </c>
      <c r="E104" s="88" t="inlineStr">
        <is>
          <t>Deflocculated Suspension formulation</t>
        </is>
      </c>
      <c r="F104" s="88" t="inlineStr">
        <is>
          <t>O/W Emulsion stabilized by Polysorbate 80 / Span 80</t>
        </is>
      </c>
      <c r="G104" s="88" t="inlineStr">
        <is>
          <t>W/O Emulsion with Sorbitan monooleate</t>
        </is>
      </c>
      <c r="H104" s="88" t="inlineStr">
        <is>
          <t>Carbopol 940 hydrogel neutralized with Triethanolamine</t>
        </is>
      </c>
      <c r="I104" s="100" t="n">
        <v>1</v>
      </c>
      <c r="J104"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100" t="n"/>
      <c r="L104" s="88" t="inlineStr">
        <is>
          <t>Creams &amp; Ointments</t>
        </is>
      </c>
      <c r="M104" s="100" t="inlineStr">
        <is>
          <t>Product</t>
        </is>
      </c>
      <c r="N104" s="88" t="inlineStr">
        <is>
          <t>ข้อ 4 (PLE_CC1_Key_Rx20_UBU.md)</t>
        </is>
      </c>
      <c r="O104" s="100" t="inlineStr">
        <is>
          <t>Mock</t>
        </is>
      </c>
      <c r="P104" s="100" t="inlineStr">
        <is>
          <t>Mock Rx20 UBU</t>
        </is>
      </c>
      <c r="Q104" s="100" t="n"/>
    </row>
    <row r="105" ht="13.2" customHeight="1" s="49">
      <c r="A105" s="100" t="n">
        <v>115</v>
      </c>
      <c r="B105" s="88" t="inlineStr">
        <is>
          <t>Reducing sugar Mayer’s test ให้ผลเป็นสีครีม และ Dragendorff’s test ได้เป็นตะกอนสีส้ม คือผลการทดสอบสารกลุ่ม Alkaloids</t>
        </is>
      </c>
      <c r="C105" s="100" t="n"/>
      <c r="D105" s="88" t="inlineStr">
        <is>
          <t>W/O Emulsion with Sorbitan monooleate</t>
        </is>
      </c>
      <c r="E105" s="88" t="inlineStr">
        <is>
          <t>Carbopol 940 hydrogel neutralized with Triethanolamine</t>
        </is>
      </c>
      <c r="F105" s="88" t="inlineStr">
        <is>
          <t>Oleaginous Ointment base (White Petrolatum)</t>
        </is>
      </c>
      <c r="G105" s="88" t="inlineStr">
        <is>
          <t>Absorption Ointment base (Lanolin USP)</t>
        </is>
      </c>
      <c r="H105" s="88" t="inlineStr">
        <is>
          <t>Fatty Suppository base (Hard Fat / Witepsol)</t>
        </is>
      </c>
      <c r="I105" s="100" t="n">
        <v>1</v>
      </c>
      <c r="J105"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100" t="n"/>
      <c r="L105" s="88" t="inlineStr">
        <is>
          <t>Creams &amp; Ointments</t>
        </is>
      </c>
      <c r="M105" s="100" t="inlineStr">
        <is>
          <t>Product</t>
        </is>
      </c>
      <c r="N105" s="88" t="inlineStr">
        <is>
          <t>ข้อ 5 (PLE_CC1_Key_Rx20_UBU.md)</t>
        </is>
      </c>
      <c r="O105" s="100" t="inlineStr">
        <is>
          <t>Mock</t>
        </is>
      </c>
      <c r="P105" s="100" t="inlineStr">
        <is>
          <t>Mock Rx20 UBU</t>
        </is>
      </c>
      <c r="Q105" s="100" t="n"/>
    </row>
    <row r="106" ht="13.2" customHeight="1" s="49">
      <c r="A106" s="100" t="n">
        <v>116</v>
      </c>
      <c r="B106" s="88" t="inlineStr">
        <is>
          <t>เป็น noninonic surfactant เพื่อเลียนแบบสภาวะในกระเพาะอาหาร</t>
        </is>
      </c>
      <c r="C106" s="100" t="n"/>
      <c r="D106" s="88" t="inlineStr">
        <is>
          <t>Absorption Ointment base (Lanolin USP)</t>
        </is>
      </c>
      <c r="E106" s="88" t="inlineStr">
        <is>
          <t>Fatty Suppository base (Hard Fat / Witepsol)</t>
        </is>
      </c>
      <c r="F106" s="88" t="inlineStr">
        <is>
          <t>Simple Syrup USP (85% w/v Sucrose)</t>
        </is>
      </c>
      <c r="G106" s="88" t="inlineStr">
        <is>
          <t>Elixir with 10-20% Alcohol cosolvent</t>
        </is>
      </c>
      <c r="H106" s="88" t="inlineStr">
        <is>
          <t>Flocculated Oral Suspension with Xanthan Gum</t>
        </is>
      </c>
      <c r="I106" s="100" t="n">
        <v>1</v>
      </c>
      <c r="J106" s="88"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100" t="n"/>
      <c r="L106" s="88" t="inlineStr">
        <is>
          <t>Emulsions</t>
        </is>
      </c>
      <c r="M106" s="100" t="inlineStr">
        <is>
          <t>Product</t>
        </is>
      </c>
      <c r="N106" s="88" t="inlineStr">
        <is>
          <t>ข้อ 1 (PLE_CC1_Key_Rx20_UBU.md)</t>
        </is>
      </c>
      <c r="O106" s="100" t="inlineStr">
        <is>
          <t>Mock</t>
        </is>
      </c>
      <c r="P106" s="100" t="inlineStr">
        <is>
          <t>Mock Rx20 UBU</t>
        </is>
      </c>
      <c r="Q106" s="100" t="n"/>
    </row>
    <row r="107" ht="13.2" customHeight="1" s="49">
      <c r="A107" s="100" t="n">
        <v>117</v>
      </c>
      <c r="B107" s="88" t="inlineStr">
        <is>
          <t>ตำรับ phenylephrine และ Brompheniramine มา ให้ค่าการละลายของทั้ง 2 ตัวมา (freely soluble ใน.... ประมาณนี้) ในตำรับมี simple syrup, sorbitol, glycerine, purified water ประมาณนี่แหละ แล้วให้เรียง order of mixing ให้ถูกต้อง ตอบ 1088 8.9 0.35032 0.3- 0.64 /</t>
        </is>
      </c>
      <c r="C107" s="100" t="n"/>
      <c r="D107" s="88" t="inlineStr">
        <is>
          <t>Elixir with 10-20% Alcohol cosolvent</t>
        </is>
      </c>
      <c r="E107" s="88" t="inlineStr">
        <is>
          <t>Flocculated Oral Suspension with Xanthan Gum</t>
        </is>
      </c>
      <c r="F107" s="88" t="inlineStr">
        <is>
          <t>Deflocculated Suspension formulation</t>
        </is>
      </c>
      <c r="G107" s="88" t="inlineStr">
        <is>
          <t>O/W Emulsion stabilized by Polysorbate 80 / Span 80</t>
        </is>
      </c>
      <c r="H107" s="88" t="inlineStr">
        <is>
          <t>W/O Emulsion with Sorbitan monooleate</t>
        </is>
      </c>
      <c r="I107" s="100" t="n">
        <v>1</v>
      </c>
      <c r="J107" s="88" t="inlineStr">
        <is>
          <t>✅ คำตอบที่ถูกต้อง: ข้อ ก. Elixir with 10-20% Alcohol cosolvent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100" t="n"/>
      <c r="L107" s="88" t="inlineStr">
        <is>
          <t>Solutions, Syrups &amp; Elixirs</t>
        </is>
      </c>
      <c r="M107" s="100" t="inlineStr">
        <is>
          <t>Product</t>
        </is>
      </c>
      <c r="N107" s="88" t="inlineStr">
        <is>
          <t>ข้อ 73 (PLE_CC1_Key_Rx20_UBU.md)</t>
        </is>
      </c>
      <c r="O107" s="100" t="inlineStr">
        <is>
          <t>Mock</t>
        </is>
      </c>
      <c r="P107" s="100" t="inlineStr">
        <is>
          <t>Mock Rx20 UBU</t>
        </is>
      </c>
      <c r="Q107" s="100" t="n"/>
    </row>
    <row r="108" ht="13.2" customHeight="1" s="49">
      <c r="A108" s="100" t="n">
        <v>118</v>
      </c>
      <c r="B108" s="88" t="inlineStr">
        <is>
          <t>Surfactants: - Anionic surfactants: Sodium laurate, Sodium sterate, Magnesium sterate, Calcium oleate, Triethanolamine oleate, Sodium lauryl sulfate (SLS), Sodium lauryl sulfate (SLS) - Cationic surfactants: Benzalkonium - Amphoteric surfactants: lecithin, polypeptide, proteins - Nonionic surfactants: Sorbitan esters (Spanห), Polysorbate (Tweenห), Poloxamer</t>
        </is>
      </c>
      <c r="C108" s="100" t="n"/>
      <c r="D108" s="88" t="inlineStr">
        <is>
          <t>O/W Emulsion stabilized by Polysorbate 80 / Span 80</t>
        </is>
      </c>
      <c r="E108" s="88" t="inlineStr">
        <is>
          <t>W/O Emulsion with Sorbitan monooleate</t>
        </is>
      </c>
      <c r="F108" s="88" t="inlineStr">
        <is>
          <t>Carbopol 940 hydrogel neutralized with Triethanolamine</t>
        </is>
      </c>
      <c r="G108" s="88" t="inlineStr">
        <is>
          <t>Oleaginous Ointment base (White Petrolatum)</t>
        </is>
      </c>
      <c r="H108" s="88" t="inlineStr">
        <is>
          <t>Absorption Ointment base (Lanolin USP)</t>
        </is>
      </c>
      <c r="I108" s="100" t="n">
        <v>1</v>
      </c>
      <c r="J108" s="88"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100" t="n"/>
      <c r="L108" s="88" t="inlineStr">
        <is>
          <t>Emulsions</t>
        </is>
      </c>
      <c r="M108" s="100" t="inlineStr">
        <is>
          <t>Product</t>
        </is>
      </c>
      <c r="N108" s="88" t="inlineStr">
        <is>
          <t>ข้อ 1 (PLE_CC1_Key_Rx20_UBU.md)</t>
        </is>
      </c>
      <c r="O108" s="100" t="inlineStr">
        <is>
          <t>Mock</t>
        </is>
      </c>
      <c r="P108" s="100" t="inlineStr">
        <is>
          <t>Mock Rx20 UBU</t>
        </is>
      </c>
      <c r="Q108" s="100" t="n"/>
    </row>
    <row r="109" ht="13.2" customHeight="1" s="49">
      <c r="A109" s="100" t="n">
        <v>119</v>
      </c>
      <c r="B109" s="88" t="inlineStr">
        <is>
          <t>Hydrophilic colloids: acacia, tragacanth, pectic, sodium alginate, gelatin, Cellulose derivative( Methylcellulose, sodium carboxy methylcellulose, ethylcellulose</t>
        </is>
      </c>
      <c r="C109" s="100" t="n"/>
      <c r="D109" s="88" t="inlineStr">
        <is>
          <t>Oleaginous Ointment base (White Petrolatum)</t>
        </is>
      </c>
      <c r="E109" s="88" t="inlineStr">
        <is>
          <t>Absorption Ointment base (Lanolin USP)</t>
        </is>
      </c>
      <c r="F109" s="88" t="inlineStr">
        <is>
          <t>Fatty Suppository base (Hard Fat / Witepsol)</t>
        </is>
      </c>
      <c r="G109" s="88" t="inlineStr">
        <is>
          <t>Simple Syrup USP (85% w/v Sucrose)</t>
        </is>
      </c>
      <c r="H109" s="88" t="inlineStr">
        <is>
          <t>Elixir with 10-20% Alcohol cosolvent</t>
        </is>
      </c>
      <c r="I109" s="100" t="n">
        <v>1</v>
      </c>
      <c r="J109"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100" t="n"/>
      <c r="L109" s="88" t="inlineStr">
        <is>
          <t>Gels</t>
        </is>
      </c>
      <c r="M109" s="100" t="inlineStr">
        <is>
          <t>Product</t>
        </is>
      </c>
      <c r="N109" s="88" t="inlineStr">
        <is>
          <t>ข้อ 2 (PLE_CC1_Key_Rx20_UBU.md)</t>
        </is>
      </c>
      <c r="O109" s="100" t="inlineStr">
        <is>
          <t>Mock</t>
        </is>
      </c>
      <c r="P109" s="100" t="inlineStr">
        <is>
          <t>Mock Rx20 UBU</t>
        </is>
      </c>
      <c r="Q109" s="100" t="n"/>
    </row>
    <row r="110" ht="13.2" customHeight="1" s="49">
      <c r="A110" s="100" t="n">
        <v>120</v>
      </c>
      <c r="B110" s="88" t="inlineStr">
        <is>
          <t>หากผู้ป่วยนำใบสั่งยาข$างต$นมาซื้อยาทีโรงพยาบาล แตGที่ร$านยาของทGานไมGมียาดังกลGาว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medroxyprogesterone acetate ได$ผงยาออกเปญน 5 ขนาดดังตGอไปนี้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110" s="100" t="n"/>
      <c r="D110" s="88" t="inlineStr">
        <is>
          <t>Simple Syrup USP (85% w/v Sucrose)</t>
        </is>
      </c>
      <c r="E110" s="88" t="inlineStr">
        <is>
          <t>Elixir with 10-20% Alcohol cosolvent</t>
        </is>
      </c>
      <c r="F110" s="88" t="inlineStr">
        <is>
          <t>Flocculated Oral Suspension with Xanthan Gum</t>
        </is>
      </c>
      <c r="G110" s="88" t="inlineStr">
        <is>
          <t>Deflocculated Suspension formulation</t>
        </is>
      </c>
      <c r="H110" s="88" t="inlineStr">
        <is>
          <t>O/W Emulsion stabilized by Polysorbate 80 / Span 80</t>
        </is>
      </c>
      <c r="I110" s="100" t="n">
        <v>3</v>
      </c>
      <c r="J110" s="88" t="inlineStr">
        <is>
          <t>✅ คำตอบที่ถูกต้อง: ข้อ ค.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(Simple Syrup USP (85% w/v Sucrose)): Simple Syrup USP (85% w/v Sucrose) ไม่ตรงกับข้อบ่งใช้หรือกลไกการออกฤทธิ์ที่ถูกต้องตาม Thai Pharmacopoeia / USP &lt;1&gt; GMP Guidelines
• ข้อ ข. (Elixir with 10-20% Alcohol cosolvent): IR (Infrared) spectroscopy วิเคราะห์ functional groups จาก stretching/bending vibrations C=O ~1700 cm-1, O-H ~3200-3550 cm-1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100" t="n"/>
      <c r="L110" s="88" t="inlineStr">
        <is>
          <t>Creams &amp; Ointments</t>
        </is>
      </c>
      <c r="M110" s="100" t="inlineStr">
        <is>
          <t>Product</t>
        </is>
      </c>
      <c r="N110" s="88" t="inlineStr">
        <is>
          <t>ข้อ 44 (PLE_CC1_Key_Rx20_UBU.md)</t>
        </is>
      </c>
      <c r="O110" s="100" t="inlineStr">
        <is>
          <t>Mock</t>
        </is>
      </c>
      <c r="P110" s="100" t="inlineStr">
        <is>
          <t>Mock Rx20 UBU</t>
        </is>
      </c>
      <c r="Q110" s="100" t="n"/>
    </row>
    <row r="111" ht="13.2" customHeight="1" s="49">
      <c r="A111" s="100" t="n">
        <v>121</v>
      </c>
      <c r="B111" s="88" t="inlineStr">
        <is>
          <t>วิทยุโฆษณาชุมชน โฆษณาวGา .” รักษาสิว นึกถึง clindamycin gel” ทำได$หรือไมG</t>
        </is>
      </c>
      <c r="C111" s="100" t="n"/>
      <c r="D111" s="88" t="inlineStr">
        <is>
          <t>Deflocculated Suspension formulation</t>
        </is>
      </c>
      <c r="E111" s="88" t="inlineStr">
        <is>
          <t>O/W Emulsion stabilized by Polysorbate 80 / Span 80</t>
        </is>
      </c>
      <c r="F111" s="88" t="inlineStr">
        <is>
          <t>W/O Emulsion with Sorbitan monooleate</t>
        </is>
      </c>
      <c r="G111" s="88" t="inlineStr">
        <is>
          <t>Carbopol 940 hydrogel neutralized with Triethanolamine</t>
        </is>
      </c>
      <c r="H111" s="88" t="inlineStr">
        <is>
          <t>Oleaginous Ointment base (White Petrolatum)</t>
        </is>
      </c>
      <c r="I111" s="100" t="n">
        <v>1</v>
      </c>
      <c r="J111" s="88"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100" t="n"/>
      <c r="L111" s="88" t="inlineStr">
        <is>
          <t>Gels</t>
        </is>
      </c>
      <c r="M111" s="100" t="inlineStr">
        <is>
          <t>Product</t>
        </is>
      </c>
      <c r="N111" s="88" t="inlineStr">
        <is>
          <t>ข้อ 9 (PLE_CC1_Key_Rx20_UBU.md)</t>
        </is>
      </c>
      <c r="O111" s="100" t="inlineStr">
        <is>
          <t>Mock</t>
        </is>
      </c>
      <c r="P111" s="100" t="inlineStr">
        <is>
          <t>Mock Rx20 UBU</t>
        </is>
      </c>
      <c r="Q111" s="100" t="n"/>
    </row>
    <row r="112" ht="13.2" customHeight="1" s="49">
      <c r="A112" s="100" t="n">
        <v>122</v>
      </c>
      <c r="B112" s="88" t="inlineStr">
        <is>
          <t>หากใช$รGวมกับยาขี้ผึ้งปนายตา ให$ปนายตากGอนหยอดตา 30 นาที และข$อ 3. อาจมีอาการขมคอ การกดที่หัวตาหลังหยอดยาจะชGวยลดอาการได$</t>
        </is>
      </c>
      <c r="C112" s="100" t="n"/>
      <c r="D112" s="88" t="inlineStr">
        <is>
          <t>Carbopol 940 hydrogel neutralized with Triethanolamine</t>
        </is>
      </c>
      <c r="E112" s="88" t="inlineStr">
        <is>
          <t>Oleaginous Ointment base (White Petrolatum)</t>
        </is>
      </c>
      <c r="F112" s="88" t="inlineStr">
        <is>
          <t>Absorption Ointment base (Lanolin USP)</t>
        </is>
      </c>
      <c r="G112" s="88" t="inlineStr">
        <is>
          <t>Fatty Suppository base (Hard Fat / Witepsol)</t>
        </is>
      </c>
      <c r="H112" s="88" t="inlineStr">
        <is>
          <t>Simple Syrup USP (85% w/v Sucrose)</t>
        </is>
      </c>
      <c r="I112" s="100" t="n">
        <v>2</v>
      </c>
      <c r="J112" s="88" t="inlineStr">
        <is>
          <t>✅ คำตอบที่ถูกต้อง: ข้อ ข.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100" t="n"/>
      <c r="L112" s="88" t="inlineStr">
        <is>
          <t>Creams &amp; Ointments</t>
        </is>
      </c>
      <c r="M112" s="100" t="inlineStr">
        <is>
          <t>Product</t>
        </is>
      </c>
      <c r="N112" s="88" t="inlineStr">
        <is>
          <t>ข้อ 5 (PLE_CC1_Key_Rx20_UBU.md)</t>
        </is>
      </c>
      <c r="O112" s="100" t="inlineStr">
        <is>
          <t>Mock</t>
        </is>
      </c>
      <c r="P112" s="100" t="inlineStr">
        <is>
          <t>Mock Rx20 UBU</t>
        </is>
      </c>
      <c r="Q112" s="100" t="n"/>
    </row>
    <row r="113" ht="13.2" customHeight="1" s="49">
      <c r="A113" s="100" t="n">
        <v>123</v>
      </c>
      <c r="B113" s="88" t="inlineStr">
        <is>
          <t>Chloramphenicol eye drop + Oxytetracycline ophthalmic ointment</t>
        </is>
      </c>
      <c r="C113" s="100" t="n"/>
      <c r="D113" s="88" t="inlineStr">
        <is>
          <t>Fatty Suppository base (Hard Fat / Witepsol)</t>
        </is>
      </c>
      <c r="E113" s="88" t="inlineStr">
        <is>
          <t>Simple Syrup USP (85% w/v Sucrose)</t>
        </is>
      </c>
      <c r="F113" s="88" t="inlineStr">
        <is>
          <t>Elixir with 10-20% Alcohol cosolvent</t>
        </is>
      </c>
      <c r="G113" s="88" t="inlineStr">
        <is>
          <t>Flocculated Oral Suspension with Xanthan Gum</t>
        </is>
      </c>
      <c r="H113" s="88" t="inlineStr">
        <is>
          <t>Deflocculated Suspension formulation</t>
        </is>
      </c>
      <c r="I113" s="100" t="n">
        <v>1</v>
      </c>
      <c r="J113" s="88"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100" t="n"/>
      <c r="L113" s="88" t="inlineStr">
        <is>
          <t>Creams &amp; Ointments</t>
        </is>
      </c>
      <c r="M113" s="100" t="inlineStr">
        <is>
          <t>Product</t>
        </is>
      </c>
      <c r="N113" s="88" t="inlineStr">
        <is>
          <t>ข้อ 3 (PLE_CC1_Key_Rx20_UBU.md)</t>
        </is>
      </c>
      <c r="O113" s="100" t="inlineStr">
        <is>
          <t>Mock</t>
        </is>
      </c>
      <c r="P113" s="100" t="inlineStr">
        <is>
          <t>Mock Rx20 UBU</t>
        </is>
      </c>
      <c r="Q113" s="100" t="n"/>
    </row>
    <row r="114" ht="13.2" customHeight="1" s="49">
      <c r="A114" s="100" t="n">
        <v>124</v>
      </c>
      <c r="B114" s="88" t="inlineStr">
        <is>
          <t>Oxytetracycline ophthalmic ointment + Gentamicin eye drop</t>
        </is>
      </c>
      <c r="C114" s="100" t="n"/>
      <c r="D114" s="88" t="inlineStr">
        <is>
          <t>Flocculated Oral Suspension with Xanthan Gum</t>
        </is>
      </c>
      <c r="E114" s="88" t="inlineStr">
        <is>
          <t>Deflocculated Suspension formulation</t>
        </is>
      </c>
      <c r="F114" s="88" t="inlineStr">
        <is>
          <t>O/W Emulsion stabilized by Polysorbate 80 / Span 80</t>
        </is>
      </c>
      <c r="G114" s="88" t="inlineStr">
        <is>
          <t>W/O Emulsion with Sorbitan monooleate</t>
        </is>
      </c>
      <c r="H114" s="88" t="inlineStr">
        <is>
          <t>Carbopol 940 hydrogel neutralized with Triethanolamine</t>
        </is>
      </c>
      <c r="I114" s="100" t="n">
        <v>1</v>
      </c>
      <c r="J114" s="88"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100" t="n"/>
      <c r="L114" s="88" t="inlineStr">
        <is>
          <t>Creams &amp; Ointments</t>
        </is>
      </c>
      <c r="M114" s="100" t="inlineStr">
        <is>
          <t>Product</t>
        </is>
      </c>
      <c r="N114" s="88" t="inlineStr">
        <is>
          <t>ข้อ 4 (PLE_CC1_Key_Rx20_UBU.md)</t>
        </is>
      </c>
      <c r="O114" s="100" t="inlineStr">
        <is>
          <t>Mock</t>
        </is>
      </c>
      <c r="P114" s="100" t="inlineStr">
        <is>
          <t>Mock Rx20 UBU</t>
        </is>
      </c>
      <c r="Q114" s="100" t="n"/>
    </row>
    <row r="115" ht="13.2" customHeight="1" s="49">
      <c r="A115" s="100" t="n">
        <v>125</v>
      </c>
      <c r="B115" s="88" t="inlineStr">
        <is>
          <t>Polymixin B + Neomycin ointment</t>
        </is>
      </c>
      <c r="C115" s="100" t="n"/>
      <c r="D115" s="88" t="inlineStr">
        <is>
          <t>W/O Emulsion with Sorbitan monooleate</t>
        </is>
      </c>
      <c r="E115" s="88" t="inlineStr">
        <is>
          <t>Carbopol 940 hydrogel neutralized with Triethanolamine</t>
        </is>
      </c>
      <c r="F115" s="88" t="inlineStr">
        <is>
          <t>Oleaginous Ointment base (White Petrolatum)</t>
        </is>
      </c>
      <c r="G115" s="88" t="inlineStr">
        <is>
          <t>Absorption Ointment base (Lanolin USP)</t>
        </is>
      </c>
      <c r="H115" s="88" t="inlineStr">
        <is>
          <t>Fatty Suppository base (Hard Fat / Witepsol)</t>
        </is>
      </c>
      <c r="I115" s="100" t="n">
        <v>1</v>
      </c>
      <c r="J115" s="88"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100" t="n"/>
      <c r="L115" s="88" t="inlineStr">
        <is>
          <t>Creams &amp; Ointments</t>
        </is>
      </c>
      <c r="M115" s="100" t="inlineStr">
        <is>
          <t>Product</t>
        </is>
      </c>
      <c r="N115" s="88" t="inlineStr">
        <is>
          <t>ข้อ 2 (PLE_CC1_Key_Rx20_UBU.md)</t>
        </is>
      </c>
      <c r="O115" s="100" t="inlineStr">
        <is>
          <t>Mock</t>
        </is>
      </c>
      <c r="P115" s="100" t="inlineStr">
        <is>
          <t>Mock Rx20 UBU</t>
        </is>
      </c>
      <c r="Q115" s="100" t="n"/>
    </row>
    <row r="116" ht="13.2" customHeight="1" s="49">
      <c r="A116" s="100" t="n">
        <v>126</v>
      </c>
      <c r="B116" s="88" t="inlineStr">
        <is>
          <t>16 ไม่มีคำตอบ คิดได้ 11.97 Liquid parafin 30% 33.5% 30/33.5 x 12 = 10.75 HLB 11.97 Wool fat 2% 2/33.5 x 10 = 0.597 Stearyl alcohol 1.5%</t>
        </is>
      </c>
      <c r="C116" s="100" t="n"/>
      <c r="D116" s="88" t="inlineStr">
        <is>
          <t>5/33.5 x 14 = 0.627</t>
        </is>
      </c>
      <c r="E116" s="88" t="inlineStr">
        <is>
          <t>Fatty Suppository base (Hard Fat / Witepsol)</t>
        </is>
      </c>
      <c r="F116" s="88" t="inlineStr">
        <is>
          <t>Simple Syrup USP (85% w/v Sucrose)</t>
        </is>
      </c>
      <c r="G116" s="88" t="inlineStr">
        <is>
          <t>Elixir with 10-20% Alcohol cosolvent</t>
        </is>
      </c>
      <c r="H116" s="88" t="inlineStr">
        <is>
          <t>Flocculated Oral Suspension with Xanthan Gum</t>
        </is>
      </c>
      <c r="I116" s="100" t="n">
        <v>1</v>
      </c>
      <c r="J116" s="88" t="inlineStr">
        <is>
          <t>✅ คำตอบที่ถูกต้อง: ข้อ ก. 5/33.5 x 14 = 0.627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5/33.5 x 14 = 0.627 💡 คำอธิบายและเหตุผลทางเภสัชกรรม:
💡 คำอธิบายและเหตุผลทางเภสัชกรรม:
การเลือก 5/33.5 x 14 = 0.627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100" t="n"/>
      <c r="L116" s="88" t="inlineStr">
        <is>
          <t>Emulsions</t>
        </is>
      </c>
      <c r="M116" s="100" t="inlineStr">
        <is>
          <t>Product</t>
        </is>
      </c>
      <c r="N116" s="88" t="inlineStr">
        <is>
          <t>ข้อ 4 (PLE_CC1_Key_Rx20_UBU.md)</t>
        </is>
      </c>
      <c r="O116" s="100" t="inlineStr">
        <is>
          <t>Mock</t>
        </is>
      </c>
      <c r="P116" s="100" t="inlineStr">
        <is>
          <t>Mock Rx20 UBU</t>
        </is>
      </c>
      <c r="Q116" s="100" t="n"/>
    </row>
    <row r="117" ht="13.2" customHeight="1" s="49">
      <c r="A117" s="100" t="n">
        <v>127</v>
      </c>
      <c r="B117" s="88" t="inlineStr">
        <is>
          <t>หากจะเปลี่ยนจากยา Clotrimazole cream เป็นยารูปแบบรับประทาน ควรใช้ยาใด</t>
        </is>
      </c>
      <c r="C117" s="100" t="n"/>
      <c r="D117" s="88" t="inlineStr">
        <is>
          <t>Ketoconazole</t>
        </is>
      </c>
      <c r="E117" s="88" t="inlineStr">
        <is>
          <t>Posaconazole</t>
        </is>
      </c>
      <c r="F117" s="88" t="inlineStr">
        <is>
          <t>Miconazole</t>
        </is>
      </c>
      <c r="G117" s="88" t="inlineStr">
        <is>
          <t>Fluconazole</t>
        </is>
      </c>
      <c r="H117" s="88" t="inlineStr">
        <is>
          <t>Griseofulvin หลังจากนั้นสักพักผู้ป่วยอาการไม่ดีขึ้น เมื่อไปพบแพทย์์ แพทย์์จ่ายยา Itraconazole มาให้รับประทาน</t>
        </is>
      </c>
      <c r="I117" s="100" t="n">
        <v>4</v>
      </c>
      <c r="J117" s="88" t="inlineStr">
        <is>
          <t>✅ คำตอบที่ถูกต้อง: ข้อ ง. Fluconazole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Fluconazole 💡 คำอธิบายและเหตุผลทางเภสัชกรรม:
💡 คำอธิบายและเหตุผลทางเภสัชกรรม:
การเลือก Fluconazole เป็นคำตอบที่ถูกต้องตามแนวทางการรักษามาตรฐาน เนื่องจาก เป็น Triazole antifungal เป็น first-line สำหรับ Candida albicans และ Cryptococcal maintenance therapy ขับออกทางไตเด่นชัดจึงต้องปรับ dose ตาม CrCl
USP/NF, British Pharmacopoeia (BP) และ Remington: The Science and Practice of Pharmacy (หัวข้อ Creams &amp; Ointments)
🔍 ข้ออื่นผิดเพราะอะไร:
• ข้อ ก. (Ketoconazole): Ketoconazole ไม่ตรงกับข้อบ่งใช้หรือกลไกการออกฤทธิ์ที่ถูกต้องตาม Thai Pharmacopoeia / USP &lt;1&gt; GMP Guidelines
• ข้อ ข. (Posaconazole): Posaconazole ไม่ตรงกับข้อบ่งใช้หรือกลไกการออกฤทธิ์ที่ถูกต้องตาม Thai Pharmacopoeia / USP &lt;1&gt; GMP Guidelines
• ข้อ ค. (Miconazole): Miconazole ไม่ตรงกับข้อบ่งใช้หรือกลไกการออกฤทธิ์ที่ถูกต้องตาม Thai Pharmacopoeia / USP &lt;1&gt; GMP Guidelines
• ข้อ จ. (Griseofulvin หลังจากนั้นสักพักผู้ป่วยอาการไม่ดีขึ้น เมื่อไปพบแพทย์์ แพทย์์จ่ายยา Itraconazole มาให้รับประทาน):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100" t="n"/>
      <c r="L117" s="88" t="inlineStr">
        <is>
          <t>Creams &amp; Ointments</t>
        </is>
      </c>
      <c r="M117" s="100" t="inlineStr">
        <is>
          <t>Product</t>
        </is>
      </c>
      <c r="N117" s="88" t="inlineStr">
        <is>
          <t>ข้อ 13 (PLE_CC1_Key_Rx20_UBU.md)</t>
        </is>
      </c>
      <c r="O117" s="100" t="inlineStr">
        <is>
          <t>Mock</t>
        </is>
      </c>
      <c r="P117" s="100" t="inlineStr">
        <is>
          <t>Mock Rx20 UBU</t>
        </is>
      </c>
      <c r="Q117" s="100" t="n"/>
    </row>
    <row r="118" ht="13.2" customHeight="1" s="49">
      <c r="A118" s="100" t="n">
        <v>128</v>
      </c>
      <c r="B118" s="88" t="inlineStr">
        <is>
          <t>ยาทา Piroxicam cream จะต้องทำ Specific test ในหัวข้อใด</t>
        </is>
      </c>
      <c r="C118" s="100" t="n"/>
      <c r="D118" s="88" t="inlineStr">
        <is>
          <t>Microbial limit test</t>
        </is>
      </c>
      <c r="E118" s="88" t="inlineStr">
        <is>
          <t>Impurity</t>
        </is>
      </c>
      <c r="F118" s="88" t="inlineStr">
        <is>
          <t>Identification</t>
        </is>
      </c>
      <c r="G118" s="88" t="inlineStr">
        <is>
          <t>Assay</t>
        </is>
      </c>
      <c r="H118" s="88" t="inlineStr">
        <is>
          <t>Description</t>
        </is>
      </c>
      <c r="I118" s="100" t="n">
        <v>2</v>
      </c>
      <c r="J118" s="88" t="inlineStr">
        <is>
          <t>✅ คำตอบที่ถูกต้อง: ข้อ ข. Impurity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Impurity 💡 คำอธิบายและเหตุผลทางเภสัชกรรม:
💡 คำอธิบายและเหตุผลทางเภสัชกรรม:
การเลือก Impurity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(Microbial limit test): Microbial limit test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100" t="n"/>
      <c r="L118" s="88" t="inlineStr">
        <is>
          <t>Creams &amp; Ointments</t>
        </is>
      </c>
      <c r="M118" s="100" t="inlineStr">
        <is>
          <t>Product</t>
        </is>
      </c>
      <c r="N118" s="88" t="inlineStr">
        <is>
          <t>ข้อ 107 (PLE_CC1_Key_Rx20_UBU.md)</t>
        </is>
      </c>
      <c r="O118" s="100" t="inlineStr">
        <is>
          <t>Mock</t>
        </is>
      </c>
      <c r="P118" s="100" t="inlineStr">
        <is>
          <t>Mock Rx20 UBU</t>
        </is>
      </c>
      <c r="Q118" s="100" t="n"/>
    </row>
    <row r="119" ht="13.2" customHeight="1" s="49">
      <c r="A119" s="100" t="n">
        <v>129</v>
      </c>
      <c r="B119" s="88" t="inlineStr">
        <is>
          <t>ยาที่มี tramadol เป็นส่วนประกอบ ทั้งในตำรับยาเดี่ยว และยาสูตรผสมทุกรูปแบบ (๒) ยาที่มี dextromethorphan เป็นส่วนประกอบในตำรับยาเดี่ยวและยาสูตรผสม ทุกรูปแบบ (๓) ยาที่มีตัวยา antihistamine ตามรายการที่แนบท้ายประกาศ เฉพาะที่เป็นยารูปแบบยาน้ำ</t>
        </is>
      </c>
      <c r="C119" s="100" t="n"/>
      <c r="D119" s="88" t="inlineStr">
        <is>
          <t>Oleaginous Ointment base (White Petrolatum)</t>
        </is>
      </c>
      <c r="E119" s="88" t="inlineStr">
        <is>
          <t>Absorption Ointment base (Lanolin USP)</t>
        </is>
      </c>
      <c r="F119" s="88" t="inlineStr">
        <is>
          <t>Fatty Suppository base (Hard Fat / Witepsol)</t>
        </is>
      </c>
      <c r="G119" s="88" t="inlineStr">
        <is>
          <t>Simple Syrup USP (85% w/v Sucrose)</t>
        </is>
      </c>
      <c r="H119" s="88" t="inlineStr">
        <is>
          <t>Elixir with 10-20% Alcohol cosolvent</t>
        </is>
      </c>
      <c r="I119" s="100" t="n">
        <v>1</v>
      </c>
      <c r="J119" s="88"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100" t="n"/>
      <c r="L119" s="88" t="inlineStr">
        <is>
          <t>Solutions, Syrups &amp; Elixirs</t>
        </is>
      </c>
      <c r="M119" s="100" t="inlineStr">
        <is>
          <t>Product</t>
        </is>
      </c>
      <c r="N119" s="88" t="inlineStr">
        <is>
          <t>ข้อ ๑ (PLE_CC1_Key_Rx20_UBU.md)</t>
        </is>
      </c>
      <c r="O119" s="100" t="inlineStr">
        <is>
          <t>Mock</t>
        </is>
      </c>
      <c r="P119" s="100" t="inlineStr">
        <is>
          <t>Mock Rx20 UBU</t>
        </is>
      </c>
      <c r="Q119" s="100" t="n"/>
    </row>
    <row r="120" ht="13.2" customHeight="1" s="49">
      <c r="A120" s="100" t="n">
        <v>130</v>
      </c>
      <c r="B120" s="88" t="inlineStr">
        <is>
          <t>ผลิตภัณฑ์ยาน้ำข้างต้นไม่สามารถขายได้ในสถานที่ใด</t>
        </is>
      </c>
      <c r="C120" s="100" t="n"/>
      <c r="D120" s="88" t="inlineStr">
        <is>
          <t>ร้านขายสมุนไพร</t>
        </is>
      </c>
      <c r="E120" s="88" t="inlineStr">
        <is>
          <t>ร้านขายยาแผนปัจจุบัน</t>
        </is>
      </c>
      <c r="F120" s="88" t="inlineStr">
        <is>
          <t>ร้านขายยาส่งแผนปัจจุบัน</t>
        </is>
      </c>
      <c r="G120" s="88" t="inlineStr">
        <is>
          <t>ร้าน ขย.2</t>
        </is>
      </c>
      <c r="H120" s="88" t="inlineStr">
        <is>
          <t>ร้านขายยาแผนโบราณ</t>
        </is>
      </c>
      <c r="I120" s="100" t="n">
        <v>1</v>
      </c>
      <c r="J120" s="88" t="inlineStr">
        <is>
          <t>✅ คำตอบที่ถูกต้อง: ข้อ ก. ร้านขายสมุนไพร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ร้านขายสมุนไพร 💡 คำอธิบายและเหตุผลทางเภสัชกรรม:
💡 คำอธิบายและเหตุผลทางเภสัชกรรม:
การเลือก ร้านขายสมุนไพร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(ร้านขายยาแผนปัจจุบัน): ร้านขายยาแผนปัจจุบัน ไม่ตรงกับข้อบ่งใช้หรือกลไกการออกฤทธิ์ที่ถูกต้องตาม Thai Pharmacopoeia / USP &lt;1&gt; GMP Guidelines
• ข้อ ค. (ร้านขายยาส่งแผนปัจจุบัน): ร้านขายยาส่งแผนปัจจุบัน ไม่ตรงกับข้อบ่งใช้หรือกลไกการออกฤทธิ์ที่ถูกต้องตาม Thai Pharmacopoeia / USP &lt;1&gt; GMP Guidelines
• ข้อ ง. (ร้าน ขย.2): ร้าน ขย.2 ไม่ตรงกับข้อบ่งใช้หรือกลไกการออกฤทธิ์ที่ถูกต้องตาม Thai Pharmacopoeia / USP &lt;1&gt; GMP Guidelines
• ข้อ จ. (ร้านขายยาแผนโบราณ คำอธิบาย สถานีวิทยุออกอากาศการโฆษณาผลิตภัณฑ์ยาน้ำสมุนไพรแผนโบราณ เป็นยาน้ำแก้ปวดเมื่อย จัดเป็นยาเนื่องจาก อ้างสรรพคุณในการแก้ปวดเมื่อย (ความหมายของยาดูเพิ่มเติมจาก พรบ. ยา) ผู้ขายยาจะต้องได้รับอนุญาต ซึ่ง b, c, d, e จัดอยู่ในประเภทหนึ่งของการอนุญาต รานขายยาแผนปจจุบัน (ข.ย.1) รานขายยาแผนปจจุบันเฉพาะยาบรรจุเสร็จที่ไมใช้ยาอันตรายหรือยาควบคุมพิเศษ (ข.ย.2) รานขายยาแผนปจจุบันเฉพาะยาบรรจุเสร็จสำหรับสัตว (ข.ย.3) รานขายยาแผนโบราณ (ข.ย.บ.)):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100" t="n"/>
      <c r="L120" s="88" t="inlineStr">
        <is>
          <t>Solutions, Syrups &amp; Elixirs</t>
        </is>
      </c>
      <c r="M120" s="100" t="inlineStr">
        <is>
          <t>Product</t>
        </is>
      </c>
      <c r="N120" s="88" t="inlineStr">
        <is>
          <t>ข้อ 115 (PLE_CC1_Key_Rx20_UBU.md)</t>
        </is>
      </c>
      <c r="O120" s="100" t="inlineStr">
        <is>
          <t>Mock</t>
        </is>
      </c>
      <c r="P120" s="100" t="inlineStr">
        <is>
          <t>Mock Rx20 UBU</t>
        </is>
      </c>
      <c r="Q120" s="100" t="n"/>
    </row>
    <row r="121" ht="13.2" customHeight="1" s="49">
      <c r="A121" s="100" t="n">
        <v>131</v>
      </c>
      <c r="B121" s="88" t="inlineStr">
        <is>
          <t>ปัจจัยใดไม่ส่งผลต่อชนิดของครีม</t>
        </is>
      </c>
      <c r="C121" s="100" t="n"/>
      <c r="D121" s="88" t="inlineStr">
        <is>
          <t>ลำดับการผสม</t>
        </is>
      </c>
      <c r="E121" s="88" t="inlineStr">
        <is>
          <t>ชนิดของสารก่ออิมัลชั่น</t>
        </is>
      </c>
      <c r="F121" s="88" t="inlineStr">
        <is>
          <t>ปริมาณรวมของสารก่ออิมัลชั่น</t>
        </is>
      </c>
      <c r="G121" s="88" t="inlineStr">
        <is>
          <t>สัดส่วนของสารก่ออิมัลชั่น</t>
        </is>
      </c>
      <c r="H121" s="88" t="inlineStr">
        <is>
          <t>สัดส่วนของน้ำมันต่อน้ำ</t>
        </is>
      </c>
      <c r="I121" s="100" t="n">
        <v>1</v>
      </c>
      <c r="J121" s="88" t="inlineStr">
        <is>
          <t>✅ คำตอบที่ถูกต้อง: ข้อ ก. ลำดับการผสม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ลำดับการผสม 💡 คำอธิบายและเหตุผลทางเภสัชกรรม:
💡 คำอธิบายและเหตุผลทางเภสัชกรรม:
การเลือก ลำดับการผสม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(ชนิดของสารก่ออิมัลชั่น): ชนิดของสารก่ออิมัลชั่น ไม่ตรงกับข้อบ่งใช้หรือกลไกการออกฤทธิ์ที่ถูกต้องตาม Thai Pharmacopoeia / USP &lt;1&gt; GMP Guidelines
• ข้อ ค. (ปริมาณรวมของสารก่ออิมัลชั่น): ปริมาณรวมของสารก่ออิมัลชั่น ไม่ตรงกับข้อบ่งใช้หรือกลไกการออกฤทธิ์ที่ถูกต้องตาม Thai Pharmacopoeia / USP &lt;1&gt; GMP Guidelines
• ข้อ ง. (สัดส่วนของสารก่ออิมัลชั่น): สัดส่วนของสารก่ออิมัลชั่น ไม่ตรงกับข้อบ่งใช้หรือกลไกการออกฤทธิ์ที่ถูกต้องตาม Thai Pharmacopoeia / USP &lt;1&gt; GMP Guidelines
• ข้อ จ. (สัดส่วนของน้ำมันต่อน้ำ): สัดส่วนของน้ำมันต่อน้ำ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100" t="n"/>
      <c r="L121" s="88" t="inlineStr">
        <is>
          <t>Creams &amp; Ointments</t>
        </is>
      </c>
      <c r="M121" s="100" t="inlineStr">
        <is>
          <t>Product</t>
        </is>
      </c>
      <c r="N121" s="88" t="inlineStr">
        <is>
          <t>ข้อ 8 (PLE_CC1_Key_Rx20_UBU.md)</t>
        </is>
      </c>
      <c r="O121" s="100" t="inlineStr">
        <is>
          <t>Mock</t>
        </is>
      </c>
      <c r="P121" s="100" t="inlineStr">
        <is>
          <t>Mock Rx20 UBU</t>
        </is>
      </c>
      <c r="Q121" s="100" t="n"/>
    </row>
    <row r="122" ht="13.2" customHeight="1" s="49">
      <c r="A122" s="100" t="n">
        <v>132</v>
      </c>
      <c r="B122" s="88" t="inlineStr">
        <is>
          <t>จากสูตรยาน้ำ cetirizine มี Sodium citrate และ acetic acid เป็น buffer โดยตัวยา cetirizine มีความคงตัวที่ pH = 5.5 แต่ตัว acetic acid มี pka เท่ากับ 4.76 จงหา molar ratio ของ sodium citrate ต่อ acetic acid เท่าไร (ให้มวลโมเลกุลของ sodium citrate = 60 และ acetic acid = 84)</t>
        </is>
      </c>
      <c r="C122" s="100" t="n"/>
      <c r="D122" s="88" t="inlineStr">
        <is>
          <t>10:1</t>
        </is>
      </c>
      <c r="E122" s="88" t="inlineStr">
        <is>
          <t>1:1</t>
        </is>
      </c>
      <c r="F122" s="93" t="inlineStr">
        <is>
          <t>01:10:00</t>
        </is>
      </c>
      <c r="G122" s="93" t="inlineStr">
        <is>
          <t>01:30:00</t>
        </is>
      </c>
      <c r="H122" s="93" t="inlineStr">
        <is>
          <t>02:40:00</t>
        </is>
      </c>
      <c r="I122" s="100" t="n">
        <v>1</v>
      </c>
      <c r="J122" s="88" t="inlineStr">
        <is>
          <t>✅ คำตอบที่ถูกต้อง: ข้อ ก. 10:1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10:1 💡 คำอธิบายและเหตุผลทางเภสัชกรรม:
💡 คำอธิบายและเหตุผลทางเภสัชกรรม:
การเลือก 10:1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(1:1): 1:1 ไม่ตรงกับข้อบ่งใช้หรือกลไกการออกฤทธิ์ที่ถูกต้องตาม Thai Pharmacopoeia / USP &lt;1&gt; GMP Guidelines
• ข้อ ค. (1:10): 1:10 ไม่ตรงกับข้อบ่งใช้หรือกลไกการออกฤทธิ์ที่ถูกต้องตาม Thai Pharmacopoeia / USP &lt;1&gt; GMP Guidelines
• ข้อ ง. (1:30): 1:30 ไม่ตรงกับข้อบ่งใช้หรือกลไกการออกฤทธิ์ที่ถูกต้องตาม Thai Pharmacopoeia / USP &lt;1&gt; GMP Guidelines
• ข้อ จ. (1:100): 1:100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100" t="n"/>
      <c r="L122" s="88" t="inlineStr">
        <is>
          <t>Solutions, Syrups &amp; Elixirs</t>
        </is>
      </c>
      <c r="M122" s="100" t="inlineStr">
        <is>
          <t>Product</t>
        </is>
      </c>
      <c r="N122" s="88" t="inlineStr">
        <is>
          <t>ข้อ 107 (PLE_CC1_Key_Rx20_UBU.md)</t>
        </is>
      </c>
      <c r="O122" s="100" t="inlineStr">
        <is>
          <t>Mock</t>
        </is>
      </c>
      <c r="P122" s="100" t="inlineStr">
        <is>
          <t>Mock Rx20 UBU</t>
        </is>
      </c>
      <c r="Q122" s="100" t="n"/>
    </row>
    <row r="123" ht="13.2" customHeight="1" s="49">
      <c r="A123" s="100" t="n">
        <v>133</v>
      </c>
      <c r="B123" s="88" t="inlineStr">
        <is>
          <t>ในการเตรียม Aspirin Suspension หากต้องการเติมสารบัฟเฟอร์ ปรับ pH ให้มี pH เท่ากับ 6.8 ภก.ควรจะใช้บัฟเฟอร์ใด</t>
        </is>
      </c>
      <c r="C123" s="100" t="n"/>
      <c r="D123" s="88" t="inlineStr">
        <is>
          <t>NaH2PO4 (pKa 7.21)/ Na2HPO4</t>
        </is>
      </c>
      <c r="E123" s="88" t="inlineStr">
        <is>
          <t>Na2HPO4 / Na3PO4</t>
        </is>
      </c>
      <c r="F123" s="88" t="inlineStr">
        <is>
          <t>Acetic acid (pKa 4.76)/ Sodium acetate</t>
        </is>
      </c>
      <c r="G123" s="88" t="inlineStr">
        <is>
          <t>Boric acid (pKa 8.24)/Sodium borate</t>
        </is>
      </c>
      <c r="H123" s="88" t="inlineStr">
        <is>
          <t>HCl/NaOH</t>
        </is>
      </c>
      <c r="I123" s="100" t="n">
        <v>1</v>
      </c>
      <c r="J123" s="88" t="inlineStr">
        <is>
          <t>✅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ควรเลือก NaH2PO4 (pKa 7.21) / Na2HPO4
USP/NF, British Pharmacopoeia (BP) และ Remington: The Science and Practice of Pharmacy (หัวข้อ Tablet Manufacturing)
🔍 ข้ออื่นผิดเพราะอะไร:
• ข้อ ข. (Na2HPO4 / Na3PO4): Na2HPO4 / Na3PO4 ไม่ตรงกับข้อบ่งใช้หรือกลไกการออกฤทธิ์ที่ถูกต้องตาม Thai Pharmacopoeia / USP &lt;1&gt; GMP Guidelines
• ข้อ ค. (Acetic acid (pKa 4.76)/ Sodium acetate): Acetic acid (pKa 4.76)/ Sodium acetate ไม่ตรงกับข้อบ่งใช้หรือกลไกการออกฤทธิ์ที่ถูกต้องตาม Thai Pharmacopoeia / USP &lt;1&gt; GMP Guidelines
• ข้อ ง. (Boric acid (pKa 8.24)/Sodium borate): Boric acid (pKa 8.24)/Sodium borate ไม่ตรงกับข้อบ่งใช้หรือกลไกการออกฤทธิ์ที่ถูกต้องตาม Thai Pharmacopoeia / USP &lt;1&gt; GMP Guidelines
• ข้อ จ. (HCl/NaOH): HCl/NaOH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100" t="n"/>
      <c r="L123" s="88" t="inlineStr">
        <is>
          <t>Tablet Manufacturing</t>
        </is>
      </c>
      <c r="M123" s="100" t="inlineStr">
        <is>
          <t>Product</t>
        </is>
      </c>
      <c r="N123" s="88" t="inlineStr">
        <is>
          <t>ข้อ 7 Pharma Plus เล่มม่วง (เฉลยข้อ ก)</t>
        </is>
      </c>
      <c r="O123" s="100" t="inlineStr">
        <is>
          <t>Mock</t>
        </is>
      </c>
      <c r="P123" s="100" t="inlineStr">
        <is>
          <t>Pharma Plus เล่มม่วง</t>
        </is>
      </c>
      <c r="Q123" s="100" t="n"/>
    </row>
    <row r="124" ht="13.2" customHeight="1" s="49">
      <c r="A124" s="100" t="n">
        <v>134</v>
      </c>
      <c r="B124" s="88" t="inlineStr">
        <is>
          <t>ในการเตรียม aspirin suspension หากต้องการให้ยาตกตะกอนไม่เร็วเกินไป สารปรุงแต่งที่ต้องเติมคือ</t>
        </is>
      </c>
      <c r="C124" s="100" t="n"/>
      <c r="D124" s="88" t="inlineStr">
        <is>
          <t>Glycerin</t>
        </is>
      </c>
      <c r="E124" s="88" t="inlineStr">
        <is>
          <t>Tween 80</t>
        </is>
      </c>
      <c r="F124" s="88" t="inlineStr">
        <is>
          <t>Methylcellulose</t>
        </is>
      </c>
      <c r="G124" s="88" t="inlineStr">
        <is>
          <t>Aluminium chloride</t>
        </is>
      </c>
      <c r="H124" s="88" t="inlineStr">
        <is>
          <t>Sodium citrate</t>
        </is>
      </c>
      <c r="I124" s="100" t="n">
        <v>3</v>
      </c>
      <c r="J124" s="88" t="inlineStr">
        <is>
          <t>✅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(BP) และ Remington: The Science and Practice of Pharmacy (หัวข้อ Tablet Manufacturing)
🔍 ข้ออื่นผิดเพราะอะไร:
• ข้อ ก. (Glycerin): Glycerin ไม่ตรงกับข้อบ่งใช้หรือกลไกการออกฤทธิ์ที่ถูกต้องตาม Thai Pharmacopoeia / USP &lt;1&gt; GMP Guidelines
• ข้อ ข. (Tween 80): Tween 80 ไม่ตรงกับข้อบ่งใช้หรือกลไกการออกฤทธิ์ที่ถูกต้องตาม Thai Pharmacopoeia / USP &lt;1&gt; GMP Guidelines
• ข้อ ง. (Aluminium chloride): Aluminium chloride ไม่ตรงกับข้อบ่งใช้หรือกลไกการออกฤทธิ์ที่ถูกต้องตาม Thai Pharmacopoeia / USP &lt;1&gt; GMP Guidelines
• ข้อ จ. (Sodium citrate): Sodium citrate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100" t="n"/>
      <c r="L124" s="88" t="inlineStr">
        <is>
          <t>Tablet Manufacturing</t>
        </is>
      </c>
      <c r="M124" s="100" t="inlineStr">
        <is>
          <t>Product</t>
        </is>
      </c>
      <c r="N124" s="88" t="inlineStr">
        <is>
          <t>ข้อ 8 Pharma Plus เล่มม่วง (เฉลยข้อ ค)</t>
        </is>
      </c>
      <c r="O124" s="100" t="inlineStr">
        <is>
          <t>Mock</t>
        </is>
      </c>
      <c r="P124" s="100" t="inlineStr">
        <is>
          <t>Pharma Plus เล่มม่วง</t>
        </is>
      </c>
      <c r="Q124" s="100" t="n"/>
    </row>
    <row r="125" ht="13.2" customHeight="1" s="49">
      <c r="A125" s="100" t="n">
        <v>135</v>
      </c>
      <c r="B125" s="88" t="inlineStr">
        <is>
          <t>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t>
        </is>
      </c>
      <c r="C125" s="100" t="n"/>
      <c r="D125" s="88" t="inlineStr">
        <is>
          <t>Flocculation</t>
        </is>
      </c>
      <c r="E125" s="88" t="inlineStr">
        <is>
          <t>Lamination</t>
        </is>
      </c>
      <c r="F125" s="88" t="inlineStr">
        <is>
          <t>Creaming</t>
        </is>
      </c>
      <c r="G125" s="88" t="inlineStr">
        <is>
          <t>Coalescence</t>
        </is>
      </c>
      <c r="H125" s="88" t="inlineStr">
        <is>
          <t>Caking</t>
        </is>
      </c>
      <c r="I125" s="100" t="n">
        <v>5</v>
      </c>
      <c r="J125" s="88"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ที่ตะกอนจะหลวมและแขวนลอยกลับได้ง่าย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100" t="n"/>
      <c r="L125" s="88" t="inlineStr">
        <is>
          <t>Tablet Manufacturing</t>
        </is>
      </c>
      <c r="M125" s="100" t="inlineStr">
        <is>
          <t>Product</t>
        </is>
      </c>
      <c r="N125" s="88" t="inlineStr">
        <is>
          <t>ข้อ 9 Pharma Plus เล่มม่วง (เฉลยข้อ จ)</t>
        </is>
      </c>
      <c r="O125" s="100" t="inlineStr">
        <is>
          <t>Mock</t>
        </is>
      </c>
      <c r="P125" s="100" t="inlineStr">
        <is>
          <t>Pharma Plus เล่มม่วง</t>
        </is>
      </c>
      <c r="Q125" s="100" t="n"/>
    </row>
    <row r="126" ht="13.2" customHeight="1" s="49">
      <c r="A126" s="100" t="n">
        <v>136</v>
      </c>
      <c r="B126" s="88" t="inlineStr">
        <is>
          <t>สูตรตำรับย้ำน้ำ Ferrous sulfate
- Ferrous sulfate 12.5 g
- Citric acid 0.2 g
- Paraben conc. 1 ml
- Syrup add qs 100 ml
ข้อใดถูก</t>
        </is>
      </c>
      <c r="C126" s="100" t="n"/>
      <c r="D126" s="88" t="inlineStr">
        <is>
          <t>มีปัญหาการละลาย</t>
        </is>
      </c>
      <c r="E126" s="88" t="inlineStr">
        <is>
          <t>ต้องเก็บในตู้เย็น</t>
        </is>
      </c>
      <c r="F126" s="88" t="inlineStr">
        <is>
          <t>เก็บในขวดใส ปิดสนิท</t>
        </is>
      </c>
      <c r="G126" s="88" t="inlineStr">
        <is>
          <t>ไม่มีสารแต่งรส</t>
        </is>
      </c>
      <c r="H126" s="88" t="inlineStr">
        <is>
          <t>ไม่มีสารเพิ่มความคงตัว</t>
        </is>
      </c>
      <c r="I126" s="100" t="n">
        <v>1</v>
      </c>
      <c r="J126" s="88" t="inlineStr">
        <is>
          <t>✅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(ต้องเก็บในตู้เย็น): ต้องเก็บในตู้เย็น ไม่ตรงกับข้อบ่งใช้หรือกลไกการออกฤทธิ์ที่ถูกต้องตาม Thai Pharmacopoeia / USP &lt;1&gt; GMP Guidelines
• ข้อ ค. (เก็บในขวดใส ปิดสนิท): เก็บในขวดใส ปิดสนิท ไม่ตรงกับข้อบ่งใช้หรือกลไกการออกฤทธิ์ที่ถูกต้องตาม Thai Pharmacopoeia / USP &lt;1&gt; GMP Guidelines
• ข้อ ง. (ไม่มีสารแต่งรส): ไม่มีสารแต่งรส ไม่ตรงกับข้อบ่งใช้หรือกลไกการออกฤทธิ์ที่ถูกต้องตาม Thai Pharmacopoeia / USP &lt;1&gt; GMP Guidelines
• ข้อ จ. (ไม่มีสารเพิ่มความคงตัว): ไม่มีสารเพิ่มความคงตัว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100" t="n"/>
      <c r="L126" s="88" t="inlineStr">
        <is>
          <t>Tablet Manufacturing</t>
        </is>
      </c>
      <c r="M126" s="100" t="inlineStr">
        <is>
          <t>Product</t>
        </is>
      </c>
      <c r="N126" s="88" t="inlineStr">
        <is>
          <t>ข้อ 10 Pharma Plus เล่มม่วง (เฉลยข้อ ก)</t>
        </is>
      </c>
      <c r="O126" s="100" t="inlineStr">
        <is>
          <t>Mock</t>
        </is>
      </c>
      <c r="P126" s="100" t="inlineStr">
        <is>
          <t>Pharma Plus เล่มม่วง</t>
        </is>
      </c>
      <c r="Q126" s="100" t="n"/>
    </row>
    <row r="127" ht="13.2" customHeight="1" s="49">
      <c r="A127" s="100" t="n">
        <v>137</v>
      </c>
      <c r="B127" s="88" t="inlineStr">
        <is>
          <t>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t>
        </is>
      </c>
      <c r="C127" s="100" t="n"/>
      <c r="D127" s="88" t="inlineStr">
        <is>
          <t>0.625 mg</t>
        </is>
      </c>
      <c r="E127" s="88" t="inlineStr">
        <is>
          <t>2.625 mg</t>
        </is>
      </c>
      <c r="F127" s="88" t="inlineStr">
        <is>
          <t>62.5 mg</t>
        </is>
      </c>
      <c r="G127" s="88" t="inlineStr">
        <is>
          <t>375 mg</t>
        </is>
      </c>
      <c r="H127" s="88" t="inlineStr">
        <is>
          <t>125 mg</t>
        </is>
      </c>
      <c r="I127" s="100" t="n">
        <v>5</v>
      </c>
      <c r="J127" s="88" t="inlineStr">
        <is>
          <t>✅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 iron = 625 mg  0.20 = 125 mg
USP/NF, British Pharmacopoeia (BP) และ Remington: The Science and Practice of Pharmacy (หัวข้อ Tablet Manufacturing)
🔍 ข้ออื่นผิดเพราะอะไร:
• ข้อ ก. (0.625 mg): 0.625 mg ไม่ตรงกับข้อบ่งใช้หรือกลไกการออกฤทธิ์ที่ถูกต้องตาม Thai Pharmacopoeia / USP &lt;1&gt; GMP Guidelines
• ข้อ ข. (2.625 mg): 2.625 mg ไม่ตรงกับข้อบ่งใช้หรือกลไกการออกฤทธิ์ที่ถูกต้องตาม Thai Pharmacopoeia / USP &lt;1&gt; GMP Guidelines
• ข้อ ค. (62.5 mg): 62.5 mg ไม่ตรงกับข้อบ่งใช้หรือกลไกการออกฤทธิ์ที่ถูกต้องตาม Thai Pharmacopoeia / USP &lt;1&gt; GMP Guidelines
• ข้อ ง. (375 mg): 375 mg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100" t="n"/>
      <c r="L127" s="88" t="inlineStr">
        <is>
          <t>Tablet Manufacturing</t>
        </is>
      </c>
      <c r="M127" s="100" t="inlineStr">
        <is>
          <t>Product</t>
        </is>
      </c>
      <c r="N127" s="88" t="inlineStr">
        <is>
          <t>ข้อ 11 Pharma Plus เล่มม่วง (เฉลยข้อ จ)</t>
        </is>
      </c>
      <c r="O127" s="100" t="inlineStr">
        <is>
          <t>Mock</t>
        </is>
      </c>
      <c r="P127" s="100" t="inlineStr">
        <is>
          <t>Pharma Plus เล่มม่วง</t>
        </is>
      </c>
      <c r="Q127" s="100" t="n"/>
    </row>
    <row r="128" ht="13.2" customHeight="1" s="49">
      <c r="A128" s="100" t="n">
        <v>138</v>
      </c>
      <c r="B128" s="88" t="inlineStr">
        <is>
          <t>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t>
        </is>
      </c>
      <c r="C128" s="100" t="n"/>
      <c r="D128" s="88" t="inlineStr">
        <is>
          <t>Stearic acid</t>
        </is>
      </c>
      <c r="E128" s="88" t="inlineStr">
        <is>
          <t>Lanolin</t>
        </is>
      </c>
      <c r="F128" s="88" t="inlineStr">
        <is>
          <t>Cetyl alcohol</t>
        </is>
      </c>
      <c r="G128" s="88" t="inlineStr">
        <is>
          <t>Potassium hydroxide</t>
        </is>
      </c>
      <c r="H128" s="88" t="inlineStr">
        <is>
          <t>Potassium stearate</t>
        </is>
      </c>
      <c r="I128" s="100" t="n">
        <v>5</v>
      </c>
      <c r="J128" s="88" t="inlineStr">
        <is>
          <t>✅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กว่า magnesium stearate ไม่ทำปฏิกิริยากับ aspirin แต่มี lubricating efficiency ต่ำกว่าเล็กน้อย
• ข้อ ข. (Lanolin): Lanolin ไม่ตรงกับข้อบ่งใช้หรือกลไกการออกฤทธิ์ที่ถูกต้องตาม Thai Pharmacopoeia / USP &lt;1&gt; GMP Guidelines
• ข้อ ค. (Cetyl alcohol): Cetyl alcohol ไม่ตรงกับข้อบ่งใช้หรือกลไกการออกฤทธิ์ที่ถูกต้องตาม Thai Pharmacopoeia / USP &lt;1&gt; GMP Guidelines
• ข้อ ง. (Potassium hydroxide): Potassium hydroxide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100" t="n"/>
      <c r="L128" s="88" t="inlineStr">
        <is>
          <t>Tablet Manufacturing</t>
        </is>
      </c>
      <c r="M128" s="100" t="inlineStr">
        <is>
          <t>Product</t>
        </is>
      </c>
      <c r="N128" s="88" t="inlineStr">
        <is>
          <t>ข้อ 22 Pharma Plus เล่มม่วง (เฉลยข้อ จ)</t>
        </is>
      </c>
      <c r="O128" s="100" t="inlineStr">
        <is>
          <t>Mock</t>
        </is>
      </c>
      <c r="P128" s="100" t="inlineStr">
        <is>
          <t>Pharma Plus เล่มม่วง</t>
        </is>
      </c>
      <c r="Q128" s="100" t="n"/>
    </row>
    <row r="129" ht="13.2" customHeight="1" s="49">
      <c r="A129" s="100" t="n">
        <v>139</v>
      </c>
      <c r="B129" s="88" t="inlineStr">
        <is>
          <t>ค่า required HLB ในการเกิดเป็น o/w emulsion ของวัตภาคน้ำมัน stearic acid และ liquid paraffin ในตำรับข้อ 71 มีค่าเท่ากับ</t>
        </is>
      </c>
      <c r="C129" s="100" t="n"/>
      <c r="D129" s="88" t="inlineStr">
        <is>
          <t>9.5</t>
        </is>
      </c>
      <c r="E129" s="88" t="inlineStr">
        <is>
          <t>10.75</t>
        </is>
      </c>
      <c r="F129" s="88" t="inlineStr">
        <is>
          <t>11.04</t>
        </is>
      </c>
      <c r="G129" s="88" t="inlineStr">
        <is>
          <t>12.13</t>
        </is>
      </c>
      <c r="H129" s="88" t="inlineStr">
        <is>
          <t>14</t>
        </is>
      </c>
      <c r="I129" s="100" t="n">
        <v>1</v>
      </c>
      <c r="J129" s="88" t="inlineStr">
        <is>
          <t>✅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Practice of Pharmacy (หัวข้อ Tablet Manufacturing)
🔍 ข้ออื่นผิดเพราะอะไร:
• ข้อ ข. (10.75): 10.75 ไม่ตรงกับข้อบ่งใช้หรือกลไกการออกฤทธิ์ที่ถูกต้องตาม Thai Pharmacopoeia / USP &lt;1&gt; GMP Guidelines
• ข้อ ค. (11.04): 11.04 ไม่ตรงกับข้อบ่งใช้หรือกลไกการออกฤทธิ์ที่ถูกต้องตาม Thai Pharmacopoeia / USP &lt;1&gt; GMP Guidelines
• ข้อ ง. (12.13): 12.13 ไม่ตรงกับข้อบ่งใช้หรือกลไกการออกฤทธิ์ที่ถูกต้องตาม Thai Pharmacopoeia / USP &lt;1&gt; GMP Guidelines
• ข้อ จ. (14): 14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100" t="n"/>
      <c r="L129" s="88" t="inlineStr">
        <is>
          <t>Tablet Manufacturing</t>
        </is>
      </c>
      <c r="M129" s="100" t="inlineStr">
        <is>
          <t>Product</t>
        </is>
      </c>
      <c r="N129" s="88" t="inlineStr">
        <is>
          <t>ข้อ 73 Pharma Plus เล่มม่วง (เฉลยข้อ )</t>
        </is>
      </c>
      <c r="O129" s="100" t="inlineStr">
        <is>
          <t>Mock</t>
        </is>
      </c>
      <c r="P129" s="100" t="inlineStr">
        <is>
          <t>Pharma Plus เล่มม่วง</t>
        </is>
      </c>
      <c r="Q129" s="100" t="n"/>
    </row>
    <row r="130" ht="13.2" customHeight="1" s="49">
      <c r="A130" s="100" t="n">
        <v>140</v>
      </c>
      <c r="B130" s="88" t="inlineStr">
        <is>
          <t>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t>
        </is>
      </c>
      <c r="C130" s="100" t="n"/>
      <c r="D130" s="88" t="inlineStr">
        <is>
          <t>Very soluble</t>
        </is>
      </c>
      <c r="E130" s="88" t="inlineStr">
        <is>
          <t>Sparingly soluble</t>
        </is>
      </c>
      <c r="F130" s="88" t="inlineStr">
        <is>
          <t>Soluble</t>
        </is>
      </c>
      <c r="G130" s="88" t="inlineStr">
        <is>
          <t>Freely soluble</t>
        </is>
      </c>
      <c r="H130" s="88" t="inlineStr">
        <is>
          <t>Insoluble</t>
        </is>
      </c>
      <c r="I130" s="100" t="n">
        <v>3</v>
      </c>
      <c r="J130" s="88" t="inlineStr">
        <is>
          <t>✅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 British Pharmacopoeia (BP) และ Remington: The Science and Practice of Pharmacy (หัวข้อ Tablet Manufacturing)
🔍 ข้ออื่นผิดเพราะอะไร:
• ข้อ ก. (Very soluble): Very soluble ไม่ตรงกับข้อบ่งใช้หรือกลไกการออกฤทธิ์ที่ถูกต้องตาม Thai Pharmacopoeia / USP &lt;1&gt; GMP Guidelines
• ข้อ ข. (Sparingly soluble): Sparingly soluble ไม่ตรงกับข้อบ่งใช้หรือกลไกการออกฤทธิ์ที่ถูกต้องตาม Thai Pharmacopoeia / USP &lt;1&gt; GMP Guidelines
• ข้อ ง. (Freely soluble): Freely soluble ไม่ตรงกับข้อบ่งใช้หรือกลไกการออกฤทธิ์ที่ถูกต้องตาม Thai Pharmacopoeia / USP &lt;1&gt; GMP Guidelines
• ข้อ จ. (Insoluble): Insoluble ไม่ตรงกับข้อบ่งใช้หรือกลไกการออกฤทธิ์ที่ถูกต้องตาม Thai Pharmacopoeia / USP &lt;1&gt;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100" t="n"/>
      <c r="L130" s="88" t="inlineStr">
        <is>
          <t>Tablet Manufacturing</t>
        </is>
      </c>
      <c r="M130" s="100" t="inlineStr">
        <is>
          <t>Product</t>
        </is>
      </c>
      <c r="N130" s="88" t="inlineStr">
        <is>
          <t>ข้อ 98 Pharma Plus เล่มม่วง (เฉลยข้อ ค)</t>
        </is>
      </c>
      <c r="O130" s="100" t="inlineStr">
        <is>
          <t>Mock</t>
        </is>
      </c>
      <c r="P130" s="100" t="inlineStr">
        <is>
          <t>Pharma Plus เล่มม่วง</t>
        </is>
      </c>
      <c r="Q130" s="100" t="n"/>
    </row>
    <row r="131" ht="13.2" customHeight="1" s="49">
      <c r="A131" s="100" t="n">
        <v>141</v>
      </c>
      <c r="B131" s="88" t="inlineStr">
        <is>
          <t>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t>
        </is>
      </c>
      <c r="C131" s="100" t="n"/>
      <c r="D131" s="88" t="inlineStr">
        <is>
          <t>Preservatives</t>
        </is>
      </c>
      <c r="E131" s="88" t="inlineStr">
        <is>
          <t>Suspending agent</t>
        </is>
      </c>
      <c r="F131" s="88" t="inlineStr">
        <is>
          <t>Sweetening agent</t>
        </is>
      </c>
      <c r="G131" s="88" t="inlineStr">
        <is>
          <t>Coloring agent</t>
        </is>
      </c>
      <c r="H131" s="88" t="inlineStr">
        <is>
          <t>Active ingredient</t>
        </is>
      </c>
      <c r="I131" s="100" t="n">
        <v>2</v>
      </c>
      <c r="J131" s="88" t="inlineStr">
        <is>
          <t>✅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(caking) ของอนุภาคตัวยา
USP/NF, British Pharmacopoeia (BP) และ Remington: The Science and Practice of Pharmacy (หัวข้อ Tablet Manufacturing)
🔍 ข้ออื่นผิดเพราะอะไร:
• ข้อ ก. (Preservatives): Preservatives ไม่ตรงกับข้อบ่งใช้หรือกลไกการออกฤทธิ์ที่ถูกต้องตาม Thai Pharmacopoeia / USP &lt;1&gt; GMP Guidelines
• ข้อ ค. (Sweetening agent): Sweetening agent ไม่ตรงกับข้อบ่งใช้หรือกลไกการออกฤทธิ์ที่ถูกต้องตาม Thai Pharmacopoeia / USP &lt;1&gt; GMP Guidelines
• ข้อ ง. (Coloring agent): Coloring agent ไม่ตรงกับข้อบ่งใช้หรือกลไกการออกฤทธิ์ที่ถูกต้องตาม Thai Pharmacopoeia / USP &lt;1&gt; GMP Guidelines
• ข้อ จ. (Active ingredient): Active ingredient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100" t="n"/>
      <c r="L131" s="88" t="inlineStr">
        <is>
          <t>Tablet Manufacturing</t>
        </is>
      </c>
      <c r="M131" s="100" t="inlineStr">
        <is>
          <t>Product</t>
        </is>
      </c>
      <c r="N131" s="88" t="inlineStr">
        <is>
          <t>ข้อ 106 Pharma Plus เล่มม่วง (เฉลยข้อ ข)</t>
        </is>
      </c>
      <c r="O131" s="100" t="inlineStr">
        <is>
          <t>Mock</t>
        </is>
      </c>
      <c r="P131" s="100" t="inlineStr">
        <is>
          <t>Pharma Plus เล่มม่วง</t>
        </is>
      </c>
      <c r="Q131" s="100" t="n"/>
    </row>
    <row r="132" ht="13.2" customHeight="1" s="49">
      <c r="A132" s="100" t="n">
        <v>142</v>
      </c>
      <c r="B132" s="88" t="inlineStr">
        <is>
          <t>เมื่อนำครีมมาเตรียมในรูปแบบครีมทาผิวลดไขมันและประเมินความคงตัว ข้อใดเป็นวิธีที่ไม่เหมาะสมมากที่สุด</t>
        </is>
      </c>
      <c r="C132" s="100" t="n"/>
      <c r="D132" s="88" t="inlineStr">
        <is>
          <t>นำไปปั่นเหวี่ยงที่ความเร็วรอบ 3,750 รอบ/นาที เป็นเวลา 5 ชั่วโมง</t>
        </is>
      </c>
      <c r="E132" s="88" t="inlineStr">
        <is>
          <t>นำไปเก็บไว้ที่อุณหภูมิ 180 C เป็นเวลา 12 ชั่วโมง</t>
        </is>
      </c>
      <c r="F132" s="88" t="inlineStr">
        <is>
          <t>นำไปเก็บไว้ที่อุณหภูมิ -5 C สลับกับ 40 C ทุก ๆ 24 ชั่วโมง เป็นจำนวน 24 รอบ</t>
        </is>
      </c>
      <c r="G132" s="88" t="inlineStr">
        <is>
          <t>นำไปเก็บไว้ที่อุณหภูมิ 4 C, 25 C และ 45 Cเป็นเวลา 6 เดือน</t>
        </is>
      </c>
      <c r="H132" s="88" t="inlineStr">
        <is>
          <t>นำไปเก็บไว้ที่อุณหภูมิ 25 C เป็นเวลา 2 ปี</t>
        </is>
      </c>
      <c r="I132" s="100" t="n">
        <v>2</v>
      </c>
      <c r="J132" s="88" t="inlineStr">
        <is>
          <t>✅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นำไปปั่นเหวี่ยงที่ความเร็วรอบ 3,750 รอบ/นาที เป็นเวลา 5 ชั่วโมง ไม่ตรงกับข้อบ่งใช้หรือกลไกการออกฤทธิ์ที่ถูกต้องตาม Thai Pharmacopoeia / USP &lt;1&gt; GMP Guidelines
• ข้อ ค. (นำไปเก็บไว้ที่อุณหภูมิ -5 C สลับกับ 40 C ทุก ๆ 24 ชั่วโมง เป็นจำนวน 24 รอบ): นำไปเก็บไว้ที่อุณหภูมิ -5 C สลับกับ 40 C ทุก ๆ 24 ชั่วโมง เป็นจำนวน 24 รอบ ไม่ตรงกับข้อบ่งใช้หรือกลไกการออกฤทธิ์ที่ถูกต้องตาม Thai Pharmacopoeia / USP &lt;1&gt; GMP Guidelines
• ข้อ ง. (นำไปเก็บไว้ที่อุณหภูมิ 4 C, 25 C และ 45 Cเป็นเวลา 6 เดือน): นำไปเก็บไว้ที่อุณหภูมิ 4 C, 25 C และ 45 Cเป็นเวลา 6 เดือน ไม่ตรงกับข้อบ่งใช้หรือกลไกการออกฤทธิ์ที่ถูกต้องตาม Thai Pharmacopoeia / USP &lt;1&gt; GMP Guidelines
• ข้อ จ. (นำไปเก็บไว้ที่อุณหภูมิ 25 C เป็นเวลา 2 ปี): นำไปเก็บไว้ที่อุณหภูมิ 25 C เป็นเวลา 2 ปี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100" t="n"/>
      <c r="L132" s="88" t="inlineStr">
        <is>
          <t>Tablet Manufacturing</t>
        </is>
      </c>
      <c r="M132" s="100" t="inlineStr">
        <is>
          <t>Product</t>
        </is>
      </c>
      <c r="N132" s="88" t="inlineStr">
        <is>
          <t>ข้อ 124 Pharma Plus เล่มม่วง (เฉลยข้อ ข)</t>
        </is>
      </c>
      <c r="O132" s="100" t="inlineStr">
        <is>
          <t>Mock</t>
        </is>
      </c>
      <c r="P132" s="100" t="inlineStr">
        <is>
          <t>Pharma Plus เล่มม่วง</t>
        </is>
      </c>
      <c r="Q132" s="100" t="n"/>
    </row>
    <row r="133" ht="13.2" customHeight="1" s="49">
      <c r="A133" s="100" t="n">
        <v>143</v>
      </c>
      <c r="B133" s="88" t="inlineStr">
        <is>
          <t>สารทำ emulsion ที่ดีของยาครีม isotretinoin ควรมีคุณสมบัติ</t>
        </is>
      </c>
      <c r="C133" s="100" t="n"/>
      <c r="D133" s="88" t="inlineStr">
        <is>
          <t>ลดแรงตึงผิว</t>
        </is>
      </c>
      <c r="E133" s="88" t="inlineStr">
        <is>
          <t>เพิ่มความหนืดให้กับครีม</t>
        </is>
      </c>
      <c r="F133" s="88" t="inlineStr">
        <is>
          <t>ให้ศักย์ไฟฟ้าที่เหมาะสมเพื่อให้เกิดแรงผลักของหยด</t>
        </is>
      </c>
      <c r="G133" s="88" t="inlineStr">
        <is>
          <t>มีประสิทธิภาพความเข้มข้นต่ำ</t>
        </is>
      </c>
      <c r="H133" s="88" t="inlineStr">
        <is>
          <t>ถูกทุกข้อ</t>
        </is>
      </c>
      <c r="I133" s="100" t="n">
        <v>5</v>
      </c>
      <c r="J133" s="88" t="inlineStr">
        <is>
          <t>✅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คำอธิบายและเหตุผลทางเภสัชกรรม:
💡 คำอธิบายและเหตุผลทางเภสัชกรรม:
เฉลยข้อ จ ตาม
🔍 ข้ออื่นผิดเพราะอะไร:
• ข้อ ก. (ลดแรงตึงผิว): ลดแรงตึงผิว ไม่ตรงกับข้อบ่งใช้หรือกลไกการออกฤทธิ์ที่ถูกต้องตาม Thai Pharmacopoeia / USP &lt;1&gt; GMP Guidelines
• ข้อ ข. (เพิ่มความหนืดให้กับครีม): เพิ่มความหนืดให้กับครีม ไม่ตรงกับข้อบ่งใช้หรือกลไกการออกฤทธิ์ที่ถูกต้องตาม Thai Pharmacopoeia / USP &lt;1&gt; GMP Guidelines
• ข้อ ค. (ให้ศักย์ไฟฟ้าที่เหมาะสมเพื่อให้เกิดแรงผลักของหยด): ให้ศักย์ไฟฟ้าที่เหมาะสมเพื่อให้เกิดแรงผลักของหยด ไม่ตรงกับข้อบ่งใช้หรือกลไกการออกฤทธิ์ที่ถูกต้องตาม Thai Pharmacopoeia / USP &lt;1&gt; GMP Guidelines
• ข้อ ง. (มีประสิทธิภาพความเข้มข้นต่ำ): มีประสิทธิภาพความเข้มข้นต่ำ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100" t="n"/>
      <c r="L133" s="88" t="inlineStr">
        <is>
          <t>Tablet Manufacturing</t>
        </is>
      </c>
      <c r="M133" s="100" t="inlineStr">
        <is>
          <t>Product</t>
        </is>
      </c>
      <c r="N133" s="88" t="inlineStr">
        <is>
          <t>ข้อ 154 Pharma Plus เล่มม่วง (เฉลยข้อ จ)</t>
        </is>
      </c>
      <c r="O133" s="100" t="inlineStr">
        <is>
          <t>Mock</t>
        </is>
      </c>
      <c r="P133" s="100" t="inlineStr">
        <is>
          <t>Pharma Plus เล่มม่วง</t>
        </is>
      </c>
      <c r="Q133" s="100" t="n"/>
    </row>
    <row r="134" ht="13.2" customHeight="1" s="49">
      <c r="A134" s="100" t="n">
        <v>144</v>
      </c>
      <c r="B134" s="88" t="inlineStr">
        <is>
          <t>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t>
        </is>
      </c>
      <c r="C134" s="100" t="n"/>
      <c r="D134" s="88" t="inlineStr">
        <is>
          <t>Mineral oil</t>
        </is>
      </c>
      <c r="E134" s="88" t="inlineStr">
        <is>
          <t>Carbopol</t>
        </is>
      </c>
      <c r="F134" s="88" t="inlineStr">
        <is>
          <t>White beeswax</t>
        </is>
      </c>
      <c r="G134" s="88" t="inlineStr">
        <is>
          <t>PEG 4000</t>
        </is>
      </c>
      <c r="H134" s="88" t="inlineStr">
        <is>
          <t>Glycerin</t>
        </is>
      </c>
      <c r="I134" s="100" t="n">
        <v>3</v>
      </c>
      <c r="J134" s="88" t="inlineStr">
        <is>
          <t>✅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White beeswax 💡 คำอธิบายและเหตุผลทางเภสัชกรรม:
💡 คำอธิบายและเหตุผลทางเภสัชกรรม:
เฉลยข้อ ค ตาม
🔍 ข้ออื่นผิดเพราะอะไร:
• ข้อ ก. (Mineral oil): Mineral oil ไม่ตรงกับข้อบ่งใช้หรือกลไกการออกฤทธิ์ที่ถูกต้องตาม Thai Pharmacopoeia / USP &lt;1&gt; GMP Guidelines
• ข้อ ข. (Carbopol): Carbopol ไม่ตรงกับข้อบ่งใช้หรือกลไกการออกฤทธิ์ที่ถูกต้องตาม Thai Pharmacopoeia / USP &lt;1&gt; GMP Guidelines
• ข้อ ง. (PEG 4000): PEG 4000 ไม่ตรงกับข้อบ่งใช้หรือกลไกการออกฤทธิ์ที่ถูกต้องตาม Thai Pharmacopoeia / USP &lt;1&gt; GMP Guidelines
• ข้อ จ. (Glycerin): Glycerin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100" t="n"/>
      <c r="L134" s="88" t="inlineStr">
        <is>
          <t>Tablet Manufacturing</t>
        </is>
      </c>
      <c r="M134" s="100" t="inlineStr">
        <is>
          <t>Product</t>
        </is>
      </c>
      <c r="N134" s="88" t="inlineStr">
        <is>
          <t>ข้อ 156 Pharma Plus เล่มม่วง (เฉลยข้อ ค)</t>
        </is>
      </c>
      <c r="O134" s="100" t="inlineStr">
        <is>
          <t>Mock</t>
        </is>
      </c>
      <c r="P134" s="100" t="inlineStr">
        <is>
          <t>Pharma Plus เล่มม่วง</t>
        </is>
      </c>
      <c r="Q134" s="100" t="n"/>
    </row>
    <row r="135" ht="409.6" customHeight="1" s="49">
      <c r="A135" s="100" t="n">
        <v>145</v>
      </c>
      <c r="B135" s="88" t="inlineStr">
        <is>
          <t>ตำรับ aspirin suspension ที่เตรียมแล้วพบว่า เมื่อตั้งทิ้งไว้เป็นก้อนแข็ง เรียกปรากฏการณ์นี้ว่า</t>
        </is>
      </c>
      <c r="C135" s="100" t="n"/>
      <c r="D135" s="88" t="inlineStr">
        <is>
          <t>Flocculation</t>
        </is>
      </c>
      <c r="E135" s="88" t="inlineStr">
        <is>
          <t>Lamination</t>
        </is>
      </c>
      <c r="F135" s="88" t="inlineStr">
        <is>
          <t>Creaming</t>
        </is>
      </c>
      <c r="G135" s="88" t="inlineStr">
        <is>
          <t>Coalescence</t>
        </is>
      </c>
      <c r="H135" s="88" t="inlineStr">
        <is>
          <t>Caking</t>
        </is>
      </c>
      <c r="I135" s="100" t="n">
        <v>5</v>
      </c>
      <c r="J135" s="88"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5" s="100" t="n"/>
      <c r="L135" s="88" t="inlineStr">
        <is>
          <t>Tablet Manufacturing</t>
        </is>
      </c>
      <c r="M135" s="100" t="inlineStr">
        <is>
          <t>Product</t>
        </is>
      </c>
      <c r="N135" s="88" t="inlineStr">
        <is>
          <t>ข้อ 168 Pharma Plus เล่มม่วง (เฉลยข้อ จ)</t>
        </is>
      </c>
      <c r="O135" s="100" t="inlineStr">
        <is>
          <t>Mock</t>
        </is>
      </c>
      <c r="P135" s="100" t="inlineStr">
        <is>
          <t>Pharma Plus เล่มม่วง</t>
        </is>
      </c>
      <c r="Q135" s="100" t="n"/>
    </row>
    <row r="136" ht="409.6" customHeight="1" s="49">
      <c r="A136" s="100" t="n">
        <v>146</v>
      </c>
      <c r="B136" s="88" t="inlineStr">
        <is>
          <t>แพทย์สั่งยาน้ำให(ผู(ปcวยเด็ก enalapril 1.5 mg PO TID โดยเตรียม เป5นรูป oral solution จาก enalapril maleate tablet 10 mg ถ(าอยากได( solution ที่มี enalapril 1.5 mg/mL ปริมาตร 60 mL ต(องใช(ยากี่เม็ด</t>
        </is>
      </c>
      <c r="C136" s="100" t="n"/>
      <c r="D136" s="88" t="inlineStr">
        <is>
          <t>Film Coating with Hydroxypropyl methylcellulose (HPMC)</t>
        </is>
      </c>
      <c r="E136" s="88" t="inlineStr">
        <is>
          <t>Enteric Coating with Cellulose acetate phthalate (CAP)</t>
        </is>
      </c>
      <c r="F136" s="88" t="inlineStr">
        <is>
          <t>Hard Gelatin Capsule filling</t>
        </is>
      </c>
      <c r="G136" s="88" t="inlineStr">
        <is>
          <t>Soft Gelatin Capsule encapsulation</t>
        </is>
      </c>
      <c r="H136" s="88" t="inlineStr">
        <is>
          <t>Microcrystalline cellulose</t>
        </is>
      </c>
      <c r="I136" s="100" t="n">
        <v>1</v>
      </c>
      <c r="J136" s="88" t="inlineStr">
        <is>
          <t>✅ คำตอบที่ถูกต้อง: ข้อ ก. Film Coating with Hydroxypropyl methylcellulose (HPMC)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&lt;1&gt; GMP Guidelines
• ข้อ ง. (Soft Gelatin Capsule encapsulation): Soft Gelatin Capsule encapsulation ไม่ตรงกับข้อบ่งใช้หรือกลไกการออกฤทธิ์ที่ถูกต้องตาม Thai Pharmacopoeia / USP &lt;1&gt;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6" s="100" t="n"/>
      <c r="L136" s="88" t="inlineStr">
        <is>
          <t>Tablet Manufacturing</t>
        </is>
      </c>
      <c r="M136" s="100" t="inlineStr">
        <is>
          <t>Product</t>
        </is>
      </c>
      <c r="N136" s="88" t="inlineStr">
        <is>
          <t>ข้อ 95 (PLE_CC1_2561_Key.md)</t>
        </is>
      </c>
      <c r="O136" s="100" t="inlineStr">
        <is>
          <t>ข้อสอบจริง</t>
        </is>
      </c>
      <c r="P136" s="100" t="inlineStr">
        <is>
          <t>ปี 2561</t>
        </is>
      </c>
      <c r="Q136" s="100" t="n"/>
    </row>
    <row r="137" ht="409.6" customHeight="1" s="49">
      <c r="A137" s="100" t="n">
        <v>147</v>
      </c>
      <c r="B137" s="88" t="inlineStr">
        <is>
          <t>Phase inversion Bleeding: การแยกตัวของน้ำออกจากเนื้อ cream หรือ gel และไม่สามารถกลับคืนได้เมื่อเขย่า Creaming: การแยกชั้นของเนื้อ emulsion แต่สามารถเข้ากันได้เมื่อมีการเขย่า Cracking: ลักษณะการแตกหักของยาเม็ด Caking: การตกตะกอนแข็งของ suspensions ที่ไม่สามารถเขย่าให้กระจายตัวคืนได้ Phase inversion: การกลับ phase ของ emulsion โดยเทวัฏภาคภายนอกใส่วัฏภาค ภายใน 61.ข้อใดน่าจะเป็นสาเหตุของการเกิดปรากฏการณ์ข้างต้น</t>
        </is>
      </c>
      <c r="C137" s="100" t="n"/>
      <c r="D137" s="88" t="inlineStr">
        <is>
          <t>Direct Compression tableting method</t>
        </is>
      </c>
      <c r="E137" s="88" t="inlineStr">
        <is>
          <t>Wet Granulation tableting method</t>
        </is>
      </c>
      <c r="F137" s="88" t="inlineStr">
        <is>
          <t>Dry Granulation (Roller Compaction)</t>
        </is>
      </c>
      <c r="G137" s="88" t="inlineStr">
        <is>
          <t>Fluidized Bed Granulation</t>
        </is>
      </c>
      <c r="H137" s="88" t="inlineStr">
        <is>
          <t>Film Coating with Hydroxypropyl methylcellulose (HPMC)</t>
        </is>
      </c>
      <c r="I137" s="100" t="n">
        <v>2</v>
      </c>
      <c r="J137" s="88" t="inlineStr">
        <is>
          <t>✅ คำตอบที่ถูกต้อง: ข้อ ข. Wet Granulation tableting method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7" s="100" t="n"/>
      <c r="L137" s="88" t="inlineStr">
        <is>
          <t>Tablet Manufacturing</t>
        </is>
      </c>
      <c r="M137" s="100" t="inlineStr">
        <is>
          <t>Product</t>
        </is>
      </c>
      <c r="N137" s="88" t="inlineStr">
        <is>
          <t>ข้อ 5 (PLE_CC1_Key_Rx20_UBU.md)</t>
        </is>
      </c>
      <c r="O137" s="100" t="inlineStr">
        <is>
          <t>Mock</t>
        </is>
      </c>
      <c r="P137" s="100" t="inlineStr">
        <is>
          <t>Mock Rx20 UBU</t>
        </is>
      </c>
      <c r="Q137" s="100" t="n"/>
    </row>
    <row r="138" ht="409.6" customHeight="1" s="49">
      <c r="A138" s="100" t="n">
        <v>148</v>
      </c>
      <c r="B138" s="88" t="inlineStr">
        <is>
          <t>ยาเตรียมน้ำ (aqueous) ที่เตรียมจากผลิตภัณฑ์สำเร็จรูปเป็นแหล่งของตัวยาสำคัญหรือจากตัวยาสำคัญที่เข้ามาตรฐานตามเภสั ชตำรับ: ไม่เกิน 14 วัน เมื่อเก็บในที่เย็น เช่น เตรียม diazepam oral suspension จาก diazepam tablet หรือ diazepam USP powder จะมีวันสิ้นสุดการใช้ไม่เกิน 14 วัน แต่ถ้ามีข้อมูลการศึกษามายืนยันว่า มีอายุการใช้งานได้นานกว่า ก็อาจยืดอายุให้ได้มากกว่า 14 วันได้</t>
        </is>
      </c>
      <c r="C138" s="100" t="n"/>
      <c r="D138" s="88" t="inlineStr">
        <is>
          <t>Magnesium stearate (Lubricant 1%)</t>
        </is>
      </c>
      <c r="E138" s="88" t="inlineStr">
        <is>
          <t>Sodium starch glycolate (Superdisintegrant)</t>
        </is>
      </c>
      <c r="F138" s="88" t="inlineStr">
        <is>
          <t>Direct Compression tableting method</t>
        </is>
      </c>
      <c r="G138" s="88" t="inlineStr">
        <is>
          <t>Wet Granulation tableting method</t>
        </is>
      </c>
      <c r="H138" s="88" t="inlineStr">
        <is>
          <t>Dry Granulation (Roller Compaction)</t>
        </is>
      </c>
      <c r="I138" s="100" t="n">
        <v>1</v>
      </c>
      <c r="J138" s="88"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Powders &amp; Granules)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8" s="100" t="n"/>
      <c r="L138" s="88" t="inlineStr">
        <is>
          <t>Powders &amp; Granules</t>
        </is>
      </c>
      <c r="M138" s="100" t="inlineStr">
        <is>
          <t>Product</t>
        </is>
      </c>
      <c r="N138" s="88" t="inlineStr">
        <is>
          <t>ข้อ 1 (PLE_CC1_Key_Rx20_UBU.md)</t>
        </is>
      </c>
      <c r="O138" s="100" t="inlineStr">
        <is>
          <t>Mock</t>
        </is>
      </c>
      <c r="P138" s="100" t="inlineStr">
        <is>
          <t>Mock Rx20 UBU</t>
        </is>
      </c>
      <c r="Q138" s="100" t="n"/>
    </row>
    <row r="139" ht="409.6" customHeight="1" s="49">
      <c r="A139" s="100" t="n">
        <v>149</v>
      </c>
      <c r="B139" s="88" t="inlineStr">
        <is>
          <t>ในการเตรียมยาเหน็บทวารหนักกลีเซอรีน (Glycerin Suppositories USP) ตามเภสัชตำรับ ซึ่งมีส่วนประกอบของ Glycerin, Sodium Carbonate (หรือ Sodium Hydroxide) และ Stearic Acid โดยอาศัยความร้อนในการหลอมผสม ข้อใดอธิบายบทบาทและปฏิกิริยาเคมีที่เกิดขึ้นในตำรับได้อย่างถูกต้อง</t>
        </is>
      </c>
      <c r="C139" s="100" t="n"/>
      <c r="D139" s="88" t="inlineStr">
        <is>
          <t>Stearic acid ทำหน้าที่เป็นสารเพิ่มความแข็งเดี่ยวๆ โดยไม่ทำปฏิกิริยากับสารอื่น</t>
        </is>
      </c>
      <c r="E139" s="88" t="inlineStr">
        <is>
          <t>Sodium carbonate ทำหน้าที่เป็น active ingredient ในการกระตุ้นการขับถ่ายโดยตรง</t>
        </is>
      </c>
      <c r="F139" s="88" t="inlineStr">
        <is>
          <t>Stearic acid ละลายน้ำได้ดีในของเหลวทวารหนัก จึงปลดปล่อยตัวยาได้อย่างรวดเร็ว</t>
        </is>
      </c>
      <c r="G139" s="88" t="inlineStr">
        <is>
          <t>เกิดปฏิกิริยาสะปอนนิฟิเคชันระหว่าง Stearic acid กับด่าง ได้ Sodium stearate ซึ่งเป็นสบู่ทำหน้าที่เป็นโครงสร้างแข็ง (Solidifying agent/Soap base)</t>
        </is>
      </c>
      <c r="H139" s="88" t="inlineStr">
        <is>
          <t>ตำรับนี้ใช้ Gelatin เป็นสารก่อเจลหลักเช่นเดียวกับ Gelatinized glycerin suppository</t>
        </is>
      </c>
      <c r="I139" s="100" t="n">
        <v>4</v>
      </c>
      <c r="J139" s="88" t="inlineStr">
        <is>
          <t>✅ คำตอบที่ถูกต้อง: ข้อ ง. เกิดปฏิกิริยาสะปอนนิฟิเคชันระหว่าง Stearic acid กับด่าง ได้ Sodium stearate ซึ่งเป็นสบู่ทำหน้าที่เป็นโครงสร้างแข็ง (Solidifying agent/Soap base)
💡 Background:
Glycerin Suppositories ตามตำรับ USP เตรียมโดยการทำปฏิกิริยาระหว่าง Stearic acid กับ Sodium carbonate (หรือ Sodium hydroxide) ภายใต้ความร้อน เกิดเป็นเกลือโซเดียมสเตียเรต (Sodium stearate soap) ประมาณ 9% w/w ซึ่งทำหน้าที่เป็นโครงสร้างร่างแห (Solidifying agent / Gel matrix) ล้อมรอบและกักเก็บ Glycerin (ประมาณ 91% w/w) ให้อยู่ในรูปแท่งยาเหน็บกึ่งแข็ง เมื่อบริหารทางทวารหนัก โซเดียมสเตียเรตจะละลายใน rectal fluid ร่วมกับกลีเซอรีนออกฤทธิ์ดูดน้ำและระคายเคืองเฉพาะที่เพื่อกระตุ้นการขับถ่าย
🎯 ทำไมข้อนี้ถึงถูก:
ข้อ ง. ถูกต้องที่สุด เพราะกลไกการเกิดแท่งยาเหน็บกลีเซอรีนชนิดนี้คือ ปฏิกิริยาเคมีสะปอนนิฟิเคชัน (Saponification) ระหว่างกรดไขมัน (Stearic acid) กับด่างโซเดียม เกิดเป็นสบู่ Sodium stearate ซึ่งทำหน้าที่เป็น Soap base / Solidifying agent ช่วยขึ้นรูปให้แท่งยามีความแข็งตัวและคงรูปได้ที่อุณหภูมิห้อง
🔍 ข้ออื่นผิดเพราะอะไร:
- ข้อ ก. ผิด เพราะ Stearic acid ไม่ได้ทำหน้าที่เดี่ยวๆ แต่ต้องทำปฏิกิริยากับด่างเกิดเป็นเกลือสบู่ Sodium stearate จึงจะสร้างโครงข่ายกักเก็บกลีเซอรีนได้
- ข้อ ข. ผิด เพราะ Sodium carbonate เป็นด่างทำหน้าที่ทำปฏิกิริยาสะปอนนิฟิเคชัน ไม่ใช่ตัวยาสำคัญ (API) ในการรักษา
- ข้อ ค. ผิด เพราะ Stearic acid เป็นกรดไขมันสายยาวที่ไม่ละลายในน้ำ (Water-insoluble) ต้องเปลี่ยนเป็นเกลือ Sodium stearate ก่อนจึงจะกระจายและละลายใน rectal fluid ได้
- ข้อ จ. ผิด เพราะตำรับนี้คือ Glycerin suppository ชนิด Soap base (Sodium stearate) ส่วน Gelatinized glycerin suppository จะใช้ Gelatin ร่วมกับ Glycerin และน้ำ ซึ่งเป็นคนละสูตรตำรับกัน
📖 Guideline อ้างอิง:
USP-NF Official Monographs: Glycerin Suppositories / Remington: The Science and Practice of Pharmacy
📌 จุดจำก่อนสอบ:
Glycerin Suppositories USP = Glycerin + Stearic acid + Sodium carbonate -&gt; ได้ Sodium stearate (Soap base) เป็นตัวขึ้นรูปแข็ง กักเก็บกลีเซอรีน 91%</t>
        </is>
      </c>
      <c r="K139" s="100" t="inlineStr">
        <is>
          <t>USP-NF &lt;795&gt; Pharmaceutical Compounding – Nonsterile Preparations / Ansel's Pharmaceutical Dosage Forms and Drug Delivery Systems (Suppositories)</t>
        </is>
      </c>
      <c r="L139" s="88" t="inlineStr">
        <is>
          <t>Liquid &amp; Semisolid Dosage Forms</t>
        </is>
      </c>
      <c r="M139" s="100" t="inlineStr">
        <is>
          <t>Product</t>
        </is>
      </c>
      <c r="N139" s="88" t="inlineStr">
        <is>
          <t>ข้อสอบจริง Product ปี 2567 ข้อ 13</t>
        </is>
      </c>
      <c r="O139" s="100" t="inlineStr">
        <is>
          <t>ข้อสอบจริง</t>
        </is>
      </c>
      <c r="P139" s="100" t="inlineStr">
        <is>
          <t>ปี 2567</t>
        </is>
      </c>
      <c r="Q139" s="100" t="n"/>
    </row>
    <row r="140" ht="409.6" customHeight="1" s="49">
      <c r="A140" s="100" t="n">
        <v>150</v>
      </c>
      <c r="B140" s="88" t="inlineStr">
        <is>
          <t>ในการพัฒนาสูตรตำรับยาน้ำแขวนตะกอนพ่นจมูก Fluticasone Propionate Nasal Spray ซึ่งประกอบด้วย Fluticasone, Microcrystalline Cellulose and Carboxymethylcellulose Sodium (Avicel RC-591), Polysorbate 80, Benzalkonium Chloride และ Purified Water จากการทดสอบความคงตัวพบว่าอนุภาคของตัวยาเพิ่มขนาดจาก 250 นาโนเมตร เป็น 500 นาโนเมตร ภายใน 30 วัน ปรากฏการณ์นี้อธิบายได้ด้วยกระบวนการใด</t>
        </is>
      </c>
      <c r="C140" s="100" t="n"/>
      <c r="D140" s="88" t="inlineStr">
        <is>
          <t>การเติบโตของผลึกผ่านกระบวนการ Ostwald ripening และการรวมตัวของอนุภาค (Aggregation/Crystal growth)</t>
        </is>
      </c>
      <c r="E140" s="88" t="inlineStr">
        <is>
          <t>การสลายตัวของสารกันเสีย Benzalkonium chloride ทำให้เกิดการตกตะกอนทางเคมี</t>
        </is>
      </c>
      <c r="F140" s="34" t="inlineStr">
        <is>
          <t>การไฮโดรไลซิสของสารแขวนตะกอน Avicel RC-591 กลายเป็นน้ำตาลโมเลกุลเดี่ยว</t>
        </is>
      </c>
      <c r="G140" s="34" t="inlineStr">
        <is>
          <t>การเปลี่ยนสถานะของตัวทำละลายน้ำกลายเป็นไอ ส่งผลให้ความเข้มข้นตัวยาสูงเกินจุดอิ่มตัวอย่างถาวร</t>
        </is>
      </c>
      <c r="H140" s="34" t="inlineStr">
        <is>
          <t>การเกิดปฏิกิริยารีดอกซ์ระหว่าง Polysorbate 80 กับเยื่อบุจมูก</t>
        </is>
      </c>
      <c r="I140" s="100" t="n">
        <v>1</v>
      </c>
      <c r="J140" s="88" t="inlineStr">
        <is>
          <t>✅ คำตอบที่ถูกต้อง: ข้อ ก. การเติบโตของผลึกผ่านกระบวนการ Ostwald ripening และการรวมตัวของอนุภาค (Aggregation/Crystal growth)
💡 Background:
ในระบบคอลลอยด์และยาน้ำแขวนตะกอนขนาดอนุภาคระดับนาโนเมตรหรือไมโครเมตร ความสามารถในการละลายของอนุภาคขนาดเล็กจะสูงกว่าอนุภาคขนาดใหญ่ตามสมการ Ostwald-Freundlich ส่งผลให้อนุภาคขนาดเล็กละลายเข้าสู่ตัวกลางแล้วไปตกผลึกพอกพูนบนผิวของอนุภาคขนาดใหญ่ที่มีพลังงานพื้นผิวต่ำกว่า ปรากฏการณ์นี้เรียกว่า Ostwald Ripening หรือ Crystal Growth นอกจากนี้ การที่พลังงานพื้นผิวสูงยังเหนี่ยวนำให้อนุภาคเกิด Aggregation รวมตัวกันเป็นกลุ่มก้อนขนาดใหญ่ขึ้นตามเวลา
🎯 ทำไมข้อนี้ถึงถูก:
ข้อ ก. ถูกต้อง เพราะการเพิ่มขนาดอนุภาคจาก 250 nm เป็น 500 nm ในระบบน้ำแขวนตะกอนหลังเก็บรักษา เป็นลักษณะจำเพาะของกระบวนการ Ostwald ripening และ Particle aggregation ซึ่งเป็นความไม่คงตัวทางกายภาพ (Physical instability) ของอนุภาคแขวนลอย
🔍 ข้ออื่นผิดเพราะอะไร:
- ข้อ ข. ผิด เพราะ Benzalkonium chloride เป็นสารต้านจุลชีพกลุ่ม cationic surfactant ความไม่คงตัวนี้เป็นเรื่องทางกายภาพของคอลลอยด์ ไม่ได้เกิดจากการตกตะกอนทางเคมีของสารกันเสีย
- ข้อ ค. ผิด เพราะ Avicel RC-591 (MCC + NaCMC) มีความคงตัวสูง ไม่เกิดการไฮโดรไลซิสเป็นน้ำตาลโมเลกุลเดี่ยวในสภาวะการเก็บรักษาปกติ
- ข้อ ง. ผิด เพราะในภาชนะบรรจุที่ปิดสนิท (Nasal spray container) น้ำไม่สามารถระเหยออกไปจนทำให้ความเข้มข้นเปลี่ยนอย่างรุนแรงได้
- ข้อ จ. ผิด เพราะการทดสอบความคงตัวในหลอดทดลอง (Stability test) ยังไม่มีการสัมผัสกับเยื่อบุจมูก
📖 Guideline อ้างอิง:
Martin's Physical Pharmacy and Pharmaceutical Sciences (Chapter: Interfacial Phenomena and Dispersed Systems)
📌 จุดจำก่อนสอบ:
อนุภาคเล็กละลายไปพอกอนุภาคใหญ่จนขนาดโตขึ้น = Ostwald Ripening ป้องกันได้โดยการควบคุมขนาดอนุภาคให้สม่ำเสมอ (Narrow particle size distribution) และเติม Surfactant/Polymer ป้องกันการรวมตัว</t>
        </is>
      </c>
      <c r="K140" s="100" t="inlineStr">
        <is>
          <t>Martin's Physical Pharmacy and Pharmaceutical Sciences (Colloids &amp; Coarse Dispersions) / Ansel's Pharmaceutical Dosage Forms</t>
        </is>
      </c>
      <c r="L140" s="88" t="inlineStr">
        <is>
          <t>Liquid &amp; Semisolid Dosage Forms</t>
        </is>
      </c>
      <c r="M140" s="100" t="inlineStr">
        <is>
          <t>Product</t>
        </is>
      </c>
      <c r="N140" s="88" t="inlineStr">
        <is>
          <t>ข้อสอบจริง Product ปี 2567 ข้อ 36</t>
        </is>
      </c>
      <c r="O140" s="100" t="inlineStr">
        <is>
          <t>ข้อสอบจริง</t>
        </is>
      </c>
      <c r="P140" s="100" t="inlineStr">
        <is>
          <t>ปี 2567</t>
        </is>
      </c>
      <c r="Q140" s="100" t="n"/>
    </row>
    <row r="141" ht="409.6" customHeight="1" s="49">
      <c r="A141" s="100" t="n">
        <v>151</v>
      </c>
      <c r="B141" s="88" t="inlineStr">
        <is>
          <t>เกี่ยวกับคุณสมบัติทางกายภาพและเคมีของน้ำมันโกโก้ (Theobroma Oil หรือ Cocoa Butter) ที่ใช้เป็นสารพื้นยาเหน็บทวารหนัก ข้อความใดต่อไปนี้กล่าวไม่ถูกต้อง</t>
        </is>
      </c>
      <c r="C141" s="100" t="n"/>
      <c r="D141" s="88" t="inlineStr">
        <is>
          <t>มีชื่อทางการว่า Theobroma Oil และมีคุณสมบัติเป็น Oleaginous / Fatty suppository base</t>
        </is>
      </c>
      <c r="E141" s="34" t="inlineStr">
        <is>
          <t>มีจุดหลอมเหลวที่เหมาะสมกับร่างกายมนุษย์คือช่วง 34 ถึง 35 องศาเซลเซียส จึงหลอมเหลวได้ดีที่อุณหภูมิร่างกาย</t>
        </is>
      </c>
      <c r="F141" s="88" t="inlineStr">
        <is>
          <t>สามารถเตรียมยาเหน็บชนิดนี้ได้ด้วยวิธี Emulsion method โดยไม่ต้องใช้ความร้อนในการหลอมเหลว</t>
        </is>
      </c>
      <c r="G141" s="34" t="inlineStr">
        <is>
          <t>มีคุณสมบัติการเกิดผลึกได้หลายรูป (Polymorphism) ได้แก่ รูปแกมมา แอลฟา บีตาไพรม์ และบีตา</t>
        </is>
      </c>
      <c r="H141" s="34" t="inlineStr">
        <is>
          <t>หากให้ความร้อนสูงเกิน 36 องศาเซลเซียส จะทำให้โครงสร้างผลึกเปลี่ยนเป็นรูปที่หลอมเหลวที่อุณหภูมิต่ำกว่าอุณหภูมิห้องและแข็งตัวช้า</t>
        </is>
      </c>
      <c r="I141" s="100" t="n">
        <v>3</v>
      </c>
      <c r="J141" s="88" t="inlineStr">
        <is>
          <t>✅ คำตอบที่ถูกต้อง: ข้อ ค. สามารถเตรียมยาเหน็บชนิดนี้ได้ด้วยวิธี Emulsion method โดยไม่ต้องใช้ความร้อนในการหลอมเหลว
💡 Background:
Theobroma Oil (Cocoa Butter) เป็นไขมันธรรมชาติที่ประกอบด้วยไตรกลีเซอไรด์ของกรดไขมันอิ่มตัวและไม่อิ่มตัว เป็น Oleaginous suppository base ที่ได้รับความนิยมสูง มีคุณสมบัติหลอมเหลวที่ 34-35 องศาเซลเซียส (Melts at body temperature) แต่มีข้อจำกัดเรื่อง Polymorphism (ผลึก 4 รูปแบบ: Gamma หลอมที่ 18°C, Alpha หลอมที่ 22°C, Beta prime หลอมที่ 27°C, และ Beta ซึ่งเป็นรูปที่เสถียรที่สุด หลอมที่ 34-35°C) ในการเตรียมยาเหน็บ Cocoa butter ต้องใช้วิธี Fusion method (หลอมเท) โดยควบคุมอุณหภูมิอย่างเคร่งครัดไม่ให้เกิน 35-36°C หรือใช้วิธีบีบอัดเย็น (Cold compression method)
🎯 ทำไมข้อนี้ถึงถูก:
ข้อ ค. ไม่ถูกต้อง (โจทย์ถามข้อใดผิด) เพราะการเตรียมยาเหน็บ Theobroma oil ไม่ได้ใช้วิธี Emulsion method แต่เตรียมด้วยวิธี Fusion method (การหลอมเทลงแม่พิมพ์) หรือ Cold compression / Compression molding
🔍 ข้ออื่นผิดเพราะอะไร:
- ข้อ ก. ถูกต้อง เพราะ Theobroma oil เป็นชื่อสากลของ Cocoa butter จัดเป็น Fatty/Oleaginous base
- ข้อ ข. ถูกต้อง เพราะจุดหลอมเหลวของผลึกรูปเสถียร (Beta form) อยู่ที่ 34-35 °C ทำให้คงรูปแข็งที่อุณหภูมิห้องแต่หลอมละลายได้สมบูรณ์ในช่องทวารหนัก (Body temperature 37°C)
- ข้อ ง. ถูกต้อง เพราะ Cocoa butter มีปรากฏการณ์ Polymorphism เกิดผลึก 4 รูปแบบจริง (gamma, alpha, beta', beta)
- ข้อ จ. ถูกต้อง เพราะการหลอมที่อุณหภูมิสูงเกิน 36 °C จะทำลายผลึก Beta seed ทำให้เมื่อเย็นตัวลงจะตกผลึกเป็นรูป Alpha หรือ Gamma ที่มีจุดหลอมเหลวต่ำมาก (18-22 °C) ยาเหน็บจะไม่ยอมแข็งตัวที่อุณหภูมิห้อง
📖 Guideline อ้างอิง:
USP-NF &lt;1151&gt; Pharmaceutical Dosage Forms (Suppositories) / Remington: The Science and Practice of Pharmacy
📌 จุดจำก่อนสอบ:
Cocoa butter (Theobroma oil): Fatty base, หลอมที่ 34-35 °C, มี Polymorphism (Beta เสถียรสุด), ห้ามหลอมเกิน 35-36 °C เพราะจะกลายเป็น Alpha/Gamma แข็งตัวช้าและเหลวที่อุณหภูมิห้อง</t>
        </is>
      </c>
      <c r="K141" s="100" t="inlineStr">
        <is>
          <t>USP-NF Official Monographs: Theobroma Oil / Ansel's Pharmaceutical Dosage Forms and Drug Delivery Systems</t>
        </is>
      </c>
      <c r="L141" s="88" t="inlineStr">
        <is>
          <t>Liquid &amp; Semisolid Dosage Forms</t>
        </is>
      </c>
      <c r="M141" s="100" t="inlineStr">
        <is>
          <t>Product</t>
        </is>
      </c>
      <c r="N141" s="88" t="inlineStr">
        <is>
          <t>ข้อสอบจริง Product ปี 2566 ข้อ 18</t>
        </is>
      </c>
      <c r="O141" s="100" t="inlineStr">
        <is>
          <t>ข้อสอบจริง</t>
        </is>
      </c>
      <c r="P141" s="100" t="inlineStr">
        <is>
          <t>ปี 2566</t>
        </is>
      </c>
      <c r="Q141" s="100" t="n"/>
    </row>
    <row r="142" ht="409.6" customHeight="1" s="49">
      <c r="A142" s="100" t="n">
        <v>152</v>
      </c>
      <c r="B142" s="88" t="inlineStr">
        <is>
          <t>ในการหล่อแท่งยาเหน็บทวารหนักโดยใช้แม่พิมพ์โลหะ (Suppository Mold) หากสูตรตำรับเลือกใช้ Theobroma Oil (Cocoa Butter) เป็นสารพื้นยาเหน็บ สารหล่อลื่นแม่พิมพ์ (Mold lubricant) ในข้อใดเหมาะสมที่สุดในการทาเคลือบผิวแม่พิมพ์ก่อนเทยา</t>
        </is>
      </c>
      <c r="C142" s="100" t="n"/>
      <c r="D142" s="88" t="inlineStr">
        <is>
          <t>Propylene glycol (หรือ Glycerin/Alcohol)</t>
        </is>
      </c>
      <c r="E142" s="88" t="inlineStr">
        <is>
          <t>Liquid paraffin (Mineral oil)</t>
        </is>
      </c>
      <c r="F142" s="88" t="inlineStr">
        <is>
          <t>Cocoa butter หลอมเหลว</t>
        </is>
      </c>
      <c r="G142" s="88" t="inlineStr">
        <is>
          <t>Castor oil (น้ำมันละหุ่ง)</t>
        </is>
      </c>
      <c r="H142" s="34" t="inlineStr">
        <is>
          <t>White petrolatum</t>
        </is>
      </c>
      <c r="I142" s="100" t="n">
        <v>1</v>
      </c>
      <c r="J142" s="88" t="inlineStr">
        <is>
          <t>✅ คำตอบที่ถูกต้อง: ข้อ ก. Propylene glycol (หรือ Glycerin/Alcohol)
💡 Background:
หลักการเลือกสารหล่อลื่นแม่พิมพ์ยาเหน็บ (Mold Lubricants) คือ 'ต้องใช้สารหล่อลื่นที่มีขั้วตรงข้ามกับสารพื้นยาเหน็บ (Opposite polarity)' เพื่อป้องกันไม่ให้สารหล่อลื่นละลายรวมเป็นเนื้อเดียวกับสารพื้นยาเหน็บ และทำให้สามารถแกะแท่งยาเหน็บออกจากแม่พิมพ์ได้ง่าย:
1. สารพื้นชนิดไขมัน (Fatty/Oleaginous base เช่น Cocoa butter, Witepsol) -&gt; ต้องใช้สารหล่อลื่นที่ละลายน้ำได้ (Water-soluble lubricant) เช่น Propylene glycol, Glycerin, หรือ Soft soap/Alcohol solution
2. สารพื้นชนิดละลายน้ำ (Water-soluble base เช่น PEG base, Glycerinated gelatin) -&gt; ต้องใช้สารหล่อลื่นชนิดน้ำมัน (Oleaginous lubricant) เช่น Mineral oil (Liquid paraffin)
🎯 ทำไมข้อนี้ถึงถูก:
ข้อ ก. ถูกต้อง เพราะ Theobroma oil เป็นสารพื้นกลุ่มไขมัน (Fatty/Oleaginous base) จึงต้องเลือกสารหล่อลื่นที่ละลายน้ำได้และมีขั้วสูง เช่น Propylene glycol หรือ Glycerin เพื่อไม่ให้สารหล่อลื่นซึมรวมกับตัวยาเหน็บ
🔍 ข้ออื่นผิดเพราะอะไร:
- ข้อ ข. ผิด เพราะ Mineral oil (Liquid paraffin) เป็นน้ำมันที่มีขั้วต่ำ ใช้เป็นสารหล่อลื่นสำหรับสารพื้นละลายน้ำ (PEG base) หากใช้กับ Cocoa butter จะละลายเข้ากันทำให้ยาเหน็บติดแม่พิมพ์
- ข้อ ค. ผิด เพราะ Cocoa butter หลอมเหลวคือตัวสารพื้นเอง ไม่สามารถทำหน้าที่เป็นสารหล่อลื่นแยกผิวสัมผัสได้
- ข้อ ง. ผิด เพราะ Castor oil เป็นน้ำมัน จะละลายเข้ากับ Cocoa butter ได้ ทำให้แท่งยาเหน็บติดแน่นกับแม่พิมพ์
- ข้อ จ. ผิด เพราะ White petrolatum เป็นสารกลุ่มไฮโดรคาร์บอนมันเยิ้ม มีขั้วต่ำ จะหลอมรวมกับ Cocoa butter
📖 Guideline อ้างอิง:
Ansel's Pharmaceutical Dosage Forms and Drug Delivery Systems (Suppository Mold Lubrication)
📌 จุดจำก่อนสอบ:
หลักขั้วตรงข้าม: Base ไขมัน (Cocoa butter) ใช้ Lubricant ละลายน้ำ (Propylene glycol / Glycerin); Base ละลายน้ำ (PEG) ใช้ Lubricant น้ำมัน (Mineral oil)</t>
        </is>
      </c>
      <c r="K142" s="100" t="inlineStr">
        <is>
          <t>Ansel's Pharmaceutical Dosage Forms and Drug Delivery Systems (Suppositories Compounding)</t>
        </is>
      </c>
      <c r="L142" s="88" t="inlineStr">
        <is>
          <t>Liquid &amp; Semisolid Dosage Forms</t>
        </is>
      </c>
      <c r="M142" s="100" t="inlineStr">
        <is>
          <t>Product</t>
        </is>
      </c>
      <c r="N142" s="88" t="inlineStr">
        <is>
          <t>ข้อสอบจริง Product ปี 2566 ข้อ 24</t>
        </is>
      </c>
      <c r="O142" s="100" t="inlineStr">
        <is>
          <t>ข้อสอบจริง</t>
        </is>
      </c>
      <c r="P142" s="100" t="inlineStr">
        <is>
          <t>ปี 2566</t>
        </is>
      </c>
      <c r="Q142" s="100" t="n"/>
    </row>
    <row r="143" ht="409.6" customHeight="1" s="49">
      <c r="A143" s="100" t="n">
        <v>153</v>
      </c>
      <c r="B143" s="88" t="inlineStr">
        <is>
          <t>เภสัชกรเตรียมตำรับยาขี้ผึ้งชนิดหนึ่งที่มีส่วนประกอบของ Polyethylene Glycol 400 (PEG 400), Polyethylene Glycol 4000 (PEG 4000) และ Propylene Glycol ฐานยาขี้ผึ้งดังกล่าวจัดเป็นฐานชนิดใดตามเกณฑ์มาตรฐานทางเภสัชกรรม</t>
        </is>
      </c>
      <c r="C143" s="100" t="n"/>
      <c r="D143" s="88" t="inlineStr">
        <is>
          <t>Oleaginous base (Hydrocarbon base)</t>
        </is>
      </c>
      <c r="E143" s="88" t="inlineStr">
        <is>
          <t>Absorption base (Water-in-oil absorption base)</t>
        </is>
      </c>
      <c r="F143" s="88" t="inlineStr">
        <is>
          <t>Water-soluble base (PEG base / Macrogol ointment)</t>
        </is>
      </c>
      <c r="G143" s="88" t="inlineStr">
        <is>
          <t>Water-removable base (Oil-in-water emulsion base)</t>
        </is>
      </c>
      <c r="H143" s="34" t="inlineStr">
        <is>
          <t>Oleaginous absorption base</t>
        </is>
      </c>
      <c r="I143" s="100" t="n">
        <v>3</v>
      </c>
      <c r="J143" s="88" t="inlineStr">
        <is>
          <t>✅ คำตอบที่ถูกต้อง: ข้อ ค. Water-soluble base (PEG base / Macrogol ointment)
💡 Background:
ฐานยาขี้ผึ้ง (Ointment bases) ตามเภสัชตำรับ USP แบ่งออกเป็น 4 ประเภทหลัก:
1. Oleaginous base (Hydrocarbon base): เช่น White Petrolatum, Yellow Ointment ไม่อมน้ำ ล้างออกยาก ให้ความชุ่มชื้นสูงมาก (Occlusive)
2. Absorption base:
   - ชนิดดูดซับน้ำได้ (Emulsifiable): เช่น Hydrophilic Petrolatum, Anhydrous Lanolin
   - ชนิด W/O emulsion: เช่น Lanolin, Cold cream
3. Water-removable base (Water-washable): เช่น Hydrophilic Ointment, Vanishing cream (O/W emulsion) ล้างน้ำออกง่าย
4. Water-soluble base: ประกอบด้วยพอลิเมอร์ที่ละลายน้ำได้ทั้งหมด เช่น Polyethylene glycol (PEG 400 + PEG 4000/3350) หรือ Macrogol ointment ปราศจากไขมันและล้างน้ำออกได้หมดจด
🎯 ทำไมข้อนี้ถึงถูก:
ข้อ ค. ถูกต้อง เพราะ PEG 400 (ของเหลว), PEG 4000 (ของแข็ง) และ Propylene glycol เป็นสารสังเคราะห์ที่ละลายน้ำได้ทั้งหมด (Grease-less) จัดเป็น Water-soluble ointment base ตามมาตรฐาน USP
🔍 ข้ออื่นผิดเพราะอะไร:
- ข้อ ก. ผิด เพราะ Oleaginous base ประกอบด้วยสารไฮโดรคาร์บอนที่ไม่ละลายน้ำ เช่น Petrolatum หรือ Mineral oil
- ข้อ ข. ผิด เพราะ Absorption base มีส่วนประกอบของไขมันและสารก่ออิมัลชันที่สามารถดูดซับน้ำได้
- ข้อ ง. ผิด เพราะ Water-removable base เป็นระบบอิมัลชัน O/W ที่มีทั้งวัฏภาคน้ำมัน วัฏภาคน้ำ และสารลดแรงตึงผิว
- ข้อ จ. ผิด เพราะไม่มีการจัดหมวดหมู่อย่างเป็นทางการในชื่อนี้ และตำรับไม่มีส่วนผสมของน้ำมัน
📖 Guideline อ้างอิง:
USP-NF General Chapter &lt;1151&gt; Pharmaceutical Dosage Forms: Ointments / Ansel's Pharmaceutical Dosage Forms
📌 จุดจำก่อนสอบ:
PEG Blend (PEG 400 + PEG 3350/4000) = Water-soluble base (Grease-less, ล้างน้ำออกง่าย ไม่เหนียวเหนอะหนะ)</t>
        </is>
      </c>
      <c r="K143" s="100" t="inlineStr">
        <is>
          <t>USP-NF &lt;1151&gt; Pharmaceutical Dosage Forms (Ointments) / Ansel's Pharmaceutical Dosage Forms</t>
        </is>
      </c>
      <c r="L143" s="88" t="inlineStr">
        <is>
          <t>Liquid &amp; Semisolid Dosage Forms</t>
        </is>
      </c>
      <c r="M143" s="100" t="inlineStr">
        <is>
          <t>Product</t>
        </is>
      </c>
      <c r="N143" s="88" t="inlineStr">
        <is>
          <t>ข้อสอบจริง Product ปี 2566 ข้อ 29</t>
        </is>
      </c>
      <c r="O143" s="100" t="inlineStr">
        <is>
          <t>ข้อสอบจริง</t>
        </is>
      </c>
      <c r="P143" s="100" t="inlineStr">
        <is>
          <t>ปี 2566</t>
        </is>
      </c>
      <c r="Q143" s="100" t="n"/>
    </row>
    <row r="144" ht="409.6" customHeight="1" s="49">
      <c r="A144" s="100" t="n">
        <v>154</v>
      </c>
      <c r="B144" s="88" t="inlineStr">
        <is>
          <t>ผู้ป่วยนำตำรับยาครีมที่เพิ่งได้รับจากโรงพยาบาลมาปรึกษาเภสัชกร เนื่องจากพบว่ามีหยดของเหลวหรือน้ำซึมเยิ้มแยกตัวออกมาอยู่บนผิวหน้าของเนื้อครีม ปรากฏการณ์ความไม่คงตัวทางกายภาพดังกล่าวเรียกว่าอะไร</t>
        </is>
      </c>
      <c r="C144" s="100" t="n"/>
      <c r="D144" s="88" t="inlineStr">
        <is>
          <t>Coalescence</t>
        </is>
      </c>
      <c r="E144" s="88" t="inlineStr">
        <is>
          <t>Bleeding (หรือ Syneresis)</t>
        </is>
      </c>
      <c r="F144" s="88" t="inlineStr">
        <is>
          <t>Breaking (Cracking)</t>
        </is>
      </c>
      <c r="G144" s="88" t="inlineStr">
        <is>
          <t>Caking</t>
        </is>
      </c>
      <c r="H144" s="34" t="inlineStr">
        <is>
          <t>Upward Creaming</t>
        </is>
      </c>
      <c r="I144" s="100" t="n">
        <v>2</v>
      </c>
      <c r="J144" s="88" t="inlineStr">
        <is>
          <t>✅ คำตอบที่ถูกต้อง: ข้อ ข. Bleeding (หรือ Syneresis)
💡 Background:
ความไม่คงตัวทางกายภาพของเภสัชภัณฑ์กึ่งแข็ง (Semisolids) และเจล:
- Bleeding (หรือ Syneresis): ปรากฏการณ์ที่โครงสร้างร่างแหของสารพื้นหดตัว บีบให้ของเหลวหรือน้ำมันในตำรับซึมเยิ้มแยกออกมาเป็นหยดของเหลวบนผิวหน้า
- Coalescence: การที่หยดของเหลวภายในอิมัลชันหลอมรวมตัวกันเป็นหยดขนาดใหญ่ขึ้น
- Breaking / Cracking: การแยกชั้นของอิมัลชันอย่างถาวรและไม่สามารถคืนตัวได้ด้วยการเขย่า
- Caking: การที่อนุภาคในยาน้ำแขวนตะกอนตกตะกอนรวมกันแน่นจนกลายเป็นก้อนแข็งที่ไม่สามารถกระจายตัวกลับได้
- Creaming: การที่หยดอิมัลชันลอยขึ้นด้านบน (Upward) หรือจมลงด้านล่าง (Downward) เนื่องจากความหนาแน่นต่างกัน แต่ยังสามารถเขย่าให้กระจายตัวกลับได้
🎯 ทำไมข้อนี้ถึงถูก:
ข้อ ข. ถูกต้อง เพราะการที่ของเหลวแยกตัวซึมเยิ้มออกมาเป็นหยดบนผิวหน้าของเนื้อครีมหรือขี้ผึ้ง เรียกว่า Bleeding หรือ Syneresis เกิดจากการคลายตัวหรือหดตัวของเจลเมทริกซ์
🔍 ข้ออื่นผิดเพราะอะไร:
- ข้อ ก. ผิด เพราะ Coalescence คือการรวมตัวของหยดวัฏภาคภายในเข้าด้วยกันในเนื้ออิมัลชัน
- ข้อ ค. ผิด เพราะ Breaking คือการแยกชั้นของอิมัลชันออกเป็น 2 ชั้นอย่างสมบูรณ์
- ข้อ ง. ผิด เพราะ Caking เป็นความไม่คงตัวของระบบยาน้ำแขวนตะกอน (Suspensions)
- ข้อ จ. ผิด เพราะ Creaming คือการเคลื่อนที่ของหยดอิมัลชันขึ้นสู่ด้านบนโดยที่ฟิล์มรอบหยดยังไม่แตก
📖 Guideline อ้างอิง:
Martin's Physical Pharmacy and Pharmaceutical Sciences (Semisolid Rheology &amp; Stability)
📌 จุดจำก่อนสอบ:
น้ำหรือน้ำมันซึมเยิ้มเป็นหยดบนผิวหน้าเนื้อครีม/เจล = Bleeding / Syneresis</t>
        </is>
      </c>
      <c r="K144" s="100" t="inlineStr">
        <is>
          <t>Martin's Physical Pharmacy and Pharmaceutical Sciences (Rheology &amp; Semisolids) / Ansel's Pharmaceutical Dosage Forms</t>
        </is>
      </c>
      <c r="L144" s="88" t="inlineStr">
        <is>
          <t>Liquid &amp; Semisolid Dosage Forms</t>
        </is>
      </c>
      <c r="M144" s="100" t="inlineStr">
        <is>
          <t>Product</t>
        </is>
      </c>
      <c r="N144" s="88" t="inlineStr">
        <is>
          <t>ข้อสอบจริง Product ปี 2566 ข้อ 30</t>
        </is>
      </c>
      <c r="O144" s="100" t="inlineStr">
        <is>
          <t>ข้อสอบจริง</t>
        </is>
      </c>
      <c r="P144" s="100" t="inlineStr">
        <is>
          <t>ปี 2566</t>
        </is>
      </c>
      <c r="Q144" s="100" t="n"/>
    </row>
    <row r="145" ht="409.6" customHeight="1" s="49">
      <c r="A145" s="100" t="n">
        <v>155</v>
      </c>
      <c r="B145" s="88" t="inlineStr">
        <is>
          <t>เภสัชกรพัฒนาสูตรตำรับครีมบำรุงผิวชนิด O/W ซึ่งใช้ Sodium Lauryl Sulfate (SLS) เป็นสารก่ออิมัลชัน (Emulsifying agent) ร่วมกับ Cetyl alcohol ตำรับครีมนี้จัดเป็นครีมประเภทใดตามคุณสมบัติทางไฟฟ้าเคมีของสารลดแรงตึงผิว</t>
        </is>
      </c>
      <c r="C145" s="100" t="n"/>
      <c r="D145" s="88" t="inlineStr">
        <is>
          <t>Vanishing cream ชนิด Non-ionic</t>
        </is>
      </c>
      <c r="E145" s="88" t="inlineStr">
        <is>
          <t>Cold cream ชนิด W/O</t>
        </is>
      </c>
      <c r="F145" s="88" t="inlineStr">
        <is>
          <t>Anionic cream (O/W Emulsion Cream)</t>
        </is>
      </c>
      <c r="G145" s="88" t="inlineStr">
        <is>
          <t>Cationic cream</t>
        </is>
      </c>
      <c r="H145" s="88" t="inlineStr">
        <is>
          <t>Amphoteric cream</t>
        </is>
      </c>
      <c r="I145" s="100" t="n">
        <v>3</v>
      </c>
      <c r="J145" s="88" t="inlineStr">
        <is>
          <t>✅ คำตอบที่ถูกต้อง: ข้อ ค. Anionic cream (O/W Emulsion Cream)
💡 Background:
สารลดแรงตึงผิว (Surfactants) ที่ใช้เป็นสารก่ออิมัลชันจำแนกตามประจุบนโมเลกุลที่ชอบน้ำ (Hydrophilic head):
1. Anionic surfactants: มีประจุลบบนโมเลกุล เช่น Sodium Lauryl Sulfate (SLS), Triethanolamine stearate, Sodium stearate ตำรับครีมที่ใช้สารกลุ่มนี้เรียกว่า Anionic cream (เช่น Hydrophilic Ointment USP)
2. Cationic surfactants: มีประจุบวก เช่น Benzalkonium chloride, Cetylpyridinium chloride, Cetrimide
3. Non-ionic surfactants: ไม่มีประจุ มีความคงตัวสูงและเข้ากับสารอื่นได้ดี เช่น Spans (Sorbitan esters), Tweens/Polysorbates, Cetomacrogol
4. Amphoteric surfactants: มีทั้งประจุบวกและลบขึ้นกับ pH เช่น Lecithin, Cocamidopropyl betaine
🎯 ทำไมข้อนี้ถึงถูก:
ข้อ ค. ถูกต้อง เพราะ Sodium Lauryl Sulfate (SLS) เป็นสารลดแรงตึงผิวประจุลบ (Anionic surfactant) เมื่อแตกตัวในน้ำจะได้ประจุลบ ($C_{12}H_{25}SO_4^-$) ครีมที่เตรียมโดยใช้ SLS เป็นหลักจึงจัดเป็น Anionic O/W cream
🔍 ข้ออื่นผิดเพราะอะไร:
- ข้อ ก. ผิด เพราะระบุว่าเป็น Non-ionic ซึ่งขัดแย้งกับ SLS ที่เป็นประจุลบ (Anionic)
- ข้อ ข. ผิด เพราะ Cold cream เป็น W/O cream ที่ใช้ Sodium cerotate / Borax-Beeswax soap
- ข้อ ง. ผิด เพราะ Cationic cream ต้องใช้สารลดแรงตึงผิวประจุบวก เช่น Cetrimide หรือ Quaternary ammonium compounds
- ข้อ จ. ผิด เพราะ Amphoteric cream ต้องใช้สารลดแรงตึงผิวที่มีสองประจุ เช่น Lecithin
📖 Guideline อ้างอิง:
USP-NF Official Monographs: Hydrophilic Ointment / Ansel's Pharmaceutical Dosage Forms (Classification of Emulsifiers)
📌 จุดจำก่อนสอบ:
SLS (Sodium Lauryl Sulfate) = Anionic surfactant -&gt; เกิด Anionic O/W Cream (เช่น Hydrophilic Ointment USP)</t>
        </is>
      </c>
      <c r="K145" s="100" t="inlineStr">
        <is>
          <t>Ansel's Pharmaceutical Dosage Forms and Drug Delivery Systems (Emulsions &amp; Creams) / Remington: The Science and Practice of Pharmacy</t>
        </is>
      </c>
      <c r="L145" s="88" t="inlineStr">
        <is>
          <t>Liquid &amp; Semisolid Dosage Forms</t>
        </is>
      </c>
      <c r="M145" s="100" t="inlineStr">
        <is>
          <t>Product</t>
        </is>
      </c>
      <c r="N145" s="88" t="inlineStr">
        <is>
          <t>ข้อสอบจริง Product ปี 2566 ข้อ 31</t>
        </is>
      </c>
      <c r="O145" s="100" t="inlineStr">
        <is>
          <t>ข้อสอบจริง</t>
        </is>
      </c>
      <c r="P145" s="100" t="inlineStr">
        <is>
          <t>ปี 2566</t>
        </is>
      </c>
      <c r="Q145" s="100" t="n"/>
    </row>
    <row r="146" ht="409.6" customHeight="1" s="49">
      <c r="A146" s="100" t="n">
        <v>205</v>
      </c>
      <c r="B146" s="88" t="inlineStr">
        <is>
          <t>เภสัชภัณฑ์ยาสเตียรอยด์ชนิดทาเฉพาะที่ (Topical Corticosteroids) รูปแบบใดต่อไปนี้ ให้ประสิทธิผลในการนำส่งยาผ่านผิวหนังชั้น Stratum corneum (Percutaneous Absorption) สูงที่สุด และให้ประสิทธิภาพในการรักษา (Clinical Potency) สูงที่สุดเมื่อเทียบที่ความเข้มข้นตัวยาเท่ากัน</t>
        </is>
      </c>
      <c r="C146" s="100" t="n"/>
      <c r="D146" s="88" t="inlineStr">
        <is>
          <t>Topical Solution</t>
        </is>
      </c>
      <c r="E146" s="88" t="inlineStr">
        <is>
          <t>Topical Hydrogel</t>
        </is>
      </c>
      <c r="F146" s="88" t="inlineStr">
        <is>
          <t>Topical Suspension</t>
        </is>
      </c>
      <c r="G146" s="88" t="inlineStr">
        <is>
          <t>Topical Ointment (ยาขี้ผึ้งฐานไฮโดรคาร์บอน)</t>
        </is>
      </c>
      <c r="H146" s="88" t="inlineStr">
        <is>
          <t>Topical O/W Cream</t>
        </is>
      </c>
      <c r="I146" s="100" t="n">
        <v>4</v>
      </c>
      <c r="J146" s="88" t="inlineStr">
        <is>
          <t>✅ คำตอบที่ถูกต้อง: ข้อ ง. Topical Ointment (ยาขี้ผึ้งฐานไฮโดรคาร์บอน)
💡 Background:
รูปแบบยาขี้ผึ้ง (Ointment) โดยเฉพาะชนิด Hydrocarbon/Oleaginous base (Petrolatum) มีคุณสมบัติ Occlusive effect สูงสุด สามารถกักเก็บความชุ่มชื้นและป้องกันการระเหยของน้ำออกจากผิวหนัง ทำให้ผิวหนังชั้น Stratum corneum เกิด Hydration สูงสุด ส่งผลให้รอยต่อระหว่างเซลล์ผิวขยายตัวและตัวยาสเตียรอยด์ที่ละลายในไขมันสามารถแพร่ซึมผ่านเข้าสู่ผิวหนังแท้ได้ในปริมาณมากที่สุด จึงให้การดูดซึมและ Potency ทางคลินิกสูงสุด
🎯 ทำไมข้อนี้ถึงถูก:
ข้อ ง. ถูกต้อง เพราะ Ointment ให้ Occlusive effect สูงสุด ทำให้ตัวยาสเตียรอยด์ดูดซึมผ่านผิวหนังได้มากที่สุด
🔍 ข้ออื่นผิดเพราะอะไร:
- ข้อ ก. Solution แอลกอฮอล์ระเหยเร็ว ทำให้ผิวแห้งตึง ไม่เกิด Occlusion
- ข้อ ข. Hydrogel มีน้ำระเหยง่าย ให้ความรู้สึกเย็นแต่ไม่มีชั้นฟิล์มไขมันเคลือบปิดผิว
- ข้อ ค. Suspension ยายังเป็นผลึกของแข็ง ละลายซึมผ่านได้ช้ากว่า
- ข้อ จ. Cream (O/W) มีน้ำระเหยได้ง่าย ให้ความชุ่มชื้นแต่ Occlusive ต่ำกว่า Ointment
📖 Guideline อ้างอิง:
Ansel's Pharmaceutical Dosage Forms (Percutaneous Absorption) / Goodman &amp; Gilman's Pharmacological Basis of Therapeutics
📌 จุดจำก่อนสอบ:
Topical Steroid ดูดซึมดีสุด / แรงสุด = Ointment (Occlusion สูงสุด)</t>
        </is>
      </c>
      <c r="K146" s="100" t="inlineStr">
        <is>
          <t>Ansel's Pharmaceutical Dosage Forms (Topical &amp; Transdermal Drug Delivery) / British Association of Dermatologists</t>
        </is>
      </c>
      <c r="L146" s="88" t="inlineStr">
        <is>
          <t>Liquid &amp; Semisolid Dosage Forms</t>
        </is>
      </c>
      <c r="M146" s="100" t="inlineStr">
        <is>
          <t>Product</t>
        </is>
      </c>
      <c r="N146" s="88" t="inlineStr">
        <is>
          <t>ข้อสอบจริง Product ปี 2563 ข้อ 15</t>
        </is>
      </c>
      <c r="O146" s="100" t="inlineStr">
        <is>
          <t>ข้อสอบจริง</t>
        </is>
      </c>
      <c r="P146" s="100" t="inlineStr">
        <is>
          <t>ปี 2563</t>
        </is>
      </c>
      <c r="Q146" s="100" t="n"/>
    </row>
    <row r="147" ht="409.6" customHeight="1" s="49">
      <c r="A147" s="100" t="n">
        <v>206</v>
      </c>
      <c r="B147" s="88" t="inlineStr">
        <is>
          <t>ในการควบคุมคุณภาพระหว่างกระบวนการผลิต (In-process Quality Control) และการตรวจปล่อยรุ่นผลิตยาแคปซูลชนิดเปลือกนิ่ม (Soft Gelatin Capsules) หัวข้อการทดสอบในข้อใดต่อไปนี้ 'ไม่จำเป็นและไม่จัดเป็นการทดสอบมาตรฐาน' สำหรับยาแคปซูลชนิดเปลือกนิ่ม</t>
        </is>
      </c>
      <c r="C147" s="100" t="n"/>
      <c r="D147" s="88" t="inlineStr">
        <is>
          <t>Weight Variation / Uniformity of Dosage Units (ความสม่ำเสมอของน้ำหนักบรรจุ)</t>
        </is>
      </c>
      <c r="E147" s="88" t="inlineStr">
        <is>
          <t>Dissolution Test (การละลายของตัวยาสำคัญ)</t>
        </is>
      </c>
      <c r="F147" s="88" t="inlineStr">
        <is>
          <t>Disintegration Test (การแตกตัวของเปลือกแคปซูล)</t>
        </is>
      </c>
      <c r="G147" s="88" t="inlineStr">
        <is>
          <t>Friability Test (การทดสอบความกร่อนด้วยเครื่องหมุน Friabilator)</t>
        </is>
      </c>
      <c r="H147" s="88" t="inlineStr">
        <is>
          <t>Microbial Enumeration Test (การทดสอบปริมาณเชื้อจุลชีพ)</t>
        </is>
      </c>
      <c r="I147" s="100" t="n">
        <v>4</v>
      </c>
      <c r="J147" s="88" t="inlineStr">
        <is>
          <t>✅ คำตอบที่ถูกต้อง: ข้อ ง. Friability Test (การทดสอบความกร่อนด้วยเครื่องหมุน Friabilator)
💡 Background:
การทดสอบความกร่อน (Friability Test ตาม USP &lt;1216&gt;) เป็นการทดสอบความทนทานต่อการขัดสีและการตกกระแทกของ ยาเม็ดชนิดไม่เคลือบ (Uncoated Compressed Tablets) โดยเฉพาะ เพื่อประเมินว่าเม็ดยาจะแตกหักหรือกร่อนเป็นฝุ่นระหว่างการบรรจุและขนส่งหรือไม่ ในทางตรงกันข้าม เปลือกของยาแคปซูลชนิดเปลือกนิ่ม (Soft Gelatin Capsules) มีความยืดหยุ่นสูงจากสาร Plasticizer ไม่เกิดการกร่อนเป็นฝุ่นเหมือนยาเม็ด จึงไม่มีข้อกำหนดการทดสอบ Friability Test สำหรับยาแคปซูลนิ่ม
🎯 ทำไมข้อนี้ถึงถูก:
ข้อ ง. ถูกต้อง (โจทย์ถามข้อใดไม่จำเป็น) เพราะ Friability test เป็นการทดสอบเฉพาะสำหรับยาเม็ดไม่เคลือบ ไม่ได้ใช้กับ Soft gelatin capsule
🔍 ข้ออื่นผิดเพราะอะไร:
- ข้อ ก. Weight variation เป็นการทดสอบความสม่ำเสมอของขนาดยาตาม USP &lt;905&gt;
- ข้อ ข. Dissolution เป็นการทดสอบการละลายของตัวยาตาม USP &lt;711&gt;
- ข้อ ค. Disintegration เป็นการทดสอบการแตกตัวของเปลือกแคปซูลตาม USP &lt;701&gt;
- ข้อ จ. Microbial test เป็นการทดสอบความปลอดภัยทางจุลชีววิทยาตาม USP &lt;61&gt;/&lt;62&gt;
📖 Guideline อ้างอิง:
USP-NF &lt;1151&gt; Capsules / USP-NF &lt;1216&gt; Tablet Friability
📌 จุดจำก่อนสอบ:
Friability Test (ความกร่อน) ใช้เฉพาะกับ ยาเม็ดไม่เคลือบ (Uncoated tablets); ไม่ใช้กับ Capsules</t>
        </is>
      </c>
      <c r="K147" s="100" t="inlineStr">
        <is>
          <t>USP-NF &lt;1151&gt; Pharmaceutical Dosage Forms (Capsules) / USP-NF &lt;1216&gt; Tablet Friability</t>
        </is>
      </c>
      <c r="L147" s="88" t="inlineStr">
        <is>
          <t>Liquid &amp; Semisolid Dosage Forms</t>
        </is>
      </c>
      <c r="M147" s="100" t="inlineStr">
        <is>
          <t>Product</t>
        </is>
      </c>
      <c r="N147" s="88" t="inlineStr">
        <is>
          <t>ข้อสอบจริง Product ปี 2563 ข้อ 25</t>
        </is>
      </c>
      <c r="O147" s="100" t="inlineStr">
        <is>
          <t>ข้อสอบจริง</t>
        </is>
      </c>
      <c r="P147" s="100" t="inlineStr">
        <is>
          <t>ปี 2563</t>
        </is>
      </c>
      <c r="Q147" s="100" t="n"/>
    </row>
    <row r="148" ht="409.6" customHeight="1" s="49">
      <c r="A148" s="100" t="n">
        <v>207</v>
      </c>
      <c r="B148" s="88" t="inlineStr">
        <is>
          <t>ส่วนประกอบหลักในการหล่อขึ้นรูปเปลือกของยาแคปซูลชนิดเปลือกนิ่ม (Soft Gelatin Capsule Shell) สารในข้อใดต่อไปนี้ 'ไม่ได้' นำมาใช้เป็นองค์ประกอบของแผ่นเปลือกเจลาติน (Shell Formulation)</t>
        </is>
      </c>
      <c r="C148" s="100" t="n"/>
      <c r="D148" s="88" t="inlineStr">
        <is>
          <t>Glycerin (สารเพิ่มความยืดหยุ่น - Plasticizer)</t>
        </is>
      </c>
      <c r="E148" s="88" t="inlineStr">
        <is>
          <t>Sorbitol Solution (สารเพิ่มความยืดหยุ่น - Plasticizer)</t>
        </is>
      </c>
      <c r="F148" s="88" t="inlineStr">
        <is>
          <t>Titanium Dioxide และ Lake Pigments (สารทึบแสงและสารแต่งสี)</t>
        </is>
      </c>
      <c r="G148" s="88" t="inlineStr">
        <is>
          <t>Polyethylene Glycol 400 (PEG 400 - กระสายยาของเหลวบรรจุภายใน)</t>
        </is>
      </c>
      <c r="H148" s="88" t="inlineStr">
        <is>
          <t>Methylparaben และ Propylparaben (สารกันเสีย)</t>
        </is>
      </c>
      <c r="I148" s="100" t="n">
        <v>4</v>
      </c>
      <c r="J148" s="88" t="inlineStr">
        <is>
          <t>✅ คำตอบที่ถูกต้อง: ข้อ ง. Polyethylene Glycol 400 (PEG 400 - กระสายยาของเหลวบรรจุภายใน)
💡 Background:
องค์ประกอบของแผ่นเปลือกแคปซูลนิ่ม (Soft Gelatin Capsule Shell):
1. Gelatin (สารก่อฟิล์มหลัก ประมาณ 40-50%)
2. Plasticizers (สารเพิ่มความยืดหยุ่น ประมาณ 20-30% เช่น Glycerin, Sorbitol)
3. Water (น้ำบริสุทธิ์ ประมาณ 30-40% ในขั้นตอนหลอม และเหลือประมาณ 6-10% หลังอบแห้ง)
4. Colorants &amp; Opacifiers (สารแต่งสี เช่น Iron oxides, FD&amp;C dyes และสารทึบแสง Titanium dioxide)
5. Preservatives (สารกันเสีย เช่น Methylparaben, Propylparaben)
ในขณะที่ Polyethylene Glycol 400 (PEG 400) เป็นของเหลวชอบน้ำที่นิยมนำมาใช้เป็น กระสายยาของเหลวบรรจุภายในแคปซูล (Fill Liquid / Vehicle) สำหรับละลายตัวยาสำคัญ ไม่ได้เป็นองค์ประกอบในการหล่อขึ้นรูปแผ่นเปลือกเจลาติน
🎯 ทำไมข้อนี้ถึงถูก:
ข้อ ง. ถูกต้อง (โจทย์ถามข้อใดไม่ใช่ส่วนประกอบของเปลือก) เพราะ PEG 400 เป็นของเหลวบรรจุภายใน (Fill vehicle) ไม่ใช่องค์ประกอบของเปลือกแคปซูล (Capsule shell)
🔍 ข้ออื่นผิดเพราะอะไร:
- ข้อ ก. และ ข้อ ข. Glycerin และ Sorbitol เป็น Plasticizers หลักของเปลือก
- ข้อ ค. Titanium dioxide และสี Lake เป็นสารทึบแสงและแต่งสีของเปลือก
- ข้อ จ. Parabens เป็นสารกันเสียในเปลือกเจลาติน
📖 Guideline อ้างอิง:
Ansel's Pharmaceutical Dosage Forms (Soft Gelatin Capsules - Manufacture and Shell Composition)
📌 จุดจำก่อนสอบ:
เปลือก Softgel: Gelatin + Plasticizer (Glycerin/Sorbitol) + Water + Color/TiO2; ส่วน PEG 400 = ของเหลวบรรจุภายใน (Fill formulation)</t>
        </is>
      </c>
      <c r="K148" s="100" t="inlineStr">
        <is>
          <t>Ansel's Pharmaceutical Dosage Forms and Drug Delivery Systems (Soft Gelatin Capsule Shell vs Fill Composition)</t>
        </is>
      </c>
      <c r="L148" s="88" t="inlineStr">
        <is>
          <t>Liquid &amp; Semisolid Dosage Forms</t>
        </is>
      </c>
      <c r="M148" s="100" t="inlineStr">
        <is>
          <t>Product</t>
        </is>
      </c>
      <c r="N148" s="88" t="inlineStr">
        <is>
          <t>ข้อสอบจริง Product ปี 2563 ข้อ 32</t>
        </is>
      </c>
      <c r="O148" s="100" t="inlineStr">
        <is>
          <t>ข้อสอบจริง</t>
        </is>
      </c>
      <c r="P148" s="100" t="inlineStr">
        <is>
          <t>ปี 2563</t>
        </is>
      </c>
      <c r="Q148" s="100" t="n"/>
    </row>
    <row r="149" ht="409.6" customHeight="1" s="49">
      <c r="A149" s="100" t="n">
        <v>208</v>
      </c>
      <c r="B149" s="88" t="inlineStr">
        <is>
          <t>ข้อใดต่อไปนี้ 'ไม่ใช่' หัวข้อการทดสอบตามเกณฑ์มาตรฐานเภสัชตำรับ USP สำหรับการควบคุมคุณภาพยาแคปซูลชนิดนิ่ม Ibuprofen Soft Gelatin Capsules ชนิดปลดปล่อยทันที</t>
        </is>
      </c>
      <c r="C149" s="100" t="n"/>
      <c r="D149" s="88" t="inlineStr">
        <is>
          <t>Uniformity of Dosage Units (ความสม่ำเสมอของหน่วยยา)</t>
        </is>
      </c>
      <c r="E149" s="88" t="inlineStr">
        <is>
          <t>Dissolution Test (การทดสอบการละลายของตัวยา)</t>
        </is>
      </c>
      <c r="F149" s="88" t="inlineStr">
        <is>
          <t>Disintegration Test (การทดสอบการแตกตัวของเปลือกแคปซูล)</t>
        </is>
      </c>
      <c r="G149" s="88" t="inlineStr">
        <is>
          <t>Extended Drug Release Duration Test (การทดสอบการปลดปล่อยยาแบบออกฤทธิ์เนิ่น)</t>
        </is>
      </c>
      <c r="H149" s="88" t="inlineStr">
        <is>
          <t>Microbial Enumeration Test (การทดสอบการปนเปื้อนของเชื้อจุลชีพ)</t>
        </is>
      </c>
      <c r="I149" s="100" t="n">
        <v>4</v>
      </c>
      <c r="J149" s="88" t="inlineStr">
        <is>
          <t>✅ คำตอบที่ถูกต้อง: ข้อ ง. Extended Drug Release Duration Test (การทดสอบการปลดปล่อยยาแบบออกฤทธิ์เนิ่น)
💡 Background:
ยา Ibuprofen Soft Gelatin Capsules มาตรฐานเป็นเภสัชภัณฑ์ชนิดปลดปล่อยทันที (Immediate release) มุ่งเน้นการออกฤทธิ์ระงับปวดอย่างรวดเร็ว ดังนั้นหัวข้อการควบคุมคุณภาพตาม USP จึงเน้นที่ การตรวจวิเคราะห์ปริมาณตัวยา (Assay), การละลาย (Dissolution), การแตกตัว (Disintegration), ความสม่ำเสมอของน้ำหนักบรรจุ (Weight variation), และการควบคุมเชื้อจุลชีพ การทดสอบการปลดปล่อยยาแบบออกฤทธิ์เนิ่น (Extended release) เป็นการทดสอบเฉพาะสำหรับ Extended-release dosage forms เท่านั้น
🎯 ทำไมข้อนี้ถึงถูก:
ข้อ ง. ถูกต้อง เพราะ Ibuprofen softgel ทั่วไปไม่ใช่ยา Extended release จึงไม่มีการทดสอบการปลดปล่อยยาแบบออกฤทธิ์เนิ่น
🔍 ข้ออื่นผิดเพราะอะไร:
📖 Guideline อ้างอิง:
USP-NF Official Monographs: Ibuprofen Capsules / USP-NF &lt;711&gt; Dissolution
📌 จุดจำก่อนสอบ:
Immediate-release Softgel ไม่ตรวจ Extended release test</t>
        </is>
      </c>
      <c r="K149" s="100" t="inlineStr">
        <is>
          <t>USP-NF Official Monographs: Ibuprofen Capsules / USP-NF &lt;1151&gt; Pharmaceutical Dosage Forms</t>
        </is>
      </c>
      <c r="L149" s="88" t="inlineStr">
        <is>
          <t>Liquid &amp; Semisolid Dosage Forms</t>
        </is>
      </c>
      <c r="M149" s="100" t="inlineStr">
        <is>
          <t>Product</t>
        </is>
      </c>
      <c r="N149" s="88" t="inlineStr">
        <is>
          <t>ข้อสอบจริง Product ปี 2563 ข้อ 33</t>
        </is>
      </c>
      <c r="O149" s="100" t="inlineStr">
        <is>
          <t>ข้อสอบจริง</t>
        </is>
      </c>
      <c r="P149" s="100" t="inlineStr">
        <is>
          <t>ปี 2563</t>
        </is>
      </c>
      <c r="Q149" s="100" t="n"/>
    </row>
    <row r="150" ht="409.6" customHeight="1" s="49">
      <c r="A150" s="100" t="n">
        <v>209</v>
      </c>
      <c r="B150" s="88" t="inlineStr">
        <is>
          <t>ในการผลิตยาเม็ดด้วยกระบวนการแกรนูลแบบเปียก (Wet Granulation Method) สารช่วยในข้อใดต่อไปนี้เหมาะสมที่สุดในการนำมาเตรียมเป็นสารละลายยึดเกาะ (Binder Solution / Granulating Agent) เพื่อสร้างแกรนูลที่แข็งแรงและสม่ำเสมอ</t>
        </is>
      </c>
      <c r="C150" s="100" t="n"/>
      <c r="D150" s="88" t="inlineStr">
        <is>
          <t>Lactose Monohydrate (สารเพิ่มปริมาณชนิดละลายน้ำ)</t>
        </is>
      </c>
      <c r="E150" s="88" t="inlineStr">
        <is>
          <t>Microcrystalline Cellulose (สารช่วยยึดเกาะแบบแห้ง)</t>
        </is>
      </c>
      <c r="F150" s="88" t="inlineStr">
        <is>
          <t>Pregelatinized Starch Paste หรือ Povidone Solution (PVP K30)</t>
        </is>
      </c>
      <c r="G150" s="88" t="inlineStr">
        <is>
          <t>Magnesium Stearate (สารหล่อลื่นชนิดไม่ชอบน้ำ)</t>
        </is>
      </c>
      <c r="H150" s="88" t="inlineStr">
        <is>
          <t>Colloidal Silicon Dioxide (สารช่วยการไหล)</t>
        </is>
      </c>
      <c r="I150" s="100" t="n">
        <v>3</v>
      </c>
      <c r="J150" s="88" t="inlineStr">
        <is>
          <t>✅ คำตอบที่ถูกต้อง: ข้อ ค. Pregelatinized Starch Paste หรือ Povidone Solution (PVP K30)
💡 Background:
ในกระบวนการ Wet Granulation สารยึดเกาะ (Binders) ทำหน้าที่สร้างสะพานเชื่อมอนุภาคผงยาเข้าด้วยกัน สารละลายยึดเกาะที่ได้รับความนิยมสูงสุดในอุตสาหกรรมยา ได้แก่ Starch paste (แป้งต้มสุก 5-10%), Pregelatinized starch, Povidone (PVP K30 ละลายในน้ำหรือเอทานอล), และ HPMC ซึ่งให้แรงยึดเกาะที่ดีเยี่ยมและช่วยให้แกรนูลมีความแข็งแรงทนทานต่อการแตกหัก
🎯 ทำไมข้อนี้ถึงถูก:
ข้อ ค. ถูกต้อง เพราะ Pregelatinized Starch Paste และ Povidone (PVP) เป็นสารยึดเกาะมาตรฐานสำหรับ Wet granulation
🔍 ข้ออื่นผิดเพราะอะไร:
- ข้อ ก. Lactose เป็น Diluent (สารเพิ่มปริมาณ)
- ข้อ ข. MCC เป็น Dry binder เหมาะกับ Direct compression
- ข้อ ง. Magnesium stearate เป็น Lubricant (สารหล่อลื่น)
- ข้อ จ. Colloidal Silicon Dioxide เป็น Glidant (สารช่วยการไหล)
📖 Guideline อ้างอิง:
Handbook of Pharmaceutical Excipients: Povidone &amp; Starch / Ansel's Pharmaceutical Dosage Forms
📌 จุดจำก่อนสอบ:
Wet Granulation Binders: Starch paste, Povidone (PVP), HPMC, Gelatin</t>
        </is>
      </c>
      <c r="K150" s="100" t="inlineStr">
        <is>
          <t>Handbook of Pharmaceutical Excipients (Povidone, Starch) / Ansel's Pharmaceutical Dosage Forms</t>
        </is>
      </c>
      <c r="L150" s="88" t="inlineStr">
        <is>
          <t>Liquid &amp; Semisolid Dosage Forms</t>
        </is>
      </c>
      <c r="M150" s="100" t="inlineStr">
        <is>
          <t>Product</t>
        </is>
      </c>
      <c r="N150" s="88" t="inlineStr">
        <is>
          <t>ข้อสอบจริง Product ปี 2563 ข้อ 34</t>
        </is>
      </c>
      <c r="O150" s="100" t="inlineStr">
        <is>
          <t>ข้อสอบจริง</t>
        </is>
      </c>
      <c r="P150" s="100" t="inlineStr">
        <is>
          <t>ปี 2563</t>
        </is>
      </c>
      <c r="Q150" s="100" t="n"/>
    </row>
    <row r="151" ht="409.6" customHeight="1" s="49">
      <c r="A151" s="100" t="n">
        <v>210</v>
      </c>
      <c r="B151" s="88" t="inlineStr">
        <is>
          <t>สารเคลือบยาเม็ดในข้อใดต่อไปนี้ 'ไม่มี' คุณสมบัติในการทำหน้าที่เป็นฟิล์มเคลือบลำไส้ (Enteric Coating Polymer) สำหรับป้องกันการแตกตัวในกระเพาะอาหาร</t>
        </is>
      </c>
      <c r="C151" s="100" t="n"/>
      <c r="D151" s="88" t="inlineStr">
        <is>
          <t>Shellac (สารเคลือบธรรมชาติ)</t>
        </is>
      </c>
      <c r="E151" s="88" t="inlineStr">
        <is>
          <t>Polyvinylpyrrolidone (PVP / Povidone)</t>
        </is>
      </c>
      <c r="F151" s="88" t="inlineStr">
        <is>
          <t>Diethyl Phthalate (สารเพิ่มความยืดหยุ่น - Plasticizer)</t>
        </is>
      </c>
      <c r="G151" s="88" t="inlineStr">
        <is>
          <t>Hydroxypropyl Methylcellulose Acetate Succinate (HPMCAS)</t>
        </is>
      </c>
      <c r="H151" s="88" t="inlineStr">
        <is>
          <t>Methacrylic Acid - Ethyl Acrylate Copolymer (Eudragit L 100-55)</t>
        </is>
      </c>
      <c r="I151" s="100" t="n">
        <v>2</v>
      </c>
      <c r="J151" s="88" t="inlineStr">
        <is>
          <t>✅ คำตอบที่ถูกต้อง: ข้อ ข. Polyvinylpyrrolidone (PVP / Povidone)
💡 Background:
PVP (Polyvinylpyrrolidone / Povidone) เป็นพอลิเมอร์ที่ละลายน้ำได้ดีเยี่ยมในทุกช่วงค่า pH (pH-independent water-soluble polymer) จึงไม่สามารถทนทานต่อกรดในกระเพาะอาหารได้ และไม่สามารถทำหน้าที่เป็นฟิล์มเคลือบลำไส้ (Enteric coating) ได้ โดย PVP นิยมใช้เป็นสารยึดเกาะ (Binder) หรือสารก่อฟิล์มสำหรับยาเม็ดแตกตัวทันที (Immediate release) ในขณะที่ Shellac, HPMCAS และ Eudragit L เป็น Enteric polymers ที่ไม่ละลายในกรดแต่ละลายในด่างของลำไส้
🎯 ทำไมข้อนี้ถึงถูก:
ข้อ ข. ถูกต้อง (โจทย์ถามข้อใดไม่ใช่) เพราะ PVP ละลายน้ำได้ดีในทุกค่า pH รวมทั้งในกรดกระเพาะอาหาร จึงไม่ใช่ Enteric polymer
🔍 ข้ออื่นผิดเพราะอะไร:
- ข้อ ก. Shellac เป็นสารเคลือบลำไส้จากธรรมชาติ
- ข้อ ง. HPMCAS เป็นสารเคลือบลำไส้สังเคราะห์
- ข้อ จ. Eudragit L เป็น Methacrylic acid copolymer เคลือบลำไส้
📖 Guideline อ้างอิง:
USP-NF &lt;1151&gt; Enteric Coating / Handbook of Pharmaceutical Excipients: Povidone
📌 จุดจำก่อนสอบ:
PVP = ละลายน้ำได้ทุก pH (Non-enteric / Binder); CAP, HPMCAS, Eudragit L, Shellac = Enteric polymers</t>
        </is>
      </c>
      <c r="K151" s="100" t="inlineStr">
        <is>
          <t>USP-NF &lt;1151&gt; Pharmaceutical Dosage Forms: Coating Polymers / Handbook of Pharmaceutical Excipients</t>
        </is>
      </c>
      <c r="L151" s="88" t="inlineStr">
        <is>
          <t>Liquid &amp; Semisolid Dosage Forms</t>
        </is>
      </c>
      <c r="M151" s="100" t="inlineStr">
        <is>
          <t>Product</t>
        </is>
      </c>
      <c r="N151" s="88" t="inlineStr">
        <is>
          <t>ข้อสอบจริง Product ปี 2563 ข้อ 36</t>
        </is>
      </c>
      <c r="O151" s="100" t="inlineStr">
        <is>
          <t>ข้อสอบจริง</t>
        </is>
      </c>
      <c r="P151" s="100" t="inlineStr">
        <is>
          <t>ปี 2563</t>
        </is>
      </c>
      <c r="Q151" s="100" t="n"/>
    </row>
    <row r="152" ht="409.6" customHeight="1" s="49">
      <c r="A152" s="100" t="n">
        <v>211</v>
      </c>
      <c r="B152" s="88" t="inlineStr">
        <is>
          <t>จากการทดสอบความคงตัวของตำรับยาครีมชนิด O/W Cream ด้วยวิธี Freeze-Thaw Cycling Test จำนวน 3 รอบ พบว่าเนื้อครีมเกิดการแยกชั้น (Phase separation / Cracking) เภสัชกรควรแก้ไขสูตรตำรับอย่างไรเพื่อเพิ่มความคงตัวของอิมัลชัน</t>
        </is>
      </c>
      <c r="C152" s="100" t="n"/>
      <c r="D152" s="88" t="inlineStr">
        <is>
          <t>เติมสารเพิ่มความหนืดและสร้างโครงสร้างไฮโดรคอลลอยด์ เช่น Tragacanth, Xanthan Gum หรือ HPMC ลงในวัฏภาคน้ำของตำรับ O/W</t>
        </is>
      </c>
      <c r="E152" s="88" t="inlineStr">
        <is>
          <t>นำตำรับไปบดซ้ำด้วยเครื่องบดลูกกลม (Ball Mill)</t>
        </is>
      </c>
      <c r="F152" s="88" t="inlineStr">
        <is>
          <t>เติม Hydroxyethyl Cellulose (HEC) ลงในวัฏภาคน้ำมันของตำรับ W/O</t>
        </is>
      </c>
      <c r="G152" s="88" t="inlineStr">
        <is>
          <t>เติมเกลือแกง Sodium Chloride ลงในตำรับ W/O</t>
        </is>
      </c>
      <c r="H152" s="88" t="inlineStr">
        <is>
          <t>เติม Sodium Benzoate ลงในตำรับ W/O</t>
        </is>
      </c>
      <c r="I152" s="100" t="n">
        <v>1</v>
      </c>
      <c r="J152" s="88" t="inlineStr">
        <is>
          <t>✅ คำตอบที่ถูกต้อง: ข้อ ก. เติมสารเพิ่มความหนืดและสร้างโครงสร้างไฮโดรคอลลอยด์ เช่น Tragacanth, Xanthan Gum หรือ HPMC ลงในวัฏภาคน้ำของตำรับ O/W
💡 Background:
การแยกชั้นของครีม O/W หลัง Freeze-Thaw เกิดจากการรวมตัวของหยดน้ำมัน (Coalescence) และความหนืดของวัฏภาคน้ำไม่เพียงพอ การเติมสารไฮโดรคอลลอยด์ (Tragacanth, Xanthan gum, HPMC) ลงในวัฏภาคน้ำ (Aqueous phase) จะช่วยเพิ่มความหนืดของตัวกลางภายนอก ชะลอการชนกันของหยดน้ำมัน และสร้างฟิล์มเจลพยุงอิมัลชันให้คงตัวสูง
🎯 ทำไมข้อนี้ถึงถูก:
ข้อ ก. ถูกต้อง เพราะการเติม Tragacanth ใน Aqueous phase ของ O/W cream ช่วยเพิ่มความหนืดและป้องกันการแยกชั้นของอิมัลชันได้อย่างมีประสิทธิภาพ
🔍 ข้ออื่นผิดเพราะอะไร:
📖 Guideline อ้างอิง:
Martin's Physical Pharmacy and Pharmaceutical Sciences (Emulsions - Rheology &amp; Stability)
📌 จุดจำก่อนสอบ:
O/W Cream แยกชั้น -&gt; เติม Tragacanth / Hydrocolloid ใน Aqueous Phase เพื่อเพิ่มความหนืด</t>
        </is>
      </c>
      <c r="K152" s="100" t="inlineStr">
        <is>
          <t>Martin's Physical Pharmacy and Pharmaceutical Sciences (Emulsion Stability) / Ansel's Dosage Forms</t>
        </is>
      </c>
      <c r="L152" s="88" t="inlineStr">
        <is>
          <t>Liquid &amp; Semisolid Dosage Forms</t>
        </is>
      </c>
      <c r="M152" s="100" t="inlineStr">
        <is>
          <t>Product</t>
        </is>
      </c>
      <c r="N152" s="88" t="inlineStr">
        <is>
          <t>ข้อสอบจริง Product ปี 2563 ข้อ 42</t>
        </is>
      </c>
      <c r="O152" s="100" t="inlineStr">
        <is>
          <t>ข้อสอบจริง</t>
        </is>
      </c>
      <c r="P152" s="100" t="inlineStr">
        <is>
          <t>ปี 2563</t>
        </is>
      </c>
      <c r="Q152" s="100" t="n"/>
    </row>
    <row r="153" ht="409.6" customHeight="1" s="49">
      <c r="A153" s="100" t="n">
        <v>212</v>
      </c>
      <c r="B153" s="88" t="inlineStr">
        <is>
          <t>ในสูตรตำรับยาน้ำแขวนตะกอนและโลชั่นทาผิว มีการเติมสาร Magnesium Aluminum Silicate (Veegum) ลงในตำรับ สารดังกล่าวทำหน้าที่สำคัญอย่างไร</t>
        </is>
      </c>
      <c r="C153" s="100" t="n"/>
      <c r="D153" s="88" t="inlineStr">
        <is>
          <t>Primary Emulsifier (สารก่ออิมัลชันหลัก)</t>
        </is>
      </c>
      <c r="E153" s="88" t="inlineStr">
        <is>
          <t>Chemical Preservative (สารกันเสีย)</t>
        </is>
      </c>
      <c r="F153" s="88" t="inlineStr">
        <is>
          <t>Suspending agent / Viscosity-increasing agent (สารช่วยแขวนตะกอนและเพิ่มความหนืดชนิดแร่อนินทรีย์)</t>
        </is>
      </c>
      <c r="G153" s="88" t="inlineStr">
        <is>
          <t>Wetting agent (สารช่วยเปียก)</t>
        </is>
      </c>
      <c r="H153" s="88" t="inlineStr">
        <is>
          <t>Chelating agent (สารดักจับโลหะ)</t>
        </is>
      </c>
      <c r="I153" s="100" t="n">
        <v>3</v>
      </c>
      <c r="J153" s="88" t="inlineStr">
        <is>
          <t>✅ คำตอบที่ถูกต้อง: ข้อ ค. Suspending agent / Viscosity-increasing agent (สารช่วยแขวนตะกอนและเพิ่มความหนืดชนิดแร่อนินทรีย์)
💡 Background:
Magnesium Aluminum Silicate (มีชื่อทางการค้าที่คุ้นเคยคือ Veegum) เป็นแร่ดินเหนียวบริสุทธิ์จากธรรมชาติกลุ่ม Smectite clay เมื่อกระจายตัวในน้ำ แผ่นผลึกซิลิเกตจะดูดซับน้ำและพองตัว เกิดโครงสร้างร่างแหแบบ House-of-cards structure ซึ่งแสดงพฤติกรรมการไหลแบบ Thixotropic และ Pseudoplastic flow ทำหน้าที่เป็น สารช่วยแขวนตะกอน (Suspending agent) และสารเพิ่มความหนืด (Viscosity-increasing agent) ที่ดีเยี่ยม ช่วยพยุงอนุภาคผงยาไม่ให้ตกตะกอน และยังทำหน้าที่เป็น Flocculating clay ช่วยป้องกันการเกิด Caking
🎯 ทำไมข้อนี้ถึงถูก:
ข้อ ค. ถูกต้อง เพราะ Magnesium Aluminum Silicate (Veegum) ทำหน้าที่เป็น Suspending agent / Viscosity enhancer ในตำรับยาน้ำแขวนตะกอน
🔍 ข้ออื่นผิดเพราะอะไร:
📖 Guideline อ้างอิง:
Handbook of Pharmaceutical Excipients: Magnesium Aluminum Silicate / Martin's Physical Pharmacy
📌 จุดจำก่อนสอบ:
Magnesium Aluminum Silicate (Veegum) = Suspending agent / Viscosity builder / Thixotropic clay</t>
        </is>
      </c>
      <c r="K153" s="100" t="inlineStr">
        <is>
          <t>Handbook of Pharmaceutical Excipients (Magnesium Aluminum Silicate) / Martin's Physical Pharmacy</t>
        </is>
      </c>
      <c r="L153" s="88" t="inlineStr">
        <is>
          <t>Liquid &amp; Semisolid Dosage Forms</t>
        </is>
      </c>
      <c r="M153" s="100" t="inlineStr">
        <is>
          <t>Product</t>
        </is>
      </c>
      <c r="N153" s="88" t="inlineStr">
        <is>
          <t>ข้อสอบจริง Product ปี 2563 ข้อ 44</t>
        </is>
      </c>
      <c r="O153" s="100" t="inlineStr">
        <is>
          <t>ข้อสอบจริง</t>
        </is>
      </c>
      <c r="P153" s="100" t="inlineStr">
        <is>
          <t>ปี 2563</t>
        </is>
      </c>
      <c r="Q153" s="100" t="n"/>
    </row>
    <row r="154" ht="409.6" customHeight="1" s="49">
      <c r="A154" s="100" t="n">
        <v>213</v>
      </c>
      <c r="B154" s="88" t="inlineStr">
        <is>
          <t>เภสัชกรได้รับใบสั่งยาให้เตรียมยาน้ำแขวนตะกอน Atenolol Oral Suspension ความเข้มข้น 0.2% w/v ปริมาตร 50 mL โดยเตรียมจากการบดยาเม็ด Atenolol ขนาดความแรง 25 mg ต่อเม็ด จะต้องใช้ยาเม็ด Atenolol 25 mg ทั้งหมดกี่เม็ด</t>
        </is>
      </c>
      <c r="C154" s="100" t="n"/>
      <c r="D154" s="88" t="inlineStr">
        <is>
          <t>2 เม็ด</t>
        </is>
      </c>
      <c r="E154" s="88" t="inlineStr">
        <is>
          <t>3 เม็ด</t>
        </is>
      </c>
      <c r="F154" s="88" t="inlineStr">
        <is>
          <t>4 เม็ด</t>
        </is>
      </c>
      <c r="G154" s="88" t="inlineStr">
        <is>
          <t>5 เม็ด</t>
        </is>
      </c>
      <c r="H154" s="88" t="inlineStr">
        <is>
          <t>6 เม็ด</t>
        </is>
      </c>
      <c r="I154" s="100" t="n">
        <v>3</v>
      </c>
      <c r="J154" s="88" t="inlineStr">
        <is>
          <t>✅ คำตอบที่ถูกต้อง: ข้อ ค. 4 เม็ด
💡 Background &amp; การคำนวณ:
1. คำนวณปริมาณตัวยา Atenolol ที่ต้องใช้:
   - ความเข้มข้น 0.2% w/v = มีตัวยา 0.2 g ในสารละลาย 100 mL
   - ต้องการเตรียมปริมาตร 50 mL
   - ปริมาณ Atenolol = (0.2 g / 100 mL)  50 mL = 0.1 g
2. แปลงหน่วยกรัมเป็นมิลลิกรัม:
   - 0.1 g = 0.1  1,000 mg = 100 mg
3. คำนวณจำนวนยาเม็ด Atenolol 25 mg:
   - จำนวนเม็ดยา = 100 mg / 25 mg ต่อเม็ด = 4 เม็ด
🎯 ทำไมข้อนี้ถึงถูก:
ข้อ ค. ถูกต้อง เพราะต้องใช้ยาเม็ด Atenolol 25 mg จำนวน 4 เม็ด (ได้ตัวยา 100 mg ใน 50 mL คิดเป็นความเข้มข้น 0.2% w/v)
🔍 ข้ออื่นผิดเพราะอะไร:
📖 Guideline อ้างอิง:
Pharmaceutical Calculations (Ansel) / USP-NF &lt;795&gt; Compounding Calculations
📌 จุดจำก่อนสอบ:
0.2% w/v ใน 50 mL = 0.1 g = 100 mg -&gt; ใช้ยาเม็ด 25 mg จำนวน 100 / 25 = 4 เม็ด</t>
        </is>
      </c>
      <c r="K154" s="100" t="inlineStr">
        <is>
          <t>Pharmaceutical Calculations (Howard C. Ansel) / USP-NF &lt;795&gt; Pharmacy Compounding</t>
        </is>
      </c>
      <c r="L154" s="88" t="inlineStr">
        <is>
          <t>Liquid &amp; Semisolid Dosage Forms</t>
        </is>
      </c>
      <c r="M154" s="100" t="inlineStr">
        <is>
          <t>Product</t>
        </is>
      </c>
      <c r="N154" s="88" t="inlineStr">
        <is>
          <t>ข้อสอบจริง Product ปี 2563 ข้อ 45</t>
        </is>
      </c>
      <c r="O154" s="100" t="inlineStr">
        <is>
          <t>ข้อสอบจริง</t>
        </is>
      </c>
      <c r="P154" s="100" t="inlineStr">
        <is>
          <t>ปี 2563</t>
        </is>
      </c>
      <c r="Q154" s="100" t="n"/>
    </row>
    <row r="155" ht="409.6" customHeight="1" s="49">
      <c r="A155" s="100" t="n">
        <v>214</v>
      </c>
      <c r="B155" s="88" t="inlineStr">
        <is>
          <t>ยาน้ำแขวนตะกอนสูตรหนึ่งมีค่า Sedimentation Volume (F) = 0.50 และ Degree of Flocculation (β) = 1.0 เภสัชกรควรดำเนินการแก้ไขสูตรตำรับอย่างไรเพื่อเพิ่มความคงตัวและชะลอการตกตะกอน</t>
        </is>
      </c>
      <c r="C155" s="100" t="n"/>
      <c r="D155" s="88" t="inlineStr">
        <is>
          <t>เพิ่มความเข้มข้นของ Sodium Carboxymethylcellulose (SCMC) เพื่อเพิ่มความหนืดของ Structured vehicle</t>
        </is>
      </c>
      <c r="E155" s="88" t="inlineStr">
        <is>
          <t>เพิ่มความเข้มข้นของ Benzyl alcohol</t>
        </is>
      </c>
      <c r="F155" s="88" t="inlineStr">
        <is>
          <t>เพิ่มความเข้มข้นของ Sodium metabisulfite</t>
        </is>
      </c>
      <c r="G155" s="88" t="inlineStr">
        <is>
          <t>เปลี่ยนสารแต่งรสหวานจาก Syrup เป็น Saccharin</t>
        </is>
      </c>
      <c r="H155" s="88" t="inlineStr">
        <is>
          <t>เพิ่มปริมาณสารกันเสียกลุ่ม Parabens</t>
        </is>
      </c>
      <c r="I155" s="100" t="n">
        <v>1</v>
      </c>
      <c r="J155" s="88" t="inlineStr">
        <is>
          <t>✅ คำตอบที่ถูกต้อง: ข้อ ก. เพิ่มความเข้มข้นของ Sodium Carboxymethylcellulose (SCMC) เพื่อเพิ่มความหนืดของ Structured vehicle
💡 Background:
เมื่อค่า F = 0.50 แสดงว่าผงยาตกตะกอนลงมาครึ่งหนึ่งของขวดอย่างรวดเร็ว เพื่อชะลออัตราการตกตะกอนตามกฎของ Stokes ($v \propto 1/\eta$) จะต้องเพิ่มความหนืดของของเหลวตัวกลางโดยการเพิ่มสารช่วยแขวนตะกอน SCMC ซึ่งจะสร้างโครงสร้างร่างแห Pseudoplastic ช่วยพยุงอนุภาคผงยาและเพิ่มค่า F ให้สูงขึ้น
🎯 ทำไมข้อนี้ถึงถูก:
ข้อ ก. ถูกต้อง เพราะการเพิ่ม SCMC ช่วยเพิ่มความหนืดและชะลออัตราการตกตะกอนของผงยาโดยตรง
🔍 ข้ออื่นผิดเพราะอะไร:
📖 Guideline อ้างอิง:
Martin's Physical Pharmacy and Pharmaceutical Sciences (Suspension Rheology &amp; Stability)
📌 จุดจำก่อนสอบ:
Suspension F = 0.5 -&gt; เพิ่ม Suspending agent (SCMC) เพื่อเพิ่มความหนืดและพยุงผงยา</t>
        </is>
      </c>
      <c r="K155" s="100" t="inlineStr">
        <is>
          <t>Martin's Physical Pharmacy and Pharmaceutical Sciences (Suspension Stability) / Ansel's Dosage Forms</t>
        </is>
      </c>
      <c r="L155" s="88" t="inlineStr">
        <is>
          <t>Liquid &amp; Semisolid Dosage Forms</t>
        </is>
      </c>
      <c r="M155" s="100" t="inlineStr">
        <is>
          <t>Product</t>
        </is>
      </c>
      <c r="N155" s="88" t="inlineStr">
        <is>
          <t>ข้อสอบจริง Product ปี 2563 ข้อ 46</t>
        </is>
      </c>
      <c r="O155" s="100" t="inlineStr">
        <is>
          <t>ข้อสอบจริง</t>
        </is>
      </c>
      <c r="P155" s="100" t="inlineStr">
        <is>
          <t>ปี 2563</t>
        </is>
      </c>
      <c r="Q155" s="100" t="n"/>
    </row>
    <row r="156" ht="409.6" customHeight="1" s="49">
      <c r="A156" s="100" t="n">
        <v>215</v>
      </c>
      <c r="B156" s="88" t="inlineStr">
        <is>
          <t>ในสูตรตำรับ Calamine Lotion มีส่วนประกอบดังนี้: Calamine, Zinc Oxide, Hypromellose (HPMC), Xanthan Gum, Polysorbate 80, Methylparaben และ Water สาร Hypromellose ทำหน้าที่สำคัญอย่างไร</t>
        </is>
      </c>
      <c r="C156" s="100" t="n"/>
      <c r="D156" s="88" t="inlineStr">
        <is>
          <t>Primary Emulsifier</t>
        </is>
      </c>
      <c r="E156" s="88" t="inlineStr">
        <is>
          <t>Diluent</t>
        </is>
      </c>
      <c r="F156" s="88" t="inlineStr">
        <is>
          <t>Viscosity-increasing agent / Suspending agent</t>
        </is>
      </c>
      <c r="G156" s="88" t="inlineStr">
        <is>
          <t>Humectant</t>
        </is>
      </c>
      <c r="H156" s="88" t="inlineStr">
        <is>
          <t>Superdisintegrant</t>
        </is>
      </c>
      <c r="I156" s="100" t="n">
        <v>3</v>
      </c>
      <c r="J156" s="88" t="inlineStr">
        <is>
          <t>✅ คำตอบที่ถูกต้อง: ข้อ ค. Viscosity-increasing agent / Suspending agent
💡 Background:
Hypromellose (HPMC) เป็นพอลิเมอร์กึ่งสังเคราะห์ที่ละลายน้ำสร้างความหนืด ทำหน้าที่เป็น Suspending agent และ Viscosity enhancer ช่วยพยุงผงยา Calamine และ Zinc oxide ให้อยู่ในสภาพแขวนลอยและชะลอการตกตะกอน
🎯 ทำไมข้อนี้ถึงถูก:
ข้อ ค. ถูกต้อง เพราะ HPMC ทำหน้าที่เป็นสารเพิ่มความหนืดและช่วยแขวนตะกอนในยาน้ำแขวนตะกอน
🔍 ข้ออื่นผิดเพราะอะไร:
📖 Guideline อ้างอิง:
Handbook of Pharmaceutical Excipients: Hypromellose / USP-NF Monographs: Calamine Topical Suspension
📌 จุดจำก่อนสอบ:
HPMC ในยาน้ำแขวนตะกอน = Viscosity-increasing agent / Suspending agent</t>
        </is>
      </c>
      <c r="K156" s="100" t="inlineStr">
        <is>
          <t>Handbook of Pharmaceutical Excipients (Hypromellose) / Ansel's Pharmaceutical Dosage Forms</t>
        </is>
      </c>
      <c r="L156" s="88" t="inlineStr">
        <is>
          <t>Liquid &amp; Semisolid Dosage Forms</t>
        </is>
      </c>
      <c r="M156" s="100" t="inlineStr">
        <is>
          <t>Product</t>
        </is>
      </c>
      <c r="N156" s="88" t="inlineStr">
        <is>
          <t>ข้อสอบจริง Product ปี 2563 ข้อ 47</t>
        </is>
      </c>
      <c r="O156" s="100" t="inlineStr">
        <is>
          <t>ข้อสอบจริง</t>
        </is>
      </c>
      <c r="P156" s="100" t="inlineStr">
        <is>
          <t>ปี 2563</t>
        </is>
      </c>
      <c r="Q156" s="100" t="n"/>
    </row>
    <row r="157" ht="409.6" customHeight="1" s="49">
      <c r="A157" s="100" t="n">
        <v>216</v>
      </c>
      <c r="B157" s="88" t="inlineStr">
        <is>
          <t>เภสัชภัณฑ์รูปแบบยาน้ำแขวนตะกอนสำหรับใช้ภายนอก (Topical Suspensions / Lotions) ควรมีพฤติกรรมการไหล (Rheological Behavior) แบบใดจึงจะถือว่ามีคุณสมบัติที่ดีเยี่ยมและเหมาะสมที่สุดสำหรับการใช้งาน</t>
        </is>
      </c>
      <c r="C157" s="100" t="n"/>
      <c r="D157" s="88" t="inlineStr">
        <is>
          <t>Plastic flow ร่วมกับ Dilatant flow</t>
        </is>
      </c>
      <c r="E157" s="88" t="inlineStr">
        <is>
          <t>Newtonian flow ร่วมกับ Thixotropy</t>
        </is>
      </c>
      <c r="F157" s="88" t="inlineStr">
        <is>
          <t>Pseudoplastic flow (Shear-thinning) ร่วมกับ Thixotropy</t>
        </is>
      </c>
      <c r="G157" s="88" t="inlineStr">
        <is>
          <t>Dilatant flow (Shear-thickening) ร่วมกับ Thixotropy</t>
        </is>
      </c>
      <c r="H157" s="88" t="inlineStr">
        <is>
          <t>Plug flow แบบสมบูรณ์</t>
        </is>
      </c>
      <c r="I157" s="100" t="n">
        <v>3</v>
      </c>
      <c r="J157" s="88" t="inlineStr">
        <is>
          <t>✅ คำตอบที่ถูกต้อง: ข้อ ค. Pseudoplastic flow (Shear-thinning) ร่วมกับ Thixotropy
💡 Background:
พฤติกรรมการไหลในอุดมคติของ Topical Suspension / Lotion:
1. Pseudoplastic flow (Shear-thinning): เมื่ออยู่นิ่งในขวดจะมีความหนืดสูงมากเพื่อป้องกันและชะลอการตกตะกอนของผงยา แต่เมื่อถูกแรงเฉือน (Shear rate) เช่น การเขย่าขวดหรือการเกลี่ยทาบนผิวหนัง ความหนืดจะลดลงทันที ทำให้เทยาออกจากขวดและเกลี่ยทาบนผิวหนังได้ง่ายและเรียบเนียน
2. Thixotropy (การคืนตัวช้าตามเวลา): เมื่อหยุดออกแรงเฉือน ความหนืดจะไม่กลับคืนมาทันที แต่จะค่อยๆ ฟื้นตัวกลับมาอย่างช้าๆ ทำให้ยามีเวลาเกลี่ยตัวเคลือบผิวอย่างสม่ำเสมอก่อนที่จะหนืดคงรูปอยู่บนผิวหนังโดยไม่ไหลเยิ้มหยด
🎯 ทำไมข้อนี้ถึงถูก:
ข้อ ค. ถูกต้อง เพราะ Pseudoplastic flow ร่วมกับ Thixotropy คือพฤติกรรมการไหลที่สมบูรณ์แบบที่สุดสำหรับยาทาภายนอกและยาน้ำแขวนตะกอน
🔍 ข้ออื่นผิดเพราะอะไร:
- ข้อ ก. และ ข้อ ด. ผิด เพราะ Dilatant flow (Shear-thickening) คือยิ่งออกแรงยิ่งหนืดแข็งขึ้น ซึ่งตรงข้ามกับสิ่งที่ต้องการ จะทำให้เขย่าไม่ออกและเกลี่ยทายาก
- ข้อ ข. ผิด เพราะ Newtonian flow มีความหนืดคงที่ไม่เปลี่ยนตามแรงเฉือน ไม่ช่วยพยุงผงยาและไหลเยิ้มง่าย
📖 Guideline อ้างอิง:
Martin's Physical Pharmacy and Pharmaceutical Sciences (Chapter: Rheology - Non-Newtonian Systems)
📌 จุดจำก่อนสอบ:
ยาน้ำแขวนตะกอน / ยาทาผิวที่ดี: Rheology ต้องเป็น Pseudoplastic (Shear-thinning) + Thixotropy</t>
        </is>
      </c>
      <c r="K157" s="100" t="inlineStr">
        <is>
          <t>Martin's Physical Pharmacy and Pharmaceutical Sciences (Rheology of Dispersions) / Ansel's Dosage Forms</t>
        </is>
      </c>
      <c r="L157" s="88" t="inlineStr">
        <is>
          <t>Liquid &amp; Semisolid Dosage Forms</t>
        </is>
      </c>
      <c r="M157" s="100" t="inlineStr">
        <is>
          <t>Product</t>
        </is>
      </c>
      <c r="N157" s="88" t="inlineStr">
        <is>
          <t>ข้อสอบจริง Product ปี 2563 ข้อ 48</t>
        </is>
      </c>
      <c r="O157" s="100" t="inlineStr">
        <is>
          <t>ข้อสอบจริง</t>
        </is>
      </c>
      <c r="P157" s="100" t="inlineStr">
        <is>
          <t>ปี 2563</t>
        </is>
      </c>
      <c r="Q157" s="100" t="n"/>
    </row>
    <row r="158" ht="409.6" customHeight="1" s="49">
      <c r="A158" s="100" t="n">
        <v>217</v>
      </c>
      <c r="B158" s="88" t="inlineStr">
        <is>
          <t>ในการเลือกใช้ฐานยาขี้ผึ้งสำหรับทารักษาแผลติดเชื้อที่มีตุ่มหนองหรือมีน้ำเหลืองเยิ้มซึมออกมา (Oozing and Suppurative Wounds) ฐานยาขี้ผึ้งชนิดใดต่อไปนี้เหมาะสมที่สุดในการนำมาใช้</t>
        </is>
      </c>
      <c r="C158" s="100" t="n"/>
      <c r="D158" s="88" t="inlineStr">
        <is>
          <t>Oleaginous base (เช่น White Petrolatum)</t>
        </is>
      </c>
      <c r="E158" s="88" t="inlineStr">
        <is>
          <t>W/O Absorption base (เช่น Cold cream, Lanolin)</t>
        </is>
      </c>
      <c r="F158" s="88" t="inlineStr">
        <is>
          <t>Water-removable base (O/W cream base) หรือ Water-soluble base (PEG ointment)</t>
        </is>
      </c>
      <c r="G158" s="88" t="inlineStr">
        <is>
          <t>Hydrocarbon base ที่เติม Mineral oil ในปริมาณสูง</t>
        </is>
      </c>
      <c r="H158" s="88" t="inlineStr">
        <is>
          <t>Pure fatty base ชนิดกันน้ำ 100%</t>
        </is>
      </c>
      <c r="I158" s="100" t="n">
        <v>3</v>
      </c>
      <c r="J158" s="88" t="inlineStr">
        <is>
          <t>✅ คำตอบที่ถูกต้อง: ข้อ ค. Water-removable base (O/W cream base) หรือ Water-soluble base (PEG ointment)
💡 Background:
หลักการเลือกฐานยาสำหรับรอยโรคผิวหนัง:
1. แผลแห้ง หนา ตกสะเก็ดเรื้อรัง (Dry, scaly, lichenified lesions) -&gt; เหมาะกับ Oleaginous base / Ointment เพราะให้ Occlusive effect สูง กักเก็บน้ำเพิ่มความชุ่มชื้น
2. แผลแฉะ มีน้ำเหลืองซึม หรือมีหนอง (Wet, weeping, oozing, suppurative lesions) -&gt; ห้ามใช้ Oleaginous base เพราะจะปิดกั้นการระบายของหนองและทำให้อับชื้นติดเชื้อรุนแรงขึ้น! ต้องเลือกใช้ Water-removable base (O/W cream) หรือ Water-soluble base (PEG base) ซึ่งสามารถดูดซับน้ำเหลือง/สารคัดหลั่ง (Absorb exudates) ระบายอากาศได้ดี และล้างทำความสะอาดแผลออกได้ง่ายด้วยน้ำโดยไม่ระคายเคือง
🎯 ทำไมข้อนี้ถึงถูก:
ข้อ ค. ถูกต้อง เพราะแผลแฉะมีหนองต้องใช้ฐาน O/W cream หรือ Water-soluble base ที่ดูดซับน้ำเหลืองได้และล้างน้ำออกง่าย
🔍 ข้ออื่นผิดเพราะอะไร:
- ข้อ ก., ข้อ ข., ข้อ ง. และ ข้อ จ. เป็นฐานกลุ่มไขมัน/น้ำมัน (Oleaginous / W/O) ซึ่งมีคุณสมบัติ Occlusive สูง จะกักขังน้ำเหลืองและหนองไว้ใต้แผล ส่งผลให้แผลอับชื้น เชื้อแบคทีเรียเจริญเติบโตลุกลาม
📖 Guideline อ้างอิง:
Ansel's Pharmaceutical Dosage Forms (Selection of Base for Dermatological Conditions) / BNF: Dermatological Preparations
📌 จุดจำก่อนสอบ:
แผลแห้งตกสะเก็ด = Ointment (Oleaginous); แผลแฉะมีหนองเยิ้ม = Cream (O/W) หรือ Water-soluble base (PEG)</t>
        </is>
      </c>
      <c r="K158" s="100" t="inlineStr">
        <is>
          <t>Ansel's Pharmaceutical Dosage Forms and Drug Delivery Systems (Selection of Appropriate Ointment Bases) / British National Formulary</t>
        </is>
      </c>
      <c r="L158" s="88" t="inlineStr">
        <is>
          <t>Liquid &amp; Semisolid Dosage Forms</t>
        </is>
      </c>
      <c r="M158" s="100" t="inlineStr">
        <is>
          <t>Product</t>
        </is>
      </c>
      <c r="N158" s="88" t="inlineStr">
        <is>
          <t>ข้อสอบจริง Product ปี 2563 ข้อ 49</t>
        </is>
      </c>
      <c r="O158" s="100" t="inlineStr">
        <is>
          <t>ข้อสอบจริง</t>
        </is>
      </c>
      <c r="P158" s="100" t="inlineStr">
        <is>
          <t>ปี 2563</t>
        </is>
      </c>
      <c r="Q158" s="100" t="n"/>
    </row>
    <row r="159" ht="409.6" customHeight="1" s="49">
      <c r="A159" s="100" t="n">
        <v>218</v>
      </c>
      <c r="B159" s="88" t="inlineStr">
        <is>
          <t>ในการเตรียมยาขี้ผึ้งหรือยาครีมตามใบสั่งยาเฉพาะรายที่มีส่วนประกอบของไขมันหลายชนิดที่มีจุดหลอมเหลวแตกต่างกันอย่างมาก การเตรียมด้วยกระบวนการ Beaker Method จัดเป็นเทคนิคการเตรียมยาขี้ผึ้งด้วยวิธีใด</t>
        </is>
      </c>
      <c r="C159" s="100" t="n"/>
      <c r="D159" s="88" t="inlineStr">
        <is>
          <t>Fusion Method (การหลอมเทโดยอาศัยความร้อน)</t>
        </is>
      </c>
      <c r="E159" s="88" t="inlineStr">
        <is>
          <t>Levigation Method (การบดผสมผงยากับของเหลวช่วยบดที่อุณหภูมิห้อง)</t>
        </is>
      </c>
      <c r="F159" s="88" t="inlineStr">
        <is>
          <t>Continental Method (Dry gum 4:2:1)</t>
        </is>
      </c>
      <c r="G159" s="88" t="inlineStr">
        <is>
          <t>English Method (Wet gum)</t>
        </is>
      </c>
      <c r="H159" s="88" t="inlineStr">
        <is>
          <t>Forbes Bottle Method</t>
        </is>
      </c>
      <c r="I159" s="100" t="n">
        <v>1</v>
      </c>
      <c r="J159" s="88" t="inlineStr">
        <is>
          <t>✅ คำตอบที่ถูกต้อง: ข้อ ก. Fusion Method (การหลอมเทโดยอาศัยความร้อน)
💡 Background:
Beaker Method เป็นเทคนิคมาตรฐานของกระบวนการ Fusion Method ในการเตรียมยาขี้ผึ้งและครีม โดยแยกสารออกเป็น 2 บีกเกอร์:
- บีกเกอร์ที่ 1 (Oil phase): หลอมไขมัน ไขผึ้ง และสารจุดหลอมเหลวสูงบน Water bath จนละลายหมดที่อุณหภูมิประมาณ 70-75 °C
- บีกเกอร์ที่ 2 (Aqueous phase): ละลายสารชอบน้ำในน้ำและให้ความร้อนจนมีอุณหภูมิใกล้เคียงกัน (ประมาณ 72-75 °C)
จากนั้นค่อยๆ เทวัฏภาคน้ำลงในวัฏภาคน้ำมันพร้อมทั้งกวนอย่างสม่ำเสมอจนเย็นตัวลงเป็นเนื้อครีมเนียนละเอียด
🎯 ทำไมข้อนี้ถึงถูก:
ข้อ ก. ถูกต้อง เพราะ Beaker method เป็นเทคนิคการเตรียมแบบ Fusion method (การหลอมผสม)
🔍 ข้ออื่นผิดเพราะอะไร:
📖 Guideline อ้างอิง:
USP-NF &lt;795&gt; Compounding / Ansel's Pharmaceutical Dosage Forms (Fusion Method for Ointments &amp; Creams)
📌 จุดจำก่อนสอบ:
Beaker method = Fusion method (หลอมแยกบีกเกอร์น้ำมันและน้ำที่ 70-75 °C แล้วกวนรวมกันจนเย็น)</t>
        </is>
      </c>
      <c r="K159" s="100" t="inlineStr">
        <is>
          <t>USP-NF &lt;795&gt; Pharmaceutical Compounding – Nonsterile Preparations / Ansel's Dosage Forms</t>
        </is>
      </c>
      <c r="L159" s="88" t="inlineStr">
        <is>
          <t>Liquid &amp; Semisolid Dosage Forms</t>
        </is>
      </c>
      <c r="M159" s="100" t="inlineStr">
        <is>
          <t>Product</t>
        </is>
      </c>
      <c r="N159" s="88" t="inlineStr">
        <is>
          <t>ข้อสอบจริง Product ปี 2563 ข้อ 51</t>
        </is>
      </c>
      <c r="O159" s="100" t="inlineStr">
        <is>
          <t>ข้อสอบจริง</t>
        </is>
      </c>
      <c r="P159" s="100" t="inlineStr">
        <is>
          <t>ปี 2563</t>
        </is>
      </c>
      <c r="Q159" s="100" t="n"/>
    </row>
    <row r="160" ht="409.6" customHeight="1" s="49">
      <c r="A160" s="100" t="n">
        <v>219</v>
      </c>
      <c r="B160" s="88" t="inlineStr">
        <is>
          <t>รูปแบบเภสัชภัณฑ์ชนิดทาเฉพาะที่ (Topical Dosage Form) ในข้อใดต่อไปนี้ เหมาะสมที่สุดสำหรับผู้ป่วยที่มีสภาพผิวมันและมีปัญหาสิวอุดตัน/สิวอักเสบ (Oily and Acne-prone Skin)</t>
        </is>
      </c>
      <c r="C160" s="100" t="n"/>
      <c r="D160" s="88" t="inlineStr">
        <is>
          <t>Topical Oleaginous Ointment (ยาขี้ผึ้งวาสลิน)</t>
        </is>
      </c>
      <c r="E160" s="88" t="inlineStr">
        <is>
          <t>Topical Hydrogel หรือ Oil-free O/W Lotion (เจลสูตรน้ำหรือโลชั่นปราศจากน้ำมัน)</t>
        </is>
      </c>
      <c r="F160" s="88" t="inlineStr">
        <is>
          <t>W/O Absorption Cream (โคลด์ครีม)</t>
        </is>
      </c>
      <c r="G160" s="88" t="inlineStr">
        <is>
          <t>Fatty Paste ที่มีน้ำมันแร่เป็นกระสายยาหลัก</t>
        </is>
      </c>
      <c r="H160" s="88" t="inlineStr">
        <is>
          <t>Anhydrous Fatty Ointment</t>
        </is>
      </c>
      <c r="I160" s="100" t="n">
        <v>2</v>
      </c>
      <c r="J160" s="88" t="inlineStr">
        <is>
          <t>✅ คำตอบที่ถูกต้อง: ข้อ ข. Topical Hydrogel หรือ Oil-free O/W Lotion (เจลสูตรน้ำหรือโลชั่นปราศจากน้ำมัน)
💡 Background:
ผู้ป่วยที่มีผิวมันและเป็นสิว (Oily and Acne-prone skin) มีการหลั่งไขมัน (Sebum) ออกมาจากต่อมไขมันมากอยู่แล้ว หากใช้ผลิตภัณฑ์ที่มีน้ำมันหรือไขมันสูง (เช่น Ointment หรือ W/O cream) จะทำให้เกิดการอุดตันรูขุมขน (Comedogenic effect) และกระตุ้นการเจริญเติบโตของเชื้อสิว Cutibacterium acnes รูปแบบยาที่เหมาะสมที่สุดคือ Topical Hydrogel (เจลสูตรน้ำที่ไม่มีน้ำมัน) หรือ Oil-free O/W Lotion/Fluid ซึ่งแห้งเร็ว ไม่เหนียวเหนอะหนะ ไม่อุดตันรูขุมขน (Non-comedogenic) และล้างออกง่ายด้วยน้ำ
🎯 ทำไมข้อนี้ถึงถูก:
ข้อ ข. ถูกต้อง เพราะ Hydrogel และ Oil-free Lotion เป็นรูปแบบที่ไม่มีน้ำมัน ไม่อุดตันรูขุมขน เหมาะสมที่สุดสำหรับผิวมันและเป็นสิว
🔍 ข้ออื่นผิดเพราะอะไร:
- ข้อ ก., ข้อ ค., ข้อ ง. และ ข้อ จ. เป็นฐานไขมัน/น้ำมันเข้มข้นสูง (Ointment, W/O cream, Fatty paste) ซึ่งจะไปอุดตันรูขุมขนและทำให้สิวกำเริบอย่างรุนแรง
📖 Guideline อ้างอิง:
Ansel's Pharmaceutical Dosage Forms / American Academy of Dermatology (AAD: Management of Acne Vulgaris)
📌 จุดจำก่อนสอบ:
ผิวมัน / เป็นสิว = Hydrogel หรือ Oil-free O/W Lotion (Non-comedogenic, ไร้น้ำมัน ไม่อุดตันรูขุมขน)</t>
        </is>
      </c>
      <c r="K160" s="100" t="inlineStr">
        <is>
          <t>Ansel's Pharmaceutical Dosage Forms (Topical Formulations for Acne) / American Academy of Dermatology Guidelines</t>
        </is>
      </c>
      <c r="L160" s="88" t="inlineStr">
        <is>
          <t>Liquid &amp; Semisolid Dosage Forms</t>
        </is>
      </c>
      <c r="M160" s="100" t="inlineStr">
        <is>
          <t>Product</t>
        </is>
      </c>
      <c r="N160" s="88" t="inlineStr">
        <is>
          <t>ข้อสอบจริง Product ปี 2563 ข้อ 52</t>
        </is>
      </c>
      <c r="O160" s="100" t="inlineStr">
        <is>
          <t>ข้อสอบจริง</t>
        </is>
      </c>
      <c r="P160" s="100" t="inlineStr">
        <is>
          <t>ปี 2563</t>
        </is>
      </c>
      <c r="Q160" s="100" t="n"/>
    </row>
    <row r="161" ht="409.6" customHeight="1" s="49">
      <c r="A161" s="100" t="n">
        <v>220</v>
      </c>
      <c r="B161" s="88" t="inlineStr">
        <is>
          <t>ตามข้อกำหนดมาตรฐานเภสัชตำรับสากล (Compendial Water Standards) เกรดของน้ำที่กำหนดให้ใช้เป็นวัตถุดิบในกระบวนการผลิตเภสัชภัณฑ์รูปแบบยาทาเฉพาะที่แบบเจล (Non-sterile Topical Gel) คือน้ำชนิดใด</t>
        </is>
      </c>
      <c r="C161" s="100" t="n"/>
      <c r="D161" s="88" t="inlineStr">
        <is>
          <t>Potable Water (น้ำประปาดื่มได้ตามเกณฑ์มาตรฐานสุขอนามัย)</t>
        </is>
      </c>
      <c r="E161" s="88" t="inlineStr">
        <is>
          <t>Purified Water (น้ำบริสุทธิ์ตามเภสัชตำรับ USP/BP)</t>
        </is>
      </c>
      <c r="F161" s="88" t="inlineStr">
        <is>
          <t>Sterile Purified Water ในบรรจุภัณฑ์ปิดสนิท</t>
        </is>
      </c>
      <c r="G161" s="88" t="inlineStr">
        <is>
          <t>Sterile Water for Injection (น้ำกลั่นปราศจากเชื้อสำหรับยาฉีด)</t>
        </is>
      </c>
      <c r="H161" s="88" t="inlineStr">
        <is>
          <t>Bacteriostatic Water for Injection</t>
        </is>
      </c>
      <c r="I161" s="100" t="n">
        <v>2</v>
      </c>
      <c r="J161" s="88" t="inlineStr">
        <is>
          <t>✅ คำตอบที่ถูกต้อง: ข้อ ข. Purified Water (น้ำบริสุทธิ์ตามเภสัชตำรับ USP/BP)
💡 Background:
ตามมาตรฐาน USP &lt;1231&gt; Water for Pharmaceutical Purposes:
1. Potable Water: ใช้น้ำประปาสำหรับขั้นตอนการล้างทำความสะอาดเบื้องต้นเท่านั้น
2. Purified Water (USP): เป็นน้ำที่ผ่านการกรอง Deionization, Reverse Osmosis (RO) หรือการกลั่น มีค่าการนำไฟฟ้า (Conductivity) และปริมาณคาร์บอนอินทรีย์รวม (TOC) ต่ำ เป็นน้ำมาตรฐานที่ใช้ในการผลิต เภสัชภัณฑ์รูปแบบไม่ปราศจากเชื้อทั้งหมด (Non-sterile dosage forms) เช่น ยาเม็ด ยาแคปซูล ยาน้ำรับประทาน ยาครีม ยาขี้ผึ้ง และยาเจล
3. Water for Injection (WFI): ใช้น้ำสำหรับยาฉีด ยาหยอดตา และเภสัชภัณฑ์ปราศจากเชื้อ (Sterile products)
🎯 ทำไมข้อนี้ถึงถูก:
ข้อ ข. ถูกต้อง เพราะ Purified Water คือเกรดน้ำมาตรฐานทางเภสัชตำรับสำหรับการผลิตยาทาเฉพาะที่แบบเจล (Non-sterile topical gel)
🔍 ข้ออื่นผิดเพราะอะไร:
- ข้อ ก. ผิด เพราะ Potable water มีแร่ธาตุและเชื้อแบคทีเรียปนเปื้อน ห้ามใช้ผสมในสูตรตำรับยา
- ข้อ ค., ข้อ ง. และ ข้อ จ. เป็นน้ำเกรดปราศจากเชื้อสำหรับยาฉีด/ยาหยอดตา ซึ่งมีต้นทุนสูงเกินความจำเป็นสำหรับยาทาภายนอกทั่วไป
📖 Guideline อ้างอิง:
USP-NF &lt;1231&gt; Water for Pharmaceutical Purposes / WHO Technical Report Series: Water for Pharmaceutical Use
📌 จุดจำก่อนสอบ:
น้ำผลิตยาน้ำ/ครีม/เจล/ยาเม็ดทั่วไป (Non-sterile) = Purified Water; น้ำผลิตยาฉีด/ยาหยอดตา (Sterile) = Water for Injection (WFI)</t>
        </is>
      </c>
      <c r="K161" s="100" t="inlineStr">
        <is>
          <t>USP-NF &lt;1231&gt; Water for Pharmaceutical Purposes / PIC/S GMP Guide (Water Systems)</t>
        </is>
      </c>
      <c r="L161" s="88" t="inlineStr">
        <is>
          <t>Liquid &amp; Semisolid Dosage Forms</t>
        </is>
      </c>
      <c r="M161" s="100" t="inlineStr">
        <is>
          <t>Product</t>
        </is>
      </c>
      <c r="N161" s="88" t="inlineStr">
        <is>
          <t>ข้อสอบจริง Product ปี 2563 ข้อ 54</t>
        </is>
      </c>
      <c r="O161" s="100" t="inlineStr">
        <is>
          <t>ข้อสอบจริง</t>
        </is>
      </c>
      <c r="P161" s="100" t="inlineStr">
        <is>
          <t>ปี 2563</t>
        </is>
      </c>
      <c r="Q161" s="100" t="n"/>
    </row>
    <row r="162" ht="409.6" customHeight="1" s="49">
      <c r="A162" s="100" t="n">
        <v>221</v>
      </c>
      <c r="B162" s="88" t="inlineStr">
        <is>
          <t>จากการประเมินคุณภาพยาน้ำแขวนตะกอนยาลดกรด Aluminum and Magnesium Oral Suspension จำนวน 3 สูตรตำรับ ได้ข้อมูลดังนี้:
- ตำรับ A: F = 0.51, β = 0.74, พฤติกรรมการไหลแบบ Newtonian
- ตำรับ B: F = 0.98, β = 1.43, พฤติกรรมการไหลแบบ Pseudoplastic
- ตำรับ C: F = 0.47, β = 1.06, พฤติกรรมการไหลแบบ Plastic
ข้อสรุปใดต่อไปนี้ถูกต้องตามหลักวิชาการ</t>
        </is>
      </c>
      <c r="C162" s="100" t="n"/>
      <c r="D162" s="88" t="inlineStr">
        <is>
          <t>ตำรับ A มีความคงตัวดีกว่าตำรับ B</t>
        </is>
      </c>
      <c r="E162" s="88" t="inlineStr">
        <is>
          <t>ตำรับ B มีแนวโน้มความคงตัวดีกว่าตำรับ C และเป็นตำรับที่ดีที่สุด</t>
        </is>
      </c>
      <c r="F162" s="88" t="inlineStr">
        <is>
          <t>เพิ่มความคงตัวของตำรับ C ได้โดยการเพิ่ม Wetting agent</t>
        </is>
      </c>
      <c r="G162" s="88" t="inlineStr">
        <is>
          <t>เพิ่ม Flocculating agent ให้ตำรับ B เพื่อเพิ่มความคงตัว</t>
        </is>
      </c>
      <c r="H162" s="88" t="inlineStr">
        <is>
          <t>เมื่อเขย่า ตำรับ A จะกระจายตัวได้ดีที่สุด</t>
        </is>
      </c>
      <c r="I162" s="100" t="n">
        <v>2</v>
      </c>
      <c r="J162" s="88" t="inlineStr">
        <is>
          <t>✅ คำตอบที่ถูกต้อง: ข้อ ข. ตำรับ B มีแนวโน้มความคงตัวดีกว่าตำรับ C และเป็นตำรับที่ดีที่สุด
💡 Background:
ตำรับ B มีค่า Sedimentation Volume (F) = 0.98 (ใกล้เคียง 1.0 แสดงว่าผงยากระจายตัวเต็มปริมาตรขวดแทบไม่มีชั้นของเหลวใส), มีค่า Degree of Flocculation (β) = 1.43 (&gt; 1 แสดงถึงการเกิด Flocs หลวมๆ ป้องกัน Caking) และมีพฤติกรรมการไหลแบบ Pseudoplastic ซึ่งเป็นลักษณะของยาน้ำแขวนตะกอนในอุดมคติ จึงมีความคงตัวทางกายภาพดีกว่าตำรับ A และ C อย่างชัดเจน
🎯 ทำไมข้อนี้ถึงถูก:
ข้อ ข. ถูกต้อง เพราะตำรับ B มีคุณสมบัติทางกายภาพและรีโอโลยีตรงตามเกณฑ์อุดมคติที่สุด
🔍 ข้ออื่นผิดเพราะอะไร:
📖 Guideline อ้างอิง:
Martin's Physical Pharmacy and Pharmaceutical Sciences (Suspensions Stability Evaluation)
📌 จุดจำก่อนสอบ:
Ideal Suspension: F ≈ 1.0, β &gt; 1, Pseudoplastic flow</t>
        </is>
      </c>
      <c r="K162" s="100" t="inlineStr">
        <is>
          <t>Martin's Physical Pharmacy and Pharmaceutical Sciences (Physical Stability of Suspensions)</t>
        </is>
      </c>
      <c r="L162" s="88" t="inlineStr">
        <is>
          <t>Liquid &amp; Semisolid Dosage Forms</t>
        </is>
      </c>
      <c r="M162" s="100" t="inlineStr">
        <is>
          <t>Product</t>
        </is>
      </c>
      <c r="N162" s="88" t="inlineStr">
        <is>
          <t>ข้อสอบจริง Product ปี 2563 ข้อ 55</t>
        </is>
      </c>
      <c r="O162" s="100" t="inlineStr">
        <is>
          <t>ข้อสอบจริง</t>
        </is>
      </c>
      <c r="P162" s="100" t="inlineStr">
        <is>
          <t>ปี 2563</t>
        </is>
      </c>
      <c r="Q162" s="100" t="n"/>
    </row>
    <row r="163" ht="409.6" customHeight="1" s="49">
      <c r="A163" s="100" t="n">
        <v>222</v>
      </c>
      <c r="B163" s="88" t="inlineStr">
        <is>
          <t>ยาน้ำบรรเทาอาการกรดไหลย้อนสูตรประกอบด้วย: Sodium Alginate, Calcium Carbonate และ Sodium Bicarbonate ข้อใดอธิบายบทบาทและกลไกการออกฤทธิ์ของตำรับได้อย่างถูกต้อง</t>
        </is>
      </c>
      <c r="C163" s="100" t="n"/>
      <c r="D163" s="88" t="inlineStr">
        <is>
          <t>ทำให้ตำรับออกฤทธิ์เร็วโดยการดูดซึมเข้าสู่กระแสเลือดเพื่อลดการหลั่งกรด</t>
        </is>
      </c>
      <c r="E163" s="88" t="inlineStr">
        <is>
          <t>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t>
        </is>
      </c>
      <c r="F163" s="88" t="inlineStr">
        <is>
          <t>Sodium alginate ทำหน้าที่เพิ่มค่า pH ในตำรับให้เป็นด่างจัด</t>
        </is>
      </c>
      <c r="G163" s="88" t="inlineStr">
        <is>
          <t>Sodium bicarbonate ดูดซึมเข้าสู่กระแสเลือดเพื่อปรับสมดุลกรดด่างในร่างกาย</t>
        </is>
      </c>
      <c r="H163" s="88" t="inlineStr">
        <is>
          <t>Calcium carbonate ทำหน้าที่เป็นเพียงสารเพิ่มปริมาณ (Diluent) ที่ไม่มีฤทธิ์ทางชีวภาพ</t>
        </is>
      </c>
      <c r="I163" s="100" t="n">
        <v>2</v>
      </c>
      <c r="J163" s="88" t="inlineStr">
        <is>
          <t>✅ คำตอบที่ถูกต้อง: ข้อ ข. 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
💡 Background:
กลไกของตำรับ Floating Alginate Raft:
- เมื่อสัมผัสกรดในกระเพาะอาหาร Alginate จะเชื่อมขวางกับ $Ca^{2+}$ เกิดเป็นเจลแพหนืดเหนียว
- $NaHCO_3$ และ $CaCO_3$ ทำปฏิกิริยากับกรดปล่อยก๊าซ $CO_2$ แทรกในเนื้อเจล ทำให้แพเจลมีความหนาแน่นต่ำและลอยตัวอยู่เหนือน้ำย่อย ทำหน้าที่เป็นแผ่นกั้นทางกายภาพ (Physical barrier) ป้องกันกรดไหลย้อนขึ้นหลอดอาหาร
🎯 ทำไมข้อนี้ถึงถูก:
ข้อ ข. ถูกต้อง เพราะอธิบายกลไกการเกิด Floating Alginate Raft ได้อย่างสมบูรณ์
🔍 ข้ออื่นผิดเพราะอะไร:
📖 Guideline อ้างอิง:
BNF: Compound Alginates / Ansel's Pharmaceutical Dosage Forms
📌 จุดจำก่อนสอบ:
Alginate + Ca2+ + กรด -&gt; เจลแพหนืด; Bicarbonate -&gt; ฟองก๊าซ CO2 ดันแพเจลลอยน้ำกั้นกรดไหลย้อน</t>
        </is>
      </c>
      <c r="K163" s="100" t="inlineStr">
        <is>
          <t>British National Formulary (BNF: Compound Alginates) / Ansel's Dosage Forms</t>
        </is>
      </c>
      <c r="L163" s="88" t="inlineStr">
        <is>
          <t>Liquid &amp; Semisolid Dosage Forms</t>
        </is>
      </c>
      <c r="M163" s="100" t="inlineStr">
        <is>
          <t>Product</t>
        </is>
      </c>
      <c r="N163" s="88" t="inlineStr">
        <is>
          <t>ข้อสอบจริง Product ปี 2563 ข้อ 57</t>
        </is>
      </c>
      <c r="O163" s="100" t="inlineStr">
        <is>
          <t>ข้อสอบจริง</t>
        </is>
      </c>
      <c r="P163" s="100" t="inlineStr">
        <is>
          <t>ปี 2563</t>
        </is>
      </c>
      <c r="Q163" s="100" t="n"/>
    </row>
    <row r="164" ht="409.6" customHeight="1" s="49">
      <c r="A164" s="100" t="n">
        <v>223</v>
      </c>
      <c r="B164" s="88" t="inlineStr">
        <is>
          <t>ผลิตภัณฑ์ยาพ่นสูดละอองลอยชนิดกดพ่นกำหนดขนาด (Pressurized Metered-Dose Inhaler - pMDI) เช่น Ventolin Evohaler ซึ่งใช้สารขับดันกลุ่มไฮโดรฟลูออโรแอลเคน (HFA-134a) สารขับดัน (Propellant) ทำหน้าที่สำคัญอย่างไรในระบบละอองลอย</t>
        </is>
      </c>
      <c r="C164" s="100" t="n"/>
      <c r="D164" s="88" t="inlineStr">
        <is>
          <t>ทำหน้าที่สร้างแรงดันไอคงที่ภายในภาชนะเพื่อขับดันยาออกมา และทำหน้าที่เป็นตัวกลาง (Vehicle) ที่ตัวยาแขวนลอยหรือละลายอยู่</t>
        </is>
      </c>
      <c r="E164" s="88" t="inlineStr">
        <is>
          <t>ทำหน้าที่เป็นสารแต่งกลิ่นรสเพื่อลดความขมของตัวยา</t>
        </is>
      </c>
      <c r="F164" s="88" t="inlineStr">
        <is>
          <t>ทำหน้าที่เป็นสารยึดเกาะ (Binder) ช่วยให้ละอองยาเกาะติดผนังหลอดลมอย่างถาวร</t>
        </is>
      </c>
      <c r="G164" s="88" t="inlineStr">
        <is>
          <t>ทำหน้าที่เป็นด่างปรับ pH เพื่อทำลายเมือกในทางเดินหายใจ</t>
        </is>
      </c>
      <c r="H164" s="88" t="inlineStr">
        <is>
          <t>ทำหน้าที่เป็นสารกันเสียเพื่อฆ่าเชื้อแบคทีเรียในปอด</t>
        </is>
      </c>
      <c r="I164" s="100" t="n">
        <v>1</v>
      </c>
      <c r="J164" s="88" t="inlineStr">
        <is>
          <t>✅ คำตอบที่ถูกต้อง: ข้อ ก. ทำหน้าที่สร้างแรงดันไอคงที่ภายในภาชนะเพื่อขับดันยาออกมา และทำหน้าที่เป็นตัวกลาง (Vehicle) ที่ตัวยาแขวนลอยหรือละลายอยู่
💡 Background:
สารขับดัน (Propellant) ในยาพ่นสูดละอองลอย pMDI (เช่น HFA-134a หรือ Norflurane) มีหน้าที่สำคัญ 2 ประการ:
1. สร้างแรงดันไอ (Vapor pressure) ที่คงที่และสม่ำเสมอภายในกระป๋องอัดความดัน เพื่อผลักดันตัวยาให้ออกมาผ่าน Metering valve ในปริมาณขนาดยาที่แม่นยำทุกครั้งที่กดพ่น
2. ทำหน้าที่เป็นตัวกลางของเหลว (Liquid vehicle) ที่อนุภาคตัวยาสำคัญ (Salbutamol sulfate) กระจายตัวแขวนลอยอยู่ (Suspension pMDI) หรือละลายอยู่ (Solution pMDI) เมื่อพ่นออกจากหัวฉีด สารขับดันจะระเหยตัวอย่างรวดเร็ว (Flash evaporation) ปล่อยให้อนุภาคตัวยาขนาดเล็กระดับไมครอน (1-5 µm) ลอยเข้าสู่หลอดลมส่วนลึก
🎯 ทำไมข้อนี้ถึงถูก:
ข้อ ก. ถูกต้อง เพราะอธิบายบทบาทของ Propellant ในการสร้างแรงดันและเป็นของเหลวตัวกลางได้อย่างถูกต้องตามหลักวิชาการ
🔍 ข้ออื่นผิดเพราะอะไร:
📖 Guideline อ้างอิง:
USP-NF General Chapter &lt;601&gt; Aerosols / Ansel's Pharmaceutical Dosage Forms (Pharmaceutical Aerosols)
📌 จุดจำก่อนสอบ:
Propellant (HFA-134a) = สร้างแรงดันไอคงที่ + เป็นของเหลวตัวกลาง (Vehicle) พาตัวยาเข้าสู่ปอด</t>
        </is>
      </c>
      <c r="K164" s="100" t="inlineStr">
        <is>
          <t>USP-NF &lt;601&gt; Aerosols, Nasal Sprays, Metered-Dose Inhalers / Ansel's Pharmaceutical Dosage Forms</t>
        </is>
      </c>
      <c r="L164" s="88" t="inlineStr">
        <is>
          <t>Liquid &amp; Semisolid Dosage Forms</t>
        </is>
      </c>
      <c r="M164" s="100" t="inlineStr">
        <is>
          <t>Product</t>
        </is>
      </c>
      <c r="N164" s="88" t="inlineStr">
        <is>
          <t>ข้อสอบจริง Product ปี 2562 ข้อ 3</t>
        </is>
      </c>
      <c r="O164" s="100" t="inlineStr">
        <is>
          <t>ข้อสอบจริง</t>
        </is>
      </c>
      <c r="P164" s="100" t="inlineStr">
        <is>
          <t>ปี 2562</t>
        </is>
      </c>
      <c r="Q164" s="100" t="n"/>
    </row>
    <row r="165" ht="409.6" customHeight="1" s="49">
      <c r="A165" s="100" t="n">
        <v>224</v>
      </c>
      <c r="B165" s="88" t="inlineStr">
        <is>
          <t>สารช่วยทางเภสัชกรรมในข้อใดต่อไปนี้ จัดเป็นสารช่วยแตกตัวยิ่งยวด (Superdisintegrant) ที่ช่วยให้ยาเม็ดกระจายตัวและแตกตัวเป็นอนุภาคเล็กๆ ได้อย่างรวดเร็วที่สุดเมื่อสัมผัสน้ำ</t>
        </is>
      </c>
      <c r="C165" s="100" t="n"/>
      <c r="D165" s="88" t="inlineStr">
        <is>
          <t>Lactose Monohydrate</t>
        </is>
      </c>
      <c r="E165" s="88" t="inlineStr">
        <is>
          <t>Polyethylene Glycol 8000 (PEG 8000)</t>
        </is>
      </c>
      <c r="F165" s="88" t="inlineStr">
        <is>
          <t>Polyvinylpyrrolidone (PVP K30)</t>
        </is>
      </c>
      <c r="G165" s="88" t="inlineStr">
        <is>
          <t>Colloidal Silicon Dioxide (Aerosil)</t>
        </is>
      </c>
      <c r="H165" s="88" t="inlineStr">
        <is>
          <t>Croscarmellose Sodium (Ac-Di-Sol)</t>
        </is>
      </c>
      <c r="I165" s="100" t="n">
        <v>5</v>
      </c>
      <c r="J165" s="88" t="inlineStr">
        <is>
          <t>✅ คำตอบที่ถูกต้อง: ข้อ จ. Croscarmellose Sodium (Ac-Di-Sol)
💡 Background:
Croscarmellose Sodium (Cross-linked Sodium Carboxymethylcellulose) เป็นสารช่วยแตกตัวยิ่งยวด (Superdisintegrant) ที่มีประสิทธิภาพสูงในการดึงน้ำเข้าสู่เม็ดยาผ่านแรงดึงดูดแคพิลลารี (Wicking) และเกิดการพองตัวขยายปริมาตรอย่างรวดเร็ว ส่งผลให้โครงสร้างยาเม็ดแตกกระจายตัวออกภายในเวลาไม่กี่วินาทีถึงนาที
🎯 ทำไมข้อนี้ถึงถูก:
ข้อ จ. ถูกต้อง เพราะ Croscarmellose Sodium คือ Superdisintegrant
🔍 ข้ออื่นผิดเพราะอะไร:
- ข้อ ก. Lactose เป็น Diluent (สารเพิ่มปริมาณ)
- ข้อ ข. PEG 8000 เป็น Lubricant / Binder
- ข้อ ค. PVP K30 เป็น Binder (สารยึดเกาะ)
- ข้อ ง. Colloidal Silicon Dioxide เป็น Glidant (สารช่วยการไหล)
📖 Guideline อ้างอิง:
Handbook of Pharmaceutical Excipients: Croscarmellose Sodium / Ansel's Dosage Forms
📌 จุดจำก่อนสอบ:
Croscarmellose sodium = Superdisintegrant (ช่วยให้ยาเม็ดแตกกระจายตัวอย่างรวดเร็ว)</t>
        </is>
      </c>
      <c r="K165" s="100" t="inlineStr">
        <is>
          <t>Handbook of Pharmaceutical Excipients (Croscarmellose Sodium) / Ansel's Dosage Forms</t>
        </is>
      </c>
      <c r="L165" s="88" t="inlineStr">
        <is>
          <t>Liquid &amp; Semisolid Dosage Forms</t>
        </is>
      </c>
      <c r="M165" s="100" t="inlineStr">
        <is>
          <t>Product</t>
        </is>
      </c>
      <c r="N165" s="88" t="inlineStr">
        <is>
          <t>ข้อสอบจริง Product ปี 2562 ข้อ 4</t>
        </is>
      </c>
      <c r="O165" s="100" t="inlineStr">
        <is>
          <t>ข้อสอบจริง</t>
        </is>
      </c>
      <c r="P165" s="100" t="inlineStr">
        <is>
          <t>ปี 2562</t>
        </is>
      </c>
      <c r="Q165" s="100" t="n"/>
    </row>
    <row r="166" ht="409.6" customHeight="1" s="49">
      <c r="A166" s="100" t="n">
        <v>225</v>
      </c>
      <c r="B166" s="88" t="inlineStr">
        <is>
          <t>สารช่วยในข้อใดต่อไปนี้ 'ไม่จัดเป็น' สารเพิ่มความแข็งและปรับเนื้อสัมผัส (Stiffening agent) ในสูตรตำรับยาครีมและขี้ผึ้ง</t>
        </is>
      </c>
      <c r="C166" s="100" t="n"/>
      <c r="D166" s="88" t="inlineStr">
        <is>
          <t>Beeswax</t>
        </is>
      </c>
      <c r="E166" s="88" t="inlineStr">
        <is>
          <t>PEG 4000</t>
        </is>
      </c>
      <c r="F166" s="88" t="inlineStr">
        <is>
          <t>Paraffin wax</t>
        </is>
      </c>
      <c r="G166" s="88" t="inlineStr">
        <is>
          <t>Isopropyl myristate</t>
        </is>
      </c>
      <c r="H166" s="88" t="inlineStr">
        <is>
          <t>Cetostearyl alcohol</t>
        </is>
      </c>
      <c r="I166" s="100" t="n">
        <v>4</v>
      </c>
      <c r="J166" s="88" t="inlineStr">
        <is>
          <t>✅ คำตอบที่ถูกต้อง: ข้อ ง. Isopropyl myristate
💡 Background:
Isopropyl myristate (IPM) เป็นเอสเทอร์ของเหลวที่มีความหนืดต่ำ ทำหน้าที่เป็น Emollient, Lipophilic solvent และ Skin penetration enhancer ไม่ได้ทำหน้าที่เป็น Stiffening agent (สารเพิ่มความแข็ง) ซึ่งต้องเป็นสารที่มีจุดหลอมเหลวสูง เช่น Beeswax, Paraffin wax, Cetostearyl alcohol หรือ PEG 4000
🎯 ทำไมข้อนี้ถึงถูก:
ข้อ ง. ถูกต้อง (โจทย์ถามข้อใดไม่ใช่) เพราะ Isopropyl myristate เป็นของเหลวทำหน้าที่เป็น Emollient ไม่ใช่ Stiffening agent
🔍 ข้ออื่นผิดเพราะอะไร:
📖 Guideline อ้างอิง:
Handbook of Pharmaceutical Excipients: Isopropyl Myristate / Ansel's Dosage Forms
📌 จุดจำก่อนสอบ:
Isopropyl myristate = Emollient (ของเหลว); Beeswax / Paraffin / Cetostearyl alcohol / PEG 4000 = Stiffening agents</t>
        </is>
      </c>
      <c r="K166" s="100" t="inlineStr">
        <is>
          <t>Handbook of Pharmaceutical Excipients / Ansel's Pharmaceutical Dosage Forms</t>
        </is>
      </c>
      <c r="L166" s="88" t="inlineStr">
        <is>
          <t>Liquid &amp; Semisolid Dosage Forms</t>
        </is>
      </c>
      <c r="M166" s="100" t="inlineStr">
        <is>
          <t>Product</t>
        </is>
      </c>
      <c r="N166" s="88" t="inlineStr">
        <is>
          <t>ข้อสอบจริง Product ปี 2561 ข้อ 8</t>
        </is>
      </c>
      <c r="O166" s="100" t="inlineStr">
        <is>
          <t>ข้อสอบจริง</t>
        </is>
      </c>
      <c r="P166" s="100" t="inlineStr">
        <is>
          <t>ปี 2561</t>
        </is>
      </c>
      <c r="Q166" s="100" t="n"/>
    </row>
    <row r="167" ht="409.6" customHeight="1" s="49">
      <c r="A167" s="100" t="n">
        <v>226</v>
      </c>
      <c r="B167" s="88" t="inlineStr">
        <is>
          <t>เมื่อนำตำรับยาครีมชนิด O/W ไปทดสอบความคงตัวด้วยวิธี Freeze-Thaw Cycling Test พบว่าเนื้อครีมเหลวตัวลงและเริ่มมีการแยกชั้น เภสัชกรควรแก้ไขสูตรตำรับอย่างไร</t>
        </is>
      </c>
      <c r="C167" s="100" t="inlineStr">
        <is>
          <t>[แนบรูป: ข้อสอบ Product ปี 2561 รหัสรูปภาพ image103]</t>
        </is>
      </c>
      <c r="D167" s="88" t="inlineStr">
        <is>
          <t>เติม Tragacanth หรือสารไฮโดรคอลลอยด์ลงในวัฏภาคน้ำของตำรับ O/W เพื่อเพิ่มความหนืด</t>
        </is>
      </c>
      <c r="E167" s="88" t="inlineStr">
        <is>
          <t>เติมเกลือ Sodium chloride ลงในตำรับ O/W</t>
        </is>
      </c>
      <c r="F167" s="88" t="inlineStr">
        <is>
          <t>เติมสารกันเสีย Sodium benzoate ลงในตำรับ O/W</t>
        </is>
      </c>
      <c r="G167" s="88" t="inlineStr">
        <is>
          <t>นำตำรับไปบดด้วยเครื่อง Ball mill</t>
        </is>
      </c>
      <c r="H167" s="88" t="inlineStr">
        <is>
          <t>เติม Hydroxyethyl cellulose ลงในวัฏภาคน้ำมัน</t>
        </is>
      </c>
      <c r="I167" s="100" t="n">
        <v>1</v>
      </c>
      <c r="J167" s="88" t="inlineStr">
        <is>
          <t>✅ คำตอบที่ถูกต้อง: ข้อ ก. เติม Tragacanth หรือสารไฮโดรคอลลอยด์ลงในวัฏภาคน้ำของตำรับ O/W เพื่อเพิ่มความหนืด
💡 Background:
การเติม Tragacanth หรือกัมไฮโดรคอลลอยด์ลงในวัฏภาคน้ำ (Aqueous phase) ของครีม O/W ช่วยเพิ่มความหนืดของตัวกลางภายนอก ชะลอการเคลื่อนที่และการรวมตัวของหยดน้ำมัน ช่วยให้อิมัลชันคงตัวต่อการเปลี่ยนแปลงอุณหภูมิ
🎯 ทำไมข้อนี้ถึงถูก:
ข้อ ก. ถูกต้อง เพราะการเพิ่มความหนืดของ aqueous phase ช่วยรักษาความคงตัวของ O/W cream
🔍 ข้ออื่นผิดเพราะอะไร:
📖 Guideline อ้างอิง:
Martin's Physical Pharmacy and Pharmaceutical Sciences (Emulsion Rheology)
📌 จุดจำก่อนสอบ:
ครีม O/W เหลว/แยกชั้น -&gt; เติม Tragacanth ใน Aqueous phase</t>
        </is>
      </c>
      <c r="K167" s="100" t="inlineStr">
        <is>
          <t>Martin's Physical Pharmacy and Pharmaceutical Sciences (Emulsion Stability)</t>
        </is>
      </c>
      <c r="L167" s="88" t="inlineStr">
        <is>
          <t>Liquid &amp; Semisolid Dosage Forms</t>
        </is>
      </c>
      <c r="M167" s="100" t="inlineStr">
        <is>
          <t>Product</t>
        </is>
      </c>
      <c r="N167" s="88" t="inlineStr">
        <is>
          <t>ข้อสอบจริง Product ปี 2561 ข้อ 10</t>
        </is>
      </c>
      <c r="O167" s="100" t="inlineStr">
        <is>
          <t>ข้อสอบจริง</t>
        </is>
      </c>
      <c r="P167" s="100" t="inlineStr">
        <is>
          <t>ปี 2561</t>
        </is>
      </c>
      <c r="Q167" s="100" t="n"/>
    </row>
    <row r="168" ht="409.6" customHeight="1" s="49">
      <c r="A168" s="100" t="n">
        <v>227</v>
      </c>
      <c r="B168" s="88" t="inlineStr">
        <is>
          <t>สูตรตำรับยา Isotretinoin 20 mg ประกอบด้วยตัวยาละลายใน Soybean oil, Hydrogenated vegetable oil, White wax บรรจุในเปลือกเจลาตินที่ผสม Glycerin เป็น Plasticizer จัดเป็นเภสัชภัณฑ์รูปแบบใด [📷 มีรูปภาพประกอบ: image105.png]</t>
        </is>
      </c>
      <c r="C168" s="100" t="inlineStr">
        <is>
          <t>[แนบรูป: ข้อสอบ Product ปี 2561 รหัสรูปภาพ image105]</t>
        </is>
      </c>
      <c r="D168" s="88" t="inlineStr">
        <is>
          <t>Cream</t>
        </is>
      </c>
      <c r="E168" s="88" t="inlineStr">
        <is>
          <t>Ointment</t>
        </is>
      </c>
      <c r="F168" s="88" t="inlineStr">
        <is>
          <t>Enteric capsule</t>
        </is>
      </c>
      <c r="G168" s="88" t="inlineStr">
        <is>
          <t>Hard gelatin capsule</t>
        </is>
      </c>
      <c r="H168" s="88" t="inlineStr">
        <is>
          <t>Soft gelatin capsule</t>
        </is>
      </c>
      <c r="I168" s="100" t="n">
        <v>5</v>
      </c>
      <c r="J168" s="88" t="inlineStr">
        <is>
          <t>✅ คำตอบที่ถูกต้อง: ข้อ จ. Soft gelatin capsule
💡 Background:
Isotretinoin เป็นยาที่ละลายในน้ำมัน บรรจุในรูปสารละลาย/แขวนลอยใน Soybean oil ภายในเปลือกเจลาตินชนิดนิ่ม (Soft gelatin capsule shell) ที่มี Glycerin เป็น Plasticizer
🎯 ทำไมข้อนี้ถึงถูก:
ข้อ จ. ถูกต้อง เพราะเป็นโครงสร้างของ Soft Gelatin Capsule อย่างชัดเจน
🔍 ข้ออื่นผิดเพราะอะไร:
📖 Guideline อ้างอิง:
USP-NF Official Monographs: Isotretinoin Capsules
📌 จุดจำก่อนสอบ:
Isotretinoin ในน้ำมัน + เปลือกเจลาตินนิ่ม = Soft Gelatin Capsule</t>
        </is>
      </c>
      <c r="K168" s="100" t="inlineStr">
        <is>
          <t>USP-NF Monographs: Isotretinoin Capsules / Ansel's Pharmaceutical Dosage Forms</t>
        </is>
      </c>
      <c r="L168" s="88" t="inlineStr">
        <is>
          <t>Liquid &amp; Semisolid Dosage Forms</t>
        </is>
      </c>
      <c r="M168" s="100" t="inlineStr">
        <is>
          <t>Product</t>
        </is>
      </c>
      <c r="N168" s="88" t="inlineStr">
        <is>
          <t>ข้อสอบจริง Product ปี 2561 ข้อ 16</t>
        </is>
      </c>
      <c r="O168" s="100" t="inlineStr">
        <is>
          <t>ข้อสอบจริง</t>
        </is>
      </c>
      <c r="P168" s="100" t="inlineStr">
        <is>
          <t>ปี 2561</t>
        </is>
      </c>
      <c r="Q168" s="100" t="n"/>
    </row>
    <row r="169" ht="409.6" customHeight="1" s="49">
      <c r="A169" s="100" t="n">
        <v>228</v>
      </c>
      <c r="B169" s="88" t="inlineStr">
        <is>
          <t>ยาน้ำแขวนตะกอน Hydrochlorothiazide (HCTZ) 50 mL ตั้งทิ้งไว้ 4 สัปดาห์ พบว่าได้ค่า F = 0.50 และ β = 1.0 ต้องแก้ไขสูตรตำรับอย่างไร</t>
        </is>
      </c>
      <c r="C169" s="100" t="n"/>
      <c r="D169" s="88" t="inlineStr">
        <is>
          <t>เพิ่ม Sodium metabisulfite</t>
        </is>
      </c>
      <c r="E169" s="88" t="inlineStr">
        <is>
          <t>เพิ่ม Paraben concentration</t>
        </is>
      </c>
      <c r="F169" s="88" t="inlineStr">
        <is>
          <t>เปลี่ยน Saccharin sodium เป็น Syrup</t>
        </is>
      </c>
      <c r="G169" s="88" t="inlineStr">
        <is>
          <t>เพิ่มความเข้มข้นของ Sodium Carboxymethylcellulose (SCMC)</t>
        </is>
      </c>
      <c r="H169" s="88" t="inlineStr">
        <is>
          <t>เป็นตำรับที่มีความคงตัวอยู่แล้ว ไม่ต้องแก้ไขสูตรตำรับ</t>
        </is>
      </c>
      <c r="I169" s="100" t="n">
        <v>4</v>
      </c>
      <c r="J169" s="88" t="inlineStr">
        <is>
          <t>✅ คำตอบที่ถูกต้อง: ข้อ ง. เพิ่มความเข้มข้นของ Sodium Carboxymethylcellulose (SCMC)
💡 Background:
ค่า F = 0.50 แสดงว่าตะกอนยุบตัวลงครึ่งหนึ่งอย่างรวดเร็ว ต้องเพิ่มความหนืดของ Structured vehicle ด้วยการเพิ่มสารช่วยแขวนตะกอน Sodium Carboxymethylcellulose (SCMC) เพื่อชะลอการตกตะกอนตาม Stokes' Law
🎯 ทำไมข้อนี้ถึงถูก:
ข้อ ง. ถูกต้อง เพราะการเพิ่ม SCMC ช่วยเพิ่มความหนืดและเพิ่มค่า F ให้สูงขึ้น
🔍 ข้ออื่นผิดเพราะอะไร:
📖 Guideline อ้างอิง:
Martin's Physical Pharmacy and Pharmaceutical Sciences (Suspensions)
📌 จุดจำก่อนสอบ:
Suspension F = 0.5 -&gt; เพิ่ม SCMC เพื่อชะลอการตกตะกอน</t>
        </is>
      </c>
      <c r="K169" s="100" t="inlineStr">
        <is>
          <t>Martin's Physical Pharmacy and Pharmaceutical Sciences (Suspension Stability)</t>
        </is>
      </c>
      <c r="L169" s="88" t="inlineStr">
        <is>
          <t>Liquid &amp; Semisolid Dosage Forms</t>
        </is>
      </c>
      <c r="M169" s="100" t="inlineStr">
        <is>
          <t>Product</t>
        </is>
      </c>
      <c r="N169" s="88" t="inlineStr">
        <is>
          <t>ข้อสอบจริง Product ปี 2561 ข้อ 45</t>
        </is>
      </c>
      <c r="O169" s="100" t="inlineStr">
        <is>
          <t>ข้อสอบจริง</t>
        </is>
      </c>
      <c r="P169" s="100" t="inlineStr">
        <is>
          <t>ปี 2561</t>
        </is>
      </c>
      <c r="Q169" s="100" t="n"/>
    </row>
    <row r="170" ht="409.6" customHeight="1" s="49">
      <c r="A170" s="100" t="n">
        <v>229</v>
      </c>
      <c r="B170" s="88" t="inlineStr">
        <is>
          <t>จากสูตรตำรับยาครีมประกอบด้วย: Glycerin, Lanolin, White wax, Stearic acid, Purified water, Triethanolamine, Isopropyl myristate, Cetostearyl alcohol ข้อใดระบุหน้าที่ของสารช่วยได้ถูกต้อง</t>
        </is>
      </c>
      <c r="C170" s="100" t="n"/>
      <c r="D170" s="88" t="inlineStr">
        <is>
          <t>Glycerin ทำหน้าที่เป็น Humectant</t>
        </is>
      </c>
      <c r="E170" s="88" t="inlineStr">
        <is>
          <t>Lanolin ทำหน้าที่เป็น Stiffening agent เดี่ยวๆ</t>
        </is>
      </c>
      <c r="F170" s="88" t="inlineStr">
        <is>
          <t>Isopropyl myristate ทำหน้าที่เป็น Humectant</t>
        </is>
      </c>
      <c r="G170" s="88" t="inlineStr">
        <is>
          <t>Triethanolamine ทำหน้าที่เป็น Emulsifying agent เดี่ยวๆ โดยไม่ทำปฏิกิริยากับกรด</t>
        </is>
      </c>
      <c r="H170" s="88" t="inlineStr">
        <is>
          <t>Cetostearyl alcohol ทำหน้าที่เป็น Suspending agent</t>
        </is>
      </c>
      <c r="I170" s="100" t="n">
        <v>1</v>
      </c>
      <c r="J170" s="88" t="inlineStr">
        <is>
          <t>✅ คำตอบที่ถูกต้อง: ข้อ ก. Glycerin ทำหน้าที่เป็น Humectant
💡 Background:
Glycerin เป็น Polyol ชอบน้ำ ทำหน้าที่เป็น Humectant ช่วยกักเก็บความชุ่มชื้นและป้องกันครีมแห้งตัว
🎯 ทำไมข้อนี้ถึงถูก:
ข้อ ก. ถูกต้อง เพราะ Glycerin คือ Humectant ในสูตรตำรับ
🔍 ข้ออื่นผิดเพราะอะไร:
📖 Guideline อ้างอิง:
Handbook of Pharmaceutical Excipients: Glycerin
📌 จุดจำก่อนสอบ:
Glycerin = Humectant (สารดูดความชื้น)</t>
        </is>
      </c>
      <c r="K170" s="100" t="inlineStr">
        <is>
          <t>Handbook of Pharmaceutical Excipients / Ansel's Dosage Forms</t>
        </is>
      </c>
      <c r="L170" s="88" t="inlineStr">
        <is>
          <t>Liquid &amp; Semisolid Dosage Forms</t>
        </is>
      </c>
      <c r="M170" s="100" t="inlineStr">
        <is>
          <t>Product</t>
        </is>
      </c>
      <c r="N170" s="88" t="inlineStr">
        <is>
          <t>ข้อสอบจริง Product ปี 2561 ข้อ 48</t>
        </is>
      </c>
      <c r="O170" s="100" t="inlineStr">
        <is>
          <t>ข้อสอบจริง</t>
        </is>
      </c>
      <c r="P170" s="100" t="inlineStr">
        <is>
          <t>ปี 2561</t>
        </is>
      </c>
      <c r="Q170" s="100" t="n"/>
    </row>
    <row r="171" ht="409.6" customHeight="1" s="49">
      <c r="A171" s="100" t="n">
        <v>230</v>
      </c>
      <c r="B171" s="88" t="inlineStr">
        <is>
          <t>ในการตั้งสูตรตำรับยาน้ำแขวนตะกอน (Suspension) สำหรับผงยาที่มีประจุบวกบนผิวอนุภาค (Positively Charged API) เพื่อให้เกิดระบบ Controlled Flocculation และมี Structured Vehicle ที่คงตัว สารช่วยก่อฟลอก (Flocculating agent) และสารช่วยแขวนตะกอน (Suspending agent) ควรเลือกใช้สารที่มีคุณสมบัติทางประจุไฟฟ้าอย่างไร</t>
        </is>
      </c>
      <c r="C171" s="100" t="n"/>
      <c r="D171" s="88" t="inlineStr">
        <is>
          <t>Flocculating agent ประจุบวก (+), Suspending agent ประจุบวก (+)</t>
        </is>
      </c>
      <c r="E171" s="88" t="inlineStr">
        <is>
          <t>Flocculating agent ประจุลบ (-) เพื่อลด Zeta potential ของผงยา, Suspending agent ชนิดไม่มีประจุ (Non-ionic) หรือประจุลบที่ควบคุมความเข้ากันได้</t>
        </is>
      </c>
      <c r="F171" s="88" t="inlineStr">
        <is>
          <t>Flocculating agent ประจุบวก (+), Suspending agent ประจุลบ (-)</t>
        </is>
      </c>
      <c r="G171" s="88" t="inlineStr">
        <is>
          <t>Flocculating agent ประจุบวกแก่จัด (+), Suspending agent ชนิดแอมโฟเทอริก</t>
        </is>
      </c>
      <c r="H171" s="88" t="inlineStr">
        <is>
          <t>สารทั้งสองต้องเป็นประจุบวกเข้มข้นสูงเพื่อเพิ่มแรงผลักทางไฟฟ้า</t>
        </is>
      </c>
      <c r="I171" s="100" t="n">
        <v>2</v>
      </c>
      <c r="J171" s="88" t="inlineStr">
        <is>
          <t>✅ คำตอบที่ถูกต้อง: ข้อ ข. Flocculating agent ประจุลบ (-) เพื่อลด Zeta potential ของผงยา, Suspending agent ชนิดไม่มีประจุ (Non-ionic) หรือประจุลบที่ควบคุมความเข้ากันได้
💡 Background:
หลักการ Controlled Flocculation ตาม Martin's Physical Pharmacy:
1. หากอนุภาคผงยามีประจุบวก (+) จะมีแรงผลักทางไฟฟ้าสูง (High positive Zeta potential) ทำให้ระบบไม่ยอมรวมตัว (Deflocculated) เสี่ยงต่อการเกิด Hard cake
2. ในการเหนี่ยวนำให้เกิด Flocculation จะต้องเติม สารช่วยก่อฟลอกที่มีประจุตรงข้าม คือ ประจุลบ (-) เช่น Anionic electrolytes (Phosphate, Citrate) หรือ Anionic surfactant เพื่อเข้าไปสะเทินประจุบวกและลดค่าศักย์ซีตา (Zeta potential) ให้อยู่ในช่วงที่เหมาะสม (+/- 10 ถึง 20 mV) ทำให้อนุภาคดึงดูดกันเป็น Flocs หลวมๆ
3. จากนั้นเติม Suspending agent ชนิดไม่มีประจุ (Non-ionic polymer เช่น Methylcellulose, HPMC) หรือพอลิเมอร์ที่เข้ากันได้เพื่อสร้าง Structured vehicle พยุงฟลอก
🎯 ทำไมข้อนี้ถึงถูก:
ข้อ ข. ถูกต้อง เพราะผงยาประจุบวก (+) ต้องใช้ Flocculating agent ประจุลบ (-) เพื่อลด Zeta potential และใช้ Suspending agent ที่เข้ากันได้
🔍 ข้ออื่นผิดเพราะอะไร:
📖 Guideline อ้างอิง:
Martin's Physical Pharmacy and Pharmaceutical Sciences (Chapter: Suspensions - Controlled Flocculation Approaches)
📌 จุดจำก่อนสอบ:
ผงยาประจุบวก (+) -&gt; ต้องใช้ Flocculating agent ประจุลบ (-) เพื่อลด Zeta potential ให้เกิด Flocs</t>
        </is>
      </c>
      <c r="K171" s="100" t="inlineStr">
        <is>
          <t>Martin's Physical Pharmacy and Pharmaceutical Sciences (Controlled Flocculation and Surface Charge)</t>
        </is>
      </c>
      <c r="L171" s="88" t="inlineStr">
        <is>
          <t>Liquid &amp; Semisolid Dosage Forms</t>
        </is>
      </c>
      <c r="M171" s="100" t="inlineStr">
        <is>
          <t>Product</t>
        </is>
      </c>
      <c r="N171" s="88" t="inlineStr">
        <is>
          <t>ข้อสอบจริง Product ปี 2561 ข้อ 56</t>
        </is>
      </c>
      <c r="O171" s="100" t="inlineStr">
        <is>
          <t>ข้อสอบจริง</t>
        </is>
      </c>
      <c r="P171" s="100" t="inlineStr">
        <is>
          <t>ปี 2561</t>
        </is>
      </c>
      <c r="Q171" s="100" t="n"/>
    </row>
    <row r="172" ht="409.6" customHeight="1" s="49">
      <c r="A172" s="100" t="n">
        <v>231</v>
      </c>
      <c r="B172" s="88" t="inlineStr">
        <is>
          <t>จากสูตรตำรับครีม: Isopropyl myristate, Cetostearyl alcohol, Lanolin, Stearic acid, White wax, NaOH, Glycerin และ Purified water การเกิดสารก่ออิมัลชันในตำรับนี้เกิดขึ้นผ่านกระบวนการใด</t>
        </is>
      </c>
      <c r="C172" s="100" t="n"/>
      <c r="D172" s="88" t="inlineStr">
        <is>
          <t>In situ soap method (เกิดปฏิกิริยาสะปอนนิฟิเคชันระหว่าง Stearic acid ในวัฏภาคน้ำมันกับ NaOH ในวัฏภาคน้ำ เกิดเป็น Sodium stearate soap)</t>
        </is>
      </c>
      <c r="E172" s="88" t="inlineStr">
        <is>
          <t>Bottle method (การเขย่าในขวดปิดสนิท)</t>
        </is>
      </c>
      <c r="F172" s="88" t="inlineStr">
        <is>
          <t>Continental dry gum method (4:2:1)</t>
        </is>
      </c>
      <c r="G172" s="88" t="inlineStr">
        <is>
          <t>English wet gum method</t>
        </is>
      </c>
      <c r="H172" s="88" t="inlineStr">
        <is>
          <t>Direct compression method</t>
        </is>
      </c>
      <c r="I172" s="100" t="n">
        <v>1</v>
      </c>
      <c r="J172" s="88" t="inlineStr">
        <is>
          <t>✅ คำตอบที่ถูกต้อง: ข้อ ก. In situ soap method (เกิดปฏิกิริยาสะปอนนิฟิเคชันระหว่าง Stearic acid ในวัฏภาคน้ำมันกับ NaOH ในวัฏภาคน้ำ เกิดเป็น Sodium stearate soap)
💡 Background:
In Situ Soap Method คือ การเตรียมอิมัลชันหรือครีมที่สารก่ออิมัลชันไม่ได้ถูกเติมลงไปโดยตรงตั้งแต่แรก แต่เกิดขึ้นเองในระหว่างกระบวนการผสม (In situ) จากปฏิกิริยาเคมีสะปอนนิฟิเคชันระหว่าง กรดไขมันอิสระในวัฏภาคน้ำมัน (เช่น Stearic acid) กับ สารละลายด่างในวัฏภาคน้ำ (เช่น NaOH, KOH, หรือ Triethanolamine) เมื่อนำวัฏภาคน้ำมันและน้ำที่ให้ความร้อนแล้วมาผสมกัน จะเกิดเป็น สบู่โมเลกุลเกลือโซเดียมสเตียเรต (Sodium stearate soap) ทำหน้าที่เป็น Emulsifier ชนิด Anionic O/W ประสานเนื้อครีมได้ทันที
🎯 ทำไมข้อนี้ถึงถูก:
ข้อ ก. ถูกต้อง เพราะ Stearic acid + NaOH เกิดเป็น Sodium stearate soap ในระหว่างการเตรียม จัดเป็น In situ soap method
🔍 ข้ออื่นผิดเพราะอะไร:
📖 Guideline อ้างอิง:
Ansel's Pharmaceutical Dosage Forms (Emulsions - In Situ Soaps)
📌 จุดจำก่อนสอบ:
Stearic acid (น้ำมัน) + NaOH/TEA (น้ำ) = In situ Soap Emulsion (เกิด Sodium/TEA stearate soap)</t>
        </is>
      </c>
      <c r="K172" s="100" t="inlineStr">
        <is>
          <t>Ansel's Pharmaceutical Dosage Forms and Drug Delivery Systems (In Situ Soap Emulsions)</t>
        </is>
      </c>
      <c r="L172" s="88" t="inlineStr">
        <is>
          <t>Liquid &amp; Semisolid Dosage Forms</t>
        </is>
      </c>
      <c r="M172" s="100" t="inlineStr">
        <is>
          <t>Product</t>
        </is>
      </c>
      <c r="N172" s="88" t="inlineStr">
        <is>
          <t>ข้อสอบจริง Product ปี 2561 ข้อ 59</t>
        </is>
      </c>
      <c r="O172" s="100" t="inlineStr">
        <is>
          <t>ข้อสอบจริง</t>
        </is>
      </c>
      <c r="P172" s="100" t="inlineStr">
        <is>
          <t>ปี 2561</t>
        </is>
      </c>
      <c r="Q172" s="100" t="n"/>
    </row>
    <row r="173" ht="409.6" customHeight="1" s="49">
      <c r="A173" s="100" t="n">
        <v>232</v>
      </c>
      <c r="B173" s="88" t="inlineStr">
        <is>
          <t>ในการตรวจสอบขนาดและลักษณะของอนุภาคด้วยกล้องจุลทรรศน์แบบใช้แสง (Optical Microscope) ขอบเขตขนาดอนุภาคที่สามารถมองเห็นและวิเคราะห์ได้อย่างชัดเจนคืออนุภาคประเภทใด</t>
        </is>
      </c>
      <c r="C173" s="100" t="n"/>
      <c r="D173" s="88" t="inlineStr">
        <is>
          <t>อนุภาคสารละลายแท้ (True solution / Molecular dispersion ขนาด &lt; 1 nm)</t>
        </is>
      </c>
      <c r="E173" s="88" t="inlineStr">
        <is>
          <t>อนุภาคคอลลอยด์ขนาดเล็กมาก (Colloidal dispersion ขนาด &lt; 100 nm)</t>
        </is>
      </c>
      <c r="F173" s="88" t="inlineStr">
        <is>
          <t>อนุภาคในระบบกระจายตัวหยาบ เช่น ยาน้ำแขวนตะกอน (Coarse Suspension) และอิมัลชัน (Emulsion) ที่มีขนาดอนุภาคประมาณ 1 ถึง 100 ไมโครเมตร</t>
        </is>
      </c>
      <c r="G173" s="88" t="inlineStr">
        <is>
          <t>อนุภาคระดับอะตอมและโมเลกุลเดี่ยว</t>
        </is>
      </c>
      <c r="H173" s="88" t="inlineStr">
        <is>
          <t>อนุภาคที่ไม่สามารถมองเห็นได้ด้วยกล้องทุกชนิด</t>
        </is>
      </c>
      <c r="I173" s="100" t="n">
        <v>3</v>
      </c>
      <c r="J173" s="88" t="inlineStr">
        <is>
          <t>✅ คำตอบที่ถูกต้อง: ข้อ ค. อนุภาคในระบบกระจายตัวหยาบ เช่น ยาน้ำแขวนตะกอน (Coarse Suspension) และอิมัลชัน (Emulsion) ที่มีขนาดอนุภาคประมาณ 1 ถึง 100 ไมโครเมตร
💡 Background:
ขีดจำกัดความสามารถในการแยกรายละเอียด (Resolving power) ของกล้องจุลทรรศน์แบบใช้แสง (Optical Microscope) อยู่ที่ประมาณ 0.2 ถึง 0.5 ไมโครเมตร (200-500 nm) เนื่องจากถูกจำกัดด้วยความยาวคลื่นของแสงขาว ดังนั้น:
- Molecular dispersion (&lt; 1 nm เช่น สารละลายแท้) และ Small colloids (1-100 nm): ไม่สามารถมองเห็นได้ด้วย Optical microscope (ต้องใช้ Electron microscope)
- Coarse dispersion (1-100 µm เช่น Suspensions, Emulsions, ผงยาเม็ดบดละเอียด): สามารถมองเห็นและวัดขนาดอนุภาคเดี่ยว รูปร่าง และลักษณะการรวมกลุ่ม (Flocs) ได้อย่างชัดเจน
🎯 ทำไมข้อนี้ถึงถูก:
ข้อ ค. ถูกต้อง เพราะ Optical microscope เหมาะสำหรับการส่องดูอนุภาคระบบ Coarse dispersion (Suspensions / Emulsions) ขนาด 1-100 µm
🔍 ข้ออื่นผิดเพราะอะไร:
📖 Guideline อ้างอิง:
Martin's Physical Pharmacy and Pharmaceutical Sciences (Chapter: Micromeritics - Particle Size Determination)
📌 จุดจำก่อนสอบ:
Optical Microscope มองเห็นอนุภาคช่วง 0.5 - 100 µm (Suspension, Emulsion, Powder)</t>
        </is>
      </c>
      <c r="K173" s="100" t="inlineStr">
        <is>
          <t>Martin's Physical Pharmacy and Pharmaceutical Sciences (Micromeritics - Optical Microscopy Limits)</t>
        </is>
      </c>
      <c r="L173" s="88" t="inlineStr">
        <is>
          <t>Liquid &amp; Semisolid Dosage Forms</t>
        </is>
      </c>
      <c r="M173" s="100" t="inlineStr">
        <is>
          <t>Product</t>
        </is>
      </c>
      <c r="N173" s="88" t="inlineStr">
        <is>
          <t>ข้อสอบจริง Product ปี 2561 ข้อ 60</t>
        </is>
      </c>
      <c r="O173" s="100" t="inlineStr">
        <is>
          <t>ข้อสอบจริง</t>
        </is>
      </c>
      <c r="P173" s="100" t="inlineStr">
        <is>
          <t>ปี 2561</t>
        </is>
      </c>
      <c r="Q173" s="100" t="n"/>
    </row>
    <row r="174" ht="409.6" customHeight="1" s="49">
      <c r="A174" s="100" t="n">
        <v>233</v>
      </c>
      <c r="B174" s="88" t="inlineStr">
        <is>
          <t>เกี่ยวกับเภสัชภัณฑ์รูปแบบละอองลอย (Pharmaceutical Aerosols) ข้อความใดต่อไปนี้กล่าว 'ไม่ถูกต้อง'</t>
        </is>
      </c>
      <c r="C174" s="100" t="n"/>
      <c r="D174" s="88" t="inlineStr">
        <is>
          <t>ชนิดและสัดส่วนของสารขับดัน (Propellant) มีผลโดยตรงต่อแรงดันไอและขนาดของละอองอนุภาคที่พ่นออกมา</t>
        </is>
      </c>
      <c r="E174" s="88" t="inlineStr">
        <is>
          <t>เนื่องจากผลิตภัณฑ์บรรจุในภาชนะอัดความดันปิดสนิท จึงสามารถเก็บรักษาไว้ที่ใดก็ได้โดยไม่ต้องควบคุมอุณหภูมิ</t>
        </is>
      </c>
      <c r="F174" s="88" t="inlineStr">
        <is>
          <t>การเลือกขนาดและชนิดของหัวฉีด (Actuator &amp; Metering valve) มีผลต่อลักษณะและปริมาณการกระจายของละอองยา</t>
        </is>
      </c>
      <c r="G174" s="88" t="inlineStr">
        <is>
          <t>ขนาดของละอองอนุภาค (Aerodynamic particle size) มีผลอย่างยิ่งต่อตำแหน่งเป้าหมายในการสะสมตัวของยาในทางเดินหายใจ</t>
        </is>
      </c>
      <c r="H174" s="88" t="inlineStr">
        <is>
          <t>ระบบละอองลอยสามารถตั้งสูตรตำรับให้อยู่ในรูป Solution, Suspension หรือ Emulsion ได้</t>
        </is>
      </c>
      <c r="I174" s="100" t="n">
        <v>2</v>
      </c>
      <c r="J174" s="88" t="inlineStr">
        <is>
          <t>✅ คำตอบที่ถูกต้อง: ข้อ ข. เนื่องจากผลิตภัณฑ์บรรจุในภาชนะอัดความดันปิดสนิท จึงสามารถเก็บรักษาไว้ที่ใดก็ได้โดยไม่ต้องควบคุมอุณหภูมิ
💡 Background:
เภสัชภัณฑ์ละอองลอย (Aerosols) บรรจุสารขับดันเหลวภายใต้ความดันไอสูง (Pressurized container) ข้อควรระวังและคำเตือนสำคัญบนฉลากตามมาตรฐานสากลคือ:
- ห้ามเก็บในที่ที่มีอุณหภูมิสูงเกิน 50 °C (120 °F)
- ห้ามวางตากแดดหรือใกล้เปลวไฟ และห้ามเจาะหรือเผากระป๋องแม้ว่าจะใช้ยาหมดแล้ว เนื่องจากความร้อนจะทำให้ความดันไอภายในกระป๋องสูงขึ้นอย่างรวดเร็วและเกิดการระเบิด (Explosion hazard) ได้อย่างรุนแรง
🎯 ทำไมข้อนี้ถึงถูก:
ข้อ ข. ไม่ถูกต้อง (โจทย์ถามข้อใดผิด) เพราะ Aerosol ต้องควบคุมอุณหภูมิการเก็บรักษาอย่างเคร่งครัด (ห้ามเกิน 50 °C) ห้ามเก็บไว้ที่ใดก็ได้
🔍 ข้ออื่นผิดเพราะอะไร:
- ข้อ ก. ถูกต้อง เพราะ Propellant กำหนด Vapor pressure และ Droplet size
- ข้อ ค. ถูกต้อง เพราะ Metering valve กำหนดปริมาตรยาต่อครั้ง (Dose uniformity)
- ข้อ ง. ถูกต้อง เพราะขนาดอนุภาค 1-5 µm เป็นช่วงที่เข้าสู่หลอดลมฝอยและถุงลมปอดได้ดีที่สุด
- ข้อ จ. ถูกต้อง เพราะ Aerosol มีทั้งระบบ Solution, Suspension และ Foam/Emulsion
📖 Guideline อ้างอิง:
USP-NF &lt;601&gt; Aerosols / Ansel's Pharmaceutical Dosage Forms (Aerosols Storage and Safety)
📌 จุดจำก่อนสอบ:
Aerosol กระป๋องอัดความดัน: ห้ามเก็บที่อุณหภูมิ &gt; 50 °C ห้ามเจาะ ห้ามเผา เพราะเสี่ยงระเบิด</t>
        </is>
      </c>
      <c r="K174" s="100" t="inlineStr">
        <is>
          <t>USP-NF &lt;601&gt; Aerosols, Nasal Sprays, Metered-Dose Inhalers / Ansel's Dosage Forms</t>
        </is>
      </c>
      <c r="L174" s="88" t="inlineStr">
        <is>
          <t>Liquid &amp; Semisolid Dosage Forms</t>
        </is>
      </c>
      <c r="M174" s="100" t="inlineStr">
        <is>
          <t>Product</t>
        </is>
      </c>
      <c r="N174" s="88" t="inlineStr">
        <is>
          <t>ข้อสอบจริง Product ปี 2561 ข้อ 75</t>
        </is>
      </c>
      <c r="O174" s="100" t="inlineStr">
        <is>
          <t>ข้อสอบจริง</t>
        </is>
      </c>
      <c r="P174" s="100" t="inlineStr">
        <is>
          <t>ปี 2561</t>
        </is>
      </c>
      <c r="Q174" s="100" t="n"/>
    </row>
    <row r="175" ht="409.6" customHeight="1" s="49">
      <c r="A175" s="100" t="n">
        <v>234</v>
      </c>
      <c r="B175" s="88" t="inlineStr">
        <is>
          <t>ตามหลักการของ Stokes' Law ปัจจัยในข้อใดต่อไปนี้เป็นสาเหตุสำคัญที่ทำให้เกิดอัตราการแยกชั้นแบบลอยตัว (Creaming Rate) ของอิมัลชันเกิดขึ้นได้อย่างรวดเร็ว</t>
        </is>
      </c>
      <c r="C175" s="100" t="n"/>
      <c r="D175" s="88" t="inlineStr">
        <is>
          <t>การเก็บรักษาตำรับไว้ในสภาวะที่มีอุณหภูมิสูง ซึ่งส่งผลให้ความหนืดของวัฏภาคภายนอกลดลงอย่างมาก</t>
        </is>
      </c>
      <c r="E175" s="88" t="inlineStr">
        <is>
          <t>การเพิ่มความหนืดของตัวกลางของเหลวภายนอก</t>
        </is>
      </c>
      <c r="F175" s="88" t="inlineStr">
        <is>
          <t>การลดขนาดของหยดอิมัลชันให้มีขนาดเล็กลงด้วยเครื่อง High-Pressure Homogenizer</t>
        </is>
      </c>
      <c r="G175" s="88" t="inlineStr">
        <is>
          <t>การปรับความหนาแน่นของวัฏภาคน้ำมันและน้ำให้มีค่าใกล้เคียงกันมากที่สุด</t>
        </is>
      </c>
      <c r="H175" s="88" t="inlineStr">
        <is>
          <t>การใช้สารก่ออิมัลชันคู่ผสมที่ทำให้หยดน้ำมันมีขนาดสม่ำเสมอ</t>
        </is>
      </c>
      <c r="I175" s="100" t="n">
        <v>1</v>
      </c>
      <c r="J175" s="88" t="inlineStr">
        <is>
          <t>✅ คำตอบที่ถูกต้อง: ข้อ ก. การเก็บรักษาตำรับไว้ในสภาวะที่มีอุณหภูมิสูง ซึ่งส่งผลให้ความหนืดของวัฏภาคภายนอกลดลงอย่างมาก
💡 Background:
อัตราเร็วในการเกิด Creaming ในอิมัลชันอธิบายด้วย Stokes' Law:
v = [ 2  r^2  (ρ1 - ρ2)  g ] / ( 9  η )
เมื่อเก็บตำรับไว้ที่อุณหภูมิสูง:
1. ความหนืดของตัวกลางภายนอก ($\eta$) จะลดลงอย่างรวดเร็ว ส่งผลให้อัตราเร็ว $v$ เพิ่มขึ้น
2. การเคลื่อนที่แบบบราวน์และการชนกันของหยดน้ำมันจะเพิ่มขึ้น ทำให้หยดน้ำมันลอยตัวขึ้นสู่ผิวด้านบน (Creaming) ได้อย่างรวดเร็ว
🎯 ทำไมข้อนี้ถึงถูก:
ข้อ ก. ถูกต้อง เพราะอุณหภูมิสูงลดความหนืด $\eta$ ทำให้ Creaming rate ($v$) เกิดเร็วขึ้นตาม Stokes' Law
🔍 ข้ออื่นผิดเพราะอะไร:
- ข้อ ข. การเพิ่มความหนืดจะช่วยชะลอ Creaming ให้ช้าลง
- ข้อ ค. การลดขนาดหยดน้ำมัน ($r$) จะลด Creaming rate ลงอย่างมาก ($v \propto r^2$)
- ข้อ ด. การลดผลต่างความหนาแน่น ($|ho1 - ho2| 	o 0$) จะทำให้อัตรา Creaming เข้าใกล้ศูนย์
📖 Guideline อ้างอิง:
Martin's Physical Pharmacy and Pharmaceutical Sciences (Emulsions - Creaming and Stokes' Law)
📌 จุดจำก่อนสอบ:
Creaming เร็วขึ้นเกิดจาก: อุณหภูมิสูง (ความหนืดลด), หยดน้ำมันขนาดใหญ่ ($r$ ใหญ่), หรือผลต่างความหนาแน่นสูง</t>
        </is>
      </c>
      <c r="K175" s="100" t="inlineStr">
        <is>
          <t>Martin's Physical Pharmacy and Pharmaceutical Sciences (Stokes' Law &amp; Creaming)</t>
        </is>
      </c>
      <c r="L175" s="88" t="inlineStr">
        <is>
          <t>Liquid &amp; Semisolid Dosage Forms</t>
        </is>
      </c>
      <c r="M175" s="100" t="inlineStr">
        <is>
          <t>Product</t>
        </is>
      </c>
      <c r="N175" s="88" t="inlineStr">
        <is>
          <t>ข้อสอบจริง Product ปี 2561 ข้อ 89</t>
        </is>
      </c>
      <c r="O175" s="100" t="inlineStr">
        <is>
          <t>ข้อสอบจริง</t>
        </is>
      </c>
      <c r="P175" s="100" t="inlineStr">
        <is>
          <t>ปี 2561</t>
        </is>
      </c>
      <c r="Q175" s="100" t="n"/>
    </row>
    <row r="176" ht="409.6" customHeight="1" s="49">
      <c r="A176" s="100" t="n">
        <v>235</v>
      </c>
      <c r="B176" s="88" t="inlineStr">
        <is>
          <t>ในการเตรียมยาเจลใส Piroxicam Gel สารก่อเจล (Gelling Agent) ชนิดใดที่เมื่อกระจายตัวในน้ำแล้วต้องเติมสารละลายด่าง (เช่น Triethanolamine หรือ Diisopropanolamine) เพื่อสะเทินกรด จึงจะทำให้เกิดโครงสร้างเจลใสที่มีความหนืดสูง</t>
        </is>
      </c>
      <c r="C176" s="100" t="n"/>
      <c r="D176" s="88" t="inlineStr">
        <is>
          <t>Carbomer (Carbopol 934 / 940)</t>
        </is>
      </c>
      <c r="E176" s="88" t="inlineStr">
        <is>
          <t>Sodium Alginate</t>
        </is>
      </c>
      <c r="F176" s="88" t="inlineStr">
        <is>
          <t>Methylcellulose</t>
        </is>
      </c>
      <c r="G176" s="88" t="inlineStr">
        <is>
          <t>Hydroxypropyl Methylcellulose (HPMC)</t>
        </is>
      </c>
      <c r="H176" s="88" t="inlineStr">
        <is>
          <t>Sodium Carboxymethylcellulose (NaCMC)</t>
        </is>
      </c>
      <c r="I176" s="100" t="n">
        <v>1</v>
      </c>
      <c r="J176" s="88" t="inlineStr">
        <is>
          <t>✅ คำตอบที่ถูกต้อง: ข้อ ก. Carbomer (Carbopol 934 / 940)
💡 Background:
Carbomer (Carbopol) เป็นพอลิเมอร์สังเคราะห์ของ Polyacrylic acid เมื่อกระจายตัวในน้ำจะให้สารละลายขุ่นที่มีฤทธิ์เป็นกรด (pH 2.8-3.2) และมีความหนืดต่ำ เมื่อเติมด่าง (Alkalizing agent เช่น TEA, NaOH, DIPA) ปรับ pH ให้อยู่ในช่วง 6.0-7.5 หมู่คาร์บอกซิลจะแตกตัวเป็นประจุลบ เกิดแรงผลักทางไฟฟ้าคลี่สายพอลิเมอร์ออก ดักจับน้ำเกิดเป็น ไฮโดรเจลใสที่มีความหนืดสูง (Clear transparent gel)
🎯 ทำไมข้อนี้ถึงถูก:
ข้อ ก. ถูกต้อง เพราะ Carbomer ต้องอาศัยการปรับด่างสะเทินกรด (Neutralization) จึงจะกลายเป็นเจลใส
🔍 ข้ออื่นผิดเพราะอะไร:
📖 Guideline อ้างอิง:
Handbook of Pharmaceutical Excipients: Carbomer / Ansel's Dosage Forms (Gels Formulation)
📌 จุดจำก่อนสอบ:
Carbomer (Carbopol) + ด่าง (TEA / NaOH / DIPA) = เจลใสหนืดสูง (Clear Hydrogel)</t>
        </is>
      </c>
      <c r="K176" s="100" t="inlineStr">
        <is>
          <t>Handbook of Pharmaceutical Excipients (Carbomer) / Ansel's Pharmaceutical Dosage Forms</t>
        </is>
      </c>
      <c r="L176" s="88" t="inlineStr">
        <is>
          <t>Liquid &amp; Semisolid Dosage Forms</t>
        </is>
      </c>
      <c r="M176" s="100" t="inlineStr">
        <is>
          <t>Product</t>
        </is>
      </c>
      <c r="N176" s="88" t="inlineStr">
        <is>
          <t>ข้อสอบจริง Product ปี 2561 ข้อ 95</t>
        </is>
      </c>
      <c r="O176" s="100" t="inlineStr">
        <is>
          <t>ข้อสอบจริง</t>
        </is>
      </c>
      <c r="P176" s="100" t="inlineStr">
        <is>
          <t>ปี 2561</t>
        </is>
      </c>
      <c r="Q176" s="100" t="n"/>
    </row>
    <row r="177" ht="409.6" customHeight="1" s="49">
      <c r="A177" s="100" t="n">
        <v>236</v>
      </c>
      <c r="B177" s="88" t="inlineStr">
        <is>
          <t>สูตรตำรับยาพ่นจมูก Budesonide Nasal Spray รูปแบบยาน้ำแขวนตะกอน ประกอบด้วย: Budesonide, Microcrystalline Cellulose and Carboxymethylcellulose Sodium, Dextrose Anhydrous, Polysorbate 80, Disodium Edetate, Hydrochloric Acid และ Purified Water สารในข้อใดทำหน้าที่เป็น สารช่วยเปียก (Wetting Agent)</t>
        </is>
      </c>
      <c r="C177" s="100" t="n"/>
      <c r="D177" s="88" t="inlineStr">
        <is>
          <t>Polysorbate 80 (Tween 80)</t>
        </is>
      </c>
      <c r="E177" s="88" t="inlineStr">
        <is>
          <t>Disodium Edetate (Disodium EDTA)</t>
        </is>
      </c>
      <c r="F177" s="88" t="inlineStr">
        <is>
          <t>Dextrose Anhydrous</t>
        </is>
      </c>
      <c r="G177" s="88" t="inlineStr">
        <is>
          <t>Microcrystalline Cellulose</t>
        </is>
      </c>
      <c r="H177" s="88" t="inlineStr">
        <is>
          <t>Hydrochloric Acid</t>
        </is>
      </c>
      <c r="I177" s="100" t="n">
        <v>1</v>
      </c>
      <c r="J177" s="88" t="inlineStr">
        <is>
          <t>✅ คำตอบที่ถูกต้อง: ข้อ ก. Polysorbate 80 (Tween 80)
💡 Background:
Budesonide เป็นตัวยาคอร์ติโคสเตียรอยด์ที่ไม่ละลายน้ำและมีผิวอนุภาคไม่ชอบน้ำ (Hydrophobic surface) ทำให้ผงยาเปียกน้ำยากและมีแนวโน้มจับฟองอากาศลอยตัว Polysorbate 80 (Tween 80) ซึ่งเป็นสารลดแรงตึงผิวชนิดไม่มีประจุ (Non-ionic surfactant) ทำหน้าที่เป็น สารช่วยเปียก (Wetting agent) ช่วยลดแรงตึงผิวระหว่างผงยากับน้ำ ไล่อากาศออกจากผิวอนุภาค ทำให้ผงยาเปียกน้ำและกระจายตัวเป็นยาน้ำแขวนตะกอนได้อย่างสม่ำเสมอ
🎯 ทำไมข้อนี้ถึงถูก:
ข้อ ก. ถูกต้อง เพราะ Polysorbate 80 ทำหน้าที่เป็น Wetting agent / Surfactant
🔍 ข้ออื่นผิดเพราะอะไร:
- ข้อ ข. Disodium Edetate เป็น Chelating agent
- ข้อ ค. Dextrose Anhydrous เป็น Tonicity agent (ปรับความตึงตัว)
- ข้อ ง. Microcrystalline Cellulose (Avicel RC-591) เป็น Suspending agent
- ข้อ จ. Hydrochloric Acid เป็น pH adjuster
📖 Guideline อ้างอิง:
USP-NF Monographs: Budesonide Nasal Spray / Handbook of Pharmaceutical Excipients: Polysorbate 80
📌 จุดจำก่อนสอบ:
Polysorbate 80 ในยาน้ำแขวนตะกอนพ่นจมูก = Wetting agent (สารช่วยเปียก)</t>
        </is>
      </c>
      <c r="K177" s="100" t="inlineStr">
        <is>
          <t>USP-NF Official Monographs: Budesonide Nasal Spray / Handbook of Pharmaceutical Excipients</t>
        </is>
      </c>
      <c r="L177" s="88" t="inlineStr">
        <is>
          <t>Liquid &amp; Semisolid Dosage Forms</t>
        </is>
      </c>
      <c r="M177" s="100" t="inlineStr">
        <is>
          <t>Product</t>
        </is>
      </c>
      <c r="N177" s="88" t="inlineStr">
        <is>
          <t>ข้อสอบจริง Product ปี 2561 ข้อ 112</t>
        </is>
      </c>
      <c r="O177" s="100" t="inlineStr">
        <is>
          <t>ข้อสอบจริง</t>
        </is>
      </c>
      <c r="P177" s="100" t="inlineStr">
        <is>
          <t>ปี 2561</t>
        </is>
      </c>
      <c r="Q177" s="100" t="n"/>
    </row>
    <row r="178" ht="409.6" customHeight="1" s="49">
      <c r="A178" s="100" t="n">
        <v>237</v>
      </c>
      <c r="B178" s="88" t="inlineStr">
        <is>
          <t>ในการผลิตยาเม็ด Phenytoin Extended-Release Tablets พบปัญหาความไม่สม่ำเสมอของปริมาณตัวยาสำคัญในแต่ละเม็ดยา (Content Uniformity Failure) ซึ่งเกิดจากการที่ผงยาไหลลงสู่เบ้าตอก (Die cavity) ได้ไม่สม่ำเสมอ เภสัชกรฝ่ายผลิตควรเติมสารช่วยในกลุ่มใดลงในตำรับเพื่อแก้ไขปัญหานี้</t>
        </is>
      </c>
      <c r="C178" s="100" t="n"/>
      <c r="D178" s="88" t="inlineStr">
        <is>
          <t>Colloidal Silicon Dioxide (Aerosil 200 / Glidant)</t>
        </is>
      </c>
      <c r="E178" s="88" t="inlineStr">
        <is>
          <t>Microcrystalline Cellulose (Diluent / Dry binder)</t>
        </is>
      </c>
      <c r="F178" s="88" t="inlineStr">
        <is>
          <t>Corn Starch (Disintegrant)</t>
        </is>
      </c>
      <c r="G178" s="88" t="inlineStr">
        <is>
          <t>Gelatin Solution (Binder)</t>
        </is>
      </c>
      <c r="H178" s="88" t="inlineStr">
        <is>
          <t>Polyvinylpyrrolidone (PVP)</t>
        </is>
      </c>
      <c r="I178" s="100" t="n">
        <v>1</v>
      </c>
      <c r="J178" s="88" t="inlineStr">
        <is>
          <t>✅ คำตอบที่ถูกต้อง: ข้อ ก. Colloidal Silicon Dioxide (Aerosil 200 / Glidant)
💡 Background:
ปัญหาความไม่สม่ำเสมอของปริมาณตัวยา (Content Uniformity failure หรือ Weight variation) ในกระบวนการตอกยาเม็ด มักมีสาเหตุหลักมาจาก ความสามารถในการไหลของแกรนูลหรือผงยาไม่ดี (Poor powder flowability) ทำให้น้ำหนักผงยาที่ไหลลงสู่ Die cavity ในแต่ละรอบไม่เท่ากัน การแก้ไขปัญหาคือ การเติม สารช่วยการไหล (Glidant) เช่น Colloidal Silicon Dioxide (Aerosil 200, 0.1-0.5% w/w) หรือ Talcum ซึ่งอนุภาคขนาดนาโนเมตรของซิลิกาจะเข้าไปเคลือบผิวผงยา ลดแรงเสียดทานระหว่างอนุภาค และเพิ่มการไหลอย่างราบรื่นสม่ำเสมอ
🎯 ทำไมข้อนี้ถึงถูก:
ข้อ ก. ถูกต้อง เพราะ Colloidal Silicon Dioxide เป็น Glidant ที่ช่วยปรับปรุงการไหลของผงยา แก้ปัญหา Content uniformity ได้โดยตรง
🔍 ข้ออื่นผิดเพราะอะไร:
📖 Guideline อ้างอิง:
Handbook of Pharmaceutical Excipients: Colloidal Silicon Dioxide / Ansel's Pharmaceutical Dosage Forms
📌 จุดจำก่อนสอบ:
ผงยาไหลไม่ดี / น้ำหนักเม็ดยาไม่สม่ำเสมอ -&gt; เติม Glidant = Colloidal Silicon Dioxide (Aerosil)</t>
        </is>
      </c>
      <c r="K178" s="100" t="inlineStr">
        <is>
          <t>Handbook of Pharmaceutical Excipients (Colloidal Silicon Dioxide) / Ansel's Dosage Forms</t>
        </is>
      </c>
      <c r="L178" s="88" t="inlineStr">
        <is>
          <t>Liquid &amp; Semisolid Dosage Forms</t>
        </is>
      </c>
      <c r="M178" s="100" t="inlineStr">
        <is>
          <t>Product</t>
        </is>
      </c>
      <c r="N178" s="88" t="inlineStr">
        <is>
          <t>ข้อสอบจริง Product ปี 2559 ข้อ 7</t>
        </is>
      </c>
      <c r="O178" s="100" t="inlineStr">
        <is>
          <t>ข้อสอบจริง</t>
        </is>
      </c>
      <c r="P178" s="100" t="inlineStr">
        <is>
          <t>ปี 2559</t>
        </is>
      </c>
      <c r="Q178" s="100" t="n"/>
    </row>
    <row r="179" ht="409.6" customHeight="1" s="49">
      <c r="A179" s="100" t="n">
        <v>238</v>
      </c>
      <c r="B179" s="88" t="inlineStr">
        <is>
          <t>สารช่วยในข้อใดต่อไปนี้ทำหน้าที่เป็น สารเพิ่มความยืดหยุ่น (Plasticizer) ในการผลิตเปลือกยาแคปซูลชนิดนิ่ม (Soft Gelatin Capsules)</t>
        </is>
      </c>
      <c r="C179" s="100" t="n"/>
      <c r="D179" s="88" t="inlineStr">
        <is>
          <t>Hydroxypropyl Methylcellulose (HPMC)</t>
        </is>
      </c>
      <c r="E179" s="88" t="inlineStr">
        <is>
          <t>Shellac</t>
        </is>
      </c>
      <c r="F179" s="88" t="inlineStr">
        <is>
          <t>Methacrylic Acid Copolymer (Eudragit L)</t>
        </is>
      </c>
      <c r="G179" s="88" t="inlineStr">
        <is>
          <t>Cellulose Acetate Phthalate (CAP)</t>
        </is>
      </c>
      <c r="H179" s="88" t="inlineStr">
        <is>
          <t>Glycerin, Sorbitol หรือ Polyethylene Glycol (PEG)</t>
        </is>
      </c>
      <c r="I179" s="100" t="n">
        <v>5</v>
      </c>
      <c r="J179" s="88" t="inlineStr">
        <is>
          <t>✅ คำตอบที่ถูกต้อง: ข้อ จ. Glycerin, Sorbitol หรือ Polyethylene Glycol (PEG)
💡 Background:
ในการผลิตเปลือกแคปซูลนิ่ม (Soft Gelatin Capsule Shell) สารเพิ่มความยืดหยุ่น (Plasticizers) มีความสำคัญอย่างยิ่งในการทำให้แผ่นฟิล์มเจลาตินมีความอ่อนนุ่ม ยืดหยุ่น และเหนียว ไม่แตกเปราะ โดยสาร Plasticizer ที่นิยมใช้มากที่สุดคือ Glycerin, Sorbitol Solution, และ Polyethylene Glycol (PEG) ในสัดส่วน 20-30% ต่อน้ำหนักเจลาติน
🎯 ทำไมข้อนี้ถึงถูก:
ข้อ จ. ถูกต้อง เพราะ Glycerin, Sorbitol และ PEG เป็น Plasticizers มาตรฐานของเปลือกแคปซูลนิ่ม
🔍 ข้ออื่นผิดเพราะอะไร:
📖 Guideline อ้างอิง:
Handbook of Pharmaceutical Excipients: Glycerin &amp; Sorbitol / Ansel's Dosage Forms (Soft Gelatin Capsules)
📌 จุดจำก่อนสอบ:
Plasticizers ในเปลือก Softgel = Glycerin, Sorbitol, PEG (เพิ่มความยืดหยุ่นให้อ่อนนุ่ม)</t>
        </is>
      </c>
      <c r="K179" s="100" t="inlineStr">
        <is>
          <t>Handbook of Pharmaceutical Excipients (Glycerin, Sorbitol) / Ansel's Pharmaceutical Dosage Forms</t>
        </is>
      </c>
      <c r="L179" s="88" t="inlineStr">
        <is>
          <t>Liquid &amp; Semisolid Dosage Forms</t>
        </is>
      </c>
      <c r="M179" s="100" t="inlineStr">
        <is>
          <t>Product</t>
        </is>
      </c>
      <c r="N179" s="88" t="inlineStr">
        <is>
          <t>ข้อสอบจริง Product ปี 2559 ข้อ 5</t>
        </is>
      </c>
      <c r="O179" s="100" t="inlineStr">
        <is>
          <t>ข้อสอบจริง</t>
        </is>
      </c>
      <c r="P179" s="100" t="inlineStr">
        <is>
          <t>ปี 2559</t>
        </is>
      </c>
      <c r="Q179" s="100" t="n"/>
    </row>
    <row r="180" ht="409.6" customHeight="1" s="49">
      <c r="A180" s="100" t="n">
        <v>244</v>
      </c>
      <c r="B180" s="88" t="inlineStr">
        <is>
          <t>Brown mixture 60 ml ขายได้ในร้านขายยาหรือไม่</t>
        </is>
      </c>
      <c r="C180" s="100" t="n"/>
      <c r="D180" s="88" t="inlineStr">
        <is>
          <t>ขายไม่ได้เนื่องจากเป็นวัตถุออกฤทธิ์ต่อจิตและประสาท</t>
        </is>
      </c>
      <c r="E180" s="88" t="inlineStr">
        <is>
          <t>ขายได้แต่ต้องมีใบสั่งแพทย์์เท่านั้น</t>
        </is>
      </c>
      <c r="F180" s="88" t="inlineStr">
        <is>
          <t>ขายได้โดยเภสัชกรเท่านั้น</t>
        </is>
      </c>
      <c r="G180" s="88" t="inlineStr">
        <is>
          <t>[NEED_REVIEW]</t>
        </is>
      </c>
      <c r="H180" s="88" t="inlineStr">
        <is>
          <t>ขายได้โดยเป็นยาที่ไม่ใช่ยาอันตรายและยาบรรจุเสร็จ</t>
        </is>
      </c>
      <c r="I180" s="100" t="inlineStr">
        <is>
          <t>4</t>
        </is>
      </c>
      <c r="J180" s="88" t="inlineStr">
        <is>
          <t>✅ คำตอบที่ถูกต้อง: ข้อ ง. ขายได้โดยเป็นยาสามัญประจำบ้าน
💡 Background:
ยาแก้ไอน้ำดำ (Brown Mixture) มีส่วนผสมของ Opium tincture หรือ Camphorated Opium Tincture จัดเป็นยาอันตราย สามารถจำหน่ายได้ในร้านขายยาแผนปัจจุบัน (ข.ย.1) โดยมีเภสัชกรเป็นผู้ส่งมอบ
🎯 ทำไมข้อนี้ถึงถูก:
ขายได้โดยเป็นยาสามัญประจำบ้าน มีอาการเช่นนี้มาแล้ว 6 สัปดาห์ มีประวัติแพ้ยา sulfonamide ไม่มีโรคประจำตัว แพทย์์วินิจฉัยว่าเป็น Rheu
🔍 ข้ออื่นผิดเพราะอะไร:
• ข้อ ก. (ขายไม่ได้เนื่องจากเป็นวัตถุออกฤทธิ์ต่อจิตและประสาท):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(ขายได้แต่ต้องมีใบสั่งแพทย์์เท่านั้น):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(ขายได้โดยเภสัชกรเท่านั้น):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(ขายได้โดยเป็นยาที่ไม่ใช่ยาอันตรายและยาบรรจุเสร็จ กรณีศึกษาที่ 12 (โอห์ม 017/ กอล์ฟ 059) ผู้ป่วยชายอายุ 88 ปี เคยมีอาชีพรับราชการ ปัจจุบันเกษียณแล้ว มาพบแพทย์์ด้วยอาการข้ออักเสบแบบสมมาตร มักมีอาการข้อติดในตอนเช้ามากกว่า 1 ชั่วโมง matoid arthritis): ฤทธิ์ลดการอักเสบเป็นส่วนหนึ่งของ Pleiotropic effects ของยา Statins ที่ลดการหลั่ง Cytokines แต่ไม่ใช่กลไกหลักในการยับยั้งการสร้างคอเลสเตอรอล
📖 Guideline อ้างอิง:
พระราชบัญญัติยา พ.ศ. 2510 และประกาศกระทรวงสาธารณสุข เรื่อง ยาอันตราย
📌 จุดจำก่อนสอบ:
• Brown Mixture 60 mL จัดเป็นยาอันตราย ต้องจำหน่ายในร้าน ข.ย.1 ภายใต้การควบคุมของเภสัชกร</t>
        </is>
      </c>
      <c r="K180" s="100" t="n"/>
      <c r="L180" s="88" t="inlineStr">
        <is>
          <t>Hypertension</t>
        </is>
      </c>
      <c r="M180" s="100" t="inlineStr">
        <is>
          <t>Clinic</t>
        </is>
      </c>
      <c r="N180" s="88" t="inlineStr">
        <is>
          <t>ข้อ 7 (PLE_CC1_2554 SET2.md)</t>
        </is>
      </c>
      <c r="O180" s="100" t="n"/>
      <c r="P180" s="100" t="n"/>
      <c r="Q180" s="100" t="n"/>
    </row>
    <row r="181" ht="409.6" customHeight="1" s="49">
      <c r="A181" s="100" t="n">
        <v>245</v>
      </c>
      <c r="B181" s="88" t="inlineStr">
        <is>
          <t>เภสัชภัณฑ์รูปแบบกึ่งแข็ง (Semisolid dosage form)</t>
        </is>
      </c>
      <c r="C181" s="100" t="n"/>
      <c r="D181" s="88" t="inlineStr">
        <is>
          <t>ลักษณะความไม่คงสภาพที่พบส่วนใหญ่ของยาขี้ผึ้ง ยกเว้นข้อใด</t>
        </is>
      </c>
      <c r="E181" s="88" t="inlineStr">
        <is>
          <t>น้ำหนักลดลง</t>
        </is>
      </c>
      <c r="F181" s="88" t="inlineStr">
        <is>
          <t>มีการเปลี่ยนแปลงของสีและกลิ่น</t>
        </is>
      </c>
      <c r="G181" s="88" t="inlineStr">
        <is>
          <t>ความข้นหนืดเปลี่ยนไป</t>
        </is>
      </c>
      <c r="H181" s="88" t="inlineStr">
        <is>
          <t>มีน้ำมันออกมาจากยาขี้ผึ้ง</t>
        </is>
      </c>
      <c r="I181" s="100" t="inlineStr">
        <is>
          <t>1</t>
        </is>
      </c>
      <c r="J181" s="88" t="inlineStr">
        <is>
          <t>✅ คำตอบที่ถูกต้อง: ข้อ ก. ลักษณะความไม่คงสภาพที่พบส่วนใหญ่ของยาขี้ผึ้ง ยกเว้นข้อใด
💡 Background:
เภสัชภัณฑ์รูปแบบกึ่งแข็ง (Semisolid dosage forms) เช่น Ointment, Cream, Gel มีคุณสมบัติทางรีโอโลยี (Rheology) แบบ Non-Newtonian flow (Pseudoplastic หรือ Thixotropic flow) เพื่อให้คงรูปขณะอยู่ในภาชนะบรรจุและเกลี่ยทาได้ง่ายเมื่อมีแรงเฉือน
🎯 ทำไมข้อนี้ถึงถูก:
ลักษณะความไม่คงสภาพที่พบส่วนใหญ่ของยาขี้ผึ้ง ยกเว้นข้อใด การเลือก ลักษณะความไม่คงสภาพที่พบส่วนใหญ่ของยาขี้ผึ้ง ยกเว้นข้อใด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(น้ำหนักลดลง): น้ำหนักที่ลดลงบ่งบอกถึงการสูญเสียน้ำหรือสารระเหย ซึ่งเป็นความไม่คงสภาพทางกายภาพที่สามารถพบได้ในยาขี้ผึ้ง
• ข้อ ค. (มีการเปลี่ยนแปลงของสีและกลิ่น): การเปลี่ยนแปลงของสีและกลิ่นเกิดจากปฏิกิริยาออกซิเดชันของตัวยาหรือสารช่วย ซึ่งพบได้บ่อยในผลิตภัณฑ์กึ่งแข็ง
• ข้อ ง. (ความข้นหนืดเปลี่ยนไป): ความข้นหนืดที่เปลี่ยนไปเกิดจากการเปลี่ยนแปลงโครงสร้างของยาขี้ผึ้งเมื่ออุณหภูมิเปลี่ยน หรือเกิด phase separation
• ข้อ จ. (มีน้ำมันออกมาจากยาขี้ผึ้ง): มีน้ำมันออกมาจากยาขี้ผึ้ง หรือภาวะ bleeding เป็นลักษณะความไม่คงสภาพทางกายภาพที่สำคัญและพบได้บ่อยใน emulsion หรือ ointment
📖 Guideline อ้างอิง:
The United States Pharmacopeia USP &lt;1151&gt; Pharmaceutical Dosage Forms (Semisolids: Ointments, Creams, Gels)
📌 จุดจำก่อนสอบ:
• Semisolid dosage forms มีพฤติกรรมการไหลแบบ Non-Newtonian (Pseudoplastic/Thixotropic)</t>
        </is>
      </c>
      <c r="K181" s="100" t="n"/>
      <c r="L181" s="88" t="inlineStr">
        <is>
          <t>Hypertension</t>
        </is>
      </c>
      <c r="M181" s="100" t="inlineStr">
        <is>
          <t>Clinic</t>
        </is>
      </c>
      <c r="N181" s="88" t="inlineStr">
        <is>
          <t>ข้อ 15 (PLE_CC1_Practice_Exam.md)</t>
        </is>
      </c>
      <c r="O181" s="100" t="n"/>
      <c r="P181" s="100" t="n"/>
      <c r="Q181" s="100" t="n"/>
    </row>
    <row r="182" ht="409.6" customHeight="1" s="49">
      <c r="A182" s="62" t="n">
        <v>246</v>
      </c>
      <c r="B182" s="78" t="inlineStr">
        <is>
          <t>ถ้าแพ้ ผลิตภัณฑ์จากสัตว์ทุกอย่างไม่ควรใช้ไร</t>
        </is>
      </c>
      <c r="C182" s="62" t="inlineStr"/>
      <c r="D182" s="78" t="inlineStr">
        <is>
          <t>Chitosan</t>
        </is>
      </c>
      <c r="E182" s="78" t="inlineStr">
        <is>
          <t>Gelatin</t>
        </is>
      </c>
      <c r="F182" s="78" t="inlineStr">
        <is>
          <t>Tragacanth</t>
        </is>
      </c>
      <c r="G182" s="78" t="inlineStr">
        <is>
          <t>Xanthan gum</t>
        </is>
      </c>
      <c r="H182" s="78" t="inlineStr">
        <is>
          <t>Acacia</t>
        </is>
      </c>
      <c r="I182" s="62" t="inlineStr">
        <is>
          <t>2</t>
        </is>
      </c>
      <c r="J182" s="78" t="inlineStr">
        <is>
          <t xml:space="preserve">✅ คำตอบที่ถูกต้อง: ข้อ ข. Gelatin
🎯 ทำไมข้อนี้ถึงถูก:
🔍 ข้ออื่นผิดเพราะอะไร:
</t>
        </is>
      </c>
      <c r="K182" s="62" t="inlineStr"/>
      <c r="L182" s="78" t="inlineStr">
        <is>
          <t>Pharmaceutical Excipients</t>
        </is>
      </c>
      <c r="M182" s="62" t="inlineStr">
        <is>
          <t>Product</t>
        </is>
      </c>
      <c r="N182" s="78" t="inlineStr">
        <is>
          <t>[SOURCE: Pharma Plus เล่มม่วง 2 - ข้อสอบย้อนหลังปี 2558 วันที่ 2 ข้อ 13]</t>
        </is>
      </c>
      <c r="O182" s="62" t="inlineStr">
        <is>
          <t>ข้อสอบเก่า</t>
        </is>
      </c>
      <c r="P182" s="62" t="inlineStr">
        <is>
          <t>2558</t>
        </is>
      </c>
    </row>
    <row r="183" ht="409.6" customHeight="1" s="49">
      <c r="A183" s="62" t="n">
        <v>247</v>
      </c>
      <c r="B183" s="78" t="inlineStr">
        <is>
          <t>สูตรตำรับยาพ่นสูดชนิดอัดก๊าซ (Metered-dose inhaler: MDI) ประกอบด้วย: ตัวยาสำคัญ AAAA, สารลดแรงตึงผิว BBBB, ก๊าซขับดัน CFC qs ต้องเตรียมในรูปแบบใด [RECONSTRUCTED: ปรับแต่งและเติมเต็มบริบทโจทย์เพื่อความสมบูรณ์]</t>
        </is>
      </c>
      <c r="C183" s="62" t="inlineStr"/>
      <c r="D183" s="78" t="inlineStr">
        <is>
          <t>Suspension</t>
        </is>
      </c>
      <c r="E183" s="78" t="inlineStr">
        <is>
          <t>Emulsion</t>
        </is>
      </c>
      <c r="F183" s="78" t="inlineStr">
        <is>
          <t>Solution</t>
        </is>
      </c>
      <c r="G183" s="78" t="inlineStr">
        <is>
          <t>Microemulsion</t>
        </is>
      </c>
      <c r="H183" s="78" t="inlineStr">
        <is>
          <t>Powder</t>
        </is>
      </c>
      <c r="I183" s="62" t="inlineStr">
        <is>
          <t>1</t>
        </is>
      </c>
      <c r="J183" s="78" t="inlineStr">
        <is>
          <t xml:space="preserve">✅ คำตอบที่ถูกต้อง: ข้อ ก. Suspension
🎯 ทำไมข้อนี้ถึงถูก:
🔍 ข้ออื่นผิดเพราะอะไร:
</t>
        </is>
      </c>
      <c r="K183" s="62" t="inlineStr"/>
      <c r="L183" s="78" t="inlineStr">
        <is>
          <t>Aerosol Formulation and Pulmonary Drug Delivery</t>
        </is>
      </c>
      <c r="M183" s="62" t="inlineStr">
        <is>
          <t>Product</t>
        </is>
      </c>
      <c r="N183" s="78" t="inlineStr">
        <is>
          <t>[SOURCE: Pharma Plus เล่มม่วง 2 - ข้อสอบย้อนหลังปี 2558 วันที่ 2 ข้อ 45]</t>
        </is>
      </c>
      <c r="O183" s="62" t="inlineStr">
        <is>
          <t>ข้อสอบเก่า</t>
        </is>
      </c>
      <c r="P183" s="62" t="inlineStr">
        <is>
          <t>2558</t>
        </is>
      </c>
    </row>
    <row r="184" ht="409.6" customHeight="1" s="49">
      <c r="A184" s="62" t="n">
        <v>248</v>
      </c>
      <c r="B184" s="78" t="inlineStr">
        <is>
          <t>[กรณีศึกษา 7]
คนไข้อ้วน ชอบกินมื้อเย็นแล้วนอนเลย ชอบดื่มนม สูบบุหรี่ แสบยอดอก ชอบกินอาหารเผ็ดๆ มียาหลายตัว
คำถาม: ยา A ถูกทำลายด้วยกรดในกระเพาะอาหาร มีค่า log P สูง ต้องการพัฒนารูปแบบยาเพื่อไม่ให้ถูกทำลายด้วยกรด และสามารถแบ่งขนาดยา (divided dose) ให้ผู้ป่วยได้ ควรเตรียมในรูปแบบใด</t>
        </is>
      </c>
      <c r="C184" s="62" t="inlineStr"/>
      <c r="D184" s="78" t="inlineStr">
        <is>
          <t>Capsule</t>
        </is>
      </c>
      <c r="E184" s="78" t="inlineStr">
        <is>
          <t>Enteric capsule</t>
        </is>
      </c>
      <c r="F184" s="78" t="inlineStr">
        <is>
          <t>Capsule ภายในบรรจุ pellet</t>
        </is>
      </c>
      <c r="G184" s="78" t="inlineStr">
        <is>
          <t>Extended release</t>
        </is>
      </c>
      <c r="H184" s="78" t="inlineStr">
        <is>
          <t>Enteric tablet</t>
        </is>
      </c>
      <c r="I184" s="62" t="inlineStr">
        <is>
          <t>5</t>
        </is>
      </c>
      <c r="J184" s="78" t="inlineStr">
        <is>
          <t xml:space="preserve">✅ คำตอบที่ถูกต้อง: ข้อ จ. Enteric tablet
🎯 ทำไมข้อนี้ถึงถูก:
🔍 ข้ออื่นผิดเพราะอะไร:
</t>
        </is>
      </c>
      <c r="K184" s="62" t="inlineStr"/>
      <c r="L184" s="78" t="inlineStr">
        <is>
          <t>Solid Dosage Forms and Enteric Coating</t>
        </is>
      </c>
      <c r="M184" s="62" t="inlineStr">
        <is>
          <t>Product</t>
        </is>
      </c>
      <c r="N184" s="78" t="inlineStr">
        <is>
          <t>[SOURCE: Pharma Plus เล่มม่วง 2 - ข้อสอบย้อนหลังปี 2558 วันที่ 2 ข้อ 51]</t>
        </is>
      </c>
      <c r="O184" s="62" t="inlineStr">
        <is>
          <t>ข้อสอบเก่า</t>
        </is>
      </c>
      <c r="P184" s="62" t="inlineStr">
        <is>
          <t>2558</t>
        </is>
      </c>
    </row>
    <row r="185" ht="409.6" customHeight="1" s="49">
      <c r="A185" s="62" t="n">
        <v>249</v>
      </c>
      <c r="B185"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บรรจุภัณฑ์ทางยาที่ขึ้นรูปเป็นกระเปาะพลาสติกใสหรือกึ่งแข็งสำหรับบรรจุยาทีละเม็ด และปิดผนึกด้านหลังด้วยแผ่นฟอยล์อลูมิเนียมที่ดันหรือฉีกออกได้ง่าย เรียกว่าบรรจุภัณฑ์ชนิดใด</t>
        </is>
      </c>
      <c r="C185" s="62" t="inlineStr"/>
      <c r="D185" s="78" t="inlineStr">
        <is>
          <t>Foil</t>
        </is>
      </c>
      <c r="E185" s="78" t="inlineStr">
        <is>
          <t>Blister</t>
        </is>
      </c>
      <c r="F185" s="78" t="inlineStr">
        <is>
          <t>Sachet</t>
        </is>
      </c>
      <c r="G185" s="78" t="inlineStr">
        <is>
          <t>Strip</t>
        </is>
      </c>
      <c r="H185" s="78" t="inlineStr">
        <is>
          <t>Child proof</t>
        </is>
      </c>
      <c r="I185" s="62" t="inlineStr">
        <is>
          <t>2</t>
        </is>
      </c>
      <c r="J185" s="78" t="inlineStr">
        <is>
          <t xml:space="preserve">✅ คำตอบที่ถูกต้อง: ข้อ ข. Blister
🎯 ทำไมข้อนี้ถึงถูก:
🔍 ข้ออื่นผิดเพราะอะไร:
</t>
        </is>
      </c>
      <c r="K185" s="62" t="inlineStr"/>
      <c r="L185" s="78" t="inlineStr">
        <is>
          <t>Pharmaceutical Packaging</t>
        </is>
      </c>
      <c r="M185" s="62" t="inlineStr">
        <is>
          <t>Product</t>
        </is>
      </c>
      <c r="N185" s="78" t="inlineStr">
        <is>
          <t>[SOURCE: Pharma Plus เล่มม่วง 2 - ข้อสอบย้อนหลังปี 2558 วันที่ 2 ข้อ 60]</t>
        </is>
      </c>
      <c r="O185" s="62" t="inlineStr">
        <is>
          <t>ข้อสอบเก่า</t>
        </is>
      </c>
      <c r="P185" s="62" t="inlineStr">
        <is>
          <t>2558</t>
        </is>
      </c>
    </row>
    <row r="186" ht="409.6" customHeight="1" s="49">
      <c r="A186" s="62" t="n">
        <v>250</v>
      </c>
      <c r="B186" s="78" t="inlineStr">
        <is>
          <t>ข้อใดผิดเกี่ยวกับมาตรฐานการเตรียมยาเคมีบำบัด (Chemotherapy Admixture Preparation)</t>
        </is>
      </c>
      <c r="C186" s="62" t="inlineStr"/>
      <c r="D186" s="78" t="inlineStr">
        <is>
          <t>เตรียมในบริเวณ positive pressure</t>
        </is>
      </c>
      <c r="E186" s="78" t="inlineStr">
        <is>
          <t>เตรียมในตู้ isolator</t>
        </is>
      </c>
      <c r="F186" s="78" t="inlineStr">
        <is>
          <t>ใส่ชุด lint free</t>
        </is>
      </c>
      <c r="G186" s="78" t="inlineStr">
        <is>
          <t>ห้ามให้คนท้องเตรียม</t>
        </is>
      </c>
      <c r="H186" s="78" t="inlineStr">
        <is>
          <t>ไม่มีข้อใดผิด</t>
        </is>
      </c>
      <c r="I186" s="62" t="inlineStr">
        <is>
          <t>1</t>
        </is>
      </c>
      <c r="J186" s="78" t="inlineStr">
        <is>
          <t xml:space="preserve">✅ คำตอบที่ถูกต้อง: ข้อ ก. เตรียมในบริเวณ positive pressure
🎯 ทำไมข้อนี้ถึงถูก:
🔍 ข้ออื่นผิดเพราะอะไร:
</t>
        </is>
      </c>
      <c r="K186" s="62" t="inlineStr"/>
      <c r="L186" s="78" t="inlineStr">
        <is>
          <t>Aseptic Compounding and Hazardous Drugs</t>
        </is>
      </c>
      <c r="M186" s="62" t="inlineStr">
        <is>
          <t>Product</t>
        </is>
      </c>
      <c r="N186" s="78" t="inlineStr">
        <is>
          <t>[SOURCE: Pharma Plus เล่มม่วง 2 - ข้อสอบย้อนหลังปี 2558 วันที่ 2 ข้อ 69]</t>
        </is>
      </c>
      <c r="O186" s="62" t="inlineStr">
        <is>
          <t>ข้อสอบเก่า</t>
        </is>
      </c>
      <c r="P186" s="62" t="inlineStr">
        <is>
          <t>2558</t>
        </is>
      </c>
    </row>
    <row r="187" ht="409.6" customHeight="1" s="49">
      <c r="A187" s="62" t="n">
        <v>251</v>
      </c>
      <c r="B187" s="78" t="inlineStr">
        <is>
          <t>[กรณีศึกษา 11]
เด็กอายุ 5 ขวบถูกสุนัขกัดที่น่องหลายแผล มีแผลลึก ไม่ทราบประวัติฉีดวัคซีน
คำถาม: ชีววัตถุ ERIG (Equine Rabies Immunoglobulin) ต้องจัดเก็บที่สภาวะอุณหภูมิใดเพื่อรักษาความคงตัวของโปรตีน</t>
        </is>
      </c>
      <c r="C187" s="62" t="inlineStr"/>
      <c r="D187" s="78" t="inlineStr">
        <is>
          <t>-25 องศา</t>
        </is>
      </c>
      <c r="E187" s="78" t="inlineStr">
        <is>
          <t>2-8 องศา</t>
        </is>
      </c>
      <c r="F187" s="78" t="inlineStr">
        <is>
          <t>น้อยกว่า -8 องศา</t>
        </is>
      </c>
      <c r="G187" s="78" t="inlineStr">
        <is>
          <t>25-30 องศา</t>
        </is>
      </c>
      <c r="H187" s="78" t="inlineStr">
        <is>
          <t>มากกว่า 30 องศา</t>
        </is>
      </c>
      <c r="I187" s="62" t="inlineStr">
        <is>
          <t>2</t>
        </is>
      </c>
      <c r="J187" s="78" t="inlineStr">
        <is>
          <t xml:space="preserve">✅ คำตอบที่ถูกต้อง: ข้อ ข. 2-8 องศา
🎯 ทำไมข้อนี้ถึงถูก:
🔍 ข้ออื่นผิดเพราะอะไร:
</t>
        </is>
      </c>
      <c r="K187" s="62" t="inlineStr"/>
      <c r="L187" s="78" t="inlineStr">
        <is>
          <t>Cold Chain and Biopharmaceutical Storage</t>
        </is>
      </c>
      <c r="M187" s="62" t="inlineStr">
        <is>
          <t>Product</t>
        </is>
      </c>
      <c r="N187" s="78" t="inlineStr">
        <is>
          <t>[SOURCE: Pharma Plus เล่มม่วง 2 - ข้อสอบย้อนหลังปี 2558 วันที่ 2 ข้อ 76]</t>
        </is>
      </c>
      <c r="O187" s="62" t="inlineStr">
        <is>
          <t>ข้อสอบเก่า</t>
        </is>
      </c>
      <c r="P187" s="62" t="inlineStr">
        <is>
          <t>2558</t>
        </is>
      </c>
    </row>
    <row r="188" ht="409.6" customHeight="1" s="49">
      <c r="A188" s="62" t="n">
        <v>252</v>
      </c>
      <c r="B188" s="78" t="inlineStr">
        <is>
          <t>[กรณีศึกษา 12]
ผู้ป่วยเบาหวาน อายุ 55 ปี คุมน้ำตาลดีมาตลอด ได้ยา glipizide (5) 2 x 2 กับ simvastatin (20) 1 x 1 วันนี้เจาะน้ำตาล FBG = 175 HbA1C = 11
คำถาม: ยาฉีด Insulin ที่ใช้ในประเทศไทยในปัจจุบัน ผลิตขึ้นด้วยกระบวนการเทคโนโลยีใดเป็นหลัก</t>
        </is>
      </c>
      <c r="C188" s="62" t="inlineStr"/>
      <c r="D188" s="78" t="inlineStr">
        <is>
          <t>สกัดจากตับอ่อนหมู</t>
        </is>
      </c>
      <c r="E188" s="78" t="inlineStr">
        <is>
          <t>จากการเพาะเลี้ยงเซลล์ตับอ่อนคน</t>
        </is>
      </c>
      <c r="F188" s="78" t="inlineStr">
        <is>
          <t>recombinant technology</t>
        </is>
      </c>
      <c r="G188" s="78" t="inlineStr">
        <is>
          <t>ก และ ข</t>
        </is>
      </c>
      <c r="H188" s="78" t="inlineStr">
        <is>
          <t>ก และ ค</t>
        </is>
      </c>
      <c r="I188" s="62" t="inlineStr">
        <is>
          <t>3</t>
        </is>
      </c>
      <c r="J188" s="78" t="inlineStr">
        <is>
          <t xml:space="preserve">✅ คำตอบที่ถูกต้อง: ข้อ ค. recombinant technology
🎯 ทำไมข้อนี้ถึงถูก:
🔍 ข้ออื่นผิดเพราะอะไร:
</t>
        </is>
      </c>
      <c r="K188" s="62" t="inlineStr"/>
      <c r="L188" s="78" t="inlineStr">
        <is>
          <t>Biopharmaceuticals and Biotechnology</t>
        </is>
      </c>
      <c r="M188" s="62" t="inlineStr">
        <is>
          <t>Product</t>
        </is>
      </c>
      <c r="N188" s="78" t="inlineStr">
        <is>
          <t>[SOURCE: Pharma Plus เล่มม่วง 2 - ข้อสอบย้อนหลังปี 2558 วันที่ 2 ข้อ 84]</t>
        </is>
      </c>
      <c r="O188" s="62" t="inlineStr">
        <is>
          <t>ข้อสอบเก่า</t>
        </is>
      </c>
      <c r="P188" s="62" t="inlineStr">
        <is>
          <t>2558</t>
        </is>
      </c>
    </row>
    <row r="189" ht="409.6" customHeight="1" s="49">
      <c r="A189" s="62" t="n">
        <v>253</v>
      </c>
      <c r="B189" s="78" t="inlineStr">
        <is>
          <t>สารใดไม่ใช่ stiffening agent สำหรับ topical antiviral cream</t>
        </is>
      </c>
      <c r="C189" s="62" t="inlineStr"/>
      <c r="D189" s="78" t="inlineStr">
        <is>
          <t>Beeswax</t>
        </is>
      </c>
      <c r="E189" s="78" t="inlineStr">
        <is>
          <t>PEG 4000</t>
        </is>
      </c>
      <c r="F189" s="78" t="inlineStr">
        <is>
          <t>Paraffin wax</t>
        </is>
      </c>
      <c r="G189" s="78" t="inlineStr">
        <is>
          <t>Cetostearyl alcohol</t>
        </is>
      </c>
      <c r="H189" s="78" t="inlineStr">
        <is>
          <t>Isopropyl myristate</t>
        </is>
      </c>
      <c r="I189" s="62" t="inlineStr">
        <is>
          <t>5</t>
        </is>
      </c>
      <c r="J189" s="78" t="inlineStr">
        <is>
          <t>✅ คำตอบที่ถูกต้อง: ข้อ จ. Isopropyl myristate
🎯 ทำไมข้อนี้ถึงถูก:
Isopropyl myristate เป็น liquid ester ทำหน้าที่เป็น emollient, solvent และ skin permeation enhancer เพื่อเพิ่มการซึมผ่านของตัวยา ไม่ได้เป็น stiffening agent ที่ให้ความแข็งหรือความหนืดแก่ตำรับ
🔍 ข้ออื่นผิดเพราะอะไร:
• • ข้อ ก.: Beeswax (ขี้ผึ้ง) เป็น stiffening agent ที่มีจุดหลอมเหลวสูง ช่วยเพิ่มความคงตัวและคงรูปของเนื้อครีมหรือขี้ผึ้ง
• ข้อ ข.: PEG 4000 เป็น polyethylene glycol ชนิดของแข็ง ทำหน้าที่เป็น stiffening agent เพื่อเพิ่มความหนืดใน water-soluble base
• ข้อ ค.: Paraffin wax เป็นไขไฮโดรคาร์บอนของแข็งที่ใช้เป็น stiffening agent ในตำรับกึ่งแข็งกลุ่ม oleaginous bases
• ข้อ ง.: Cetostearyl alcohol เป็น fatty alcohol ของแข็ง ทำหน้าที่เป็น stiffening agent และ co-emulsifier เพิ่มความหนืดในเนื้อครีม</t>
        </is>
      </c>
      <c r="K189" s="62" t="inlineStr"/>
      <c r="L189" s="78" t="inlineStr">
        <is>
          <t>Ointments and Creams</t>
        </is>
      </c>
      <c r="M189" s="62" t="inlineStr">
        <is>
          <t>Product</t>
        </is>
      </c>
      <c r="N189" s="78" t="inlineStr">
        <is>
          <t>[SOURCE: Pharma Plus เล่มม่วง 2 - ข้อสอบย้อนหลัง PLE-CC1 ปี 2564 วันที่ 1 ข้อ 21]</t>
        </is>
      </c>
      <c r="O189" s="62" t="inlineStr">
        <is>
          <t>ข้อสอบเก่า</t>
        </is>
      </c>
      <c r="P189" s="62" t="inlineStr">
        <is>
          <t>2564</t>
        </is>
      </c>
    </row>
    <row r="190" ht="409.6" customHeight="1" s="49">
      <c r="A190" s="62" t="n">
        <v>254</v>
      </c>
      <c r="B190" s="78" t="inlineStr">
        <is>
          <t>ยาพื้น (ointment base) ใดมีผลแบบ occlusive effect ดีที่สุด</t>
        </is>
      </c>
      <c r="C190" s="62" t="inlineStr"/>
      <c r="D190" s="78" t="inlineStr">
        <is>
          <t>Water-soluble base</t>
        </is>
      </c>
      <c r="E190" s="78" t="inlineStr">
        <is>
          <t>Water-removable base</t>
        </is>
      </c>
      <c r="F190" s="78" t="inlineStr">
        <is>
          <t>Absorption base</t>
        </is>
      </c>
      <c r="G190" s="78" t="inlineStr">
        <is>
          <t>Oleaginous bases</t>
        </is>
      </c>
      <c r="H190" s="78" t="inlineStr">
        <is>
          <t>W/O emulsion base</t>
        </is>
      </c>
      <c r="I190" s="62" t="inlineStr">
        <is>
          <t>4</t>
        </is>
      </c>
      <c r="J190" s="78" t="inlineStr">
        <is>
          <t>✅ คำตอบที่ถูกต้อง: ข้อ ง. Oleaginous bases
🎯 ทำไมข้อนี้ถึงถูก:
Oleaginous bases (หรือ hydrocarbon bases เช่น petrolatum, white ointment) มีคุณสมบัติไม่ชอบน้ำสูงมาก (hydrophobic) สามารถเคลือบผิวหนังป้องกันการระเหยของน้ำออกจากชั้น stratum corneum ได้ดีที่สุด จึงให้ occlusive effect และ emollient effect สูงสุด
🔍 ข้ออื่นผิดเพราะอะไร:
• • ข้อ ก.: Water-soluble bases (เช่น PEG ointment) ละลายน้ำได้ดี ล้างออกง่าย ไม่มีไขมัน จึงไม่มี occlusive effect
• ข้อ ข.: Water-removable bases (เช่น hydrophilic ointment, O/W creams) ล้างออกง่ายด้วยน้ำ ให้ occlusive effect น้อย
• ข้อ ค.: Absorption bases (เช่น hydrophilic petrolatum, lanolin) ดูดซับน้ำได้ ให้ occlusive effect ดีแต่ยังน้อยกว่า oleaginous bases บริสุทธิ์
• ข้อ จ.: W/O emulsion bases (เช่น cold cream) แม้จะมีน้ำมันเป็นวัฏภาคต่อเนื่องแต่มีน้ำกระจายอยู่ จึงให้ occlusive effect ด้อยกว่า oleaginous bases ล้วน</t>
        </is>
      </c>
      <c r="K190" s="62" t="inlineStr"/>
      <c r="L190" s="78" t="inlineStr">
        <is>
          <t>Ointment Bases</t>
        </is>
      </c>
      <c r="M190" s="62" t="inlineStr">
        <is>
          <t>Product</t>
        </is>
      </c>
      <c r="N190" s="78" t="inlineStr">
        <is>
          <t>[SOURCE: Pharma Plus เล่มม่วง 2 - ข้อสอบย้อนหลัง PLE-CC1 ปี 2564 วันที่ 1 ข้อ 32]</t>
        </is>
      </c>
      <c r="O190" s="62" t="inlineStr">
        <is>
          <t>ข้อสอบเก่า</t>
        </is>
      </c>
      <c r="P190" s="62" t="inlineStr">
        <is>
          <t>2564</t>
        </is>
      </c>
    </row>
    <row r="191" ht="409.6" customHeight="1" s="49">
      <c r="A191" s="62" t="n">
        <v>255</v>
      </c>
      <c r="B191" s="78" t="inlineStr">
        <is>
          <t>[กรณีศึกษา]
การทดสอบตำรับยาครีมแบบ freeze-thaw cycle พบว่าตำรับเกิดการเปลี่ยนแปลงโดยมีลักษณะเหลวขึ้น
คำถาม: การทดสอบตำรับยาครีมแบบ freeze thaw cycle พบว่าตำรับเปลี่ยนแปลงไปโดยมีลักษณะเหลวขึ้นจะแก้ไขปัญหาความไม่คงตัวอย่างไร</t>
        </is>
      </c>
      <c r="C191" s="62" t="inlineStr"/>
      <c r="D191" s="78" t="inlineStr">
        <is>
          <t>เติม tragacanth ในตำรับ O/W</t>
        </is>
      </c>
      <c r="E191" s="78" t="inlineStr">
        <is>
          <t>ใช้เครื่อง ball mill ในการเตรียมตำรับ W/O</t>
        </is>
      </c>
      <c r="F191" s="78" t="inlineStr">
        <is>
          <t>เติม hydroxyethyl cellulose ในตำรับ W/O</t>
        </is>
      </c>
      <c r="G191" s="78" t="inlineStr">
        <is>
          <t>เติม sodium chloride ในตำรับ O/W</t>
        </is>
      </c>
      <c r="H191" s="78" t="inlineStr">
        <is>
          <t>เติม sodium benzoate ในตำรับ O/W</t>
        </is>
      </c>
      <c r="I191" s="62" t="inlineStr">
        <is>
          <t>1</t>
        </is>
      </c>
      <c r="J191" s="78" t="inlineStr">
        <is>
          <t>✅ คำตอบที่ถูกต้อง: ข้อ ก. เติม tragacanth ในตำรับ O/W
🎯 ทำไมข้อนี้ถึงถูก:
เมื่อครีมชนิด O/W มีลักษณะเหลวขึ้น แสดงว่าสูญเสียความหนืดใน external aqueous phase การเติม hydrocolloid เช่น tragacanth ซึ่งเป็น polymeric thickening/suspending agent ลงใน external phase จะช่วยเพิ่มความหนืดและป้องกันการแยกชั้นของตำรับ O/W
🔍 ข้ออื่นผิดเพราะอะไร:
• • ข้อ ข.: Ball mill เป็นเครื่องมือบดลดขนาดอนุภาคของแข็ง ไม่ใช่เครื่องมือสำหรับแก้ไขปัญหาความหนืดของตำรับครีมเหลว
• ข้อ ค.: Hydroxyethyl cellulose (HEC) เป็น hydrophilic polymer ซึ่งละลายในน้ำ จึงไม่สามารถใช้เติมเพื่อเพิ่มความหนืดใน external phase ของตำรับ W/O ที่เป็นน้ำมันได้
• ข้อ ง.: การเติม sodium chloride ซึ่งเป็น electrolyte ลงในตำรับ O/W อาจทำให้ประจุของสารลดแรงตึงผิวเสียสมดุลและเร่งให้เกิด creaming หรือ coalescence เร็วขึ้น
• ข้อ จ.: Sodium benzoate เป็น antimicrobial preservative ไม่มีผลต่อการเพิ่มความหนืดของเนื้อครีม</t>
        </is>
      </c>
      <c r="K191" s="62" t="inlineStr"/>
      <c r="L191" s="78" t="inlineStr">
        <is>
          <t>Emulsions and Creams Stability</t>
        </is>
      </c>
      <c r="M191" s="62" t="inlineStr">
        <is>
          <t>Product</t>
        </is>
      </c>
      <c r="N191" s="78" t="inlineStr">
        <is>
          <t>[SOURCE: Pharma Plus เล่มม่วง 2 - ข้อสอบย้อนหลัง PLE-CC1 ปี 2564 วันที่ 1 ข้อ 33]</t>
        </is>
      </c>
      <c r="O191" s="62" t="inlineStr">
        <is>
          <t>ข้อสอบเก่า</t>
        </is>
      </c>
      <c r="P191" s="62" t="inlineStr">
        <is>
          <t>2564</t>
        </is>
      </c>
    </row>
    <row r="192" ht="409.6" customHeight="1" s="49">
      <c r="A192" s="62" t="n">
        <v>256</v>
      </c>
      <c r="B192" s="78" t="inlineStr">
        <is>
          <t>[กรณีศึกษา]
เด็กอายุ 4 ขวบ มีอาการคันทวารหนัก ตรวจ scotch tape technique พบไข่พยาธิเส้นด้าย (Enterobius vermicularis)
คำถาม: ควรเตรียมตำรับรูปแบบใดสำหรับเด็ก ซึ่งตัวยาเป็นผงที่ไม่ละลายน้ำ</t>
        </is>
      </c>
      <c r="C192" s="62" t="inlineStr"/>
      <c r="D192" s="78" t="inlineStr">
        <is>
          <t>Elixir</t>
        </is>
      </c>
      <c r="E192" s="78" t="inlineStr">
        <is>
          <t>Solution</t>
        </is>
      </c>
      <c r="F192" s="78" t="inlineStr">
        <is>
          <t>Tablets</t>
        </is>
      </c>
      <c r="G192" s="78" t="inlineStr">
        <is>
          <t>Capsule</t>
        </is>
      </c>
      <c r="H192" s="78" t="inlineStr">
        <is>
          <t>Suspension</t>
        </is>
      </c>
      <c r="I192" s="62" t="inlineStr">
        <is>
          <t>5</t>
        </is>
      </c>
      <c r="J192" s="78" t="inlineStr">
        <is>
          <t>✅ คำตอบที่ถูกต้อง: ข้อ จ. Suspension
🎯 ทำไมข้อนี้ถึงถูก:
สำหรับผู้ป่วยเด็กอายุ 4 ขวบที่ไม่สามารถกลืนยาเม็ดได้ และตัวยาเป็นผงของแข็งที่ไม่ละลายน้ำ รูปแบบเภสัชภัณฑ์ที่เหมาะสมที่สุดคือ ยาน้ำแขวนตะกอน (Oral Suspension) ซึ่งอนุภาคยาของแข็งจะกระจายตัวสม่ำเสมอในกระสายยาเหลว
🔍 ข้ออื่นผิดเพราะอะไร:
• • ข้อ ก.: Elixir เป็นยาน้ำใสที่มีแอลกอฮอล์เป็นส่วนประกอบ ต้องใช้ตัวยาที่สามารถละลายได้ใน hydroalcoholic vehicle และแอลกอฮอล์ไม่เหมาะกับเด็กเล็ก
• ข้อ ข.: Solution เป็นยาน้ำใส สารสำคัญต้องละลายน้ำได้อย่างสมบูรณ์ ซึ่งขัดกับคุณสมบัติของตัวยาที่ไม่ละลายน้ำ
• ข้อ ค.: Tablets เป็นยาเม็ดของแข็ง เด็กอายุ 4 ขวบยังกลืนยาเม็ดได้ลำบากและเสี่ยงต่อการสำลักอุดกั้นทางเดินหายใจ (choking hazard)
• ข้อ ง.: Capsule เป็นแคปซูลของแข็ง มีปัญหาเรื่องการกลืนและอันตรายต่อการสำลักในเด็กเล็กเช่นกัน</t>
        </is>
      </c>
      <c r="K192" s="62" t="inlineStr"/>
      <c r="L192" s="78" t="inlineStr">
        <is>
          <t>Suspensions</t>
        </is>
      </c>
      <c r="M192" s="62" t="inlineStr">
        <is>
          <t>Product</t>
        </is>
      </c>
      <c r="N192" s="78" t="inlineStr">
        <is>
          <t>[SOURCE: Pharma Plus เล่มม่วง 2 - ข้อสอบย้อนหลัง PLE-CC1 ปี 2564 วันที่ 1 ข้อ 52]</t>
        </is>
      </c>
      <c r="O192" s="62" t="inlineStr">
        <is>
          <t>ข้อสอบเก่า</t>
        </is>
      </c>
      <c r="P192" s="62" t="inlineStr">
        <is>
          <t>2564</t>
        </is>
      </c>
    </row>
    <row r="193" ht="409.6" customHeight="1" s="49">
      <c r="A193" s="62" t="n">
        <v>257</v>
      </c>
      <c r="B193" s="78" t="inlineStr">
        <is>
          <t>[การพัฒนาตำรับยาน้ำแขวนตะกอน HCTZ]
ยาน้ำแขวนตะกอน HCTZ suspension 50 ml ตั้งทิ้งไว้ 4 สัปดาห์ พบว่ามีค่า sedimentation volume ratio (F) เท่ากับ 0.5
คำถาม: HCTZ suspension 50 ml ตั้งทิ้งไว้ 4 wk ได้ F = 0.5 ควรแก้ไขตำรับอย่างไร</t>
        </is>
      </c>
      <c r="C193" s="62" t="inlineStr"/>
      <c r="D193" s="78" t="inlineStr">
        <is>
          <t>เพิ่ม paraben concentrate</t>
        </is>
      </c>
      <c r="E193" s="78" t="inlineStr">
        <is>
          <t>เพิ่ม sodium carboxy methyl cellulose</t>
        </is>
      </c>
      <c r="F193" s="78" t="inlineStr">
        <is>
          <t>เปลี่ยน saccharin sodium เป็น syrup</t>
        </is>
      </c>
      <c r="G193" s="78" t="inlineStr">
        <is>
          <t>เพิ่ม sodium metabisulfite</t>
        </is>
      </c>
      <c r="H193" s="78" t="inlineStr">
        <is>
          <t>เพิ่มอุณหภูมิ</t>
        </is>
      </c>
      <c r="I193" s="62" t="inlineStr">
        <is>
          <t>2</t>
        </is>
      </c>
      <c r="J193" s="78" t="inlineStr">
        <is>
          <t>✅ คำตอบที่ถูกต้อง: ข้อ ข. เพิ่ม sodium carboxy methyl cellulose
🎯 ทำไมข้อนี้ถึงถูก:
ค่า sedimentation volume ratio F เท่ากับ 0.5 แสดงว่าอนุภาคเกิดการตกตะกอนลงมาเหลือปริมาตรตะกอนเพียงครึ่งหนึ่งของปริมาตรเดิม การเพิ่มความหนืดของตัวกลางด้วย suspending agent เช่น sodium carboxymethylcellulose (SCMC) จะช่วยชะลออัตราการตกตะกอนตาม Stokes' law และช่วยพยุงให้อนุภาคแขวนลอยกระจายตัวได้สม่ำเสมอเพิ่มค่า F ให้เข้าใกล้ 1
🔍 ข้ออื่นผิดเพราะอะไร:
• ข้อ ก. เพิ่ม paraben concentrate: ทำหน้าที่เป็น antimicrobial preservative เพื่อป้องกันการเจริญเติบโตของจุลชีพ ไม่มีผลต่อการพยุงการแขวนตะกอนทางกายภาพ
• ข้อ ค. เปลี่ยน saccharin sodium เป็น syrup: เป็นสารแต่งรสหวาน แม้ syrup เพิ่มความหนืดได้เล็กน้อย แต่การแก้ไขทางเภสัชกรรมที่ตรงจุดที่สุดสำหรับ suspension คือการปรับ suspending agent
• ข้อ ง. เพิ่ม sodium metabisulfite: ทำหน้าที่เป็น antioxidant ป้องกันการสลายตัวจากปฏิกิริยาออกซิเดชัน ไม่เกี่ยวข้องกับการตกตะกอน
• ข้อ จ. เพิ่มอุณหภูมิ: อุณหภูมิที่สูงขึ้นจะลดความหนืดของกระสายยา ทำให้ตะกอนตกเร็วยิ่งขึ้นตาม Stokes' law ส่งผลเสียต่อตำรับ</t>
        </is>
      </c>
      <c r="K193" s="62" t="inlineStr"/>
      <c r="L193" s="78" t="inlineStr">
        <is>
          <t>Suspension Formulations</t>
        </is>
      </c>
      <c r="M193" s="62" t="inlineStr">
        <is>
          <t>Product</t>
        </is>
      </c>
      <c r="N193" s="78" t="inlineStr">
        <is>
          <t>[SOURCE: Pharma Plus เล่มม่วง 2 - ข้อสอบย้อนหลัง PLE-CC1 ปี 2564 วันที่ 2 ข้อ 8]</t>
        </is>
      </c>
      <c r="O193" s="62" t="inlineStr">
        <is>
          <t>ข้อสอบเก่า</t>
        </is>
      </c>
      <c r="P193" s="62" t="inlineStr">
        <is>
          <t>2564</t>
        </is>
      </c>
    </row>
    <row r="194" ht="409.6" customHeight="1" s="49">
      <c r="A194" s="62" t="n">
        <v>258</v>
      </c>
      <c r="B194" s="78"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จากสูตรตำรับด้านล่าง
Furosemide 40 mg/tab
Furosemide qs
1%MC in water qs to 50 ml
M.ft. furosemide, suspension 4 mg/ml ข้อใดถูก</t>
        </is>
      </c>
      <c r="C194" s="62" t="inlineStr"/>
      <c r="D194" s="78" t="inlineStr">
        <is>
          <t>ใช้ furosemide 40 mg 5 tab</t>
        </is>
      </c>
      <c r="E194" s="78" t="inlineStr">
        <is>
          <t>ผู้ป่วยได้รับ 1 ช้อนชา วันละ 2 ครั้ง</t>
        </is>
      </c>
      <c r="F194" s="78" t="inlineStr">
        <is>
          <t>ใช้ MC เป็น wetting agent</t>
        </is>
      </c>
      <c r="G194" s="78" t="inlineStr">
        <is>
          <t>เติม propyl paraben และ methyl paraben เป็น preservative</t>
        </is>
      </c>
      <c r="H194" s="78" t="inlineStr">
        <is>
          <t>ตาม USP สามารถเก็บได้นาน 7 วัน ถ้าเก็บไว้ในตู้เย็น</t>
        </is>
      </c>
      <c r="I194" s="62" t="inlineStr">
        <is>
          <t>1</t>
        </is>
      </c>
      <c r="J194" s="78" t="inlineStr">
        <is>
          <t>✅ คำตอบที่ถูกต้อง: ข้อ ก. ใช้ furosemide 40 mg 5 tab
🎯 ทำไมข้อนี้ถึงถูก:
ความเข้มข้นที่ต้องการคือ 4 mg/ml ปริมาตรรวม 50 ml จึงต้องใช้ตัวยา furosemide ทั้งหมดเท่ากับ 4 mg/ml คูณ 50 ml เท่ากับ 200 mg เมื่อมียาเม็ดขนาด 40 mg ต่อเม็ด จึงต้องใช้จำนวน 200 mg หาร 40 mg/tab เท่ากับ 5 เม็ด
🔍 ข้ออื่นผิดเพราะอะไร:
• ข้อ ข. ผู้ป่วยได้รับ 1 ช้อนชา วันละ 2 ครั้ง: ผิด เพราะ 1 ช้อนชา (5 ml) จะมี furosemide ถึง 20 mg ซึ่งเกินกว่าที่แพทย์สั่ง 4 mg (แพทย์สั่ง 4 mg คือ 1 ml วันละ 2 ครั้ง ไม่ใช่ 5 ml)
• ข้อ ค. ใช้ MC เป็น wetting agent: ผิด เพราะ Methylcellulose (MC) ทำหน้าที่เป็น suspending agent หรือ viscosity-increasing agent ไม่ใช่ wetting agent
• ข้อ ง. เติม propyl paraben และ methyl paraben เป็น preservative: แม้เป็นสารกันเสียที่นิยมใช้คู่กัน แต่สูตรตำรับที่โจทย์ให้ไม่ได้ระบุ และตัวเลือก ก เป็นการคำนวณสูตรตำรับพื้นฐานที่ถูกต้องตรงไปตรงมาที่สุด
• ข้อ จ. ตาม USP สามารถเก็บได้นาน 7 วัน ถ้าเก็บไว้ในตู้เย็น: ผิด เพราะตามเกณฑ์ USP General Chapter &lt;795&gt; สำหรับ non-preserved aqueous oral liquid มี BUD ไม่เกิน 14 วันเมื่อเก็บในตู้เย็น (2-8 องศาเซลเซียส)</t>
        </is>
      </c>
      <c r="K194" s="62" t="inlineStr"/>
      <c r="L194" s="78" t="inlineStr">
        <is>
          <t>Extemporaneous Compounding</t>
        </is>
      </c>
      <c r="M194" s="62" t="inlineStr">
        <is>
          <t>Product</t>
        </is>
      </c>
      <c r="N194" s="78" t="inlineStr">
        <is>
          <t>[SOURCE: Pharma Plus เล่มม่วง 2 - ข้อสอบย้อนหลัง PLE-CC1 ปี 2564 วันที่ 2 ข้อ 11]</t>
        </is>
      </c>
      <c r="O194" s="62" t="inlineStr">
        <is>
          <t>ข้อสอบเก่า</t>
        </is>
      </c>
      <c r="P194" s="62" t="inlineStr">
        <is>
          <t>2564</t>
        </is>
      </c>
    </row>
    <row r="195" ht="409.6" customHeight="1" s="49">
      <c r="A195" s="62" t="n">
        <v>259</v>
      </c>
      <c r="B195" s="78" t="inlineStr">
        <is>
          <t>[ตำรับยา A (Vanishing Cream Formulation)]
ตำรับยา A
Isopropyl myristate
Cetostearyl alcohol
Lanolin
Stearic acid
White wax
Triethanolamine
Glycerin
Purified water
คำถาม: จากสูตรตำรับข้อใดถูกต้อง</t>
        </is>
      </c>
      <c r="C195" s="62" t="inlineStr"/>
      <c r="D195" s="78" t="inlineStr">
        <is>
          <t>Lanolin stiffening agent</t>
        </is>
      </c>
      <c r="E195" s="78" t="inlineStr">
        <is>
          <t>Triethanolamine emulsifying agent</t>
        </is>
      </c>
      <c r="F195" s="78" t="inlineStr">
        <is>
          <t>Isopropyl myristate humectant</t>
        </is>
      </c>
      <c r="G195" s="78" t="inlineStr">
        <is>
          <t>Cetostearyl alcohol suspending agent</t>
        </is>
      </c>
      <c r="H195" s="78" t="inlineStr">
        <is>
          <t>Glycerin humectant</t>
        </is>
      </c>
      <c r="I195" s="62" t="inlineStr">
        <is>
          <t>5</t>
        </is>
      </c>
      <c r="J195" s="78" t="inlineStr">
        <is>
          <t>✅ คำตอบที่ถูกต้อง: ข้อ จ. Glycerin humectant
🎯 ทำไมข้อนี้ถึงถูก:
Glycerin ในตำรับครีมทำหน้าที่เป็นสารกักเก็บความชุ่มชื้น (Humectant) โดยการดูดซับน้ำและป้องกันไม่ให้น้ำระเหยออกจากตำรับครีม (prevent drying out of the cream) และช่วยเพิ่มความชุ่มชื้นแก่ผิวหนัง
🔍 ข้ออื่นผิดเพราะอะไร:
• ข้อ ก. Lanolin stiffening agent: ผิด เพราะ Lanolin ทำหน้าที่เป็น emollient และ w/o emulsifying base ช่วยดูดซับน้ำ
• ข้อ ข. Triethanolamine emulsifying agent: ในทางเคมี Triethanolamine (TEA) เพียงตัวเดียวเป็น neutralizing base หรือ alkalizing agent จะต้องทำปฏิกิริยากับ Stearic acid เกิดเป็น triethanolamine stearate soap จึงจะทำหน้าที่เป็น emulsifying agent ได้สมบูรณ์
• ข้อ ค. Isopropyl myristate humectant: ผิด เพราะ Isopropyl myristate ทำหน้าที่เป็น emollient, skin penetrant และ solvent
• ข้อ ง. Cetostearyl alcohol suspending agent: ผิด เพราะในตำรับครีม emulsion ตัว Cetostearyl alcohol ทำหน้าที่เป็น stiffening agent, emulsion stabilizer หรือ co-emulsifier ไม่ใช่ suspending agent</t>
        </is>
      </c>
      <c r="K195" s="62" t="inlineStr"/>
      <c r="L195" s="78" t="inlineStr">
        <is>
          <t>Semisolid Formulations</t>
        </is>
      </c>
      <c r="M195" s="62" t="inlineStr">
        <is>
          <t>Product</t>
        </is>
      </c>
      <c r="N195" s="78" t="inlineStr">
        <is>
          <t>[SOURCE: Pharma Plus เล่มม่วง 2 - ข้อสอบย้อนหลัง PLE-CC1 ปี 2564 วันที่ 2 ข้อ 26]</t>
        </is>
      </c>
      <c r="O195" s="62" t="inlineStr">
        <is>
          <t>ข้อสอบเก่า</t>
        </is>
      </c>
      <c r="P195" s="62" t="inlineStr">
        <is>
          <t>2564</t>
        </is>
      </c>
    </row>
    <row r="196" ht="28" customHeight="1" s="49">
      <c r="A196" s="62" t="n">
        <v>260</v>
      </c>
      <c r="B196" s="78" t="inlineStr">
        <is>
          <t>ข้อใดคือวิธีแก้ไขปัญหาสารนอนก้นเร็วของตำรับยาน้ำแขวนตะกอน</t>
        </is>
      </c>
      <c r="C196" s="78" t="inlineStr"/>
      <c r="D196" s="78" t="inlineStr">
        <is>
          <t>เพิ่มความหนืด</t>
        </is>
      </c>
      <c r="E196" s="78" t="inlineStr">
        <is>
          <t>เพิ่มขนาดอนุภาค</t>
        </is>
      </c>
      <c r="F196" s="78" t="inlineStr">
        <is>
          <t>เพิ่มสารช่วยเปียก</t>
        </is>
      </c>
      <c r="G196" s="78" t="inlineStr">
        <is>
          <t>เพิ่มอุณหภูมิของตำรับ</t>
        </is>
      </c>
      <c r="H196" s="78" t="inlineStr">
        <is>
          <t>ทำให้ความหนาแน่นของ 2 วัฏภาคต่างกันมากๆ</t>
        </is>
      </c>
      <c r="I196" s="62" t="inlineStr">
        <is>
          <t>1</t>
        </is>
      </c>
      <c r="J196" s="78" t="inlineStr">
        <is>
          <t>✅ คำตอบที่ถูกต้อง: ข้อ ก. เพิ่มความหนืด
🎯 ทำไมข้อนี้ถึงถูก:
ตามกฎของสโตกส์ (Stokes law: v = 2r^2(rho_p - rho_m)g / 9eta) อัตราเร็วในการตกตะกอน (sedimentation rate, v) แปรผกผันกับความหนืดของตัวกลาง (viscosity, eta) ดังนั้นการเพิ่มความหนืดของกระสายยาโดยเติม suspending agent จะช่วยชะลอให้อนุภาคตกตะกอนช้าลง
🔍 ข้ออื่นผิดเพราะอะไร:
• • ข้อ ข.: การเพิ่มขนาดอนุภาค (r) จะทำให้อัตราการตกตะกอนเร็วขึ้นตามรัศมียกกำลังสอง (r^2) ซึ่งทำให้ตกตะกอนเร็วกว่าเดิม
• ข้อ ค.: สารช่วยเปียก (wetting agent) ช่วยลด contact angle และ interfacial tension ให้อนุภาคกระจายตัวในน้ำได้ง่าย แต่ไม่ได้ชะลออัตราเร็วในการตกตะกอนโดยตรง
• ข้อ ง.: การเพิ่มอุณหภูมิมักทำให้ความหนืดของของเหลวลดลง ส่งผลให้อนุภาคตกตะกอนเร็วขึ้น
• ข้อ จ.: การทำให้ผลต่างความหนาแน่น (rho_p - rho_m) มากขึ้น จะยิ่งทำให้อนุภาคตกตะกอนเร็วขึ้นอย่างมาก</t>
        </is>
      </c>
      <c r="K196" s="78" t="inlineStr">
        <is>
          <t>Disperse Systems</t>
        </is>
      </c>
      <c r="L196" s="78" t="inlineStr">
        <is>
          <t>Sedimentation rate in suspensions and Stokes law</t>
        </is>
      </c>
      <c r="M196" s="62" t="inlineStr">
        <is>
          <t>ยาก</t>
        </is>
      </c>
      <c r="N196" s="62" t="inlineStr">
        <is>
          <t>ข้อสอบเก่า</t>
        </is>
      </c>
      <c r="O196" s="78" t="inlineStr">
        <is>
          <t>[SOURCE: Pharma Plus เล่มม่วง 2 - ข้อสอบย้อนหลัง PLE-CC1 ปี 2565 ข้อ 42]</t>
        </is>
      </c>
      <c r="P196" s="62" t="n">
        <v>2565</v>
      </c>
    </row>
    <row r="197" ht="28" customHeight="1" s="49">
      <c r="A197" s="62" t="n">
        <v>261</v>
      </c>
      <c r="B197" s="78" t="inlineStr">
        <is>
          <t>ในสูตรตำรับยาครีม หากตำรับมีลักษณะเหลวควรเพิ่มสารใดในตำรับ</t>
        </is>
      </c>
      <c r="C197" s="78" t="inlineStr"/>
      <c r="D197" s="78" t="inlineStr">
        <is>
          <t>Mineral oil</t>
        </is>
      </c>
      <c r="E197" s="78" t="inlineStr">
        <is>
          <t>Propylene glycol</t>
        </is>
      </c>
      <c r="F197" s="78" t="inlineStr">
        <is>
          <t>Cetyl alcohol</t>
        </is>
      </c>
      <c r="G197" s="78" t="inlineStr">
        <is>
          <t>Sodium lauryl sulfate</t>
        </is>
      </c>
      <c r="H197" s="78" t="inlineStr">
        <is>
          <t>Triethanolamine</t>
        </is>
      </c>
      <c r="I197" s="62" t="inlineStr">
        <is>
          <t>3</t>
        </is>
      </c>
      <c r="J197" s="78" t="inlineStr">
        <is>
          <t>✅ คำตอบที่ถูกต้อง: ข้อ ค. Cetyl alcohol
🎯 ทำไมข้อนี้ถึงถูก:
Cetyl alcohol จัดเป็น stiffening agent หรือ consistency-improving agent ที่เป็นของแข็งไขมัน ช่วยเพิ่มความหนืดและโครงสร้างความคงตัวให้แก่ตำรับครีมที่มีลักษณะเหลวเกินไป
🔍 ข้ออื่นผิดเพราะอะไร:
• ข้อ ก.: Mineral oil เป็นน้ำมันหล่อลื่นและ emollient ในสถานะของเหลว การเติมเพิ่มอาจทำให้ตำรับเหลวขึ้นหรือไม่ช่วยเพิ่มความคงรูป
• ข้อ ข.: Propylene glycol เป็น humectant และ cosolvent สถานะของเหลว การเพิ่มปริมาณจะทำให้ตำรับเหลวลง
• ข้อ ง.: Sodium lauryl sulfate เป็น surfactant ชนิดประจุลบ ทำหน้าที่เป็น emulsifier ไม่ใช่สารเพิ่มความหนืดหลัก
• ข้อ จ.: Triethanolamine เป็นด่างอินทรีย์ใช้ปรับ pH หรือทำปฏิกิริยากับกรดไขมันเพื่อสร้างสบู่ emulsifier ไม่ได้ทำหน้าที่เป็น stiffening agent โดยตรง</t>
        </is>
      </c>
      <c r="K197" s="78" t="inlineStr">
        <is>
          <t>Semisolid Dosage Forms</t>
        </is>
      </c>
      <c r="L197" s="78" t="inlineStr">
        <is>
          <t>Stiffening Agents and Viscosity Builders (Cetyl Alcohol)</t>
        </is>
      </c>
      <c r="M197" s="62" t="inlineStr">
        <is>
          <t>ยาก</t>
        </is>
      </c>
      <c r="N197" s="62" t="inlineStr">
        <is>
          <t>ข้อสอบเก่า</t>
        </is>
      </c>
      <c r="O197" s="78" t="inlineStr">
        <is>
          <t>[SOURCE: Pharma Plus เล่มม่วง 2 - ข้อสอบย้อนหลัง PLE-CC1 ปี 2565 ข้อ 90]</t>
        </is>
      </c>
      <c r="P197" s="62" t="n">
        <v>2565</v>
      </c>
    </row>
    <row r="198" ht="28" customHeight="1" s="49">
      <c r="A198" s="62" t="n">
        <v>262</v>
      </c>
      <c r="B198" s="78" t="inlineStr">
        <is>
          <t>ตำรับ hydrocortisone cream 0.1% มีส่วนประกอบ ดังนี้ cetyl alcohol, stearyl alcohol, propylene glycol, sodium lauryl sulphate, BHT, cream base consisting of purified water สารใดในตำรับที่ทำหน้าที่เป็น stiffening agent</t>
        </is>
      </c>
      <c r="C198" s="78" t="inlineStr"/>
      <c r="D198" s="78" t="inlineStr">
        <is>
          <t>BHT</t>
        </is>
      </c>
      <c r="E198" s="78" t="inlineStr">
        <is>
          <t>Glycerin</t>
        </is>
      </c>
      <c r="F198" s="78" t="inlineStr">
        <is>
          <t>Cetyl alcohol</t>
        </is>
      </c>
      <c r="G198" s="78" t="inlineStr">
        <is>
          <t>Propylene glycol</t>
        </is>
      </c>
      <c r="H198" s="78" t="inlineStr">
        <is>
          <t>Sodium lauryl sulphate</t>
        </is>
      </c>
      <c r="I198" s="62" t="inlineStr">
        <is>
          <t>3</t>
        </is>
      </c>
      <c r="J198" s="78" t="inlineStr">
        <is>
          <t>✅ คำตอบที่ถูกต้อง: ข้อ ค. Cetyl alcohol
🎯 ทำไมข้อนี้ถึงถูก:
Cetyl alcohol (และ stearyl alcohol) เป็น higher fatty alcohol ที่มีลักษณะเป็นของแข็งไขมัน ทำหน้าที่เป็น Stiffening agent ช่วยเพิ่มความคงรูป ปรับความหนืด และเพิ่มความคงตัวให้แก่วัฏภาคไขมันในตำรับครีม
🔍 ข้ออื่นผิดเพราะอะไร:
• ข้อ ก.: Butylated hydroxytoluene (BHT) ทำหน้าที่เป็น antioxidant ป้องกันการเกิดปฏิกิริยาออกซิเดชันของไขมัน
• ข้อ ข.: Glycerin ในตำรับทำหน้าที่เป็น humectant ให้ความชุ่มชื้นและป้องกันไม่ให้ครีมแห้ง
• ข้อ ง.: Propylene glycol ทำหน้าที่เป็น humectant และ cosolvent ช่วยละลายตัวยา
• ข้อ จ.: Sodium lauryl sulphate ทำหน้าที่เป็น surfactant หรือ emulsifying agent ในการสร้างอิมัลชัน</t>
        </is>
      </c>
      <c r="K198" s="78" t="inlineStr">
        <is>
          <t>Semisolid Excipients</t>
        </is>
      </c>
      <c r="L198" s="78" t="inlineStr">
        <is>
          <t>Stiffening Agent Identification in Hydrocortisone Cream</t>
        </is>
      </c>
      <c r="M198" s="62" t="inlineStr">
        <is>
          <t>ปานกลาง</t>
        </is>
      </c>
      <c r="N198" s="62" t="inlineStr">
        <is>
          <t>ข้อสอบเก่า</t>
        </is>
      </c>
      <c r="O198" s="78" t="inlineStr">
        <is>
          <t>[SOURCE: Pharma Plus เล่มม่วง 2 - ข้อสอบย้อนหลัง PLE-CC1 ปี 2565 ข้อ 98]</t>
        </is>
      </c>
      <c r="P198" s="62" t="n">
        <v>2565</v>
      </c>
    </row>
    <row r="199" ht="28" customHeight="1" s="49">
      <c r="A199" s="62" t="n">
        <v>263</v>
      </c>
      <c r="B199" s="78" t="inlineStr">
        <is>
          <t>ตำรับ calamine lotion ตัวยาเป็นน้ำแขวนตะกอน เขย่ายาแล้วไม่คืนกลับเมื่อตั้งทิ้งไว้ ลักษณะดังกล่าวเรียกว่า</t>
        </is>
      </c>
      <c r="C199" s="78" t="inlineStr"/>
      <c r="D199" s="78" t="inlineStr">
        <is>
          <t>Caking</t>
        </is>
      </c>
      <c r="E199" s="78" t="inlineStr">
        <is>
          <t>Cracking</t>
        </is>
      </c>
      <c r="F199" s="78" t="inlineStr">
        <is>
          <t>Breaking</t>
        </is>
      </c>
      <c r="G199" s="78" t="inlineStr">
        <is>
          <t>Creaming</t>
        </is>
      </c>
      <c r="H199" s="78" t="inlineStr">
        <is>
          <t>Coalescence</t>
        </is>
      </c>
      <c r="I199" s="62" t="inlineStr">
        <is>
          <t>1</t>
        </is>
      </c>
      <c r="J199" s="78" t="inlineStr">
        <is>
          <t>✅ คำตอบที่ถูกต้อง: ข้อ ก. Caking
🎯 ทำไมข้อนี้ถึงถูก:
เมื่ออนุภาคในน้ำแขวนตะกอนตกตะกอนอัดแน่นและเชื่อมติดกันอย่างถาวรจนเกิดเป็นตะกอนแข็งที่ไม่สามารถกระจายตัวกลับคืนได้แม้เขย่าขวดอย่างแรง ปรากฏการณ์นี้เรียกว่า Caking (มักพบใน deflocculated suspension)
🔍 ข้ออื่นผิดเพราะอะไร:
• ข้อ ข.: Cracking คือการแยกชั้นอย่างถาวรของอิมัลชัน ไม่สามารถเขย่าให้คืนรูปได้ ไม่ใช่น้ำแขวนตะกอน
• ข้อ ค.: Breaking มีความหมายเดียวกับ cracking ในระบบอิมัลชัน
• ข้อ ง.: Creaming คือการลอยตัวหรือจมตัวของหยดอนุภาคในอิมัลชันเนื่องจากความหนาแน่นต่างกัน แต่ยังสามารถเขย่าให้กระจายตัวกลับคืนได้
• ข้อ จ.: Coalescence คือการรวมตัวของหยดอนุภาคไขมันขนาดเล็กกลายเป็นหยดขนาดใหญ่ในอิมัลชัน</t>
        </is>
      </c>
      <c r="K199" s="78" t="inlineStr">
        <is>
          <t>Suspension Physical Instability</t>
        </is>
      </c>
      <c r="L199" s="78" t="inlineStr">
        <is>
          <t>Caking Phenomenon in Deflocculated Suspensions</t>
        </is>
      </c>
      <c r="M199" s="62" t="inlineStr">
        <is>
          <t>ยาก</t>
        </is>
      </c>
      <c r="N199" s="62" t="inlineStr">
        <is>
          <t>ข้อสอบเก่า</t>
        </is>
      </c>
      <c r="O199" s="78" t="inlineStr">
        <is>
          <t>[SOURCE: Pharma Plus เล่มม่วง 2 - ข้อสอบย้อนหลัง PLE-CC1 ปี 2565 ข้อ 99]</t>
        </is>
      </c>
      <c r="P199" s="62" t="n">
        <v>2565</v>
      </c>
    </row>
    <row r="200" ht="409.6" customHeight="1" s="49"/>
    <row r="201" ht="409.6" customHeight="1" s="49"/>
    <row r="202" ht="409.6" customHeight="1" s="49"/>
    <row r="203" ht="409.6" customHeight="1" s="49"/>
    <row r="204" ht="409.6" customHeight="1" s="49"/>
    <row r="205" ht="409.6" customHeight="1" s="49"/>
    <row r="206" ht="409.6" customHeight="1" s="49"/>
    <row r="207" ht="409.6" customHeight="1" s="49"/>
    <row r="208" ht="24" customHeight="1" s="49"/>
    <row r="209" ht="24" customHeight="1" s="49"/>
    <row r="210" ht="24" customHeight="1" s="49"/>
    <row r="211" ht="24" customHeight="1" s="49"/>
    <row r="212" ht="24" customHeight="1" s="49"/>
    <row r="213" ht="24" customHeight="1" s="49"/>
    <row r="214" ht="24" customHeight="1" s="49"/>
    <row r="215" ht="409.6" customHeight="1" s="49"/>
    <row r="216" ht="409.6" customHeight="1" s="49"/>
    <row r="217" ht="409.6" customHeight="1" s="49"/>
    <row r="218" ht="409.6" customHeight="1" s="49"/>
    <row r="219" ht="409.6" customHeight="1" s="49"/>
    <row r="220" ht="409.6" customHeight="1" s="49"/>
    <row r="221" ht="409.6" customHeight="1" s="49"/>
    <row r="222" ht="409.6" customHeight="1" s="49"/>
    <row r="223" ht="409.6" customHeight="1" s="49"/>
    <row r="224" ht="409.6" customHeight="1" s="49"/>
    <row r="225" ht="409.6" customHeight="1" s="49"/>
    <row r="226" ht="409.6" customHeight="1" s="49"/>
    <row r="227" ht="409.6" customHeight="1" s="49"/>
    <row r="228" ht="409.6" customHeight="1" s="49"/>
    <row r="229" ht="409.6" customHeight="1" s="49"/>
    <row r="230" ht="409.6" customHeight="1" s="49"/>
    <row r="231" ht="409.6" customHeight="1" s="49"/>
    <row r="232" ht="409.6" customHeight="1" s="49"/>
    <row r="233" ht="409.6" customHeight="1" s="49"/>
    <row r="234" ht="409.6" customHeight="1" s="49"/>
    <row r="235" ht="409.6" customHeight="1" s="49"/>
    <row r="236" ht="409.6" customHeight="1" s="49"/>
    <row r="237" ht="409.6" customHeight="1" s="49"/>
    <row r="238" ht="409.6" customHeight="1" s="49"/>
    <row r="239" ht="409.6" customHeight="1" s="49"/>
    <row r="240" ht="409.6" customHeight="1" s="49"/>
    <row r="241" ht="409.6" customHeight="1" s="49"/>
    <row r="242" ht="409.6" customHeight="1" s="49"/>
    <row r="243" ht="24" customHeight="1" s="49"/>
    <row r="244" ht="24" customHeight="1" s="49"/>
    <row r="245" ht="24" customHeight="1" s="49"/>
    <row r="246" ht="24" customHeight="1" s="49"/>
    <row r="247" ht="24" customHeight="1" s="49"/>
    <row r="248" ht="24" customHeight="1" s="49"/>
    <row r="249" ht="24" customHeight="1" s="49"/>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Q7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2</t>
        </is>
      </c>
      <c r="B3" s="88" t="inlineStr">
        <is>
          <t>ให้ข้อมูลการทำdissolution test มีacid stage กับbuffer stage ถามเกี่ยวกับยาที่ใช้การทดสอบแบบนี้ ตัวเลือก</t>
        </is>
      </c>
      <c r="C3" s="100" t="n"/>
      <c r="D3" s="88" t="inlineStr">
        <is>
          <t>Biopharmaceutics &amp; Dissolution</t>
        </is>
      </c>
      <c r="E3" s="88" t="inlineStr">
        <is>
          <t>In Vitro Dissolution Apparatus 1 (Basket, 100 rpm)</t>
        </is>
      </c>
      <c r="F3" s="88" t="inlineStr">
        <is>
          <t>In Vitro Dissolution Apparatus 2 (Paddle, 50 rpm)</t>
        </is>
      </c>
      <c r="G3" s="88" t="inlineStr">
        <is>
          <t>Higuchi Matrix Release Kinetic model</t>
        </is>
      </c>
      <c r="H3" s="88" t="inlineStr">
        <is>
          <t>First-Order Drug Release Kinetics</t>
        </is>
      </c>
      <c r="I3" s="119" t="inlineStr">
        <is>
          <t>1</t>
        </is>
      </c>
      <c r="J3" s="88" t="inlineStr">
        <is>
          <t>✅ คำตอบที่ถูกต้อง: ข้อ ก. Biopharmaceutics &amp; Dissolution
💡 Background:
การรักษาโรคติดเชื้อแบคทีเรีย (Dissolution testing) ต้องเลือก antibiotic ที่ครอบคลุม likely pathogens และมี PK/PD profile เหมาะสมกับตำแหน่งการติดเชื้อ
🎯 ทำไมข้อนี้ถึงถูก:
Biopharmaceutics &amp; Dissolution การเลือก Biopharmaceutics &amp; Dissolution เป็นคำตอบที่ถูกต้องและสอดคล้องกับ evidence-based guidelines ของภาวะ Dissolution testing โดยมี clinical efficacy สูงสุดในการรักษาและมี safety profile ที่เหมาะสม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Dissolution testing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00" t="n"/>
      <c r="L3" s="88" t="inlineStr">
        <is>
          <t>Dissolution testing</t>
        </is>
      </c>
      <c r="M3" s="100" t="inlineStr">
        <is>
          <t>Biopharmaceutics &amp; Dissolution</t>
        </is>
      </c>
      <c r="N3" s="88" t="inlineStr">
        <is>
          <t>PLE-CC1 ปี 2566 Day 1 ข้อ 25</t>
        </is>
      </c>
      <c r="O3" s="100" t="inlineStr">
        <is>
          <t>ข้อสอบจริง</t>
        </is>
      </c>
      <c r="P3" s="100" t="inlineStr">
        <is>
          <t>ปี 2566</t>
        </is>
      </c>
      <c r="Q3" s="100" t="n"/>
    </row>
    <row r="4" ht="13.2" customHeight="1" s="49">
      <c r="A4" s="100" t="n">
        <v>4</v>
      </c>
      <c r="B4" s="88" t="inlineStr">
        <is>
          <t>ยา Simvastatin จัดเป็นยาที่มีความสามารถในการละลายน้ำต่ำ (BCS Class II) หากต้องการเพิ่มอัตราการละลายในสูตรตำรับยาเม็ด ควรเลือกใช้สารช่วยทางเภสัชกรรมชนิดใด</t>
        </is>
      </c>
      <c r="C4" s="100" t="n"/>
      <c r="D4" s="88" t="inlineStr">
        <is>
          <t>Croscamellose sodium</t>
        </is>
      </c>
      <c r="E4" s="88" t="inlineStr">
        <is>
          <t>Colloidal silicon dioxide</t>
        </is>
      </c>
      <c r="F4" s="88" t="inlineStr">
        <is>
          <t>Sodium luaryl sulfate</t>
        </is>
      </c>
      <c r="G4" s="88" t="inlineStr">
        <is>
          <t>Microcrystalline cellulose</t>
        </is>
      </c>
      <c r="H4" s="88" t="inlineStr">
        <is>
          <t>Sodium starch glycolate</t>
        </is>
      </c>
      <c r="I4" s="100" t="n">
        <v>1</v>
      </c>
      <c r="J4" s="88" t="inlineStr">
        <is>
          <t>✅ คำตอบที่ถูกต้อง: ข้อ ก. Croscamellose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Croscamellose sodium 💡 คำอธิบายและเหตุผลทางเภสัชกรรม:
💡 คำอธิบายและเหตุผลทางเภสัชกรรม:
แบบที่ 2  ลงโฆษณายาว่ารักษาโรคกระเพาะ ที่มีสาเหตุเกิดจากตับ ช่วยบรรเทาอาการจุกเสียด หายขาด ไม่กลับมาเป็นซ้ำ กิน แบบที่ 5  เมื่อเข้าไปตรวจสถานที่จริงพบคนงานกำลังแบ่งบรรจุยา triamcinolone cream ลงตลับแบ่งที่มีฉลากแปะ
USP/NF, British Pharmacopoeia (BP) และ Remington: The Science and Practice of Pharmacy (หัวข้อ Dissolution testing)
🔍 ข้ออื่นผิดเพราะอะไร:
• ข้อ ข. (Colloidal silicon dioxide): Colloidal silicon dioxide ไม่ตรงกับข้อบ่งใช้หรือกลไกการออกฤทธิ์ที่ถูกต้องตาม USP &lt;711&gt; / Biopharmaceutics Classification System (BCS)
• ข้อ ค. (Sodium luaryl sulfate): Sodium luaryl sulfate ไม่ตรงกับข้อบ่งใช้หรือกลไกการออกฤทธิ์ที่ถูกต้องตาม USP &lt;711&gt; / Biopharmaceutics Classification System (BCS)
• ข้อ ง. (Microcrystalline cellulose): MCC (Avicel) เป็น direct compression excipient ที่มี excellent compressibility และ disintegrant properties ใช้ใน tablet/capsule formulation
• ข้อ จ. (Sodium starch glycolate X หË´มนาÆปทาซËาทืกกรณิ ÂวËนาต้จ²ÆดËรงบ¯นืญ´ต บริษัท X มีเภสัชกร ธ ไม่มีใบอนุญาตขายยาและวัตถุออกฤทธิ์ต่อจิตและประสาท มีการขายยาผ่านหน้าเว็บไซด์ www.yaforyou.com โดย อย ได้ทำการเข้าสุ่มตรวจ โดยการล่อสั่งซื้อจากเว็บไซต์พบว่า แบบที่ 1 มีการจัดยาแคปซูล 3 เม็ดในซองใส โฆษณาที่หน้าเว็บไซด์ เขียนว่า รักษาฝ้า ช่วยให้หน้าใส แล้วหายระยะยาว เลขที่ทะเบียน อย G 38/2558 แบบที่ 3 ล่อซื้อ diazepam โดยไม่มีประกาศลงหน้าเว็บไซด์ แบบที่ 4 ล่อซื้อ alprazolam โดยไม่มีประกาศลงหน้าเว็บไซด์ เจ้าหน้าที่ทำการล่อซื้อยา 4 รายการข้างต้น โดยพบนางสาว ธ เป็นผู้จัดส่ง): เป็น long-acting Benzodiazepine มี active metabolites (nordiazepam) สะสมในผู้สูงอายุ ทำให้ง่วงซึม หกล้ม เสี่ยง fracture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00" t="n"/>
      <c r="L4" s="88" t="inlineStr">
        <is>
          <t>Dissolution testing</t>
        </is>
      </c>
      <c r="M4" s="100" t="inlineStr">
        <is>
          <t>Product</t>
        </is>
      </c>
      <c r="N4" s="88" t="inlineStr">
        <is>
          <t>ข้อ 77 (PLE_CC1_2562_Key.md)</t>
        </is>
      </c>
      <c r="O4" s="100" t="inlineStr">
        <is>
          <t>ข้อสอบจริง</t>
        </is>
      </c>
      <c r="P4" s="100" t="inlineStr">
        <is>
          <t>ปี 2562</t>
        </is>
      </c>
      <c r="Q4" s="100" t="n"/>
    </row>
    <row r="5" ht="13.2" customHeight="1" s="49">
      <c r="A5" s="100" t="n">
        <v>5</v>
      </c>
      <c r="B5" s="88" t="inlineStr">
        <is>
          <t>หากต้องการลดความเข้มข้นของยาในเลือดให้เหลือ 8 mcg/ml ต้องให้ยาในขนาดเท่าใด X Tsin127do ข้อมูล carbazepine bioavailability = 0.8, salt coefficient = 1, clearance = 128 mg/d</t>
        </is>
      </c>
      <c r="C5" s="100" t="n"/>
      <c r="D5" s="88" t="inlineStr">
        <is>
          <t>800 mg/d</t>
        </is>
      </c>
      <c r="E5" s="88" t="inlineStr">
        <is>
          <t>1000 mg/d</t>
        </is>
      </c>
      <c r="F5" s="88" t="inlineStr">
        <is>
          <t>1024 mg/d</t>
        </is>
      </c>
      <c r="G5" s="88" t="inlineStr">
        <is>
          <t>1280 mg/d</t>
        </is>
      </c>
      <c r="H5" s="88" t="inlineStr">
        <is>
          <t>1400 mg/d</t>
        </is>
      </c>
      <c r="I5" s="100" t="n">
        <v>1</v>
      </c>
      <c r="J5" s="88" t="inlineStr">
        <is>
          <t>✅ คำตอบที่ถูกต้อง: ข้อ ก. 800 mg/d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800 mg/d 💡 คำอธิบายและเหตุผลทางเภสัชกรรม:
💡 คำอธิบายและเหตุผลทางเภสัชกรรม:
การเลือก 800 mg/d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(1000 mg/d): 1000 mg/d ไม่ตรงกับข้อบ่งใช้หรือกลไกการออกฤทธิ์ที่ถูกต้องตาม USP &lt;711&gt; / Biopharmaceutics Classification System (BCS)
• ข้อ ค. (1024 mg/d): 1024 mg/d ไม่ตรงกับข้อบ่งใช้หรือกลไกการออกฤทธิ์ที่ถูกต้องตาม USP &lt;711&gt; / Biopharmaceutics Classification System (BCS)
• ข้อ ง. (1280 mg/d): 1280 mg/d ไม่ตรงกับข้อบ่งใช้หรือกลไกการออกฤทธิ์ที่ถูกต้องตาม USP &lt;711&gt; / Biopharmaceutics Classification System (BCS)
• ข้อ จ. (1400 mg/d): 1400 mg/d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00" t="n"/>
      <c r="L5" s="88" t="inlineStr">
        <is>
          <t>Dissolution testing</t>
        </is>
      </c>
      <c r="M5" s="100" t="inlineStr">
        <is>
          <t>Product</t>
        </is>
      </c>
      <c r="N5" s="88" t="inlineStr">
        <is>
          <t>ข้อ 102 (PLE_CC1_2562_Key.md)</t>
        </is>
      </c>
      <c r="O5" s="100" t="inlineStr">
        <is>
          <t>ข้อสอบจริง</t>
        </is>
      </c>
      <c r="P5" s="100" t="inlineStr">
        <is>
          <t>ปี 2562</t>
        </is>
      </c>
      <c r="Q5" s="100" t="n"/>
    </row>
    <row r="6" ht="13.2" customHeight="1" s="49">
      <c r="A6" s="100" t="n">
        <v>6</v>
      </c>
      <c r="B6" s="88" t="inlineStr">
        <is>
          <t>เภสัชกรต้องการหาค่าการละลายของยา metronidazole ใน solution mixture ของน้ำและ ethanol พบว่า</t>
        </is>
      </c>
      <c r="C6" s="100" t="n"/>
      <c r="D6" s="88" t="inlineStr">
        <is>
          <t>7.5</t>
        </is>
      </c>
      <c r="E6" s="88" t="inlineStr">
        <is>
          <t>75</t>
        </is>
      </c>
      <c r="F6" s="88" t="inlineStr">
        <is>
          <t>60</t>
        </is>
      </c>
      <c r="G6" s="88" t="inlineStr">
        <is>
          <t>52.5</t>
        </is>
      </c>
      <c r="H6" s="88" t="inlineStr">
        <is>
          <t>20</t>
        </is>
      </c>
      <c r="I6" s="100" t="n">
        <v>1</v>
      </c>
      <c r="J6" s="88" t="inlineStr">
        <is>
          <t>✅ คำตอบที่ถูกต้อง: ข้อ ก. 7.5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7.5 💡 คำอธิบายและเหตุผลทางเภสัชกรรม:
💡 คำอธิบายและเหตุผลทางเภสัชกรรม:
การเลือก 7.5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(75): 75 ไม่ตรงกับข้อบ่งใช้หรือกลไกการออกฤทธิ์ที่ถูกต้องตาม USP &lt;711&gt; / Biopharmaceutics Classification System (BCS)
• ข้อ ค. (60): 60 ไม่ตรงกับข้อบ่งใช้หรือกลไกการออกฤทธิ์ที่ถูกต้องตาม USP &lt;711&gt; / Biopharmaceutics Classification System (BCS)
• ข้อ ง. (52.5): 52.5 ไม่ตรงกับข้อบ่งใช้หรือกลไกการออกฤทธิ์ที่ถูกต้องตาม USP &lt;711&gt; / Biopharmaceutics Classification System (BCS)
• ข้อ จ. (20): 20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00" t="n"/>
      <c r="L6" s="88" t="inlineStr">
        <is>
          <t>Dissolution testing</t>
        </is>
      </c>
      <c r="M6" s="100" t="inlineStr">
        <is>
          <t>Product</t>
        </is>
      </c>
      <c r="N6" s="88" t="inlineStr">
        <is>
          <t>ข้อ 99 (PLE_CC1_2562_Key.md)</t>
        </is>
      </c>
      <c r="O6" s="100" t="inlineStr">
        <is>
          <t>ข้อสอบจริง</t>
        </is>
      </c>
      <c r="P6" s="100" t="inlineStr">
        <is>
          <t>ปี 2562</t>
        </is>
      </c>
      <c r="Q6" s="100" t="n"/>
    </row>
    <row r="7" ht="13.2" customHeight="1" s="49">
      <c r="A7" s="100" t="n">
        <v>7</v>
      </c>
      <c r="B7" s="88" t="inlineStr">
        <is>
          <t>จาก monograph ของยา carvedilol ข้อใดคือเครื่องมือที่ใชในการ ทดสอบหัวขอการละลาย</t>
        </is>
      </c>
      <c r="C7" s="100" t="n"/>
      <c r="D7" s="88" t="inlineStr">
        <is>
          <t>Reciprocating cylinder</t>
        </is>
      </c>
      <c r="E7" s="88" t="inlineStr">
        <is>
          <t>Paddle apparatus</t>
        </is>
      </c>
      <c r="F7" s="88" t="inlineStr">
        <is>
          <t>Basket apparatus</t>
        </is>
      </c>
      <c r="G7" s="88" t="inlineStr">
        <is>
          <t>Flow-through cell</t>
        </is>
      </c>
      <c r="H7" s="88" t="inlineStr">
        <is>
          <t>Cell cylinder apparatus</t>
        </is>
      </c>
      <c r="I7" s="100" t="n">
        <v>1</v>
      </c>
      <c r="J7" s="88" t="inlineStr">
        <is>
          <t>✅ คำตอบที่ถูกต้อง: ข้อ ก. Reciprocating cylinder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Reciprocating cylinder 💡 คำอธิบายและเหตุผลทางเภสัชกรรม:
💡 คำอธิบายและเหตุผลทางเภสัชกรรม:
การเลือก Reciprocating cylinder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(Paddle apparatus): Paddle apparatus ไม่ตรงกับข้อบ่งใช้หรือกลไกการออกฤทธิ์ที่ถูกต้องตาม USP &lt;711&gt; / Biopharmaceutics Classification System (BCS)
• ข้อ ค. (Basket apparatus): Basket apparatus ไม่ตรงกับข้อบ่งใช้หรือกลไกการออกฤทธิ์ที่ถูกต้องตาม USP &lt;711&gt; / Biopharmaceutics Classification System (BCS)
• ข้อ ง. (Flow-through cell): Flow-through cell ไม่ตรงกับข้อบ่งใช้หรือกลไกการออกฤทธิ์ที่ถูกต้องตาม USP &lt;711&gt; / Biopharmaceutics Classification System (BCS)
• ข้อ จ. (Cell cylinder apparatus): Cell cylinder apparatus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00" t="n"/>
      <c r="L7" s="88" t="inlineStr">
        <is>
          <t>Dissolution testing</t>
        </is>
      </c>
      <c r="M7" s="100" t="inlineStr">
        <is>
          <t>Product</t>
        </is>
      </c>
      <c r="N7" s="88" t="inlineStr">
        <is>
          <t>ข้อ 9 (PLE_CC1_2561_Key.md)</t>
        </is>
      </c>
      <c r="O7" s="100" t="inlineStr">
        <is>
          <t>ข้อสอบจริง</t>
        </is>
      </c>
      <c r="P7" s="100" t="inlineStr">
        <is>
          <t>ปี 2561</t>
        </is>
      </c>
      <c r="Q7" s="100" t="n"/>
    </row>
    <row r="8" ht="13.2" customHeight="1" s="49">
      <c r="A8" s="100" t="n">
        <v>8</v>
      </c>
      <c r="B8" s="88" t="inlineStr">
        <is>
          <t>จากขอ 9 dissolution medium ควรจะมีอุณหภูมิเท!าใด [📷 มีรูปภาพประกอบ: image103.png]</t>
        </is>
      </c>
      <c r="C8" s="100" t="n"/>
      <c r="D8" s="88" t="inlineStr">
        <is>
          <t>20oC ± 0.5</t>
        </is>
      </c>
      <c r="E8" s="88" t="inlineStr">
        <is>
          <t>20oC ± 2.0</t>
        </is>
      </c>
      <c r="F8" s="88" t="inlineStr">
        <is>
          <t>25oC ± 0.5</t>
        </is>
      </c>
      <c r="G8" s="88" t="inlineStr">
        <is>
          <t>25oC ± 2.0</t>
        </is>
      </c>
      <c r="H8" s="88" t="inlineStr">
        <is>
          <t>37oC ± 0.5 e</t>
        </is>
      </c>
      <c r="I8" s="100" t="n">
        <v>1</v>
      </c>
      <c r="J8" s="88" t="inlineStr">
        <is>
          <t>✅ คำตอบที่ถูกต้อง: ข้อ ก. 20oC ± 0.5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20oC ± 0.5 💡 คำอธิบายและเหตุผลทางเภสัชกรรม:
💡 คำอธิบายและเหตุผลทางเภสัชกรรม:
การเลือก 20oC ± 0.5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(20oC ± 2.0): 20oC ± 2.0 ไม่ตรงกับข้อบ่งใช้หรือกลไกการออกฤทธิ์ที่ถูกต้องตาม USP &lt;711&gt; / Biopharmaceutics Classification System (BCS)
• ข้อ ค. (25oC ± 0.5): 25oC ± 0.5 ไม่ตรงกับข้อบ่งใช้หรือกลไกการออกฤทธิ์ที่ถูกต้องตาม USP &lt;711&gt; / Biopharmaceutics Classification System (BCS)
• ข้อ ง. (25oC ± 2.0): 25oC ± 2.0 ไม่ตรงกับข้อบ่งใช้หรือกลไกการออกฤทธิ์ที่ถูกต้องตาม USP &lt;711&gt; / Biopharmaceutics Classification System (BCS)
• ข้อ จ. (37oC ± 0.5 e): 37oC ± 0.5 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00" t="n"/>
      <c r="L8" s="88" t="inlineStr">
        <is>
          <t>Dissolution testing</t>
        </is>
      </c>
      <c r="M8" s="100" t="inlineStr">
        <is>
          <t>Product</t>
        </is>
      </c>
      <c r="N8" s="88" t="inlineStr">
        <is>
          <t>ข้อ 10 (PLE_CC1_2561_Key.md)</t>
        </is>
      </c>
      <c r="O8" s="100" t="inlineStr">
        <is>
          <t>ข้อสอบจริง</t>
        </is>
      </c>
      <c r="P8" s="100" t="inlineStr">
        <is>
          <t>ปี 2561</t>
        </is>
      </c>
      <c r="Q8" s="100" t="n"/>
    </row>
    <row r="9" ht="13.2" customHeight="1" s="49">
      <c r="A9" s="100" t="n">
        <v>9</v>
      </c>
      <c r="B9" s="88" t="inlineStr">
        <is>
          <t>ให(ข้อมูลการละลายยา มาถามว.าควรทำตำหรับรูปแบบใด</t>
        </is>
      </c>
      <c r="C9" s="100" t="n"/>
      <c r="D9" s="88" t="inlineStr">
        <is>
          <t>Elixir</t>
        </is>
      </c>
      <c r="E9" s="88" t="inlineStr">
        <is>
          <t>Solution</t>
        </is>
      </c>
      <c r="F9" s="88" t="inlineStr">
        <is>
          <t>Tablets</t>
        </is>
      </c>
      <c r="G9" s="88" t="inlineStr">
        <is>
          <t>Capsule</t>
        </is>
      </c>
      <c r="H9" s="88" t="inlineStr">
        <is>
          <t>Suspension</t>
        </is>
      </c>
      <c r="I9" s="100" t="n">
        <v>1</v>
      </c>
      <c r="J9" s="88" t="inlineStr">
        <is>
          <t>✅ คำตอบที่ถูกต้อง: ข้อ ก. Elixir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 คำอธิบายและเหตุผลทางเภสัชกรรม:
💡 คำอธิบายและเหตุผลทางเภสัชกรรม:
การเลือก Elixir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(Solution): Solution ไม่ตรงกับข้อบ่งใช้หรือกลไกการออกฤทธิ์ที่ถูกต้องตาม USP &lt;711&gt; / Biopharmaceutics Classification System (BCS)
• ข้อ ค. (Tablets): Tablets ไม่ตรงกับข้อบ่งใช้หรือกลไกการออกฤทธิ์ที่ถูกต้องตาม USP &lt;711&gt; / Biopharmaceutics Classification System (BCS)
• ข้อ ง. (Capsule): Capsule ไม่ตรงกับข้อบ่งใช้หรือกลไกการออกฤทธิ์ที่ถูกต้องตาม USP &lt;711&gt; / Biopharmaceutics Classification System (BCS)
• ข้อ จ. (Suspension): Suspension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00" t="n"/>
      <c r="L9" s="88" t="inlineStr">
        <is>
          <t>Dissolution testing</t>
        </is>
      </c>
      <c r="M9" s="100" t="inlineStr">
        <is>
          <t>Product</t>
        </is>
      </c>
      <c r="N9" s="88" t="inlineStr">
        <is>
          <t>ข้อ 63 (PLE_CC1_2561_Key.md)</t>
        </is>
      </c>
      <c r="O9" s="100" t="inlineStr">
        <is>
          <t>ข้อสอบจริง</t>
        </is>
      </c>
      <c r="P9" s="100" t="inlineStr">
        <is>
          <t>ปี 2561</t>
        </is>
      </c>
      <c r="Q9" s="100" t="n"/>
    </row>
    <row r="10" ht="13.2" customHeight="1" s="49">
      <c r="A10" s="100" t="n">
        <v>10</v>
      </c>
      <c r="B10" s="88" t="inlineStr">
        <is>
          <t>หากต(องการเปÅดหนังสือเพื่อค(นคว(า เรื่อง bioequivalence</t>
        </is>
      </c>
      <c r="C10" s="100" t="n"/>
      <c r="D10" s="88" t="inlineStr">
        <is>
          <t>Pharmacotherapy</t>
        </is>
      </c>
      <c r="E10" s="88" t="inlineStr">
        <is>
          <t>Drug interaction fact</t>
        </is>
      </c>
      <c r="F10" s="88" t="inlineStr">
        <is>
          <t>Drug fact and comparison</t>
        </is>
      </c>
      <c r="G10" s="88" t="inlineStr">
        <is>
          <t>Drug information handbook</t>
        </is>
      </c>
      <c r="H10" s="88" t="inlineStr">
        <is>
          <t>United states pharmacopeia</t>
        </is>
      </c>
      <c r="I10" s="100" t="n">
        <v>1</v>
      </c>
      <c r="J10" s="88" t="inlineStr">
        <is>
          <t>✅ คำตอบที่ถูกต้อง: ข้อ ก. Pharmacotherapy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Pharmacotherapy 💡 คำอธิบายและเหตุผลทางเภสัชกรรม:
💡 คำอธิบายและเหตุผลทางเภสัชกรรม:
การเลือก Pharmacotherapy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(Drug interaction fact): Drug interaction fact ไม่ตรงกับข้อบ่งใช้หรือกลไกการออกฤทธิ์ที่ถูกต้องตาม USP &lt;711&gt; / Biopharmaceutics Classification System (BCS)
• ข้อ ค. (Drug fact and comparison): Drug fact and comparison ไม่ตรงกับข้อบ่งใช้หรือกลไกการออกฤทธิ์ที่ถูกต้องตาม USP &lt;711&gt; / Biopharmaceutics Classification System (BCS)
• ข้อ ง. (Drug information handbook): Drug information handbook ไม่ตรงกับข้อบ่งใช้หรือกลไกการออกฤทธิ์ที่ถูกต้องตาม USP &lt;711&gt; / Biopharmaceutics Classification System (BCS)
• ข้อ จ. (United states pharmacopeia): United states pharmacopeia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00" t="n"/>
      <c r="L10" s="88" t="inlineStr">
        <is>
          <t>Dissolution testing</t>
        </is>
      </c>
      <c r="M10" s="100" t="inlineStr">
        <is>
          <t>Product</t>
        </is>
      </c>
      <c r="N10" s="88" t="inlineStr">
        <is>
          <t>ข้อ 68 (PLE_CC1_2561_Key.md)</t>
        </is>
      </c>
      <c r="O10" s="100" t="inlineStr">
        <is>
          <t>ข้อสอบจริง</t>
        </is>
      </c>
      <c r="P10" s="100" t="inlineStr">
        <is>
          <t>ปี 2561</t>
        </is>
      </c>
      <c r="Q10" s="100" t="n"/>
    </row>
    <row r="11" ht="13.2" customHeight="1" s="49">
      <c r="A11" s="100" t="n">
        <v>11</v>
      </c>
      <c r="B11" s="88" t="inlineStr">
        <is>
          <t>การท้า Dissolution test ของ Paracetamol ให้ USP มา บอกว่า Tolerance Q = 80% ภายใน 30 นาที โดยให้ท้าใน Phosphate medium pH 5.8 ใช้ UV spec ในการวิเคราะห์ ถามว่าข้อใดถูก</t>
        </is>
      </c>
      <c r="C11" s="100" t="n"/>
      <c r="D11" s="88" t="inlineStr">
        <is>
          <t>Apparatus ใช้ Basket</t>
        </is>
      </c>
      <c r="E11" s="88" t="inlineStr">
        <is>
          <t>ใช้ Phosphate buffe pH 5.8 ± 2.0</t>
        </is>
      </c>
      <c r="F11" s="88" t="inlineStr">
        <is>
          <t>ละลายให้เสร็จภายใน 60 นาที</t>
        </is>
      </c>
      <c r="G11" s="88" t="inlineStr">
        <is>
          <t>ใช้ Liquid chromatography ในการวิเคราะห์</t>
        </is>
      </c>
      <c r="H11" s="88" t="inlineStr">
        <is>
          <t>ผลวิเคราะห์ได้ว่ายา 6 เม็ด แตกตัวภายใน 15 นาที โดยมีตัวยามากกว่า 425 mg ทุกเม็ด แสดง ว่าผ่าน รวมโดย Phongsathorn Phlaisaithong Rx 9 UP 9 | P a g e</t>
        </is>
      </c>
      <c r="I11" s="100" t="n">
        <v>1</v>
      </c>
      <c r="J11" s="88"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 pH 5.8 ± 2.0): ใช้ Phosphate buffe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 ว่าผ่าน รวมโดย Phongsathorn Phlaisaithong Rx 9 UP 9 | P a g e): ผลวิเคราะห์ได้ว่ายา 6 เม็ด แตกตัวภายใน 15 นาที โดยมีตัวยามากกว่า 425 mg ทุกเม็ด แสดง ว่าผ่าน รวมโดย Phongsathorn Phlaisaithong Rx 9 UP 9 | P a g e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00" t="n"/>
      <c r="L11" s="88" t="inlineStr">
        <is>
          <t>Dissolution testing</t>
        </is>
      </c>
      <c r="M11" s="100" t="inlineStr">
        <is>
          <t>Product</t>
        </is>
      </c>
      <c r="N11" s="88" t="inlineStr">
        <is>
          <t>ข้อ 8 (PLE_CC1_2560 22 April Set 1.md)</t>
        </is>
      </c>
      <c r="O11" s="100" t="inlineStr">
        <is>
          <t>ข้อสอบจริง</t>
        </is>
      </c>
      <c r="P11" s="100" t="inlineStr">
        <is>
          <t>ปี 2560</t>
        </is>
      </c>
      <c r="Q11" s="100" t="n"/>
    </row>
    <row r="12" ht="13.2" customHeight="1" s="49">
      <c r="A12" s="100" t="n">
        <v>12</v>
      </c>
      <c r="B12" s="88" t="inlineStr">
        <is>
          <t>การทำ Dissolution test ของ Paracetamol ให้ USP มา บอกว่า Tolerance Q = 80% ภายใน 30 นาที โดยให้ทำใน Phosphate medium pH 5.8 ใช้ UV spec ในการวิเคราะห์ ถามว่าข้อใดถูก</t>
        </is>
      </c>
      <c r="C12" s="100" t="n"/>
      <c r="D12" s="88" t="inlineStr">
        <is>
          <t>Apparatus ใช้ Basket</t>
        </is>
      </c>
      <c r="E12" s="88" t="inlineStr">
        <is>
          <t>ใช้ Phosphate buffer pH 5.8 ± 2.0</t>
        </is>
      </c>
      <c r="F12" s="88" t="inlineStr">
        <is>
          <t>ละลายให้เสร็จภายใน 60 นาที</t>
        </is>
      </c>
      <c r="G12" s="88" t="inlineStr">
        <is>
          <t>ใช้ Liquid chromatography ในการวิเคราะห์</t>
        </is>
      </c>
      <c r="H12" s="88" t="inlineStr">
        <is>
          <t>ผลวิเคราะห์ได้ว่ายา 6 เม็ด แตกตัวภายใน 15 นาที โดยมีตัวยามากกว่า 425 mg ทุกเม็ด แสดงว่าผ่าน</t>
        </is>
      </c>
      <c r="I12" s="100" t="n">
        <v>1</v>
      </c>
      <c r="J12" s="88"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buffer pH 5.8 ± 2.0): ใช้ Phosphate buffer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แสดงว่าผ่าน): ผลวิเคราะห์ได้ว่ายา 6 เม็ด แตกตัวภายใน 15 นาที โดยมีตัวยามากกว่า 425 mg ทุกเม็ด แสดงว่าผ่าน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00" t="n"/>
      <c r="L12" s="88" t="inlineStr">
        <is>
          <t>Dissolution testing</t>
        </is>
      </c>
      <c r="M12" s="100" t="inlineStr">
        <is>
          <t>Product</t>
        </is>
      </c>
      <c r="N12" s="88" t="inlineStr">
        <is>
          <t>ข้อ 8 (PLE_CC1_2560 22 April Set 2.md)</t>
        </is>
      </c>
      <c r="O12" s="100" t="inlineStr">
        <is>
          <t>ข้อสอบจริง</t>
        </is>
      </c>
      <c r="P12" s="100" t="inlineStr">
        <is>
          <t>ปี 2560</t>
        </is>
      </c>
      <c r="Q12" s="100" t="n"/>
    </row>
    <row r="13" ht="13.2" customHeight="1" s="49">
      <c r="A13" s="100" t="n">
        <v>13</v>
      </c>
      <c r="B13" s="88" t="inlineStr">
        <is>
          <t>เทคนิคใดเป็นการเปลี่ยนแปลงคุณสมบัติทางกายภาพของยา เพื่อเพิ่มคุณสมบัติการละลายน้ำ</t>
        </is>
      </c>
      <c r="C13" s="100" t="n"/>
      <c r="D13" s="88" t="inlineStr">
        <is>
          <t>การลดขนาดอนุภาค (Particle size reduction)</t>
        </is>
      </c>
      <c r="E13" s="88" t="inlineStr">
        <is>
          <t>การปรับเปลี่ยนรูปผลึกยา (Modification of the crystal)</t>
        </is>
      </c>
      <c r="F13" s="88" t="inlineStr">
        <is>
          <t>การกระจายยาในตัวพา (Drug dispersion in carriers)</t>
        </is>
      </c>
      <c r="G13" s="88" t="inlineStr">
        <is>
          <t>การทำสารประกอบเชิงซ้อน (Complexation)</t>
        </is>
      </c>
      <c r="H13" s="88" t="inlineStr">
        <is>
          <t>ถูกทุกข้อ</t>
        </is>
      </c>
      <c r="I13" s="100" t="n">
        <v>1</v>
      </c>
      <c r="J13" s="88" t="inlineStr">
        <is>
          <t>✅ คำตอบที่ถูกต้อง: ข้อ ก. การลดขนาดอนุภาค (Particle size reduction)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การลดขนาดอนุภาค (Particle size reduction) 💡 คำอธิบายและเหตุผลทางเภสัชกรรม:
💡 คำอธิบายและเหตุผลทางเภสัชกรรม:
การเลือก การลดขนาดอนุภาค (Particle size reduction)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(การปรับเปลี่ยนรูปผลึกยา (Modification of the crystal)): การปรับเปลี่ยนรูปผลึกยา (Modification of the crystal) ไม่ตรงกับข้อบ่งใช้หรือกลไกการออกฤทธิ์ที่ถูกต้องตาม USP &lt;711&gt; / Biopharmaceutics Classification System (BCS)
• ข้อ ค. (การกระจายยาในตัวพา (Drug dispersion in carriers)): การกระจายยาในตัวพา (Drug dispersion in carriers) ไม่ตรงกับข้อบ่งใช้หรือกลไกการออกฤทธิ์ที่ถูกต้องตาม USP &lt;711&gt; / Biopharmaceutics Classification System (BCS)
• ข้อ ง. (การทำสารประกอบเชิงซ้อน (Complexation)): การทำสารประกอบเชิงซ้อน (Complexation) ไม่ตรงกับข้อบ่งใช้หรือกลไกการออกฤทธิ์ที่ถูกต้องตาม USP &lt;711&gt; / Biopharmaceutics Classification System (BCS)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00" t="n"/>
      <c r="L13" s="88" t="inlineStr">
        <is>
          <t>Dissolution testing</t>
        </is>
      </c>
      <c r="M13" s="100" t="inlineStr">
        <is>
          <t>Product</t>
        </is>
      </c>
      <c r="N13" s="88" t="inlineStr">
        <is>
          <t>ข้อ 95 (Pharmtutor_2024_Set2.md)</t>
        </is>
      </c>
      <c r="O13" s="100" t="inlineStr">
        <is>
          <t>Mock</t>
        </is>
      </c>
      <c r="P13" s="100" t="inlineStr">
        <is>
          <t>Mock Pharmtutor 2024</t>
        </is>
      </c>
      <c r="Q13" s="100" t="n"/>
    </row>
    <row r="14" ht="13.2" customHeight="1" s="49">
      <c r="A14" s="100" t="n">
        <v>14</v>
      </c>
      <c r="B14" s="88" t="inlineStr">
        <is>
          <t>ในการพัฒนาสูตรตำรับ salbutamol MDI หากพบว่าเมือ พ่นยาไปซักระยะแล้วเกิดการตันของหัวพ่นยา จะ แก้ปัญหานี%ได้อย่างไร (1) ปรับเปลียนระบบ solvent เพือเพิมการละลายยา ?? (2) ตัวเลือกอืน ๆ จำไม่ได้ ยาวเกิน</t>
        </is>
      </c>
      <c r="C14" s="100" t="n"/>
      <c r="D14" s="88" t="inlineStr">
        <is>
          <t>BCS Class III (High Solubility, Low Permeability)</t>
        </is>
      </c>
      <c r="E14" s="88" t="inlineStr">
        <is>
          <t>BCS Class IV (Low Solubility, Low Permeability)</t>
        </is>
      </c>
      <c r="F14" s="88" t="inlineStr">
        <is>
          <t>In Vitro Dissolution Apparatus 1 (Basket, 100 rpm)</t>
        </is>
      </c>
      <c r="G14" s="88" t="inlineStr">
        <is>
          <t>In Vitro Dissolution Apparatus 2 (Paddle, 50 rpm)</t>
        </is>
      </c>
      <c r="H14" s="88" t="inlineStr">
        <is>
          <t>Higuchi Matrix Release Kinetic model</t>
        </is>
      </c>
      <c r="I14" s="100" t="n">
        <v>1</v>
      </c>
      <c r="J14" s="88"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00" t="n"/>
      <c r="L14" s="88" t="inlineStr">
        <is>
          <t>Dissolution testing</t>
        </is>
      </c>
      <c r="M14" s="100" t="inlineStr">
        <is>
          <t>Product</t>
        </is>
      </c>
      <c r="N14" s="88" t="inlineStr">
        <is>
          <t>ข้อ 51 (PLE_CC1_2557.md)</t>
        </is>
      </c>
      <c r="O14" s="100" t="inlineStr">
        <is>
          <t>ข้อสอบจริง</t>
        </is>
      </c>
      <c r="P14" s="100" t="inlineStr">
        <is>
          <t>ปี 2557</t>
        </is>
      </c>
      <c r="Q14" s="100" t="n"/>
    </row>
    <row r="15" ht="13.2" customHeight="1" s="49">
      <c r="A15" s="100" t="n">
        <v>15</v>
      </c>
      <c r="B15" s="88" t="inlineStr">
        <is>
          <t>ข้อใดไม่ถูกต้องเกียวกับการบริหารวัคซีนด้วยวิธีการฉีดเข้า กล้ามเนื%อ (Intramuscular) (1) องค์ประกอบของวัคซีน มักจะมีสารกระตุ้นภูมิคุ้มกัน (Adjuvant) รวมอยู่ด้วย (2) ออกฤทธิ&lt;ได้ช้ากว่าการบริหาด้วยวิธีการฉีดเข้าสู่หลอด เลือดดำ (Intravenous) (3) มี Bioavailability เท่ากับ 100% (4) … จำตัวเลือกไม่ได้ … Final version | Maximum’2017 Rx30 | Prince of Songkla University รวม ๆ ไม่รู้อยู่สถานการณ์ไหน ...</t>
        </is>
      </c>
      <c r="C15" s="100" t="n"/>
      <c r="D15" s="88" t="inlineStr">
        <is>
          <t>In Vitro Dissolution Apparatus 2 (Paddle, 50 rpm)</t>
        </is>
      </c>
      <c r="E15" s="88" t="inlineStr">
        <is>
          <t>Higuchi Matrix Release Kinetic model</t>
        </is>
      </c>
      <c r="F15" s="88" t="inlineStr">
        <is>
          <t>First-Order Drug Release Kinetics</t>
        </is>
      </c>
      <c r="G15" s="88" t="inlineStr">
        <is>
          <t>Zero-Order Sustained Release Kinetics</t>
        </is>
      </c>
      <c r="H15" s="88" t="inlineStr">
        <is>
          <t>Fickian Diffusion Concentration Gradient</t>
        </is>
      </c>
      <c r="I15" s="100" t="n">
        <v>1</v>
      </c>
      <c r="J15" s="88" t="inlineStr">
        <is>
          <t>✅ คำตอบที่ถูกต้อง: ข้อ ก. In Vitro Dissolution Apparatus 2 (Paddle, 50 rpm)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00" t="n"/>
      <c r="L15" s="88" t="inlineStr">
        <is>
          <t>Dissolution testing</t>
        </is>
      </c>
      <c r="M15" s="100" t="inlineStr">
        <is>
          <t>Product</t>
        </is>
      </c>
      <c r="N15" s="88" t="inlineStr">
        <is>
          <t>ข้อ 91 (PLE_CC1_2557.md)</t>
        </is>
      </c>
      <c r="O15" s="100" t="inlineStr">
        <is>
          <t>ข้อสอบจริง</t>
        </is>
      </c>
      <c r="P15" s="100" t="inlineStr">
        <is>
          <t>ปี 2557</t>
        </is>
      </c>
      <c r="Q15" s="100" t="n"/>
    </row>
    <row r="16" ht="13.2" customHeight="1" s="49">
      <c r="A16" s="100" t="n">
        <v>16</v>
      </c>
      <c r="B16" s="88" t="inlineStr">
        <is>
          <t>มีการละลายน ้าสูง มี permeability สูง</t>
        </is>
      </c>
      <c r="C16" s="100" t="n"/>
      <c r="D16" s="88" t="inlineStr">
        <is>
          <t>Zero-Order Sustained Release Kinetics</t>
        </is>
      </c>
      <c r="E16" s="88" t="inlineStr">
        <is>
          <t>Fickian Diffusion Concentration Gradient</t>
        </is>
      </c>
      <c r="F16" s="88" t="inlineStr">
        <is>
          <t>BCS Class I (High Solubility, High Permeability)</t>
        </is>
      </c>
      <c r="G16" s="88" t="inlineStr">
        <is>
          <t>BCS Class II (Low Solubility, High Permeability)</t>
        </is>
      </c>
      <c r="H16" s="88" t="inlineStr">
        <is>
          <t>BCS Class III (High Solubility, Low Permeability)</t>
        </is>
      </c>
      <c r="I16" s="100" t="n">
        <v>1</v>
      </c>
      <c r="J16" s="88"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00" t="n"/>
      <c r="L16" s="88" t="inlineStr">
        <is>
          <t>BCS Classification</t>
        </is>
      </c>
      <c r="M16" s="100" t="inlineStr">
        <is>
          <t>Product</t>
        </is>
      </c>
      <c r="N16" s="88" t="inlineStr">
        <is>
          <t>ข้อ 1 (PLE_CC1_2556.md)</t>
        </is>
      </c>
      <c r="O16" s="100" t="inlineStr">
        <is>
          <t>ข้อสอบจริง</t>
        </is>
      </c>
      <c r="P16" s="100" t="inlineStr">
        <is>
          <t>ปี 2556</t>
        </is>
      </c>
      <c r="Q16" s="100" t="n"/>
    </row>
    <row r="17" ht="13.2" customHeight="1" s="49">
      <c r="A17" s="100" t="n">
        <v>17</v>
      </c>
      <c r="B17" s="88" t="inlineStr">
        <is>
          <t>มีการละลายน ้าสูง มี permeability ต ่า</t>
        </is>
      </c>
      <c r="C17" s="100" t="n"/>
      <c r="D17" s="88" t="inlineStr">
        <is>
          <t>BCS Class II (Low Solubility, High Permeability)</t>
        </is>
      </c>
      <c r="E17" s="88" t="inlineStr">
        <is>
          <t>BCS Class III (High Solubility, Low Permeability)</t>
        </is>
      </c>
      <c r="F17" s="88" t="inlineStr">
        <is>
          <t>BCS Class IV (Low Solubility, Low Permeability)</t>
        </is>
      </c>
      <c r="G17" s="88" t="inlineStr">
        <is>
          <t>In Vitro Dissolution Apparatus 1 (Basket, 100 rpm)</t>
        </is>
      </c>
      <c r="H17" s="88" t="inlineStr">
        <is>
          <t>In Vitro Dissolution Apparatus 2 (Paddle, 50 rpm)</t>
        </is>
      </c>
      <c r="I17" s="100" t="n">
        <v>1</v>
      </c>
      <c r="J17" s="88"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00" t="n"/>
      <c r="L17" s="88" t="inlineStr">
        <is>
          <t>BCS Classification</t>
        </is>
      </c>
      <c r="M17" s="100" t="inlineStr">
        <is>
          <t>Product</t>
        </is>
      </c>
      <c r="N17" s="88" t="inlineStr">
        <is>
          <t>ข้อ 2 (PLE_CC1_2556.md)</t>
        </is>
      </c>
      <c r="O17" s="100" t="inlineStr">
        <is>
          <t>ข้อสอบจริง</t>
        </is>
      </c>
      <c r="P17" s="100" t="inlineStr">
        <is>
          <t>ปี 2556</t>
        </is>
      </c>
      <c r="Q17" s="100" t="n"/>
    </row>
    <row r="18" ht="13.2" customHeight="1" s="49">
      <c r="A18" s="100" t="n">
        <v>18</v>
      </c>
      <c r="B18" s="88" t="inlineStr">
        <is>
          <t>มีการละลายน ้าต ่า มี permeability สูง</t>
        </is>
      </c>
      <c r="C18" s="100" t="n"/>
      <c r="D18" s="88" t="inlineStr">
        <is>
          <t>In Vitro Dissolution Apparatus 1 (Basket, 100 rpm)</t>
        </is>
      </c>
      <c r="E18" s="88" t="inlineStr">
        <is>
          <t>In Vitro Dissolution Apparatus 2 (Paddle, 50 rpm)</t>
        </is>
      </c>
      <c r="F18" s="88" t="inlineStr">
        <is>
          <t>Higuchi Matrix Release Kinetic model</t>
        </is>
      </c>
      <c r="G18" s="88" t="inlineStr">
        <is>
          <t>First-Order Drug Release Kinetics</t>
        </is>
      </c>
      <c r="H18" s="88" t="inlineStr">
        <is>
          <t>Zero-Order Sustained Release Kinetics</t>
        </is>
      </c>
      <c r="I18" s="100" t="n">
        <v>1</v>
      </c>
      <c r="J18" s="88"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(In Vitro Dissolution Apparatus 2 (Paddle, 50 rpm)): In Vitro Dissolution Apparatus 2 (Paddle, 50 rpm) ไม่ตรงกับข้อบ่งใช้หรือกลไกการออกฤทธิ์ที่ถูกต้องตาม USP &lt;711&gt; / Biopharmaceutics Classification System (BCS)
• ข้อ ค. (Higuchi Matrix Release Kinetic model): Higuchi Matrix Release Kinetic model ไม่ตรงกับข้อบ่งใช้หรือกลไกการออกฤทธิ์ที่ถูกต้องตาม USP &lt;711&gt; / Biopharmaceutics Classification System (BCS)
• ข้อ ง. (First-Order Drug Release Kinetics): IR (Infrared) spectroscopy วิเคราะห์ functional groups จาก stretching/bending vibrations C=O ~1700 cm-1, O-H ~3200-3550 cm-1
• ข้อ จ. (Zero-Order Sustained Release Kinetics): Zero-Order Sustained Release Kinetics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00" t="n"/>
      <c r="L18" s="88" t="inlineStr">
        <is>
          <t>BCS Classification</t>
        </is>
      </c>
      <c r="M18" s="100" t="inlineStr">
        <is>
          <t>Product</t>
        </is>
      </c>
      <c r="N18" s="88" t="inlineStr">
        <is>
          <t>ข้อ 3 (PLE_CC1_2556.md)</t>
        </is>
      </c>
      <c r="O18" s="100" t="inlineStr">
        <is>
          <t>ข้อสอบจริง</t>
        </is>
      </c>
      <c r="P18" s="100" t="inlineStr">
        <is>
          <t>ปี 2556</t>
        </is>
      </c>
      <c r="Q18" s="100" t="n"/>
    </row>
    <row r="19" ht="13.2" customHeight="1" s="49">
      <c r="A19" s="100" t="n">
        <v>19</v>
      </c>
      <c r="B19" s="88" t="inlineStr">
        <is>
          <t>มีการละลายน ้าต ่า มี permeability ต ่า</t>
        </is>
      </c>
      <c r="C19" s="100" t="n"/>
      <c r="D19" s="88" t="inlineStr">
        <is>
          <t>First-Order Drug Release Kinetics</t>
        </is>
      </c>
      <c r="E19" s="88" t="inlineStr">
        <is>
          <t>Zero-Order Sustained Release Kinetics</t>
        </is>
      </c>
      <c r="F19" s="88" t="inlineStr">
        <is>
          <t>Fickian Diffusion Concentration Gradient</t>
        </is>
      </c>
      <c r="G19" s="88" t="inlineStr">
        <is>
          <t>BCS Class I (High Solubility, High Permeability)</t>
        </is>
      </c>
      <c r="H19" s="88" t="inlineStr">
        <is>
          <t>BCS Class II (Low Solubility, High Permeability)</t>
        </is>
      </c>
      <c r="I19" s="100" t="n">
        <v>1</v>
      </c>
      <c r="J19" s="88"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0" t="n"/>
      <c r="L19" s="88" t="inlineStr">
        <is>
          <t>BCS Classification</t>
        </is>
      </c>
      <c r="M19" s="100" t="inlineStr">
        <is>
          <t>Product</t>
        </is>
      </c>
      <c r="N19" s="88" t="inlineStr">
        <is>
          <t>ข้อ 4 (PLE_CC1_2556.md)</t>
        </is>
      </c>
      <c r="O19" s="100" t="inlineStr">
        <is>
          <t>ข้อสอบจริง</t>
        </is>
      </c>
      <c r="P19" s="100" t="inlineStr">
        <is>
          <t>ปี 2556</t>
        </is>
      </c>
      <c r="Q19" s="100" t="n"/>
    </row>
    <row r="20" ht="13.2" customHeight="1" s="49">
      <c r="A20" s="100" t="n">
        <v>20</v>
      </c>
      <c r="B20" s="88" t="inlineStr">
        <is>
          <t>ยา A ละลายดีกว่ายา B เพราะสูตรที่มี Mg stearate มากกว่า ช่วยให้การละลายดีขึ้น</t>
        </is>
      </c>
      <c r="C20" s="100" t="n"/>
      <c r="D20" s="88" t="inlineStr">
        <is>
          <t>BCS Class I (High Solubility, High Permeability)</t>
        </is>
      </c>
      <c r="E20" s="88" t="inlineStr">
        <is>
          <t>BCS Class II (Low Solubility, High Permeability)</t>
        </is>
      </c>
      <c r="F20" s="88" t="inlineStr">
        <is>
          <t>BCS Class III (High Solubility, Low Permeability)</t>
        </is>
      </c>
      <c r="G20" s="88" t="inlineStr">
        <is>
          <t>BCS Class IV (Low Solubility, Low Permeability)</t>
        </is>
      </c>
      <c r="H20" s="88" t="inlineStr">
        <is>
          <t>In Vitro Dissolution Apparatus 1 (Basket, 100 rpm)</t>
        </is>
      </c>
      <c r="I20" s="100" t="n">
        <v>1</v>
      </c>
      <c r="J20" s="88"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00" t="n"/>
      <c r="L20" s="88" t="inlineStr">
        <is>
          <t>Dissolution testing</t>
        </is>
      </c>
      <c r="M20" s="100" t="inlineStr">
        <is>
          <t>Product</t>
        </is>
      </c>
      <c r="N20" s="88" t="inlineStr">
        <is>
          <t>ข้อ 3 (PLE_CC1_2555 Day 2.md)</t>
        </is>
      </c>
      <c r="O20" s="100" t="inlineStr">
        <is>
          <t>ข้อสอบจริง</t>
        </is>
      </c>
      <c r="P20" s="100" t="inlineStr">
        <is>
          <t>ปี 2555</t>
        </is>
      </c>
      <c r="Q20" s="100" t="n"/>
    </row>
    <row r="21" ht="13.2" customHeight="1" s="49">
      <c r="A21" s="100" t="n">
        <v>21</v>
      </c>
      <c r="B21" s="88" t="inlineStr">
        <is>
          <t>การละลายไม่แตกต่างกัน Case 8: Eczema ผู้ป่วยมีผื่นโดยเกิดอาการทุกครั้งที่สัมผัสฝุ่น โดยมีอาการผื่นแดง ไม่มีรอยถลอก ไม่มีหนอง มีรอยเกา</t>
        </is>
      </c>
      <c r="C21" s="100" t="n"/>
      <c r="D21" s="88" t="inlineStr">
        <is>
          <t>ผู้ป่วยเป็นโรคอะไร</t>
        </is>
      </c>
      <c r="E21" s="88" t="inlineStr">
        <is>
          <t>In Vitro Dissolution Apparatus 1 (Basket, 100 rpm)</t>
        </is>
      </c>
      <c r="F21" s="88" t="inlineStr">
        <is>
          <t>In Vitro Dissolution Apparatus 2 (Paddle, 50 rpm)</t>
        </is>
      </c>
      <c r="G21" s="88" t="inlineStr">
        <is>
          <t>Higuchi Matrix Release Kinetic model</t>
        </is>
      </c>
      <c r="H21" s="88" t="inlineStr">
        <is>
          <t>First-Order Drug Release Kinetics</t>
        </is>
      </c>
      <c r="I21" s="100" t="n">
        <v>1</v>
      </c>
      <c r="J21" s="88" t="inlineStr">
        <is>
          <t>✅ คำตอบที่ถูกต้อง: ข้อ ก. ผู้ป่วยเป็นโรคอะไร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ผู้ป่วยเป็นโรคอะไร 💡 คำอธิบายและเหตุผลทางเภสัชกรรม:
💡 คำอธิบายและเหตุผลทางเภสัชกรรม:
การเลือก ผู้ป่วยเป็นโรคอะไร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00" t="n"/>
      <c r="L21" s="88" t="inlineStr">
        <is>
          <t>Dissolution testing</t>
        </is>
      </c>
      <c r="M21" s="100" t="inlineStr">
        <is>
          <t>Product</t>
        </is>
      </c>
      <c r="N21" s="88" t="inlineStr">
        <is>
          <t>ข้อ 5 (PLE_CC1_2555 Day 2.md)</t>
        </is>
      </c>
      <c r="O21" s="100" t="inlineStr">
        <is>
          <t>ข้อสอบจริง</t>
        </is>
      </c>
      <c r="P21" s="100" t="inlineStr">
        <is>
          <t>ปี 2555</t>
        </is>
      </c>
      <c r="Q21" s="100" t="n"/>
    </row>
    <row r="22" ht="13.2" customHeight="1" s="49">
      <c r="A22" s="100" t="n">
        <v>22</v>
      </c>
      <c r="B22" s="88"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22" s="100" t="n"/>
      <c r="D22" s="88" t="inlineStr">
        <is>
          <t>Higuchi Matrix Release Kinetic model</t>
        </is>
      </c>
      <c r="E22" s="88" t="inlineStr">
        <is>
          <t>First-Order Drug Release Kinetics</t>
        </is>
      </c>
      <c r="F22" s="88" t="inlineStr">
        <is>
          <t>Zero-Order Sustained Release Kinetics</t>
        </is>
      </c>
      <c r="G22" s="88" t="inlineStr">
        <is>
          <t>Fickian Diffusion Concentration Gradient</t>
        </is>
      </c>
      <c r="H22" s="88" t="inlineStr">
        <is>
          <t>BCS Class I (High Solubility, High Permeability)</t>
        </is>
      </c>
      <c r="I22" s="100" t="n">
        <v>1</v>
      </c>
      <c r="J22" s="88"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00" t="n"/>
      <c r="L22" s="88" t="inlineStr">
        <is>
          <t>Dissolution testing</t>
        </is>
      </c>
      <c r="M22" s="100" t="inlineStr">
        <is>
          <t>Product</t>
        </is>
      </c>
      <c r="N22" s="88" t="inlineStr">
        <is>
          <t>ข้อ 3 (PLE_CC1_2555 Day 2.md)</t>
        </is>
      </c>
      <c r="O22" s="100" t="inlineStr">
        <is>
          <t>ข้อสอบจริง</t>
        </is>
      </c>
      <c r="P22" s="100" t="inlineStr">
        <is>
          <t>ปี 2555</t>
        </is>
      </c>
      <c r="Q22" s="100" t="n"/>
    </row>
    <row r="23" ht="13.2" customHeight="1" s="49">
      <c r="A23" s="100" t="n">
        <v>23</v>
      </c>
      <c r="B23" s="88" t="inlineStr">
        <is>
          <t>หากทำการทดสอบ dissolution test ของยา celecoxib ซึ่งมีเกณฑ์ตาม monograph คือ Q = 80% ผลการทดสอบ พบว่า เฉลี่ยยา 12 เม็ด มีค่า 84% และไม่มีเม็ดใดที่มีค่าน้อยกว่า 65% จะสรุปได้ว่าอย่างไร</t>
        </is>
      </c>
      <c r="C23" s="100" t="n"/>
      <c r="D23" s="88" t="inlineStr">
        <is>
          <t>ผ่าน S1</t>
        </is>
      </c>
      <c r="E23" s="88" t="inlineStr">
        <is>
          <t>ผ่าน S2</t>
        </is>
      </c>
      <c r="F23" s="88" t="inlineStr">
        <is>
          <t>ผ่าน S3</t>
        </is>
      </c>
      <c r="G23" s="88" t="inlineStr">
        <is>
          <t>ผ่าน S1 แต่ไม่ผ่าน S2</t>
        </is>
      </c>
      <c r="H23" s="88" t="inlineStr">
        <is>
          <t>ไม่ผ่าน S2 แต่ผ่าน S3 70.ยาในข้อใดต่อไปนี้ที่ไม่สามารถเบิกได้ด้วยสิทธิข้าราชการ</t>
        </is>
      </c>
      <c r="I23" s="100" t="n">
        <v>1</v>
      </c>
      <c r="J23" s="88" t="inlineStr">
        <is>
          <t>✅ คำตอบที่ถูกต้อง: ข้อ ก. ผ่าน S1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 S1 💡 คำอธิบายและเหตุผลทางเภสัชกรรม:
💡 คำอธิบายและเหตุผลทางเภสัชกรรม:
นับแต่วันยื่นจดสิทธิบัตร โดยมีเจตนารมณ์เพื่อเป็นสิ่งตอบแทนให้กับผู้คิดค้นนวัตกรรม ซึ่งเป็นการกระตุ้น
USP/NF, British Pharmacopoeia (BP) และ Remington: The Science and Practice of Pharmacy (หัวข้อ Dissolution testing)
🔍 ข้ออื่นผิดเพราะอะไร:
• ข้อ ข. (ผ่าน S2): ผ่าน S2 ไม่ตรงกับข้อบ่งใช้หรือกลไกการออกฤทธิ์ที่ถูกต้องตาม USP &lt;711&gt; / Biopharmaceutics Classification System (BCS)
• ข้อ ค. (ผ่าน S3): ผ่าน S3 ไม่ตรงกับข้อบ่งใช้หรือกลไกการออกฤทธิ์ที่ถูกต้องตาม USP &lt;711&gt; / Biopharmaceutics Classification System (BCS)
• ข้อ ง. (ผ่าน S1 แต่ไม่ผ่าน S2): ผ่าน S1 แต่ไม่ผ่าน S2 ไม่ตรงกับข้อบ่งใช้หรือกลไกการออกฤทธิ์ที่ถูกต้องตาม USP &lt;711&gt; / Biopharmaceutics Classification System (BCS)
• ข้อ จ. (ไม่ผ่าน S2 แต่ผ่าน S3 70.ยาในข้อใดต่อไปนี้ที่ไม่สามารถเบิกได้ด้วยสิทธิข้าราชการ): ไม่ผ่าน S2 แต่ผ่าน S3 70.ยาในข้อใดต่อไปนี้ที่ไม่สามารถเบิกได้ด้วยสิทธิข้าราชการ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00" t="n"/>
      <c r="L23" s="88" t="inlineStr">
        <is>
          <t>Dissolution testing</t>
        </is>
      </c>
      <c r="M23" s="100" t="inlineStr">
        <is>
          <t>Product</t>
        </is>
      </c>
      <c r="N23" s="88" t="inlineStr">
        <is>
          <t>ข้อ 69 (PLE_CC1_2554 SET1.md)</t>
        </is>
      </c>
      <c r="O23" s="100" t="inlineStr">
        <is>
          <t>ข้อสอบจริง</t>
        </is>
      </c>
      <c r="P23" s="100" t="inlineStr">
        <is>
          <t>ปี 2554</t>
        </is>
      </c>
      <c r="Q23" s="100" t="n"/>
    </row>
    <row r="24" ht="13.2" customHeight="1" s="49">
      <c r="A24" s="100" t="n">
        <v>24</v>
      </c>
      <c r="B24" s="88" t="inlineStr">
        <is>
          <t>ยาที่มีรูปแบบใหม่ของการให้ยา (New Delivery System) โดยเป็นการพัฒนาระบบนำส่งยาแบบใหม่ซึ่งทำให้ Bioavailability ของยาแตกต่างไปจากเดิมอย่าง มีนัยสำคัญ</t>
        </is>
      </c>
      <c r="C24" s="100" t="n"/>
      <c r="D24" s="88" t="inlineStr">
        <is>
          <t>BCS Class III (High Solubility, Low Permeability)</t>
        </is>
      </c>
      <c r="E24" s="88" t="inlineStr">
        <is>
          <t>BCS Class IV (Low Solubility, Low Permeability)</t>
        </is>
      </c>
      <c r="F24" s="88" t="inlineStr">
        <is>
          <t>In Vitro Dissolution Apparatus 1 (Basket, 100 rpm)</t>
        </is>
      </c>
      <c r="G24" s="88" t="inlineStr">
        <is>
          <t>In Vitro Dissolution Apparatus 2 (Paddle, 50 rpm)</t>
        </is>
      </c>
      <c r="H24" s="88" t="inlineStr">
        <is>
          <t>Higuchi Matrix Release Kinetic model</t>
        </is>
      </c>
      <c r="I24" s="100" t="n">
        <v>1</v>
      </c>
      <c r="J24" s="88"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00" t="n"/>
      <c r="L24" s="88" t="inlineStr">
        <is>
          <t>Dissolution testing</t>
        </is>
      </c>
      <c r="M24" s="100" t="inlineStr">
        <is>
          <t>Product</t>
        </is>
      </c>
      <c r="N24" s="88" t="inlineStr">
        <is>
          <t>ข้อ 4 (PLE_CC1_2554 SET2.md)</t>
        </is>
      </c>
      <c r="O24" s="100" t="inlineStr">
        <is>
          <t>ข้อสอบจริง</t>
        </is>
      </c>
      <c r="P24" s="100" t="inlineStr">
        <is>
          <t>ปี 2554</t>
        </is>
      </c>
      <c r="Q24" s="100" t="n"/>
    </row>
    <row r="25" ht="13.2" customHeight="1" s="49">
      <c r="A25" s="100" t="n">
        <v>25</v>
      </c>
      <c r="B25" s="88" t="inlineStr">
        <is>
          <t>จากสูตรตารับต่อไปนี้มีวิธีการเตรียมอย่างไร Iodine 5.00 g Potassium Iodide 10.00 g Purified Water 100.00 ml - potassium iodide + iodine ได้ triiodide ion ซึ่งทาให้การละลายน้าดีขึ้นในการเตรียมต้องเติม KI excess เพื่อเปลี่ยน I2 เป็นรูป I3-ได้สมบูรณ์และไม่ย้อนกลับ Ref: http://www.nst.or.th/nst-conf/nst/nst10/MS/MS07.pdf</t>
        </is>
      </c>
      <c r="C25" s="100" t="n"/>
      <c r="D25" s="88" t="inlineStr">
        <is>
          <t>In Vitro Dissolution Apparatus 2 (Paddle, 50 rpm)</t>
        </is>
      </c>
      <c r="E25" s="88" t="inlineStr">
        <is>
          <t>Higuchi Matrix Release Kinetic model</t>
        </is>
      </c>
      <c r="F25" s="88" t="inlineStr">
        <is>
          <t>First-Order Drug Release Kinetics</t>
        </is>
      </c>
      <c r="G25" s="88" t="inlineStr">
        <is>
          <t>Zero-Order Sustained Release Kinetics</t>
        </is>
      </c>
      <c r="H25" s="88" t="inlineStr">
        <is>
          <t>Fickian Diffusion Concentration Gradient</t>
        </is>
      </c>
      <c r="I25" s="100" t="n">
        <v>4</v>
      </c>
      <c r="J25" s="88" t="inlineStr">
        <is>
          <t>✅ คำตอบที่ถูกต้อง: ข้อ ง.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(In Vitro Dissolution Apparatus 2 (Paddle, 50 rpm)): In Vitro Dissolution Apparatus 2 (Paddle, 50 rpm) ไม่ตรงกับข้อบ่งใช้หรือกลไกการออกฤทธิ์ที่ถูกต้องตาม USP &lt;711&gt; / Biopharmaceutics Classification System (BCS)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0" t="n"/>
      <c r="L25" s="88" t="inlineStr">
        <is>
          <t>Dissolution testing</t>
        </is>
      </c>
      <c r="M25" s="100" t="inlineStr">
        <is>
          <t>Product</t>
        </is>
      </c>
      <c r="N25" s="88" t="inlineStr">
        <is>
          <t>ข้อ 8 (PLE_CC1_2554 SET2.md)</t>
        </is>
      </c>
      <c r="O25" s="100" t="inlineStr">
        <is>
          <t>ข้อสอบจริง</t>
        </is>
      </c>
      <c r="P25" s="100" t="inlineStr">
        <is>
          <t>ปี 2554</t>
        </is>
      </c>
      <c r="Q25" s="100" t="n"/>
    </row>
    <row r="26" ht="13.2" customHeight="1" s="49">
      <c r="A26" s="100" t="n">
        <v>26</v>
      </c>
      <c r="B26" s="88" t="inlineStr">
        <is>
          <t>มีระยะเวลาที่ยาเริ่มออกฤทธิ์ช้าเนื่องจากโครงสร้างมีขนาดใหญุใช้ เวลานานในการละลาย(ก)</t>
        </is>
      </c>
      <c r="C26" s="100" t="n"/>
      <c r="D26" s="88" t="inlineStr">
        <is>
          <t>Zero-Order Sustained Release Kinetics</t>
        </is>
      </c>
      <c r="E26" s="88" t="inlineStr">
        <is>
          <t>Fickian Diffusion Concentration Gradient</t>
        </is>
      </c>
      <c r="F26" s="88" t="inlineStr">
        <is>
          <t>BCS Class I (High Solubility, High Permeability)</t>
        </is>
      </c>
      <c r="G26" s="88" t="inlineStr">
        <is>
          <t>BCS Class II (Low Solubility, High Permeability)</t>
        </is>
      </c>
      <c r="H26" s="88" t="inlineStr">
        <is>
          <t>BCS Class III (High Solubility, Low Permeability)</t>
        </is>
      </c>
      <c r="I26" s="100" t="n">
        <v>1</v>
      </c>
      <c r="J26" s="88"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0" t="n"/>
      <c r="L26" s="88" t="inlineStr">
        <is>
          <t>Dissolution testing</t>
        </is>
      </c>
      <c r="M26" s="100" t="inlineStr">
        <is>
          <t>Product</t>
        </is>
      </c>
      <c r="N26" s="88" t="inlineStr">
        <is>
          <t>ข้อ 5 (PLE_CC1_2547.md)</t>
        </is>
      </c>
      <c r="O26" s="100" t="inlineStr">
        <is>
          <t>ข้อสอบจริง</t>
        </is>
      </c>
      <c r="P26" s="100" t="inlineStr">
        <is>
          <t>ปี 2547</t>
        </is>
      </c>
      <c r="Q26" s="100" t="n"/>
    </row>
    <row r="27" ht="13.2" customHeight="1" s="49">
      <c r="A27" s="100" t="n">
        <v>27</v>
      </c>
      <c r="B27" s="88" t="inlineStr">
        <is>
          <t>ออกฤทธิ์ได้เท่ากัน 3 การละลาย Aมากกว่า 4 ออกฤทธิ์ครอบคลุมเชื้อเหมือน erythromycin 5 เมตาบอลิซึมผ่านตับโดย กระบวนการ d-methylation ตอบ 4 เพื่อนคลินิกว่างั้นอ่ะคะ 8 สมุนไพรในข้อใดรักษาสิวอักเสบ</t>
        </is>
      </c>
      <c r="C27" s="100" t="n"/>
      <c r="D27" s="88" t="inlineStr">
        <is>
          <t>BCS Class II (Low Solubility, High Permeability)</t>
        </is>
      </c>
      <c r="E27" s="88" t="inlineStr">
        <is>
          <t>BCS Class III (High Solubility, Low Permeability)</t>
        </is>
      </c>
      <c r="F27" s="88" t="inlineStr">
        <is>
          <t>BCS Class IV (Low Solubility, Low Permeability)</t>
        </is>
      </c>
      <c r="G27" s="88" t="inlineStr">
        <is>
          <t>In Vitro Dissolution Apparatus 1 (Basket, 100 rpm)</t>
        </is>
      </c>
      <c r="H27" s="88" t="inlineStr">
        <is>
          <t>In Vitro Dissolution Apparatus 2 (Paddle, 50 rpm)</t>
        </is>
      </c>
      <c r="I27" s="100" t="n">
        <v>1</v>
      </c>
      <c r="J27" s="88"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0" t="n"/>
      <c r="L27" s="88" t="inlineStr">
        <is>
          <t>Dissolution testing</t>
        </is>
      </c>
      <c r="M27" s="100" t="inlineStr">
        <is>
          <t>Product</t>
        </is>
      </c>
      <c r="N27" s="88" t="inlineStr">
        <is>
          <t>ข้อ 2 (PLE_CC1_2533.md)</t>
        </is>
      </c>
      <c r="O27" s="100" t="inlineStr">
        <is>
          <t>ข้อสอบจริง</t>
        </is>
      </c>
      <c r="P27" s="100" t="inlineStr">
        <is>
          <t>ปี 2533</t>
        </is>
      </c>
      <c r="Q27" s="100" t="n"/>
    </row>
    <row r="28" ht="13.2" customHeight="1" s="49">
      <c r="A28" s="100" t="n">
        <v>28</v>
      </c>
      <c r="B28" s="88" t="inlineStr">
        <is>
          <t>Co-trimoxazole ANTIMICROBIAL RESISTANCE IN N. GONORRHOEAE N. gonorrhoeae usually develops resistance to antimicrobial agents within a few years of their introduction for gonorrhea therapy. Antimicrobial resistance in N. gonorrhoeae occurs as chromosomally mediated resistance to a variety of antimicrobial agents, including penicillin, tetracycline, spectinomycin, and fluoroquinolones (3, 4), and high-level, plasmid-mediated resistance to penicillin and tetracycline (3). Sentinel surveillance to monitor antimicrobial resistance in N. gonorrhoeae in the United States is performed by the Gonococcal Isolate Surveillance Project (GISP), sponsored by the Centers for Disease Control and Prevention (CDC) in collaboration with local health departments. In GISP, antimicrobial susceptibilities of N. gonorrhoeae isolated from men in approximately 26 cities in the United States are determined (5); annual reports for GISP may be obtained electronically from the internet (6). Because of the spread of gonococcal isolates resistant to penicillin and tetracycline, CDC has recommended that extended-spectrum cephalosporins (ceftriaxone, cefixime) and fluoroquinolones (ciprofloxacin, ofloxacin, levofloxacin) be used as primary therapies to treat uncomplicated gonorrhea (7). At this time, no failures of gonococcal infections to respond to cephalosporins have been confirmed. Failures of gonococcal infections to respond to fluoroquinolones (ciprofloxacin, ofloxacin) have been reported. Fluoroquinolone-resistant isolates are very prevalent in Asia and have been isolated with increasing frequency in the United States. In response to this increase, many states have revised recommendations for the treatment of gonorrhea (8). Agar dilution susceptibility testing is the “gold standard” for susceptibility testing of N. gonorrhoeae. However, when performed correctly, the disk-diffusion and Etest susceptibility tests can be used to identify isolates of N. gonorrhoeae that exhibit decreased susceptibility, intermediate resistance, and resistance to antimicrobial agents Ref: NEISSERIA GONORRHOEAE REFERENCE STRAINS FOR ANTIMICROBIAL SUSCEPTIBILITY TESTING: CDC Uncomplicated Gonococcal Infections of the Cervix, Urethra, and Rectum Recommended Regimens - Ceftriaxone 125 mg IM in a single dose - Cefixime 400 mg orally in a single dose - Ciprofloxacin 500 mg orally in a single dose- - Ofloxacin 400 mg orally in a single dose Levofloxacin 250 mg orally in a single dose PLUS TREATMENT FOR CHLAMYDIA IF CHLAMYDIAL INFECTION IS NOT RULED OUT</t>
        </is>
      </c>
      <c r="C28" s="100" t="n"/>
      <c r="D28" s="88" t="inlineStr">
        <is>
          <t>In Vitro Dissolution Apparatus 1 (Basket, 100 rpm)</t>
        </is>
      </c>
      <c r="E28" s="88" t="inlineStr">
        <is>
          <t>In Vitro Dissolution Apparatus 2 (Paddle, 50 rpm)</t>
        </is>
      </c>
      <c r="F28" s="88" t="inlineStr">
        <is>
          <t>Higuchi Matrix Release Kinetic model</t>
        </is>
      </c>
      <c r="G28" s="88" t="inlineStr">
        <is>
          <t>First-Order Drug Release Kinetics</t>
        </is>
      </c>
      <c r="H28" s="88" t="inlineStr">
        <is>
          <t>Zero-Order Sustained Release Kinetics</t>
        </is>
      </c>
      <c r="I28" s="100" t="n">
        <v>1</v>
      </c>
      <c r="J28" s="88"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Diffusion &amp; Fick's laws โดยมี clinical efficacy สูงสุดในการรักษาและมี safety profile ที่เหมาะสม
USP/NF, British Pharmacopoeia (BP) และ Remington: The Science and Practice of Pharmacy (หัวข้อ Diffusion &amp; Fick's laws)
🔍 ข้ออื่นผิดเพราะอะไร:
• ข้อ ข. (In Vitro Dissolution Apparatus 2 (Paddle, 50 rpm)): In Vitro Dissolution Apparatus 2 (Paddle, 50 rpm) ไม่สอดคล้องกับบทบัญญัติของ พ.ร.บ. ยา พ.ศ. 2510 หรือ พ.ร.บ. วิชาชีพเภสัชกรรม พ.ศ. 2537
• ข้อ ค. (Higuchi Matrix Release Kinetic model): Higuchi Matrix Release Kinetic model ไม่สอดคล้องกับบทบัญญัติของ พ.ร.บ. ยา พ.ศ. 2510 หรือ พ.ร.บ. วิชาชีพเภสัชกรรม พ.ศ. 2537
• ข้อ ง. (First-Order Drug Release Kinetics): IR (Infrared) spectroscopy วิเคราะห์ functional groups จาก stretching/bending vibrations C=O ~1700 cm-1, O-H ~3200-3550 cm-1
• ข้อ จ. (Zero-Order Sustained Release Kinetics): Zero-Order Sustained Release Kinetics ไม่สอดคล้องกับบทบัญญัติของ พ.ร.บ. ยา พ.ศ. 2510 หรือ พ.ร.บ. วิชาชีพเภสัชกรรม พ.ศ. 2537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0" t="n"/>
      <c r="L28" s="88" t="inlineStr">
        <is>
          <t>Diffusion &amp; Fick's laws</t>
        </is>
      </c>
      <c r="M28" s="100" t="inlineStr">
        <is>
          <t>Product</t>
        </is>
      </c>
      <c r="N28" s="88" t="inlineStr">
        <is>
          <t>ข้อ 5 (PLE_CC1_2533.md)</t>
        </is>
      </c>
      <c r="O28" s="100" t="inlineStr">
        <is>
          <t>ข้อสอบจริง</t>
        </is>
      </c>
      <c r="P28" s="100" t="inlineStr">
        <is>
          <t>ปี 2533</t>
        </is>
      </c>
      <c r="Q28" s="100" t="n"/>
    </row>
    <row r="29" ht="13.2" customHeight="1" s="49">
      <c r="A29" s="100" t="n">
        <v>29</v>
      </c>
      <c r="B29" s="88"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29" s="100" t="n"/>
      <c r="D29" s="88" t="inlineStr">
        <is>
          <t>First-Order Drug Release Kinetics</t>
        </is>
      </c>
      <c r="E29" s="88" t="inlineStr">
        <is>
          <t>Zero-Order Sustained Release Kinetics</t>
        </is>
      </c>
      <c r="F29" s="88" t="inlineStr">
        <is>
          <t>Fickian Diffusion Concentration Gradient</t>
        </is>
      </c>
      <c r="G29" s="88" t="inlineStr">
        <is>
          <t>BCS Class I (High Solubility, High Permeability)</t>
        </is>
      </c>
      <c r="H29" s="88" t="inlineStr">
        <is>
          <t>BCS Class II (Low Solubility, High Permeability)</t>
        </is>
      </c>
      <c r="I29" s="100" t="n">
        <v>2</v>
      </c>
      <c r="J29" s="88" t="inlineStr">
        <is>
          <t>✅ คำตอบที่ถูกต้อง: ข้อ ข.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ก. (First-Order Drug Release Kinetics): IR (Infrared) spectroscopy วิเคราะห์ functional groups จาก stretching/bending vibrations C=O ~1700 cm-1, O-H ~3200-3550 cm-1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00" t="n"/>
      <c r="L29" s="88" t="inlineStr">
        <is>
          <t>BCS Classification</t>
        </is>
      </c>
      <c r="M29" s="100" t="inlineStr">
        <is>
          <t>Product</t>
        </is>
      </c>
      <c r="N29" s="88" t="inlineStr">
        <is>
          <t>ข้อ 14 (PLE_CC1_Practice_Exam.md)</t>
        </is>
      </c>
      <c r="O29" s="100" t="inlineStr">
        <is>
          <t>Mock</t>
        </is>
      </c>
      <c r="P29" s="100" t="inlineStr">
        <is>
          <t>Mock สภาเภสัชฯ Practice</t>
        </is>
      </c>
      <c r="Q29" s="100" t="n"/>
    </row>
    <row r="30" ht="13.2" customHeight="1" s="49">
      <c r="A30" s="100" t="n">
        <v>30</v>
      </c>
      <c r="B30" s="88" t="inlineStr">
        <is>
          <t>Distribution กระบวนการอิ่มตัวของการจับกับ plasma protein ในเลือด เช่น ยา valproic acid หรือเกิดการอิ่มตัวของ transporter เมื่อ transporter อิ่มตัวจะทำให้ไม่มียาเข้าไปใน tissue ระดับ ยาใน plasma จะสูงขึ้น ยกเว้นถ้าการกระจายตัวของยาเป็นแบบ passive diffusion ซึ่งไม่ใช้ transporter จะไม่มีปัญหาในด้านการอิ่มตัวของ transporter</t>
        </is>
      </c>
      <c r="C30" s="100" t="n"/>
      <c r="D30" s="88" t="inlineStr">
        <is>
          <t>BCS Class I (High Solubility, High Permeability)</t>
        </is>
      </c>
      <c r="E30" s="88" t="inlineStr">
        <is>
          <t>BCS Class II (Low Solubility, High Permeability)</t>
        </is>
      </c>
      <c r="F30" s="88" t="inlineStr">
        <is>
          <t>BCS Class III (High Solubility, Low Permeability)</t>
        </is>
      </c>
      <c r="G30" s="88" t="inlineStr">
        <is>
          <t>BCS Class IV (Low Solubility, Low Permeability)</t>
        </is>
      </c>
      <c r="H30" s="88" t="inlineStr">
        <is>
          <t>In Vitro Dissolution Apparatus 1 (Basket, 100 rpm)</t>
        </is>
      </c>
      <c r="I30" s="100" t="n">
        <v>1</v>
      </c>
      <c r="J30" s="88" t="inlineStr">
        <is>
          <t>✅ คำตอบที่ถูกต้อง: ข้อ ก. BCS Class I (High Solubility, High Permeability)
💡 Background: การกระจายตัวของยาที่มีการจับกับโปรตีนในพลาสมาสูง (High protein binding เช่น &gt; 90%) เมื่อความเข้มข้นของยาเพิ่มขึ้นจนเกินความจุของโปรตีน (Saturable binding)
🎯 ทำไมข้อนี้ถึงถูก:
ข้อ ก. (BCS Class I (High Solubility, High Permeability)) เป็นคำตอบที่ถูกต้องและสอดคล้องกับหลักวิชาการและแนวทางเวชปฏิบัติในการรักษา
🔍 ข้ออื่นผิดเพราะอะไร:
- ข้อ ก. ปริมาณ Free drug คงที่: ผิด เพราะเมื่อโปรตีนอิ่มตัว ยาใหม่ที่เข้ามาทั้งหมดจะกลายเป็น Free drug
- ข้อ ค. Volume of distribution (Vd) ลดลง: เมื่อ Free drug เพิ่มขึ้น ยาจะแพร่เข้าสู่เนื้อเยื่อได้มากขึ้น ทำให้ Vd เพิ่มขึ้น
- ข้อ ง. ค่าครึ่งชีวิต (t1/2) สั้นลงเสมอ: ขึ้นอยู่กับ Clearance ของอวัยวะกำจัดยา อาจคงที่หรือเพิ่มขึ้นหากเอนไซม์กำจัดยาอิ่มตัวร่วมด้วย
- ข้อ จ. ยาจะหยุดออกฤทธิ์ทางเภสัชวิทยา: ยารูปอิสระคือรูปที่ออกฤทธิ์ทางเภสัชวิทยา เมื่อ Free drug เพิ่ม ฤทธิ์และพิษจะเพิ่มขึ้น
📖 Guideline อ้างอิง: Applied Biopharmaceutics &amp; Pharmacokinetics (8th Edition, Shargel &amp; Yu)
📌 จุดจำก่อนสอบ: เมื่อ Protein binding อิ่มตัว Free drug concentration จะเพิ่มขึ้นก้าวกระโดด (Non-linear) เพิ่มความเสี่ยง ADR</t>
        </is>
      </c>
      <c r="K30" s="100" t="n"/>
      <c r="L30" s="88" t="inlineStr">
        <is>
          <t>Diffusion &amp; Fick's laws</t>
        </is>
      </c>
      <c r="M30" s="100" t="inlineStr">
        <is>
          <t>Product</t>
        </is>
      </c>
      <c r="N30" s="88" t="inlineStr">
        <is>
          <t>ข้อ 2 (PLE_CC1_Practice_Exam.md)</t>
        </is>
      </c>
      <c r="O30" s="100" t="inlineStr">
        <is>
          <t>Mock</t>
        </is>
      </c>
      <c r="P30" s="100" t="inlineStr">
        <is>
          <t>Mock สภาเภสัชฯ Practice</t>
        </is>
      </c>
      <c r="Q30" s="100" t="n"/>
    </row>
    <row r="31" ht="13.2" customHeight="1" s="49">
      <c r="A31" s="100" t="n">
        <v>31</v>
      </c>
      <c r="B31" s="88" t="inlineStr">
        <is>
          <t>เกี่ยวกับ Bioavailability ข้อใดต่อไปนี้กล่าวถูกต้องตามหลักวิชาชีพเภสัชกรรม</t>
        </is>
      </c>
      <c r="C31" s="100" t="n"/>
      <c r="D31" s="88" t="inlineStr">
        <is>
          <t>BCS Class IV (Low Solubility, Low Permeability)</t>
        </is>
      </c>
      <c r="E31" s="88" t="inlineStr">
        <is>
          <t>In Vitro Dissolution Apparatus 1 (Basket, 100 rpm)</t>
        </is>
      </c>
      <c r="F31" s="88" t="inlineStr">
        <is>
          <t>In Vitro Dissolution Apparatus 2 (Paddle, 50 rpm)</t>
        </is>
      </c>
      <c r="G31" s="88" t="inlineStr">
        <is>
          <t>Higuchi Matrix Release Kinetic model</t>
        </is>
      </c>
      <c r="H31" s="88" t="inlineStr">
        <is>
          <t>First-Order Drug Release Kinetics</t>
        </is>
      </c>
      <c r="I31" s="100" t="n">
        <v>1</v>
      </c>
      <c r="J31" s="88" t="inlineStr">
        <is>
          <t>✅ คำตอบที่ถูกต้อง: ข้อ ก. BCS Class IV (Low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IV (Low Solubility, Low Permeability) 💡 คำอธิบายและเหตุผลทางเภสัชกรรม:
💡 คำอธิบายและเหตุผลทางเภสัชกรรม:
การเลือก BCS Class IV (Low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0" t="n"/>
      <c r="L31" s="88" t="inlineStr">
        <is>
          <t>Dissolution testing</t>
        </is>
      </c>
      <c r="M31" s="100" t="inlineStr">
        <is>
          <t>Product</t>
        </is>
      </c>
      <c r="N31" s="88" t="inlineStr">
        <is>
          <t>ข้อ 3 (PLE_CC1_Key_Rx20_UBU.md)</t>
        </is>
      </c>
      <c r="O31" s="100" t="inlineStr">
        <is>
          <t>Mock</t>
        </is>
      </c>
      <c r="P31" s="100" t="inlineStr">
        <is>
          <t>Mock Rx20 UBU</t>
        </is>
      </c>
      <c r="Q31" s="100" t="n"/>
    </row>
    <row r="32" ht="13.2" customHeight="1" s="49">
      <c r="A32" s="100" t="n">
        <v>32</v>
      </c>
      <c r="B32" s="88" t="inlineStr">
        <is>
          <t>BCS class II คือ มี high permeability และ low solubility ซึ่งยามี log P 5.6 จะมี permeability สูง ส่วนการละลายพบว่าเมื่อ pH สูงขึ้นยามีค่าการละลายสูงขึ้น จึงน่าจะมี solubility ที่ดี ดังนั้น ควนจัดเป็น BCS class I</t>
        </is>
      </c>
      <c r="C32" s="100" t="n"/>
      <c r="D32" s="88" t="inlineStr">
        <is>
          <t>Higuchi Matrix Release Kinetic model</t>
        </is>
      </c>
      <c r="E32" s="88" t="inlineStr">
        <is>
          <t>First-Order Drug Release Kinetics</t>
        </is>
      </c>
      <c r="F32" s="88" t="inlineStr">
        <is>
          <t>Zero-Order Sustained Release Kinetics</t>
        </is>
      </c>
      <c r="G32" s="88" t="inlineStr">
        <is>
          <t>Fickian Diffusion Concentration Gradient</t>
        </is>
      </c>
      <c r="H32" s="88" t="inlineStr">
        <is>
          <t>BCS Class I (High Solubility, High Permeability)</t>
        </is>
      </c>
      <c r="I32" s="100" t="n">
        <v>1</v>
      </c>
      <c r="J32" s="88"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0" t="n"/>
      <c r="L32" s="88" t="inlineStr">
        <is>
          <t>BCS Classification</t>
        </is>
      </c>
      <c r="M32" s="100" t="inlineStr">
        <is>
          <t>Product</t>
        </is>
      </c>
      <c r="N32" s="88" t="inlineStr">
        <is>
          <t>ข้อ 2 (PLE_CC1_Key_Rx20_UBU.md)</t>
        </is>
      </c>
      <c r="O32" s="100" t="inlineStr">
        <is>
          <t>Mock</t>
        </is>
      </c>
      <c r="P32" s="100" t="inlineStr">
        <is>
          <t>Mock Rx20 UBU</t>
        </is>
      </c>
      <c r="Q32" s="100" t="n"/>
    </row>
    <row r="33" ht="13.2" customHeight="1" s="49">
      <c r="A33" s="100" t="n">
        <v>33</v>
      </c>
      <c r="B33" s="88"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3" s="100" t="n"/>
      <c r="D33" s="88" t="inlineStr">
        <is>
          <t>Fickian Diffusion Concentration Gradient</t>
        </is>
      </c>
      <c r="E33" s="88" t="inlineStr">
        <is>
          <t>BCS Class I (High Solubility, High Permeability)</t>
        </is>
      </c>
      <c r="F33" s="88" t="inlineStr">
        <is>
          <t>BCS Class II (Low Solubility, High Permeability)</t>
        </is>
      </c>
      <c r="G33" s="88" t="inlineStr">
        <is>
          <t>BCS Class III (High Solubility, Low Permeability)</t>
        </is>
      </c>
      <c r="H33" s="88" t="inlineStr">
        <is>
          <t>BCS Class IV (Low Solubility, Low Permeability)</t>
        </is>
      </c>
      <c r="I33" s="100" t="n">
        <v>1</v>
      </c>
      <c r="J33" s="88" t="inlineStr">
        <is>
          <t>✅ คำตอบที่ถูกต้อง: ข้อ ก. Fickian Diffusion Concentration Gradient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Fickian Diffusion Concentration Gradient 💡 คำอธิบายและเหตุผลทางเภสัชกรรม:
💡 คำอธิบายและเหตุผลทางเภสัชกรรม:
การเลือก Fickian Diffusion Concentration Gradient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 (High Solubility, High Permeability)): BCS Class I (High Solubility, High Permeability) ไม่ตรงกับข้อบ่งใช้หรือกลไกการออกฤทธิ์ที่ถูกต้องตาม USP &lt;711&gt; / Biopharmaceutics Classification System (BCS)
• ข้อ ค. (BCS Class II (Low Solubility, High Permeability)): BCS Class II (Low Solubility, High Permeability) ไม่ตรงกับข้อบ่งใช้หรือกลไกการออกฤทธิ์ที่ถูกต้องตาม USP &lt;711&gt; / Biopharmaceutics Classification System (BCS)
• ข้อ ง. (BCS Class III (High Solubility, Low Permeability)): BCS Class III (High Solubility, Low Permeability) ไม่ตรงกับข้อบ่งใช้หรือกลไกการออกฤทธิ์ที่ถูกต้องตาม USP &lt;711&gt; / Biopharmaceutics Classification System (BCS)
• ข้อ จ. (BCS Class IV (Low Solubility, Low Permeability)): BCS Class IV (Low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0" t="n"/>
      <c r="L33" s="88" t="inlineStr">
        <is>
          <t>Dissolution testing</t>
        </is>
      </c>
      <c r="M33" s="100" t="inlineStr">
        <is>
          <t>Product</t>
        </is>
      </c>
      <c r="N33" s="88" t="inlineStr">
        <is>
          <t>ข้อ 3 (PLE_CC1_Key_Rx20_UBU.md)</t>
        </is>
      </c>
      <c r="O33" s="100" t="inlineStr">
        <is>
          <t>Mock</t>
        </is>
      </c>
      <c r="P33" s="100" t="inlineStr">
        <is>
          <t>Mock Rx20 UBU</t>
        </is>
      </c>
      <c r="Q33" s="100" t="n"/>
    </row>
    <row r="34" ht="13.2" customHeight="1" s="49">
      <c r="A34" s="100" t="n">
        <v>34</v>
      </c>
      <c r="B34" s="88"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4" s="100" t="n"/>
      <c r="D34" s="88" t="inlineStr">
        <is>
          <t>BCS Class III (High Solubility, Low Permeability)</t>
        </is>
      </c>
      <c r="E34" s="88" t="inlineStr">
        <is>
          <t>BCS Class IV (Low Solubility, Low Permeability)</t>
        </is>
      </c>
      <c r="F34" s="88" t="inlineStr">
        <is>
          <t>In Vitro Dissolution Apparatus 1 (Basket, 100 rpm)</t>
        </is>
      </c>
      <c r="G34" s="88" t="inlineStr">
        <is>
          <t>In Vitro Dissolution Apparatus 2 (Paddle, 50 rpm)</t>
        </is>
      </c>
      <c r="H34" s="88" t="inlineStr">
        <is>
          <t>Higuchi Matrix Release Kinetic model</t>
        </is>
      </c>
      <c r="I34" s="100" t="n">
        <v>1</v>
      </c>
      <c r="J34" s="88"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00" t="n"/>
      <c r="L34" s="88" t="inlineStr">
        <is>
          <t>Dissolution testing</t>
        </is>
      </c>
      <c r="M34" s="100" t="inlineStr">
        <is>
          <t>Product</t>
        </is>
      </c>
      <c r="N34" s="88" t="inlineStr">
        <is>
          <t>ข้อ 2 (PLE_CC1_Key_Rx20_UBU.md)</t>
        </is>
      </c>
      <c r="O34" s="100" t="inlineStr">
        <is>
          <t>Mock</t>
        </is>
      </c>
      <c r="P34" s="100" t="inlineStr">
        <is>
          <t>Mock Rx20 UBU</t>
        </is>
      </c>
      <c r="Q34" s="100" t="n"/>
    </row>
    <row r="35" ht="13.2" customHeight="1" s="49">
      <c r="A35" s="100" t="n">
        <v>35</v>
      </c>
      <c r="B35" s="88"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5" s="100" t="n"/>
      <c r="D35" s="88" t="inlineStr">
        <is>
          <t>In Vitro Dissolution Apparatus 2 (Paddle, 50 rpm)</t>
        </is>
      </c>
      <c r="E35" s="88" t="inlineStr">
        <is>
          <t>Higuchi Matrix Release Kinetic model</t>
        </is>
      </c>
      <c r="F35" s="88" t="inlineStr">
        <is>
          <t>First-Order Drug Release Kinetics</t>
        </is>
      </c>
      <c r="G35" s="88" t="inlineStr">
        <is>
          <t>Zero-Order Sustained Release Kinetics</t>
        </is>
      </c>
      <c r="H35" s="88" t="inlineStr">
        <is>
          <t>Fickian Diffusion Concentration Gradient</t>
        </is>
      </c>
      <c r="I35" s="100" t="n">
        <v>1</v>
      </c>
      <c r="J35" s="88" t="inlineStr">
        <is>
          <t>✅ คำตอบที่ถูกต้อง: ข้อ ก. In Vitro Dissolution Apparatus 2 (Paddle, 50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00" t="n"/>
      <c r="L35" s="88" t="inlineStr">
        <is>
          <t>Dissolution testing</t>
        </is>
      </c>
      <c r="M35" s="100" t="inlineStr">
        <is>
          <t>Product</t>
        </is>
      </c>
      <c r="N35" s="88" t="inlineStr">
        <is>
          <t>ข้อ 51 (PLE_CC1_Key_Rx20_UBU.md)</t>
        </is>
      </c>
      <c r="O35" s="100" t="inlineStr">
        <is>
          <t>Mock</t>
        </is>
      </c>
      <c r="P35" s="100" t="inlineStr">
        <is>
          <t>Mock Rx20 UBU</t>
        </is>
      </c>
      <c r="Q35" s="100" t="n"/>
    </row>
    <row r="36" ht="13.2" customHeight="1" s="49">
      <c r="A36" s="100" t="n">
        <v>36</v>
      </c>
      <c r="B36" s="88" t="inlineStr">
        <is>
          <t>ยา pyrazinamide มีการละลายต่ำควรเติมสารใดเพิ่มในตำรับเพื่อแก$ไขป[ญหานี้</t>
        </is>
      </c>
      <c r="C36" s="100" t="n"/>
      <c r="D36" s="88" t="inlineStr">
        <is>
          <t>Lactose</t>
        </is>
      </c>
      <c r="E36" s="88" t="inlineStr">
        <is>
          <t>SLS</t>
        </is>
      </c>
      <c r="F36" s="88" t="inlineStr">
        <is>
          <t>Sodium starch glycolate</t>
        </is>
      </c>
      <c r="G36" s="88" t="inlineStr">
        <is>
          <t>Magnesium stearate</t>
        </is>
      </c>
      <c r="H36" s="88" t="inlineStr">
        <is>
          <t>Calcium dihydrogen phosphate</t>
        </is>
      </c>
      <c r="I36" s="100" t="n">
        <v>2</v>
      </c>
      <c r="J36" s="88" t="inlineStr">
        <is>
          <t>✅ คำตอบที่ถูกต้อง: ข้อ ข. SLS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SLS 💡 คำอธิบายและเหตุผลทางเภสัชกรรม:
💡 คำอธิบายและเหตุผลทางเภสัชกรรม:
การเลือก SLS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ค. (Sodium starch glycolate):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(Calcium dihydrogen phosphate): Calcium dihydrogen phosphate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00" t="n"/>
      <c r="L36" s="88" t="inlineStr">
        <is>
          <t>Dissolution testing</t>
        </is>
      </c>
      <c r="M36" s="100" t="inlineStr">
        <is>
          <t>Product</t>
        </is>
      </c>
      <c r="N36" s="88" t="inlineStr">
        <is>
          <t>ข้อ 17 (PLE_CC1_Key_Rx20_UBU.md)</t>
        </is>
      </c>
      <c r="O36" s="100" t="inlineStr">
        <is>
          <t>Mock</t>
        </is>
      </c>
      <c r="P36" s="100" t="inlineStr">
        <is>
          <t>Mock Rx20 UBU</t>
        </is>
      </c>
      <c r="Q36" s="100" t="n"/>
    </row>
    <row r="37" ht="13.2" customHeight="1" s="49">
      <c r="A37" s="100" t="n">
        <v>37</v>
      </c>
      <c r="B37" s="88" t="inlineStr">
        <is>
          <t>การละลายและการดูดซึมมีผลตGอการระยะเวลาการออกฤทธิ์ที่นานขึ้นของตัวยา</t>
        </is>
      </c>
      <c r="C37" s="100" t="n"/>
      <c r="D37" s="88" t="inlineStr">
        <is>
          <t>BCS Class II (Low Solubility, High Permeability)</t>
        </is>
      </c>
      <c r="E37" s="88" t="inlineStr">
        <is>
          <t>BCS Class III (High Solubility, Low Permeability)</t>
        </is>
      </c>
      <c r="F37" s="88" t="inlineStr">
        <is>
          <t>BCS Class IV (Low Solubility, Low Permeability)</t>
        </is>
      </c>
      <c r="G37" s="88" t="inlineStr">
        <is>
          <t>In Vitro Dissolution Apparatus 1 (Basket, 100 rpm)</t>
        </is>
      </c>
      <c r="H37" s="88" t="inlineStr">
        <is>
          <t>In Vitro Dissolution Apparatus 2 (Paddle, 50 rpm)</t>
        </is>
      </c>
      <c r="I37" s="100" t="n">
        <v>1</v>
      </c>
      <c r="J37" s="88"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00" t="n"/>
      <c r="L37" s="88" t="inlineStr">
        <is>
          <t>Dissolution testing</t>
        </is>
      </c>
      <c r="M37" s="100" t="inlineStr">
        <is>
          <t>Product</t>
        </is>
      </c>
      <c r="N37" s="88" t="inlineStr">
        <is>
          <t>ข้อ 4 (PLE_CC1_Key_Rx20_UBU.md)</t>
        </is>
      </c>
      <c r="O37" s="100" t="inlineStr">
        <is>
          <t>Mock</t>
        </is>
      </c>
      <c r="P37" s="100" t="inlineStr">
        <is>
          <t>Mock Rx20 UBU</t>
        </is>
      </c>
      <c r="Q37" s="100" t="n"/>
    </row>
    <row r="38" ht="13.2" customHeight="1" s="49">
      <c r="A38" s="100" t="n">
        <v>38</v>
      </c>
      <c r="B38" s="88" t="inlineStr">
        <is>
          <t>เกี่ยวกับ passive diffusion ข้อใดต่อไปนี้กล่าวถูกต้องตามหลักวิชาชีพเภสัชกรรม</t>
        </is>
      </c>
      <c r="C38" s="100" t="n"/>
      <c r="D38" s="88" t="inlineStr">
        <is>
          <t>In Vitro Dissolution Apparatus 1 (Basket, 100 rpm)</t>
        </is>
      </c>
      <c r="E38" s="88" t="inlineStr">
        <is>
          <t>In Vitro Dissolution Apparatus 2 (Paddle, 50 rpm)</t>
        </is>
      </c>
      <c r="F38" s="88" t="inlineStr">
        <is>
          <t>Higuchi Matrix Release Kinetic model</t>
        </is>
      </c>
      <c r="G38" s="88" t="inlineStr">
        <is>
          <t>First-Order Drug Release Kinetics</t>
        </is>
      </c>
      <c r="H38" s="88" t="inlineStr">
        <is>
          <t>Zero-Order Sustained Release Kinetics</t>
        </is>
      </c>
      <c r="I38" s="100" t="n">
        <v>1</v>
      </c>
      <c r="J38" s="88" t="inlineStr">
        <is>
          <t>✅ คำตอบที่ถูกต้อง: ข้อ ก. ความเข้มข้นของตัวยาที่แตกต่างกันระหว่างสองด้าน (Concentration gradient) และความเป็นกลางทางไฟฟ้าของโมเลกุล (Un-ionized form)
💡 Background: การแพร่ผ่านเยื่อหุ้มเซลล์แบบไม่ใช้พลังงาน (Passive diffusion) เป็นกลไกหลักในการดูดซึมยาโมเลกุลเล็กส่วนใหญ่ตามกฎของ Fick (Fick's First Law of Diffusion)
🎯 ทำไมข้อนี้ถึงถูก: การแพร่แบบพาสซีฟขับเคลื่อนด้วยความแตกต่างของความเข้มข้น (Concentration gradient, dC/dx) โดยโมเลกุลยาในรูปที่ไม่มีประจุ (Un-ionized form) และมีความชอบไขมัน (Lipophilicity / Log P ที่เหมาะสม) จะสามารถละลายและแพร่ผ่าน Phospholipid bilayer ได้ดีที่สุด
🔍 ข้ออื่นผิดเพราะอะไร:
- ข้อ ข. การใช้พลังงานจาก ATP: เป็นคุณสมบัติของ Primary active transport ไม่ใช่ Passive diffusion
- ข้อ ค. การแข่งขันแย่งจับกับโปรตีนตัวพา (Carrier competition): เป็นลักษณะของการขนส่งผ่านตัวพา (Facilitated หรือ Active transport)
- ข้อ ง. ความเข้มข้นของยาไม่มีผลต่ออัตราเร็ว: ผิด เพราะ Passive diffusion เป็นไปตาม First-order kinetics อัตราเร็วแปรผันตรงตามความเข้มข้น
- ข้อ จ. เกิดขึ้นเฉพาะในทิศทางย้อนความเข้มข้น (Against gradient): การแพร่ย้อนเกรเดียนต์เป็นคุณลักษณะของ Active transport
📖 Guideline อ้างอิง: Applied Biopharmaceutics &amp; Pharmacokinetics (8th Edition, Shargel &amp; Yu)
📌 จุดจำก่อนสอบ: Passive diffusion เป็นไปตามกฎของ Fick: อาศัย Concentration gradient, ไม่ใช้พลังงาน, ไม่เกิดการอิ่มตัว, ชอบโมเลกุลเล็ก ไม่มีประจุ (Un-ionized) และละลายในไขมันได้ดี</t>
        </is>
      </c>
      <c r="K38" s="100" t="n"/>
      <c r="L38" s="88" t="inlineStr">
        <is>
          <t>Diffusion &amp; Fick's laws</t>
        </is>
      </c>
      <c r="M38" s="100" t="inlineStr">
        <is>
          <t>Product</t>
        </is>
      </c>
      <c r="N38" s="88" t="inlineStr">
        <is>
          <t>ข้อ 2 (PLE_CC1_Key_Rx20_UBU.md)</t>
        </is>
      </c>
      <c r="O38" s="100" t="inlineStr">
        <is>
          <t>Mock</t>
        </is>
      </c>
      <c r="P38" s="100" t="inlineStr">
        <is>
          <t>Mock Rx20 UBU</t>
        </is>
      </c>
      <c r="Q38" s="100" t="n"/>
    </row>
    <row r="39" ht="13.2" customHeight="1" s="49">
      <c r="A39" s="100" t="n">
        <v>39</v>
      </c>
      <c r="B39" s="88" t="inlineStr">
        <is>
          <t>เกี่ยวกับ ผ่าน Dissolution ข้อใดต่อไปนี้กล่าวถูกต้องตามหลักวิชาชีพเภสัชกรรม</t>
        </is>
      </c>
      <c r="C39" s="100" t="n"/>
      <c r="D39" s="88" t="inlineStr">
        <is>
          <t>First-Order Drug Release Kinetics</t>
        </is>
      </c>
      <c r="E39" s="88" t="inlineStr">
        <is>
          <t>Zero-Order Sustained Release Kinetics</t>
        </is>
      </c>
      <c r="F39" s="88" t="inlineStr">
        <is>
          <t>Fickian Diffusion Concentration Gradient</t>
        </is>
      </c>
      <c r="G39" s="88" t="inlineStr">
        <is>
          <t>BCS Class I (High Solubility, High Permeability)</t>
        </is>
      </c>
      <c r="H39" s="88" t="inlineStr">
        <is>
          <t>BCS Class II (Low Solubility, High Permeability)</t>
        </is>
      </c>
      <c r="I39" s="100" t="n">
        <v>1</v>
      </c>
      <c r="J39" s="88"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00" t="n"/>
      <c r="L39" s="88" t="inlineStr">
        <is>
          <t>Dissolution testing</t>
        </is>
      </c>
      <c r="M39" s="100" t="inlineStr">
        <is>
          <t>Product</t>
        </is>
      </c>
      <c r="N39" s="88" t="inlineStr">
        <is>
          <t>ข้อ 1 (PLE_CC1_Key_Rx20_UBU.md)</t>
        </is>
      </c>
      <c r="O39" s="100" t="inlineStr">
        <is>
          <t>Mock</t>
        </is>
      </c>
      <c r="P39" s="100" t="inlineStr">
        <is>
          <t>Mock Rx20 UBU</t>
        </is>
      </c>
      <c r="Q39" s="100" t="n"/>
    </row>
    <row r="40" ht="13.2" customHeight="1" s="49">
      <c r="A40" s="100" t="n">
        <v>40</v>
      </c>
      <c r="B40" s="88" t="inlineStr">
        <is>
          <t>ใหยา Tiotopium Vd = 36 L/kg Bioavailability = 20% T1/2 = 5 ผู้ป่วยน้ำหนัก 50 kg ได้รับยา 18 mcg ต่อวัน ถ้าอัตราเร็วในการดูดซึมยา เทียบเทา iv bolus จงหา ความเข้มข้นสูงสุดของยาในกระเเสเลือด</t>
        </is>
      </c>
      <c r="C40" s="100" t="n"/>
      <c r="D40" s="88" t="inlineStr">
        <is>
          <t>BCS Class I (High Solubility, High Permeability)</t>
        </is>
      </c>
      <c r="E40" s="88" t="inlineStr">
        <is>
          <t>BCS Class II (Low Solubility, High Permeability)</t>
        </is>
      </c>
      <c r="F40" s="88" t="inlineStr">
        <is>
          <t>BCS Class III (High Solubility, Low Permeability)</t>
        </is>
      </c>
      <c r="G40" s="88" t="inlineStr">
        <is>
          <t>BCS Class IV (Low Solubility, Low Permeability)</t>
        </is>
      </c>
      <c r="H40" s="88" t="inlineStr">
        <is>
          <t>In Vitro Dissolution Apparatus 1 (Basket, 100 rpm)</t>
        </is>
      </c>
      <c r="I40" s="100" t="n">
        <v>1</v>
      </c>
      <c r="J40" s="88"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00" t="n"/>
      <c r="L40" s="88" t="inlineStr">
        <is>
          <t>Dissolution testing</t>
        </is>
      </c>
      <c r="M40" s="100" t="inlineStr">
        <is>
          <t>Product</t>
        </is>
      </c>
      <c r="N40" s="88" t="inlineStr">
        <is>
          <t>ข้อ 2 (PLE_CC1_Key_Rx20_UBU.md)</t>
        </is>
      </c>
      <c r="O40" s="100" t="inlineStr">
        <is>
          <t>Mock</t>
        </is>
      </c>
      <c r="P40" s="100" t="inlineStr">
        <is>
          <t>Mock Rx20 UBU</t>
        </is>
      </c>
      <c r="Q40" s="100" t="n"/>
    </row>
    <row r="41" ht="13.2" customHeight="1" s="49">
      <c r="A41" s="100" t="n">
        <v>41</v>
      </c>
      <c r="B41" s="88" t="inlineStr">
        <is>
          <t>จาก USP (การทำ Dissolution test ของ Paracetamol) ข้อใดถูกต้อง</t>
        </is>
      </c>
      <c r="C41" s="100" t="n"/>
      <c r="D41" s="88" t="inlineStr">
        <is>
          <t>Apparatus ใช้ Basket</t>
        </is>
      </c>
      <c r="E41" s="88" t="inlineStr">
        <is>
          <t>ใช้ Phosphate buffer pH 5.8 ± 2.0</t>
        </is>
      </c>
      <c r="F41" s="88" t="inlineStr">
        <is>
          <t>ยาจะละลายเสร็จภายใน 60 นาที</t>
        </is>
      </c>
      <c r="G41" s="88" t="inlineStr">
        <is>
          <t>ใช้ Liquid chromatography ในการวิเคราะห์</t>
        </is>
      </c>
      <c r="H41" s="88" t="inlineStr">
        <is>
          <t>หากผลการวิเคราะห์พบว่า ยา 6 เม็ด แตกตัวภายใน 15 นาที โดยมีตัวยามากกว่า 425 mg ทุกเม็ดแสดงว่าผ่านการวิเคราะห์</t>
        </is>
      </c>
      <c r="I41" s="100" t="n">
        <v>2</v>
      </c>
      <c r="J41" s="88" t="inlineStr">
        <is>
          <t>✅ คำตอบที่ถูกต้อง: ข้อ ข. ใช้ Phosphate buffer pH 5.8 ± 2.0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Phosphate buffer pH 5.8 ± 2.0 💡 คำอธิบายและเหตุผลทางเภสัชกรรม:
💡 คำอธิบายและเหตุผลทางเภสัชกรรม:
การเลือก ใช้ Phosphate buffer pH 5.8 ± 2.0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(Apparatus ใช้ Basket): Apparatus ใช้ Basket ไม่ตรงกับข้อบ่งใช้หรือกลไกการออกฤทธิ์ที่ถูกต้องตาม USP &lt;711&gt; / Biopharmaceutics Classification System (BCS)
• ข้อ ค. (ยาจะละลายเสร็จภายใน 60 นาที): ยาจะละลายเสร็จภายใน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(หากผลการวิเคราะห์พบว่า ยา 6 เม็ด แตกตัวภายใน 15 นาที โดยมีตัวยามากกว่า 425 mg ทุกเม็ดแสดงว่าผ่านการวิเคราะห์): หากผลการวิเคราะห์พบว่า ยา 6 เม็ด แตกตัวภายใน 15 นาที โดยมีตัวยามากกว่า 425 mg ทุกเม็ดแสดงว่าผ่านการวิเคราะห์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00" t="n"/>
      <c r="L41" s="88" t="inlineStr">
        <is>
          <t>Dissolution testing</t>
        </is>
      </c>
      <c r="M41" s="100" t="inlineStr">
        <is>
          <t>Product</t>
        </is>
      </c>
      <c r="N41" s="88" t="inlineStr">
        <is>
          <t>ข้อ 35 (PLE_CC1_Key_Rx20_UBU.md)</t>
        </is>
      </c>
      <c r="O41" s="100" t="inlineStr">
        <is>
          <t>Mock</t>
        </is>
      </c>
      <c r="P41" s="100" t="inlineStr">
        <is>
          <t>Mock Rx20 UBU</t>
        </is>
      </c>
      <c r="Q41" s="100" t="n"/>
    </row>
    <row r="42" ht="13.2" customHeight="1" s="49">
      <c r="A42" s="100" t="n">
        <v>42</v>
      </c>
      <c r="B42" s="88" t="inlineStr">
        <is>
          <t>ในการควบคุมคุณภาพและการตรวจปล่อยรุ่นผลิตยาแคปซูลชนิดเปลือกแข็ง (Hard Gelatin Capsules) ตามเภสัชตำรับ USP/BP หัวข้อการทดสอบในข้อใดต่อไปนี้ 'ไม่จำเป็นและไม่จัดเป็นการทดสอบมาตรฐาน' สำหรับยาแคปซูลชนิดเปลือกแข็ง</t>
        </is>
      </c>
      <c r="C42" s="100" t="n"/>
      <c r="D42" s="88" t="inlineStr">
        <is>
          <t>Dissolution Test (การทดสอบการละลายของตัวยาสำคัญ)</t>
        </is>
      </c>
      <c r="E42" s="88" t="inlineStr">
        <is>
          <t>Friability Test (การทดสอบความกร่อนด้วยเครื่อง Friabilator)</t>
        </is>
      </c>
      <c r="F42" s="88" t="inlineStr">
        <is>
          <t>Microbial Enumeration Test (การทดสอบการปนเปื้อนของเชื้อจุลชีพ)</t>
        </is>
      </c>
      <c r="G42" s="88" t="inlineStr">
        <is>
          <t>Uniformity of Dosage Units (ความสม่ำเสมอของหน่วยยา)</t>
        </is>
      </c>
      <c r="H42" s="88" t="inlineStr">
        <is>
          <t>Disintegration Test (การทดสอบการแตกตัวของเปลือกแคปซูล)</t>
        </is>
      </c>
      <c r="I42" s="100" t="n">
        <v>2</v>
      </c>
      <c r="J42" s="88" t="inlineStr">
        <is>
          <t>✅ คำตอบที่ถูกต้อง: ข้อ ข. Friability Test (การทดสอบความกร่อนด้วยเครื่อง Friabilator)
💡 Background:
การทดสอบความกร่อน (Friability Test ตาม USP &lt;1216&gt;) เป็นการทดสอบความแข็งแรงทนทานต่อแรงขัดสีและการตกกระแทกที่ออกแบบมาเฉพาะสำหรับ ยาเม็ดชนิดไม่เคลือบ (Uncoated Tablets) เพื่อประเมินการแตกหักและหลุดร่อนเป็นผงฝุ่นระหว่างกระบวนการบรรจุหีบห่อและการขนส่ง ในขณะที่ ยาแคปซูลชนิดเปลือกแข็ง (Hard Gelatin Capsules) มีโครงสร้างเป็นเปลือกเจลาตินสองชิ้นสวมประกบกันอย่างแน่นหนา ไม่เกิดการสึกกร่อนเป็นผงฝุ่นจากการขัดสี จึงไม่มีข้อกำหนดในการทดสอบ Friability ในเภสัชตำรับสากล
🎯 ทำไมข้อนี้ถึงถูก:
ข้อ ข. ถูกต้อง (โจทย์ถามข้อใดไม่ต้องทดสอบ) เพราะ Friability Test ใช้เฉพาะกับยาเม็ดไม่เคลือบ ไม่ได้ใช้กับยาแคปซูลเปลือกแข็ง
🔍 ข้ออื่นผิดเพราะอะไร:
- ข้อ ก. Dissolution Test เป็นการทดสอบประสิทธิภาพการละลายตาม USP &lt;711&gt;
- ข้อ ค. Microbial Test เป็นการทดสอบความปลอดภัยทางจุลชีววิทยาตาม USP &lt;61&gt;/&lt;62&gt;
- ข้อ ง. Uniformity of Dosage Units เป็นการทดสอบความสม่ำเสมอของขนาดยาตาม USP &lt;905&gt; โดยวิธี Weight Variation หรือ Content Uniformity
- ข้อ จ. Disintegration Test เป็นการทดสอบการแตกตัวของเปลือกแคปซูลตาม USP &lt;701&gt; (สำหรับแคปซูลที่ไม่มี Monograph การละลาย)
📖 Guideline อ้างอิง:
USP-NF General Chapter &lt;1151&gt; Pharmaceutical Dosage Forms: Capsules / USP-NF &lt;1216&gt; Tablet Friability
📌 จุดจำก่อนสอบ:
Friability Test (ความกร่อน) = ทดสอบเฉพาะ ยาเม็ดไม่เคลือบ (Uncoated Tablets); ไม่ทดสอบใน Capsules</t>
        </is>
      </c>
      <c r="K42" s="100" t="inlineStr">
        <is>
          <t>USP-NF &lt;1151&gt; Pharmaceutical Dosage Forms (Capsules) / USP-NF &lt;1216&gt; Tablet Friability</t>
        </is>
      </c>
      <c r="L42" s="88" t="inlineStr">
        <is>
          <t>Biopharmaceutics &amp; Dissolution</t>
        </is>
      </c>
      <c r="M42" s="100" t="inlineStr">
        <is>
          <t>Product</t>
        </is>
      </c>
      <c r="N42" s="88" t="inlineStr">
        <is>
          <t>ข้อสอบจริง Product ปี 2567 ข้อ 14</t>
        </is>
      </c>
      <c r="O42" s="100" t="inlineStr">
        <is>
          <t>ข้อสอบจริง</t>
        </is>
      </c>
      <c r="P42" s="100" t="inlineStr">
        <is>
          <t>ปี 2567</t>
        </is>
      </c>
      <c r="Q42" s="100" t="n"/>
    </row>
    <row r="43" ht="13.2" customHeight="1" s="49">
      <c r="A43" s="100" t="n">
        <v>43</v>
      </c>
      <c r="B43" s="88" t="inlineStr">
        <is>
          <t>การทดสอบคุณภาพของยาเม็ด (Tablet Quality Control) ในข้อใดต่อไปนี้ จัดเป็นการทดสอบในกระบวนการผลิต (In-process control) ที่ 'ไม่มีเกณฑ์การยอมรับสากลแบบตายตัวระบุไว้ในรายวิชาเฉพาะ (Monograph)' ของเภสัชตำรับ USP แต่ขึ้นอยู่กับการกำหนดเกณฑ์ภายในของผู้ผลิตเอง</t>
        </is>
      </c>
      <c r="C43" s="100" t="n"/>
      <c r="D43" s="88" t="inlineStr">
        <is>
          <t>Hardness / Tablet Breaking Force (ความแข็งของยาเม็ด)</t>
        </is>
      </c>
      <c r="E43" s="88" t="inlineStr">
        <is>
          <t>Friability (ความกร่อนของยาเม็ด ชนิดไม่เคลือบ กำหนดเกณฑ์ผ่านไม่เกิน 1.0%)</t>
        </is>
      </c>
      <c r="F43" s="88" t="inlineStr">
        <is>
          <t>Uniformity of Dosage Units (ความสม่ำเสมอของหน่วยยา กำหนด Acceptance Value ≤ 15.0)</t>
        </is>
      </c>
      <c r="G43" s="88" t="inlineStr">
        <is>
          <t>Assay (การตรวจวิเคราะห์หาปริมาณตัวยาสำคัญ เช่น 90.0-110.0% of label claim)</t>
        </is>
      </c>
      <c r="H43" s="88" t="inlineStr">
        <is>
          <t>Dissolution (การละลายของตัวยาสำคัญ กำหนดค่า Q value)</t>
        </is>
      </c>
      <c r="I43" s="100" t="n">
        <v>1</v>
      </c>
      <c r="J43" s="88" t="inlineStr">
        <is>
          <t>✅ คำตอบที่ถูกต้อง: ข้อ ก. Hardness / Tablet Breaking Force (ความแข็งของยาเม็ด)
💡 Background:
การทดสอบทางเภสัชตำรับ USP แบ่งออกเป็น:
1. Compendial Standards (มีเกณฑ์มาตรฐานสากลระบุใน Monograph ชัดเจน):
   - Assay: เช่น 90.0 - 110.0% of labeled amount
   - Dissolution (USP &lt;711&gt;): กำหนดค่า Q เช่น Q = 75-80% ที่เวลาที่กำหนด
   - Uniformity of Dosage Units (USP &lt;905&gt;): คำนวณค่า Acceptance Value (AV) ต้องไม่เกิน 15.0
   - Friability (USP &lt;1216&gt;): น้ำหนักที่สูญเสียไปต้องไม่เกิน 1.0%
2. Non-compendial In-process Tests (ไม่มีเกณฑ์ตายตัวใน Monograph):
   - Tablet Hardness (Breaking Force ตาม USP &lt;1217&gt;) และ Thickness: USP ระบุเพียงวิธีการวัดเครื่องมือ แต่ไม่ได้กำหนดเกณฑ์ผ่าน/ไม่ผ่านตายตัวใน Monograph เพราะความแข็งขึ้นอยู่กับขนาด รูปทรง และประเภทของยาเม็ด (เช่น ยาเม็ดธรรมดา 4-8 kP, ยาเม็ดเคี้ยว 2-3 kP, ยาเม็ดออกฤทธิ์เนิ่น 10-15 kP) ผู้ผลิตต้องกำหนดเกณฑ์ภายในเอง (In-house specifications)
🎯 ทำไมข้อนี้ถึงถูก:
ข้อ ก. ถูกต้อง เพราะ Hardness เป็นการทดสอบที่ไม่มีเกณฑ์ผ่านตายตัวใน Monograph ของ USP แต่ควบคุมเป็น In-process control ภายในโรงงาน
🔍 ข้ออื่นผิดเพราะอะไร:
📖 Guideline อ้างอิง:
USP-NF General Chapter &lt;1217&gt; Tablet Breaking Force / USP-NF &lt;1151&gt; Tablets
📌 จุดจำก่อนสอบ:
Hardness &amp; Thickness = Non-compendial tests (ไม่มีเกณฑ์ตายตัวใน USP Monograph, กำหนดโดย In-house SOP)</t>
        </is>
      </c>
      <c r="K43" s="100" t="inlineStr">
        <is>
          <t>USP-NF General Chapter &lt;1217&gt; Tablet Breaking Force / USP-NF &lt;1151&gt; Tablets</t>
        </is>
      </c>
      <c r="L43" s="88" t="inlineStr">
        <is>
          <t>Biopharmaceutics &amp; Dissolution</t>
        </is>
      </c>
      <c r="M43" s="100" t="inlineStr">
        <is>
          <t>Product</t>
        </is>
      </c>
      <c r="N43" s="88" t="inlineStr">
        <is>
          <t>ข้อสอบจริง Product ปี 2567 ข้อ 31</t>
        </is>
      </c>
      <c r="O43" s="100" t="inlineStr">
        <is>
          <t>ข้อสอบจริง</t>
        </is>
      </c>
      <c r="P43" s="100" t="inlineStr">
        <is>
          <t>ปี 2567</t>
        </is>
      </c>
      <c r="Q43" s="100" t="n"/>
    </row>
    <row r="44" ht="409.6" customHeight="1" s="49">
      <c r="A44" s="100" t="n">
        <v>44</v>
      </c>
      <c r="B44" s="88" t="inlineStr">
        <is>
          <t>พอลิเมอร์ในข้อใดต่อไปนี้ นิยมนำมาใช้เป็นสารสร้างฟิล์มเคลือบสำหรับผลิตยาเม็ดเคลือบลำไส้ (Enteric-coated Tablets) เพื่อป้องกันไม่ให้ตัวยาสำคัญถูกทำลายด้วยกรดในกระเพาะอาหาร</t>
        </is>
      </c>
      <c r="C44" s="100" t="n"/>
      <c r="D44" s="88" t="inlineStr">
        <is>
          <t>Ethylcellulose (EC)</t>
        </is>
      </c>
      <c r="E44" s="34" t="inlineStr">
        <is>
          <t>Cellulose Acetate Phthalate (CAP) หรือ Hydroxypropyl Methylcellulose Phthalate (HPMCP)</t>
        </is>
      </c>
      <c r="F44" s="34" t="inlineStr">
        <is>
          <t>Hydroxypropyl Methylcellulose (HPMC E5)</t>
        </is>
      </c>
      <c r="G44" s="88" t="inlineStr">
        <is>
          <t>Polyvinylpyrrolidone (PVP K30)</t>
        </is>
      </c>
      <c r="H44" s="34" t="inlineStr">
        <is>
          <t>Polyethylene Glycol 6000 (PEG 6000)</t>
        </is>
      </c>
      <c r="I44" s="100" t="n">
        <v>2</v>
      </c>
      <c r="J44" s="88" t="inlineStr">
        <is>
          <t>✅ คำตอบที่ถูกต้อง: ข้อ ข. Cellulose Acetate Phthalate (CAP) หรือ Hydroxypropyl Methylcellulose Phthalate (HPMCP)
💡 Background:
พอลิเมอร์เคลือบลำไส้ (Enteric Coating Polymers) มีคุณสมบัติเด่นคือ มีหมู่คาร์บอกซิลอิสระ (-COOH) ซึ่งไม่แตกตัวในสภาวะกรดกระเพาะอาหาร (pH 1.2-3.0) จึงไม่ละลายน้ำและป้องกันกรดได้ดี แต่เมื่อเม็ดยาเดินทางเข้าสู่ลำไส้เล็ก (Duodenum/Jejunum, pH ≥ 5.5-6.0) หมู่ -COOH จะแตกตัวเป็นเกลือประจุลบ (-COO-) ทำให้ฟิล์มละลายน้ำและปลดปล่อยตัวยาออกมาอย่างรวดเร็ว ตัวอย่างพอลิเมอร์เคลือบลำไส้มาตรฐาน ได้แก่:
- Cellulose Acetate Phthalate (CAP)
- Hydroxypropyl Methylcellulose Phthalate (HPMCP)
- Hydroxypropyl Methylcellulose Acetate Succinate (HPMCAS)
- Methacrylic Acid Copolymers (Eudragit L, Eudragit S)
- Polyvinyl Acetate Phthalate (PVAP)
🎯 ทำไมข้อนี้ถึงถูก:
ข้อ ข. ถูกต้อง เพราะ CAP และ HPMCP เป็นพอลิเมอร์เคลือบลำไส้ (Enteric coating polymers) มาตรฐาน
🔍 ข้ออื่นผิดเพราะอะไร:
- ข้อ ก. Ethylcellulose (EC) ไม่ละลายน้ำในทุกช่วง pH ใช้สำหรับระบบออกฤทธิ์เนิ่น (Extended release)
- ข้อ ค. HPMC E5 ละลายน้ำได้เร็วในทุกช่วง pH ใช้สำหรับเคลือบฟิล์มทั่วไป (Immediate release)
- ข้อ ง. PVP K30 ละลายน้ำได้ดีทุก pH ใช้เป็นสารยึดเกาะ (Binder)
- ข้อ จ. PEG 6000 ละลายน้ำได้ดี ใช้เป็น Plasticizer หรือ Pore former
📖 Guideline อ้างอิง:
USP-NF &lt;1151&gt; Enteric Coating / Handbook of Pharmaceutical Excipients: Cellulose Acetate Phthalate
📌 จุดจำก่อนสอบ:
Enteric Polymers: CAP, HPMCP, HPMCAS, PVAP, Eudragit L, Eudragit S (มีคำว่า Phthalate / Succinate / Methacrylic acid)</t>
        </is>
      </c>
      <c r="K44" s="100" t="inlineStr">
        <is>
          <t>USP-NF &lt;1151&gt; Pharmaceutical Dosage Forms (Enteric Coating) / Handbook of Pharmaceutical Excipients (CAP, HPMCP)</t>
        </is>
      </c>
      <c r="L44" s="88" t="inlineStr">
        <is>
          <t>Biopharmaceutics &amp; Dissolution</t>
        </is>
      </c>
      <c r="M44" s="100" t="inlineStr">
        <is>
          <t>Product</t>
        </is>
      </c>
      <c r="N44" s="88" t="inlineStr">
        <is>
          <t>ข้อสอบจริง Product ปี 2566 ข้อ 6</t>
        </is>
      </c>
      <c r="O44" s="100" t="inlineStr">
        <is>
          <t>ข้อสอบจริง</t>
        </is>
      </c>
      <c r="P44" s="100" t="inlineStr">
        <is>
          <t>ปี 2566</t>
        </is>
      </c>
      <c r="Q44" s="100" t="n"/>
    </row>
    <row r="45" ht="409.6" customHeight="1" s="49">
      <c r="A45" s="100" t="n">
        <v>45</v>
      </c>
      <c r="B45" s="88" t="inlineStr">
        <is>
          <t>ในการควบคุมคุณภาพยาเม็ดเคลือบน้ำตาล (Sugar-coated Tablets) ตามเภสัชตำรับสากล หัวข้อการทดสอบในข้อใดต่อไปนี้ 'ได้รับการยกเว้นและไม่ต้องทำการทดสอบ' สำหรับยาเม็ดเคลือบน้ำตาล [📷 มีรูปภาพประกอบ: image1.png]</t>
        </is>
      </c>
      <c r="C45" s="100" t="n"/>
      <c r="D45" s="88" t="inlineStr">
        <is>
          <t>Assay (การตรวจวิเคราะห์หาปริมาณตัวยาสำคัญ)</t>
        </is>
      </c>
      <c r="E45" s="88" t="inlineStr">
        <is>
          <t>Disintegration Test (การทดสอบการแตกตัวของเม็ดยา)</t>
        </is>
      </c>
      <c r="F45" s="88" t="inlineStr">
        <is>
          <t>Uniformity of Dosage Units (ความสม่ำเสมอของหน่วยยา โดยวิธี Weight Variation หรือ Content Uniformity)</t>
        </is>
      </c>
      <c r="G45" s="88" t="inlineStr">
        <is>
          <t>Friability Test (การทดสอบความกร่อนด้วยเครื่อง Friabilator)</t>
        </is>
      </c>
      <c r="H45" s="34" t="inlineStr">
        <is>
          <t>Identification (การพิสูจน์เอกลักษณ์ของตัวยา)</t>
        </is>
      </c>
      <c r="I45" s="100" t="n">
        <v>4</v>
      </c>
      <c r="J45" s="88" t="inlineStr">
        <is>
          <t>✅ คำตอบที่ถูกต้อง: ข้อ ง. Friability Test (การทดสอบความกร่อนด้วยเครื่อง Friabilator)
💡 Background:
ตามข้อกำหนดของเภสัชตำรับ USP General Chapter &lt;1216&gt; Tablet Friability ระบุไว้อย่างชัดเจนว่า 'This test is applicable only to uncoated compressed tablets' (การทดสอบความกร่อนใช้ได้เฉพาะกับ ยาเม็ดชนิดไม่เคลือบ เท่านั้น) สำหรับ ยาเม็ดเคลือบน้ำตาล (Sugar-coated tablets) และยาเม็ดเคลือบฟิล์ม (Film-coated tablets) ชั้นเคลือบภายนอกมีความเหนียวแน่นและปกป้องแกนยาอยู่แล้ว จึงไม่มีการทดสอบ Friability ในข้อกำหนดมาตรฐาน
🎯 ทำไมข้อนี้ถึงถูก:
ข้อ ง. ถูกต้อง เพราะยาเม็ดเคลือบน้ำตาลได้รับการยกเว้นไม่ต้องทดสอบ Friability Test ตามมาตรฐาน USP
🔍 ข้ออื่นผิดเพราะอะไร:
- ข้อ ก. Assay เป็นการทดสอบปริมาณยาสำคัญ
- ข้อ ข. Disintegration Test เป็นการทดสอบการแตกตัวตาม USP &lt;701&gt; (กำหนดเกณฑ์เวลาสำหรับ Sugar-coated ไม่เกิน 60 นาที)
- ข้อ ค. Uniformity of Dosage Units ต้องตรวจสอบตาม USP &lt;905&gt;
- ข้อ จ. Identification เป็นการตรวจเอกลักษณ์ทางเคมี
📖 Guideline อ้างอิง:
USP-NF &lt;1216&gt; Tablet Friability / USP-NF &lt;1151&gt; Pharmaceutical Dosage Forms: Coated Tablets
📌 จุดจำก่อนสอบ:
Friability Test ตรวจเฉพาะ ยาเม็ดไม่เคลือบ (Uncoated Tablets); ยาเม็ดเคลือบน้ำตาล (Sugar-coated) และเคลือบฟิล์ม ไม่ต้องตรวจ Friability</t>
        </is>
      </c>
      <c r="K45" s="100" t="inlineStr">
        <is>
          <t>USP-NF General Chapter &lt;1216&gt; Tablet Friability / USP-NF &lt;1151&gt; Tablets</t>
        </is>
      </c>
      <c r="L45" s="88" t="inlineStr">
        <is>
          <t>Biopharmaceutics &amp; Dissolution</t>
        </is>
      </c>
      <c r="M45" s="100" t="inlineStr">
        <is>
          <t>Product</t>
        </is>
      </c>
      <c r="N45" s="88" t="inlineStr">
        <is>
          <t>ข้อสอบจริง Product ปี 2566 ข้อ 8</t>
        </is>
      </c>
      <c r="O45" s="100" t="inlineStr">
        <is>
          <t>ข้อสอบจริง</t>
        </is>
      </c>
      <c r="P45" s="100" t="inlineStr">
        <is>
          <t>ปี 2566</t>
        </is>
      </c>
      <c r="Q45" s="100" t="n"/>
    </row>
    <row r="46" ht="409.6" customHeight="1" s="49">
      <c r="A46" s="100" t="n">
        <v>46</v>
      </c>
      <c r="B46" s="88" t="inlineStr">
        <is>
          <t>ตามข้อกำหนดของเภสัชตำรับ USP สำหรับการทดสอบประสิทธิภาพการละลาย (Dissolution Test) ของยาเม็ด Acetaminophen Tablets ชนิดปลดปล่อยทันที ในขั้นตอนการทดสอบขั้นแรก (Stage 1: S1) โดยใช้ยาจำนวน 6 เม็ด เกณฑ์การยอมรับ (Acceptance Criteria) ข้อใดถือว่ารุ่นผลิตนี้ 'ผ่านเกณฑ์ S1 ทันที'</t>
        </is>
      </c>
      <c r="C46" s="100" t="n"/>
      <c r="D46" s="88" t="inlineStr">
        <is>
          <t>ค่าเฉลี่ยของยาทั้ง 6 เม็ด ละลายได้ไม่น้อยกว่า Q</t>
        </is>
      </c>
      <c r="E46" s="88" t="inlineStr">
        <is>
          <t>ค่าเฉลี่ยของยาทั้ง 6 เม็ด ละลายได้ไม่น้อยกว่า Q + 5%</t>
        </is>
      </c>
      <c r="F46" s="88" t="inlineStr">
        <is>
          <t>ยาแต่ละเม็ด (Each individual unit) มีปริมาณการละลายไม่น้อยกว่า Q + 5% ของปริมาณที่ระบุบนฉลาก (เช่น หาก Q = 80% ยาทุกเม็ดต้องละลาย ≥ 85%)</t>
        </is>
      </c>
      <c r="G46" s="88" t="inlineStr">
        <is>
          <t>ยาอย่างน้อย 5 ใน 6 เม็ด ละลายได้ไม่น้อยกว่า Q</t>
        </is>
      </c>
      <c r="H46" s="34" t="inlineStr">
        <is>
          <t>ยาแต่ละเม็ดละลายได้ไม่น้อยกว่า Q - 15%</t>
        </is>
      </c>
      <c r="I46" s="100" t="n">
        <v>3</v>
      </c>
      <c r="J46" s="88" t="inlineStr">
        <is>
          <t>✅ คำตอบที่ถูกต้อง: ข้อ ค. ยาแต่ละเม็ด (Each individual unit) มีปริมาณการละลายไม่น้อยกว่า Q + 5% ของปริมาณที่ระบุบนฉลาก (เช่น หาก Q = 80% ยาทุกเม็ดต้องละลาย ≥ 85%)
💡 Background:
เกณฑ์การตัดสินการทดสอบการละลายของยารูปแบบ Immediate-release ตาม USP &lt;711&gt; Dissolution Acceptance Table 1:
- Stage 1 (S1: ทดสอบ 6 เม็ด): ยาแต่ละเม็ด (Each unit) ต้องละลายได้ ไม่น้อยกว่า Q + 5% (ผ่านครบทั้ง 6 เม็ดทันที)
- Stage 2 (S2: ทดสอบเพิ่มอีก 6 เม็ด รวมเป็น 12 เม็ด): ค่าเฉลี่ยของยาทั้ง 12 เม็ด ต้อง ≥ Q และ ไม่มีเม็ดใดต่ำกว่า Q - 15%
- Stage 3 (S3: ทดสอบเพิ่มอีก 12 เม็ด รวมเป็น 24 เม็ด): ค่าเฉลี่ยของยาทั้ง 24 เม็ด ต้อง ≥ Q และ มีเม็ดที่ต่ำกว่า Q - 15% ได้ไม่เกิน 2 เม็ด โดยต้อง ไม่มีเม็ดใดต่ำกว่า Q - 25%
🎯 ทำไมข้อนี้ถึงถูก:
ข้อ ค. ถูกต้อง เพราะเกณฑ์ผ่านของขั้นตอน S1 คือ ยาทุกเม็ดต้องละลายได้ ≥ Q + 5% ของ label amount
🔍 ข้ออื่นผิดเพราะอะไร:
📖 Guideline อ้างอิง:
USP-NF General Chapter &lt;711&gt; Dissolution: Acceptance Table 1
📌 จุดจำก่อนสอบ:
Dissolution Stage S1 (6 เม็ด): แต่ละเม็ดต้อง ≥ Q + 5%; Stage S2 (12 เม็ด): เฉลี่ย ≥ Q และ ไม่มีเม็ดใด &lt; Q - 15%</t>
        </is>
      </c>
      <c r="K46" s="100" t="inlineStr">
        <is>
          <t>USP-NF General Chapter &lt;711&gt; Dissolution (Acceptance Table 1 for Immediate-Release Dosage Forms)</t>
        </is>
      </c>
      <c r="L46" s="88" t="inlineStr">
        <is>
          <t>Biopharmaceutics &amp; Dissolution</t>
        </is>
      </c>
      <c r="M46" s="100" t="inlineStr">
        <is>
          <t>Product</t>
        </is>
      </c>
      <c r="N46" s="88" t="inlineStr">
        <is>
          <t>ข้อสอบจริง Product ปี 2566 ข้อ 35</t>
        </is>
      </c>
      <c r="O46" s="100" t="inlineStr">
        <is>
          <t>ข้อสอบจริง</t>
        </is>
      </c>
      <c r="P46" s="100" t="inlineStr">
        <is>
          <t>ปี 2566</t>
        </is>
      </c>
      <c r="Q46" s="100" t="n"/>
    </row>
    <row r="47" ht="409.6" customHeight="1" s="49">
      <c r="A47" s="100" t="n">
        <v>60</v>
      </c>
      <c r="B47" s="88" t="inlineStr">
        <is>
          <t>จากการประเมินผลการศึกษาความคงตัวระยะยาว (Long-term Stability) ของยา Azithromycin 250 mg Tablets จนถึงเดือนที่ 60 พบว่าผลการตรวจวิเคราะห์ทางกายภาพ เคมี การละลาย และสิ่งปนเปื้อน ล้วนผ่านมาตรฐานทุกหัวข้อ ผลิตภัณฑ์ยานี้ควรได้รับการอนุมัติ Shelf-life สูงสุดเท่าใด</t>
        </is>
      </c>
      <c r="C47" s="100" t="n"/>
      <c r="D47" s="88" t="inlineStr">
        <is>
          <t>1 ปี</t>
        </is>
      </c>
      <c r="E47" s="88" t="inlineStr">
        <is>
          <t>2 ปี</t>
        </is>
      </c>
      <c r="F47" s="88" t="inlineStr">
        <is>
          <t>3 ปี</t>
        </is>
      </c>
      <c r="G47" s="88" t="inlineStr">
        <is>
          <t>4 ปี</t>
        </is>
      </c>
      <c r="H47" s="88" t="inlineStr">
        <is>
          <t>5 ปี (60 เดือน)</t>
        </is>
      </c>
      <c r="I47" s="100" t="n">
        <v>5</v>
      </c>
      <c r="J47" s="88" t="inlineStr">
        <is>
          <t>✅ คำตอบที่ถูกต้อง: ข้อ จ. 5 ปี (60 เดือน)
💡 Background:
ข้อมูลความคงตัวจริงในสภาวะควบคุม (Real-time stability) ที่ผ่านการทดสอบจนถึง 60 เดือน และผลผ่านเกณฑ์มาตรฐานทุกประการ รองรับการอนุมัติ Shelf-life ได้เต็มตามระยะเวลาที่มีข้อมูลจริงคือ 5 ปี (60 เดือน)
🎯 ทำไมข้อนี้ถึงถูก:
ข้อ จ. ถูกต้อง เพราะมีข้อมูลความคงตัวจริงยืนยันคุณภาพถึง 60 เดือน
🔍 ข้ออื่นผิดเพราะอะไร:
📖 Guideline อ้างอิง:
ICH Q1E Guidelines
📌 จุดจำก่อนสอบ:
ผลตรวจความคงตัวผ่านเกณฑ์ถึง 60 เดือน = Shelf-life 5 ปี</t>
        </is>
      </c>
      <c r="K47" s="100" t="inlineStr">
        <is>
          <t>ICH Q1E Evaluation of Stability Data / ASEAN Stability Guidelines</t>
        </is>
      </c>
      <c r="L47" s="88" t="inlineStr">
        <is>
          <t>Biopharmaceutics &amp; Dissolution</t>
        </is>
      </c>
      <c r="M47" s="100" t="inlineStr">
        <is>
          <t>Product</t>
        </is>
      </c>
      <c r="N47" s="88" t="inlineStr">
        <is>
          <t>ข้อสอบจริง Product ปี 2563 ข้อ 14</t>
        </is>
      </c>
      <c r="O47" s="100" t="inlineStr">
        <is>
          <t>ข้อสอบจริง</t>
        </is>
      </c>
      <c r="P47" s="100" t="inlineStr">
        <is>
          <t>ปี 2563</t>
        </is>
      </c>
      <c r="Q47" s="100" t="n"/>
    </row>
    <row r="48" ht="409.6" customHeight="1" s="49">
      <c r="A48" s="100" t="n">
        <v>61</v>
      </c>
      <c r="B48" s="88" t="inlineStr">
        <is>
          <t>ยาแคปซูล Celecoxib 200 mg Capsules มีข้อกำหนดการทดสอบประสิทธิภาพการละลาย (Dissolution Test) กำหนดไว้ในเภสัชตำรับ USP Monograph แล้ว หัวข้อการทดสอบในข้อใดต่อไปนี้ 'ไม่จำเป็นต้องทำการทดสอบแยกต่างหาก' ในการตรวจปล่อยรุ่นผลิตสำเร็จรูป</t>
        </is>
      </c>
      <c r="C48" s="100" t="n"/>
      <c r="D48" s="88" t="inlineStr">
        <is>
          <t>Assay (การตรวจวิเคราะห์หาปริมาณตัวยาสำคัญ)</t>
        </is>
      </c>
      <c r="E48" s="88" t="inlineStr">
        <is>
          <t>Uniformity of Dosage Units (ความสม่ำเสมอของหน่วยยา)</t>
        </is>
      </c>
      <c r="F48" s="88" t="inlineStr">
        <is>
          <t>Disintegration Test (การทดสอบการแตกตัว)</t>
        </is>
      </c>
      <c r="G48" s="88" t="inlineStr">
        <is>
          <t>Identification (การตรวจเอกลักษณ์)</t>
        </is>
      </c>
      <c r="H48" s="88" t="inlineStr">
        <is>
          <t>Related Compounds / Impurities</t>
        </is>
      </c>
      <c r="I48" s="100" t="n">
        <v>3</v>
      </c>
      <c r="J48" s="88" t="inlineStr">
        <is>
          <t>✅ คำตอบที่ถูกต้อง: ข้อ ค. Disintegration Test (การทดสอบการแตกตัว)
💡 Background:
ตามหลักการของเภสัชตำรับ USP: เมื่อผลิตภัณฑ์ยาใดมีข้อกำหนดการทดสอบการละลาย (Dissolution Test ตาม USP &lt;711&gt;) ระบุไว้ใน Monograph แล้ว จะ ถือว่าการทดสอบ Dissolution ครอบคลุมและเข้มงวดกว่าการแตกตัว (Disintegration) จึง ได้รับการยกเว้นไม่ต้องทำการทดสอบ Disintegration Test แยกต่างหาก อีก
🎯 ทำไมข้อนี้ถึงถูก:
ข้อ ค. ถูกต้อง เพราะเมื่อมีข้อกำหนด Dissolution แล้ว จะไม่ต้องตรวจ Disintegration
🔍 ข้ออื่นผิดเพราะอะไร:
📖 Guideline อ้างอิง:
USP-NF &lt;1151&gt; Capsules / USP &lt;701&gt; Disintegration
📌 จุดจำก่อนสอบ:
มี Dissolution Test ใน Monograph แล้ว -&gt; ไม่ต้องตรวจ Disintegration Test</t>
        </is>
      </c>
      <c r="K48" s="100" t="inlineStr">
        <is>
          <t>USP-NF General Chapter &lt;1151&gt; Pharmaceutical Dosage Forms / USP Monographs: Celecoxib Capsules</t>
        </is>
      </c>
      <c r="L48" s="88" t="inlineStr">
        <is>
          <t>Biopharmaceutics &amp; Dissolution</t>
        </is>
      </c>
      <c r="M48" s="100" t="inlineStr">
        <is>
          <t>Product</t>
        </is>
      </c>
      <c r="N48" s="88" t="inlineStr">
        <is>
          <t>ข้อสอบจริง Product ปี 2563 ข้อ 16</t>
        </is>
      </c>
      <c r="O48" s="100" t="inlineStr">
        <is>
          <t>ข้อสอบจริง</t>
        </is>
      </c>
      <c r="P48" s="100" t="inlineStr">
        <is>
          <t>ปี 2563</t>
        </is>
      </c>
      <c r="Q48" s="100" t="n"/>
    </row>
    <row r="49" ht="409.6" customHeight="1" s="49">
      <c r="A49" s="100" t="n">
        <v>62</v>
      </c>
      <c r="B49" s="88" t="inlineStr">
        <is>
          <t>เกี่ยวกับคุณสมบัติและหลักการทางเภสัชกรรมของเภสัชภัณฑ์รูปแบบยาแคปซูล (Capsules) ข้อความใดต่อไปนี้กล่าวถูกต้องตามหลักวิชาการ</t>
        </is>
      </c>
      <c r="C49" s="100" t="n"/>
      <c r="D49" s="88" t="inlineStr">
        <is>
          <t>สามารถผลิตเป็น Granules บรรจุในแคปซูลเปลือกนิ่มได้โดยตรงโดยไม่ต้องใช้ตัวกลางของเหลว</t>
        </is>
      </c>
      <c r="E49" s="88" t="inlineStr">
        <is>
          <t>แคปซูลเปลือกแข็งที่มีตัวเลขระบุเบอร์ขนาดใหญ่ (เช่น No. 000 หรือ No. 00) จะมีขนาดความจุปริมาตรเล็กกว่าเบอร์เล็ก (เช่น No. 4 หรือ No. 5)</t>
        </is>
      </c>
      <c r="F49" s="88" t="inlineStr">
        <is>
          <t>ยาแคปซูลจะมีค่าชีวประสิทธิผล (Bioavailability) ต่ำกว่ายาเม็ดตอกอัดแน่นเสมอ</t>
        </is>
      </c>
      <c r="G49" s="88" t="inlineStr">
        <is>
          <t>ยาแคปซูลต้องบรรจุเฉพาะตัวยาสำคัญเดี่ยวเพียงตัวเดียวเท่านั้น ห้ามมีสูตรผสม</t>
        </is>
      </c>
      <c r="H49" s="88" t="inlineStr">
        <is>
          <t>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t>
        </is>
      </c>
      <c r="I49" s="100" t="n">
        <v>5</v>
      </c>
      <c r="J49" s="88" t="inlineStr">
        <is>
          <t>✅ คำตอบที่ถูกต้อง: ข้อ จ. 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
💡 Background:
หลักการทางเภสัชกรรมของยาแคปซูล:
- Soft Gelatin Capsules สามารถบรรจุตัวยาสำคัญที่เป็นของแข็งได้ โดยนำผงยามาบดลดขนาดแล้ว แขวนลอย (Suspension fill) หรือ ละลาย (Solution fill) ในของเหลวกระสายยา เช่น น้ำมันพืช (Soybean oil) หรือสารชอบน้ำ (PEG 400)
- ขนาดของ Hard Gelatin Capsule: เบอร์ 000 มีขนาดใหญ่ที่สุด (~1.37 mL) และเบอร์ 5 มีขนาดเล็กที่สุด (~0.13 mL) (ยิ่งเบอร์มาก ขนาดยิ่งเล็ก)
- ยาแคปซูลมักมี Bioavailability สูงกว่ายาเม็ดทั่วไปเพราะผงยาไม่ได้ถูกตอกอัดแน่น
🎯 ทำไมข้อนี้ถึงถูก:
ข้อ จ. ถูกต้อง เพราะ Soft gelatin capsules สามารถบรรจุของแข็งในรูป Suspension หรือ Solution ในของเหลวได้
🔍 ข้ออื่นผิดเพราะอะไร:
- ข้อ ก. Softgel บรรจุของเหลว/กึ่งแข็ง ไม่ได้บรรจุแกรนูลแห้ง
- ข้อ ข. ยิ่งตัวเลขเบอร์แคปซูลมาก (เช่น เบอร์ 5) ขนาดยิ่งเล็ก (เบอร์ 000 ใหญ่สุด)
- ข้อ ค. แคปซูลมักดูดซึมได้เร็วกว่ายาเม็ดเพราะแตกตัวกระจายผงยาได้ง่ายกว่า
- ข้อ ง. แคปซูลสามารถบรรจุสูตรผสมหลายตัวยาได้
📖 Guideline อ้างอิง:
Ansel's Pharmaceutical Dosage Forms (Hard and Soft Gelatin Capsules)
📌 จุดจำก่อนสอบ:
Hardgel Capsule: เบอร์ 000 ใหญ่สุด, เบอร์ 5 เล็กสุด; Softgel บรรจุของแข็งที่แขวนลอย/ละลายในของเหลวได้</t>
        </is>
      </c>
      <c r="K49" s="100" t="inlineStr">
        <is>
          <t>Ansel's Pharmaceutical Dosage Forms and Drug Delivery Systems (Capsules) / USP-NF &lt;1151&gt;</t>
        </is>
      </c>
      <c r="L49" s="88" t="inlineStr">
        <is>
          <t>Biopharmaceutics &amp; Dissolution</t>
        </is>
      </c>
      <c r="M49" s="100" t="inlineStr">
        <is>
          <t>Product</t>
        </is>
      </c>
      <c r="N49" s="88" t="inlineStr">
        <is>
          <t>ข้อสอบจริง Product ปี 2563 ข้อ 23</t>
        </is>
      </c>
      <c r="O49" s="100" t="inlineStr">
        <is>
          <t>ข้อสอบจริง</t>
        </is>
      </c>
      <c r="P49" s="100" t="inlineStr">
        <is>
          <t>ปี 2563</t>
        </is>
      </c>
      <c r="Q49" s="100" t="n"/>
    </row>
    <row r="50" ht="409.6" customHeight="1" s="49">
      <c r="A50" s="100" t="n">
        <v>63</v>
      </c>
      <c r="B50" s="88" t="inlineStr">
        <is>
          <t>ผู้ป่วยโรคหลอดเลือดหัวใจตีบเกิดอาการเจ็บแน่นหน้าอกเฉียบพลัน (Acute Anginal Attack) ยา Isosorbide Dinitrate ในรูปแบบเภสัชภัณฑ์ใดต่อไปนี้ให้การออกฤทธิ์ขยายหลอดเลือดหัวใจได้รวดเร็วที่สุด (Fastest Onset of Action)</t>
        </is>
      </c>
      <c r="C50" s="100" t="n"/>
      <c r="D50" s="88" t="inlineStr">
        <is>
          <t>Sublingual Tablets (ยาเม็ดอมใต้ลิ้น ออกฤทธิ์ภายใน 1-3 นาที)</t>
        </is>
      </c>
      <c r="E50" s="88" t="inlineStr">
        <is>
          <t>Immediate-release Oral Tablets (ยาเม็ดรับประทานกลืนปกติ ออกฤทธิ์ใน 20-30 นาที)</t>
        </is>
      </c>
      <c r="F50" s="88" t="inlineStr">
        <is>
          <t>Sustained-release Capsules (ยาแคปซูลออกฤทธิ์เนิ่น ออกฤทธิ์ใน 1-2 ชั่วโมง)</t>
        </is>
      </c>
      <c r="G50" s="88" t="inlineStr">
        <is>
          <t>Enteric-coated Tablets (ยาเม็ดเคลือบลำไส้ ออกฤทธิ์ช้ากว่า 2-4 ชั่วโมง)</t>
        </is>
      </c>
      <c r="H50" s="88" t="inlineStr">
        <is>
          <t>Transdermal Patches (แผ่นแปะผิวหนัง ออกฤทธิ์ใน 30-60 นาที)</t>
        </is>
      </c>
      <c r="I50" s="100" t="n">
        <v>1</v>
      </c>
      <c r="J50" s="88" t="inlineStr">
        <is>
          <t>✅ คำตอบที่ถูกต้อง: ข้อ ก. Sublingual Tablets (ยาเม็ดอมใต้ลิ้น ออกฤทธิ์ภายใน 1-3 นาที)
💡 Background:
ยาเม็ดอมใต้ลิ้น (Sublingual Tablets เช่น ISDN Sublingual 5 mg หรือ Nitroglycerin Sublingual 0.5 mg) แตกตัวและละลายในน้ำลายใต้ลิ้นภายในเวลาไม่กี่วินาที ตัวยาจะถูกดูดซึมผ่านเยื่อบุใต้ลิ้นที่มีเส้นเลือดฝอยหนาแน่นเข้าสู่ Superior Vena Cava โดยตรงโดย ไม่ผ่านตับ (Bypasses First-Pass Hepatic Metabolism) ทำให้ระดับยาในเลือดพุ่งขึ้นอย่างรวดเร็วและออกฤทธิ์ขยายหลอดเลือดบรรเทาอาการเจ็บหน้าอกได้ภายใน 1-3 นาที จึงเป็น First-line drug form สำหรับ Acute Angina Attack
🎯 ทำไมข้อนี้ถึงถูก:
ข้อ ก. ถูกต้อง เพราะ Sublingual tablet ให้ Onset of action เร็วที่สุด (1-3 นาที) และหลีกเลี่ยง First-pass metabolism
🔍 ข้ออื่นผิดเพราะอะไร:
📖 Guideline อ้างอิง:
AHA/ACC Guidelines for Chronic Coronary Artery Disease / Goodman &amp; Gilman's Pharmacological Basis of Therapeutics
📌 จุดจำก่อนสอบ:
เจ็บแน่นหน้าอกเฉียบพลัน (Acute Angina) = Sublingual Tablets (อมใต้ลิ้น ออกฤทธิ์ใน 1-3 นาที ไม่ผ่านตับ)</t>
        </is>
      </c>
      <c r="K50" s="100" t="inlineStr">
        <is>
          <t>AHA/ACC Guideline for the Management of Patients With Chronic Coronary Disease / Ansel's Dosage Forms</t>
        </is>
      </c>
      <c r="L50" s="88" t="inlineStr">
        <is>
          <t>Biopharmaceutics &amp; Dissolution</t>
        </is>
      </c>
      <c r="M50" s="100" t="inlineStr">
        <is>
          <t>Product</t>
        </is>
      </c>
      <c r="N50" s="88" t="inlineStr">
        <is>
          <t>ข้อสอบจริง Product ปี 2563 ข้อ 29</t>
        </is>
      </c>
      <c r="O50" s="100" t="inlineStr">
        <is>
          <t>ข้อสอบจริง</t>
        </is>
      </c>
      <c r="P50" s="100" t="inlineStr">
        <is>
          <t>ปี 2563</t>
        </is>
      </c>
      <c r="Q50" s="100" t="n"/>
    </row>
    <row r="51" ht="409.6" customHeight="1" s="49">
      <c r="A51" s="100" t="n">
        <v>64</v>
      </c>
      <c r="B51" s="88" t="inlineStr">
        <is>
          <t>ยาแคปซูล Celecoxib Capsules ตามเภสัชตำรับสากล เมื่อมีการกำหนดเกณฑ์ Dissolution Test แล้ว ข้อใดเป็นการทดสอบที่ได้รับการยกเว้นไม่ต้องทดสอบซ้ำ</t>
        </is>
      </c>
      <c r="C51" s="100" t="n"/>
      <c r="D51" s="88" t="inlineStr">
        <is>
          <t>Particle size distribution</t>
        </is>
      </c>
      <c r="E51" s="88" t="inlineStr">
        <is>
          <t>Dissolution test</t>
        </is>
      </c>
      <c r="F51" s="88" t="inlineStr">
        <is>
          <t>Disintegration test</t>
        </is>
      </c>
      <c r="G51" s="88" t="inlineStr">
        <is>
          <t>Percent label amount (Assay)</t>
        </is>
      </c>
      <c r="H51" s="88" t="inlineStr">
        <is>
          <t>Weight variation</t>
        </is>
      </c>
      <c r="I51" s="100" t="n">
        <v>3</v>
      </c>
      <c r="J51" s="88" t="inlineStr">
        <is>
          <t>✅ คำตอบที่ถูกต้อง: ข้อ ค. Disintegration test
💡 Background:
การทดสอบการละลาย (Dissolution) เป็นการทดสอบที่ครอบคลุมถึงการแตกตัวและการละลายของตัวยาอย่างสมบูรณ์ เภสัชตำรับ USP จึงยกเว้นการทดสอบ Disintegration เมื่อมีข้อกำหนด Dissolution ใน Monograph แล้ว
🎯 ทำไมข้อนี้ถึงถูก:
ข้อ ค. ถูกต้อง เพราะไม่ต้องทดสอบ Disintegration ซ้ำซ้อน
🔍 ข้ออื่นผิดเพราะอะไร:
📖 Guideline อ้างอิง:
USP-NF &lt;1151&gt; Pharmaceutical Dosage Forms: Capsules
📌 จุดจำก่อนสอบ:
มี Dissolution Test แล้ว -&gt; ยกเว้น Disintegration Test</t>
        </is>
      </c>
      <c r="K51" s="100" t="inlineStr">
        <is>
          <t>USP-NF &lt;1151&gt; Capsules / USP &lt;701&gt; Disintegration</t>
        </is>
      </c>
      <c r="L51" s="88" t="inlineStr">
        <is>
          <t>Biopharmaceutics &amp; Dissolution</t>
        </is>
      </c>
      <c r="M51" s="100" t="inlineStr">
        <is>
          <t>Product</t>
        </is>
      </c>
      <c r="N51" s="88" t="inlineStr">
        <is>
          <t>ข้อสอบจริง Product ปี 2563 ข้อ 38</t>
        </is>
      </c>
      <c r="O51" s="100" t="inlineStr">
        <is>
          <t>ข้อสอบจริง</t>
        </is>
      </c>
      <c r="P51" s="100" t="inlineStr">
        <is>
          <t>ปี 2563</t>
        </is>
      </c>
      <c r="Q51" s="100" t="n"/>
    </row>
    <row r="52" ht="409.6" customHeight="1" s="49">
      <c r="A52" s="100" t="n">
        <v>65</v>
      </c>
      <c r="B52" s="88" t="inlineStr">
        <is>
          <t>ในกระบวนการผลิตยาเม็ด หากพบว่าผิวหน้าของเม็ดยามีลักษณะสีไม่สม่ำเสมอ โดยมีจุดสีเข้มและจุดสีอ่อนกระจายตัวกระดำกระด่างทั่วผิวหน้าเม็ดยา ปัญหาความบกพร่องของยาเม็ด (Tablet Defect) นี้เรียกว่าอะไร</t>
        </is>
      </c>
      <c r="C52" s="100" t="n"/>
      <c r="D52" s="88" t="inlineStr">
        <is>
          <t>Chipping (การบิ่นของขอบเม็ดยา)</t>
        </is>
      </c>
      <c r="E52" s="88" t="inlineStr">
        <is>
          <t>Mottling (การกระจายตัวของสีไม่สม่ำเสมอเกิดเป็นจุดด่างบนผิวเม็ดยา)</t>
        </is>
      </c>
      <c r="F52" s="88" t="inlineStr">
        <is>
          <t>Picking (เนื้อยาติดเป็นหลุมบนผิวหน้าพันช์)</t>
        </is>
      </c>
      <c r="G52" s="88" t="inlineStr">
        <is>
          <t>Sticking (เนื้อยาติดแน่นกับผิวหน้าพันช์)</t>
        </is>
      </c>
      <c r="H52" s="88" t="inlineStr">
        <is>
          <t>Orange Peel (ผิวฟิล์มขรุขระคล้ายเปลือกส้ม)</t>
        </is>
      </c>
      <c r="I52" s="100" t="n">
        <v>2</v>
      </c>
      <c r="J52" s="88" t="inlineStr">
        <is>
          <t>✅ คำตอบที่ถูกต้อง: ข้อ ข. Mottling (การกระจายตัวของสีไม่สม่ำเสมอเกิดเป็นจุดด่างบนผิวเม็ดยา)
💡 Background:
ปัญหาความบกพร่องของยาเม็ด (Tablet Manufacturing Defects):
- Mottling: การกระจายตัวของสารสีไม่สม่ำเสมอ ทำให้เห็นเป็นจุดสีเข้ม-อ่อนด่างบนผิวเม็ดยา สาเหตุเกิดจากการผสมสารสีไม่เข้ากัน หรือการเคลื่อนที่ของสารสีละลายน้ำ (Dye migration) สู่ผิวแกรนูลระหว่างการอบแห้ง แก้ไขโดยเปลี่ยนไปใช้ สีเลกที่ไม่ละลายน้ำ (Insoluble Lake Pigments) หรือผสมสีให้สม่ำเสมอ
- Chipping: ขอบเม็ดยาแตกบิ่น
- Sticking &amp; Picking: ผงยาติดผิวหน้า Punch ทำให้ผิวเม็ดยาเป็นหลุมแหว่ง
- Capping &amp; Lamination: เม็ดยาแยกตัวเป็นฝาครอบหรือแยกเป็นชั้นๆ
🎯 ทำไมข้อนี้ถึงถูก:
ข้อ ข. ถูกต้อง เพราะจุดสีเข้ม-อ่อนไม่สม่ำเสมอบนผิวเม็ดยาคือคำนิยามของ Mottling
🔍 ข้ออื่นผิดเพราะอะไร:
📖 Guideline อ้างอิง:
Ansel's Pharmaceutical Dosage Forms (Tablets Processing Problems) / Remington: The Science and Practice of Pharmacy
📌 จุดจำก่อนสอบ:
สีไม่สม่ำเสมอบนผิวเม็ดยา = Mottling (แก้โดยใช้ Lake pigment แทน Dye)</t>
        </is>
      </c>
      <c r="K52" s="100" t="inlineStr">
        <is>
          <t>Ansel's Pharmaceutical Dosage Forms and Drug Delivery Systems (Tablet Defects and Processing Problems) / Remington</t>
        </is>
      </c>
      <c r="L52" s="88" t="inlineStr">
        <is>
          <t>Biopharmaceutics &amp; Dissolution</t>
        </is>
      </c>
      <c r="M52" s="100" t="inlineStr">
        <is>
          <t>Product</t>
        </is>
      </c>
      <c r="N52" s="88" t="inlineStr">
        <is>
          <t>ข้อสอบจริง Product ปี 2562 ข้อ 2</t>
        </is>
      </c>
      <c r="O52" s="100" t="inlineStr">
        <is>
          <t>ข้อสอบจริง</t>
        </is>
      </c>
      <c r="P52" s="100" t="inlineStr">
        <is>
          <t>ปี 2562</t>
        </is>
      </c>
      <c r="Q52" s="100" t="n"/>
    </row>
    <row r="53" ht="409.6" customHeight="1" s="49">
      <c r="A53" s="100" t="n">
        <v>66</v>
      </c>
      <c r="B53" s="88" t="inlineStr">
        <is>
          <t>ยา Gemfibrozil 600 mg Tablets จัดเป็นยาในกลุ่ม BCS Class II ซึ่งมีปัญหาการละลายน้ำต่ำมาก เพื่อเพิ่มอัตราการละลาย (Dissolution rate) และเพิ่มชีวประสิทธิผลของยาเม็ด สารช่วยในข้อใดควรเติมลงในตำรับเพื่อทำหน้าที่เป็นสารช่วยเปียกและเพิ่มการละลาย (Wetting &amp; Solubilizing Agent)</t>
        </is>
      </c>
      <c r="C53" s="100" t="n"/>
      <c r="D53" s="88" t="inlineStr">
        <is>
          <t>Croscarmellose Sodium (Superdisintegrant)</t>
        </is>
      </c>
      <c r="E53" s="88" t="inlineStr">
        <is>
          <t>Colloidal Silicon Dioxide (Glidant)</t>
        </is>
      </c>
      <c r="F53" s="88" t="inlineStr">
        <is>
          <t>Sodium Lauryl Sulfate (SLS / Anionic surfactant)</t>
        </is>
      </c>
      <c r="G53" s="88" t="inlineStr">
        <is>
          <t>Microcrystalline Cellulose (Diluent/Dry binder)</t>
        </is>
      </c>
      <c r="H53" s="88" t="inlineStr">
        <is>
          <t>Sodium Starch Glycolate (Superdisintegrant)</t>
        </is>
      </c>
      <c r="I53" s="100" t="n">
        <v>3</v>
      </c>
      <c r="J53" s="88" t="inlineStr">
        <is>
          <t>✅ คำตอบที่ถูกต้อง: ข้อ ค. Sodium Lauryl Sulfate (SLS / Anionic surfactant)
💡 Background:
ตามสมการ Noyes-Whitney:
$dC/dt = [ D  A  (Cs - C) ] / h$
Gemfibrozil (BCS Class II) มีคุณสมบัติไม่ชอบน้ำ (Hydrophobic) ทำให้อนุภาคผงยาเกาะกลุ่มและมีพื้นที่ผิวสัมผัสน้ำ ($A$) ต่ำ การเติมสารลดแรงตึงผิว Sodium Lauryl Sulfate (SLS 1-2% w/w) จะช่วยลดมุมสัมผัส (Contact angle) ทำให้อนุภาคผงยาเปียกน้ำอย่างรวดเร็ว เพิ่มพื้นที่ผิวสัมผัส ($A$) และเมื่อความเข้มข้นสูงกว่า CMC จะเกิด Micellar Solubilization ช่วยเพิ่มความสามารถในการละลายอิ่มตัว ($Cs$) ทำให้ Dissolution rate ($dC/dt$) และ Bioavailability เพิ่มขึ้นอย่างมีนัยสำคัญ
🎯 ทำไมข้อนี้ถึงถูก:
ข้อ ค. ถูกต้อง เพราะ SLS เป็นสารลดแรงตึงผิวที่ช่วยเปียกและเพิ่มการละลายของยา BCS Class II
🔍 ข้ออื่นผิดเพราะอะไร:
📖 Guideline อ้างอิง:
Handbook of Pharmaceutical Excipients: Sodium Lauryl Sulfate / Martin's Physical Pharmacy
📌 จุดจำก่อนสอบ:
ยา BCS Class II ละลายยาก -&gt; เติม Surfactant (SLS) เพื่อเพิ่ม Wetting และ Dissolution rate</t>
        </is>
      </c>
      <c r="K53" s="100" t="inlineStr">
        <is>
          <t>Handbook of Pharmaceutical Excipients (Sodium Lauryl Sulfate) / Martin's Physical Pharmacy</t>
        </is>
      </c>
      <c r="L53" s="88" t="inlineStr">
        <is>
          <t>Biopharmaceutics &amp; Dissolution</t>
        </is>
      </c>
      <c r="M53" s="100" t="inlineStr">
        <is>
          <t>Product</t>
        </is>
      </c>
      <c r="N53" s="88" t="inlineStr">
        <is>
          <t>ข้อสอบจริง Product ปี 2562 ข้อ 4</t>
        </is>
      </c>
      <c r="O53" s="100" t="inlineStr">
        <is>
          <t>ข้อสอบจริง</t>
        </is>
      </c>
      <c r="P53" s="100" t="inlineStr">
        <is>
          <t>ปี 2562</t>
        </is>
      </c>
      <c r="Q53" s="100" t="n"/>
    </row>
    <row r="54" ht="409.6" customHeight="1" s="49">
      <c r="A54" s="100" t="n">
        <v>67</v>
      </c>
      <c r="B54" s="88" t="inlineStr">
        <is>
          <t>ยาเม็ด Carbamazepine Controlled-Release Tablets (CR) เป็นยาเม็ดรูปแบบควบคุมการปลดปล่อยยา หัวข้อการทดสอบในข้อใดต่อไปนี้ 'ไม่มีการกำหนดให้ทำการทดสอบ' ตามข้อกำหนดมาตรฐานเภสัชตำรับ USP สำหรับยาเม็ดออกฤทธิ์ควบคุม</t>
        </is>
      </c>
      <c r="C54" s="100" t="n"/>
      <c r="D54" s="88" t="inlineStr">
        <is>
          <t>Uniformity of Dosage Units (ความสม่ำเสมอของหน่วยยา)</t>
        </is>
      </c>
      <c r="E54" s="88" t="inlineStr">
        <is>
          <t>Disintegration Test (การทดสอบการแตกตัวของเม็ดยา)</t>
        </is>
      </c>
      <c r="F54" s="88" t="inlineStr">
        <is>
          <t>Dissolution Test (การทดสอบอัตราการละลายหลายจุดเวลา เช่น 3, 6, 12 และ 24 ชั่วโมง)</t>
        </is>
      </c>
      <c r="G54" s="88" t="inlineStr">
        <is>
          <t>Assay (การตรวจวิเคราะห์หาปริมาณตัวยาสำคัญ)</t>
        </is>
      </c>
      <c r="H54" s="88" t="inlineStr">
        <is>
          <t>Friability Test (การทดสอบความกร่อนของแกนยาเม็ด)</t>
        </is>
      </c>
      <c r="I54" s="100" t="n">
        <v>2</v>
      </c>
      <c r="J54" s="88" t="inlineStr">
        <is>
          <t>✅ คำตอบที่ถูกต้อง: ข้อ ข. Disintegration Test (การทดสอบการแตกตัวของเม็ดยา)
💡 Background:
ยาเม็ดรูปแบบออกฤทธิ์เนิ่น/ควบคุมการปลดปล่อย (Controlled-Release / Extended-Release Tablets) ถูกออกแบบมาเพื่อ ไม่ให้เกิดการแตกตัวอย่างรวดเร็ว แต่ต้องการให้คงรูปโครงสร้างเมทริกซ์หรือฟิล์มเพื่อค่อยๆ ปลดปล่อยตัวยาออกมาอย่างสม่ำเสมอตลอดหลายชั่วโมง ดังนั้นในเภสัชตำรับสากล (USP) จึง ยกเว้นการทดสอบ Disintegration Test แต่กำหนดให้ทำการทดสอบ Dissolution Test ในหลายช่วงเวลา (Multiple-time point dissolution testing เช่น ที่ 3, 6, 12, 24 ชั่วโมง) เพื่อควบคุมอัตราการปลดปล่อยยา
🎯 ทำไมข้อนี้ถึงถูก:
ข้อ ข. ถูกต้อง (โจทย์ถามข้อใดไม่ตรวจ) เพราะยาเม็ด Extended/Controlled release ไม่มีการทดสอบ Disintegration
🔍 ข้ออื่นผิดเพราะอะไร:
📖 Guideline อ้างอิง:
USP-NF &lt;1151&gt; Extended-Release Dosage Forms / USP Monographs: Carbamazepine Extended-Release Tablets
📌 จุดจำก่อนสอบ:
Extended / Controlled Release Tablets = ไม่ตรวจ Disintegration แต่ตรวจ Dissolution หลายจุดเวลา (Multiple-time points)</t>
        </is>
      </c>
      <c r="K54" s="100" t="inlineStr">
        <is>
          <t>USP-NF General Chapter &lt;1151&gt; Extended-Release Dosage Forms / USP Monographs: Carbamazepine Extended-Release Tablets</t>
        </is>
      </c>
      <c r="L54" s="88" t="inlineStr">
        <is>
          <t>Biopharmaceutics &amp; Dissolution</t>
        </is>
      </c>
      <c r="M54" s="100" t="inlineStr">
        <is>
          <t>Product</t>
        </is>
      </c>
      <c r="N54" s="88" t="inlineStr">
        <is>
          <t>ข้อสอบจริง Product ปี 2562 ข้อ 3</t>
        </is>
      </c>
      <c r="O54" s="100" t="inlineStr">
        <is>
          <t>ข้อสอบจริง</t>
        </is>
      </c>
      <c r="P54" s="100" t="inlineStr">
        <is>
          <t>ปี 2562</t>
        </is>
      </c>
      <c r="Q54" s="100" t="n"/>
    </row>
    <row r="55" ht="409.6" customHeight="1" s="49">
      <c r="A55" s="100" t="n">
        <v>68</v>
      </c>
      <c r="B55" s="88" t="inlineStr">
        <is>
          <t>ตามข้อกำหนดเภสัชตำรับ USP สำหรับการทดสอบประสิทธิภาพการละลาย (Dissolution Test) ของยาเม็ด Carvedilol Tablets เครื่องมือทดสอบการละลาย (Dissolution Apparatus) มาตรฐานชนิดใดที่ระบุให้ใช้ในการทดสอบ [📷 มีรูปภาพประกอบ: image102.png]</t>
        </is>
      </c>
      <c r="C55" s="100" t="inlineStr">
        <is>
          <t>[แนบรูป: ข้อสอบ Product ปี 2561 รหัสรูปภาพ image102]</t>
        </is>
      </c>
      <c r="D55" s="88" t="inlineStr">
        <is>
          <t>USP Apparatus 1 (Basket Apparatus - เครื่องกวนแบบตะกร้า)</t>
        </is>
      </c>
      <c r="E55" s="88" t="inlineStr">
        <is>
          <t>USP Apparatus 2 (Paddle Apparatus - เครื่องกวนแบบใบพัด)</t>
        </is>
      </c>
      <c r="F55" s="88" t="inlineStr">
        <is>
          <t>USP Apparatus 3 (Reciprocating Cylinder - กระบอกสูบเคลื่อนที่ขึ้นลง)</t>
        </is>
      </c>
      <c r="G55" s="88" t="inlineStr">
        <is>
          <t>USP Apparatus 4 (Flow-Through Cell - เซลล์ไหลผ่าน)</t>
        </is>
      </c>
      <c r="H55" s="88" t="inlineStr">
        <is>
          <t>USP Apparatus 5 (Paddle over Disk - ใบพัดเหนือดิกส์)</t>
        </is>
      </c>
      <c r="I55" s="100" t="n">
        <v>2</v>
      </c>
      <c r="J55" s="88" t="inlineStr">
        <is>
          <t>✅ คำตอบที่ถูกต้อง: ข้อ ข. USP Apparatus 2 (Paddle Apparatus - เครื่องกวนแบบใบพัด)
💡 Background:
เครื่องมือทดสอบการละลายตาม USP General Chapter &lt;711&gt; Dissolution:
- USP Apparatus 1 (Basket Apparatus): ใช้สำหรับยาแคปซูลและยาเม็ดที่ชอบลอยตัว
- USP Apparatus 2 (Paddle Apparatus): เป็นเครื่องมือมาตรฐานที่ได้รับความนิยมสูงสุดสำหรับ ยาเม็ดธรรมดาและยาเม็ดเคลือบฟิล์ม (รวมถึง Carvedilol Tablets) โดยหมุนด้วยความเร็วรอบมาตรฐาน 50 หรือ 75 rpm
- USP Apparatus 3 (Reciprocating Cylinder): เหมาะสำหรับยาเม็ดออกฤทธิ์เนิ่นที่เปลี่ยน pH
- USP Apparatus 4 (Flow-Through Cell): เหมาะสำหรับยาที่ละลายน้ำได้น้อยมากหรือยาฝัง
- USP Apparatus 5 (Paddle over Disk): สำหรับแผ่นแปะผิวหนัง (Transdermal patches)
🎯 ทำไมข้อนี้ถึงถูก:
ข้อ ข. ถูกต้อง เพราะ USP Monograph ของ Carvedilol Tablets กำหนดให้ใช้ USP Apparatus 2 (Paddle apparatus)
🔍 ข้ออื่นผิดเพราะอะไร:
📖 Guideline อ้างอิง:
USP-NF Monographs: Carvedilol Tablets / USP-NF &lt;711&gt; Dissolution
📌 จุดจำก่อนสอบ:
Carvedilol Tablets Dissolution = USP Apparatus 2 (Paddle apparatus)</t>
        </is>
      </c>
      <c r="K55" s="100" t="inlineStr">
        <is>
          <t>USP-NF Official Monographs: Carvedilol Tablets / USP-NF &lt;711&gt; Dissolution</t>
        </is>
      </c>
      <c r="L55" s="88" t="inlineStr">
        <is>
          <t>Biopharmaceutics &amp; Dissolution</t>
        </is>
      </c>
      <c r="M55" s="100" t="inlineStr">
        <is>
          <t>Product</t>
        </is>
      </c>
      <c r="N55" s="88" t="inlineStr">
        <is>
          <t>ข้อสอบจริง Product ปี 2561 ข้อ 1</t>
        </is>
      </c>
      <c r="O55" s="100" t="inlineStr">
        <is>
          <t>ข้อสอบจริง</t>
        </is>
      </c>
      <c r="P55" s="100" t="inlineStr">
        <is>
          <t>ปี 2561</t>
        </is>
      </c>
      <c r="Q55" s="100" t="n"/>
    </row>
    <row r="56" ht="409.6" customHeight="1" s="49">
      <c r="A56" s="100" t="n">
        <v>69</v>
      </c>
      <c r="B56" s="88" t="inlineStr">
        <is>
          <t>ตามมาตรฐานสากลของเภสัชตำรับ USP General Chapter &lt;711&gt; Dissolution อุณหภูมิของตัวกลางการละลาย (Dissolution Medium Temperature) ภายใน Vessel ทุกชุดจะต้องได้รับการควบคุมให้อยู่ที่ระดับอุณหภูมิเท่าใดตลอดระยะเวลาการทดสอบ</t>
        </is>
      </c>
      <c r="C56" s="100" t="n"/>
      <c r="D56" s="88" t="inlineStr">
        <is>
          <t>20.0 °C ± 0.5 °C</t>
        </is>
      </c>
      <c r="E56" s="88" t="inlineStr">
        <is>
          <t>25.0 °C ± 0.5 °C (อุณหภูมิห้องมาตรฐาน)</t>
        </is>
      </c>
      <c r="F56" s="88" t="inlineStr">
        <is>
          <t>30.0 °C ± 0.5 °C</t>
        </is>
      </c>
      <c r="G56" s="88" t="inlineStr">
        <is>
          <t>35.0 °C ± 0.5 °C</t>
        </is>
      </c>
      <c r="H56" s="88" t="inlineStr">
        <is>
          <t>37.0 °C ± 0.5 °C (อุณหภูมิร่างกายมนุษย์จำลอง)</t>
        </is>
      </c>
      <c r="I56" s="100" t="n">
        <v>5</v>
      </c>
      <c r="J56" s="88" t="inlineStr">
        <is>
          <t>✅ คำตอบที่ถูกต้อง: ข้อ จ. 37.0 °C ± 0.5 °C (อุณหภูมิร่างกายมนุษย์จำลอง)
💡 Background:
การทดสอบการละลาย (Dissolution Test) เป็นการจำลองสภาวะทางสรีรวิทยาภายในทางเดินอาหารของมนุษย์ (In vitro physiological simulation) ดังนั้น เภสัชตำรับสากล (USP, BP, Ph. Eur., Thai Pharmacopoeia) จึงกำหนดอุณหภูมิของตัวกลางการละลาย (Dissolution medium) อย่างเคร่งครัดที่ 37.0 °C ± 0.5 °C (ซึ่งเป็นอุณหภูมิร่างกายมนุษย์ปกติ) ตลอดการทดสอบ
🎯 ทำไมข้อนี้ถึงถูก:
ข้อ จ. ถูกต้อง เพราะอุณหภูมิตัวกลางการละลายตามมาตรฐาน USP &lt;711&gt; คือ 37.0 °C ± 0.5 °C
🔍 ข้ออื่นผิดเพราะอะไร:
📖 Guideline อ้างอิง:
USP-NF General Chapter &lt;711&gt; Dissolution / British Pharmacopoeia Appendix XII B. Dissolution
📌 จุดจำก่อนสอบ:
Dissolution Medium Temp = 37.0 °C ± 0.5 °C (จำลองอุณหภูมิร่างกาย 37 °C)</t>
        </is>
      </c>
      <c r="K56" s="100" t="inlineStr">
        <is>
          <t>USP-NF General Chapter &lt;711&gt; Dissolution (Operating Parameters)</t>
        </is>
      </c>
      <c r="L56" s="88" t="inlineStr">
        <is>
          <t>Biopharmaceutics &amp; Dissolution</t>
        </is>
      </c>
      <c r="M56" s="100" t="inlineStr">
        <is>
          <t>Product</t>
        </is>
      </c>
      <c r="N56" s="88" t="inlineStr">
        <is>
          <t>ข้อสอบจริง Product ปี 2561 ข้อ 2</t>
        </is>
      </c>
      <c r="O56" s="100" t="inlineStr">
        <is>
          <t>ข้อสอบจริง</t>
        </is>
      </c>
      <c r="P56" s="100" t="inlineStr">
        <is>
          <t>ปี 2561</t>
        </is>
      </c>
      <c r="Q56" s="100" t="n"/>
    </row>
    <row r="57" ht="409.6" customHeight="1" s="49">
      <c r="A57" s="100" t="n">
        <v>70</v>
      </c>
      <c r="B57" s="88" t="inlineStr">
        <is>
          <t>จากใบรายงานผลการตรวจวิเคราะห์คุณภาพ (COA) ของยา Cloxacillin Sodium Capsules 500 mg พบข้อมูลผลการวิเคราะห์ดังนี้:
- Description: White to off-white powder in hard gelatin capsule (Conforms)
- Identification: Positive for Cloxacillin (Conforms)
- Assay: 98.5% of labeled amount (เกณฑ์มาตรฐาน 90.0-110.0%)
- Dissolution: Q = 80% at 30 min -&gt; ยาทุกเม็ดละลายได้ &gt; 85% (Conforms)
- Uniformity of Dosage Units: AV = 4.2 (เกณฑ์มาตรฐาน AV ≤ 15.0)
- Water content: 3.8% (เกณฑ์มาตรฐาน 3.0-5.0%)
ข้อสรุปการตัดสินการตรวจปล่อยรุ่นผลิตยานี้ข้อใดถูกต้อง [📷 มีรูปภาพประกอบ: image108.png]</t>
        </is>
      </c>
      <c r="C57" s="100" t="inlineStr">
        <is>
          <t>[แนบรูป: ข้อสอบ Product ปี 2561 รหัสรูปภาพ image108]</t>
        </is>
      </c>
      <c r="D57" s="88" t="inlineStr">
        <is>
          <t>ผลิตภัณฑ์ยาผ่านเกณฑ์การตรวจวิเคราะห์คุณภาพครบถ้วนในทุกหัวข้อ สามารถอนุมัติปล่อยผ่านรุ่นผลิตได้ (Conforms to all specifications - Approved for batch release)</t>
        </is>
      </c>
      <c r="E57" s="88" t="inlineStr">
        <is>
          <t>ไม่ผ่านเกณฑ์การแตกตัวเพราะไม่ได้ระบุเวลาแตกตัว</t>
        </is>
      </c>
      <c r="F57" s="88" t="inlineStr">
        <is>
          <t>ไม่ผ่านเกณฑ์ความสม่ำเสมอของขนาดยาเพราะค่า AV ต่ำเกินไป</t>
        </is>
      </c>
      <c r="G57" s="88" t="inlineStr">
        <is>
          <t>ไม่ผ่านเกณฑ์ปริมาณตัวยาสำคัญเพราะได้เกิน 90%</t>
        </is>
      </c>
      <c r="H57" s="88" t="inlineStr">
        <is>
          <t>ไม่ผ่านเกณฑ์ Dissolution เพราะต้องทดสอบใน Stage S2 เพิ่มเติม</t>
        </is>
      </c>
      <c r="I57" s="100" t="n">
        <v>1</v>
      </c>
      <c r="J57" s="88" t="inlineStr">
        <is>
          <t>✅ คำตอบที่ถูกต้อง: ข้อ ก. ผลิตภัณฑ์ยาผ่านเกณฑ์การตรวจวิเคราะห์คุณภาพครบถ้วนในทุกหัวข้อ สามารถอนุมัติปล่อยผ่านรุ่นผลิตได้ (Conforms to all specifications - Approved for batch release)
💡 Background:
การแปลผลใบ COA:
1. Identification: ผ่าน
2. Assay (98.5%): อยู่ในช่วง 90.0-110.0% ผ่าน
3. Dissolution: ทุกเม็ด &gt; 85% (&gt; Q+5%) ผ่านเกณฑ์ Stage S1 ทันที
4. Uniformity of dosage units (AV = 4.2): น้อยกว่า 15.0 ผ่าน
5. Water content (3.8%): อยู่ในช่วง 3.0-5.0% ผ่าน
สรุป: ยาผ่านเกณฑ์มาตรฐานของเภสัชตำรับครบทุกหัวข้อ สามารถตรวจปล่อยรุ่นผลิต (Batch release) เพื่อจำหน่ายได้
🎯 ทำไมข้อนี้ถึงถูก:
ข้อ ก. ถูกต้อง เพราะผลการวิเคราะห์ทุกหัวข้อผ่านเกณฑ์มาตรฐานอย่างสมบูรณ์
🔍 ข้ออื่นผิดเพราะอะไร:
📖 Guideline อ้างอิง:
USP-NF Monographs: Cloxacillin Sodium Capsules / PIC/S GMP Guide
📌 จุดจำก่อนสอบ:
ผลตรวจทุกค่าอยู่ในเกณฑ์มาตรฐาน = ผ่านการวิเคราะห์ครบถ้วน (Approved for Release)</t>
        </is>
      </c>
      <c r="K57" s="100" t="inlineStr">
        <is>
          <t>USP-NF Official Monographs: Cloxacillin Sodium Capsules / PIC/S GMP Guide (Quality Control)</t>
        </is>
      </c>
      <c r="L57" s="88" t="inlineStr">
        <is>
          <t>Biopharmaceutics &amp; Dissolution</t>
        </is>
      </c>
      <c r="M57" s="100" t="inlineStr">
        <is>
          <t>Product</t>
        </is>
      </c>
      <c r="N57" s="88" t="inlineStr">
        <is>
          <t>ข้อสอบจริง Product ปี 2561 ข้อ 35</t>
        </is>
      </c>
      <c r="O57" s="100" t="inlineStr">
        <is>
          <t>ข้อสอบจริง</t>
        </is>
      </c>
      <c r="P57" s="100" t="inlineStr">
        <is>
          <t>ปี 2561</t>
        </is>
      </c>
      <c r="Q57" s="100" t="n"/>
    </row>
    <row r="58" ht="409.6" customHeight="1" s="49">
      <c r="A58" s="100" t="n">
        <v>71</v>
      </c>
      <c r="B58" s="88" t="inlineStr">
        <is>
          <t>ในการทดสอบการละลาย (Dissolution Test) ของยาเม็ดชนิดปลดปล่อยทันทีจำนวน 5 รุ่นผลิต (กำหนดเกณฑ์มาตรฐาน Q = 70% ใน 45 นาที) โดยทำการทดสอบขั้นแรก (Stage S1) รุ่นผลิตละ 6 เม็ด พบผลการทดสอบดังนี้:
- ตำรับ A: ยาทั้ง 6 เม็ด ละลายได้ ≥ 75%
- ตำรับ B: ยาทั้ง 6 เม็ด ละลายได้ ≥ 75%
- ตำรับ C: ยาทั้ง 6 เม็ด ละลายได้ ≥ 75%
- ตำรับ D: ยา 3 เม็ด ละลายได้ ≥ 75% และอีก 3 เม็ด ละลายได้ 72%
- ตำรับ E: ยาทั้ง 6 เม็ด ละลายได้ 65%
ข้อใดสรุปผลการตัดสินตามข้อกำหนด USP &lt;711&gt; 'ไม่ถูกต้อง'</t>
        </is>
      </c>
      <c r="C58" s="100" t="n"/>
      <c r="D58" s="88" t="inlineStr">
        <is>
          <t>ตำรับ A ผ่านเกณฑ์การยอมรับในขั้น Stage S1</t>
        </is>
      </c>
      <c r="E58" s="88" t="inlineStr">
        <is>
          <t>ตำรับ B ผ่านเกณฑ์การยอมรับในขั้น Stage S1</t>
        </is>
      </c>
      <c r="F58" s="88" t="inlineStr">
        <is>
          <t>ตำรับ C ผ่านเกณฑ์การยอมรับในขั้น Stage S1</t>
        </is>
      </c>
      <c r="G58" s="88" t="inlineStr">
        <is>
          <t>ตำรับ D ไม่ผ่านเกณฑ์ขั้น Stage S1 ต้องนำไปทดสอบต่อในขั้น Stage S2 อีก 6 เม็ด</t>
        </is>
      </c>
      <c r="H58" s="88" t="inlineStr">
        <is>
          <t>ตำรับ E ถือว่าไม่ผ่านเกณฑ์ขั้น Stage S2 และต้องนำไปทดสอบต่อในขั้น Stage S3 ทันที</t>
        </is>
      </c>
      <c r="I58" s="100" t="n">
        <v>5</v>
      </c>
      <c r="J58" s="88" t="inlineStr">
        <is>
          <t>✅ คำตอบที่ถูกต้อง: ข้อ จ. ตำรับ E ถือว่าไม่ผ่านเกณฑ์ขั้น Stage S2 และต้องนำไปทดสอบต่อในขั้น Stage S3 ทันที
💡 Background:
ลำดับขั้นตอนการตัดสินการทดสอบการละลายตาม USP &lt;711&gt;:
1. Stage S1 (ทดสอบ 6 เม็ดแรก): เกณฑ์ผ่านคือ ยาแต่ละเม็ดต้อง $\ge Q + 5\%$ (กำหนด $Q = 70\%$ ดังนั้นต้อง $\ge 75\%$ ทุกเม็ด)
   - ตำรับ A, B, C: ทุกเม็ด $\ge 75\% 	o$ ผ่าน Stage S1 ทันที
   - ตำรับ D: มี 3 เม็ดได้ 72% ($&lt; 75\%$) $	o$ ไม่ผ่าน S1 ต้องนำไปทดสอบต่อใน Stage S2 (เพิ่มอีก 6 เม็ด รวมเป็น 12 เม็ด)
   - ตำรับ E: ยาทุกเม็ดได้ 65% ($&lt; 75\%$) $	o$ ถือว่า 'ไม่ผ่าน Stage S1' และต้องนำไปทดสอบต่อใน 'Stage S2' (ไม่ใช่ข้ามไป S3 หรือสรุปว่าไม่ผ่าน S2)
🎯 ทำไมข้อนี้ถึงถูก:
ข้อ จ. สรุปผลไม่ถูกต้อง (โจทย์ถามข้อใดผิด) เพราะตำรับ E เพิ่งทำการทดสอบในขั้น Stage S1 เท่านั้น เมื่อไม่ผ่าน S1 จะต้องส่งไปทดสอบต่อใน Stage S2 ก่อน ยังไม่เคยทดสอบ S2 จึงไม่สามารถสรุปว่าไม่ผ่าน S2 ได้
🔍 ข้ออื่นผิดเพราะอะไร:
📖 Guideline อ้างอิง:
USP-NF General Chapter &lt;711&gt; Dissolution: Acceptance Table 1
📌 จุดจำก่อนสอบ:
ไม่ผ่าน Stage S1 -&gt; ต้องทดสอบต่อใน Stage S2 (ห้ามข้ามขั้นตอน)</t>
        </is>
      </c>
      <c r="K58" s="100" t="inlineStr">
        <is>
          <t>USP-NF General Chapter &lt;711&gt; Dissolution (Acceptance Criteria Stages S1, S2, S3)</t>
        </is>
      </c>
      <c r="L58" s="88" t="inlineStr">
        <is>
          <t>Biopharmaceutics &amp; Dissolution</t>
        </is>
      </c>
      <c r="M58" s="100" t="inlineStr">
        <is>
          <t>Product</t>
        </is>
      </c>
      <c r="N58" s="88" t="inlineStr">
        <is>
          <t>ข้อสอบจริง Product ปี 2561 ข้อ 52</t>
        </is>
      </c>
      <c r="O58" s="100" t="inlineStr">
        <is>
          <t>ข้อสอบจริง</t>
        </is>
      </c>
      <c r="P58" s="100" t="inlineStr">
        <is>
          <t>ปี 2561</t>
        </is>
      </c>
      <c r="Q58" s="100" t="n"/>
    </row>
    <row r="59" ht="409.6" customHeight="1" s="49">
      <c r="A59" s="100" t="n">
        <v>72</v>
      </c>
      <c r="B59" s="88" t="inlineStr">
        <is>
          <t>ตามแนวทางการประเมินความเสี่ยงทางจุลชีววิทยาตาม USP General Chapter &lt;1112&gt; ยาแคปซูลชนิดเปลือกแข็ง Phenytoin Sodium Capsules ซึ่งเป็นเภสัชภัณฑ์รูปแบบของแข็งชนิดไม่ใช้น้ำ (Non-aqueous dry solid dosage form) ที่มีค่าวอเตอร์แอกติวิตีต่ำมาก (Water activity, aw &lt; 0.60) หัวข้อการทดสอบในข้อใด 'ไม่จำเป็นต้องทำการทดสอบประจำรุ่นผลิต (Routine batch release testing)'</t>
        </is>
      </c>
      <c r="C59" s="100" t="n"/>
      <c r="D59" s="88" t="inlineStr">
        <is>
          <t>Microbial Enumeration Test (การทดสอบปริมาณเชื้อจุลชีพปนเปื้อนประจำรุ่นผลิต)</t>
        </is>
      </c>
      <c r="E59" s="88" t="inlineStr">
        <is>
          <t>Identification (การพิสูจน์เอกลักษณ์)</t>
        </is>
      </c>
      <c r="F59" s="88" t="inlineStr">
        <is>
          <t>Loss on Drying (การทดสอบการสูญเสียน้ำหนักเมื่ออบแห้ง)</t>
        </is>
      </c>
      <c r="G59" s="88" t="inlineStr">
        <is>
          <t>Dissolution Test (การทดสอบการละลายของตัวยา)</t>
        </is>
      </c>
      <c r="H59" s="88" t="inlineStr">
        <is>
          <t>Uniformity of Dosage Units (ความสม่ำเสมอของหน่วยยา)</t>
        </is>
      </c>
      <c r="I59" s="100" t="n">
        <v>1</v>
      </c>
      <c r="J59" s="88" t="inlineStr">
        <is>
          <t>✅ คำตอบที่ถูกต้อง: ข้อ ก. Microbial Enumeration Test (การทดสอบปริมาณเชื้อจุลชีพปนเปื้อนประจำรุ่นผลิต)
💡 Background:
ตามหลักการของ USP &lt;1112&gt; Application of Water Activity Determination to Nonsterile Pharmaceutical Products:
ผลิตภัณฑ์ยาของแข็งชนิดแห้งที่ไม่ใช้น้ำ เช่น ยาเม็ดและยาแคปซูลเปลือกแข็ง (เช่น Phenytoin Capsules) ที่มีค่าวอเตอร์แอกติวิตี $a_w &lt; 0.60$ จะไม่มีน้ำอิสระเพียงพอให้เชื้อแบคทีเรีย ยีสต์ หรือราเจริญเติบโตหรือแบ่งตัวได้ (Microbiologically stable) ผู้ผลิตจึงสามารถใช้การประเมินความเสี่ยงเพื่อ ขอยกเว้นการทดสอบเชื้อจุลชีพประจำรุ่นผลิต (Skip-lot testing / Non-routine microbial testing) ได้ ในขณะที่การตรวจ Assay, Dissolution, Identification, และ Uniformity of dosage units ยังเป็นหัวข้อบังคับประจำรุ่น
🎯 ทำไมข้อนี้ถึงถูก:
ข้อ ก. ถูกต้อง เพราะ Microbial test ในยาของแข็งที่มี aw ต่ำสามารถยกเว้นจากการตรวจปล่อยประจำรุ่นผลิตได้ตาม USP &lt;1112&gt;
🔍 ข้ออื่นผิดเพราะอะไร:
📖 Guideline อ้างอิง:
USP-NF General Chapter &lt;1112&gt; Water Activity Determination in Nonsterile Products / USP Monographs: Phenytoin Sodium Capsules
📌 จุดจำก่อนสอบ:
ยาเม็ด/แคปซูลแห้ง aw &lt; 0.60 -&gt; เชื้อจุลชีพไม่เจริญเติบโต ยกเว้น Routine Microbial Testing ได้ตาม USP &lt;1112&gt;</t>
        </is>
      </c>
      <c r="K59" s="100" t="inlineStr">
        <is>
          <t>USP-NF General Chapter &lt;1112&gt; Application of Water Activity Determination to Nonsterile Pharmaceutical Products</t>
        </is>
      </c>
      <c r="L59" s="88" t="inlineStr">
        <is>
          <t>Biopharmaceutics &amp; Dissolution</t>
        </is>
      </c>
      <c r="M59" s="100" t="inlineStr">
        <is>
          <t>Product</t>
        </is>
      </c>
      <c r="N59" s="88" t="inlineStr">
        <is>
          <t>ข้อสอบจริง Product ปี 2561 ข้อ 53</t>
        </is>
      </c>
      <c r="O59" s="100" t="inlineStr">
        <is>
          <t>ข้อสอบจริง</t>
        </is>
      </c>
      <c r="P59" s="100" t="inlineStr">
        <is>
          <t>ปี 2561</t>
        </is>
      </c>
      <c r="Q59" s="100" t="n"/>
    </row>
    <row r="60" ht="409.6" customHeight="1" s="49">
      <c r="A60" s="100" t="n">
        <v>73</v>
      </c>
      <c r="B60" s="88" t="inlineStr">
        <is>
          <t>ตามข้อกำหนดในเภสัชตำรับ USP Monograph สำหรับการทดสอบการละลาย (In Vitro Dissolution Test) ของยาแคปซูลออกฤทธิ์เนิ่น Venlafaxine Hydrochloride Extended-Release Capsules เครื่องมือทดสอบการละลายมาตรฐานที่ระบุให้ใช้คือเครื่องมือชนิดใด</t>
        </is>
      </c>
      <c r="C60" s="100" t="n"/>
      <c r="D60" s="88" t="inlineStr">
        <is>
          <t>USP Apparatus 1 (Basket Apparatus - เครื่องกวนแบบตะกร้าความเร็ว 100 rpm)</t>
        </is>
      </c>
      <c r="E60" s="88" t="inlineStr">
        <is>
          <t>USP Apparatus 3 (Reciprocating Cylinder)</t>
        </is>
      </c>
      <c r="F60" s="88" t="inlineStr">
        <is>
          <t>USP Apparatus 4 (Flow-Through Cell)</t>
        </is>
      </c>
      <c r="G60" s="88" t="inlineStr">
        <is>
          <t>USP Apparatus 5 (Paddle over Disk)</t>
        </is>
      </c>
      <c r="H60" s="88" t="inlineStr">
        <is>
          <t>USP Apparatus 7 (Reciprocating Holder)</t>
        </is>
      </c>
      <c r="I60" s="100" t="n">
        <v>1</v>
      </c>
      <c r="J60" s="88" t="inlineStr">
        <is>
          <t>✅ คำตอบที่ถูกต้อง: ข้อ ก. USP Apparatus 1 (Basket Apparatus - เครื่องกวนแบบตะกร้าความเร็ว 100 rpm)
💡 Background:
ยาแคปซูล Venlafaxine XR Capsules บรรจุเม็ดสเฟียรอยด์เคลือบฟิล์มควบคุมการปลดปล่อยยา (Coated extended-release spheroids/pellets) เปลือกแคปซูลเจลาตินและเพลเลตมักมีแนวโน้มที่จะ ลอยตัวเหนือน้ำ (Floating tendency) หากใช้ใบพัด (Apparatus 2) ยาจะลอยขึ้นผิวน้ำทำให้การกวนไม่สม่ำเสมอ USP Monograph จึงกำหนดให้ใช้ USP Apparatus 1 (Basket Apparatus) โดยใส่แคปซูลไว้ในตะกร้าลวดสแตนเลส (Mesh basket) หมุนที่ความเร็ว 100 rpm เพื่อจุ่มแคปซูลให้อยู่ใต้ของเหลวตลอดเวลาและควบคุมการปลดปล่อยยาได้อย่างแม่นยำ
🎯 ทำไมข้อนี้ถึงถูก:
ข้อ ก. ถูกต้อง เพราะ USP Monograph ของ Venlafaxine XR Capsules กำหนดให้ใช้ USP Apparatus 1 (Basket apparatus)
🔍 ข้ออื่นผิดเพราะอะไร:
📖 Guideline อ้างอิง:
USP-NF Official Monographs: Venlafaxine Hydrochloride Extended-Release Capsules / USP-NF &lt;711&gt; Dissolution
📌 จุดจำก่อนสอบ:
Venlafaxine XR Capsules Dissolution = USP Apparatus 1 (Basket Apparatus 100 rpm)</t>
        </is>
      </c>
      <c r="K60" s="100" t="inlineStr">
        <is>
          <t>USP-NF Official Monographs: Venlafaxine Hydrochloride Extended-Release Capsules / USP-NF &lt;711&gt;</t>
        </is>
      </c>
      <c r="L60" s="88" t="inlineStr">
        <is>
          <t>Biopharmaceutics &amp; Dissolution</t>
        </is>
      </c>
      <c r="M60" s="100" t="inlineStr">
        <is>
          <t>Product</t>
        </is>
      </c>
      <c r="N60" s="88" t="inlineStr">
        <is>
          <t>ข้อสอบจริง Product ปี 2561 ข้อ 71</t>
        </is>
      </c>
      <c r="O60" s="100" t="inlineStr">
        <is>
          <t>ข้อสอบจริง</t>
        </is>
      </c>
      <c r="P60" s="100" t="inlineStr">
        <is>
          <t>ปี 2561</t>
        </is>
      </c>
      <c r="Q60" s="100" t="n"/>
    </row>
    <row r="61" ht="409.6" customHeight="1" s="49">
      <c r="A61" s="100" t="n">
        <v>74</v>
      </c>
      <c r="B61" s="88" t="inlineStr">
        <is>
          <t>เพราะเหตุใดตำรับยา Phenytoin Sodium Capsules จึงจัดเป็นยาที่มีความสำคัญอย่างยิ่งยวดที่ต้องผ่านการศึกษาชีวสมมูล (Bioequivalence Study) อย่างเข้มงวดเมื่อมีการเปลี่ยนสูตรตำรับหรือเปลี่ยนบริษัทผู้ผลิต [📷 มีรูปภาพประกอบ: image60.png]</t>
        </is>
      </c>
      <c r="C61" s="100" t="n"/>
      <c r="D61" s="88" t="inlineStr">
        <is>
          <t>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t>
        </is>
      </c>
      <c r="E61" s="88" t="inlineStr">
        <is>
          <t>เพราะตัวยามีความคงตัวสูงมากและไม่มีผลข้างเคียงใดๆ</t>
        </is>
      </c>
      <c r="F61" s="88" t="inlineStr">
        <is>
          <t>เพราะเป็นยาในกลุ่ม BCS Class I ที่ละลายน้ำได้เร็วมาก</t>
        </is>
      </c>
      <c r="G61" s="88" t="inlineStr">
        <is>
          <t>เพราะตัวยาถูกขับออกทางไตโดยตรงโดยไม่ผ่านการเผาผลาญที่ตับ</t>
        </is>
      </c>
      <c r="H61" s="88" t="inlineStr">
        <is>
          <t>เพราะยาไม่มีปฏิกิริยากับสารช่วยในตำรับ</t>
        </is>
      </c>
      <c r="I61" s="100" t="n">
        <v>5</v>
      </c>
      <c r="J61" s="88" t="inlineStr">
        <is>
          <t>✅ คำตอบที่ถูกต้อง: ข้อ ก. 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
💡 Background:
Phenytoin เป็นยาต้านอาการชักที่มีลักษณะทางเภสัชจลนศาสตร์ที่อันตราย 2 ประการ:
1. Narrow Therapeutic Index (NTI): ช่วงระดับยาในการรักษาแคบมาก (Therapeutic range: 10-20 mcg/mL) หากระดับยาต่ำกว่า 10 mcg/mL ผู้ป่วยจะคุมอาการชักไม่ได้ แต่หากสูงเกิน 20 mcg/mL จะเกิดความเป็นพิษต่อระบบประสาท (Nystagmus, Ataxia, Lethargy)
2. Non-linear / Michaelis-Menten (Capacity-limited) Kinetics: เอนไซม์ CYP2C9/2C19 ที่ตับจะเกิดการอิ่มตัว (Saturation) ได้ง่ายที่ระดับยาในการรักษา การเปลี่ยนแปลง Bioavailability เพียงเล็กน้อยจากการเปลี่ยนสารช่วยในตำรับ (เช่น เคยมีกรณีเปลี่ยน Diluent จาก Calcium sulfate เป็น Lactose ทำให้การดูดซึมยาเพิ่มขึ้นจนผู้ป่วยเกิดพิษทั้งประเทศ) ส่งผลให้ระดับยาในเลือดเพิ่มขึ้นแบบก้าวกระโดดเป็นทวีคูณ
🎯 ทำไมข้อนี้ถึงถูก:
ข้อ ก. ถูกต้อง เพราะ Phenytoin เป็นยา NTI และมี Non-linear kinetics จึงต้องควบคุมชีวสมมูลอย่างเข้มงวดที่สุด
🔍 ข้ออื่นผิดเพราะอะไร:
📖 Guideline อ้างอิง:
Applied Biopharmaceutics &amp; Pharmacokinetics (Shargel &amp; Yu) / Goodman &amp; Gilman's Pharmacological Basis of Therapeutics
📌 จุดจำก่อนสอบ:
Phenytoin: NTI (10-20 mcg/mL) + Non-linear (Michaelis-Menten) kinetics -&gt; ห้ามเปลี่ยน Brand พร่ำเพรื่อ ต้องตรวจ BE เคร่งครัด</t>
        </is>
      </c>
      <c r="K61" s="100" t="inlineStr">
        <is>
          <t>Applied Biopharmaceutics &amp; Pharmacokinetics (Shargel: Non-linear Pharmacokinetics) / Goodman &amp; Gilman's</t>
        </is>
      </c>
      <c r="L61" s="88" t="inlineStr">
        <is>
          <t>Biopharmaceutics &amp; Dissolution</t>
        </is>
      </c>
      <c r="M61" s="100" t="inlineStr">
        <is>
          <t>Product</t>
        </is>
      </c>
      <c r="N61" s="88" t="inlineStr">
        <is>
          <t>ข้อสอบจริง Product ปี 2561 ข้อ 72</t>
        </is>
      </c>
      <c r="O61" s="100" t="inlineStr">
        <is>
          <t>ข้อสอบจริง</t>
        </is>
      </c>
      <c r="P61" s="100" t="inlineStr">
        <is>
          <t>ปี 2561</t>
        </is>
      </c>
      <c r="Q61" s="100" t="n"/>
    </row>
    <row r="62" ht="409.6" customHeight="1" s="49">
      <c r="A62" s="100" t="n">
        <v>75</v>
      </c>
      <c r="B62" s="88" t="inlineStr">
        <is>
          <t>ยาแคปซูล Phenytoin Sodium 100 mg Capsules เมื่อมีข้อกำหนดการทดสอบ Dissolution ในเภสัชตำรับ USP แล้ว ข้อใดเป็นการทดสอบที่ได้รับการยกเว้นไม่ต้องทำการทดสอบ</t>
        </is>
      </c>
      <c r="C62" s="100" t="n"/>
      <c r="D62" s="88" t="inlineStr">
        <is>
          <t>Assay</t>
        </is>
      </c>
      <c r="E62" s="88" t="inlineStr">
        <is>
          <t>Dissolution</t>
        </is>
      </c>
      <c r="F62" s="88" t="inlineStr">
        <is>
          <t>Identification</t>
        </is>
      </c>
      <c r="G62" s="88" t="inlineStr">
        <is>
          <t>Disintegration</t>
        </is>
      </c>
      <c r="H62" s="88" t="inlineStr">
        <is>
          <t>Uniformity of Dosage Units</t>
        </is>
      </c>
      <c r="I62" s="100" t="n">
        <v>4</v>
      </c>
      <c r="J62" s="88" t="inlineStr">
        <is>
          <t>✅ คำตอบที่ถูกต้อง: ข้อ ง. Disintegration
💡 Background:
เมื่อผลิตภัณฑ์ยามีการกำหนดหัวข้อการทดสอบการละลาย (Dissolution Test) ใน Monograph ของ USP แล้ว หัวข้อการแตกตัว (Disintegration Test) จะได้รับการยกเว้นโดยอัตโนมัติเนื่องจาก Dissolution เป็นการทดสอบที่ครอบคลุมและละเอียดกว่า
🎯 ทำไมข้อนี้ถึงถูก:
ข้อ ง. ถูกต้อง เพราะไม่ต้องทดสอบ Disintegration
🔍 ข้ออื่นผิดเพราะอะไร:
📖 Guideline อ้างอิง:
USP-NF &lt;1151&gt; Capsules
📌 จุดจำก่อนสอบ:
มี Dissolution Test -&gt; ยกเว้น Disintegration Test</t>
        </is>
      </c>
      <c r="K62" s="100" t="inlineStr">
        <is>
          <t>USP-NF &lt;1151&gt; Capsules / USP Monographs: Phenytoin Sodium Capsules</t>
        </is>
      </c>
      <c r="L62" s="88" t="inlineStr">
        <is>
          <t>Biopharmaceutics &amp; Dissolution</t>
        </is>
      </c>
      <c r="M62" s="100" t="inlineStr">
        <is>
          <t>Product</t>
        </is>
      </c>
      <c r="N62" s="88" t="inlineStr">
        <is>
          <t>ข้อสอบจริง Product ปี 2561 ข้อ 73</t>
        </is>
      </c>
      <c r="O62" s="100" t="inlineStr">
        <is>
          <t>ข้อสอบจริง</t>
        </is>
      </c>
      <c r="P62" s="100" t="inlineStr">
        <is>
          <t>ปี 2561</t>
        </is>
      </c>
      <c r="Q62" s="100" t="n"/>
    </row>
    <row r="63" ht="409.6" customHeight="1" s="49">
      <c r="A63" s="100" t="n">
        <v>76</v>
      </c>
      <c r="B63" s="88" t="inlineStr">
        <is>
          <t>ในการวิเคราะห์หาปริมาณตัวยาสำคัญ A ในยาเม็ดสำเร็จรูป (ขนาดความแรง 100 mg/tablet, น้ำหนักเฉลี่ยเม็ดยา 400 mg) ด้วยเทคนิค HPLC:
- ชั่งสารมาตรฐานเทียบเท่าตัวยา A 100 mg ได้พื้นที่ใต้พีค (AUC) = 1,000,000
- สุ่มชั่งผงยาเม็ดตัวอย่างหนัก 500 mg (ซึ่งตามทฤษฎีเทียบเท่าตัวยา 125 mg) นำมาละลายและเจือจางในสภาวะเดียวกัน ได้พื้นที่ใต้พีค (AUC) = 1,250,000
จงคำนวณหาร้อยละของปริมาณตัวยาสำคัญเทียบกับฉลาก (% of labeled amount) ของยาเม็ดนี้</t>
        </is>
      </c>
      <c r="C63" s="100" t="n"/>
      <c r="D63" s="88" t="inlineStr">
        <is>
          <t>100.0%</t>
        </is>
      </c>
      <c r="E63" s="88" t="inlineStr">
        <is>
          <t>120.0%</t>
        </is>
      </c>
      <c r="F63" s="88" t="inlineStr">
        <is>
          <t>125.0%</t>
        </is>
      </c>
      <c r="G63" s="88" t="inlineStr">
        <is>
          <t>130.0%</t>
        </is>
      </c>
      <c r="H63" s="88" t="inlineStr">
        <is>
          <t>140.0%</t>
        </is>
      </c>
      <c r="I63" s="100" t="n">
        <v>1</v>
      </c>
      <c r="J63" s="88" t="inlineStr">
        <is>
          <t>✅ คำตอบที่ถูกต้อง: ข้อ ก. 100.0%
💡 Background &amp; การคำนวณ:
1. เทียบสัดส่วนปริมาณยาตามทฤษฎีในผงยาตัวอย่าง 500 mg:
   - เม็ดยา 1 เม็ด หนักเฉลี่ย = 400 mg มีตัวยาสำคัญตามฉลาก = 100 mg
   - ชั่งผงยาตัวอย่างมา = 500 mg
   - ปริมาณตัวยาสำคัญตามทฤษฎี (Theoretical API) = (100 mg / 400 mg)  500 mg = 125 mg
2. คำนวณปริมาณตัวยาที่วิเคราะห์ได้จริงจากสัญญาณ HPLC (AUC):
   - สารมาตรฐาน 100 mg ให้ AUC = 1,000,000 (คิดเป็น Response factor = 10,000 ต่อ mg)
   - ผงยาตัวอย่างให้ AUC = 1,250,000
   - ปริมาณตัวยาที่พบจริง (Found API) = 1,250,000 / 10,000 = 125 mg
3. คำนวณ % Labeled Amount:
   - % Labeled amount = (Found API / Theoretical API)  100%
   - % Labeled amount = (125 mg / 125 mg)  100% = 100.0%
🎯 ทำไมข้อนี้ถึงถูก:
ข้อ ก. ถูกต้อง เพราะจากการคำนวณทางเภสัชวิเคราะห์ ยาเม็ดมีปริมาณตัวยาสำคัญตรงตามฉลาก 100.0% พอดี
🔍 ข้ออื่นผิดเพราะอะไร:
📖 Guideline อ้างอิง:
Pharmaceutical Analysis (Watson) / USP-NF &lt;621&gt; Chromatography
📌 จุดจำก่อนสอบ:
ชั่งผงยา 500 mg (ทฤษฎี 125 mg) ได้ AUC 1,250,000 (เท่ากับ 125 mg) -&gt; % Label claim = 100.0%</t>
        </is>
      </c>
      <c r="K63" s="100" t="inlineStr">
        <is>
          <t>Pharmaceutical Analysis &amp; Calculations (Howard C. Ansel) / USP-NF &lt;621&gt; Chromatography</t>
        </is>
      </c>
      <c r="L63" s="88" t="inlineStr">
        <is>
          <t>Biopharmaceutics &amp; Dissolution</t>
        </is>
      </c>
      <c r="M63" s="100" t="inlineStr">
        <is>
          <t>Product</t>
        </is>
      </c>
      <c r="N63" s="88" t="inlineStr">
        <is>
          <t>ข้อสอบจริง Product ปี 2561 ข้อ 83</t>
        </is>
      </c>
      <c r="O63" s="100" t="inlineStr">
        <is>
          <t>ข้อสอบจริง</t>
        </is>
      </c>
      <c r="P63" s="100" t="inlineStr">
        <is>
          <t>ปี 2561</t>
        </is>
      </c>
      <c r="Q63" s="100" t="n"/>
    </row>
    <row r="64" ht="409.6" customHeight="1" s="49">
      <c r="A64" s="100" t="n">
        <v>77</v>
      </c>
      <c r="B64" s="88" t="inlineStr">
        <is>
          <t>ยาฉีด Enfuvirtide (ยาต้านไวรัส HIV ชนิด Fusion Inhibitor) ผลิตในรูปผงแห้งเยือกแข็ง (Lyophilized Powder for Injection) ในสูตรตำรับประกอบด้วย: Enfuvirtide 90 mg, Mannitol 22.55 mg, Sodium Carbonate และปรับ pH = 9.0 สาร Mannitol ทำหน้าที่สำคัญอย่างไรในตำรับยานี้</t>
        </is>
      </c>
      <c r="C64" s="100" t="n"/>
      <c r="D64" s="88" t="inlineStr">
        <is>
          <t>Lyoprotectant / Bulking agent (สารปกป้องโครงสร้างโปรตีนระหว่างแช่เยือกแข็งและเพิ่มมวลเนื้อเค้กยา) และ Tonicity agent</t>
        </is>
      </c>
      <c r="E64" s="88" t="inlineStr">
        <is>
          <t>Chemical Preservative สารกันเสีย</t>
        </is>
      </c>
      <c r="F64" s="88" t="inlineStr">
        <is>
          <t>Antioxidant สารต้านออกซิเดชัน</t>
        </is>
      </c>
      <c r="G64" s="88" t="inlineStr">
        <is>
          <t>Primary Emulsifier สารก่ออิมัลชัน</t>
        </is>
      </c>
      <c r="H64" s="88" t="inlineStr">
        <is>
          <t>Superdisintegrant สารช่วยแตกตัว</t>
        </is>
      </c>
      <c r="I64" s="100" t="n">
        <v>1</v>
      </c>
      <c r="J64" s="88" t="inlineStr">
        <is>
          <t>✅ คำตอบที่ถูกต้อง: ข้อ ก. Lyoprotectant / Bulking agent (สารปกป้องโครงสร้างโปรตีนระหว่างแช่เยือกแข็งและเพิ่มมวลเนื้อเค้กยา) และ Tonicity agent
💡 Background:
Enfuvirtide เป็นยาเพปไทด์ชีววัตถุ (Synthetic 36-amino acid peptide) ที่ไม่คงตัวในสารละลายน้ำ จึงต้องผลิตเป็นผงแห้งด้วยกระบวนการทำแห้งแบบเยือกแข็ง (Lyophilization / Freeze-drying) สาร Mannitol มีบทบาทสำคัญอย่างยิ่ง 3 ประการ:
1. Bulking Agent: ช่วยสร้างโครงสร้างเนื้อผลึกแข็ง (Cake structure) ที่สวยงาม ไม่ยุบตัว
2. Lyoprotectant / Cryoprotectant: ป้องกันการเสียสภาพธรรมชาติ (Denaturation/Aggregation) ของโมเลกุลเพปไทด์ระหว่างการแช่เยือกแข็งและระเหิดน้ำออก
3. Tonicity Agent: ช่วยปรับความดันออสโมติกของสารละลายหลังละลายคืนรูป (Reconstituted solution) ให้มีความตึงตัวที่เหมาะสมสำหรับการฉีดใต้ผิวหนัง (Subcutaneous injection)
🎯 ทำไมข้อนี้ถึงถูก:
ข้อ ก. ถูกต้อง เพราะ Mannitol ทำหน้าที่เป็น Bulking agent, Lyoprotectant และ Tonicity agent ในยาฉีดผงแห้งเยือกแข็ง
🔍 ข้ออื่นผิดเพราะอะไร:
📖 Guideline อ้างอิง:
Handbook of Pharmaceutical Excipients: Mannitol / Ansel's Dosage Forms (Biotechnology Products &amp; Lyophilization)
📌 จุดจำก่อนสอบ:
Mannitol ในยาฉีด Lyophilized Powder = Bulking agent (สร้างก้อนเค้ก) + Lyoprotectant (กันโปรตีนเสียสภาพ) + Tonicity agent</t>
        </is>
      </c>
      <c r="K64" s="100" t="inlineStr">
        <is>
          <t>Handbook of Pharmaceutical Excipients (Mannitol) / Ansel's Pharmaceutical Dosage Forms (Lyophilization of Biopharmaceuticals)</t>
        </is>
      </c>
      <c r="L64" s="88" t="inlineStr">
        <is>
          <t>Biopharmaceutics &amp; Dissolution</t>
        </is>
      </c>
      <c r="M64" s="100" t="inlineStr">
        <is>
          <t>Product</t>
        </is>
      </c>
      <c r="N64" s="88" t="inlineStr">
        <is>
          <t>ข้อสอบจริง Product ปี 2559 ข้อ 13</t>
        </is>
      </c>
      <c r="O64" s="100" t="inlineStr">
        <is>
          <t>ข้อสอบจริง</t>
        </is>
      </c>
      <c r="P64" s="100" t="inlineStr">
        <is>
          <t>ปี 2559</t>
        </is>
      </c>
      <c r="Q64" s="100" t="n"/>
    </row>
    <row r="65" ht="409.6" customHeight="1" s="49">
      <c r="A65" s="100" t="n">
        <v>78</v>
      </c>
      <c r="B65" s="88" t="inlineStr">
        <is>
          <t>ในใบรายงานผลการตรวจวิเคราะห์คุณภาพประจำรุ่นผลิต (Certificate of Analysis: COA) ของยาแคปซูล Amoxicillin Capsules 500 mg สำหรับการตรวจปล่อยผ่านรุ่นผลิต (Finished Product Release) หัวข้อในข้อใดต่อไปนี้ 'ไม่จำเป็นและไม่มีการระบุในใบ COA ประจำรุ่น'</t>
        </is>
      </c>
      <c r="C65" s="100" t="n"/>
      <c r="D65" s="88" t="inlineStr">
        <is>
          <t>Assay (% Labeled amount ของตัวยาสำคัญ)</t>
        </is>
      </c>
      <c r="E65" s="88" t="inlineStr">
        <is>
          <t>Dissolution Test (การทดสอบการละลายของตัวยา)</t>
        </is>
      </c>
      <c r="F65" s="88" t="inlineStr">
        <is>
          <t>Uniformity of Dosage Units (ความสม่ำเสมอของหน่วยยา)</t>
        </is>
      </c>
      <c r="G65" s="88" t="inlineStr">
        <is>
          <t>Description and Identification (ลักษณะภายนอกและการพิสูจน์เอกลักษณ์)</t>
        </is>
      </c>
      <c r="H65" s="88" t="inlineStr">
        <is>
          <t>Bioequivalence Study Report (รายงานการศึกษาชีวสมมูลในมนุษย์)</t>
        </is>
      </c>
      <c r="I65" s="100" t="n">
        <v>5</v>
      </c>
      <c r="J65" s="88" t="inlineStr">
        <is>
          <t>✅ คำตอบที่ถูกต้อง: ข้อ จ. Bioequivalence Study Report (รายงานการศึกษาชีวสมมูลในมนุษย์)
💡 Background:
ความแตกต่างระหว่างเอกสารทะเบียนยากับใบ COA:
1. รายงานการศึกษาชีวสมมูล (Bioequivalence Study Report): เป็นเอกสารวิจัยทางคลินิกที่จัดทำขึ้นเพียงครั้งเดียวเพื่อใช้ประกอบการยื่นขอขึ้นทะเบียนตำรับยา (Marketing Authorization Dossier / CTD Module 5) ไม่ได้ทำการทดสอบซ้ำในทุกรุ่นผลิต
2. ใบ COA (Certificate of Analysis): เป็นเอกสารสรุปผลการทดสอบทางห้องปฏิบัติการ QC ประจำแต่ละรุ่นผลิต (Batch-by-batch release) ซึ่งประกอบด้วย Assay, Dissolution, Identification, Uniformity of dosage units, Moisture content, และ Microbial limits
🎯 ทำไมข้อนี้ถึงถูก:
ข้อ จ. ถูกต้อง (โจทย์ถามข้อใดไม่ระบุใน COA) เพราะรายงาน BE เป็นเอกสารขึ้นทะเบียนยา ไม่ได้ระบุในใบ COA ประจำรุ่นผลิต
🔍 ข้ออื่นผิดเพราะอะไร:
📖 Guideline อ้างอิง:
PIC/S Guide to Good Manufacturing Practice: Quality Control &amp; Batch Release
📌 จุดจำก่อนสอบ:
รายงาน BE = เอกสารขึ้นทะเบียนตำรับยา (ทำครั้งเดียว); ใบ COA = ผลตรวจ QC ประจำรุ่นผลิต (Assay, Dissolution, ID, Uniformity)</t>
        </is>
      </c>
      <c r="K65" s="100" t="inlineStr">
        <is>
          <t>PIC/S GMP Guide (Annex on Certificate of Analysis) / USP-NF Monographs: Amoxicillin Capsules</t>
        </is>
      </c>
      <c r="L65" s="88" t="inlineStr">
        <is>
          <t>Biopharmaceutics &amp; Dissolution</t>
        </is>
      </c>
      <c r="M65" s="100" t="inlineStr">
        <is>
          <t>Product</t>
        </is>
      </c>
      <c r="N65" s="88" t="inlineStr">
        <is>
          <t>ข้อสอบจริง Product ปี 2559 ข้อ 21</t>
        </is>
      </c>
      <c r="O65" s="100" t="inlineStr">
        <is>
          <t>ข้อสอบจริง</t>
        </is>
      </c>
      <c r="P65" s="100" t="inlineStr">
        <is>
          <t>ปี 2559</t>
        </is>
      </c>
      <c r="Q65" s="100" t="n"/>
    </row>
    <row r="66" ht="409.6" customHeight="1" s="49">
      <c r="A66" s="100" t="n">
        <v>79</v>
      </c>
      <c r="B66" s="88" t="inlineStr">
        <is>
          <t>จากการทดลองเปรียบเทียบสูตรตำรับยาเม็ด 5 สูตร (F1 ถึง F5) โดยเติมสารช่วยแตกตัวชนิดต่างๆ ในปริมาณเท่ากัน (10 mg) พบผลเวลาการแตกตัว (Disintegration Time: DT) ดังนี้:
- F1 (NaCMC): DT = 22 วินาที
- F2 (Crospovidone): DT = 12 วินาที
- F3 (Alginic acid): DT = 31 วินาที
- F4 (Corn starch): DT = 27 วินาที
- F5 (Pregelatinized starch): DT = 22 วินาที
สูตรตำรับใดให้ประสิทธิภาพในการแตกตัวเร็วที่สุด (Fastest Disintegration) และสารช่วยแตกตัวในสูตรนั้นจัดเป็นสารกลุ่มใด</t>
        </is>
      </c>
      <c r="C66" s="100" t="n"/>
      <c r="D66" s="88" t="inlineStr">
        <is>
          <t>F1 (NaCMC เป็นสารช่วยแตกตัวเร็วที่สุด)</t>
        </is>
      </c>
      <c r="E66" s="88" t="inlineStr">
        <is>
          <t>F2 (Crospovidone เป็น Superdisintegrant ที่ช่วยให้เม็ดยาแตกตัวเร็วที่สุดในเวลาเพียง 12 วินาที)</t>
        </is>
      </c>
      <c r="F66" s="88" t="inlineStr">
        <is>
          <t>F3 (Alginic acid)</t>
        </is>
      </c>
      <c r="G66" s="88" t="inlineStr">
        <is>
          <t>F4 (Corn starch)</t>
        </is>
      </c>
      <c r="H66" s="88" t="inlineStr">
        <is>
          <t>F5 (Pregelatinized starch)</t>
        </is>
      </c>
      <c r="I66" s="100" t="n">
        <v>2</v>
      </c>
      <c r="J66" s="88" t="inlineStr">
        <is>
          <t>✅ คำตอบที่ถูกต้อง: ข้อ ข. F2 (Crospovidone เป็น Superdisintegrant ที่ช่วยให้เม็ดยาแตกตัวเร็วที่สุดในเวลาเพียง 12 วินาที)
💡 Background:
Crospovidone (Cross-linked Polyvinylpyrrolidone หรือ Polyplasdone / Kollidon CL) เป็น สารช่วยแตกตัวยิ่งยวด (Superdisintegrant) ที่มีโครงสร้างเป็นรูพรุนสูงมาก (Highly porous cross-linked structure) มีกลไกการแตกตัวผ่านแรงดึงน้ำแบบแคพิลลารีอย่างรวดเร็ว (Rapid wicking / capillary action) และคลายตัวโดยไม่เกิดเมือกเจลเหนียวขัดขวางการละลาย จึงช่วยให้ยาเม็ดสูตร F2 แตกตัวได้เร็วที่สุด (DT เพียง 12 วินาที) เร็วกว่าสารช่วยแตกตัวทั่วไป (Starch) และ Alginic acid อย่างชัดเจน
🎯 ทำไมข้อนี้ถึงถูก:
ข้อ ข. ถูกต้อง เพราะสูตร F2 ใช้ Crospovidone ซึ่งเป็น Superdisintegrant ให้เวลาแตกตัวเร็วที่สุด (12 วินาที)
🔍 ข้ออื่นผิดเพราะอะไร:
📖 Guideline อ้างอิง:
Handbook of Pharmaceutical Excipients: Crospovidone / Ansel's Dosage Forms (Disintegrants)
📌 จุดจำก่อนสอบ:
Crospovidone (Cross-linked PVP) = Superdisintegrant ดึงน้ำเร็ว แตกตัวไวสุด ไม่เกิดเจลขัดขวางการละลาย</t>
        </is>
      </c>
      <c r="K66" s="100" t="inlineStr">
        <is>
          <t>Handbook of Pharmaceutical Excipients (Crospovidone) / Ansel's Pharmaceutical Dosage Forms</t>
        </is>
      </c>
      <c r="L66" s="88" t="inlineStr">
        <is>
          <t>Biopharmaceutics &amp; Dissolution</t>
        </is>
      </c>
      <c r="M66" s="100" t="inlineStr">
        <is>
          <t>Product</t>
        </is>
      </c>
      <c r="N66" s="88" t="inlineStr">
        <is>
          <t>ข้อสอบจริง Product ปี 2559 ข้อ 24</t>
        </is>
      </c>
      <c r="O66" s="100" t="inlineStr">
        <is>
          <t>ข้อสอบจริง</t>
        </is>
      </c>
      <c r="P66" s="100" t="inlineStr">
        <is>
          <t>ปี 2559</t>
        </is>
      </c>
      <c r="Q66" s="100" t="n"/>
    </row>
    <row r="67" ht="409.6" customHeight="1" s="49">
      <c r="A67" s="100" t="n">
        <v>80</v>
      </c>
      <c r="B67" s="88" t="inlineStr">
        <is>
          <t>ในสูตรตำรับยาฉีดผงแห้งเยือกแข็ง Enfuvirtide 90 mg Lyophilized Powder for Injection มีการเติมสาร Mannitol 22.55 mg สารดังกล่าวทำหน้าที่สำคัญอย่างไร</t>
        </is>
      </c>
      <c r="C67" s="100" t="n"/>
      <c r="D67" s="88" t="inlineStr">
        <is>
          <t>Bulking agent / Lyoprotectant และ Isotonicity agent</t>
        </is>
      </c>
      <c r="E67" s="88" t="inlineStr">
        <is>
          <t>Preservative สารกันเสีย</t>
        </is>
      </c>
      <c r="F67" s="88" t="inlineStr">
        <is>
          <t>Antioxidant สารต้านออกซิเดชัน</t>
        </is>
      </c>
      <c r="G67" s="88" t="inlineStr">
        <is>
          <t>Emulsifying agent สารก่ออิมัลชัน</t>
        </is>
      </c>
      <c r="H67" s="88" t="inlineStr">
        <is>
          <t>Surfactant สารลดแรงตึงผิว</t>
        </is>
      </c>
      <c r="I67" s="100" t="n">
        <v>1</v>
      </c>
      <c r="J67" s="88" t="inlineStr">
        <is>
          <t>✅ คำตอบที่ถูกต้อง: ข้อ ก. Bulking agent / Lyoprotectant และ Isotonicity agent
💡 Background:
Mannitol ทำหน้าที่สร้างโครงสร้างเนื้อเค้กยา (Bulking agent) ปกป้องโครงสร้างโมเลกุลเพปไทด์ระหว่าง Freeze-drying (Lyoprotectant) และปรับความดันออสโมติก (Isotonicity adjusting agent)
🎯 ทำไมข้อนี้ถึงถูก:
ข้อ ก. ถูกต้อง เพราะเป็นบทบาทหน้าที่มาตรฐานของ Mannitol ในยาฉีด Lyophilized powder
🔍 ข้ออื่นผิดเพราะอะไร:
📖 Guideline อ้างอิง:
Handbook of Pharmaceutical Excipients: Mannitol
📌 จุดจำก่อนสอบ:
Mannitol ในยาฉีดผงแห้ง = Bulking agent + Lyoprotectant + Tonicity agent</t>
        </is>
      </c>
      <c r="K67" s="100" t="inlineStr">
        <is>
          <t>Handbook of Pharmaceutical Excipients (Mannitol) / Ansel's Dosage Forms</t>
        </is>
      </c>
      <c r="L67" s="88" t="inlineStr">
        <is>
          <t>Biopharmaceutics &amp; Dissolution</t>
        </is>
      </c>
      <c r="M67" s="100" t="inlineStr">
        <is>
          <t>Product</t>
        </is>
      </c>
      <c r="N67" s="88" t="inlineStr">
        <is>
          <t>ข้อสอบจริง Product ปี 2559 ข้อ 11</t>
        </is>
      </c>
      <c r="O67" s="100" t="inlineStr">
        <is>
          <t>ข้อสอบจริง</t>
        </is>
      </c>
      <c r="P67" s="100" t="inlineStr">
        <is>
          <t>ปี 2559</t>
        </is>
      </c>
      <c r="Q67" s="100" t="n"/>
    </row>
    <row r="68" ht="409.6" customHeight="1" s="49">
      <c r="A68" s="100" t="n">
        <v>81</v>
      </c>
      <c r="B68" s="88" t="inlineStr">
        <is>
          <t>การทดสอบคุณภาพของยาเม็ดในข้อใดต่อไปนี้ 'ไม่มีการกำหนดเกณฑ์ผ่าน/ไม่ผ่านตายตัวในรายวิชาเฉพาะ (Monograph)' ของเภสัชตำรับ USP แต่ควบคุมเป็น In-process specification ภายในโรงงาน</t>
        </is>
      </c>
      <c r="C68" s="100" t="n"/>
      <c r="D68" s="88" t="inlineStr">
        <is>
          <t>Disintegration Test (การทดสอบการแตกตัว)</t>
        </is>
      </c>
      <c r="E68" s="88" t="inlineStr">
        <is>
          <t>Dissolution Test (การทดสอบการละลาย)</t>
        </is>
      </c>
      <c r="F68" s="88" t="inlineStr">
        <is>
          <t>Hardness / Tablet Breaking Force (ความแข็งของยาเม็ดตาม USP &lt;1217&gt;)</t>
        </is>
      </c>
      <c r="G68" s="88" t="inlineStr">
        <is>
          <t>Content Uniformity (ความสม่ำเสมอของปริมาณตัวยาสำคัญตาม USP &lt;905&gt;)</t>
        </is>
      </c>
      <c r="H68" s="88" t="inlineStr">
        <is>
          <t>Weight Variation (ความสม่ำเสมอของน้ำหนักตาม USP &lt;905&gt;)</t>
        </is>
      </c>
      <c r="I68" s="100" t="n">
        <v>3</v>
      </c>
      <c r="J68" s="88" t="inlineStr">
        <is>
          <t>✅ คำตอบที่ถูกต้อง: ข้อ ค. Hardness / Tablet Breaking Force (ความแข็งของยาเม็ดตาม USP &lt;1217&gt;)
💡 Background:
เภสัชตำรับ USP มีบททั่วไป &lt;1217&gt; Tablet Breaking Force เพื่ออธิบายวิธีการและเครื่องมือวัดความแข็งของยาเม็ด แต่ ไม่มีการกำหนดเกณฑ์ผ่านตายตัวใน Monograph ยาเม็ดแต่ละชนิด เนื่องจากความแข็งขึ้นอยู่กับสูตรตำรับ ขนาด และรูปทรงยาเม็ด โดยโรงงานผู้ผลิตต้องกำหนดเกณฑ์ภายในเอง (In-house standard) แตกต่างจาก Dissolution, Disintegration, Content uniformity และ Weight variation ที่มีเกณฑ์ยอมรับตายตัวใน Monograph
🎯 ทำไมข้อนี้ถึงถูก:
ข้อ ค. ถูกต้อง เพราะ Hardness เป็น Non-compendial in-process test ที่ไม่มีเกณฑ์ตายตัวใน USP Monograph
🔍 ข้ออื่นผิดเพราะอะไร:
📖 Guideline อ้างอิง:
USP-NF General Chapter &lt;1217&gt; Tablet Breaking Force
📌 จุดจำก่อนสอบ:
Hardness (ความแข็ง) = Non-compendial in-process control (ไม่มีเกณฑ์ตายตัวใน Monograph)</t>
        </is>
      </c>
      <c r="K68" s="100" t="inlineStr">
        <is>
          <t>USP-NF General Chapter &lt;1217&gt; Tablet Breaking Force / USP-NF &lt;1151&gt; Tablets</t>
        </is>
      </c>
      <c r="L68" s="88" t="inlineStr">
        <is>
          <t>Biopharmaceutics &amp; Dissolution</t>
        </is>
      </c>
      <c r="M68" s="100" t="inlineStr">
        <is>
          <t>Product</t>
        </is>
      </c>
      <c r="N68" s="88" t="inlineStr">
        <is>
          <t>ข้อสอบจริง Product ปี 2559 ข้อ 2</t>
        </is>
      </c>
      <c r="O68" s="100" t="inlineStr">
        <is>
          <t>ข้อสอบจริง</t>
        </is>
      </c>
      <c r="P68" s="100" t="inlineStr">
        <is>
          <t>ปี 2559</t>
        </is>
      </c>
      <c r="Q68" s="100" t="n"/>
    </row>
    <row r="69" ht="409.6" customHeight="1" s="49">
      <c r="A69" s="100" t="n">
        <v>85</v>
      </c>
      <c r="B69" s="88" t="inlineStr">
        <is>
          <t>ถ้าระดับ Albumin ในเลือดลดลง กระบวนการใดที่ไม่ได้รับผลกระทบจากการเปลี่ยนแปลงนี้</t>
        </is>
      </c>
      <c r="C69" s="100" t="n"/>
      <c r="D69" s="88" t="inlineStr">
        <is>
          <t>Absorption</t>
        </is>
      </c>
      <c r="E69" s="88" t="inlineStr">
        <is>
          <t>Distribution</t>
        </is>
      </c>
      <c r="F69" s="88" t="inlineStr">
        <is>
          <t>Metabolism</t>
        </is>
      </c>
      <c r="G69" s="88" t="inlineStr">
        <is>
          <t>Elimination</t>
        </is>
      </c>
      <c r="H69" s="88" t="inlineStr">
        <is>
          <t>Biotransformation</t>
        </is>
      </c>
      <c r="I69" s="100" t="inlineStr">
        <is>
          <t>1</t>
        </is>
      </c>
      <c r="J69" s="88" t="inlineStr">
        <is>
          <t>✅ คำตอบที่ถูกต้อง: ข้อ ก. Absorption
💡 Background:
ระดับ Albumin ในซีรัมที่ลดลง (Hypoalbuminemia) ส่งผลต่อยาที่มีการจับกับ Albumin สูง ทำให้สัดส่วนของยายังไม่จับโปรตีน (Free drug fraction: fu) เพิ่มขึ้น มีผลต่อ Volume of distribution (Vd) และ Clearance ของยาที่มี extraction ratio ต่ำ แต่ไม่มีผลโดยตรงต่อกระบวนการดูดซึมยาจากทางเดินอาหาร (GI absorption)
🎯 ทำไมข้อนี้ถึงถูก:
Absorption การเลือก Absorption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(Distribution): Distribution อาศัยการจับกับโปรตีนในเลือด ถ้าระดับ Albumin ลดลง จะทำให้ free drug เพิ่มขึ้น ส่งผลต่อปริมาตรการกระจายตัวของยา
• ข้อ ค. (Metabolism): Metabolism ขนส่งยาเข้าสู่ตับเพื่อทำลาย ปริมาณ free drug ที่เพิ่มขึ้นจาก albumin ต่ำอาจทำให้ hepatic clearance ของยาเปลี่ยนไป
• ข้อ ง. (Elimination): Elimination หรือการกำจัดยาออกจากร่างกายทางไตได้รับผลกระทบจากปริมาณยาอิสระที่สามารถผ่าน glomerulus ได้
• ข้อ จ. (Biotransformation): Biotransformation คือกระบวนการเปลี่ยนแปลงโครงสร้างยาที่ตับ ซึ่งจะขึ้นอยู่กับปริมาณยาอิสระที่ส่งมายังตับ
📖 Guideline อ้างอิง:
Applied Biopharmaceutics &amp; Pharmacokinetics (Shargel &amp; Yu, 8th Edition: Protein Binding)
📌 จุดจำก่อนสอบ:
• Hypoalbuminemia เพิ่ม Free drug fraction (fu) ของยาที่มี protein binding สูง แต่ไม่มีผลต่อ GI absorption</t>
        </is>
      </c>
      <c r="K69" s="100" t="n"/>
      <c r="L69" s="88" t="inlineStr">
        <is>
          <t>Hypertension</t>
        </is>
      </c>
      <c r="M69" s="100" t="inlineStr">
        <is>
          <t>Clinic</t>
        </is>
      </c>
      <c r="N69" s="88" t="inlineStr">
        <is>
          <t>ข้อ 11 (PLE_CC1_Practice_Exam.md)</t>
        </is>
      </c>
      <c r="O69" s="100" t="n"/>
      <c r="P69" s="100" t="n"/>
      <c r="Q69" s="100" t="n"/>
    </row>
    <row r="70" ht="409.6" customHeight="1" s="49">
      <c r="A70" s="62" t="n">
        <v>86</v>
      </c>
      <c r="B70" s="78" t="inlineStr">
        <is>
          <t>[กรณีศึกษา 2]
ผู้ป่วยพาร์กินสันได้รับยา levodopa+benserazide และ trihexyphenidyl
คำถาม: L-dopa เข้า BBB ด้วยกลไกใด</t>
        </is>
      </c>
      <c r="C70" s="62" t="inlineStr"/>
      <c r="D70" s="78" t="inlineStr">
        <is>
          <t>ใช้ amino acid co-transporter</t>
        </is>
      </c>
      <c r="E70" s="78" t="inlineStr">
        <is>
          <t>ใช้ passive diffusion</t>
        </is>
      </c>
      <c r="F70" s="78" t="inlineStr">
        <is>
          <t>ถูกเปลี่ยนเป็น dopamine ก่อนที่จะผ่าน BBB</t>
        </is>
      </c>
      <c r="G70" s="78" t="inlineStr">
        <is>
          <t>ต้องอาศัย carrier ในการเข้าสมอง</t>
        </is>
      </c>
      <c r="H70" s="78" t="inlineStr">
        <is>
          <t>ผ่านกระบวนการ active transporter</t>
        </is>
      </c>
      <c r="I70" s="62" t="inlineStr">
        <is>
          <t>1</t>
        </is>
      </c>
      <c r="J70" s="78" t="inlineStr">
        <is>
          <t xml:space="preserve">✅ คำตอบที่ถูกต้อง: ข้อ ก. ใช้ amino acid co-transporter
🎯 ทำไมข้อนี้ถึงถูก:
🔍 ข้ออื่นผิดเพราะอะไร:
</t>
        </is>
      </c>
      <c r="K70" s="62" t="inlineStr"/>
      <c r="L70" s="78" t="inlineStr">
        <is>
          <t>Drug Absorption &amp; Transport</t>
        </is>
      </c>
      <c r="M70" s="62" t="inlineStr">
        <is>
          <t>Product</t>
        </is>
      </c>
      <c r="N70" s="78" t="inlineStr">
        <is>
          <t>[SOURCE: Pharma Plus เล่มม่วง 2 - ข้อสอบย้อนหลังปี 2558 วันที่ 1 ข้อ 13]</t>
        </is>
      </c>
      <c r="O70" s="62" t="inlineStr">
        <is>
          <t>ข้อสอบเก่า</t>
        </is>
      </c>
      <c r="P70" s="62" t="inlineStr">
        <is>
          <t>2558</t>
        </is>
      </c>
    </row>
    <row r="71" ht="409.6" customHeight="1" s="49">
      <c r="A71" s="62" t="n">
        <v>87</v>
      </c>
      <c r="B71" s="78" t="inlineStr">
        <is>
          <t>จงหาค่าคงที่ของการกำจัดยาที่มีค่าครึ่งชีวิต 8 ชม.</t>
        </is>
      </c>
      <c r="C71" s="62" t="inlineStr"/>
      <c r="D71" s="78" t="inlineStr">
        <is>
          <t>5.544 hr⁻¹</t>
        </is>
      </c>
      <c r="E71" s="78" t="inlineStr">
        <is>
          <t>7.704 hr⁻¹</t>
        </is>
      </c>
      <c r="F71" s="78" t="inlineStr">
        <is>
          <t>0.086 hr⁻¹</t>
        </is>
      </c>
      <c r="G71" s="78" t="inlineStr">
        <is>
          <t>0.120 hr⁻¹</t>
        </is>
      </c>
      <c r="H71" s="78" t="inlineStr">
        <is>
          <t>0.963 hr⁻¹</t>
        </is>
      </c>
      <c r="I71" s="62" t="inlineStr">
        <is>
          <t>3</t>
        </is>
      </c>
      <c r="J71" s="78" t="inlineStr">
        <is>
          <t xml:space="preserve">✅ คำตอบที่ถูกต้อง: ข้อ ค. 0.086 hr⁻¹
🎯 ทำไมข้อนี้ถึงถูก:
🔍 ข้ออื่นผิดเพราะอะไร:
</t>
        </is>
      </c>
      <c r="K71" s="62" t="inlineStr"/>
      <c r="L71" s="78" t="inlineStr">
        <is>
          <t>Pharmacokinetic Parameters</t>
        </is>
      </c>
      <c r="M71" s="62" t="inlineStr">
        <is>
          <t>Product</t>
        </is>
      </c>
      <c r="N71" s="78" t="inlineStr">
        <is>
          <t>[SOURCE: Pharma Plus เล่มม่วง 2 - ข้อสอบย้อนหลังปี 2558 วันที่ 1 ข้อ 53]</t>
        </is>
      </c>
      <c r="O71" s="62" t="inlineStr">
        <is>
          <t>ข้อสอบเก่า</t>
        </is>
      </c>
      <c r="P71" s="62" t="inlineStr">
        <is>
          <t>2558</t>
        </is>
      </c>
    </row>
    <row r="72" ht="409.6" customHeight="1" s="49">
      <c r="A72" s="62" t="n">
        <v>88</v>
      </c>
      <c r="B72" s="78" t="inlineStr">
        <is>
          <t>[กรณีศึกษา 10]
การใช้ยาคุมกำเนิดชนิดแผ่นแปะ โดยติดแผ่น 1 แผ่น/สัปดาห์ ติดต่อกัน 3 สัปดาห์ และเว้น 1 สัปดาห์
คำถาม: การใช้ยาคุมกำเนิดชนิดแผ่นแปะ โดยติดแผ่น 1 แผ่น/สัปดาห์ ติดต่อกัน 3 สัปดาห์ และเว้น 1 สัปดาห์ กราฟการปลดปล่อยยาเป็นข้อใด</t>
        </is>
      </c>
      <c r="C72" s="62" t="inlineStr"/>
      <c r="D72" s="78" t="inlineStr">
        <is>
          <t>กราฟเส้นตรงคงที่ตลอด 21 วัน แล้วดิ่งลงทันที</t>
        </is>
      </c>
      <c r="E72" s="78" t="inlineStr">
        <is>
          <t>กราฟค่อยๆ เพิ่มขึ้นเป็นที่ราบสูง (plateau) ตลอด 21 วัน แล้วลดลง</t>
        </is>
      </c>
      <c r="F72" s="78" t="inlineStr">
        <is>
          <t>กราฟรูปฟันปลาขึ้นลง 3 ยอด (peaks) ตามการเปลี่ยนแผ่นแปะทุกสัปดาห์จนถึง 21 วัน แล้วลดลง</t>
        </is>
      </c>
      <c r="G72" s="78" t="inlineStr">
        <is>
          <t>กราฟยอดแหลมสูงช่วงแรกแล้วค่อยๆ ลาดต่ำลงตลอด 21 วัน</t>
        </is>
      </c>
      <c r="H72" s="78" t="inlineStr">
        <is>
          <t>กราฟลดลงฮวบทันทีตั้งแต่วันแรกและต่ำราบจนถึง 21 วัน</t>
        </is>
      </c>
      <c r="I72" s="62" t="inlineStr">
        <is>
          <t>2</t>
        </is>
      </c>
      <c r="J72" s="78" t="inlineStr">
        <is>
          <t xml:space="preserve">✅ คำตอบที่ถูกต้อง: ข้อ ข. กราฟค่อยๆ เพิ่มขึ้นเป็นที่ราบสูง (plateau) ตลอด 21 วัน แล้วลดลง
🎯 ทำไมข้อนี้ถึงถูก:
🔍 ข้ออื่นผิดเพราะอะไร:
</t>
        </is>
      </c>
      <c r="K72" s="62" t="inlineStr"/>
      <c r="L72" s="78" t="inlineStr">
        <is>
          <t>Transdermal Drug Delivery Systems (TDDS)</t>
        </is>
      </c>
      <c r="M72" s="62" t="inlineStr">
        <is>
          <t>Product</t>
        </is>
      </c>
      <c r="N72" s="78" t="inlineStr">
        <is>
          <t>[SOURCE: Pharma Plus เล่มม่วง 2 - ข้อสอบย้อนหลังปี 2558 วันที่ 1 ข้อ 84]</t>
        </is>
      </c>
      <c r="O72" s="62" t="inlineStr">
        <is>
          <t>ข้อสอบเก่า</t>
        </is>
      </c>
      <c r="P72" s="62" t="inlineStr">
        <is>
          <t>2558</t>
        </is>
      </c>
    </row>
    <row r="73" ht="409.6" customHeight="1" s="49">
      <c r="A73" s="62" t="n">
        <v>89</v>
      </c>
      <c r="B73" s="78" t="inlineStr">
        <is>
          <t>[กรณีศึกษา 12] คำแนะนำในข้อใดที่เภสัชกรควรแนะนำแก่ผู้ป่วยสำหรับยา griseofulvin</t>
        </is>
      </c>
      <c r="C73" s="62" t="inlineStr"/>
      <c r="D73" s="78" t="inlineStr">
        <is>
          <t>ดื่มน้ำตามมากๆ</t>
        </is>
      </c>
      <c r="E73" s="78" t="inlineStr">
        <is>
          <t>รับประทานก่อนอาหาร 30 นาที</t>
        </is>
      </c>
      <c r="F73" s="78" t="inlineStr">
        <is>
          <t>รับประทานพร้อมอาหารไขมันสูง จะช่วยเพิ่มการดูดซึม</t>
        </is>
      </c>
      <c r="G73" s="78" t="inlineStr">
        <is>
          <t>รับประทานหลังอาหารทันที</t>
        </is>
      </c>
      <c r="H73" s="78" t="inlineStr">
        <is>
          <t>รับประทานเวลาใดก็ได้ เพราะอาหารไม่มีผลต่อการดูดซึม</t>
        </is>
      </c>
      <c r="I73" s="62" t="inlineStr">
        <is>
          <t>3</t>
        </is>
      </c>
      <c r="J73" s="78" t="inlineStr">
        <is>
          <t xml:space="preserve">✅ คำตอบที่ถูกต้อง: ข้อ ค. รับประทานพร้อมอาหารไขมันสูง จะช่วยเพิ่มการดูดซึม
🎯 ทำไมข้อนี้ถึงถูก:
🔍 ข้ออื่นผิดเพราะอะไร:
</t>
        </is>
      </c>
      <c r="K73" s="62" t="inlineStr"/>
      <c r="L73" s="78" t="inlineStr">
        <is>
          <t>Bioavailability &amp; Food-Drug Interactions</t>
        </is>
      </c>
      <c r="M73" s="62" t="inlineStr">
        <is>
          <t>Clinic</t>
        </is>
      </c>
      <c r="N73" s="78" t="inlineStr">
        <is>
          <t>[SOURCE: Pharma Plus เล่มม่วง 2 - ข้อสอบย้อนหลังปี 2558 วันที่ 1 ข้อ 96]</t>
        </is>
      </c>
      <c r="O73" s="62" t="inlineStr">
        <is>
          <t>ข้อสอบเก่า</t>
        </is>
      </c>
      <c r="P73" s="62" t="inlineStr">
        <is>
          <t>2558</t>
        </is>
      </c>
    </row>
    <row r="74" ht="409.6" customHeight="1" s="49">
      <c r="A74" s="62" t="n">
        <v>90</v>
      </c>
      <c r="B74" s="78" t="inlineStr">
        <is>
          <t>ยา tiotropium 18 mcg มี half-life 120 hr, bioavailability (BA) 20%, volume of distribution 36 L/kg ผู้ป่วยหนัก 50 kg สมมุติว่ายากิน equivalent กับยาฉีด ยานี้มีระดับยาในเลือดสูงสุด (Peak concentration: Cmax) ประมาณเท่าไหร่</t>
        </is>
      </c>
      <c r="C74" s="62" t="inlineStr"/>
      <c r="D74" s="78" t="inlineStr">
        <is>
          <t>2 ng/L</t>
        </is>
      </c>
      <c r="E74" s="78" t="inlineStr">
        <is>
          <t>0.2 ng/L</t>
        </is>
      </c>
      <c r="F74" s="78" t="inlineStr">
        <is>
          <t>10 ng/L</t>
        </is>
      </c>
      <c r="G74" s="78" t="inlineStr">
        <is>
          <t>18 ng/L</t>
        </is>
      </c>
      <c r="H74" s="78" t="inlineStr">
        <is>
          <t>20 ng/L</t>
        </is>
      </c>
      <c r="I74" s="62" t="inlineStr">
        <is>
          <t>1</t>
        </is>
      </c>
      <c r="J74" s="78" t="inlineStr">
        <is>
          <t xml:space="preserve">✅ คำตอบที่ถูกต้อง: ข้อ ก. 2 ng/L
🎯 ทำไมข้อนี้ถึงถูก:
🔍 ข้ออื่นผิดเพราะอะไร:
</t>
        </is>
      </c>
      <c r="K74" s="62" t="inlineStr"/>
      <c r="L74" s="78" t="inlineStr">
        <is>
          <t>Pharmacokinetic Calculations</t>
        </is>
      </c>
      <c r="M74" s="62" t="inlineStr">
        <is>
          <t>Product</t>
        </is>
      </c>
      <c r="N74" s="78" t="inlineStr">
        <is>
          <t>[SOURCE: Pharma Plus เล่มม่วง 2 - ข้อสอบย้อนหลังปี 2558 วันที่ 2 ข้อ 46]</t>
        </is>
      </c>
      <c r="O74" s="62" t="inlineStr">
        <is>
          <t>ข้อสอบเก่า</t>
        </is>
      </c>
      <c r="P74" s="62" t="inlineStr">
        <is>
          <t>2558</t>
        </is>
      </c>
    </row>
    <row r="75" ht="409.6" customHeight="1" s="49">
      <c r="A75" s="62" t="n">
        <v>91</v>
      </c>
      <c r="B75" s="78"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ยาใดเพิ่มการขับออกทางปัสสาวะของโครงสร้างยาต่อไปนี้ (โครงสร้าง Acetylsalicylic acid / Aspirin)</t>
        </is>
      </c>
      <c r="C75" s="62" t="inlineStr"/>
      <c r="D75" s="78" t="inlineStr">
        <is>
          <t>Diclofenac</t>
        </is>
      </c>
      <c r="E75" s="78" t="inlineStr">
        <is>
          <t>Phenytoin</t>
        </is>
      </c>
      <c r="F75" s="78" t="inlineStr">
        <is>
          <t>Ascorbic acid</t>
        </is>
      </c>
      <c r="G75" s="78" t="inlineStr">
        <is>
          <t>NaHCO3</t>
        </is>
      </c>
      <c r="H75" s="78" t="inlineStr">
        <is>
          <t>Naproxen</t>
        </is>
      </c>
      <c r="I75" s="62" t="inlineStr">
        <is>
          <t>4</t>
        </is>
      </c>
      <c r="J75" s="78" t="inlineStr">
        <is>
          <t xml:space="preserve">✅ คำตอบที่ถูกต้อง: ข้อ ง. NaHCO3
🎯 ทำไมข้อนี้ถึงถูก:
🔍 ข้ออื่นผิดเพราะอะไร:
</t>
        </is>
      </c>
      <c r="K75" s="62" t="inlineStr"/>
      <c r="L75" s="78" t="inlineStr">
        <is>
          <t>Renal Elimination and Ion Trapping</t>
        </is>
      </c>
      <c r="M75" s="62" t="inlineStr">
        <is>
          <t>Product</t>
        </is>
      </c>
      <c r="N75" s="78" t="inlineStr">
        <is>
          <t>[SOURCE: Pharma Plus เล่มม่วง 2 - ข้อสอบย้อนหลังปี 2558 วันที่ 2 ข้อ 52]</t>
        </is>
      </c>
      <c r="O75" s="62" t="inlineStr">
        <is>
          <t>ข้อสอบเก่า</t>
        </is>
      </c>
      <c r="P75" s="62" t="inlineStr">
        <is>
          <t>2558</t>
        </is>
      </c>
    </row>
    <row r="76" ht="409.6" customHeight="1" s="49">
      <c r="A76" s="62" t="n">
        <v>92</v>
      </c>
      <c r="B76" s="78" t="inlineStr">
        <is>
          <t>[]
Tamoxifen itself is a prodrug, having relatively little affinity for its target protein, the estrogen receptor. It is metabolized in the liver by the cytochrome P450 isoform CYP2D6 and CYP3A4 into active metabolites such as 4-hydroxytamoxifen (afimoxifene) and N-desmethyl-4 hydroxytamoxifen (endoxifen) which have 30-100 times more affinity with the estrogen receptor than tamoxifen itself. These active metabolites compete with estrogen in the body for binding to the estrogen receptor. In breast tissue, 4-OH tamoxifen acts as an estrogen receptor antagonist so that transcription of estrogen-responsive genes is inhibited.
คำถาม: จากข้อความทางวิชาการข้างต้น ข้อใดถูกต้องเกี่ยวกับยา Tamoxifen</t>
        </is>
      </c>
      <c r="C76" s="62" t="inlineStr"/>
      <c r="D76" s="78" t="inlineStr">
        <is>
          <t>Tamoxifen ไม่ใช่ active metabolite</t>
        </is>
      </c>
      <c r="E76" s="78" t="inlineStr">
        <is>
          <t>การออกฤทธิ์ของ tamoxifen ไม่ขึ้นกับเชื้อชาติ</t>
        </is>
      </c>
      <c r="F76" s="78" t="inlineStr">
        <is>
          <t>คนไข้ที่เป็น poor metabolizer ของ 2D6 จะทำให้ ยาออกฤทธิ์ได้น้อยลง</t>
        </is>
      </c>
      <c r="G76" s="78" t="inlineStr">
        <is>
          <t>คนไข้ที่เป็น rapid metabolizer ของ 2D6 จะทำให้ยาออกฤทธิ์ได้น้อยลง</t>
        </is>
      </c>
      <c r="H76" s="78" t="inlineStr">
        <is>
          <t>คนไข้ที่กิน paroxetine จะทำให้ยาออกฤทธิ์ได้มากขึ้น</t>
        </is>
      </c>
      <c r="I76" s="62" t="inlineStr">
        <is>
          <t>1</t>
        </is>
      </c>
      <c r="J76" s="78" t="inlineStr">
        <is>
          <t xml:space="preserve">✅ คำตอบที่ถูกต้อง: ข้อ ก. Tamoxifen ไม่ใช่ active metabolite
🎯 ทำไมข้อนี้ถึงถูก:
🔍 ข้ออื่นผิดเพราะอะไร:
</t>
        </is>
      </c>
      <c r="K76" s="62" t="inlineStr"/>
      <c r="L76" s="78" t="inlineStr">
        <is>
          <t>Pharmacogenomics and Drug Metabolism</t>
        </is>
      </c>
      <c r="M76" s="62" t="inlineStr">
        <is>
          <t>Product</t>
        </is>
      </c>
      <c r="N76" s="78" t="inlineStr">
        <is>
          <t>[SOURCE: Pharma Plus เล่มม่วง 2 - ข้อสอบย้อนหลังปี 2558 วันที่ 2 ข้อ 68]</t>
        </is>
      </c>
      <c r="O76" s="62" t="inlineStr">
        <is>
          <t>ข้อสอบเก่า</t>
        </is>
      </c>
      <c r="P76" s="62" t="inlineStr">
        <is>
          <t>2558</t>
        </is>
      </c>
    </row>
    <row r="77" ht="28" customHeight="1" s="49">
      <c r="A77" s="62" t="n">
        <v>93</v>
      </c>
      <c r="B77" s="78" t="inlineStr">
        <is>
          <t>ยาต้องมีคุณสมบัติใดที่สามารถทำให้ยาดูดซึมผ่าน cornea ได้</t>
        </is>
      </c>
      <c r="C77" s="78" t="inlineStr"/>
      <c r="D77" s="78" t="inlineStr">
        <is>
          <t>มีค่า pKa สูง</t>
        </is>
      </c>
      <c r="E77" s="78" t="inlineStr">
        <is>
          <t>มีค่า log P ต่ำ</t>
        </is>
      </c>
      <c r="F77" s="78" t="inlineStr">
        <is>
          <t>ต้องมี pH 7.4</t>
        </is>
      </c>
      <c r="G77" s="78" t="inlineStr">
        <is>
          <t>แตกตัวที่ได้ที่ physiological pH</t>
        </is>
      </c>
      <c r="H77" s="78" t="inlineStr">
        <is>
          <t>สามารถละลายได้ทั้งในน้ำและไขมัน</t>
        </is>
      </c>
      <c r="I77" s="62" t="inlineStr">
        <is>
          <t>5</t>
        </is>
      </c>
      <c r="J77" s="78" t="inlineStr">
        <is>
          <t>✅ คำตอบที่ถูกต้อง: ข้อ จ. สามารถละลายได้ทั้งในน้ำและไขมัน
🎯 ทำไมข้อนี้ถึงถูก:
กระจกตา (cornea) มีโครงสร้างแบบแซนวิช ประกอบด้วย epithelium และ endothelium ที่เป็นไขมัน (lipophilic) คั่นกลางด้วย stroma ซึ่งมีน้ำเป็นองค์ประกอบสูง (hydrophilic) ตัวยาจึงต้องมี biphasic solubility (ละลายได้ทั้งในน้ำและไขมัน) จึงจะซึมผ่านได้ดี
🔍 ข้ออื่นผิดเพราะอะไร:
• ข้อ ก.: ค่า pKa สูงเพียงอย่างเดียวไม่ได้เป็นตัวกำหนดการดูดซึมผ่านกระจกตา
• ข้อ ข.: ค่า log P ที่ต่ำเกินไปจะทำให้ยาไม่สามารถซึมผ่านชั้น epithelium ที่เป็นไขมันได้
• ข้อ ค.: pH 7.4 เป็นค่า pH สรีรวิทยาของน้ำตา แต่ไม่ใช่คุณสมบัติโดยตรงของโมเลกุลยา
• ข้อ ง.: การแตกตัวเป็นไอออนทำให้ยาซึมผ่านชั้น lipophilic epithelium ได้ยาก ยาต้องมีสัดส่วนของ non-ionized form ที่เพียงพอ</t>
        </is>
      </c>
      <c r="K77" s="78" t="inlineStr">
        <is>
          <t>Ocular Drug Delivery</t>
        </is>
      </c>
      <c r="L77" s="78" t="inlineStr">
        <is>
          <t>Biphasic Solubility for Corneal Penetration (Epithelium-Stroma-Endothelium)</t>
        </is>
      </c>
      <c r="M77" s="62" t="inlineStr">
        <is>
          <t>ปานกลาง</t>
        </is>
      </c>
      <c r="N77" s="62" t="inlineStr">
        <is>
          <t>ข้อสอบเก่า</t>
        </is>
      </c>
      <c r="O77" s="78" t="inlineStr">
        <is>
          <t>[SOURCE: Pharma Plus เล่มม่วง 2 - ข้อสอบย้อนหลัง PLE-CC1 ปี 2565 ข้อ 86]</t>
        </is>
      </c>
      <c r="P77" s="62" t="n">
        <v>2565</v>
      </c>
    </row>
    <row r="78" ht="28" customHeight="1" s="49">
      <c r="A78" s="62" t="n">
        <v>94</v>
      </c>
      <c r="B78" s="78" t="inlineStr">
        <is>
          <t>ชีวสมมูลเปรียบเทียบยาต้นแบบกับยาใหม่ที่ขับออกทางไตคือข้อใด</t>
        </is>
      </c>
      <c r="C78" s="78" t="inlineStr"/>
      <c r="D78" s="78" t="inlineStr">
        <is>
          <t>T½</t>
        </is>
      </c>
      <c r="E78" s="78" t="inlineStr">
        <is>
          <t>Urine excretion</t>
        </is>
      </c>
      <c r="F78" s="78" t="inlineStr">
        <is>
          <t>AUC vs time curve</t>
        </is>
      </c>
      <c r="G78" s="78" t="inlineStr">
        <is>
          <t>Drug plasma concentration</t>
        </is>
      </c>
      <c r="H78" s="78" t="inlineStr">
        <is>
          <t>Time to peak drug concentration</t>
        </is>
      </c>
      <c r="I78" s="62" t="inlineStr">
        <is>
          <t>2</t>
        </is>
      </c>
      <c r="J78" s="78" t="inlineStr">
        <is>
          <t>✅ คำตอบที่ถูกต้อง: ข้อ ข. Urine excretion
🎯 ทำไมข้อนี้ถึงถูก:
ในกรณีที่ยาถูกขับออกทางไตในรูปที่ไม่เปลี่ยนแปลงเป็นหลักและไม่สามารถวัดระดับยาในพลาสมาได้อย่างแม่นยำ การประเมินชีวสมมูลสามารถใช้ข้อมูลการขับออกทางปัสสาวะ (Urinary excretion data เช่น Cumulative amount of drug excreted: Ae-infinity และ Maximum excretion rate: dAe/dt max) ได้
🔍 ข้ออื่นผิดเพราะอะไร:
• ข้อ ก.: T½ เป็นค่าครึ่งชีวิตการกำจัดยา ไม่ใช่ตัวแปรหลักที่ใช้ประเมิน extent of absorption ในการศึกษาชีวสมมูล
• ข้อ ค.: AUC vs time curve เป็นกราฟระดับยาในเลือดสำหรับยาที่วัดใน plasma ได้ ไม่ใช่พารามิเตอร์ที่วัดจากการขับออกทางไต
• ข้อ ง.: Drug plasma concentration วัดในกระแสเลือด ไม่ได้วัดจากการขับออกทางไต
• ข้อ จ.: Time to peak drug concentration (Tmax) สะท้อนอัตราการดูดซึมจากระดับยาในพลาสมา</t>
        </is>
      </c>
      <c r="K78" s="78" t="inlineStr">
        <is>
          <t>Bioequivalence and Pharmacokinetics</t>
        </is>
      </c>
      <c r="L78" s="78" t="inlineStr">
        <is>
          <t>Urinary Drug Excretion (Cumulative Amount Excreted) in Bioequivalence</t>
        </is>
      </c>
      <c r="M78" s="62" t="inlineStr">
        <is>
          <t>ปานกลาง</t>
        </is>
      </c>
      <c r="N78" s="62" t="inlineStr">
        <is>
          <t>ข้อสอบเก่า</t>
        </is>
      </c>
      <c r="O78" s="78" t="inlineStr">
        <is>
          <t>[SOURCE: Pharma Plus เล่มม่วง 2 - ข้อสอบย้อนหลัง PLE-CC1 ปี 2565 ข้อ 97]</t>
        </is>
      </c>
      <c r="P78" s="62" t="n">
        <v>2565</v>
      </c>
    </row>
    <row r="79" ht="409.6" customHeight="1" s="49"/>
    <row r="80" ht="409.6" customHeight="1" s="49"/>
    <row r="81" ht="409.6" customHeight="1" s="49"/>
    <row r="82" ht="409.6" customHeight="1" s="49"/>
    <row r="83" ht="409.6" customHeight="1" s="49"/>
    <row r="84" ht="409.6" customHeight="1" s="49"/>
    <row r="85" ht="24" customHeight="1" s="49"/>
    <row r="86" ht="24" customHeight="1" s="49"/>
    <row r="87" ht="24" customHeight="1" s="49"/>
    <row r="88" ht="24" customHeight="1" s="49"/>
    <row r="89" ht="24" customHeight="1" s="49"/>
    <row r="90" ht="24" customHeight="1" s="49"/>
    <row r="91" ht="24" customHeight="1" s="49"/>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Q7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2</t>
        </is>
      </c>
      <c r="B3" s="88" t="inlineStr">
        <is>
          <t>กระบวนการ sterilization ที่เหมาะสมกับผลิตภัณฑ์สำเร็จรูป insulin injection ได้แก่ข้อใด</t>
        </is>
      </c>
      <c r="C3" s="100" t="n"/>
      <c r="D3" s="88" t="inlineStr">
        <is>
          <t>Dry heat sterilization</t>
        </is>
      </c>
      <c r="E3" s="88" t="inlineStr">
        <is>
          <t>Sterile filtration</t>
        </is>
      </c>
      <c r="F3" s="88" t="inlineStr">
        <is>
          <t>Steam sterilization</t>
        </is>
      </c>
      <c r="G3" s="88" t="inlineStr">
        <is>
          <t>Ethylene oxide gas sterilization</t>
        </is>
      </c>
      <c r="H3" s="88" t="inlineStr">
        <is>
          <t>Gamma radiation sterilization</t>
        </is>
      </c>
      <c r="I3" s="119" t="inlineStr">
        <is>
          <t>1</t>
        </is>
      </c>
      <c r="J3" s="88" t="inlineStr">
        <is>
          <t>✅ คำตอบที่ถูกต้อง: ข้อ ก. Dry heat sterilization
💡 Background:
ยาฉีดอินซูลินเป็นสารชีววัตถุประเภทโปรตีน/เปปไทด์ที่ไม่ทนความร้อนสูง (Thermolabile) จึงไม่สามารถทำให้ปราศจากเชื้อด้วยความร้อนชื้น (Autoclave) ได้ กระบวนการที่เหมาะสมคือการกรองผ่านตัวกรองปราศจากเชื้อ (Sterile membrane filtration ขนาด 0.22 ไมครอน) ในสภาวะ Aseptic processing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(Dry heat sterilization): Dry heat sterilization ไม่ตรงกับข้อบ่งใช้หรือกลไกการออกฤทธิ์ที่ถูกต้องตาม USP &lt;797&gt; / PIC/S PE 010 Sterile Manufacturing GMP
• ข้อ ค. (Sterile filtration): Sterile filtration ไม่ตรงกับข้อบ่งใช้หรือกลไกการออกฤทธิ์ที่ถูกต้องตาม USP &lt;797&gt; / PIC/S PE 010 Sterile Manufacturing GMP
• ข้อ ง. (Steam sterilization): Steam sterilization ไม่ตรงกับข้อบ่งใช้หรือกลไกการออกฤทธิ์ที่ถูกต้องตาม USP &lt;797&gt; / PIC/S PE 010 Sterile Manufacturing GMP
• ข้อ จ. (Ethylene oxide gas sterilization): Ethylene oxide gas sterilization ไม่ตรงกับข้อบ่งใช้หรือกลไกการออกฤทธิ์ที่ถูกต้องตาม USP &lt;797&gt; / PIC/S PE 010 Sterile Manufacturing GMP
📖 Guideline อ้างอิง:
The United States Pharmacopeia USP &lt;71&gt; Sterility Tests &amp; USP Monograph: Insulin Preparations
📌 จุดจำก่อนสอบ:
• ผลิตภัณฑ์โปรตีน/อินซูลินใช้การกรองปราศจากเชื้อ 0.22 micron filtration ร่วมกับ Aseptic processing ห้าม Autoclave</t>
        </is>
      </c>
      <c r="K3" s="100" t="n"/>
      <c r="L3" s="88" t="inlineStr">
        <is>
          <t>Autoclave &amp; Sterilization</t>
        </is>
      </c>
      <c r="M3" s="100" t="inlineStr">
        <is>
          <t>Sterile Products</t>
        </is>
      </c>
      <c r="N3" s="88" t="inlineStr">
        <is>
          <t>แบบฝึกหัด PLE-CC 1 ข้อ 32</t>
        </is>
      </c>
      <c r="O3" s="100" t="inlineStr">
        <is>
          <t>แบบฝึกหัด</t>
        </is>
      </c>
      <c r="P3" s="100" t="inlineStr">
        <is>
          <t>แบบฝึกหัด</t>
        </is>
      </c>
      <c r="Q3" s="100" t="n"/>
    </row>
    <row r="4" ht="13.2" customHeight="1" s="49">
      <c r="A4" s="119" t="inlineStr">
        <is>
          <t>3</t>
        </is>
      </c>
      <c r="B4" s="88" t="inlineStr">
        <is>
          <t>COA ของ insulin biosimilar glargine อะไรไม่จำเป็นต้องมี</t>
        </is>
      </c>
      <c r="C4" s="100" t="n"/>
      <c r="D4" s="88" t="inlineStr">
        <is>
          <t>Assay</t>
        </is>
      </c>
      <c r="E4" s="88" t="inlineStr">
        <is>
          <t>Identification</t>
        </is>
      </c>
      <c r="F4" s="88" t="inlineStr">
        <is>
          <t>Bacterial endotoxin</t>
        </is>
      </c>
      <c r="G4" s="88" t="inlineStr">
        <is>
          <t>Impurity</t>
        </is>
      </c>
      <c r="H4" s="88" t="inlineStr">
        <is>
          <t>Dissolution</t>
        </is>
      </c>
      <c r="I4" s="119" t="inlineStr">
        <is>
          <t>1</t>
        </is>
      </c>
      <c r="J4" s="88" t="inlineStr">
        <is>
          <t>✅ คำตอบที่ถูกต้อง: ข้อ ก. Assay
💡 Background:
ใบรับรองผลการวิเคราะห์ (Certificate of Analysis: COA) ของยาชีววัตถุคล้ายคลึง (Biosimilar) Insulin glargine ต้องระบุค่าความเป็นกรด-ด่าง (pH), ปริมาณตัวยาสำคัญ (%Assay), ความบริสุทธิ์และสิ่งแปลกปลอม (Related substances / High molecular weight proteins) และความปราศจากเชื้อ/แบคทีเรียเอนโดท็อกซิน แต่ไม่จำเป็นต้องระบุค่าการทดสอบการละลาย (Dissolution) ซึ่งเป็นเกณฑ์ของยาเม็ด/แคปซูล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(Assay): Assay ไม่ตรงกับข้อบ่งใช้หรือกลไกการออกฤทธิ์ที่ถูกต้องตาม USP &lt;797&gt; / PIC/S PE 010 Sterile Manufacturing GMP
• ข้อ ค. (Identification): Identification ไม่ตรงกับข้อบ่งใช้หรือกลไกการออกฤทธิ์ที่ถูกต้องตาม USP &lt;797&gt; / PIC/S PE 010 Sterile Manufacturing GMP
• ข้อ ง. (Bacterial endotoxin): Bacterial endotoxin ไม่ตรงกับข้อบ่งใช้หรือกลไกการออกฤทธิ์ที่ถูกต้องตาม USP &lt;797&gt; / PIC/S PE 010 Sterile Manufacturing GMP
• ข้อ จ. (Impurity): Impurity ไม่ตรงกับข้อบ่งใช้หรือกลไกการออกฤทธิ์ที่ถูกต้องตาม USP &lt;797&gt; / PIC/S PE 010 Sterile Manufacturing GMP
📖 Guideline อ้างอิง:
WHO Guidelines on Evaluation of Similar Biotherapeutic Products &amp; USP Monograph for Insulin Glargine
📌 จุดจำก่อนสอบ:
• COA ของยาฉีดอินซูลินไม่ต้องมี Dissolution test แต่ต้องมี Sterility, Endotoxin, pH, Assay, Related proteins</t>
        </is>
      </c>
      <c r="K4" s="100" t="n"/>
      <c r="L4" s="88" t="inlineStr">
        <is>
          <t>Parenterals &amp; Ophthalmic</t>
        </is>
      </c>
      <c r="M4" s="100" t="inlineStr">
        <is>
          <t>Sterile Products</t>
        </is>
      </c>
      <c r="N4" s="88" t="inlineStr">
        <is>
          <t>แบบฝึกหัด PLE-CC 1 ข้อ 34</t>
        </is>
      </c>
      <c r="O4" s="100" t="inlineStr">
        <is>
          <t>แบบฝึกหัด</t>
        </is>
      </c>
      <c r="P4" s="100" t="inlineStr">
        <is>
          <t>แบบฝึกหัด</t>
        </is>
      </c>
      <c r="Q4" s="100" t="n"/>
    </row>
    <row r="5" ht="13.2" customHeight="1" s="49">
      <c r="A5" s="119" t="inlineStr">
        <is>
          <t>4</t>
        </is>
      </c>
      <c r="B5" s="88" t="inlineStr">
        <is>
          <t>เหตุผลหลักในการตรวจ Bacterial endotoxin ใน Paclitaxel injection</t>
        </is>
      </c>
      <c r="C5" s="100" t="n"/>
      <c r="D5" s="88" t="inlineStr">
        <is>
          <t>เพื่อให้มั่นใจว่าไม่มีเชื้อราเจริญเติบโตในยา</t>
        </is>
      </c>
      <c r="E5" s="88" t="inlineStr">
        <is>
          <t>เพื่อป้องกันการเกิด Pyrogenic reaction</t>
        </is>
      </c>
      <c r="F5" s="88" t="inlineStr">
        <is>
          <t>เพื่อวัดความเข้มข้นของสารกันเสีย</t>
        </is>
      </c>
      <c r="G5" s="88" t="inlineStr">
        <is>
          <t>เพื่อประเมินความคงตัวของยาที่อุณหภูมิสูง</t>
        </is>
      </c>
      <c r="H5" s="88" t="inlineStr">
        <is>
          <t>เพื่อวัดความแรงในการออกฤทธิ์ต้านมะเร็ง</t>
        </is>
      </c>
      <c r="I5" s="119" t="inlineStr">
        <is>
          <t>1</t>
        </is>
      </c>
      <c r="J5" s="88" t="inlineStr">
        <is>
          <t>✅ คำตอบที่ถูกต้อง: ข้อ ก. เพื่อให้มั่นใจว่าไม่มีเชื้อราเจริญเติบโตในยา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(เพื่อให้มั่นใจว่าไม่มีเชื้อราเจริญเติบโตในยา): เพื่อให้มั่นใจว่าไม่มีเชื้อราเจริญเติบโตในยา ไม่ตรงกับข้อบ่งใช้หรือกลไกการออกฤทธิ์ที่ถูกต้องตาม USP &lt;797&gt; / PIC/S PE 010 Sterile Manufacturing GMP
• ข้อ ค. (เพื่อป้องกันการเกิด Pyrogenic reaction): เพื่อป้องกันการเกิด Pyrogenic reaction ไม่ตรงกับข้อบ่งใช้หรือกลไกการออกฤทธิ์ที่ถูกต้องตาม USP &lt;797&gt; / PIC/S PE 010 Sterile Manufacturing GMP
• ข้อ ง. (เพื่อวัดความเข้มข้นของสารกันเสีย): เพื่อวัดความเข้มข้นของสารกันเสีย ไม่ตรงกับข้อบ่งใช้หรือกลไกการออกฤทธิ์ที่ถูกต้องตาม USP &lt;797&gt; / PIC/S PE 010 Sterile Manufacturing GMP
• ข้อ จ. (เพื่อประเมินความคงตัวของยาที่อุณหภูมิสูง): เพื่อประเมินความคงตัวของยาที่อุณหภูมิสูง ไม่ตรงกับข้อบ่งใช้หรือกลไกการออกฤทธิ์ที่ถูกต้องตาม USP &lt;797&gt; / PIC/S PE 010 Sterile Manufacturing GMP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5" s="100" t="n"/>
      <c r="L5" s="88" t="inlineStr">
        <is>
          <t>Sterility &amp; Pyrogen testing</t>
        </is>
      </c>
      <c r="M5" s="100" t="inlineStr">
        <is>
          <t>Sterile Products</t>
        </is>
      </c>
      <c r="N5" s="88" t="inlineStr">
        <is>
          <t>แบบฝึกหัด PLE-CC 1 ข้อ 75</t>
        </is>
      </c>
      <c r="O5" s="100" t="inlineStr">
        <is>
          <t>แบบฝึกหัด</t>
        </is>
      </c>
      <c r="P5" s="100" t="inlineStr">
        <is>
          <t>แบบฝึกหัด</t>
        </is>
      </c>
      <c r="Q5" s="100" t="n"/>
    </row>
    <row r="6" ht="13.2" customHeight="1" s="49">
      <c r="A6" s="119" t="inlineStr">
        <is>
          <t>5</t>
        </is>
      </c>
      <c r="B6" s="88" t="inlineStr">
        <is>
          <t>ในการผลิต mAB ใน bioreactor ปัจจัยใดที่ต้องควบคุมเพื่อให้เซลล์เจริญเติบโตได้ดี
และมีการสร้างโปรตีนอย่างมีประสิทธิภาพ</t>
        </is>
      </c>
      <c r="C6" s="100" t="n"/>
      <c r="D6" s="88" t="inlineStr">
        <is>
          <t>ควบคุม pH อุณหภูมิ และระดับ O2</t>
        </is>
      </c>
      <c r="E6" s="88" t="inlineStr">
        <is>
          <t>ใส่ตัวทำละลายอินทรีย์ เพื่อเร่งให้โปรตีนเกิดการพับตัว</t>
        </is>
      </c>
      <c r="F6" s="88" t="inlineStr">
        <is>
          <t>ใส่ reducing agent เพื่อป้องกันการเกิด disulfide bond formation</t>
        </is>
      </c>
      <c r="G6" s="88" t="inlineStr">
        <is>
          <t>Sterile ด้วยไรสักอย่างเพื่อไม่ให้เกิดการปนเปื้อน</t>
        </is>
      </c>
      <c r="H6" s="88" t="inlineStr">
        <is>
          <t>ใส่ protease เพื่อเร่งให้เกิดการเสื่อมสลายของโปรตีนที่ไม่ได้เกิดการพับ</t>
        </is>
      </c>
      <c r="I6" s="119" t="inlineStr">
        <is>
          <t>1</t>
        </is>
      </c>
      <c r="J6" s="88" t="inlineStr">
        <is>
          <t>✅ คำตอบที่ถูกต้อง: ข้อ ก. ควบคุม pH อุณหภูมิ และระดับ O2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(ควบคุม pH อุณหภูมิ และระดับ O2): ควบคุม pH อุณหภูมิ และระดับ O2 ไม่ตรงกับข้อบ่งใช้หรือกลไกการออกฤทธิ์ที่ถูกต้องตาม USP &lt;797&gt; / PIC/S PE 010 Sterile Manufacturing GMP
• ข้อ ค. (ใส่ตัวทำละลายอินทรีย์ เพื่อเร่งให้โปรตีนเกิดการพับตัว): ใส่ตัวทำละลายอินทรีย์ เพื่อเร่งให้โปรตีนเกิดการพับตัว ไม่ตรงกับข้อบ่งใช้หรือกลไกการออกฤทธิ์ที่ถูกต้องตาม USP &lt;797&gt; / PIC/S PE 010 Sterile Manufacturing GMP
• ข้อ ง. (ใส่ reducing agent เพื่อป้องกันการเกิด disulfide bond formation): ใส่ reducing agent เพื่อป้องกันการเกิด disulfide bond formation ไม่ตรงกับข้อบ่งใช้หรือกลไกการออกฤทธิ์ที่ถูกต้องตาม USP &lt;797&gt; / PIC/S PE 010 Sterile Manufacturing GMP
• ข้อ จ. (Sterile ด้วยไรสักอย่างเพื่อไม่ให้เกิดการปนเปื้อน): Sterile ด้วยไรสักอย่างเพื่อไม่ให้เกิดการปนเปื้อน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Evidence-Based Selection: ยึดหลักแนวทางเวชปฏิบัติมาตรฐานของภาวะ Parenterals &amp; Ophthalmic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100" t="n"/>
      <c r="L6" s="88" t="inlineStr">
        <is>
          <t>Parenterals &amp; Ophthalmic</t>
        </is>
      </c>
      <c r="M6" s="100" t="inlineStr">
        <is>
          <t>Sterile Products</t>
        </is>
      </c>
      <c r="N6" s="88" t="inlineStr">
        <is>
          <t>แบบฝึกหัด PLE-CC 1 ข้อ 79</t>
        </is>
      </c>
      <c r="O6" s="100" t="inlineStr">
        <is>
          <t>แบบฝึกหัด</t>
        </is>
      </c>
      <c r="P6" s="100" t="inlineStr">
        <is>
          <t>แบบฝึกหัด</t>
        </is>
      </c>
      <c r="Q6" s="100" t="n"/>
    </row>
    <row r="7" ht="13.2" customHeight="1" s="49">
      <c r="A7" s="119" t="inlineStr">
        <is>
          <t>6</t>
        </is>
      </c>
      <c r="B7" s="88" t="inlineStr">
        <is>
          <t>Isoniazid injection จัดเป็น sterile product ต้องมีการทดสอบ bacterial endotoxic ตาม USP โดยกำหนด
limit คือ NMT 0.3 EU/mg of isoniazid เมื่อทำการทดสอบผลิตภัณฑ์ isoniazid injection 1000mg/10mL ได้ผล
endotoxin = 25 EU/mL เมื่อพิจารณาผลการทดสอบถือว่าผ่านหรือไม่?</t>
        </is>
      </c>
      <c r="C7" s="100" t="n"/>
      <c r="D7" s="88" t="inlineStr">
        <is>
          <t>ผ่าน เพราะต ่ากว่า limit</t>
        </is>
      </c>
      <c r="E7" s="88" t="inlineStr">
        <is>
          <t>ไม่ผ่าน เพราะเกิน limit</t>
        </is>
      </c>
      <c r="F7" s="88" t="inlineStr">
        <is>
          <t>ผ่านได้ถ้าเจือจางเพิ่ม</t>
        </is>
      </c>
      <c r="G7" s="88" t="inlineStr">
        <is>
          <t>ไม่ผ่าน ต้องมีการทดสอบ sterility test ใหม่</t>
        </is>
      </c>
      <c r="H7" s="88" t="inlineStr">
        <is>
          <t>ไม่ผ่านซักขวด</t>
        </is>
      </c>
      <c r="I7" s="119" t="inlineStr">
        <is>
          <t>1</t>
        </is>
      </c>
      <c r="J7" s="88" t="inlineStr">
        <is>
          <t>✅ คำตอบที่ถูกต้อง: ข้อ ก. ผ่าน เพราะต ่ากว่า limit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(ผ่าน เพราะต ่ากว่า limit): ผ่าน เพราะต ่ากว่า limit ไม่ตรงกับข้อบ่งใช้หรือกลไกการออกฤทธิ์ที่ถูกต้องตาม USP &lt;797&gt; / PIC/S PE 010 Sterile Manufacturing GMP
• ข้อ ค. (ไม่ผ่าน เพราะเกิน limit): ไม่ผ่าน เพราะเกิน limit ไม่ตรงกับข้อบ่งใช้หรือกลไกการออกฤทธิ์ที่ถูกต้องตาม USP &lt;797&gt; / PIC/S PE 010 Sterile Manufacturing GMP
• ข้อ ง. (ผ่านได้ถ้าเจือจางเพิ่ม): ผ่านได้ถ้าเจือจางเพิ่ม ไม่ตรงกับข้อบ่งใช้หรือกลไกการออกฤทธิ์ที่ถูกต้องตาม USP &lt;797&gt; / PIC/S PE 010 Sterile Manufacturing GMP
• ข้อ จ. (ไม่ผ่าน ต้องมีการทดสอบ sterility test ใหม่): ไม่ผ่าน ต้องมีการทดสอบ sterility test ใหม่ ไม่ตรงกับข้อบ่งใช้หรือกลไกการออกฤทธิ์ที่ถูกต้องตาม USP &lt;797&gt; / PIC/S PE 010 Sterile Manufacturing GMP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7" s="100" t="n"/>
      <c r="L7" s="88" t="inlineStr">
        <is>
          <t>Sterility &amp; Pyrogen testing</t>
        </is>
      </c>
      <c r="M7" s="100" t="inlineStr">
        <is>
          <t>Sterile Products</t>
        </is>
      </c>
      <c r="N7" s="88" t="inlineStr">
        <is>
          <t>แบบฝึกหัด PLE-CC 1 ข้อ 105</t>
        </is>
      </c>
      <c r="O7" s="100" t="inlineStr">
        <is>
          <t>แบบฝึกหัด</t>
        </is>
      </c>
      <c r="P7" s="100" t="inlineStr">
        <is>
          <t>แบบฝึกหัด</t>
        </is>
      </c>
      <c r="Q7" s="100" t="n"/>
    </row>
    <row r="8" ht="13.2" customHeight="1" s="49">
      <c r="A8" s="119" t="inlineStr">
        <is>
          <t>7</t>
        </is>
      </c>
      <c r="B8" s="88" t="inlineStr">
        <is>
          <t>ผลิตภัณฑ์ยาหยอดตาที่มีการทำ filtration sterilization ข้อใดไม่ถูกต้อง</t>
        </is>
      </c>
      <c r="C8" s="100" t="n"/>
      <c r="D8" s="88" t="inlineStr">
        <is>
          <t>ต้องทำใน clean room และใช้ aseptic techniques</t>
        </is>
      </c>
      <c r="E8" s="88" t="inlineStr">
        <is>
          <t>เป็น terminal (finish) process</t>
        </is>
      </c>
      <c r="F8" s="88" t="inlineStr">
        <is>
          <t>ใช้ 0.22 ไมครอน ในการกรองจุลินทรีย์</t>
        </is>
      </c>
      <c r="G8" s="88" t="inlineStr">
        <is>
          <t>ยาที่กรองแล้วต้องใส่ภาชนะที่ทำ sterilization แล้ว</t>
        </is>
      </c>
      <c r="H8" s="88" t="inlineStr">
        <is>
          <t>เหมาะกับยาที่ทนความร้อนไม่ได้</t>
        </is>
      </c>
      <c r="I8" s="119" t="inlineStr">
        <is>
          <t>1</t>
        </is>
      </c>
      <c r="J8" s="88" t="inlineStr">
        <is>
          <t>✅ คำตอบที่ถูกต้อง: ข้อ ก. ต้องทำใน clean room และใช้ aseptic techniques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(ต้องทำใน clean room และใช้ aseptic techniques): ต้องทำใน clean room และใช้ aseptic techniques ไม่ตรงกับข้อบ่งใช้หรือกลไกการออกฤทธิ์ที่ถูกต้องตาม USP &lt;797&gt; / PIC/S PE 010 Sterile Manufacturing GMP
• ข้อ ค. (เป็น terminal (finish) process): เป็น terminal (finish) process ไม่ตรงกับข้อบ่งใช้หรือกลไกการออกฤทธิ์ที่ถูกต้องตาม USP &lt;797&gt; / PIC/S PE 010 Sterile Manufacturing GMP
• ข้อ ง. (ใช้ 0.22 ไมครอน ในการกรองจุลินทรีย์): ใช้ 0.22 ไมครอน ในการกรองจุลินทรีย์ ไม่ตรงกับข้อบ่งใช้หรือกลไกการออกฤทธิ์ที่ถูกต้องตาม USP &lt;797&gt; / PIC/S PE 010 Sterile Manufacturing GMP
• ข้อ จ. (ยาที่กรองแล้วต้องใส่ภาชนะที่ทำ sterilization แล้ว): ยาที่กรองแล้วต้องใส่ภาชนะที่ทำ sterilization แล้ว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8" s="100" t="n"/>
      <c r="L8" s="88" t="inlineStr">
        <is>
          <t>Autoclave &amp; Sterilization</t>
        </is>
      </c>
      <c r="M8" s="100" t="inlineStr">
        <is>
          <t>Sterile Products</t>
        </is>
      </c>
      <c r="N8" s="88" t="inlineStr">
        <is>
          <t>PLE_CC1_2567_Key ข้อ 17</t>
        </is>
      </c>
      <c r="O8" s="100" t="inlineStr">
        <is>
          <t>ข้อสอบจริง</t>
        </is>
      </c>
      <c r="P8" s="100" t="inlineStr">
        <is>
          <t>ปี 2567</t>
        </is>
      </c>
      <c r="Q8" s="100" t="n"/>
    </row>
    <row r="9" ht="13.2" customHeight="1" s="49">
      <c r="A9" s="100" t="n">
        <v>9</v>
      </c>
      <c r="B9" s="88" t="inlineStr">
        <is>
          <t>ข้อใดถูกต้องเกี่ยวกับยา steroid ฉีดเข้าข้อ X &amp;o preservative&amp;</t>
        </is>
      </c>
      <c r="C9" s="100" t="n"/>
      <c r="D9" s="88" t="inlineStr">
        <is>
          <t>ห้ามใส่สารกันเสีย</t>
        </is>
      </c>
      <c r="E9" s="88" t="inlineStr">
        <is>
          <t>ฉีดเข้าข้อเท่านั้น ห้ามฉีดเข้ากล้ามเนื้อ</t>
        </is>
      </c>
      <c r="F9" s="88" t="inlineStr">
        <is>
          <t>ฉีดเข้าข้อได้มากกว่า 100 มิลลิลิตร</t>
        </is>
      </c>
      <c r="G9" s="88" t="inlineStr">
        <is>
          <t>ทำเป็นยารูปแบบแขวนตะกอนได้</t>
        </is>
      </c>
      <c r="H9" s="88" t="inlineStr">
        <is>
          <t>Sterile ด้วย autoclave</t>
        </is>
      </c>
      <c r="I9" s="100" t="n">
        <v>1</v>
      </c>
      <c r="J9" s="88" t="inlineStr">
        <is>
          <t>✅ คำตอบที่ถูกต้อง: ข้อ ก. ห้ามใส่สารกันเสีย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ห้ามใส่สารกันเสีย 💡 คำอธิบายและเหตุผลทางเภสัชกรรม:
💡 คำอธิบายและเหตุผลทางเภสัชกรรม:
การเลือก ห้ามใส่สารกันเสีย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(ฉีดเข้าข้อเท่านั้น ห้ามฉีดเข้ากล้ามเนื้อ): ฉีดเข้าข้อเท่านั้น ห้ามฉีดเข้ากล้ามเนื้อ ไม่ตรงกับข้อบ่งใช้หรือกลไกการออกฤทธิ์ที่ถูกต้องตาม USP &lt;797&gt; / PIC/S PE 010 Sterile Manufacturing GMP
• ข้อ ค. (ฉีดเข้าข้อได้มากกว่า 100 มิลลิลิตร): ฉีดเข้าข้อได้มากกว่า 100 มิลลิลิตร ไม่ตรงกับข้อบ่งใช้หรือกลไกการออกฤทธิ์ที่ถูกต้องตาม USP &lt;797&gt; / PIC/S PE 010 Sterile Manufacturing GMP
• ข้อ ง. (ทำเป็นยารูปแบบแขวนตะกอนได้): ทำเป็นยารูปแบบแขวนตะกอนได้ ไม่ตรงกับข้อบ่งใช้หรือกลไกการออกฤทธิ์ที่ถูกต้องตาม USP &lt;797&gt; / PIC/S PE 010 Sterile Manufacturing GMP
• ข้อ จ. (Sterile ด้วย autoclave): Sterile ด้วย autoclave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00" t="n"/>
      <c r="L9" s="88" t="inlineStr">
        <is>
          <t>Parenterals &amp; Ophthalmic</t>
        </is>
      </c>
      <c r="M9" s="100" t="inlineStr">
        <is>
          <t>Product</t>
        </is>
      </c>
      <c r="N9" s="88" t="inlineStr">
        <is>
          <t>ข้อ 30 (PLE_CC1_2562_Key.md)</t>
        </is>
      </c>
      <c r="O9" s="100" t="inlineStr">
        <is>
          <t>ข้อสอบจริง</t>
        </is>
      </c>
      <c r="P9" s="100" t="inlineStr">
        <is>
          <t>ปี 2562</t>
        </is>
      </c>
      <c r="Q9" s="100" t="n"/>
    </row>
    <row r="10" ht="13.2" customHeight="1" s="49">
      <c r="A10" s="100" t="n">
        <v>10</v>
      </c>
      <c r="B10" s="88" t="inlineStr">
        <is>
          <t>หลังเกิด hepatitis จากยา IRZE ยาใดเหมาะสมที่สุดในการให้แทนยา 1st line X ิ areisinterna nurser. hepatitis an IRZO "EOS</t>
        </is>
      </c>
      <c r="C10" s="100" t="n"/>
      <c r="D10" s="88" t="inlineStr">
        <is>
          <t>PAS</t>
        </is>
      </c>
      <c r="E10" s="88" t="inlineStr">
        <is>
          <t>Streptomycin</t>
        </is>
      </c>
      <c r="F10" s="88" t="inlineStr">
        <is>
          <t>Thalidomide</t>
        </is>
      </c>
      <c r="G10" s="88" t="inlineStr">
        <is>
          <t>Ethioamide</t>
        </is>
      </c>
      <c r="H10" s="88" t="inlineStr">
        <is>
          <t>Linezolid</t>
        </is>
      </c>
      <c r="I10" s="100" t="n">
        <v>1</v>
      </c>
      <c r="J10" s="88" t="inlineStr">
        <is>
          <t>✅ คำตอบที่ถูกต้อง: ข้อ ก. PAS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PAS 💡 คำอธิบายและเหตุผลทางเภสัชกรรม:
💡 คำอธิบายและเหตุผลทางเภสัชกรรม:
การเลือก PAS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(Streptomycin): Streptomycin ไม่ถูกต้องตามมาตรฐาน sterile product manufacturing (USP &lt;797&gt;/&lt;1&gt; / GMP)
• ข้อ ค. (Thalidomide): Thalidomide ไม่ถูกต้องตามมาตรฐาน sterile product manufacturing (USP &lt;797&gt;/&lt;1&gt; / GMP)
• ข้อ ง. (Ethioamide): Ethioamide ไม่ถูกต้องตามมาตรฐาน sterile product manufacturing (USP &lt;797&gt;/&lt;1&gt; / GMP)
• ข้อ จ. (Linezolid): Linezolid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00" t="n"/>
      <c r="L10" s="88" t="inlineStr">
        <is>
          <t>Sterile Cleanroom specs</t>
        </is>
      </c>
      <c r="M10" s="100" t="inlineStr">
        <is>
          <t>Product</t>
        </is>
      </c>
      <c r="N10" s="88" t="inlineStr">
        <is>
          <t>ข้อ 12 (PLE_CC1_2562_Key.md)</t>
        </is>
      </c>
      <c r="O10" s="100" t="inlineStr">
        <is>
          <t>ข้อสอบจริง</t>
        </is>
      </c>
      <c r="P10" s="100" t="inlineStr">
        <is>
          <t>ปี 2562</t>
        </is>
      </c>
      <c r="Q10" s="100" t="n"/>
    </row>
    <row r="11" ht="13.2" customHeight="1" s="49">
      <c r="A11" s="100" t="n">
        <v>11</v>
      </c>
      <c r="B11" s="88" t="inlineStr">
        <is>
          <t>ข้อใดไม.ใช.การทดสอบเพื่อควบคุมคุณภาพยาฉีด</t>
        </is>
      </c>
      <c r="C11" s="100" t="n"/>
      <c r="D11" s="88" t="inlineStr">
        <is>
          <t>Safety test</t>
        </is>
      </c>
      <c r="E11" s="88" t="inlineStr">
        <is>
          <t>Sterility test</t>
        </is>
      </c>
      <c r="F11" s="88" t="inlineStr">
        <is>
          <t>Pyrogen test</t>
        </is>
      </c>
      <c r="G11" s="88" t="inlineStr">
        <is>
          <t>Particulate matter test</t>
        </is>
      </c>
      <c r="H11" s="88" t="inlineStr">
        <is>
          <t>Microbial test</t>
        </is>
      </c>
      <c r="I11" s="100" t="n">
        <v>1</v>
      </c>
      <c r="J11" s="88" t="inlineStr">
        <is>
          <t>✅ คำตอบที่ถูกต้อง: ข้อ ก. Safety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Safety test Safety test 💡 คำอธิบายและเหตุผลทางเภสัชกรรม:
💡 คำอธิบายและเหตุผลทางเภสัชกรรม:
การเลือก Safety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(Pyrogen test): Pyrogen test ไม่ตรงกับข้อบ่งใช้หรือกลไกการออกฤทธิ์ที่ถูกต้องตาม USP &lt;797&gt; / PIC/S PE 010 Sterile Manufacturing GMP
• ข้อ ง. (Particulate matter test): Particulate matter test ไม่ตรงกับข้อบ่งใช้หรือกลไกการออกฤทธิ์ที่ถูกต้องตาม USP &lt;797&gt; / PIC/S PE 010 Sterile Manufacturing GMP
• ข้อ จ. (Microbial test): Microbial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00" t="n"/>
      <c r="L11" s="88" t="inlineStr">
        <is>
          <t>Parenterals &amp; Ophthalmic</t>
        </is>
      </c>
      <c r="M11" s="100" t="inlineStr">
        <is>
          <t>Product</t>
        </is>
      </c>
      <c r="N11" s="88" t="inlineStr">
        <is>
          <t>ข้อ 124 (PLE_CC1_2561_Key.md)</t>
        </is>
      </c>
      <c r="O11" s="100" t="inlineStr">
        <is>
          <t>ข้อสอบจริง</t>
        </is>
      </c>
      <c r="P11" s="100" t="inlineStr">
        <is>
          <t>ปี 2561</t>
        </is>
      </c>
      <c r="Q11" s="100" t="n"/>
    </row>
    <row r="12" ht="13.2" customHeight="1" s="49">
      <c r="A12" s="100" t="n">
        <v>13</v>
      </c>
      <c r="B12" s="88" t="inlineStr">
        <is>
          <t>ผู้ป่วยได้รับการวินิจฉัยว่ามีภาวะ hepatic encephalopathy ยาในข้อใดทีผู้ป่วยรายนี%ไม่ควรได้รับ (1) Lorazepam (2) Flumazenil (3) Zinc sulfate (4) Lactulose (5) Rifaximin</t>
        </is>
      </c>
      <c r="C12" s="100" t="n"/>
      <c r="D12" s="88" t="inlineStr">
        <is>
          <t>Isotonic Sodium Chloride 0.9% Osmotic Adjustment</t>
        </is>
      </c>
      <c r="E12" s="88" t="inlineStr">
        <is>
          <t>Moist Heat Steam Sterilization (Autoclave 121 C, 15 psi, 15 min)</t>
        </is>
      </c>
      <c r="F12" s="88" t="inlineStr">
        <is>
          <t>Dry Heat Sterilization (Hot Air Oven 160-170 C, 2 hours)</t>
        </is>
      </c>
      <c r="G12" s="88" t="inlineStr">
        <is>
          <t>Membrane Filtration Sterilization (0.22 micron pore size)</t>
        </is>
      </c>
      <c r="H12" s="88" t="inlineStr">
        <is>
          <t>Ethylene Oxide Gas Sterilization (ETO)</t>
        </is>
      </c>
      <c r="I12" s="100" t="n">
        <v>1</v>
      </c>
      <c r="J12" s="88"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00" t="n"/>
      <c r="L12" s="88" t="inlineStr">
        <is>
          <t>Sterile Cleanroom specs</t>
        </is>
      </c>
      <c r="M12" s="100" t="inlineStr">
        <is>
          <t>Product</t>
        </is>
      </c>
      <c r="N12" s="88" t="inlineStr">
        <is>
          <t>ข้อ 57 (PLE_CC1_2557.md)</t>
        </is>
      </c>
      <c r="O12" s="100" t="inlineStr">
        <is>
          <t>ข้อสอบจริง</t>
        </is>
      </c>
      <c r="P12" s="100" t="inlineStr">
        <is>
          <t>ปี 2557</t>
        </is>
      </c>
      <c r="Q12" s="100" t="n"/>
    </row>
    <row r="13" ht="13.2" customHeight="1" s="49">
      <c r="A13" s="100" t="n">
        <v>14</v>
      </c>
      <c r="B13" s="88" t="inlineStr">
        <is>
          <t>ตำรับยาฉีด Desferrioxamine ทีเตรียมขึ%นนี% ไม่จำเป็นต้อง มีการควบคุมคุณภาพใด (1) pH (2) Sterility (3) Pyrogen (4) Particulate matter (5) Osmolarity of solution MCQ 12 | 1/2557 | Page 26</t>
        </is>
      </c>
      <c r="C13" s="100" t="n"/>
      <c r="D13" s="88" t="inlineStr">
        <is>
          <t>Membrane Filtration Sterilization (0.22 micron pore size)</t>
        </is>
      </c>
      <c r="E13" s="88" t="inlineStr">
        <is>
          <t>Ethylene Oxide Gas Sterilization (ETO)</t>
        </is>
      </c>
      <c r="F13" s="88" t="inlineStr">
        <is>
          <t>LAL Test (Limulus Amebocyte Lysate Bacterial Endotoxin)</t>
        </is>
      </c>
      <c r="G13" s="88" t="inlineStr">
        <is>
          <t>Rabbit Pyrogen Test in vivo</t>
        </is>
      </c>
      <c r="H13" s="88" t="inlineStr">
        <is>
          <t>ISO Class 5 (Grade A) Laminar Airflow Workstation</t>
        </is>
      </c>
      <c r="I13" s="100" t="n">
        <v>1</v>
      </c>
      <c r="J13" s="88"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00" t="n"/>
      <c r="L13" s="88" t="inlineStr">
        <is>
          <t>Sterility &amp; Pyrogen testing</t>
        </is>
      </c>
      <c r="M13" s="100" t="inlineStr">
        <is>
          <t>Product</t>
        </is>
      </c>
      <c r="N13" s="88" t="inlineStr">
        <is>
          <t>ข้อ 80 (PLE_CC1_2557.md)</t>
        </is>
      </c>
      <c r="O13" s="100" t="inlineStr">
        <is>
          <t>ข้อสอบจริง</t>
        </is>
      </c>
      <c r="P13" s="100" t="inlineStr">
        <is>
          <t>ปี 2557</t>
        </is>
      </c>
      <c r="Q13" s="100" t="n"/>
    </row>
    <row r="14" ht="13.2" customHeight="1" s="49">
      <c r="A14" s="100" t="n">
        <v>15</v>
      </c>
      <c r="B14" s="88" t="inlineStr">
        <is>
          <t>การทดสอบโดยการฉีดเข้าไปในหูกระต่ายแล้ววัดอุณหภูมิของกระต่ายที่สูงขึ้น เป็นการทดสอบอะไร</t>
        </is>
      </c>
      <c r="C14" s="100" t="n"/>
      <c r="D14" s="88" t="inlineStr">
        <is>
          <t>Clarity test</t>
        </is>
      </c>
      <c r="E14" s="88" t="inlineStr">
        <is>
          <t>Sterility test</t>
        </is>
      </c>
      <c r="F14" s="88" t="inlineStr">
        <is>
          <t>Purity test</t>
        </is>
      </c>
      <c r="G14" s="88" t="inlineStr">
        <is>
          <t>Pyrogen test</t>
        </is>
      </c>
      <c r="H14" s="88" t="inlineStr">
        <is>
          <t>Toxicity test</t>
        </is>
      </c>
      <c r="I14" s="100" t="n">
        <v>1</v>
      </c>
      <c r="J14" s="88" t="inlineStr">
        <is>
          <t>✅ คำตอบที่ถูกต้อง: ข้อ ก. Clarity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Clarity test 💡 คำอธิบายและเหตุผลทางเภสัชกรรม:
💡 คำอธิบายและเหตุผลทางเภสัชกรรม:
การเลือก Clarity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(Purity test): Purity test ไม่ตรงกับข้อบ่งใช้หรือกลไกการออกฤทธิ์ที่ถูกต้องตาม USP &lt;797&gt; / PIC/S PE 010 Sterile Manufacturing GMP
• ข้อ ง. (Pyrogen test): Pyrogen test ไม่ตรงกับข้อบ่งใช้หรือกลไกการออกฤทธิ์ที่ถูกต้องตาม USP &lt;797&gt; / PIC/S PE 010 Sterile Manufacturing GMP
• ข้อ จ. (Toxicity test): Toxicity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00" t="n"/>
      <c r="L14" s="88" t="inlineStr">
        <is>
          <t>Parenterals &amp; Ophthalmic</t>
        </is>
      </c>
      <c r="M14" s="100" t="inlineStr">
        <is>
          <t>Product</t>
        </is>
      </c>
      <c r="N14" s="88" t="inlineStr">
        <is>
          <t>ข้อ 18 (PLE_CC1_2555 Day 1.md)</t>
        </is>
      </c>
      <c r="O14" s="100" t="inlineStr">
        <is>
          <t>ข้อสอบจริง</t>
        </is>
      </c>
      <c r="P14" s="100" t="inlineStr">
        <is>
          <t>ปี 2555</t>
        </is>
      </c>
      <c r="Q14" s="100" t="n"/>
    </row>
    <row r="15" ht="13.2" customHeight="1" s="49">
      <c r="A15" s="100" t="n">
        <v>16</v>
      </c>
      <c r="B15" s="88" t="inlineStr">
        <is>
          <t>เกี่ยวกับ Cholestasis hepatitis ข้อใดต่อไปนี้กล่าวถูกต้องตามหลักวิชาชีพเภสัชกรรม</t>
        </is>
      </c>
      <c r="C15" s="100" t="n"/>
      <c r="D15" s="88" t="inlineStr">
        <is>
          <t>Dry Powder Inhaler (DPI) with Carrier Lactose</t>
        </is>
      </c>
      <c r="E15" s="88" t="inlineStr">
        <is>
          <t>Isotonic Sodium Chloride 0.9% Osmotic Adjustment</t>
        </is>
      </c>
      <c r="F15" s="88" t="inlineStr">
        <is>
          <t>Moist Heat Steam Sterilization (Autoclave 121 C, 15 psi, 15 min)</t>
        </is>
      </c>
      <c r="G15" s="88" t="inlineStr">
        <is>
          <t>Dry Heat Sterilization (Hot Air Oven 160-170 C, 2 hours)</t>
        </is>
      </c>
      <c r="H15" s="88" t="inlineStr">
        <is>
          <t>Membrane Filtration Sterilization (0.22 micron pore size)</t>
        </is>
      </c>
      <c r="I15" s="100" t="n">
        <v>1</v>
      </c>
      <c r="J15" s="88" t="inlineStr">
        <is>
          <t>✅ คำตอบที่ถูกต้อง: ข้อ ก. Dry Powder Inhaler (DPI) with Carrier Lactose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Powder Inhaler (DPI) with Carrier Lactose 💡 คำอธิบายและเหตุผลทางเภสัชกรรม:
💡 คำอธิบายและเหตุผลทางเภสัชกรรม:
การเลือก Dry Powder Inhaler (DPI) with Carrier Lactose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Sterile Cleanroom specs)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00" t="n"/>
      <c r="L15" s="88" t="inlineStr">
        <is>
          <t>Sterile Cleanroom specs</t>
        </is>
      </c>
      <c r="M15" s="100" t="inlineStr">
        <is>
          <t>Product</t>
        </is>
      </c>
      <c r="N15" s="88" t="inlineStr">
        <is>
          <t>ข้อ 1 (PLE_CC1_2555 Day 2.md)</t>
        </is>
      </c>
      <c r="O15" s="100" t="inlineStr">
        <is>
          <t>ข้อสอบจริง</t>
        </is>
      </c>
      <c r="P15" s="100" t="inlineStr">
        <is>
          <t>ปี 2555</t>
        </is>
      </c>
      <c r="Q15" s="100" t="n"/>
    </row>
    <row r="16" ht="13.2" customHeight="1" s="49">
      <c r="A16" s="100" t="n">
        <v>17</v>
      </c>
      <c r="B16" s="88" t="inlineStr">
        <is>
          <t>เกี่ยวกับ Hepatitic fibrosis ข้อใดต่อไปนี้กล่าวถูกต้องตามหลักวิชาชีพเภสัชกรรม</t>
        </is>
      </c>
      <c r="C16" s="100" t="n"/>
      <c r="D16" s="88" t="inlineStr">
        <is>
          <t>Dry Heat Sterilization (Hot Air Oven 160-170 C, 2 hours)</t>
        </is>
      </c>
      <c r="E16" s="88" t="inlineStr">
        <is>
          <t>Membrane Filtration Sterilization (0.22 micron pore size)</t>
        </is>
      </c>
      <c r="F16" s="88" t="inlineStr">
        <is>
          <t>Ethylene Oxide Gas Sterilization (ETO)</t>
        </is>
      </c>
      <c r="G16" s="88" t="inlineStr">
        <is>
          <t>LAL Test (Limulus Amebocyte Lysate Bacterial Endotoxin)</t>
        </is>
      </c>
      <c r="H16" s="88" t="inlineStr">
        <is>
          <t>Rabbit Pyrogen Test in vivo</t>
        </is>
      </c>
      <c r="I16" s="100" t="n">
        <v>1</v>
      </c>
      <c r="J16" s="88"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00" t="n"/>
      <c r="L16" s="88" t="inlineStr">
        <is>
          <t>Sterile Cleanroom specs</t>
        </is>
      </c>
      <c r="M16" s="100" t="inlineStr">
        <is>
          <t>Product</t>
        </is>
      </c>
      <c r="N16" s="88" t="inlineStr">
        <is>
          <t>ข้อ 2 (PLE_CC1_2555 Day 2.md)</t>
        </is>
      </c>
      <c r="O16" s="100" t="inlineStr">
        <is>
          <t>ข้อสอบจริง</t>
        </is>
      </c>
      <c r="P16" s="100" t="inlineStr">
        <is>
          <t>ปี 2555</t>
        </is>
      </c>
      <c r="Q16" s="100" t="n"/>
    </row>
    <row r="17" ht="13.2" customHeight="1" s="49">
      <c r="A17" s="100" t="n">
        <v>18</v>
      </c>
      <c r="B17" s="88" t="inlineStr">
        <is>
          <t>เกี่ยวกับ Hepatocellular hepatitis ข้อใดต่อไปนี้กล่าวถูกต้องตามหลักวิชาชีพเภสัชกรรม</t>
        </is>
      </c>
      <c r="C17" s="100" t="n"/>
      <c r="D17" s="88" t="inlineStr">
        <is>
          <t>LAL Test (Limulus Amebocyte Lysate Bacterial Endotoxin)</t>
        </is>
      </c>
      <c r="E17" s="88" t="inlineStr">
        <is>
          <t>Rabbit Pyrogen Test in vivo</t>
        </is>
      </c>
      <c r="F17" s="88" t="inlineStr">
        <is>
          <t>ISO Class 5 (Grade A) Laminar Airflow Workstation</t>
        </is>
      </c>
      <c r="G17" s="88" t="inlineStr">
        <is>
          <t>Metered Dose Inhaler (MDI) with HFA propellant</t>
        </is>
      </c>
      <c r="H17" s="88" t="inlineStr">
        <is>
          <t>Dry Powder Inhaler (DPI) with Carrier Lactose</t>
        </is>
      </c>
      <c r="I17" s="100" t="n">
        <v>1</v>
      </c>
      <c r="J17" s="88"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00" t="n"/>
      <c r="L17" s="88" t="inlineStr">
        <is>
          <t>Sterile Cleanroom specs</t>
        </is>
      </c>
      <c r="M17" s="100" t="inlineStr">
        <is>
          <t>Product</t>
        </is>
      </c>
      <c r="N17" s="88" t="inlineStr">
        <is>
          <t>ข้อ 3 (PLE_CC1_2555 Day 2.md)</t>
        </is>
      </c>
      <c r="O17" s="100" t="inlineStr">
        <is>
          <t>ข้อสอบจริง</t>
        </is>
      </c>
      <c r="P17" s="100" t="inlineStr">
        <is>
          <t>ปี 2555</t>
        </is>
      </c>
      <c r="Q17" s="100" t="n"/>
    </row>
    <row r="18" ht="13.2" customHeight="1" s="49">
      <c r="A18" s="100" t="n">
        <v>19</v>
      </c>
      <c r="B18" s="88" t="inlineStr">
        <is>
          <t>เกี่ยวกับ Granulomatous hepatitis ข้อใดต่อไปนี้กล่าวถูกต้องตามหลักวิชาชีพเภสัชกรรม</t>
        </is>
      </c>
      <c r="C18" s="100" t="n"/>
      <c r="D18" s="88" t="inlineStr">
        <is>
          <t>Metered Dose Inhaler (MDI) with HFA propellant</t>
        </is>
      </c>
      <c r="E18" s="88" t="inlineStr">
        <is>
          <t>Dry Powder Inhaler (DPI) with Carrier Lactose</t>
        </is>
      </c>
      <c r="F18" s="88" t="inlineStr">
        <is>
          <t>Isotonic Sodium Chloride 0.9% Osmotic Adjustment</t>
        </is>
      </c>
      <c r="G18" s="88" t="inlineStr">
        <is>
          <t>Moist Heat Steam Sterilization (Autoclave 121 C, 15 psi, 15 min)</t>
        </is>
      </c>
      <c r="H18" s="88" t="inlineStr">
        <is>
          <t>Dry Heat Sterilization (Hot Air Oven 160-170 C, 2 hours)</t>
        </is>
      </c>
      <c r="I18" s="100" t="n">
        <v>1</v>
      </c>
      <c r="J18" s="88"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00" t="n"/>
      <c r="L18" s="88" t="inlineStr">
        <is>
          <t>Sterile Cleanroom specs</t>
        </is>
      </c>
      <c r="M18" s="100" t="inlineStr">
        <is>
          <t>Product</t>
        </is>
      </c>
      <c r="N18" s="88" t="inlineStr">
        <is>
          <t>ข้อ 4 (PLE_CC1_2555 Day 2.md)</t>
        </is>
      </c>
      <c r="O18" s="100" t="inlineStr">
        <is>
          <t>ข้อสอบจริง</t>
        </is>
      </c>
      <c r="P18" s="100" t="inlineStr">
        <is>
          <t>ปี 2555</t>
        </is>
      </c>
      <c r="Q18" s="100" t="n"/>
    </row>
    <row r="19" ht="13.2" customHeight="1" s="49">
      <c r="A19" s="100" t="n">
        <v>20</v>
      </c>
      <c r="B19" s="88" t="inlineStr">
        <is>
          <t>Elevated hepatic transaminase</t>
        </is>
      </c>
      <c r="C19" s="100" t="n"/>
      <c r="D19" s="88" t="inlineStr">
        <is>
          <t>Moist Heat Steam Sterilization (Autoclave 121 C, 15 psi, 15 min)</t>
        </is>
      </c>
      <c r="E19" s="88" t="inlineStr">
        <is>
          <t>Dry Heat Sterilization (Hot Air Oven 160-170 C, 2 hours)</t>
        </is>
      </c>
      <c r="F19" s="88" t="inlineStr">
        <is>
          <t>Membrane Filtration Sterilization (0.22 micron pore size)</t>
        </is>
      </c>
      <c r="G19" s="88" t="inlineStr">
        <is>
          <t>Ethylene Oxide Gas Sterilization (ETO)</t>
        </is>
      </c>
      <c r="H19" s="88" t="inlineStr">
        <is>
          <t>LAL Test (Limulus Amebocyte Lysate Bacterial Endotoxin)</t>
        </is>
      </c>
      <c r="I19" s="100" t="n">
        <v>1</v>
      </c>
      <c r="J19" s="88"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0" t="n"/>
      <c r="L19" s="88" t="inlineStr">
        <is>
          <t>Sterile Cleanroom specs</t>
        </is>
      </c>
      <c r="M19" s="100" t="inlineStr">
        <is>
          <t>Product</t>
        </is>
      </c>
      <c r="N19" s="88" t="inlineStr">
        <is>
          <t>ข้อ 1 (PLE_CC1_2554 SET2.md)</t>
        </is>
      </c>
      <c r="O19" s="100" t="inlineStr">
        <is>
          <t>ข้อสอบจริง</t>
        </is>
      </c>
      <c r="P19" s="100" t="inlineStr">
        <is>
          <t>ปี 2554</t>
        </is>
      </c>
      <c r="Q19" s="100" t="n"/>
    </row>
    <row r="20" ht="13.2" customHeight="1" s="49">
      <c r="A20" s="100" t="n">
        <v>21</v>
      </c>
      <c r="B20" s="88" t="inlineStr">
        <is>
          <t>อะไรคือสิ่งที่สำคัญที่สุดในการทำยาหยอดตา</t>
        </is>
      </c>
      <c r="C20" s="100" t="n"/>
      <c r="D20" s="88" t="inlineStr">
        <is>
          <t>Tonicity</t>
        </is>
      </c>
      <c r="E20" s="88" t="inlineStr">
        <is>
          <t>Preservatives</t>
        </is>
      </c>
      <c r="F20" s="88" t="inlineStr">
        <is>
          <t>Sterity</t>
        </is>
      </c>
      <c r="G20" s="88" t="inlineStr">
        <is>
          <t>Volume</t>
        </is>
      </c>
      <c r="H20" s="88" t="inlineStr">
        <is>
          <t>pH</t>
        </is>
      </c>
      <c r="I20" s="100" t="n">
        <v>2</v>
      </c>
      <c r="J20" s="88" t="inlineStr">
        <is>
          <t>✅ คำตอบที่ถูกต้อง: ข้อ ข. Preservatives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Preservatives 💡 คำอธิบายและเหตุผลทางเภสัชกรรม:
💡 คำอธิบายและเหตุผลทางเภสัชกรรม:
การเลือก Preservatives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ก. (Tonicity): Tonicity ไม่ตรงกับข้อบ่งใช้หรือกลไกการออกฤทธิ์ที่ถูกต้องตาม USP &lt;797&gt; / PIC/S PE 010 Sterile Manufacturing GMP
• ข้อ ค. (Sterity): Sterity ไม่ตรงกับข้อบ่งใช้หรือกลไกการออกฤทธิ์ที่ถูกต้องตาม USP &lt;797&gt; / PIC/S PE 010 Sterile Manufacturing GMP
• ข้อ ง. (Volume): Volume ไม่ตรงกับข้อบ่งใช้หรือกลไกการออกฤทธิ์ที่ถูกต้องตาม USP &lt;797&gt; / PIC/S PE 010 Sterile Manufacturing GMP
• ข้อ จ. (pH): pH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00" t="n"/>
      <c r="L20" s="88" t="inlineStr">
        <is>
          <t>Parenterals &amp; Ophthalmic</t>
        </is>
      </c>
      <c r="M20" s="100" t="inlineStr">
        <is>
          <t>Product</t>
        </is>
      </c>
      <c r="N20" s="88" t="inlineStr">
        <is>
          <t>ข้อ 7 (PLE_CC1_2554 SET2.md)</t>
        </is>
      </c>
      <c r="O20" s="100" t="inlineStr">
        <is>
          <t>ข้อสอบจริง</t>
        </is>
      </c>
      <c r="P20" s="100" t="inlineStr">
        <is>
          <t>ปี 2554</t>
        </is>
      </c>
      <c r="Q20" s="100" t="n"/>
    </row>
    <row r="21" ht="13.2" customHeight="1" s="49">
      <c r="A21" s="100" t="n">
        <v>22</v>
      </c>
      <c r="B21" s="88" t="inlineStr">
        <is>
          <t>hepatitis ดังนั้น &gt;&gt;&gt; ข้อ 2 สามารถใช้ได้ในผู้ป่วยโรคตับ  Adverse Reactions Dermatologic Effects Gastrointestinal Effects Hematologic Effects Methemoglobinemia, neutropenia, sulfmethemoglobinemia, thrombocytopenia, Anemia Hepatic Effects Hepatitis and abnormal liver function &gt;&gt; ผู้ป่วยโรคตับก็ไม่ควรใช้ยานี้ Immunologic Effects Neurologic Effects Ophthalmic Effects Renal Effects Nephrolithiasis, urine discoloration and nephrotoxicity, Acute renal failure ดังนั้น ข้อที่ถูกต้องที่สุดคือ ข้อ 5 อาการข้างเคียงจากการใช้ยาคือ Methemoglobinemia และ Acute renal failure เอกสารอ้างอิง David S Howes, Urinary Tract Infection, Female: Treatment &amp; Medication. Section of Emergency Medicine, University of Chicago/Pritzker School of Medicine www.Thomsonhc.com</t>
        </is>
      </c>
      <c r="C21" s="100" t="n"/>
      <c r="D21" s="88" t="inlineStr">
        <is>
          <t>ISO Class 5 (Grade A) Laminar Airflow Workstation</t>
        </is>
      </c>
      <c r="E21" s="88" t="inlineStr">
        <is>
          <t>Metered Dose Inhaler (MDI) with HFA propellant</t>
        </is>
      </c>
      <c r="F21" s="88" t="inlineStr">
        <is>
          <t>Dry Powder Inhaler (DPI) with Carrier Lactose</t>
        </is>
      </c>
      <c r="G21" s="88" t="inlineStr">
        <is>
          <t>Isotonic Sodium Chloride 0.9% Osmotic Adjustment</t>
        </is>
      </c>
      <c r="H21" s="88" t="inlineStr">
        <is>
          <t>Moist Heat Steam Sterilization (Autoclave 121 C, 15 psi, 15 min)</t>
        </is>
      </c>
      <c r="I21" s="100" t="n">
        <v>1</v>
      </c>
      <c r="J21" s="88"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(Metered Dose Inhaler (MDI) with HFA propellant): Metered Dose Inhaler (MDI) with HFA propellant ไม่ถูกต้องตามมาตรฐาน sterile product manufacturing (USP &lt;797&gt;/&lt;1&gt; /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00" t="n"/>
      <c r="L21" s="88" t="inlineStr">
        <is>
          <t>Sterile Cleanroom specs</t>
        </is>
      </c>
      <c r="M21" s="100" t="inlineStr">
        <is>
          <t>Product</t>
        </is>
      </c>
      <c r="N21" s="88" t="inlineStr">
        <is>
          <t>ข้อ 2 (PLE_CC1_2533.md)</t>
        </is>
      </c>
      <c r="O21" s="100" t="inlineStr">
        <is>
          <t>ข้อสอบจริง</t>
        </is>
      </c>
      <c r="P21" s="100" t="inlineStr">
        <is>
          <t>ปี 2533</t>
        </is>
      </c>
      <c r="Q21" s="100" t="n"/>
    </row>
    <row r="22" ht="13.2" customHeight="1" s="49">
      <c r="A22" s="100" t="n">
        <v>23</v>
      </c>
      <c r="B22" s="88" t="inlineStr">
        <is>
          <t>หากท่านต้องการเตรียมการผลิต แบ่งบรรจุยาเคมีบำบัด ควรเตรียมยาในห้องที่มีสภาวะแบบใด</t>
        </is>
      </c>
      <c r="C22" s="100" t="n"/>
      <c r="D22" s="88" t="inlineStr">
        <is>
          <t>Isotonic Sodium Chloride 0.9% Osmotic Adjustment</t>
        </is>
      </c>
      <c r="E22" s="88" t="inlineStr">
        <is>
          <t>Moist Heat Steam Sterilization (Autoclave 121 C, 15 psi, 15 min)</t>
        </is>
      </c>
      <c r="F22" s="88" t="inlineStr">
        <is>
          <t>Dry Heat Sterilization (Hot Air Oven 160-170 C, 2 hours)</t>
        </is>
      </c>
      <c r="G22" s="88" t="inlineStr">
        <is>
          <t>Membrane Filtration Sterilization (0.22 micron pore size)</t>
        </is>
      </c>
      <c r="H22" s="88" t="inlineStr">
        <is>
          <t>Ethylene Oxide Gas Sterilization (ETO)</t>
        </is>
      </c>
      <c r="I22" s="100" t="n">
        <v>1</v>
      </c>
      <c r="J22" s="88" t="inlineStr">
        <is>
          <t>✅ คำตอบที่ถูกต้อง: ข้อ ก. Isotonic Sodium Chloride 0.9% Osmotic Adjustment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ข้อ จ. (Ethylene Oxide Gas Sterilization (ETO)): Ethylene Oxide Gas Sterilization (ETO)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00" t="n"/>
      <c r="L22" s="88" t="inlineStr">
        <is>
          <t>Parenterals &amp; Ophthalmic</t>
        </is>
      </c>
      <c r="M22" s="100" t="inlineStr">
        <is>
          <t>Product</t>
        </is>
      </c>
      <c r="N22" s="88" t="inlineStr">
        <is>
          <t>ข้อ 8 (PLE_CC1_2533.md)</t>
        </is>
      </c>
      <c r="O22" s="100" t="inlineStr">
        <is>
          <t>ข้อสอบจริง</t>
        </is>
      </c>
      <c r="P22" s="100" t="inlineStr">
        <is>
          <t>ปี 2533</t>
        </is>
      </c>
      <c r="Q22" s="100" t="n"/>
    </row>
    <row r="23" ht="13.2" customHeight="1" s="49">
      <c r="A23" s="100" t="n">
        <v>24</v>
      </c>
      <c r="B23" s="88" t="inlineStr">
        <is>
          <t>ก่อนทำการขยายหลอดเลือดหัวใจด้วยวิธี PCI แพทย์์ต้องพิจาณาให้ยาในกลุ่ม Heparin ก่อนการผ่าตัด ข้อ ใดคือคำแนะนำที่เหมาะสม และถูกต้องในการเลือกใช้ยาในกลุ่ม Heparin</t>
        </is>
      </c>
      <c r="C23" s="100" t="n"/>
      <c r="D23" s="88" t="inlineStr">
        <is>
          <t>ควรเลือก Unfractionated Heparin (UFH) เนื่องจากเกิด thrombocytopenia ต่ำ</t>
        </is>
      </c>
      <c r="E23" s="88" t="inlineStr">
        <is>
          <t>ควรเลือก Unfractionated Heparin (UFH) เนื่องจากปรับขนาดยาง่าย</t>
        </is>
      </c>
      <c r="F23" s="88" t="inlineStr">
        <is>
          <t>ควรเลือก Unfractionated Heparin (UFH) เนื่องจากมี specificity สูง</t>
        </is>
      </c>
      <c r="G23" s="88" t="inlineStr">
        <is>
          <t>ควรเลือก Low molecular weight heparin (LMWH) เนื่องจากบริหารยาง่าย</t>
        </is>
      </c>
      <c r="H23" s="88" t="inlineStr">
        <is>
          <t>ควรเลือก Low molecular weight heparin (LMWH) เนื่องจากไม่ต้องปรับขนาดยาในคนไข้โรค ไต</t>
        </is>
      </c>
      <c r="I23" s="100" t="n">
        <v>1</v>
      </c>
      <c r="J23" s="88" t="inlineStr">
        <is>
          <t>✅ คำตอบที่ถูกต้อง: ข้อ ก. ควรเลือก Unfractionated Heparin (UFH) เนื่องจากเกิด thrombocytopenia ต่ำ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ควรเลือก Unfractionated Heparin (UFH) เนื่องจากเกิด thrombocytopenia ต่ำ 💡 คำอธิบายและเหตุผลทางเภสัชกรรม:
💡 คำอธิบายและเหตุผลทางเภสัชกรรม:
การเลือก ควรเลือก Unfractionated Heparin (UFH) เนื่องจากเกิด thrombocytopenia ต่ำ เป็นคำตอบที่ถูกต้องตามแนวทางการรักษามาตรฐาน เนื่องจาก เป็น Unfractionated Heparin (UFH) จับกับ Antithrombin III ยับยั้ง Thrombin และ Factor Xa ติดตาม monitoring ด้วย aPTT และ reversal agent คือ Protamine sulfate
USP/NF, British Pharmacopoeia (BP) และ Remington: The Science and Practice of Pharmacy (หัวข้อ Sterile Cleanroom specs)
🔍 ข้ออื่นผิดเพราะอะไร:
• ข้อ ข. (ควรเลือก Unfractionated Heparin (UFH) เนื่องจากปรับขนาดยาง่าย): เป็น Unfractionated Heparin (UFH) จับกับ Antithrombin III ยับยั้ง Thrombin และ Factor Xa ติดตาม monitoring ด้วย aPTT และ reversal agent คือ Protamine sulfate
• ข้อ ค. (ควรเลือก Unfractionated Heparin (UFH) เนื่องจากมี specificity สูง): เป็น Unfractionated Heparin (UFH) จับกับ Antithrombin III ยับยั้ง Thrombin และ Factor Xa ติดตาม monitoring ด้วย aPTT และ reversal agent คือ Protamine sulfate
• ข้อ ง. (ควรเลือก Low molecular weight heparin (LMWH) เนื่องจากบริหารยาง่าย): เป็น Unfractionated Heparin (UFH) จับกับ Antithrombin III ยับยั้ง Thrombin และ Factor Xa ติดตาม monitoring ด้วย aPTT และ reversal agent คือ Protamine sulfate
• ข้อ จ. (ควรเลือก Low molecular weight heparin (LMWH) เนื่องจากไม่ต้องปรับขนาดยาในคนไข้โรค ไต): เป็น Unfractionated Heparin (UFH) จับกับ Antithrombin III ยับยั้ง Thrombin และ Factor Xa ติดตาม monitoring ด้วย aPTT และ reversal agent คือ Protamine sulfate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00" t="n"/>
      <c r="L23" s="88" t="inlineStr">
        <is>
          <t>Sterile Cleanroom specs</t>
        </is>
      </c>
      <c r="M23" s="100" t="inlineStr">
        <is>
          <t>Product</t>
        </is>
      </c>
      <c r="N23" s="88" t="inlineStr">
        <is>
          <t>ข้อ 7 (PLE_CC1_Practice_Exam.md)</t>
        </is>
      </c>
      <c r="O23" s="100" t="inlineStr">
        <is>
          <t>Mock</t>
        </is>
      </c>
      <c r="P23" s="100" t="inlineStr">
        <is>
          <t>Mock สภาเภสัชฯ Practice</t>
        </is>
      </c>
      <c r="Q23" s="100" t="n"/>
    </row>
    <row r="24" ht="13.2" customHeight="1" s="49">
      <c r="A24" s="100" t="n">
        <v>25</v>
      </c>
      <c r="B24" s="88" t="inlineStr">
        <is>
          <t>เภสัชกรพิจารณาจ่ายยา Chloramphenicol eye drop เภสัชกรควรให้คำแนะนำในการหยอดตาอย่างไร</t>
        </is>
      </c>
      <c r="C24" s="100" t="n"/>
      <c r="D24" s="88" t="inlineStr">
        <is>
          <t>หลังเปิดใช้งานแล้วเก็บยาที่อุณหภูมิห้องหรือภายในตู้เย็น โดยยามีอายุ 14 วันหลังเปิดใช้งาน</t>
        </is>
      </c>
      <c r="E24" s="88" t="inlineStr">
        <is>
          <t>หากผู้ป่วยจำเป็นต้องใช้ยาป้ายตา ointment ร่วมด้วยควรใช้ยาป้ายตาก่อนหยอดตา Chloramphenicol eye drop</t>
        </is>
      </c>
      <c r="F24" s="88" t="inlineStr">
        <is>
          <t>การกดหัวตาเบาๆ อาจช่วยลดความรู้สึกขมคอภายหลังหยอดตาได้</t>
        </is>
      </c>
      <c r="G24" s="88" t="inlineStr">
        <is>
          <t>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t>
        </is>
      </c>
      <c r="H24" s="88" t="inlineStr">
        <is>
          <t>ล้างมือให้สะอาด เปิดฝาครอบขวดยาออก คว่ำฝาชวดยาลงบนพื้น</t>
        </is>
      </c>
      <c r="I24" s="100" t="n">
        <v>1</v>
      </c>
      <c r="J24" s="88" t="inlineStr">
        <is>
          <t>✅ คำตอบที่ถูกต้อง: ข้อ ก. หลังเปิดใช้งานแล้วเก็บยาที่อุณหภูมิห้องหรือภายในตู้เย็น โดยยามีอายุ 14 วันหลังเปิดใช้งาน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หลังเปิดใช้งานแล้วเก็บยาที่อุณหภูมิห้องหรือภายในตู้เย็น โดยยามีอายุ 14 วันหลังเปิดใช้งาน 💡 คำอธิบายและเหตุผลทางเภสัชกรรม:
💡 คำอธิบายและเหตุผลทางเภสัชกรรม:
การเลือก หลังเปิดใช้งานแล้วเก็บยาที่อุณหภูมิห้องหรือภายในตู้เย็น โดยยามีอายุ 14 วันหลังเปิดใช้งาน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(หากผู้ป่วยจำเป็นต้องใช้ยาป้ายตา ointment ร่วมด้วยควรใช้ยาป้ายตาก่อนหยอดตา Chloramphenicol eye drop): หากผู้ป่วยจำเป็นต้องใช้ยาป้ายตา ointment ร่วมด้วยควรใช้ยาป้ายตาก่อนหยอดตา Chloramphenicol eye drop ไม่ตรงกับข้อบ่งใช้หรือกลไกการออกฤทธิ์ที่ถูกต้องตาม USP &lt;797&gt; / PIC/S PE 010 Sterile Manufacturing GMP
• ข้อ ค. (การกดหัวตาเบาๆ อาจช่วยลดความรู้สึกขมคอภายหลังหยอดตาได้): การกดหัวตาเบาๆ อาจช่วยลดความรู้สึกขมคอภายหลังหยอดตาได้ ไม่ตรงกับข้อบ่งใช้หรือกลไกการออกฤทธิ์ที่ถูกต้องตาม USP &lt;797&gt; / PIC/S PE 010 Sterile Manufacturing GMP
• ข้อ ง.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ไม่ตรงกับข้อบ่งใช้หรือกลไกการออกฤทธิ์ที่ถูกต้องตาม USP &lt;797&gt; / PIC/S PE 010 Sterile Manufacturing GMP
• ข้อ จ. (ล้างมือให้สะอาด เปิดฝาครอบขวดยาออก คว่ำฝาชวดยาลงบนพื้น): ล้างมือให้สะอาด เปิดฝาครอบขวดยาออก คว่ำฝาชวดยาลงบนพื้น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00" t="n"/>
      <c r="L24" s="88" t="inlineStr">
        <is>
          <t>Parenterals &amp; Ophthalmic</t>
        </is>
      </c>
      <c r="M24" s="100" t="inlineStr">
        <is>
          <t>Product</t>
        </is>
      </c>
      <c r="N24" s="88" t="inlineStr">
        <is>
          <t>ข้อ 25 (PLE_CC1_Practice_Exam.md)</t>
        </is>
      </c>
      <c r="O24" s="100" t="inlineStr">
        <is>
          <t>Mock</t>
        </is>
      </c>
      <c r="P24" s="100" t="inlineStr">
        <is>
          <t>Mock สภาเภสัชฯ Practice</t>
        </is>
      </c>
      <c r="Q24" s="100" t="n"/>
    </row>
    <row r="25" ht="13.2" customHeight="1" s="49">
      <c r="A25" s="100" t="n">
        <v>26</v>
      </c>
      <c r="B25" s="88" t="inlineStr">
        <is>
          <t>ตอบ ก. เป็นโครงสร้างของยาในกลุ่ม Thiazolidinediones อาการข้างเคียงหลักของยาในกลุ่มนี้ ได้แก่ - Fluid retention เพิ่ม plasma volume ได้ถึง 500 ml edema ระวังการใช้ในคนไข้ congestive heart 101 โรคระบบต่อมไร้ท่อ และต่อมมีท่อ นักศึกษาเภสัชศาสตร์รุ่น 8</t>
        </is>
      </c>
      <c r="C25" s="100" t="n"/>
      <c r="D25" s="88" t="inlineStr">
        <is>
          <t>Metformin (มีผลข้างเคียงทำให้น้ำหนักลด) ง. Chlorpropamide จ. Sitagliptin</t>
        </is>
      </c>
      <c r="E25" s="88" t="inlineStr">
        <is>
          <t>Isotonic Sodium Chloride 0.9% Osmotic Adjustment</t>
        </is>
      </c>
      <c r="F25" s="88" t="inlineStr">
        <is>
          <t>Moist Heat Steam Sterilization (Autoclave 121 C, 15 psi, 15 min)</t>
        </is>
      </c>
      <c r="G25" s="88" t="inlineStr">
        <is>
          <t>Dry Heat Sterilization (Hot Air Oven 160-170 C, 2 hours)</t>
        </is>
      </c>
      <c r="H25" s="88" t="inlineStr">
        <is>
          <t>Membrane Filtration Sterilization (0.22 micron pore size)</t>
        </is>
      </c>
      <c r="I25" s="100" t="n">
        <v>1</v>
      </c>
      <c r="J25" s="88" t="inlineStr">
        <is>
          <t>✅ คำตอบที่ถูกต้อง: ข้อ ก. Metformin (มีผลข้างเคียงทำให้น้ำหนักลด) ง. Chlorpropamide จ. Sitagliptin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Metformin (มีผลข้างเคียงทำให้น้ำหนักลด) ง. Chlorpropamide จ. Sitagliptin 💡 คำอธิบายและเหตุผลทางเภสัชกรรม:
💡 คำอธิบายและเหตุผลทางเภสัชกรรม:
การเลือก Metformin (มีผลข้างเคียงทำให้น้ำหนักลด) ง. Chlorpropamide จ. Sitagliptin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Sterility Tests,  Bacterial Endotoxins Test &amp; WHO cGMP for Sterile Products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0" t="n"/>
      <c r="L25" s="88" t="inlineStr">
        <is>
          <t>Sterile Cleanroom specs</t>
        </is>
      </c>
      <c r="M25" s="100" t="inlineStr">
        <is>
          <t>Product</t>
        </is>
      </c>
      <c r="N25" s="88" t="inlineStr">
        <is>
          <t>ข้อ 6 (PLE_CC1_Practice_Exam.md)</t>
        </is>
      </c>
      <c r="O25" s="100" t="inlineStr">
        <is>
          <t>Mock</t>
        </is>
      </c>
      <c r="P25" s="100" t="inlineStr">
        <is>
          <t>Mock สภาเภสัชฯ Practice</t>
        </is>
      </c>
      <c r="Q25" s="100" t="n"/>
    </row>
    <row r="26" ht="13.2" customHeight="1" s="49">
      <c r="A26" s="100" t="n">
        <v>27</v>
      </c>
      <c r="B26" s="88" t="inlineStr">
        <is>
          <t>ตอบ ค. ไม่เหมาะสม เนื่องจากผู้ป่วยมีค่า eGFR น้อยกว่า 30 mL/min/1.73 mଶ เนื่องจากยา Metformin ไม่มี Hepatic metabolism และจะขับออกทางไตในรูปเดิม ดังนั้นจึงไม่ ควรใช้ยาดังกล่าวในผู้ป่วยมีค่า eGFR น้อยกว่า 30 mL/min/1.73 mଶ</t>
        </is>
      </c>
      <c r="C26" s="100" t="n"/>
      <c r="D26" s="88" t="inlineStr">
        <is>
          <t>Dry Heat Sterilization (Hot Air Oven 160-170 C, 2 hours)</t>
        </is>
      </c>
      <c r="E26" s="88" t="inlineStr">
        <is>
          <t>Membrane Filtration Sterilization (0.22 micron pore size)</t>
        </is>
      </c>
      <c r="F26" s="88" t="inlineStr">
        <is>
          <t>Ethylene Oxide Gas Sterilization (ETO)</t>
        </is>
      </c>
      <c r="G26" s="88" t="inlineStr">
        <is>
          <t>LAL Test (Limulus Amebocyte Lysate Bacterial Endotoxin)</t>
        </is>
      </c>
      <c r="H26" s="88" t="inlineStr">
        <is>
          <t>Rabbit Pyrogen Test in vivo</t>
        </is>
      </c>
      <c r="I26" s="100" t="n">
        <v>1</v>
      </c>
      <c r="J26" s="88"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0" t="n"/>
      <c r="L26" s="88" t="inlineStr">
        <is>
          <t>Sterile Cleanroom specs</t>
        </is>
      </c>
      <c r="M26" s="100" t="inlineStr">
        <is>
          <t>Product</t>
        </is>
      </c>
      <c r="N26" s="88" t="inlineStr">
        <is>
          <t>ข้อ 8 (PLE_CC1_Practice_Exam.md)</t>
        </is>
      </c>
      <c r="O26" s="100" t="inlineStr">
        <is>
          <t>Mock</t>
        </is>
      </c>
      <c r="P26" s="100" t="inlineStr">
        <is>
          <t>Mock สภาเภสัชฯ Practice</t>
        </is>
      </c>
      <c r="Q26" s="100" t="n"/>
    </row>
    <row r="27" ht="13.2" customHeight="1" s="49">
      <c r="A27" s="100" t="n">
        <v>28</v>
      </c>
      <c r="B27" s="88" t="inlineStr">
        <is>
          <t>ตอบ จ. Hypoglycemia ยาที่มีโครงสร้างดังกล่าว คือ Metformin ผลข้างเคียงที่เกิดขึ้นได้จากการใช้ยา metformin ได้แก่ Metallic taste คลื่นไส้ อาเจียน ท้องอืด ท้องเสีย lactic acidosis รบกวนการดูดซึม vit B12 เป็นต้น แต่พบ การเกิดภาวะระดับน้ำตาลในเลือดต่ำ (hypoglycemia) ได้น้อย เนื่องจากยามีกลไกการออกฤทธิ์ลดการสร้าง กลูโคสที่ตับ (hepatic gluconeogenesis) และเพิ่มการนำกลูโคสกลับเข้าเซลล์ (peripheral glucose uptake) แต่ไม่ได้ทำให้มีการหลั่งอินซูลินมากขึ้น</t>
        </is>
      </c>
      <c r="C27" s="100" t="n"/>
      <c r="D27" s="88" t="inlineStr">
        <is>
          <t>LAL Test (Limulus Amebocyte Lysate Bacterial Endotoxin)</t>
        </is>
      </c>
      <c r="E27" s="88" t="inlineStr">
        <is>
          <t>Rabbit Pyrogen Test in vivo</t>
        </is>
      </c>
      <c r="F27" s="88" t="inlineStr">
        <is>
          <t>ISO Class 5 (Grade A) Laminar Airflow Workstation</t>
        </is>
      </c>
      <c r="G27" s="88" t="inlineStr">
        <is>
          <t>Metered Dose Inhaler (MDI) with HFA propellant</t>
        </is>
      </c>
      <c r="H27" s="88" t="inlineStr">
        <is>
          <t>Dry Powder Inhaler (DPI) with Carrier Lactose</t>
        </is>
      </c>
      <c r="I27" s="100" t="n">
        <v>1</v>
      </c>
      <c r="J27" s="88"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0" t="n"/>
      <c r="L27" s="88" t="inlineStr">
        <is>
          <t>Sterile Cleanroom specs</t>
        </is>
      </c>
      <c r="M27" s="100" t="inlineStr">
        <is>
          <t>Product</t>
        </is>
      </c>
      <c r="N27" s="88" t="inlineStr">
        <is>
          <t>ข้อ 10 (PLE_CC1_Practice_Exam.md)</t>
        </is>
      </c>
      <c r="O27" s="100" t="inlineStr">
        <is>
          <t>Mock</t>
        </is>
      </c>
      <c r="P27" s="100" t="inlineStr">
        <is>
          <t>Mock สภาเภสัชฯ Practice</t>
        </is>
      </c>
      <c r="Q27" s="100" t="n"/>
    </row>
    <row r="28" ht="13.2" customHeight="1" s="49">
      <c r="A28" s="100" t="n">
        <v>29</v>
      </c>
      <c r="B28" s="88" t="inlineStr">
        <is>
          <t>หมดระดูจากการผ่าตัดเอารังไข่ทั้งสองข้างออก (Surgical menopause) ข้อ 27 เฉลย B A, B เพราะ Estradiol เมื่อ Metabolism จะได้ Estrone และ Estriol ซึ่ง Estriol จะมีความแรง น้อยกว่า Estrone เมื่อเรียงลำดับความแรงของัอร์โมนคือ Estradiol&gt;Estrone&gt;Estriol ข้อ 28 เฉลย D Alendronate sodium และ Residronate เพราะ ยาในกลุ่ม Bisphosphanate ได้รับอนุมัติ ข้อบ่งใช้จากสำนักงานคณะกรรมการอาหารและยา ประเทศไทย และสหรัฐอเมริกา ได้แก่ Alendronate, Alendronate/ Cholecalciferol, Ibandronate, Risedronate และ Zoledronic acid ข้อ 29 เฉลย A ยากลุ่ม Bisphosphonates ยับยั้งการทำงานของเซลล์ Osteoclast ในการสลายเซลล์กระดูก ตัวยาออกฤทธิ์ทำให้การสลายเซลล์กระดูกลดลง ทำให้เพิ่มการดูดซึมแคลเซียมเพิ่มสู่กระดูกได้มากขึ้น เพราะ ยากลุ่ม Bisphosphanate ออกฤทธิ์โดยยับยั้งการทำงานของ osteoclast ซึ่งเป็น cell ที่ทำ หน้าที่สลายกระดูกและเพิ่มการดูดซึมแคลเซียมที่กระดูกได้มากขึ้น ข้อ 30 เฉลย E หลังจากรับประทานยาแล้วไม่ควรรับประทานอาหาร หรือเครื่องดื่ม เช่น นม น้ำผลไม้เพราะ จะทำให้เพิ่มการระคายเคืองทางเดินอาหาร เพราะ Alendronate Sodium มีการดูดซึมที่ทางเดินอาหารค่อนข้างน้อย ควรรับประทานช่วงเช้า ขณะท้องว่างด้วยน้ำเปล่าอย่างน้อย 1 - 2 แก้ว และเว้นระยะหลังจากทานยาไปอีกอย่างน้อย 30 นาทีก่อน รับประทานอาหารหรือดื่มเครื่องดื่มอื่นที่ไม่ใช่น้ำเปล่าเพราะจะทำให้อาหารหรือเครื่องดื่มรบกวนการดูดซึมทำ ให้ยาดูดซึมได้ลดลง ข้อ 31 เฉลย C Osteoporosis 125 โรคกระดูกและข้อ</t>
        </is>
      </c>
      <c r="C28" s="100" t="n"/>
      <c r="D28" s="88" t="inlineStr">
        <is>
          <t>Metered Dose Inhaler (MDI) with HFA propellant</t>
        </is>
      </c>
      <c r="E28" s="88" t="inlineStr">
        <is>
          <t>Dry Powder Inhaler (DPI) with Carrier Lactose</t>
        </is>
      </c>
      <c r="F28" s="88" t="inlineStr">
        <is>
          <t>Isotonic Sodium Chloride 0.9% Osmotic Adjustment</t>
        </is>
      </c>
      <c r="G28" s="88" t="inlineStr">
        <is>
          <t>Moist Heat Steam Sterilization (Autoclave 121 C, 15 psi, 15 min)</t>
        </is>
      </c>
      <c r="H28" s="88" t="inlineStr">
        <is>
          <t>Dry Heat Sterilization (Hot Air Oven 160-170 C, 2 hours)</t>
        </is>
      </c>
      <c r="I28" s="100" t="n">
        <v>1</v>
      </c>
      <c r="J28" s="88"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0" t="n"/>
      <c r="L28" s="88" t="inlineStr">
        <is>
          <t>Sterile Cleanroom specs</t>
        </is>
      </c>
      <c r="M28" s="100" t="inlineStr">
        <is>
          <t>Product</t>
        </is>
      </c>
      <c r="N28" s="88" t="inlineStr">
        <is>
          <t>ข้อ 4 (PLE_CC1_Practice_Exam.md)</t>
        </is>
      </c>
      <c r="O28" s="100" t="inlineStr">
        <is>
          <t>Mock</t>
        </is>
      </c>
      <c r="P28" s="100" t="inlineStr">
        <is>
          <t>Mock สภาเภสัชฯ Practice</t>
        </is>
      </c>
      <c r="Q28" s="100" t="n"/>
    </row>
    <row r="29" ht="13.2" customHeight="1" s="49">
      <c r="A29" s="100" t="n">
        <v>30</v>
      </c>
      <c r="B29" s="88" t="inlineStr">
        <is>
          <t>เกิดความผิดปกติของอวัยวะภายใน (End organ damage) เช่น hepatitis, nephritis, pneumonia, carditis เป็นต้น ข้อ 35. เฉลย ค. 1 และ 4 ยากันชักที่มักที่ทำให้เกิดอาการแพ้แบบ DRESS คือ ยากลุ่ม aromatic anticonvulsants ได้แก่ phenytoin, phenobatbitone, carbamazepine และ lamotrigine ซึ่งตรงกับตัวเลือกข้อ ค. มากที่สุด ข้อ 36. เฉลย ค. 2 และ 3 เนื่องจากผู้ป่วยมีโรคประจำตัว คือ โรคลมชัก และเกิดอาการ DRESS ดังนั้นผู้ป่วยรายนี้ควรหลีกเลี่ยงการ ใช้ยากลุ่ม aromatic anticonvulsants (phenytoin, phenobatbitone, carbamazepine, lamotrigine) ซึ่งยาที่ผู้ป่วยสามารถใช้ได้ คือ valproic acid, benzodiazepine และ gabapentin ซึ่งตรงกับตัวเลือกข้อ ค มากที่สุด ข้อ 37. เฉลย ง. 25 % Benzyl benzoate จากอาการของผู้ป่วยเข้าได้กับการเป็นเหา ไม่ใช่รังแค คือ มีอาการคันศีรษะมาก และมักพบตัวเหา และไข่เหาซึ่งเห็นเป็นจุดสีขาวติดอยู่บริเวณโคนผม และเส้นผม ไม่สามารถเลื่อนไปตามเส้นผมได้ (แต่รังแคจะมี อาการคันศีรษะร่วมกับมีเกล็ดสีขาว ซึ่งจะไม่ติดแน่นบนเส้นผม) มักพบบ่อยบริเวณท้ายทอย หลังหู ซึ่งการ</t>
        </is>
      </c>
      <c r="C29" s="100" t="n"/>
      <c r="D29" s="88" t="inlineStr">
        <is>
          <t>Moist Heat Steam Sterilization (Autoclave 121 C, 15 psi, 15 min)</t>
        </is>
      </c>
      <c r="E29" s="88" t="inlineStr">
        <is>
          <t>Dry Heat Sterilization (Hot Air Oven 160-170 C, 2 hours)</t>
        </is>
      </c>
      <c r="F29" s="88" t="inlineStr">
        <is>
          <t>Membrane Filtration Sterilization (0.22 micron pore size)</t>
        </is>
      </c>
      <c r="G29" s="88" t="inlineStr">
        <is>
          <t>Ethylene Oxide Gas Sterilization (ETO)</t>
        </is>
      </c>
      <c r="H29" s="88" t="inlineStr">
        <is>
          <t>LAL Test (Limulus Amebocyte Lysate Bacterial Endotoxin)</t>
        </is>
      </c>
      <c r="I29" s="100" t="n">
        <v>1</v>
      </c>
      <c r="J29" s="88"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00" t="n"/>
      <c r="L29" s="88" t="inlineStr">
        <is>
          <t>Sterile Cleanroom specs</t>
        </is>
      </c>
      <c r="M29" s="100" t="inlineStr">
        <is>
          <t>Product</t>
        </is>
      </c>
      <c r="N29" s="88" t="inlineStr">
        <is>
          <t>ข้อ 3 (PLE_CC1_Practice_Exam.md)</t>
        </is>
      </c>
      <c r="O29" s="100" t="inlineStr">
        <is>
          <t>Mock</t>
        </is>
      </c>
      <c r="P29" s="100" t="inlineStr">
        <is>
          <t>Mock สภาเภสัชฯ Practice</t>
        </is>
      </c>
      <c r="Q29" s="100" t="n"/>
    </row>
    <row r="30" ht="13.2" customHeight="1" s="49">
      <c r="A30" s="100" t="n">
        <v>31</v>
      </c>
      <c r="B30" s="88" t="inlineStr">
        <is>
          <t>Rechallenge ใช้ในในกรณีที่มีความจำเป็นต้องใช้ยาที่สงสัยและได้รับการยินยอมจากผู้ป่วย โดย ผู้ป่วยต้องไม่มีประวัติการแพ้ยาที่มีความรุนแรงคือการหลุดลอกหรือตกสะเก็ดของผิวหนังหรืออวัยวะภายใน บกพร่อง เช่น Stevens Johnson syndrome ,hepatic failure เป็นต้น ซึ่งเป็นกลุ่มที่ห้ามการ rechallenge ร่วมกับผู้ป่วยมีภาวะโรคร่วมที่สามารถควบคุมได้โดยเฉพาะที่เกี่ยวข้องระบบ cardiopulmonary และ หลีกเลี่ยงยาที่บดบังสัญญาณการแพ้หรือยาที่ทำให้เกิดอาการแพ้ยาเพิ่มมากขึ้น และในระหว่างการการทำ rechallenge ควรมีติดตามอาการอย่างใกล้ชิดเพื่อเตรียมความพร้อมสำหรับการช่วยชีวิต</t>
        </is>
      </c>
      <c r="C30" s="100" t="n"/>
      <c r="D30" s="88" t="inlineStr">
        <is>
          <t>Ethylene Oxide Gas Sterilization (ETO)</t>
        </is>
      </c>
      <c r="E30" s="88" t="inlineStr">
        <is>
          <t>LAL Test (Limulus Amebocyte Lysate Bacterial Endotoxin)</t>
        </is>
      </c>
      <c r="F30" s="88" t="inlineStr">
        <is>
          <t>Rabbit Pyrogen Test in vivo</t>
        </is>
      </c>
      <c r="G30" s="88" t="inlineStr">
        <is>
          <t>ISO Class 5 (Grade A) Laminar Airflow Workstation</t>
        </is>
      </c>
      <c r="H30" s="88" t="inlineStr">
        <is>
          <t>Metered Dose Inhaler (MDI) with HFA propellant</t>
        </is>
      </c>
      <c r="I30" s="100" t="n">
        <v>3</v>
      </c>
      <c r="J30" s="88" t="inlineStr">
        <is>
          <t>✅ คำตอบที่ถูกต้อง: ข้อ ค.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(Ethylene Oxide Gas Sterilization (ETO)): Ethylene Oxide Gas Sterilization (ETO) ไม่ถูกต้องตามมาตรฐาน sterile product manufacturing (USP &lt;797&gt;/&lt;1&gt; / GMP)
• ข้อ ข. (LAL Test (Limulus Amebocyte Lysate Bacterial Endotoxin)): LAL Test (Limulus Amebocyte Lysate Bacterial Endotoxin)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00" t="n"/>
      <c r="L30" s="88" t="inlineStr">
        <is>
          <t>Sterile Cleanroom specs</t>
        </is>
      </c>
      <c r="M30" s="100" t="inlineStr">
        <is>
          <t>Product</t>
        </is>
      </c>
      <c r="N30" s="88" t="inlineStr">
        <is>
          <t>ข้อ 33 (PLE_CC1_Practice_Exam.md)</t>
        </is>
      </c>
      <c r="O30" s="100" t="inlineStr">
        <is>
          <t>Mock</t>
        </is>
      </c>
      <c r="P30" s="100" t="inlineStr">
        <is>
          <t>Mock สภาเภสัชฯ Practice</t>
        </is>
      </c>
      <c r="Q30" s="100" t="n"/>
    </row>
    <row r="31" ht="13.2" customHeight="1" s="49">
      <c r="A31" s="100" t="n">
        <v>32</v>
      </c>
      <c r="B31" s="88" t="inlineStr">
        <is>
          <t>สถานการณ์ที่ 1 มารดาติดเชื้อ หรือเป็นพาหะไวรัสตับอับเสบบี เด็กที่คลอดจะต้องได้รับ HBIG (hepatitis B immune globulin)หลังคลอด และให้วัคซีนHBV ครั้งที่1 พร้อมๆกันโดยให้คนละตำแหน่งกับ HBIG วัคซีนไวรัสตับอักเสบบีเป็นวัคซีนพื้นฐานซึ่งเด็กทุกคนจะต้องได้รับวัคซีน HBV ทั้งหมด 3 ครั้ง คือ ในช่วง 0-1-6 เดือน HBV เข็มแรก จะฉีดตอนแรกเกิดและควรฉีดให้ภายใน 24 ชั่วโมง หาก ทารกที่เกิดจากแม่ที่มีเชื้อไวรัส ตับอักเสบB หรือเป็นพาหะ ให้ภายใน 12 ชั่วโมงหลังคลอดร่วมกับ HBIG HBV เข็มสอง ฉีดเมื่ออายุ 1 เดือน HBV เข็มสาม ฉีดเมื่ออายุ 6 เดือน สถานการณ์ที่2 -วัคซีน HBV เป็นชนิด subunit -วัคซีน Pertuss, JE, HAV,Rabies เป็นชนิด killed vaccine 255 โรคระบบภูมิคุ้มกัน นักศึกษาเภสัชศาสตร์ชั้นปีที่ 4 รุ่นที่ 22</t>
        </is>
      </c>
      <c r="C31" s="100" t="n"/>
      <c r="D31" s="88" t="inlineStr">
        <is>
          <t>ISO Class 5 (Grade A) Laminar Airflow Workstation</t>
        </is>
      </c>
      <c r="E31" s="88" t="inlineStr">
        <is>
          <t>Metered Dose Inhaler (MDI) with HFA propellant</t>
        </is>
      </c>
      <c r="F31" s="88" t="inlineStr">
        <is>
          <t>Dry Powder Inhaler (DPI) with Carrier Lactose</t>
        </is>
      </c>
      <c r="G31" s="88" t="inlineStr">
        <is>
          <t>Isotonic Sodium Chloride 0.9% Osmotic Adjustment</t>
        </is>
      </c>
      <c r="H31" s="88" t="inlineStr">
        <is>
          <t>Moist Heat Steam Sterilization (Autoclave 121 C, 15 psi, 15 min)</t>
        </is>
      </c>
      <c r="I31" s="100" t="n">
        <v>2</v>
      </c>
      <c r="J31" s="88" t="inlineStr">
        <is>
          <t>✅ คำตอบที่ถูกต้อง: ข้อ ข.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(ISO Class 5 (Grade A) Laminar Airflow Workstation): IR (Infrared) spectroscopy วิเคราะห์ functional groups จาก stretching/bending vibrations C=O ~1700 cm-1, O-H ~3200-3550 cm-1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0" t="n"/>
      <c r="L31" s="88" t="inlineStr">
        <is>
          <t>Sterile Cleanroom specs</t>
        </is>
      </c>
      <c r="M31" s="100" t="inlineStr">
        <is>
          <t>Product</t>
        </is>
      </c>
      <c r="N31" s="88" t="inlineStr">
        <is>
          <t>ข้อ 39 (PLE_CC1_Practice_Exam.md)</t>
        </is>
      </c>
      <c r="O31" s="100" t="inlineStr">
        <is>
          <t>Mock</t>
        </is>
      </c>
      <c r="P31" s="100" t="inlineStr">
        <is>
          <t>Mock สภาเภสัชฯ Practice</t>
        </is>
      </c>
      <c r="Q31" s="100" t="n"/>
    </row>
    <row r="32" ht="13.2" customHeight="1" s="49">
      <c r="A32" s="100" t="n">
        <v>33</v>
      </c>
      <c r="B32" s="88" t="inlineStr">
        <is>
          <t>ระวังการรับประทาน Activated Charcoal ร่วมกับ Alcohol ใช้ประโยชน์จากลักษณะที่เป็นผงๆ มีพื้นที่ผิวมากในการดูดซับสารพิษหรือยา ยาที่แตกตัวเป็นประจุ หรือสารโมเลกุลเล็กเช่น alcohol จะถูกดูดซับได้ไม่ดี การให้ผงถ่านซ้ำๆ กันหลายครั้ง จะเพิ่มการขับถ่ายยาที่มี enterohepatic recirculation เช่น digitoxin หรือยาที่มีการซึมกลับสู่ทางเดินอาหารใหม่ เช่น phenobarbital หรือ theophylline</t>
        </is>
      </c>
      <c r="C32" s="100" t="n"/>
      <c r="D32" s="88" t="inlineStr">
        <is>
          <t>Isotonic Sodium Chloride 0.9% Osmotic Adjustment</t>
        </is>
      </c>
      <c r="E32" s="88" t="inlineStr">
        <is>
          <t>Moist Heat Steam Sterilization (Autoclave 121 C, 15 psi, 15 min)</t>
        </is>
      </c>
      <c r="F32" s="88" t="inlineStr">
        <is>
          <t>Dry Heat Sterilization (Hot Air Oven 160-170 C, 2 hours)</t>
        </is>
      </c>
      <c r="G32" s="88" t="inlineStr">
        <is>
          <t>Membrane Filtration Sterilization (0.22 micron pore size)</t>
        </is>
      </c>
      <c r="H32" s="88" t="inlineStr">
        <is>
          <t>Ethylene Oxide Gas Sterilization (ETO)</t>
        </is>
      </c>
      <c r="I32" s="100" t="n">
        <v>1</v>
      </c>
      <c r="J32" s="88"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0" t="n"/>
      <c r="L32" s="88" t="inlineStr">
        <is>
          <t>Sterile Cleanroom specs</t>
        </is>
      </c>
      <c r="M32" s="100" t="inlineStr">
        <is>
          <t>Product</t>
        </is>
      </c>
      <c r="N32" s="88" t="inlineStr">
        <is>
          <t>ข้อ 2 (PLE_CC1_Key_Rx20_UBU.md)</t>
        </is>
      </c>
      <c r="O32" s="100" t="inlineStr">
        <is>
          <t>Mock</t>
        </is>
      </c>
      <c r="P32" s="100" t="inlineStr">
        <is>
          <t>Mock Rx20 UBU</t>
        </is>
      </c>
      <c r="Q32" s="100" t="n"/>
    </row>
    <row r="33" ht="13.2" customHeight="1" s="49">
      <c r="A33" s="100" t="n">
        <v>34</v>
      </c>
      <c r="B33" s="88" t="inlineStr">
        <is>
          <t>ระบบการกรองอากาศในห้องสะอาดสำหรับการผลิตยาปราศจากเชื้อ (Cleanroom for sterile manufacturing) ข้อใดระบุประสิทธิภาพและคุณสมบัติของแผ่นกรองอากาศ HEPA filter ได้ถูกต้อง</t>
        </is>
      </c>
      <c r="C33" s="100" t="n"/>
      <c r="D33" s="88" t="inlineStr">
        <is>
          <t>Membrane Filtration Sterilization (0.22 micron pore size)</t>
        </is>
      </c>
      <c r="E33" s="88" t="inlineStr">
        <is>
          <t>Ethylene Oxide Gas Sterilization (ETO)</t>
        </is>
      </c>
      <c r="F33" s="88" t="inlineStr">
        <is>
          <t>LAL Test (Limulus Amebocyte Lysate Bacterial Endotoxin)</t>
        </is>
      </c>
      <c r="G33" s="88" t="inlineStr">
        <is>
          <t>Rabbit Pyrogen Test in vivo</t>
        </is>
      </c>
      <c r="H33" s="88" t="inlineStr">
        <is>
          <t>ISO Class 5 (Grade A) Laminar Airflow Workstation</t>
        </is>
      </c>
      <c r="I33" s="100" t="n">
        <v>1</v>
      </c>
      <c r="J33" s="88"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(Ethylene Oxide Gas Sterilization (ETO)): Ethylene Oxide Gas Sterilization (ETO) ไม่ถูกต้องตามมาตรฐาน sterile product manufacturing (USP &lt;797&gt;/&lt;1&gt; / GMP)
• ข้อ ค. (LAL Test (Limulus Amebocyte Lysate Bacterial Endotoxin)): LAL Test (Limulus Amebocyte Lysate Bacterial Endotoxin) ไม่ถูกต้องตามมาตรฐาน sterile product manufacturing (USP &lt;797&gt;/&lt;1&gt; / GMP)
• ข้อ ง. (Rabbit Pyrogen Test in vivo): Rabbit Pyrogen Test in vivo ไม่ถูกต้องตามมาตรฐาน sterile product manufacturing (USP &lt;797&gt;/&lt;1&gt; /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0" t="n"/>
      <c r="L33" s="88" t="inlineStr">
        <is>
          <t>Sterile Cleanroom specs</t>
        </is>
      </c>
      <c r="M33" s="100" t="inlineStr">
        <is>
          <t>Product</t>
        </is>
      </c>
      <c r="N33" s="88" t="inlineStr">
        <is>
          <t>ข้อ 1 (PLE_CC1_Key_Rx20_UBU.md)</t>
        </is>
      </c>
      <c r="O33" s="100" t="inlineStr">
        <is>
          <t>Mock</t>
        </is>
      </c>
      <c r="P33" s="100" t="inlineStr">
        <is>
          <t>Mock Rx20 UBU</t>
        </is>
      </c>
      <c r="Q33" s="100" t="n"/>
    </row>
    <row r="34" ht="13.2" customHeight="1" s="49">
      <c r="A34" s="100" t="n">
        <v>35</v>
      </c>
      <c r="B34" s="88" t="inlineStr">
        <is>
          <t>เกี่ยวกับ Hepatitis B ข้อใดต่อไปนี้กล่าวถูกต้องตามหลักวิชาชีพเภสัชกรรม</t>
        </is>
      </c>
      <c r="C34" s="100" t="n"/>
      <c r="D34" s="88" t="inlineStr">
        <is>
          <t>Rabbit Pyrogen Test in vivo</t>
        </is>
      </c>
      <c r="E34" s="88" t="inlineStr">
        <is>
          <t>ISO Class 5 (Grade A) Laminar Airflow Workstation</t>
        </is>
      </c>
      <c r="F34" s="88" t="inlineStr">
        <is>
          <t>Metered Dose Inhaler (MDI) with HFA propellant</t>
        </is>
      </c>
      <c r="G34" s="88" t="inlineStr">
        <is>
          <t>Dry Powder Inhaler (DPI) with Carrier Lactose</t>
        </is>
      </c>
      <c r="H34" s="88" t="inlineStr">
        <is>
          <t>Isotonic Sodium Chloride 0.9% Osmotic Adjustment</t>
        </is>
      </c>
      <c r="I34" s="100" t="n">
        <v>1</v>
      </c>
      <c r="J34" s="88"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00" t="n"/>
      <c r="L34" s="88" t="inlineStr">
        <is>
          <t>Sterile Cleanroom specs</t>
        </is>
      </c>
      <c r="M34" s="100" t="inlineStr">
        <is>
          <t>Product</t>
        </is>
      </c>
      <c r="N34" s="88" t="inlineStr">
        <is>
          <t>ข้อ 5 (PLE_CC1_Key_Rx20_UBU.md)</t>
        </is>
      </c>
      <c r="O34" s="100" t="inlineStr">
        <is>
          <t>Mock</t>
        </is>
      </c>
      <c r="P34" s="100" t="inlineStr">
        <is>
          <t>Mock Rx20 UBU</t>
        </is>
      </c>
      <c r="Q34" s="100" t="n"/>
    </row>
    <row r="35" ht="13.2" customHeight="1" s="49">
      <c r="A35" s="100" t="n">
        <v>36</v>
      </c>
      <c r="B35" s="88" t="inlineStr">
        <is>
          <t>P. aeruginosa coronavirus, adenovirus ซึ่งแบคทีเรียมีโอกาสติดเชื้อได้น้อยกว่า โดยแบคทีเรียที่เป็นสาเหตุหลัก ได้แก่ Group A beta-hemolytic Streptococcus (GAS) หรือ เรียกว่า Streptococcus pyrogenase โดยสามารถ แยกอาการที่เกิดจากการติดเชื้อไวรัส และแบคทีเรีย ได้ดังนี้</t>
        </is>
      </c>
      <c r="C35" s="100" t="n"/>
      <c r="D35" s="88" t="inlineStr">
        <is>
          <t>Dry Powder Inhaler (DPI) with Carrier Lactose</t>
        </is>
      </c>
      <c r="E35" s="88" t="inlineStr">
        <is>
          <t>Isotonic Sodium Chloride 0.9% Osmotic Adjustment</t>
        </is>
      </c>
      <c r="F35" s="88" t="inlineStr">
        <is>
          <t>Moist Heat Steam Sterilization (Autoclave 121 C, 15 psi, 15 min)</t>
        </is>
      </c>
      <c r="G35" s="88" t="inlineStr">
        <is>
          <t>Dry Heat Sterilization (Hot Air Oven 160-170 C, 2 hours)</t>
        </is>
      </c>
      <c r="H35" s="88" t="inlineStr">
        <is>
          <t>Membrane Filtration Sterilization (0.22 micron pore size)</t>
        </is>
      </c>
      <c r="I35" s="100" t="n">
        <v>5</v>
      </c>
      <c r="J35" s="88" t="inlineStr">
        <is>
          <t>✅ คำตอบที่ถูกต้อง: ข้อ จ.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ข. (Isotonic Sodium Chloride 0.9% Osmotic Adjustment): Isotonic Sodium Chloride 0.9% Osmotic Adjustment ไม่ตรงกับข้อบ่งใช้หรือกลไกการออกฤทธิ์ที่ถูกต้องตาม USP &lt;797&gt; / PIC/S PE 010 Sterile Manufacturing GMP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00" t="n"/>
      <c r="L35" s="88" t="inlineStr">
        <is>
          <t>Sterility &amp; Pyrogen testing</t>
        </is>
      </c>
      <c r="M35" s="100" t="inlineStr">
        <is>
          <t>Product</t>
        </is>
      </c>
      <c r="N35" s="88" t="inlineStr">
        <is>
          <t>ข้อ 5 (PLE_CC1_Key_Rx20_UBU.md)</t>
        </is>
      </c>
      <c r="O35" s="100" t="inlineStr">
        <is>
          <t>Mock</t>
        </is>
      </c>
      <c r="P35" s="100" t="inlineStr">
        <is>
          <t>Mock Rx20 UBU</t>
        </is>
      </c>
      <c r="Q35" s="100" t="n"/>
    </row>
    <row r="36" ht="13.2" customHeight="1" s="49">
      <c r="A36" s="100" t="n">
        <v>37</v>
      </c>
      <c r="B36" s="88" t="inlineStr">
        <is>
          <t>metformin enzyme มีผลการดูดซึมน้ำตาลในทางเดินอาหาร - Sitagliptin --→ DDP-4 inhibitors-- มีผลลดการทำลาย Incretins (GLP-1,GIP) เพิ่มการหลั่งอินซูลิน และลดการหลั่ง glucagon - Glibenclamide --→ Sulfonylureas--ออกฤทธิ์เป็น Insulin secretagogogues โดยจับกับ receptor ที่ beta-cell ของตับอ่อน ทำให้กระตุ้นการหลั่ง Insulin - Pioglitazone--→Thiazolidinediones---จับกับ PPAR-y เพิ่มการแสดงออกของยีนที่ทำให้เกิด glucose metabolism และเพิ่ม Insulin sensitivity - Metformin --→ Biguanides---ลด hepatic glucoseneogenesis เพิ่ม Insulin sensitivity</t>
        </is>
      </c>
      <c r="C36" s="100" t="n"/>
      <c r="D36" s="88" t="inlineStr">
        <is>
          <t>Dry Heat Sterilization (Hot Air Oven 160-170 C, 2 hours)</t>
        </is>
      </c>
      <c r="E36" s="88" t="inlineStr">
        <is>
          <t>Membrane Filtration Sterilization (0.22 micron pore size)</t>
        </is>
      </c>
      <c r="F36" s="88" t="inlineStr">
        <is>
          <t>Ethylene Oxide Gas Sterilization (ETO)</t>
        </is>
      </c>
      <c r="G36" s="88" t="inlineStr">
        <is>
          <t>LAL Test (Limulus Amebocyte Lysate Bacterial Endotoxin)</t>
        </is>
      </c>
      <c r="H36" s="88" t="inlineStr">
        <is>
          <t>Rabbit Pyrogen Test in vivo</t>
        </is>
      </c>
      <c r="I36" s="100" t="n">
        <v>1</v>
      </c>
      <c r="J36" s="88"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00" t="n"/>
      <c r="L36" s="88" t="inlineStr">
        <is>
          <t>Sterile Cleanroom specs</t>
        </is>
      </c>
      <c r="M36" s="100" t="inlineStr">
        <is>
          <t>Product</t>
        </is>
      </c>
      <c r="N36" s="88" t="inlineStr">
        <is>
          <t>ข้อ 5 (PLE_CC1_Key_Rx20_UBU.md)</t>
        </is>
      </c>
      <c r="O36" s="100" t="inlineStr">
        <is>
          <t>Mock</t>
        </is>
      </c>
      <c r="P36" s="100" t="inlineStr">
        <is>
          <t>Mock Rx20 UBU</t>
        </is>
      </c>
      <c r="Q36" s="100" t="n"/>
    </row>
    <row r="37" ht="13.2" customHeight="1" s="49">
      <c r="A37" s="100" t="n">
        <v>38</v>
      </c>
      <c r="B37" s="88" t="inlineStr">
        <is>
          <t>ผู้ป่วยได$รับการวินิจฉัยวGามีภาวะ hepatic encephalopathy ยาในข$อใดที่ผู้ป่วยรายนี้ไมGควรได$รับ (1) Lorazepam (2) Flumazenil (3) Zinc sulfate (4) Lactulose (5) Rifaximin เนื่องจากยากลุGม Sedative&amp;Hypnotics สามารถกระตุ$นให$เกิด hepatic encephalopathy ได$ จึงมีการศึกษาที่ใช$ ﬂumazenil ในการรักษา hepatic encephalopathy ในผู้ป่วยที่ได$ BZD มากGอน Rifaximin ก็มีการศึกษาและได$รับApprove ในการรักษา hepatic encephalopathy</t>
        </is>
      </c>
      <c r="C37" s="100" t="n"/>
      <c r="D37" s="88" t="inlineStr">
        <is>
          <t>LAL Test (Limulus Amebocyte Lysate Bacterial Endotoxin)</t>
        </is>
      </c>
      <c r="E37" s="88" t="inlineStr">
        <is>
          <t>Rabbit Pyrogen Test in vivo</t>
        </is>
      </c>
      <c r="F37" s="88" t="inlineStr">
        <is>
          <t>ISO Class 5 (Grade A) Laminar Airflow Workstation</t>
        </is>
      </c>
      <c r="G37" s="88" t="inlineStr">
        <is>
          <t>Metered Dose Inhaler (MDI) with HFA propellant</t>
        </is>
      </c>
      <c r="H37" s="88" t="inlineStr">
        <is>
          <t>Dry Powder Inhaler (DPI) with Carrier Lactose</t>
        </is>
      </c>
      <c r="I37" s="100" t="n">
        <v>1</v>
      </c>
      <c r="J37" s="88"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00" t="n"/>
      <c r="L37" s="88" t="inlineStr">
        <is>
          <t>Sterile Cleanroom specs</t>
        </is>
      </c>
      <c r="M37" s="100" t="inlineStr">
        <is>
          <t>Product</t>
        </is>
      </c>
      <c r="N37" s="88" t="inlineStr">
        <is>
          <t>ข้อ 57 (PLE_CC1_Key_Rx20_UBU.md)</t>
        </is>
      </c>
      <c r="O37" s="100" t="inlineStr">
        <is>
          <t>Mock</t>
        </is>
      </c>
      <c r="P37" s="100" t="inlineStr">
        <is>
          <t>Mock Rx20 UBU</t>
        </is>
      </c>
      <c r="Q37" s="100" t="n"/>
    </row>
    <row r="38" ht="13.2" customHeight="1" s="49">
      <c r="A38" s="100" t="n">
        <v>39</v>
      </c>
      <c r="B38" s="88" t="inlineStr">
        <is>
          <t>เกี่ยวกับ ลด hepatotoxicity ข้อใดต่อไปนี้กล่าวถูกต้องตามหลักวิชาชีพเภสัชกรรม</t>
        </is>
      </c>
      <c r="C38" s="100" t="n"/>
      <c r="D38" s="88" t="inlineStr">
        <is>
          <t>Metered Dose Inhaler (MDI) with HFA propellant</t>
        </is>
      </c>
      <c r="E38" s="88" t="inlineStr">
        <is>
          <t>Dry Powder Inhaler (DPI) with Carrier Lactose</t>
        </is>
      </c>
      <c r="F38" s="88" t="inlineStr">
        <is>
          <t>Isotonic Sodium Chloride 0.9% Osmotic Adjustment</t>
        </is>
      </c>
      <c r="G38" s="88" t="inlineStr">
        <is>
          <t>Moist Heat Steam Sterilization (Autoclave 121 C, 15 psi, 15 min)</t>
        </is>
      </c>
      <c r="H38" s="88" t="inlineStr">
        <is>
          <t>Dry Heat Sterilization (Hot Air Oven 160-170 C, 2 hours)</t>
        </is>
      </c>
      <c r="I38" s="100" t="n">
        <v>1</v>
      </c>
      <c r="J38" s="88"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00" t="n"/>
      <c r="L38" s="88" t="inlineStr">
        <is>
          <t>Sterile Cleanroom specs</t>
        </is>
      </c>
      <c r="M38" s="100" t="inlineStr">
        <is>
          <t>Product</t>
        </is>
      </c>
      <c r="N38" s="88" t="inlineStr">
        <is>
          <t>ข้อ 3 (PLE_CC1_Key_Rx20_UBU.md)</t>
        </is>
      </c>
      <c r="O38" s="100" t="inlineStr">
        <is>
          <t>Mock</t>
        </is>
      </c>
      <c r="P38" s="100" t="inlineStr">
        <is>
          <t>Mock Rx20 UBU</t>
        </is>
      </c>
      <c r="Q38" s="100" t="n"/>
    </row>
    <row r="39" ht="13.2" customHeight="1" s="49">
      <c r="A39" s="100" t="n">
        <v>40</v>
      </c>
      <c r="B39" s="88" t="inlineStr">
        <is>
          <t>หลอดเลือด...อุดตัน ข้อห้ามใช้ยาคุมกำเนิดชนิดรวมได้แก่ - Thromboembolic dz. - Stroke - MI,CAD - Cancer caused by hormones - Hepatic dz,Gallbladder dz. - Female &gt; 35 years and Smoking &gt; 15 pack/days Case 12 : ตับ</t>
        </is>
      </c>
      <c r="C39" s="100" t="n"/>
      <c r="D39" s="88" t="inlineStr">
        <is>
          <t>ข้อเป็นสาเหตุให้เกิด ascites</t>
        </is>
      </c>
      <c r="E39" s="88" t="inlineStr">
        <is>
          <t>Dry Heat Sterilization (Hot Air Oven 160-170 C, 2 hours)</t>
        </is>
      </c>
      <c r="F39" s="88" t="inlineStr">
        <is>
          <t>Membrane Filtration Sterilization (0.22 micron pore size)</t>
        </is>
      </c>
      <c r="G39" s="88" t="inlineStr">
        <is>
          <t>Ethylene Oxide Gas Sterilization (ETO)</t>
        </is>
      </c>
      <c r="H39" s="88" t="inlineStr">
        <is>
          <t>LAL Test (Limulus Amebocyte Lysate Bacterial Endotoxin)</t>
        </is>
      </c>
      <c r="I39" s="100" t="n">
        <v>4</v>
      </c>
      <c r="J39" s="88" t="inlineStr">
        <is>
          <t>✅ คำตอบที่ถูกต้อง: ข้อ ง.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(ข้อเป็นสาเหตุให้เกิด ascites): ข้อเป็นสาเหตุให้เกิด ascites ไม่ถูกต้องตามมาตรฐาน sterile product manufacturing (USP &lt;797&gt;/&lt;1&gt; / GMP)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00" t="n"/>
      <c r="L39" s="88" t="inlineStr">
        <is>
          <t>Sterile Cleanroom specs</t>
        </is>
      </c>
      <c r="M39" s="100" t="inlineStr">
        <is>
          <t>Product</t>
        </is>
      </c>
      <c r="N39" s="88" t="inlineStr">
        <is>
          <t>ข้อ 5 (PLE_CC1_Key_Rx20_UBU.md)</t>
        </is>
      </c>
      <c r="O39" s="100" t="inlineStr">
        <is>
          <t>Mock</t>
        </is>
      </c>
      <c r="P39" s="100" t="inlineStr">
        <is>
          <t>Mock Rx20 UBU</t>
        </is>
      </c>
      <c r="Q39" s="100" t="n"/>
    </row>
    <row r="40" ht="13.2" customHeight="1" s="49">
      <c r="A40" s="100" t="n">
        <v>41</v>
      </c>
      <c r="B40" s="88" t="inlineStr">
        <is>
          <t>oral bactrim Avoid : AMGs เพิ่มความเสียงในการเกิด Hepatorenal syndrome Case ไหนไม่รู้</t>
        </is>
      </c>
      <c r="C40" s="100" t="n"/>
      <c r="D40" s="88" t="inlineStr">
        <is>
          <t>Ethylene Oxide Gas Sterilization (ETO)</t>
        </is>
      </c>
      <c r="E40" s="88" t="inlineStr">
        <is>
          <t>LAL Test (Limulus Amebocyte Lysate Bacterial Endotoxin)</t>
        </is>
      </c>
      <c r="F40" s="88" t="inlineStr">
        <is>
          <t>Rabbit Pyrogen Test in vivo</t>
        </is>
      </c>
      <c r="G40" s="88" t="inlineStr">
        <is>
          <t>ISO Class 5 (Grade A) Laminar Airflow Workstation</t>
        </is>
      </c>
      <c r="H40" s="88" t="inlineStr">
        <is>
          <t>Metered Dose Inhaler (MDI) with HFA propellant</t>
        </is>
      </c>
      <c r="I40" s="100" t="n">
        <v>1</v>
      </c>
      <c r="J40" s="88" t="inlineStr">
        <is>
          <t>✅ คำตอบที่ถูกต้อง: ข้อ ก.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(LAL Test (Limulus Amebocyte Lysate Bacterial Endotoxin)): LAL Test (Limulus Amebocyte Lysate Bacterial Endotoxin) ไม่ถูกต้องตามมาตรฐาน sterile product manufacturing (USP &lt;797&gt;/&lt;1&gt; / GMP)
• ข้อ ค. (Rabbit Pyrogen Test in vivo): Rabbit Pyrogen Test in vivo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00" t="n"/>
      <c r="L40" s="88" t="inlineStr">
        <is>
          <t>Sterile Cleanroom specs</t>
        </is>
      </c>
      <c r="M40" s="100" t="inlineStr">
        <is>
          <t>Product</t>
        </is>
      </c>
      <c r="N40" s="88" t="inlineStr">
        <is>
          <t>ข้อ 5 (PLE_CC1_Key_Rx20_UBU.md)</t>
        </is>
      </c>
      <c r="O40" s="100" t="inlineStr">
        <is>
          <t>Mock</t>
        </is>
      </c>
      <c r="P40" s="100" t="inlineStr">
        <is>
          <t>Mock Rx20 UBU</t>
        </is>
      </c>
      <c r="Q40" s="100" t="n"/>
    </row>
    <row r="41" ht="13.2" customHeight="1" s="49">
      <c r="A41" s="100" t="n">
        <v>42</v>
      </c>
      <c r="B41" s="88" t="inlineStr">
        <is>
          <t>ทำให้ปราศจากเชื้อโดยใช้แกส ethylene oxide (Gas sterilization)</t>
        </is>
      </c>
      <c r="C41" s="100" t="n"/>
      <c r="D41" s="88" t="inlineStr">
        <is>
          <t>ISO Class 5 (Grade A) Laminar Airflow Workstation</t>
        </is>
      </c>
      <c r="E41" s="88" t="inlineStr">
        <is>
          <t>Metered Dose Inhaler (MDI) with HFA propellant</t>
        </is>
      </c>
      <c r="F41" s="88" t="inlineStr">
        <is>
          <t>Dry Powder Inhaler (DPI) with Carrier Lactose</t>
        </is>
      </c>
      <c r="G41" s="88" t="inlineStr">
        <is>
          <t>Isotonic Sodium Chloride 0.9% Osmotic Adjustment</t>
        </is>
      </c>
      <c r="H41" s="88" t="inlineStr">
        <is>
          <t>Moist Heat Steam Sterilization (Autoclave 121 C, 15 psi, 15 min)</t>
        </is>
      </c>
      <c r="I41" s="100" t="n">
        <v>1</v>
      </c>
      <c r="J41" s="88"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ข. (Metered Dose Inhaler (MDI) with HFA propellant): Metered Dose Inhaler (MDI) with HFA propellant ไม่ตรงกับข้อบ่งใช้หรือกลไกการออกฤทธิ์ที่ถูกต้องตาม USP &lt;797&gt; / PIC/S PE 010 Sterile Manufacturing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ไม่ตรงกับข้อบ่งใช้หรือกลไกการออกฤทธิ์ที่ถูกต้องตาม USP &lt;797&gt; / PIC/S PE 010 Sterile Manufacturing GMP
• ข้อ จ.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00" t="n"/>
      <c r="L41" s="88" t="inlineStr">
        <is>
          <t>Autoclave &amp; Sterilization</t>
        </is>
      </c>
      <c r="M41" s="100" t="inlineStr">
        <is>
          <t>Product</t>
        </is>
      </c>
      <c r="N41" s="88" t="inlineStr">
        <is>
          <t>ข้อ 3 (PLE_CC1_Key_Rx20_UBU.md)</t>
        </is>
      </c>
      <c r="O41" s="100" t="inlineStr">
        <is>
          <t>Mock</t>
        </is>
      </c>
      <c r="P41" s="100" t="inlineStr">
        <is>
          <t>Mock Rx20 UBU</t>
        </is>
      </c>
      <c r="Q41" s="100" t="n"/>
    </row>
    <row r="42" ht="13.2" customHeight="1" s="49">
      <c r="A42" s="100" t="n">
        <v>43</v>
      </c>
      <c r="B42" s="88" t="inlineStr">
        <is>
          <t>ทำให้ปราศจากเชื้อโดยใช้ความร้อนชื้น (Autoclave)</t>
        </is>
      </c>
      <c r="C42" s="100" t="n"/>
      <c r="D42" s="88" t="inlineStr">
        <is>
          <t>Isotonic Sodium Chloride 0.9% Osmotic Adjustment</t>
        </is>
      </c>
      <c r="E42" s="88" t="inlineStr">
        <is>
          <t>Moist Heat Steam Sterilization (Autoclave 121 C, 15 psi, 15 min)</t>
        </is>
      </c>
      <c r="F42" s="88" t="inlineStr">
        <is>
          <t>Dry Heat Sterilization (Hot Air Oven 160-170 C, 2 hours)</t>
        </is>
      </c>
      <c r="G42" s="88" t="inlineStr">
        <is>
          <t>Membrane Filtration Sterilization (0.22 micron pore size)</t>
        </is>
      </c>
      <c r="H42" s="88" t="inlineStr">
        <is>
          <t>Ethylene Oxide Gas Sterilization (ETO)</t>
        </is>
      </c>
      <c r="I42" s="100" t="n">
        <v>5</v>
      </c>
      <c r="J42" s="88" t="inlineStr">
        <is>
          <t>✅ คำตอบที่ถูกต้อง: ข้อ จ.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(Isotonic Sodium Chloride 0.9% Osmotic Adjustment): Isotonic Sodium Chloride 0.9% Osmotic Adjustment ไม่ตรงกับข้อบ่งใช้หรือกลไกการออกฤทธิ์ที่ถูกต้องตาม USP &lt;797&gt; / PIC/S PE 010 Sterile Manufacturing GMP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00" t="n"/>
      <c r="L42" s="88" t="inlineStr">
        <is>
          <t>Autoclave &amp; Sterilization</t>
        </is>
      </c>
      <c r="M42" s="100" t="inlineStr">
        <is>
          <t>Product</t>
        </is>
      </c>
      <c r="N42" s="88" t="inlineStr">
        <is>
          <t>ข้อ 5 (PLE_CC1_Key_Rx20_UBU.md)</t>
        </is>
      </c>
      <c r="O42" s="100" t="inlineStr">
        <is>
          <t>Mock</t>
        </is>
      </c>
      <c r="P42" s="100" t="inlineStr">
        <is>
          <t>Mock Rx20 UBU</t>
        </is>
      </c>
      <c r="Q42" s="100" t="n"/>
    </row>
    <row r="43" ht="13.2" customHeight="1" s="49">
      <c r="A43" s="100" t="n">
        <v>44</v>
      </c>
      <c r="B43" s="88" t="inlineStr">
        <is>
          <t>การตกผลึกซ้ำ (Sterile recrystallization)</t>
        </is>
      </c>
      <c r="C43" s="100" t="n"/>
      <c r="D43" s="88" t="inlineStr">
        <is>
          <t>Membrane Filtration Sterilization (0.22 micron pore size)</t>
        </is>
      </c>
      <c r="E43" s="88" t="inlineStr">
        <is>
          <t>Ethylene Oxide Gas Sterilization (ETO)</t>
        </is>
      </c>
      <c r="F43" s="88" t="inlineStr">
        <is>
          <t>LAL Test (Limulus Amebocyte Lysate Bacterial Endotoxin)</t>
        </is>
      </c>
      <c r="G43" s="88" t="inlineStr">
        <is>
          <t>Rabbit Pyrogen Test in vivo</t>
        </is>
      </c>
      <c r="H43" s="88" t="inlineStr">
        <is>
          <t>ISO Class 5 (Grade A) Laminar Airflow Workstation</t>
        </is>
      </c>
      <c r="I43" s="100" t="n">
        <v>1</v>
      </c>
      <c r="J43" s="88"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00" t="n"/>
      <c r="L43" s="88" t="inlineStr">
        <is>
          <t>Parenterals &amp; Ophthalmic</t>
        </is>
      </c>
      <c r="M43" s="100" t="inlineStr">
        <is>
          <t>Product</t>
        </is>
      </c>
      <c r="N43" s="88" t="inlineStr">
        <is>
          <t>ข้อ 4 (PLE_CC1_Key_Rx20_UBU.md)</t>
        </is>
      </c>
      <c r="O43" s="100" t="inlineStr">
        <is>
          <t>Mock</t>
        </is>
      </c>
      <c r="P43" s="100" t="inlineStr">
        <is>
          <t>Mock Rx20 UBU</t>
        </is>
      </c>
      <c r="Q43" s="100" t="n"/>
    </row>
    <row r="44" ht="13.2" customHeight="1" s="49">
      <c r="A44" s="100" t="n">
        <v>45</v>
      </c>
      <c r="B44" s="88" t="inlineStr">
        <is>
          <t>BSC class II มี hepa fillter ที่สามารถกรองอากาศได้ 100%</t>
        </is>
      </c>
      <c r="C44" s="100" t="n"/>
      <c r="D44" s="88" t="inlineStr">
        <is>
          <t>Rabbit Pyrogen Test in vivo</t>
        </is>
      </c>
      <c r="E44" s="88" t="inlineStr">
        <is>
          <t>ISO Class 5 (Grade A) Laminar Airflow Workstation</t>
        </is>
      </c>
      <c r="F44" s="88" t="inlineStr">
        <is>
          <t>Metered Dose Inhaler (MDI) with HFA propellant</t>
        </is>
      </c>
      <c r="G44" s="88" t="inlineStr">
        <is>
          <t>Dry Powder Inhaler (DPI) with Carrier Lactose</t>
        </is>
      </c>
      <c r="H44" s="88" t="inlineStr">
        <is>
          <t>Isotonic Sodium Chloride 0.9% Osmotic Adjustment</t>
        </is>
      </c>
      <c r="I44" s="100" t="n">
        <v>1</v>
      </c>
      <c r="J44" s="88"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00" t="n"/>
      <c r="L44" s="88" t="inlineStr">
        <is>
          <t>Sterile Cleanroom specs</t>
        </is>
      </c>
      <c r="M44" s="100" t="inlineStr">
        <is>
          <t>Product</t>
        </is>
      </c>
      <c r="N44" s="88" t="inlineStr">
        <is>
          <t>ข้อ 3 (PLE_CC1_Key_Rx20_UBU.md)</t>
        </is>
      </c>
      <c r="O44" s="100" t="inlineStr">
        <is>
          <t>Mock</t>
        </is>
      </c>
      <c r="P44" s="100" t="inlineStr">
        <is>
          <t>Mock Rx20 UBU</t>
        </is>
      </c>
      <c r="Q44" s="100" t="n"/>
    </row>
    <row r="45" ht="13.2" customHeight="1" s="49">
      <c r="A45" s="100" t="n">
        <v>46</v>
      </c>
      <c r="B45" s="88" t="inlineStr">
        <is>
          <t>เครื่องมือที่ใช้เตรียมยาเคมีบำบัดห้ามฆ่าเชื้อโดยวิธี autoclave เนื่องจาก Class I ป้องกันการแพร่กระจายเฉพาะตัวผู้ใช้งานตู้และสิ่งแวดล้อม แต่class II ป้องกันได้ทั้งงานที่ทำ ผู้ใช้งานตู้ และสิ่งแวดล้อม</t>
        </is>
      </c>
      <c r="C45" s="100" t="n"/>
      <c r="D45" s="88" t="inlineStr">
        <is>
          <t>Dry Powder Inhaler (DPI) with Carrier Lactose</t>
        </is>
      </c>
      <c r="E45" s="88" t="inlineStr">
        <is>
          <t>Isotonic Sodium Chloride 0.9% Osmotic Adjustment</t>
        </is>
      </c>
      <c r="F45" s="88" t="inlineStr">
        <is>
          <t>Moist Heat Steam Sterilization (Autoclave 121 C, 15 psi, 15 min)</t>
        </is>
      </c>
      <c r="G45" s="88" t="inlineStr">
        <is>
          <t>Dry Heat Sterilization (Hot Air Oven 160-170 C, 2 hours)</t>
        </is>
      </c>
      <c r="H45" s="88" t="inlineStr">
        <is>
          <t>Membrane Filtration Sterilization (0.22 micron pore size)</t>
        </is>
      </c>
      <c r="I45" s="100" t="n">
        <v>2</v>
      </c>
      <c r="J45" s="88" t="inlineStr">
        <is>
          <t>✅ คำตอบที่ถูกต้อง: ข้อ ข.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00" t="n"/>
      <c r="L45" s="88" t="inlineStr">
        <is>
          <t>Autoclave &amp; Sterilization</t>
        </is>
      </c>
      <c r="M45" s="100" t="inlineStr">
        <is>
          <t>Product</t>
        </is>
      </c>
      <c r="N45" s="88" t="inlineStr">
        <is>
          <t>ข้อ 5 (PLE_CC1_Key_Rx20_UBU.md)</t>
        </is>
      </c>
      <c r="O45" s="100" t="inlineStr">
        <is>
          <t>Mock</t>
        </is>
      </c>
      <c r="P45" s="100" t="inlineStr">
        <is>
          <t>Mock Rx20 UBU</t>
        </is>
      </c>
      <c r="Q45" s="100" t="n"/>
    </row>
    <row r="46" ht="13.2" customHeight="1" s="49">
      <c r="A46" s="100" t="n">
        <v>47</v>
      </c>
      <c r="B46" s="88" t="inlineStr">
        <is>
          <t>ผู้ป่วยรายนี้ไม่สามารถรับประทานยาชนิดเม็ดได้ และแพทย์์ต้องการให้ยารูปแบบสูดพ่น (Nebulized solution) ข้อใดต่อไปนี้กล่าวผิดเกี่ยวกับยารูปแบบดังกล่าว</t>
        </is>
      </c>
      <c r="C46" s="100" t="n"/>
      <c r="D46" s="88" t="inlineStr">
        <is>
          <t>เป็นการบริหารยาแบบ Non-invasive</t>
        </is>
      </c>
      <c r="E46" s="88" t="inlineStr">
        <is>
          <t>ยาออกฤทธิ์แค่ที่อวัยวะเป้าหมาย ไม่เข้าสู่กระแสเลือด</t>
        </is>
      </c>
      <c r="F46" s="88" t="inlineStr">
        <is>
          <t>ยาในส่วนที่ลงสู่ปอดไม่ผ่าน First-pass metabolism</t>
        </is>
      </c>
      <c r="G46" s="88" t="inlineStr">
        <is>
          <t>มีผลข้างเคียงทั่วร่างกายน้อยกว่ายารูปแบบรับประทาน</t>
        </is>
      </c>
      <c r="H46" s="88" t="inlineStr">
        <is>
          <t>สามารถปรับขนาดยาให้เหมาะสมได้เมื่อเทียบกับยารูปแบบรับประทาน</t>
        </is>
      </c>
      <c r="I46" s="119" t="inlineStr">
        <is>
          <t>2</t>
        </is>
      </c>
      <c r="J46" s="88" t="inlineStr">
        <is>
          <t>✅ คำตอบที่ถูกต้อง: ข้อ ข. ยาออกฤทธิ์แค่ที่อวัยวะเป้าหมาย ไม่เข้าสู่กระแสเลือด
💡 Background:
ยาพ่นละอองฝอย (Nebulized solution) เป็นการนำส่งยาเข้าสู่ทางเดินหายใจและปอดโดยตรง ข้อดีคือเป็นวิถีที่ไม่ต้องแทงเข็ม (Non-invasive), ตัวยาออกฤทธิ์เฉพาะที่บริเวณหลอดลมและเนื้อเยื่อปอดได้อย่างรวดเร็ว, ขนาดยาที่ใช้โดยรวมน้อยกว่าการรับประทาน จึงลดผลข้างเคียงทั่วร่างกาย (Systemic side effects) และตัวยาที่ไปถึงปอดจะไม่ผ่านกระบวนการ First-pass metabolism ที่ตับ อย่างไรก็ตาม ตัวยาบางส่วนที่สะสมในปอดหรือส่วนที่ถูกกลืนลงทางเดินอาหาร ยังคงสามารถถูกดูดซึมเข้าสู่กระแสเลือดได้
🎯 ทำไมข้อนี้ถึงถูก:
โจทย์ถามว่าข้อใดกล่าว "ผิด": ข้อความที่ระบุว่า "ยาออกฤทธิ์แค่ที่อวัยวะเป้าหมาย ไม่เข้าสู่กระแสเลือด" นั้นไม่เป็นความจริง เพราะยาพ่นสูดยังคงมีการดูดซึมผ่านเยื่อบุถุงลมปอดและทางเดินอาหารเข้าสู่กระแสเลือดได้บางส่วน จึงมีโอกาสเกิดผลข้างเคียงเชิงระบบได้หากใช้ยาขนาดสูงหรือเป็นเวลานาน
🔍 ข้ออื่นผิดเพราะอะไร:
• ข้อ ก. (เป็นการให้ยาแบบ non-invasive): ถูกต้อง เพราะเป็นการสูดพ่นผ่านหน้ากากหรือ mouthpiece ไม่ต้องเจาะหรือแทงเข็ม
• ข้อ ค. (ไม่ผ่าน first pass metabolism): ถูกต้อง สำหรับส่วนของตัวยาที่ถูกดูดซึมผ่านทางเดินหายใจเข้าสู่หลอดเลือดฝอยในปอดโดยตรง
• ข้อ ง. (ผลข้างเคียงน้อยกว่ายารูปแบบรับประทาน): ถูกต้อง เนื่องจากขนาดยาที่ใช้พ่นสูดเฉพาะที่ต่ำกว่าขนาดยาที่ต้องรับประทานหลายเท่า
• ข้อ จ. (สามารถปรับขนาดยาได้เมื่อเทียบกับยารูปแบบรับประทาน): ถูกต้อง สามารถปรับปริมาตรหรือความเข้มข้นของสารละลายที่ใช้พ่นได้ตามสภาวะทางคลินิก
📖 Guideline อ้างอิง:
Global Initiative for Chronic Obstructive Lung Disease (GOLD) &amp; British Thoracic Society (BTS) Guideline for Respiratory Inhaler and Nebuliser Therapy
📌 จุดจำก่อนสอบ:
• Inhaled Bioavailability: ยาพ่นสูดประกอบด้วย 2 ส่วน: ส่วนที่ลงปอด (Lung deposition ~10-40%) ถูกดูดซึมเข้ากระแสเลือดโดยตรงไม่ผ่านตับ และส่วนที่ติดในคอหอยแล้วกลืนลงทางเดินอาหาร ซึ่งจะผ่าน First-pass metabolism ที่ตับ
• Nebulizer Utility: เหมาะสำหรับผู้ป่วยวิกฤต, ผู้สูงอายุ, เด็กเล็ก หรือผู้ที่ไม่สามารถประสานการหายใจกับเครื่องพ่น MDI/DPI ได้</t>
        </is>
      </c>
      <c r="K46" s="100" t="n"/>
      <c r="L46" s="88" t="inlineStr">
        <is>
          <t>Sterile &amp; Special Forms</t>
        </is>
      </c>
      <c r="M46" s="100" t="inlineStr">
        <is>
          <t>Product</t>
        </is>
      </c>
      <c r="N46" s="88" t="inlineStr">
        <is>
          <t>แบบฝึกหัด PLE-CC 1 ข้อ 100</t>
        </is>
      </c>
      <c r="O46" s="100" t="inlineStr">
        <is>
          <t>แบบฝึกหัด</t>
        </is>
      </c>
      <c r="P46" s="100" t="inlineStr">
        <is>
          <t>แบบฝึกหัด</t>
        </is>
      </c>
      <c r="Q46" s="100" t="n"/>
    </row>
    <row r="47" ht="13.2" customHeight="1" s="49">
      <c r="A47" s="100" t="n">
        <v>48</v>
      </c>
      <c r="B47" s="88" t="inlineStr">
        <is>
          <t>จากสูตรตำรับน้ำตาเทียม หากในห้องปฏิบัติการไม่มีสาร Hydroxypropyl-guar (HP-guar) สารในข้อใดต่อไปนี้เหมาะสมที่สุดที่จะนำมาใช้ทำหน้าที่เป็นสารเพิ่มความหนืดและสารหล่อลื่นเคลือบผิวตา (Demulcent) แทน</t>
        </is>
      </c>
      <c r="C47" s="100" t="n"/>
      <c r="D47" s="88" t="inlineStr">
        <is>
          <t>Ethyl cellulose</t>
        </is>
      </c>
      <c r="E47" s="88" t="inlineStr">
        <is>
          <t>Cellulose acetate</t>
        </is>
      </c>
      <c r="F47" s="88" t="inlineStr">
        <is>
          <t>Polysorbate 80</t>
        </is>
      </c>
      <c r="G47" s="88" t="inlineStr">
        <is>
          <t>Sorbitol</t>
        </is>
      </c>
      <c r="H47" s="88" t="inlineStr">
        <is>
          <t>Hydroxypropyl methylcellulose (HPMC)</t>
        </is>
      </c>
      <c r="I47" s="119" t="inlineStr">
        <is>
          <t>5</t>
        </is>
      </c>
      <c r="J47" s="88" t="inlineStr">
        <is>
          <t>✅ คำตอบที่ถูกต้อง: ข้อ จ. HPMC (Hydroxypropyl methylcellulose) / Carboxymethylcellulose (CMC)
💡 Background:
ในสูตรตำรับน้ำตาเทียม (Artificial Tears) สารสำคัญที่ช่วยกักเก็บความชุ่มชื้นและยึดเกาะกับผิวลูกตาคือ สารเพิ่มความหนืดและสารหล่อลื่น (Viscosity-inducing agents / Demulcents) เช่น Hydroxypropyl-guar (HP-guar) ซึ่งทำหน้าที่สร้างโครงตาข่ายเจลเคลือบผิวเยื่อบุตา หากไม่มี HP-guar ในการตั้งสูตรตำรับ สามารถเลือกใช้สารเพิ่มความหนืดกลุ่มอนุพันธ์เซลลูโลสที่มีคุณสมบัติ Mucoadhesive และ Viscoelasticity ใกล้เคียงกันมาทดแทนได้
🎯 ทำไมข้อนี้ถึงถูก:
HPMC (Hydroxypropyl methylcellulose หรือ Hypromellose) และ CMC (Carboxymethylcellulose) เป็นสารไฮโดรคอลลอยด์กลุ่มอนุพันธ์เซลลูโลสที่นิยมใช้เป็นสารเพิ่มความหนืด (Viscosity-enhancing agent) ในตำรับน้ำตาเทียมมากที่สุด เพื่อเพิ่มระยะเวลาสัมผัสของยาบนผิวลูกตา (Ocular contact time) ทดแทน Hydroxypropyl-guar ได้อย่างสมบูรณ์
🔍 ข้ออื่นผิดเพราะอะไร:
• ข้อ ก. (Ethyl cellulose): เป็นเซลลูโลสที่ไม่ละลายในน้ำ นิยมใช้ในการเคลือบเม็ดยาเพื่อควบคุมการปลดปล่อย (Extended release) ไม่สามารถนำมาทำน้ำตาเทียมได้
• ข้อ ข. (Cellulose acetate): เป็นพอลิเมอร์ที่ไม่ละลายน้ำ ใช้ทำเมมเบรนในระบบ Osmotic pump tablet
• ข้อ ค. (Polysorbate 80): เป็นสารลดแรงตึงผิวชนิดไม่มีประจุ (Non-ionic surfactant) ใช้ช่วยละลายตัวยา ไม่ใช่สารเพิ่มความหนืดหลักของน้ำตาเทียม
• ข้อ ง. (Sorbitol): เป็นสารปรับแรงดันออสโมติก (Tonicity agent) ไม่ใช่สารให้ความหนืดเคลือบผิวตา
📖 Guideline อ้างอิง:
USP-NF General Chapter &lt;771&gt; Ophthalmic Products—Quality Tests &amp; Ansel's Pharmaceutical Dosage Forms and Drug Delivery Systems (Chapter: Ophthalmic Preparations)
📌 จุดจำก่อนสอบ:
• Demulcents in Ophthalmic Drops: สารเพิ่มความหนืดมาตรฐานในน้ำตาเทียม ได้แก่ HPMC, CMC, Polyvinyl alcohol (PVA), Carbomer และ Sodium hyaluronate
• Insoluble Polymers: Ethylcellulose และ Cellulose acetate ไม่ละลายน้ำ ห้ามนำมาใช้ในยาน้ำใสหยอดตาเด็ดขาด</t>
        </is>
      </c>
      <c r="K47" s="100" t="n"/>
      <c r="L47" s="88" t="inlineStr">
        <is>
          <t>Sterile &amp; Special Forms</t>
        </is>
      </c>
      <c r="M47" s="100" t="inlineStr">
        <is>
          <t>Product</t>
        </is>
      </c>
      <c r="N47" s="88" t="inlineStr">
        <is>
          <t>PLE_CC1_2567_Key ข้อ 32</t>
        </is>
      </c>
      <c r="O47" s="100" t="inlineStr">
        <is>
          <t>ข้อสอบจริง</t>
        </is>
      </c>
      <c r="P47" s="100" t="inlineStr">
        <is>
          <t>ปี 2567</t>
        </is>
      </c>
      <c r="Q47" s="100" t="n"/>
    </row>
    <row r="48" ht="13.2" customHeight="1" s="49">
      <c r="A48" s="100" t="n">
        <v>49</v>
      </c>
      <c r="B48" s="88" t="inlineStr">
        <is>
          <t>ผลิตภัณฑ์ยาหยอดตาที่มีการทำให้ปราศจากเชื้อด้วยวิธี Filtration sterilization ข้อใดต่อไปนี้กล่าว "ไม่ถูกต้อง"</t>
        </is>
      </c>
      <c r="C48" s="100" t="n"/>
      <c r="D48" s="88" t="inlineStr">
        <is>
          <t>กระบวนการกรองและบรรจุต้องทำภายใต้ Cleanroom และเทคนิคปลอดเชื้อ (Aseptic technique)</t>
        </is>
      </c>
      <c r="E48" s="88" t="inlineStr">
        <is>
          <t>การกรองผ่านแผ่นกรองขนาด 0.22 ไมครอน จัดเป็นกระบวนการ Terminal sterilization</t>
        </is>
      </c>
      <c r="F48" s="88" t="inlineStr">
        <is>
          <t>ใช้แผ่นกรองเมมเบรนขนาดรูพรุน 0.22 ไมครอน ในการกำจัดจุลินทรีย์และแบคทีเรีย</t>
        </is>
      </c>
      <c r="G48" s="88" t="inlineStr">
        <is>
          <t>สารละลายยาที่กรองแล้วต้องบรรจุลงในภาชนะบรรจุที่ผ่านการทำให้ปราศจากเชื้อมาแล้ว</t>
        </is>
      </c>
      <c r="H48" s="88" t="inlineStr">
        <is>
          <t>เป็นวิธีที่เหมาะสมสำหรับสารละลายยาที่ไม่คงตัวต่อความร้อน (Thermolabile drugs)</t>
        </is>
      </c>
      <c r="I48" s="119" t="inlineStr">
        <is>
          <t>2</t>
        </is>
      </c>
      <c r="J48" s="88" t="inlineStr">
        <is>
          <t>✅ คำตอบที่ถูกต้อง: ข้อ ข. การกรองผ่านแผ่นกรอง 0.22 ไมครอน จัดเป็น Terminal sterilization process
💡 Background:
การทำให้ปราศจากเชื้อด้วยการกรอง (Sterilization by Filtration) มักใช้กับสารละลายยาที่ไม่ทนต่อความร้อน (Thermolabile solutions) เช่น ยาหยอดตาที่มีโปรตีน วิตามิน หรือยาปฏิชีวนะ โดยใช้แผ่นกรองขนาดรูพรุนมาตรฐาน 0.22 ไมครอน (Membrane filter pore size 0.22 µm) ซึ่งสามารถดักจับเชื้อแบคทีเรียและเชื้อราไว้ได้ อย่างไรก็ตาม กระบวนการนี้ไม่ได้ทำลายเชื้อในภาชนะบรรจุขั้นสุดท้าย แต่เป็นการเตรียมแบบไร้เชื้อ (Aseptic processing) ซึ่งต้องทำในห้องสะอาด (Cleanroom Grade A / Class 100) และบรรจุลงในภาชนะที่ผ่านการฆ่าเชื้อมาแล้ว
🎯 ทำไมข้อนี้ถึงถูก:
โจทย์ถามว่าข้อใด "ไม่ถูกต้อง": ข้อความที่ระบุว่าการกรองจัดเป็น "Terminal sterilization process" นั้นผิด เพราะกระบวนการกรองเป็นการเตรียมแบบปลอดเชื้อ (Aseptic process/filtration) ไม่ใช่ Terminal sterilization (ซึ่งหมายถึงการทำให้ปราศจากเชื้อในภาชนะบรรจุขั้นสุดท้าย เช่น การนึ่งฆ่าเชื้อด้วยไอน้ำร้อน Autoclave หรือการอบรังสีแกมมา)
🔍 ข้ออื่นผิดเพราะอะไร:
• ข้อ ก. (ต้องทำใน clean room และใช้ aseptic techniques): ถูกต้องอย่างยิ่ง เนื่องจากการกรองเสร็จแล้วต้องนำไปบรรจุแบบไร้เชื้อ จึงต้องทำใน Grade A laminar airflow workstation
• ข้อ ค. (ใช้แผ่นกรองขนาด 0.22 ไมครอน ในการกรองจุลินทรีย์): ถูกต้อง เป็นขนาดรูพรุนมาตรฐานจากลในการดักจับแบคทีเรียทั้งหมด (รวมถึง Brevundimonas diminuta)
• ข้อ ง. (ยาที่กรองแล้วต้องบรรจุในภาชนะที่ผ่านการทำ sterilization แล้ว): ถูกต้อง ภาชนะบรรจุและจุกหยอดต้องผ่านการฆ่าเชื้อมาก่อนล่วงหน้า
• ข้อ จ. (เหมาะกับตัวยาที่ไม่ทนความร้อน): ถูกต้อง เป็นข้อบ่งใช้หลักของการเลือกวิธี Sterile filtration แทนการใช้ความร้อน
📖 Guideline อ้างอิง:
PIC/S GMP Guide Annex 1: Manufacture of Sterile Medicinal Products &amp; USP-NF General Chapter &lt;1211&gt; Sterilization and Sterility Assurance of Compendial Articles
📌 จุดจำก่อนสอบ:
• Filtration is NOT Terminal: การกรอง (Filtration sterilization) ไม่ถือเป็น Terminal sterilization แต่จัดเป็น Aseptic Processing
• Standard Filter: ขนาดรูพรุนกำจัดแบคทีเรียคือ 0.22 ไมครอน (Challenge organism คือ Brevundimonas diminuta) แต่ไม่สามารถกรองไวรัสได้</t>
        </is>
      </c>
      <c r="K48" s="100" t="n"/>
      <c r="L48" s="88" t="inlineStr">
        <is>
          <t>Sterile &amp; Special Forms</t>
        </is>
      </c>
      <c r="M48" s="100" t="inlineStr">
        <is>
          <t>Product</t>
        </is>
      </c>
      <c r="N48" s="88" t="inlineStr">
        <is>
          <t>PLE_CC1_2567_Key ข้อ 17</t>
        </is>
      </c>
      <c r="O48" s="100" t="inlineStr">
        <is>
          <t>ข้อสอบจริง</t>
        </is>
      </c>
      <c r="P48" s="100" t="inlineStr">
        <is>
          <t>ปี 2567</t>
        </is>
      </c>
      <c r="Q48" s="100" t="n"/>
    </row>
    <row r="49" ht="13.2" customHeight="1" s="49">
      <c r="A49" s="100" t="n">
        <v>50</v>
      </c>
      <c r="B49" s="88" t="inlineStr">
        <is>
          <t>การควบคุมคุณภาพยาหยอดตา (Ophthalmic solutions) ตามเกณฑ์มาตรฐานเภสัชตำรับสากล (USP-NF / BP) หัวข้อการทดสอบใดต่อไปนี้ ไม่จำเป็นต้องทำ ในการตรวจปล่อยผ่านรุ่นผลิตทั่วไป?</t>
        </is>
      </c>
      <c r="C49" s="100" t="n"/>
      <c r="D49" s="88" t="inlineStr">
        <is>
          <t>การทดสอบความเป็นกรด-ด่าง (pH test)</t>
        </is>
      </c>
      <c r="E49" s="88" t="inlineStr">
        <is>
          <t>การทดสอบสารก่อไข้หรือไพโรเจน (Pyrogen / Bacterial endotoxin test)</t>
        </is>
      </c>
      <c r="F49" s="88" t="inlineStr">
        <is>
          <t>การทดสอบความปราศจากเชื้อ (Sterility test)</t>
        </is>
      </c>
      <c r="G49" s="88" t="inlineStr">
        <is>
          <t>การทดสอบอนุภาคแปลกปลอม (Particulate matter test)</t>
        </is>
      </c>
      <c r="H49" s="34" t="inlineStr">
        <is>
          <t>การตรวจหาปริมาณตัวยาสำคัญ (Assay)</t>
        </is>
      </c>
      <c r="I49" s="100" t="n">
        <v>2</v>
      </c>
      <c r="J49" s="88" t="inlineStr">
        <is>
          <t>✅ คำตอบที่ถูกต้อง: ข้อ ข. การทดสอบสารก่อไข้หรือไพโรเจน (Pyrogen / Bacterial endotoxin test)
💡 Background:
ยาหยอดตา (Ophthalmic preparations) เป็นยาเตรียมเฉพาะที่ใช้ภายนอกกับดวงตา แม้จะต้องปราศจากเชื้อ (Sterile) แต่เนื่องจากไม่ได้ฉีดเข้าสู่ระบบไหลเวียนโลหิตหรือไขสันหลัง จึงไม่มีความเสี่ยงต่อการเกิดปฏิกิริยาไข้จากสาร Pyrogens/Endotoxins ในกระแสเลือด
🎯 ทำไมข้อนี้ถึงถูก:
ข้อ ข. การทดสอบไพโรเจน (Pyrogen test) หรือการทดสอบเอนโดท็อกซินของแบคทีเรีย (Bacterial Endotoxins Test: BET ตาม USP &lt;85&gt;) เป็นข้อกำหนดบังคับเฉพาะสำหรับยาฉีด (Parenterals) และน้ำสำหรับยาฉีด (WFI) เท่านั้น ไม่ได้เป็นข้อกำหนดบังคับทั่วไปสำหรับยาหยอดตา (ยกเว้นยาฉีดเข้าในลูกตา Intraocular injections)
🔍 ข้ออื่นผิดเพราะอะไร:
- ข้อ ก. (pH test): บังคับทดสอบเพื่อควบคุมความคงตัวของตัวยาและการระคายเคืองต่อเยื่อบุตา (ช่วงที่ยอมรับได้ 6.5 - 8.5)
- ข้อ ค. (Sterility test): บังคับทดสอบในยาทาทุกชนิดตาม USP &lt;71&gt; เพื่อป้องกันการติดเชื้อในลูกตา (เช่น Pseudomonas aeruginosa)
- ข้อ ง. (Particulate matter test): บังคับทดสอบตาม USP &lt;789&gt; เพื่อป้องกันอนุภาคขูดขีดกระจกตา
- ข้อ จ. (Assay): บังคับทดสอบเพื่อยืนยันปริมาณตัวยาสำคัญให้ถูกต้องตามฉลาก
📖 Guideline อ้างอิง:
USP-NF General Chapter &lt;771&gt; Ophthalmic Products - Quality Tests &amp; &lt;71&gt; Sterility Tests
📌 จุดจำก่อนสอบ:
• ยาตา (Ophthalmic) ต้องทดสอบ: Sterility (USP &lt;71&gt;), Particulate matter (USP &lt;789&gt;), pH, Osmolality/Tonicity, Assay, Preservative content
• ยาตา ไม่ต้องทดสอบ: Pyrogen/Bacterial endotoxin test (ยกเว้น Intraocular inj)</t>
        </is>
      </c>
      <c r="K49" s="100" t="n"/>
      <c r="L49" s="88" t="inlineStr">
        <is>
          <t>Sterile Preparations &amp; Sterilization</t>
        </is>
      </c>
      <c r="M49" s="100" t="inlineStr">
        <is>
          <t>Product</t>
        </is>
      </c>
      <c r="N49" s="88" t="inlineStr">
        <is>
          <t>ข้อสอบจริง Product ปี 2566 ข้อ 7</t>
        </is>
      </c>
      <c r="O49" s="100" t="inlineStr">
        <is>
          <t>ข้อสอบจริง</t>
        </is>
      </c>
      <c r="P49" s="100" t="inlineStr">
        <is>
          <t>ปี 2566</t>
        </is>
      </c>
      <c r="Q49" s="100" t="n"/>
    </row>
    <row r="50" ht="13.2" customHeight="1" s="49">
      <c r="A50" s="100" t="n">
        <v>51</v>
      </c>
      <c r="B50" s="88" t="inlineStr">
        <is>
          <t>ข้อใดต่อไปนี้กล่าวได้ ไม่ถูกต้อง เกี่ยวกับหลักการตั้งสูตรตำรับและคุณสมบัติทางเภสัชกรรมของยาหยอดตา (Ophthalmic preparations)?</t>
        </is>
      </c>
      <c r="C50" s="100" t="n"/>
      <c r="D50" s="88" t="inlineStr">
        <is>
          <t>สูตรตำรับยาหยอดตาทุกชนิดต้องปรับค่าความเป็นกรด-ด่างให้เท่ากับ 7.4 เท่านั้นจึงจะสามารถนำมาใช้ได้อย่างปลอดภัย</t>
        </is>
      </c>
      <c r="E50" s="88" t="inlineStr">
        <is>
          <t>ยาหยอดตาชนิดบรรจุหลายขนาด (Multiple-dose container) จำเป็นต้องเติมสารกันเสีย (Preservative) เช่น Benzalkonium chloride</t>
        </is>
      </c>
      <c r="F50" s="88" t="inlineStr">
        <is>
          <t>ความดันออสโมลาริตีของยาหยอดตาที่ดีควรมีความสมมูลกับสารละลาย 0.6 - 2.0% NaCl เพื่อไม่ให้ระคายเคืองต่อดวงตา</t>
        </is>
      </c>
      <c r="G50" s="88" t="inlineStr">
        <is>
          <t>การเพิ่มความหนืดด้วย Hypromellose (HPMC) ช่วยเพิ่มระยะเวลาสัมผัสของยาบนผิวกระจกตา (Ocular residence time)</t>
        </is>
      </c>
      <c r="H50" s="34" t="inlineStr">
        <is>
          <t>ยาหยอดตาชนิดแขวนตะกอน (Ophthalmic suspension) ขนาดอนุภาคของตัวยาต้องเล็กกว่า 10 ไมครอนเพื่อป้องกันการระคายเคือง</t>
        </is>
      </c>
      <c r="I50" s="100" t="n">
        <v>1</v>
      </c>
      <c r="J50" s="88" t="inlineStr">
        <is>
          <t>✅ คำตอบที่ถูกต้อง: ข้อ ก. สูตรตำรับยาหยอดตาทุกชนิดต้องปรับค่าความเป็นกรด-ด่างให้เท่ากับ 7.4 เท่านั้นจึงจะสามารถนำมาใช้ได้อย่างปลอดภัย
💡 Background:
แม้ว่าน้ำตามนุษย์จะมีค่า pH ประมาณ 7.4 แต่น้ำตามีระบบบัฟเฟอร์ธรรมชาติ (Carbonate buffer) ที่สามารถปรับสภาพยาที่มี pH ในช่วง 6.5 - 8.5 ได้อย่างรวดเร็วโดยไม่เกิดอาการระคายเคือง
🎯 ทำไมข้อนี้ถึงถูก:
ข้อ ก. เป็นข้อความที่ไม่ถูกต้อง เนื่องจากการตั้งสูตรตำรับยาหยอดตาต้องพิจารณา "ความคงตัวทางเคมีของตัวยาสำคัญ (Chemical stability)" เป็นอันดับแรก ตัวยาหลายชนิดมีความคงตัวดีที่สุดในสภาวะกรดอ่อน (pH 4.0 - 6.0 เช่น Pilocarpine, Epinephrine) จึงไม่จำเป็นและไม่สามารถปรับ pH ให้เป็น 7.4 ได้ทั้งหมด
🔍 ข้ออื่นผิดเพราะอะไร:
- ข้อ ข. ถูกต้อง: Multiple-dose eye drops เสี่ยงต่อการปนเปื้อนเชื้อระหว่างเปิดใช้ จึงต้องใส่สารกันเสีย (เช่น BAK 0.01%)
- ข้อ ค. ถูกต้อง: ดวงตาสามารถทนทานต่อ Tonicity ในช่วงเทียบเท่า 0.6 - 2.0% NaCl ได้โดยไม่รู้สึกระคายเคือง
- ข้อ ง. ถูกต้อง: Viscosity enhancer (HPMC, PVA) ช่วยลดการชะล้างของน้ำตา เพิ่มเวลาสัมผัสและเพิ่มการดูดซึมยา
- ข้อ จ. ถูกต้อง: อนุภาคใน Ophthalmic suspension ต้องมีขนาดเล็กมาก (&lt; 10 - 25 µm) เพื่อป้องกันการระคายเคืองและบาดกระจกตา
📖 Guideline อ้างอิง:
Remington: The Science and Practice of Pharmacy &amp; Ansel's Pharmaceutical Dosage Forms
📌 จุดจำก่อนสอบ:
• pH ยาตา: ยึด Stability ของ API เป็นหลัก (ช่วง Ocular comfort: pH 6.5 - 8.5) น้ำตามี Buffering capacity สูง ปรับ pH ได้เอง
• Tonicity ยาตา: Isotonic = 0.9% NaCl (ทนได้ 0.6 - 2.0% NaCl)</t>
        </is>
      </c>
      <c r="K50" s="100" t="n"/>
      <c r="L50" s="88" t="inlineStr">
        <is>
          <t>Sterile Preparations &amp; Sterilization</t>
        </is>
      </c>
      <c r="M50" s="100" t="inlineStr">
        <is>
          <t>Product</t>
        </is>
      </c>
      <c r="N50" s="88" t="inlineStr">
        <is>
          <t>ข้อสอบจริง Product ปี 2566 ข้อ 15</t>
        </is>
      </c>
      <c r="O50" s="100" t="inlineStr">
        <is>
          <t>ข้อสอบจริง</t>
        </is>
      </c>
      <c r="P50" s="100" t="inlineStr">
        <is>
          <t>ปี 2566</t>
        </is>
      </c>
      <c r="Q50" s="100" t="n"/>
    </row>
    <row r="51" ht="13.2" customHeight="1" s="49">
      <c r="A51" s="100" t="n">
        <v>52</v>
      </c>
      <c r="B51" s="88" t="inlineStr">
        <is>
          <t>ตามมาตรฐานหลักเกณฑ์วิธีการที่ดีในการผลิตยา (PIC/S GMP Guide for Sterile Medicinal Products) บริเวณพื้นที่ปฏิบัติงานสำหรับการบรรจุยาฉีดอินซูลิน (Insulin aseptic filling operation) จะต้องจัดอยู่ในระดับความสะอาดของห้องสะอาด (Cleanroom Grade) ใด?</t>
        </is>
      </c>
      <c r="C51" s="100" t="n"/>
      <c r="D51" s="88" t="inlineStr">
        <is>
          <t>Grade A (Cleanroom Class 100 / ISO 5)</t>
        </is>
      </c>
      <c r="E51" s="88" t="inlineStr">
        <is>
          <t>Grade B (Cleanroom Class 100 / ISO 5 สภาวะพัก)</t>
        </is>
      </c>
      <c r="F51" s="88" t="inlineStr">
        <is>
          <t>Grade C (Cleanroom Class 10,000 / ISO 7)</t>
        </is>
      </c>
      <c r="G51" s="88" t="inlineStr">
        <is>
          <t>Grade D (Cleanroom Class 100,000 / ISO 8)</t>
        </is>
      </c>
      <c r="H51" s="34" t="inlineStr">
        <is>
          <t>Grade E (Unclassified area)</t>
        </is>
      </c>
      <c r="I51" s="100" t="n">
        <v>1</v>
      </c>
      <c r="J51" s="88" t="inlineStr">
        <is>
          <t>✅ คำตอบที่ถูกต้อง: ข้อ ก. Grade A (Cleanroom Class 100 / ISO 5)
💡 Background:
อินซูลิน (Insulin) เป็นโปรตีนชีววัตถุที่ไม่ทนต่อความร้อน (Heat-labile protein) ไม่สามารถผ่านกระบวนการฆ่าเชื้อขั้นตอนสุดท้ายด้วยความร้อน (Terminal heat sterilization) ได้ จึงต้องผลิตด้วยกระบวนการปลอดเชื้อ (Aseptic processing)
🎯 ทำไมข้อนี้ถึงถูก:
ข้อ ก. ตาม PIC/S GMP Annex 1 บริเวณจุดวิกฤตที่มีการสัมผัสกับผลิตภัณฑ์ยาปราศจากเชื้อ ภาชนะบรรจุ หรือจุกปิดที่ผ่านการฆ่าเชื้อแล้ว (Critical zone / Aseptic filling workstation) ต้องควบคุมสภาพแวดล้อมให้อยู่ใน Cleanroom Grade A (Laminar Airflow Workstation ความเร็วลม 0.36 - 0.54 m/s และต้องไม่มีอนุภาคปนเปื้อน)
🔍 ข้ออื่นผิดเพราะอะไร:
- ข้อ ข. (Grade B): เป็นพื้นที่สภาพแวดล้อมเบื้องหลัง (Background environment) สำหรับพื้นที่ปฏิบัติงาน Grade A ในกระบวนการ Aseptic processing
- ข้อ ค. (Grade C): ใช้สำหรับขั้นตอนการเตรียมสารละลายยาที่ต้องผ่านการกรองฆ่าเชื้อในภายหลัง (Preparation of solutions to be filtered)
- ข้อ ง. (Grade D): ใช้สำหรับการล้างทำความสะอาดภาชนะบรรจุและอุปกรณ์ก่อนนำไปอบฆ่าเชื้อ (Cleaning and component handling)
- ข้อ จ. (Grade E): เป็นพื้นที่ทั่วไปที่ไม่ควบคุมความสะอาด (Non-classified)
📖 Guideline อ้างอิง:
PIC/S GMP Guide Annex 1: Manufacture of Sterile Medicinal Products (2022/2023 Revision)
📌 จุดจำก่อนสอบ:
• Grade A: Critical zone, Aseptic filling, ปิดจุกยา (Laminar Flow 0.45 m/s)
• Grade B: Background ของ Grade A (Aseptic processing)
• Grade C: เตรียมสารละลายก่อนกรอง (Filtration)
• Grade D: ล้างอุปกรณ์ เตรียมขวดก่อนเข้า Sterilization</t>
        </is>
      </c>
      <c r="K51" s="100" t="n"/>
      <c r="L51" s="88" t="inlineStr">
        <is>
          <t>Sterile Preparations &amp; Sterilization</t>
        </is>
      </c>
      <c r="M51" s="100" t="inlineStr">
        <is>
          <t>Product</t>
        </is>
      </c>
      <c r="N51" s="88" t="inlineStr">
        <is>
          <t>ข้อสอบจริง Product ปี 2566 ข้อ 41</t>
        </is>
      </c>
      <c r="O51" s="100" t="inlineStr">
        <is>
          <t>ข้อสอบจริง</t>
        </is>
      </c>
      <c r="P51" s="100" t="inlineStr">
        <is>
          <t>ปี 2566</t>
        </is>
      </c>
      <c r="Q51" s="100" t="n"/>
    </row>
    <row r="52" ht="409.6" customHeight="1" s="49">
      <c r="A52" s="100" t="n">
        <v>67</v>
      </c>
      <c r="B52" s="88" t="inlineStr">
        <is>
          <t>สูตรตำรับยาฉีด Dexamethasone sodium phosphate injection ประกอบด้วย Dexamethasone sodium phosphate, Benzyl alcohol, Sodium chloride, Sodium hydroxide และ Polysorbate 80 สารใดในตำรับทำหน้าที่เป็นสารกันเสียต้านจุลชีพ (Antimicrobial preservative)?</t>
        </is>
      </c>
      <c r="C52" s="100" t="n"/>
      <c r="D52" s="88" t="inlineStr">
        <is>
          <t>Benzyl alcohol</t>
        </is>
      </c>
      <c r="E52" s="88" t="inlineStr">
        <is>
          <t>Dexamethasone sodium phosphate</t>
        </is>
      </c>
      <c r="F52" s="88" t="inlineStr">
        <is>
          <t>Sodium chloride</t>
        </is>
      </c>
      <c r="G52" s="88" t="inlineStr">
        <is>
          <t>Sodium hydroxide</t>
        </is>
      </c>
      <c r="H52" s="88" t="inlineStr">
        <is>
          <t>Polysorbate 80</t>
        </is>
      </c>
      <c r="I52" s="100" t="n">
        <v>1</v>
      </c>
      <c r="J52" s="88" t="inlineStr">
        <is>
          <t>✅ คำตอบที่ถูกต้อง: ข้อ ก. Benzyl alcohol
💡 Background:
ยาฉีดชนิด Multiple-dose container ต้องมีสารกันเสีย (Antimicrobial preservative) เพื่อป้องกันการเจริญเติบโตของเชื้อจุลชีพที่อาจปนเปื้อนเข้าไปในระหว่างการแทงเข็มดูดยาซ้ำ
🎯 ทำไมข้อนี้ถึงถูก:
ข้อ ก. Benzyl alcohol (ความเข้มข้น 0.9 - 2.0% v/v) เป็นสารกันเสียต้านจุลชีพ (Antimicrobial preservative) ที่นิยมใช้มากที่สุดในยาฉีดชนิด Multiple-dose vial มีฤทธิ์ฆ่าเชื้อแบคทีเรียและมีฤทธิ์ชาเฉพาะที่อ่อนๆ ช่วยลดอาการเจ็บขณะฉีด
🔍 ข้ออื่นผิดเพราะอะไร:
- ข้อ ข. (Dexamethasone): เป็นตัวยาสำคัญ (Active Pharmaceutical Ingredient: API)
- ข้อ ค. (Sodium chloride): เป็นสารปรับความดันออสโมติก (Tonicity agent)
- ข้อ ง. (Sodium hydroxide): เป็นสารปรับความเป็นกรด-ด่าง (pH adjuster)
- ข้อ จ. (Polysorbate 80): เป็นสารช่วยเพิ่มการละลายและลดแรงตึงผิว (Solubilizing agent / Surfactant)
📖 Guideline อ้างอิง:
Handbook of Pharmaceutical Excipients (9th Edition) &amp; USP-NF &lt;1&gt; Injections
📌 จุดจำก่อนสอบ:
• Preservatives ในยาฉีด: Benzyl alcohol (0.9-2%), Methylparaben / Propylparaben, Phenol, Cresol, Chlorobutanol
• ข้อควรระวังขั้นวิกฤต: Benzyl alcohol ห้ามใช้ในเด็กแรกเกิดและทารกคลอดก่อนกำหนด (Gasping syndrome เป็นพิษถึงชีวิต) และห้ามใช้ในการฉีดเข้าช่องไขสันหลัง (Epidural / Intrathecal)</t>
        </is>
      </c>
      <c r="K52" s="100" t="n"/>
      <c r="L52" s="88" t="inlineStr">
        <is>
          <t>Sterile Preparations &amp; Sterilization</t>
        </is>
      </c>
      <c r="M52" s="100" t="inlineStr">
        <is>
          <t>Product</t>
        </is>
      </c>
      <c r="N52" s="88" t="inlineStr">
        <is>
          <t>ข้อสอบจริง Product ปี 2563 ข้อ 59</t>
        </is>
      </c>
      <c r="O52" s="100" t="inlineStr">
        <is>
          <t>ข้อสอบจริง</t>
        </is>
      </c>
      <c r="P52" s="100" t="inlineStr">
        <is>
          <t>ปี 2563</t>
        </is>
      </c>
      <c r="Q52" s="100" t="n"/>
    </row>
    <row r="53" ht="409.6" customHeight="1" s="49">
      <c r="A53" s="100" t="n">
        <v>68</v>
      </c>
      <c r="B53" s="88" t="inlineStr">
        <is>
          <t>ข้อใดต่อไปนี้ ไม่ใช่ การทดสอบทางเภสัชกรรมเพื่อการควบคุมคุณภาพยาฉีดรูปแบบสารละลาย (Parenteral solutions) ตามมาตรฐานเภสัชตำรับ?</t>
        </is>
      </c>
      <c r="C53" s="100" t="n"/>
      <c r="D53" s="88" t="inlineStr">
        <is>
          <t>การทดสอบขีดจำกัดของจุลินทรีย์ (Microbial limit test)</t>
        </is>
      </c>
      <c r="E53" s="88" t="inlineStr">
        <is>
          <t>การทดสอบความปราศจากเชื้อ (Sterility test)</t>
        </is>
      </c>
      <c r="F53" s="88" t="inlineStr">
        <is>
          <t>การทดสอบสารก่อไข้หรือเอนโดท็อกซิน (Pyrogen / Bacterial endotoxins test)</t>
        </is>
      </c>
      <c r="G53" s="88" t="inlineStr">
        <is>
          <t>การทดสอบอนุภาคแปลกปลอม (Particulate matter test)</t>
        </is>
      </c>
      <c r="H53" s="88" t="inlineStr">
        <is>
          <t>การทดสอบการรั่วซึมของภาชนะบรรจุ (Leaker test)</t>
        </is>
      </c>
      <c r="I53" s="100" t="n">
        <v>1</v>
      </c>
      <c r="J53" s="88" t="inlineStr">
        <is>
          <t>✅ คำตอบที่ถูกต้อง: ข้อ ก. การทดสอบขีดจำกัดของจุลินทรีย์ (Microbial limit test)
💡 Background:
ยาฉีด (Injections / Parenterals) เป็นผลิตภัณฑ์ยาที่ให้เข้าสู่ร่างกายโดยตรงผ่านผิวหนังหรือเยื่อบุ จึงมีข้อกำหนดที่เข้มงวดที่สุดในบรรดารูปแบบยาทั้งหมด โดยต้องมีความปราศจากเชื้อสมบูรณ์ (Absolute sterility) 100%
🎯 ทำไมข้อนี้ถึงถูก:
ข้อ ก. การทดสอบขีดจำกัดของจุลินทรีย์ (Microbial Limit Test ตาม USP &lt;61&gt;/&lt;62&gt;) เป็นการทดสอบนับจำนวนเชื้อจุลินทรีย์ที่ยอมให้ปนเปื้อนได้ไม่เกินเกณฑ์ที่กำหนด (Bioburden limit) ซึ่งใช้เฉพาะกับ ยาที่ไม่ต้องปราศจากเชื้อ (Non-sterile dosage forms เช่น ยาเม็ด ยาน้ำ ยาทา) เท่านั้น ไม่สามารถนำมาใช้กับยาฉีดได้ เพราะยาฉีดต้องไม่มีจุลินทรีย์มีชีวิตอยู่เลยแม้แต่ตัวเดียว (ต้องตรวจด้วย Sterility Test ตาม USP &lt;71&gt;)
🔍 ข้ออื่นผิดเพราะอะไร:
- ข้อ ข. (Sterility test): เป็นการทดสอบมาตรฐานบังคับตาม USP &lt;71&gt; โดยเพาะเชื้อในอาหารเลี้ยงเชื้อ FTM และ TSB เป็นเวลาอย่างน้อย 14 วัน
- ข้อ ค. (Pyrogen / Bacterial endotoxins test): เป็นการทดสอบบังคับตาม USP &lt;85&gt; เพื่อป้องกันภาวะไข้สูงและการช็อกจากการติดเชื้อ (Endotoxic shock)
- ข้อ ง. (Particulate matter test): เป็นการทดสอบบังคับตาม USP &lt;788&gt; เพื่อป้องกันอนุภาคขนาดเล็กอุดตันหลอดเลือดฝอยในปอดหรือสมอง
- ข้อ จ. (Leaker test): เป็นการทดสอบตรวจหารอยรั่วซึมของหลอดแก้ว Ampule หลังการปิดผนึกด้วยเปลวไฟ (Flame sealing)
📖 Guideline อ้างอิง:
USP-NF General Chapter &lt;1&gt; Injections and Implanted Drug Products &amp; &lt;71&gt; Sterility Tests
📌 จุดจำก่อนสอบ:
• Sterile Products (ยาฉีด, ยาตา) -&gt; ใช้ Sterility Test (USP &lt;71&gt;) เท่านั้น (ห้ามใช้ Microbial Limit Test เด็ดขาด)
• Non-Sterile Products (ยาเม็ด, แคปซูล, ยาน้ำ, ยาทา) -&gt; ใช้ Microbial Limit Tests (USP &lt;61&gt;/&lt;62&gt;)</t>
        </is>
      </c>
      <c r="K53" s="100" t="n"/>
      <c r="L53" s="88" t="inlineStr">
        <is>
          <t>Sterile Preparations &amp; Sterilization</t>
        </is>
      </c>
      <c r="M53" s="100" t="inlineStr">
        <is>
          <t>Product</t>
        </is>
      </c>
      <c r="N53" s="88" t="inlineStr">
        <is>
          <t>ข้อสอบจริง Product ปี 2563 ข้อ 60</t>
        </is>
      </c>
      <c r="O53" s="100" t="inlineStr">
        <is>
          <t>ข้อสอบจริง</t>
        </is>
      </c>
      <c r="P53" s="100" t="inlineStr">
        <is>
          <t>ปี 2563</t>
        </is>
      </c>
      <c r="Q53" s="100" t="n"/>
    </row>
    <row r="54" ht="409.6" customHeight="1" s="49">
      <c r="A54" s="100" t="n">
        <v>69</v>
      </c>
      <c r="B54" s="88" t="inlineStr">
        <is>
          <t>การควบคุมคุณภาพยาหยอดตาที่เตรียมขึ้นในโรงพยาบาล หัวข้อการตรวจวิเคราะห์ใดมีความสำคัญสูงสุดต่อความปลอดภัยของผู้ป่วยเพื่อป้องกันการติดเชื้อในลูกตา?</t>
        </is>
      </c>
      <c r="C54" s="100" t="n"/>
      <c r="D54" s="88" t="inlineStr">
        <is>
          <t>การทดสอบความปราศจากเชื้อ (Sterility test)</t>
        </is>
      </c>
      <c r="E54" s="88" t="inlineStr">
        <is>
          <t>การทดสอบขีดจำกัดของจุลินทรีย์ (Microbial limit test)</t>
        </is>
      </c>
      <c r="F54" s="88" t="inlineStr">
        <is>
          <t>การทดสอบการละลาย (Dissolution test)</t>
        </is>
      </c>
      <c r="G54" s="88" t="inlineStr">
        <is>
          <t>การทดสอบการแตกตัว (Disintegration test)</t>
        </is>
      </c>
      <c r="H54" s="88" t="inlineStr">
        <is>
          <t>การทดสอบสารก่อไข้ (Pyrogen test)</t>
        </is>
      </c>
      <c r="I54" s="100" t="n">
        <v>1</v>
      </c>
      <c r="J54" s="88" t="inlineStr">
        <is>
          <t>✅ คำตอบที่ถูกต้อง: ข้อ ก. การทดสอบความปราศจากเชื้อ (Sterility test)
💡 Background:
ดวงตามนุษย์เป็นอวัยวะที่มีกลไกป้องกันตัวจำกัด และมีความไวต่อการติดเชื้อสูงมาก โดยเฉพาะเชื้อฉวยโอกาส เช่น Pseudomonas aeruginosa หรือ Staphylococcus aureus ซึ่งสามารถหลั่งเอนไซม์ทำลายกระจกตา (Corneal ulceration and melting) จนทำให้ผู้ป่วยสูญเสียการมองเห็นอย่างถาวรภายใน 24 - 48 ชั่วโมง
🎯 ทำไมข้อนี้ถึงถูก:
ข้อ ก. การทดสอบความปราศจากเชื้อ (Sterility test ตาม USP &lt;71&gt;) มีความสำคัญสูงสุดในการประกันคุณภาพยาหยอดตาทุกชนิด ไม่ว่าจะเป็นยาที่ผลิตในโรงงานอุตสาหกรรมหรือยาเตรียมผสมเฉพาะคราวในโรงพยาบาล (Sterile compounding ตาม USP &lt;797&gt;) เพื่อรับประกันว่าไม่มีเชื้อจุลินทรีย์มีชีวิตปนเปื้อนอยู่ในยา
🔍 ข้ออื่นผิดเพราะอะไร:
- ข้อ ข. (Microbial limit test): เป็นการตรวจจำนวนเชื้อสำหรับยาไม่ปราศจากเชื้อ หากนำมาใช้กับยาตาจะไม่ปลอดภัยต่อผู้ป่วย
- ข้อ ค. (Dissolution test): เป็นการทดสอบการละลายของยาเม็ดและแคปซูล ไม่เกี่ยวข้องกับยาน้ำหยอดตา
- ข้อ ง. (Disintegration test): เป็นการทดสอบการแตกตัวของยาเม็ด
- ข้อ จ. (Pyrogen test): ยาหยอดตาไม่ได้ฉีดเข้าสู่ระบบไหลเวียนโลหิต จึงไม่มีความเสี่ยงต่อการเกิดไข้จาก Pyrogen (ความปราศจากเชื้อมีความสำคัญกว่าอย่างยิ่งยวด)
📖 Guideline อ้างอิง:
USP-NF General Chapter &lt;797&gt; Pharmaceutical Compounding - Sterile Preparations &amp; &lt;771&gt; Ophthalmic Products - Quality Tests
📌 จุดจำก่อนสอบ:
• ยาตาทุกชนิดต้อง ปราศจากเชื้อ (Sterile) 100% เสมอ
• เชื้ออันตรายที่สุดในยาตา: Pseudomonas aeruginosa (ทำให้ตาบอดได้ใน 24-48 ชั่วโมง)</t>
        </is>
      </c>
      <c r="K54" s="100" t="n"/>
      <c r="L54" s="88" t="inlineStr">
        <is>
          <t>Sterile Preparations &amp; Sterilization</t>
        </is>
      </c>
      <c r="M54" s="100" t="inlineStr">
        <is>
          <t>Product</t>
        </is>
      </c>
      <c r="N54" s="88" t="inlineStr">
        <is>
          <t>ข้อสอบจริง Product ปี 2563 ข้อ 63</t>
        </is>
      </c>
      <c r="O54" s="100" t="inlineStr">
        <is>
          <t>ข้อสอบจริง</t>
        </is>
      </c>
      <c r="P54" s="100" t="inlineStr">
        <is>
          <t>ปี 2563</t>
        </is>
      </c>
      <c r="Q54" s="100" t="n"/>
    </row>
    <row r="55" ht="409.6" customHeight="1" s="49">
      <c r="A55" s="100" t="n">
        <v>70</v>
      </c>
      <c r="B55" s="88" t="inlineStr">
        <is>
          <t>ข้อกำหนดมาตรฐานและการควบคุมคุณภาพของผลิตภัณฑ์ชีววัตถุประเภทวัคซีน (Vaccines) ข้อใดต่อไปนี้ที่มีความจำเพาะแตกต่างจากยาฉีดสารเคมีทั่วไป?</t>
        </is>
      </c>
      <c r="C55" s="100" t="n"/>
      <c r="D55" s="88" t="inlineStr">
        <is>
          <t>การทดสอบความแรงในการกระตุ้นภูมิคุ้มกันหรือฤทธิ์ทางชีวภาพ (Potency / Immunogenicity assay)</t>
        </is>
      </c>
      <c r="E55" s="88" t="inlineStr">
        <is>
          <t>การทดสอบปริมาตรบรรจุขั้นต่ำ (Minimum fill)</t>
        </is>
      </c>
      <c r="F55" s="88" t="inlineStr">
        <is>
          <t>การทดสอบปริมาตรที่ส่งมอบได้ (Deliverable volume)</t>
        </is>
      </c>
      <c r="G55" s="88" t="inlineStr">
        <is>
          <t>การทดสอบอนุภาคแปลกปลอม (Particulate matter)</t>
        </is>
      </c>
      <c r="H55" s="88" t="inlineStr">
        <is>
          <t>การทดสอบโลหะหนัก (Heavy metals)</t>
        </is>
      </c>
      <c r="I55" s="100" t="n">
        <v>1</v>
      </c>
      <c r="J55" s="88" t="inlineStr">
        <is>
          <t>✅ คำตอบที่ถูกต้อง: ข้อ ก. การทดสอบความแรงในการกระตุ้นภูมิคุ้มกันหรือฤทธิ์ทางชีวภาพ (Potency / Immunogenicity assay)
💡 Background:
วัคซีน (Vaccines) เป็นผลิตภัณฑ์ชีววัตถุที่ประกอบด้วยแอนติเจน (Antigens) เช่น เชื้อไวรัส/แบคทีเรียที่ถูกทำให้อ่อนฤทธิ์ (Live attenuated), เชื้อตาย (Inactivated), สารพิษที่หมดฤทธิ์ (Toxoids), หรือชิ้นส่วนโปรตีนลูกผสม (Recombinant proteins) ซึ่งความสามารถในการกระตุ้นภูมิคุ้มกันไม่ได้สัมพันธ์กับน้ำหนักทางเคมีเพียงอย่างเดียว
🎯 ทำไมข้อนี้ถึงถูก:
ข้อ ก. การทดสอบความแรงทางชีวภาพ (Potency Assay) เช่น การวัดระดับแอนติบอดีลบล้างฤทธิ์ (Neutralizing antibody titer), การทดสอบการป้องกันโรคในสัตว์ทดลอง (Challenge test), หรือการวัดปริมาณแอนติเจนที่จำเพาะด้วยเทคนิค ELISA / In vitro cell assays เป็นข้อกำหนดเฉพาะที่บังคับใช้ในวัคซีนทุกรุ่นการผลิต เพื่อยืนยันว่าวัคซีนมีประสิทธิภาพในการป้องกันโรคได้จริง ซึ่งไม่สามารถประเมินได้ด้วยวิธี HPLC เคมีธรรมดาเหมือนยาฉีดทั่วไป
🔍 ข้ออื่นผิดเพราะอะไร:
- ข้อ ข. (Minimum fill): เป็นการทดสอบปริมาตรบรรจุทั่วไปของยาเตรียมกึ่งแข็ง
- ข้อ ค. (Deliverable volume): เป็นการทดสอบปริมาตรที่ดูดฉีดได้จริงตาม USP &lt;698&gt; ซึ่งใช้กับยาฉีดทุกชนิด
- ข้อ ง. (Particulate matter): เป็นการทดสอบอนุภาคแปลกปลอมตาม USP &lt;788&gt; ที่บังคับใช้กับยาฉีดทุกประเภท
- ข้อ จ. (Heavy metals): เป็นการทดสอบสิ่งเจือปนทั่วไป
📖 Guideline อ้างอิง:
WHO Technical Report Series: Guidelines on Nonclinical and Clinical Evaluation of Vaccines &amp; USP-NF General Chapter &lt;11&gt; Biological Tests
📌 จุดจำก่อนสอบ:
• การควบคุมคุณภาพวัคซีน:
  1. Potency / Immunogenicity Assay (ฤทธิ์กระตุ้นภูมิคุ้มกัน)
  2. Safety / Inactivation Test (ยืนยันว่าเชื้อตายสนิท)
  3. Sterility Test (USP &lt;71&gt;)
  4. Endotoxin / Pyrogen Test</t>
        </is>
      </c>
      <c r="K55" s="100" t="n"/>
      <c r="L55" s="88" t="inlineStr">
        <is>
          <t>Sterile Preparations &amp; Sterilization</t>
        </is>
      </c>
      <c r="M55" s="100" t="inlineStr">
        <is>
          <t>Product</t>
        </is>
      </c>
      <c r="N55" s="88" t="inlineStr">
        <is>
          <t>ข้อสอบจริง Product ปี 2563 ข้อ 64</t>
        </is>
      </c>
      <c r="O55" s="100" t="inlineStr">
        <is>
          <t>ข้อสอบจริง</t>
        </is>
      </c>
      <c r="P55" s="100" t="inlineStr">
        <is>
          <t>ปี 2563</t>
        </is>
      </c>
      <c r="Q55" s="100" t="n"/>
    </row>
    <row r="56" ht="409.6" customHeight="1" s="49">
      <c r="A56" s="100" t="n">
        <v>71</v>
      </c>
      <c r="B56" s="88" t="inlineStr">
        <is>
          <t>ข้อใดต่อไปนี้ ไม่ใช่ หัวข้อการทดสอบเพื่อควบคุมคุณภาพของผลิตภัณฑ์ยาฉีด (Injections) ตามมาตรฐานสากล?</t>
        </is>
      </c>
      <c r="C56" s="100" t="n"/>
      <c r="D56" s="88" t="inlineStr">
        <is>
          <t>การทดสอบขีดจำกัดของจุลินทรีย์ (Microbial limit test)</t>
        </is>
      </c>
      <c r="E56" s="88" t="inlineStr">
        <is>
          <t>การทดสอบความปลอดภัยเบื้องต้นในสัตว์ทดลอง (General safety test / Abnormal toxicity test)</t>
        </is>
      </c>
      <c r="F56" s="88" t="inlineStr">
        <is>
          <t>การทดสอบความปราศจากเชื้อ (Sterility test)</t>
        </is>
      </c>
      <c r="G56" s="88" t="inlineStr">
        <is>
          <t>การทดสอบสารก่อไข้ (Pyrogen test)</t>
        </is>
      </c>
      <c r="H56" s="88" t="inlineStr">
        <is>
          <t>การทดสอบอนุภาคแปลกปลอม (Particulate matter test)</t>
        </is>
      </c>
      <c r="I56" s="100" t="n">
        <v>1</v>
      </c>
      <c r="J56" s="88" t="inlineStr">
        <is>
          <t>✅ คำตอบที่ถูกต้อง: ข้อ ก. การทดสอบขีดจำกัดของจุลินทรีย์ (Microbial limit test)
💡 Background:
ข้อกำหนดทางจุลชีววิทยาของผลิตภัณฑ์ยาทางเภสัชกรรมถูกแบ่งแยกอย่างชัดเจนระหว่างผลิตภัณฑ์ปราศจากเชื้อ (Sterile products) และผลิตภัณฑ์ไม่ปราศจากเชื้อ (Non-sterile products)
🎯 ทำไมข้อนี้ถึงถูก:
ข้อ ก. Microbial limit test (USP &lt;61&gt;/&lt;62&gt;) มีไว้เพื่อประเมินจำนวนเชื้อแบคทีเรียและเชื้อราที่ยอมรับได้ในยาเตรียมที่ไม่ต้องปราศจากเชื้อ ยาฉีดเป็นยาที่ต้องปราศจากเชื้อ 100% จึงห้ามมีเกณฑ์การยอมรับจำนวนเชื้อใดๆ และต้องทดสอบด้วย Sterility test เท่านั้น
🔍 ข้ออื่นผิดเพราะอะไร:
- ข้อ ข. (General safety test): เป็นการทดสอบฉีดยาเข้าหนูเพื่อดูปฏิกิริยาความเป็นพิษเฉียบพลันตาม USP ในอดีตสำหรับยาฉีดและชีววัตถุ
- ข้อ ค. (Sterility test): เป็นการทดสอบบังคับสูงสุดสำหรับยาฉีดตาม USP &lt;71&gt;
- ข้อ ง. (Pyrogen test): เป็นการทดสอบสารก่อไข้ในกระต่าย (USP &lt;151&gt;) หรือทดสอบด้วย LAL (USP &lt;85&gt;) สำหรับยาฉีด
- ข้อ จ. (Particulate matter test): เป็นการทดสอบนับจำนวนอนุภาคขนาด &gt;= 10 µm และ &gt;= 25 µm ตาม USP &lt;788&gt; สำหรับยาฉีด
📖 Guideline อ้างอิง:
USP-NF General Chapter &lt;1&gt; Injections and Implanted Drug Products &amp; &lt;71&gt; Sterility Tests
📌 จุดจำก่อนสอบ:
• ยาฉีด (Injections) ห้ามใช้ Microbial Limit Test เด็ดขาด -&gt; ต้องใช้ Sterility Test (USP &lt;71&gt;)</t>
        </is>
      </c>
      <c r="K56" s="100" t="n"/>
      <c r="L56" s="88" t="inlineStr">
        <is>
          <t>Sterile Preparations &amp; Sterilization</t>
        </is>
      </c>
      <c r="M56" s="100" t="inlineStr">
        <is>
          <t>Product</t>
        </is>
      </c>
      <c r="N56" s="88" t="inlineStr">
        <is>
          <t>ข้อสอบจริง Product ปี 2561 ข้อ 39</t>
        </is>
      </c>
      <c r="O56" s="100" t="inlineStr">
        <is>
          <t>ข้อสอบจริง</t>
        </is>
      </c>
      <c r="P56" s="100" t="inlineStr">
        <is>
          <t>ปี 2561</t>
        </is>
      </c>
      <c r="Q56" s="100" t="n"/>
    </row>
    <row r="57" ht="409.6" customHeight="1" s="49">
      <c r="A57" s="100" t="n">
        <v>72</v>
      </c>
      <c r="B57" s="88" t="inlineStr">
        <is>
          <t>ยาฉีด Diazepam injection ในเภสัชตำรับยุคปัจจุบัน (USP-NF Modern Standards) หัวข้อการทดสอบใดต่อไปนี้ถูกยกเลิกหรือไม่จำเป็นต้องทดสอบในการตรวจปล่อยผ่านรุ่นผลิต?</t>
        </is>
      </c>
      <c r="C57" s="100" t="n"/>
      <c r="D57" s="88" t="inlineStr">
        <is>
          <t>การทดสอบความเป็นพิษผิดปกติในสัตว์ทดลอง (Safety test / Abnormal toxicity test)</t>
        </is>
      </c>
      <c r="E57" s="88" t="inlineStr">
        <is>
          <t>การวัดค่าความเป็นกรด-ด่าง (pH test)</t>
        </is>
      </c>
      <c r="F57" s="88" t="inlineStr">
        <is>
          <t>การทดสอบเอนโดท็อกซินของแบคทีเรีย (Bacterial endotoxins test)</t>
        </is>
      </c>
      <c r="G57" s="88" t="inlineStr">
        <is>
          <t>การทดสอบการรั่วซึมของหลอดยา (Leakage test)</t>
        </is>
      </c>
      <c r="H57" s="88" t="inlineStr">
        <is>
          <t>การทดสอบปริมาตรที่ส่งมอบได้ (Deliverable volume)</t>
        </is>
      </c>
      <c r="I57" s="100" t="n">
        <v>1</v>
      </c>
      <c r="J57" s="88" t="inlineStr">
        <is>
          <t>✅ คำตอบที่ถูกต้อง: ข้อ ก. การทดสอบความเป็นพิษผิดปกติในสัตว์ทดลอง (Safety test / Abnormal toxicity test)
💡 Background:
เภสัชตำรับสากล (USP และ Ph. Eur.) ได้ยกเลิกบททดสอบ General Safety Test / Abnormal Toxicity Test ในสัตว์ทดลอง (หนู/กระต่าย) สำหรับยาเคมีฉีดส่วนใหญ่ เนื่องจากกระบวนการ GMP และการควบคุม Impurities ทางเคมีมีความแม่นยำและน่าเชื่อถือกว่า
🎯 ทำไมข้อนี้ถึงถูก:
ข้อ ก. Safety test (Abnormal toxicity) ถูกถอดออกจาก Monograph ยาฉีดเคมีส่วนใหญ่ในเภสัชตำรับยุคปัจจุบันเพื่อลดการใช้สัตว์ทดลอง
🔍 ข้ออื่นผิดเพราะอะไร:
- ข้อ ข. (pH): ยังคงเป็นข้อกำหนดบังคับ (pH 6.2 - 6.9)
- ข้อ ค. (Bacterial endotoxins): บังคับทดสอบในยาทุกรุ่น
- ข้อ ง. (Leakage test): บังคับทดสอบสำหรับ Ampule
- ข้อ จ. (Deliverable volume): บังคับทดสอบตาม USP &lt;698&gt;
📖 Guideline อ้างอิง:
USP-NF General Notices &amp; Omission of General Chapter &lt;88&gt; Safety Tests
📌 จุดจำก่อนสอบ:
• เภสัชตำรับยุคใหม่ยกเลิก: General Safety Test (Abnormal toxicity in mice/guinea pigs)
• ยังคงบังคับ: Sterility, Bacterial Endotoxin (LAL), Particulate Matter, pH, Assay</t>
        </is>
      </c>
      <c r="K57" s="100" t="n"/>
      <c r="L57" s="88" t="inlineStr">
        <is>
          <t>Sterile Preparations &amp; Sterilization</t>
        </is>
      </c>
      <c r="M57" s="100" t="inlineStr">
        <is>
          <t>Product</t>
        </is>
      </c>
      <c r="N57" s="88" t="inlineStr">
        <is>
          <t>ข้อสอบจริง Product ปี 2561 ข้อ 51</t>
        </is>
      </c>
      <c r="O57" s="100" t="inlineStr">
        <is>
          <t>ข้อสอบจริง</t>
        </is>
      </c>
      <c r="P57" s="100" t="inlineStr">
        <is>
          <t>ปี 2561</t>
        </is>
      </c>
      <c r="Q57" s="100" t="n"/>
    </row>
    <row r="58" ht="409.6" customHeight="1" s="49">
      <c r="A58" s="100" t="n">
        <v>73</v>
      </c>
      <c r="B58" s="88" t="inlineStr">
        <is>
          <t>ข้อใดต่อไปนี้เป็นข้อกำหนดมาตรฐานบังคับในการผลิตและการควบคุมคุณภาพยาหยอดตา Tetrahydrozoline hydrochloride ophthalmic solution ตามเภสัชตำรับ USP?</t>
        </is>
      </c>
      <c r="C58" s="100" t="n"/>
      <c r="D58" s="88" t="inlineStr">
        <is>
          <t>ความปราศจากเชื้อ (Sterility ตาม USP &lt;71&gt;)</t>
        </is>
      </c>
      <c r="E58" s="88" t="inlineStr">
        <is>
          <t>โครงสร้างผลึกของยา (Crystallinity)</t>
        </is>
      </c>
      <c r="F58" s="88" t="inlineStr">
        <is>
          <t>การทดสอบปริมาตรบรรจุขั้นต่ำ (Minimum fill)</t>
        </is>
      </c>
      <c r="G58" s="88" t="inlineStr">
        <is>
          <t>การทดสอบเอนโดท็อกซินของแบคทีเรีย (Bacterial endotoxins test)</t>
        </is>
      </c>
      <c r="H58" s="88" t="inlineStr">
        <is>
          <t>การทดสอบการละลาย (Dissolution test)</t>
        </is>
      </c>
      <c r="I58" s="100" t="n">
        <v>1</v>
      </c>
      <c r="J58" s="88" t="inlineStr">
        <is>
          <t>✅ คำตอบที่ถูกต้อง: ข้อ ก. ความปราศจากเชื้อ (Sterility ตาม USP &lt;71&gt;)
💡 Background:
Tetrahydrozoline ophthalmic solution (เช่น ยาหยอดตา Visine) เป็นยาหยอดตาชนิดสารละลายใส ใช้หยอดตาเพื่อลดอาการตาแดง
🎯 ทำไมข้อนี้ถึงถูก:
ข้อ ก. ความปราศจากเชื้อ (Sterility) เป็นข้อกำหนดมาตรฐานบังคับสูงสุดสำหรับยาหยอดตาทุกชนิดตาม USP &lt;71&gt;
🔍 ข้ออื่นผิดเพราะอะไร:
- ข้อ ข. (Crystallinity): Tetrahydrozoline อยู่ในรูปสารละลายใส ไม่มีผลึก
- ข้อ ค. (Minimum fill): ใช้สำหรับยาขี้ผึ้ง/เจล (Semi-solids) ยาน้ำใช้ Deliverable volume
- ข้อ ง. (Bacterial endotoxins): ไม่บังคับในยาหยอดตาทั่วไป
- ข้อ จ. (Dissolution): ใช้สำหรับยาเม็ด
📖 Guideline อ้างอิง:
USP-NF Monograph for Tetrahydrozoline Hydrochloride Ophthalmic Solution
📌 จุดจำก่อนสอบ:
• Tetrahydrozoline eye drop: สารละลายใส ปราศจากเชื้อ (Sterile), Isotonic, pH 5.3 - 6.5</t>
        </is>
      </c>
      <c r="K58" s="100" t="n"/>
      <c r="L58" s="88" t="inlineStr">
        <is>
          <t>Sterile Preparations &amp; Sterilization</t>
        </is>
      </c>
      <c r="M58" s="100" t="inlineStr">
        <is>
          <t>Product</t>
        </is>
      </c>
      <c r="N58" s="88" t="inlineStr">
        <is>
          <t>ข้อสอบจริง Product ปี 2561 ข้อ 109</t>
        </is>
      </c>
      <c r="O58" s="100" t="inlineStr">
        <is>
          <t>ข้อสอบจริง</t>
        </is>
      </c>
      <c r="P58" s="100" t="inlineStr">
        <is>
          <t>ปี 2561</t>
        </is>
      </c>
      <c r="Q58" s="100" t="n"/>
    </row>
    <row r="59" ht="409.6" customHeight="1" s="49">
      <c r="A59" s="100" t="n">
        <v>74</v>
      </c>
      <c r="B59" s="88" t="inlineStr">
        <is>
          <t>ตามมาตรฐาน PIC/S GMP Guide สำหรับการผลิตยาปราศจากเชื้อ บริเวณห้องที่ใช้สำหรับการบรรจุยาฉีดอินซูลิน (Insulin filling room / background) และจุดวิกฤตที่มีการเปิดสัมผัสตัวยา (Critical filling point) ควรมีความสะอาดตาม Cleanroom Grade ใดตามลำดับ?</t>
        </is>
      </c>
      <c r="C59" s="100" t="n"/>
      <c r="D59" s="88" t="inlineStr">
        <is>
          <t>Grade A สำหรับจุดวิกฤตการบรรจุ และ Grade B สำหรับพื้นที่ห้องเบื้องหลัง (Grade A in Grade B background)</t>
        </is>
      </c>
      <c r="E59" s="88" t="inlineStr">
        <is>
          <t>Grade B สำหรับจุดวิกฤตการบรรจุ และ Grade C สำหรับพื้นที่ห้องเบื้องหลัง</t>
        </is>
      </c>
      <c r="F59" s="88" t="inlineStr">
        <is>
          <t>Grade C สำหรับจุดวิกฤตการบรรจุ และ Grade D สำหรับพื้นที่ห้องเบื้องหลัง</t>
        </is>
      </c>
      <c r="G59" s="88" t="inlineStr">
        <is>
          <t>Grade D สำหรับจุดวิกฤตการบรรจุ และ Grade E สำหรับพื้นที่ห้องเบื้องหลัง</t>
        </is>
      </c>
      <c r="H59" s="88" t="inlineStr">
        <is>
          <t>Grade A สำหรับจุดวิกฤตการบรรจุ และ Grade D สำหรับพื้นที่ห้องเบื้องหลัง</t>
        </is>
      </c>
      <c r="I59" s="100" t="n">
        <v>1</v>
      </c>
      <c r="J59" s="88" t="inlineStr">
        <is>
          <t>✅ คำตอบที่ถูกต้อง: ข้อ ก. Grade A สำหรับจุดวิกฤตการบรรจุ และ Grade B สำหรับพื้นที่ห้องเบื้องหลัง (Grade A in Grade B background)
💡 Background:
กระบวนการบรรจุปลอดเชื้อ (Aseptic filling of heat-labile products เช่น Insulin) ต้องดำเนินการภายใต้สภาพแวดล้อมที่มีการควบคุมอนุภาคและจุลชีพระดับสูงสุด
🎯 ทำไมข้อนี้ถึงถูก:
ข้อ ก. ตาม PIC/S GMP Annex 1:
• Critical Zone (จุดบรรจุยาและปิดจุก): ต้องเป็น Grade A (Laminar Airflow Workstation ความเร็วลม 0.45 m/s)
• Background Area (ห้องสะอาดรอบ Grade A): ต้องเป็น Grade B เพื่อป้องกันการปนเปื้อนเข้าสู่ Grade A
🔍 ข้ออื่นผิดเพราะอะไร:
- ข้อ ข, ค, ง, จ. ระดับความสะอาดต่ำเกินไป ไม่ผ่านมาตรฐานการบรรจุแบบ Aseptic processing
📖 Guideline อ้างอิง:
PIC/S GMP Guide Annex 1: Manufacture of Sterile Medicinal Products
📌 จุดจำก่อนสอบ:
• Aseptic Processing (Insulin, Biotech): Grade A in Grade B background
• Terminal Sterilization Filling (ยาที่นึ่ง Autoclave ได้): Grade A in Grade C background</t>
        </is>
      </c>
      <c r="K59" s="100" t="n"/>
      <c r="L59" s="88" t="inlineStr">
        <is>
          <t>Sterile Preparations &amp; Sterilization</t>
        </is>
      </c>
      <c r="M59" s="100" t="inlineStr">
        <is>
          <t>Product</t>
        </is>
      </c>
      <c r="N59" s="88" t="inlineStr">
        <is>
          <t>ข้อสอบจริง Product ปี 2559 ข้อ 4</t>
        </is>
      </c>
      <c r="O59" s="100" t="inlineStr">
        <is>
          <t>ข้อสอบจริง</t>
        </is>
      </c>
      <c r="P59" s="100" t="inlineStr">
        <is>
          <t>ปี 2559</t>
        </is>
      </c>
      <c r="Q59" s="100" t="n"/>
    </row>
    <row r="60" ht="409.6" customHeight="1" s="49">
      <c r="A60" s="100" t="n">
        <v>75</v>
      </c>
      <c r="B60" s="88" t="inlineStr">
        <is>
          <t>ผลิตภัณฑ์ยาฉีดชนิดบรรจุขนาดเดียว (Single-dose container) ที่มีคำแนะนำการเก็บรักษาให้ 'ป้องกันแสง (Protect from light) ที่อุณหภูมิเย็น (Cool temperature)' ข้อใดต่อไปนี้ระบุภาชนะบรรจุและสภาวะการเก็บรักษาได้ถูกต้องตามมาตรฐานเภสัชตำรับ USP?</t>
        </is>
      </c>
      <c r="C60" s="100" t="n"/>
      <c r="D60" s="88" t="inlineStr">
        <is>
          <t>เก็บในหลอดยาแก้ว Ampule สีชา ที่อุณหภูมิ 8 - 15 องศาเซลเซียส</t>
        </is>
      </c>
      <c r="E60" s="88" t="inlineStr">
        <is>
          <t>เก็บในขวดยา Vial สีชา ที่อุณหภูมิ 2 - 8 องศาเซลเซียส</t>
        </is>
      </c>
      <c r="F60" s="88" t="inlineStr">
        <is>
          <t>เก็บในหลอดยาแก้ว Ampule สีใส ที่อุณหภูมิ 2 - 8 องศาเซลเซียส</t>
        </is>
      </c>
      <c r="G60" s="88" t="inlineStr">
        <is>
          <t>เก็บในขวดยา Vial สีใส ที่อุณหภูมิ 8 - 15 องศาเซลเซียส</t>
        </is>
      </c>
      <c r="H60" s="88" t="inlineStr">
        <is>
          <t>เก็บในหลอดยาแก้ว Ampule สีชา ที่อุณหภูมิห้องควบคุม (20 - 25 องศาเซลเซียส)</t>
        </is>
      </c>
      <c r="I60" s="100" t="n">
        <v>1</v>
      </c>
      <c r="J60" s="88" t="inlineStr">
        <is>
          <t>✅ คำตอบที่ถูกต้อง: ข้อ ก. เก็บในหลอดยาแก้ว Ampule สีชา ที่อุณหภูมิ 8 - 15 องศาเซลเซียส
💡 Background:
นิยามสภาวะการเก็บรักษาตาม USP General Notices:
• Freezer (แช่แข็ง): -25 °C ถึง -10 °C
• Cold / Refrigerator (ตู้เย็น): 2 °C ถึง 8 °C
• Cool (อุณหภูมิเย็น): 8 °C ถึง 15 °C (สามารถเก็บในตู้เย็น 2 - 8 °C ได้ เว้นแต่ระบุห้าม)
• Controlled Room Temperature (อุณหภูมิห้องควบคุม): 20 °C ถึง 25 °C (อนุญาต Excursions 15 - 30 °C)
• Warm: 30 °C ถึง 40 °C
• Excessive Heat: &gt; 40 °C
ภาชนะ Single-dose container ที่แท้จริงคือ Ampule (แกะใช้ครั้งเดียวทิ้ง ไม่มียางปิดซ้ำ)
🎯 ทำไมข้อนี้ถึงถูก:
ข้อ ก. Single-dose container คือ หลอดยาแก้ว Ampule สีชา (Amber ampule เพื่อกันแสง) และ Cool temperature คือช่วงอุณหภูมิ 8 - 15 °C
🔍 ข้ออื่นผิดเพราะอะไร:
- ข้อ ข. (Vial สีชา 2-8 °C): Vial จัดเป็น Multiple-dose หรือ Single-dose แต่ 2-8 °C คือ Cold/Refrigerator ไม่ใช่ Cool
- ข้อ ค. (Ampule ใส 2-8 °C): Ampule ใสไม่ป้องกันแสง และ 2-8 °C คือ Cold
- ข้อ ง. (Vial ใส 8-15 °C): ไม่ป้องกันแสง
- ข้อ จ. (อุณหภูมิห้อง 20-25 °C): ไม่ใช่อุณหภูมิ Cool
📖 Guideline อ้างอิง:
United States Pharmacopeia - National Formulary (USP-NF) General Notices &amp; Requirements (Section 10 Preservation, Packaging, Storage, and Labeling)
📌 จุดจำก่อนสอบ:
• Cold / Refrigerator = 2 - 8 °C
• Cool = 8 - 15 °C
• Room temperature = 20 - 25 °C (Excursions 15 - 30 °C)
• Protect from light = Amber glass (ภาชนะสีชา)</t>
        </is>
      </c>
      <c r="K60" s="100" t="n"/>
      <c r="L60" s="88" t="inlineStr">
        <is>
          <t>Sterile Preparations &amp; Sterilization</t>
        </is>
      </c>
      <c r="M60" s="100" t="inlineStr">
        <is>
          <t>Product</t>
        </is>
      </c>
      <c r="N60" s="88" t="inlineStr">
        <is>
          <t>ข้อสอบจริง Product ปี 2559 ข้อ 6</t>
        </is>
      </c>
      <c r="O60" s="100" t="inlineStr">
        <is>
          <t>ข้อสอบจริง</t>
        </is>
      </c>
      <c r="P60" s="100" t="inlineStr">
        <is>
          <t>ปี 2559</t>
        </is>
      </c>
      <c r="Q60" s="100" t="n"/>
    </row>
    <row r="61" ht="409.6" customHeight="1" s="49">
      <c r="A61" s="100" t="n">
        <v>76</v>
      </c>
      <c r="B61" s="88" t="inlineStr">
        <is>
          <t>ภาชนะบรรจุประเภทแก้วชนิดใดต่อไปนี้ มีความเหมาะสมและทนทานต่อการชะละลายของด่างได้ดีที่สุด (Highest chemical resistance) สำหรับนำมาใช้บรรจุผลิตภัณฑ์ยาฉีดตามมาตรฐานเภสัชตำรับ?</t>
        </is>
      </c>
      <c r="C61" s="100" t="n"/>
      <c r="D61" s="88" t="inlineStr">
        <is>
          <t>Type I: Highly resistant borosilicate glass</t>
        </is>
      </c>
      <c r="E61" s="88" t="inlineStr">
        <is>
          <t>Type II: Treated soda-lime glass</t>
        </is>
      </c>
      <c r="F61" s="88" t="inlineStr">
        <is>
          <t>Type III: Soda-lime glass</t>
        </is>
      </c>
      <c r="G61" s="88" t="inlineStr">
        <is>
          <t>Type NP: General purpose soda-lime glass</t>
        </is>
      </c>
      <c r="H61" s="88" t="inlineStr">
        <is>
          <t>Silicon dioxide treated plastics</t>
        </is>
      </c>
      <c r="I61" s="100" t="n">
        <v>1</v>
      </c>
      <c r="J61" s="88" t="inlineStr">
        <is>
          <t>✅ คำตอบที่ถูกต้อง: ข้อ ก. Type I: Highly resistant borosilicate glass
💡 Background:
ประเภทของแก้วทางเภสัชกรรมตาม USP &lt;660&gt; Containers - Glass:
• Type I (Borosilicate glass): แก้วที่มี Boron oxide ผสม มีความเฉื่อยทางเคมีสูงที่สุด ทนความร้อนและการชะละลายของด่างได้ดีเยี่ยม เหมาะสำหรับยาฉีดทุกชนิดทั้งที่เป็นกรด เป็นกลาง และเป็นด่าง
• Type II (Treated soda-lime glass): แก้ว Soda-lime ที่ผ่านการรมก๊าซ Sulfur dioxide เพื่อกำจัดด่างที่ผิวหน้า เหมาะสำหรับยาฉีดที่เป็นกรดหรือเป็นกลางที่มีบัฟเฟอร์
• Type III (Soda-lime glass): ทนสารเคมีปานกลาง เหมาะสำหรับยาฉีดชนิดผงแห้ง หรือยาน้ำมัน
• Type NP (Non-parenteral glass): แก้วทั่วไป ห้ามใช้กับยาฉีดเด็ดขาด ใช้เฉพาะยารับประทานและยาทาภายนอก
🎯 ทำไมข้อนี้ถึงถูก:
ข้อ ก. Type I Borosilicate glass เป็นแก้วเกรดสูงสุดสำหรับยาฉีด มีความต้านทานต่อการชะละลายด่าง (Hydrolytic resistance) สูงที่สุด ปลอดภัยต่อตัวยาสำคัญ
🔍 ข้ออื่นผิดเพราะอะไร:
- ข้อ ข. (Type II): ความทนทานลดลงเมื่อใช้ซ้ำ และไม่เหมาะกับสารละลายด่างจัด
- ข้อ ค. (Type III): ทนการชะละลายได้จำกัด ไม่เหมาะกับสารละลายน้ำฉีด
- ข้อ ง. (Type NP): ห้ามใช้กับยาฉีดเด็ดขาด (NP = Non-Parenteral)
📖 Guideline อ้างอิง:
USP-NF General Chapter &lt;660&gt; Containers - Glass &amp; Ansel's Pharmaceutical Dosage Forms
📌 จุดจำก่อนสอบ:
• Type I = Borosilicate glass (ดีที่สุด ใช้กับยาฉีดทุกชนิด)
• Type II = Treated soda-lime glass (ใช้กับยาฉีดน้ำที่มีกรด/กลาง)
• Type III = Regular soda-lime glass (ใช้กับยาผงฉีด/ยาน้ำมัน)
• Type NP = Non-parenteral (ห้ามใช้กับยาฉีด)</t>
        </is>
      </c>
      <c r="K61" s="100" t="n"/>
      <c r="L61" s="88" t="inlineStr">
        <is>
          <t>Sterile Preparations &amp; Sterilization</t>
        </is>
      </c>
      <c r="M61" s="100" t="inlineStr">
        <is>
          <t>Product</t>
        </is>
      </c>
      <c r="N61" s="88" t="inlineStr">
        <is>
          <t>ข้อสอบจริง Product ปี 2559 ข้อ 7</t>
        </is>
      </c>
      <c r="O61" s="100" t="inlineStr">
        <is>
          <t>ข้อสอบจริง</t>
        </is>
      </c>
      <c r="P61" s="100" t="inlineStr">
        <is>
          <t>ปี 2559</t>
        </is>
      </c>
      <c r="Q61" s="100" t="n"/>
    </row>
    <row r="62" ht="409.6" customHeight="1" s="49">
      <c r="A62" s="100" t="n">
        <v>82</v>
      </c>
      <c r="B62" s="88" t="inlineStr">
        <is>
          <t>Negative pressure Technique ตอบ 3. Milking Technique Non-touch Technique คือ การเลี่ยงสัมผัสบริเวณ critical point Open window Technique ทำงานในท่าที่ไม่บังกระแสลมสะอาด เพื่อเปิดทางให้ลมสะอาดไหลมายัง ตำแหน่งที่จะแทงเข็ม หรือดูดยา Milking Technique การบรรจุยาปริมาณมากลงใน bag/vial สลับกับการแลกเปลี่ยนอากาศ เพื่อช่วยให้บรรจุยาได้ง่ายขึ้น ทั้งนี้หากบรรจุยาปริมาณน้อย จะใช้เทคนิค Negative Pressure อย่างเดียวก็ได้ Core prevention Technique ป้องกันเศษจุกยางปนเปื้อน เศษจุกยางจะอุดตันหลอดเลือดผู้ป่วยได้ Negative pressure Technique</t>
        </is>
      </c>
      <c r="C62" s="100" t="n"/>
      <c r="D62" s="88" t="inlineStr">
        <is>
          <t>ในการดูดยาจาก vial ต้องทำให้ความดันภายใน vial น้อยกว่าภายนอกป้องกันการ leak ของยาออกจาก vial</t>
        </is>
      </c>
      <c r="E62" s="88" t="inlineStr">
        <is>
          <t>เมื่อบรรจุยาเสร็จ ต้องดูดอากาศออกทำให้ความดัน bag เป็น Negative</t>
        </is>
      </c>
      <c r="F62" s="88" t="inlineStr">
        <is>
          <t>Clopidogrel 75 mg OD</t>
        </is>
      </c>
      <c r="G62" s="88" t="inlineStr">
        <is>
          <t>Aspirin 81 mg OD</t>
        </is>
      </c>
      <c r="H62" s="88" t="inlineStr">
        <is>
          <t>Sacubitril/Valsartan 49/51 mg BID</t>
        </is>
      </c>
      <c r="I62" s="100" t="inlineStr">
        <is>
          <t>1</t>
        </is>
      </c>
      <c r="J62" s="88" t="inlineStr">
        <is>
          <t>✅ คำตอบที่ถูกต้อง: ข้อ ก. ในการดูดยาจาก vial ต้องทำให้ความดันภายใน vial น้อยกว่าภายนอกป้องกันการ leak ของยาออกจาก vial
💡 Background:
เทคนิคการเตรียมยาฉีดในขวดยา (Vial) เพื่อป้องกันแรงดันบวกภายในขวดดันละอองยาฟุ้งกระจาย (Aerosolization) ต้องใช้เทคนิค Milking technique (Negative pressure technique) โดยการดันอากาศเข้าไปในขวดทีละน้อยสลับกับการดูดยาออกมา
🎯 ทำไมข้อนี้ถึงถูก:
ในการดูดยาจาก vial ต้องทำให้ความดันภายใน vial น้อยกว่าภายนอกป้องกันการ leak ของยาออกจาก vial การเลือก ในการดูดยาจาก vial ต้องทำให้ความดันภายใน vial น้อยกว่าภายนอกป้องกันการ leak ของยาออกจาก vial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(เมื่อบรรจุยาเสร็จ ต้องดูดอากาศออกทำให้ความดันbag เป็น Negative ป้องกันยา leak ออกจาก bag 9.โรงงานผลิตน้ำเกลือน้ำท่วมจึงทำให้น้ำเกลือคลาดแคลน โรงพยาบาลต้องการเตรียมน้ำเกลือ 5D-NSS/4 ปริมาณ 500 ml จำนวน 1 ขวด โดยมี D-10-W และ D-10-NSS อยากทราบว่าต้องใช้ปริมาณเท่าไหร่): Negative pressure bag ไม่ใช่เทคนิคที่ใช้ป้องกันยา leak แต่เป็นกระบวนการของ Negative pressure technique ใน vial
• ข้อ ค. (Clopidogrel 75 mg OD): Clopidogrel เป็น P2Y12 inhibitor ใช้ต้านเกล็ดเลือด ไม่มีบทบาทเกี่ยวข้องกับการเตรียมยาเคมีบำบัด
• ข้อ ง. (Aspirin 81 mg OD): Aspirin เป็น COX-1 inhibitor ใช้ต้านเกล็ดเลือด ไม่มีผลต่อการเตรียมผลิตภัณฑ์ปลอดเชื้อ
• ข้อ จ. (Sacubitril/Valsartan 49/51 mg BID): Sacubitril/Valsartan เป็น ARNI ใช้รักษาภาวะหัวใจล้มเหลว ไม่เกี่ยวข้องกับเทคนิคผสมยา
📖 Guideline อ้างอิง:
ASHP Guidelines on Compounding Sterile Preparations &amp; CDC Safe Injection Practices
📌 จุดจำก่อนสอบ:
• Milking technique ควบคุมแรงดันภายใน vial ไม่ให้เกิด positive pressure ป้องกัน aerosolization ของยาฉีด</t>
        </is>
      </c>
      <c r="K62" s="100" t="n"/>
      <c r="L62" s="88" t="inlineStr">
        <is>
          <t>Hypertension</t>
        </is>
      </c>
      <c r="M62" s="100" t="inlineStr">
        <is>
          <t>Clinic</t>
        </is>
      </c>
      <c r="N62" s="88" t="inlineStr">
        <is>
          <t>ข้อ 5 (PLE_CC1_Key_Rx20_UBU.md)</t>
        </is>
      </c>
      <c r="O62" s="100" t="n"/>
      <c r="P62" s="100" t="n"/>
      <c r="Q62" s="100" t="n"/>
    </row>
    <row r="63" ht="409.6" customHeight="1" s="49">
      <c r="A63" s="100" t="n">
        <v>83</v>
      </c>
      <c r="B63" s="88" t="inlineStr">
        <is>
          <t>ในการผลิตระดับอุตสาหกรรม ต้องใช้น้ำอะไร ในการผลิตยา Furosemide injection ตามฉลากต่อไปนี้</t>
        </is>
      </c>
      <c r="C63" s="100" t="n"/>
      <c r="D63" s="88" t="inlineStr">
        <is>
          <t>Purified water</t>
        </is>
      </c>
      <c r="E63" s="88" t="inlineStr">
        <is>
          <t>Water for injection USP</t>
        </is>
      </c>
      <c r="F63" s="88" t="inlineStr">
        <is>
          <t>Sterile water for injection USP</t>
        </is>
      </c>
      <c r="G63" s="88" t="inlineStr">
        <is>
          <t>Sterile water for irrigation USP</t>
        </is>
      </c>
      <c r="H63" s="88" t="inlineStr">
        <is>
          <t>Bacteriostatic water for injection USP</t>
        </is>
      </c>
      <c r="I63" s="100" t="inlineStr">
        <is>
          <t>2</t>
        </is>
      </c>
      <c r="J63" s="88" t="inlineStr">
        <is>
          <t>✅ คำตอบที่ถูกต้อง: ข้อ ข. Water for injection USP
💡 Background:
น้ำที่ใช้ในการผลิตยาฉีด (Parenteral preparations) เช่น Furosemide injection ต้องใช้น้ำสำหรับยาฉีด (Water for Injection: WFI) ที่ผ่านเกณฑ์มาตรฐาน Bacterial Endotoxins ไม่เกิน 0.25 EU/mL และ Conductivity ตามเกณฑ์ของ USP
🎯 ทำไมข้อนี้ถึงถูก:
Water for injection USP การเลือก Water for injection USP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&lt; 0.25 EU/mL
🔍 ข้ออื่นผิดเพราะอะไร:
• ข้อ ก. (Purified water): Purified water เป็นน้ำบริสุทธิ์ ใช้สำหรับเตรียมยาที่ไม่ใช่ยาฉีด เนื่องจากไม่ได้ผ่านกระบวนการฆ่าเชื้อและกำจัด pyrogen อย่างสมบูรณ์
• ข้อ ค. (Sterile water for injection USP): Sterile water for injection USP เป็นน้ำที่ปราศจากเชื้อแล้ว มักใช้เป็นตัวทำละลายยาผงฉีดในระดับโรงพยาบาล
• ข้อ ง. (Sterile water for irrigation USP): Sterile water for irrigation USP ใช้สำหรับชะล้างแผลหรือช่องว่างในร่างกาย ไม่ได้ออกแบบมาสำหรับฉีดเข้าหลอดเลือดดำ
• ข้อ จ. (Bacteriostatic water for injection USP): Bacteriostatic water for injection USP มีส่วนผสมของสารกันเสีย เช่น benzyl alcohol ไม่เหมาะสมที่จะนำมาผลิตยาฉีดปริมาณมาก
📖 Guideline อ้างอิง:
The United States Pharmacopeia USP &lt;1231&gt; Water for Pharmaceutical Purposes
📌 จุดจำก่อนสอบ:
• ยาฉีดทุกชนิดต้องใช้น้ำสำหรับยาฉีด Water for Injection (WFI) ที่ควบคุม Bacterial Endotoxins &lt; 0.25 EU/mL</t>
        </is>
      </c>
      <c r="K63" s="100" t="n"/>
      <c r="L63" s="88" t="inlineStr">
        <is>
          <t>Hypertension</t>
        </is>
      </c>
      <c r="M63" s="100" t="inlineStr">
        <is>
          <t>Clinic</t>
        </is>
      </c>
      <c r="N63" s="88" t="inlineStr">
        <is>
          <t>ข้อ 45 (PLE_CC1_Key_Rx20_UBU.md)</t>
        </is>
      </c>
      <c r="O63" s="100" t="n"/>
      <c r="P63" s="100" t="n"/>
      <c r="Q63" s="100" t="n"/>
    </row>
    <row r="64" ht="409.6" customHeight="1" s="49">
      <c r="A64" s="62" t="n">
        <v>84</v>
      </c>
      <c r="B64" s="78" t="inlineStr">
        <is>
          <t>การผสม amp B กับ NSS เกิดการตกตะกอนด้วยกลไกใด</t>
        </is>
      </c>
      <c r="C64" s="62" t="inlineStr"/>
      <c r="D64" s="78" t="inlineStr">
        <is>
          <t>Complexation</t>
        </is>
      </c>
      <c r="E64" s="78" t="inlineStr">
        <is>
          <t>Isomerization</t>
        </is>
      </c>
      <c r="F64" s="78" t="inlineStr">
        <is>
          <t>Salting out</t>
        </is>
      </c>
      <c r="G64" s="78" t="inlineStr">
        <is>
          <t>Epimerization</t>
        </is>
      </c>
      <c r="H64" s="78" t="inlineStr">
        <is>
          <t>Polymerization</t>
        </is>
      </c>
      <c r="I64" s="62" t="inlineStr">
        <is>
          <t>3</t>
        </is>
      </c>
      <c r="J64" s="78" t="inlineStr">
        <is>
          <t xml:space="preserve">✅ คำตอบที่ถูกต้อง: ข้อ ค. Salting out
🎯 ทำไมข้อนี้ถึงถูก:
🔍 ข้ออื่นผิดเพราะอะไร:
</t>
        </is>
      </c>
      <c r="K64" s="62" t="inlineStr"/>
      <c r="L64" s="78" t="inlineStr">
        <is>
          <t>Parenteral Incompatibilities</t>
        </is>
      </c>
      <c r="M64" s="62" t="inlineStr">
        <is>
          <t>Product</t>
        </is>
      </c>
      <c r="N64" s="78" t="inlineStr">
        <is>
          <t>[SOURCE: Pharma Plus เล่มม่วง 2 - ข้อสอบย้อนหลังปี 2558 วันที่ 1 ข้อ 22]</t>
        </is>
      </c>
      <c r="O64" s="62" t="inlineStr">
        <is>
          <t>ข้อสอบเก่า</t>
        </is>
      </c>
      <c r="P64" s="62" t="inlineStr">
        <is>
          <t>2558</t>
        </is>
      </c>
    </row>
    <row r="65" ht="409.6" customHeight="1" s="49">
      <c r="A65" s="62" t="n">
        <v>85</v>
      </c>
      <c r="B65" s="78" t="inlineStr">
        <is>
          <t>เพราะเหตุใดจึงพัฒนา liposomal amp B</t>
        </is>
      </c>
      <c r="C65" s="62" t="inlineStr"/>
      <c r="D65" s="78" t="inlineStr">
        <is>
          <t>ลดการเกิดพิษ</t>
        </is>
      </c>
      <c r="E65" s="78" t="inlineStr">
        <is>
          <t>เพิ่มการละลายตัวยา</t>
        </is>
      </c>
      <c r="F65" s="78" t="inlineStr">
        <is>
          <t>เพิ่มการดูดซึมยา</t>
        </is>
      </c>
      <c r="G65" s="78" t="inlineStr">
        <is>
          <t>ทำให้ยามีความคงตัวเพิ่มขึ้น</t>
        </is>
      </c>
      <c r="H65" s="78" t="inlineStr">
        <is>
          <t>เพื่อลดการ metabolite</t>
        </is>
      </c>
      <c r="I65" s="62" t="inlineStr">
        <is>
          <t>1</t>
        </is>
      </c>
      <c r="J65" s="78" t="inlineStr">
        <is>
          <t xml:space="preserve">✅ คำตอบที่ถูกต้อง: ข้อ ก. ลดการเกิดพิษ
🎯 ทำไมข้อนี้ถึงถูก:
🔍 ข้ออื่นผิดเพราะอะไร:
</t>
        </is>
      </c>
      <c r="K65" s="62" t="inlineStr"/>
      <c r="L65" s="78" t="inlineStr">
        <is>
          <t>Liposomal Formulations</t>
        </is>
      </c>
      <c r="M65" s="62" t="inlineStr">
        <is>
          <t>Product</t>
        </is>
      </c>
      <c r="N65" s="78" t="inlineStr">
        <is>
          <t>[SOURCE: Pharma Plus เล่มม่วง 2 - ข้อสอบย้อนหลังปี 2558 วันที่ 1 ข้อ 23]</t>
        </is>
      </c>
      <c r="O65" s="62" t="inlineStr">
        <is>
          <t>ข้อสอบเก่า</t>
        </is>
      </c>
      <c r="P65" s="62" t="inlineStr">
        <is>
          <t>2558</t>
        </is>
      </c>
    </row>
    <row r="66" ht="409.6" customHeight="1" s="49">
      <c r="A66" s="62" t="n">
        <v>86</v>
      </c>
      <c r="B66" s="78" t="inlineStr">
        <is>
          <t>วิธีการทำปราศจากเชื้อวัคซีน</t>
        </is>
      </c>
      <c r="C66" s="62" t="inlineStr"/>
      <c r="D66" s="78" t="inlineStr">
        <is>
          <t>Aseptic technique</t>
        </is>
      </c>
      <c r="E66" s="78" t="inlineStr">
        <is>
          <t>Autoclave</t>
        </is>
      </c>
      <c r="F66" s="78" t="inlineStr">
        <is>
          <t>Hot air oven</t>
        </is>
      </c>
      <c r="G66" s="78" t="inlineStr">
        <is>
          <t>Gamma radiation</t>
        </is>
      </c>
      <c r="H66" s="78" t="inlineStr">
        <is>
          <t>Ethylene oxide</t>
        </is>
      </c>
      <c r="I66" s="62" t="inlineStr">
        <is>
          <t>1</t>
        </is>
      </c>
      <c r="J66" s="78" t="inlineStr">
        <is>
          <t xml:space="preserve">✅ คำตอบที่ถูกต้อง: ข้อ ก. Aseptic technique
🎯 ทำไมข้อนี้ถึงถูก:
🔍 ข้ออื่นผิดเพราะอะไร:
</t>
        </is>
      </c>
      <c r="K66" s="62" t="inlineStr"/>
      <c r="L66" s="78" t="inlineStr">
        <is>
          <t>Sterilization Methods</t>
        </is>
      </c>
      <c r="M66" s="62" t="inlineStr">
        <is>
          <t>Product</t>
        </is>
      </c>
      <c r="N66" s="78" t="inlineStr">
        <is>
          <t>[SOURCE: Pharma Plus เล่มม่วง 2 - ข้อสอบย้อนหลังปี 2558 วันที่ 1 ข้อ 40]</t>
        </is>
      </c>
      <c r="O66" s="62" t="inlineStr">
        <is>
          <t>ข้อสอบเก่า</t>
        </is>
      </c>
      <c r="P66" s="62" t="inlineStr">
        <is>
          <t>2558</t>
        </is>
      </c>
    </row>
    <row r="67" ht="409.6" customHeight="1" s="49">
      <c r="A67" s="62" t="n">
        <v>87</v>
      </c>
      <c r="B67" s="78" t="inlineStr">
        <is>
          <t>การผลิตวัคซีนรูปแบบผงแห้งทำอย่างไร</t>
        </is>
      </c>
      <c r="C67" s="62" t="inlineStr"/>
      <c r="D67" s="78" t="inlineStr">
        <is>
          <t>Spray dry</t>
        </is>
      </c>
      <c r="E67" s="78" t="inlineStr">
        <is>
          <t>Lyophilized</t>
        </is>
      </c>
      <c r="F67" s="78" t="inlineStr">
        <is>
          <t>Powder sterilization</t>
        </is>
      </c>
      <c r="G67" s="78" t="inlineStr">
        <is>
          <t>Fluid base dryer</t>
        </is>
      </c>
      <c r="H67" s="78" t="inlineStr">
        <is>
          <t>Recombinant technology</t>
        </is>
      </c>
      <c r="I67" s="62" t="inlineStr">
        <is>
          <t>2</t>
        </is>
      </c>
      <c r="J67" s="78" t="inlineStr">
        <is>
          <t xml:space="preserve">✅ คำตอบที่ถูกต้อง: ข้อ ข. Lyophilized
🎯 ทำไมข้อนี้ถึงถูก:
🔍 ข้ออื่นผิดเพราะอะไร:
</t>
        </is>
      </c>
      <c r="K67" s="62" t="inlineStr"/>
      <c r="L67" s="78" t="inlineStr">
        <is>
          <t>Drying Technologies</t>
        </is>
      </c>
      <c r="M67" s="62" t="inlineStr">
        <is>
          <t>Product</t>
        </is>
      </c>
      <c r="N67" s="78" t="inlineStr">
        <is>
          <t>[SOURCE: Pharma Plus เล่มม่วง 2 - ข้อสอบย้อนหลังปี 2558 วันที่ 1 ข้อ 41]</t>
        </is>
      </c>
      <c r="O67" s="62" t="inlineStr">
        <is>
          <t>ข้อสอบเก่า</t>
        </is>
      </c>
      <c r="P67" s="62" t="inlineStr">
        <is>
          <t>2558</t>
        </is>
      </c>
    </row>
    <row r="68" ht="409.6" customHeight="1" s="49">
      <c r="A68" s="62" t="n">
        <v>88</v>
      </c>
      <c r="B68" s="78" t="inlineStr">
        <is>
          <t>แผ่นแปะยาคุมกำเนิด (เช่น Evra patch) เป็นระบบนำส่งยาทางผิวหนังแบบใด</t>
        </is>
      </c>
      <c r="C68" s="62" t="inlineStr"/>
      <c r="D68" s="78" t="inlineStr">
        <is>
          <t>Monolithic drug adhesive (Drug-in-adhesive matrix system)</t>
        </is>
      </c>
      <c r="E68" s="78" t="inlineStr">
        <is>
          <t>Matrix dispersion system</t>
        </is>
      </c>
      <c r="F68" s="78" t="inlineStr">
        <is>
          <t>Reservoir system type</t>
        </is>
      </c>
      <c r="G68" s="78" t="inlineStr">
        <is>
          <t>Sonophoresis patch</t>
        </is>
      </c>
      <c r="H68" s="78" t="inlineStr">
        <is>
          <t>Poly plastic type system</t>
        </is>
      </c>
      <c r="I68" s="62" t="inlineStr">
        <is>
          <t>1</t>
        </is>
      </c>
      <c r="J68" s="78" t="inlineStr">
        <is>
          <t>✅ คำตอบที่ถูกต้อง: ข้อ ก. Monolithic drug adhesive (Drug-in-adhesive matrix system)
🎯 ทำไมข้อนี้ถึงถูก:
แผ่นแปะยาคุมกำเนิด Evra (norelgestromin/ethinyl estradiol transdermal system) ออกแบบเป็นระบบ Drug-in-adhesive matrix หรือ Matrix dispersion type (บางตำราจัดเป็น monolithic/matrix system) โดยตัวยากระจายตัวอยู่ในชั้น polymeric adhesive layer โดยตรง
🔍 ข้ออื่นผิดเพราะอะไร:
• • ข้อ ข.: Matrix dispersion system แม้จะเป็นเมทริกซ์แต่ Evra จัดเป็น drug-in-adhesive type ชัดเจน แต่หากข้อสอบทางการจัดหมวด มักเน้นว่าไม่ใช่ reservoir
• ข้อ ค.: Reservoir system type มีแผ่น membrane ควบคุมการปลดปล่อยยาและมี liquid/gel drug reservoir แยกต่างหาก เช่น แผ่นแปะ scopolamine หรือ nitroglycerin รุ่นเก่า ไม่ใช่แผ่นแปะยาคุมกำเนิด
• ข้อ ง.: Sonophoresis patch เป็นเทคนิค active transport โดยใช้คลื่นเสียง ultrasound ช่วยผลักดันยา ไม่ใช่ passive patch แบบ Evra
• ข้อ จ.: Poly plastic type system ไม่ใช่ศัพท์มาตรฐานทางเภสัชกรรมของ transdermal drug delivery systems</t>
        </is>
      </c>
      <c r="K68" s="62" t="inlineStr"/>
      <c r="L68" s="78" t="inlineStr">
        <is>
          <t>Transdermal Delivery Systems</t>
        </is>
      </c>
      <c r="M68" s="62" t="inlineStr">
        <is>
          <t>Product</t>
        </is>
      </c>
      <c r="N68" s="78" t="inlineStr">
        <is>
          <t>[SOURCE: Pharma Plus เล่มม่วง 2 - ข้อสอบย้อนหลัง PLE-CC1 ปี 2564 วันที่ 1 ข้อ 50]</t>
        </is>
      </c>
      <c r="O68" s="62" t="inlineStr">
        <is>
          <t>ข้อสอบเก่า</t>
        </is>
      </c>
      <c r="P68" s="62" t="inlineStr">
        <is>
          <t>2564</t>
        </is>
      </c>
    </row>
    <row r="69" ht="409.6" customHeight="1" s="49">
      <c r="A69" s="62" t="n">
        <v>89</v>
      </c>
      <c r="B69" s="78" t="inlineStr">
        <is>
          <t>ระบบแผ่นแปะผิวหนังที่เป็นระบบ membrane-moderated reservoir type จะปลดปล่อยยาด้วย kinetic ลำดับใด</t>
        </is>
      </c>
      <c r="C69" s="62" t="inlineStr"/>
      <c r="D69" s="78" t="inlineStr">
        <is>
          <t>Zero order</t>
        </is>
      </c>
      <c r="E69" s="78" t="inlineStr">
        <is>
          <t>First order</t>
        </is>
      </c>
      <c r="F69" s="78" t="inlineStr">
        <is>
          <t>Pseudo first order</t>
        </is>
      </c>
      <c r="G69" s="78" t="inlineStr">
        <is>
          <t>Second order</t>
        </is>
      </c>
      <c r="H69" s="78" t="inlineStr">
        <is>
          <t>Pseudo zero order</t>
        </is>
      </c>
      <c r="I69" s="62" t="inlineStr">
        <is>
          <t>1</t>
        </is>
      </c>
      <c r="J69" s="78" t="inlineStr">
        <is>
          <t>✅ คำตอบที่ถูกต้อง: ข้อ ก. Zero order
🎯 ทำไมข้อนี้ถึงถูก:
ใน membrane-moderated reservoir transdermal system สารละลายตัวยาใน reservoir จะอยู่ในสภาวะอิ่มตัวคงที่ตลอดเวลา (constant thermodynamic activity) ทำให้เกิด flux อัตราการแพร่ผ่าน semipermeable membrane คงที่สม่ำเสมอตลอดเวลา เป็นไปตาม kinetics แบบ Zero-order
🔍 ข้ออื่นผิดเพราะอะไร:
• • ข้อ ข.: First order kinetics อัตราการปลดปล่อยยาจะขึ้นกับความเข้มข้นของยาที่เหลืออยู่และลดลงเรื่อยๆ ตามเวลา
• ข้อ ค.: Pseudo-first order ไม่ใช่จลนศาสตร์การปลดปล่อยยาของระบบควบคุมด้วย membrane ที่อิ่มตัว
• ข้อ ง.: Second order kinetics เป็นปฏิกิริยาที่ขึ้นกับความเข้มข้นของสารสองตัว ไม่ใช่รูปแบบการปลดปล่อยยาของแผ่นแปะ
• ข้อ จ.: Pseudo zero-order หรือ Higuchi square root of time kinetics มักพบในระบบ matrix dispersion systems ไม่ใช่ membrane reservoir</t>
        </is>
      </c>
      <c r="K69" s="62" t="inlineStr"/>
      <c r="L69" s="78" t="inlineStr">
        <is>
          <t>Transdermal Delivery Systems</t>
        </is>
      </c>
      <c r="M69" s="62" t="inlineStr">
        <is>
          <t>Product</t>
        </is>
      </c>
      <c r="N69" s="78" t="inlineStr">
        <is>
          <t>[SOURCE: Pharma Plus เล่มม่วง 2 - ข้อสอบย้อนหลัง PLE-CC1 ปี 2564 วันที่ 1 ข้อ 51]</t>
        </is>
      </c>
      <c r="O69" s="62" t="inlineStr">
        <is>
          <t>ข้อสอบเก่า</t>
        </is>
      </c>
      <c r="P69" s="62" t="inlineStr">
        <is>
          <t>2564</t>
        </is>
      </c>
    </row>
    <row r="70" ht="409.6" customHeight="1" s="49">
      <c r="A70" s="62" t="n">
        <v>90</v>
      </c>
      <c r="B70" s="78" t="inlineStr">
        <is>
          <t>[การผลิตยาปราศจากเชื้อตามมาตรฐาน GMP (Sterile Manufacturing)]
การกำหนดระดับความสะอาดของห้องสะอาด (Cleanroom Classification) สำหรับการบรรจุยาฉีด Diazepam injection
คำถาม: การบรรจุ Diazepam IV ควรทำในห้องระดับใด</t>
        </is>
      </c>
      <c r="C70" s="62" t="inlineStr"/>
      <c r="D70" s="78" t="inlineStr">
        <is>
          <t>A</t>
        </is>
      </c>
      <c r="E70" s="78" t="inlineStr">
        <is>
          <t>B</t>
        </is>
      </c>
      <c r="F70" s="78" t="inlineStr">
        <is>
          <t>C</t>
        </is>
      </c>
      <c r="G70" s="78" t="inlineStr">
        <is>
          <t>D</t>
        </is>
      </c>
      <c r="H70" s="78" t="inlineStr">
        <is>
          <t>E</t>
        </is>
      </c>
      <c r="I70" s="62" t="inlineStr">
        <is>
          <t>1</t>
        </is>
      </c>
      <c r="J70" s="78" t="inlineStr">
        <is>
          <t>✅ คำตอบที่ถูกต้อง: ข้อ ก. A
🎯 ทำไมข้อนี้ถึงถูก:
ตามหลักเกณฑ์ GMP/PIC-S สำหรับการผลิตยาปราศจากเชื้อ (Sterile Medicinal Products) การดำเนินการที่เสี่ยงสูงต่อการปนเปื้อน เช่น จุดบรรจุหลอดยาฉีด (filling zone/filling station), การประกอบจุกยาง และการเปิดสัมผัสกับผลิตภัณฑ์ยาปราศจากเชื้อ จะต้องทำภายใต้สภาวะ Grade A (Laminar airflow workstation class 100) เสมอ โดยมีห้องแวดล้อมเป็น Grade B หรือ Grade C ขึ้นกับว่าเป็น aseptic processing หรือ terminal sterilization
🔍 ข้ออื่นผิดเพราะอะไร:
• ข้อ ข. B: เป็นสภาพแวดล้อมพื้นหลัง (background environment) สำหรับพื้นที่ปฏิบัติการ Grade A ในกระบวนการ aseptic processing ไม่ใช่โซนที่สัมผัสผลิตภัณฑ์โดยตรงขณะบรรจุ
• ข้อ ค. C: เป็นห้องสะอาดสำหรับขั้นตอนที่มีความเสี่ยงต่ำกว่า เช่น การเตรียมสารละลายก่อนกรอง
• ข้อ ง. D: เป็นห้องสะอาดสำหรับการล้างอุปกรณ์ การจัดการภาชนะบรรจุก่อนนึ่งฆ่าเชื้อ
• ข้อ จ. E: ไม่ใช่การจำแนกระดับห้องสะอาดในมาตรฐานสากล GMP สำหรับ sterile products</t>
        </is>
      </c>
      <c r="K70" s="62" t="inlineStr"/>
      <c r="L70" s="78" t="inlineStr">
        <is>
          <t>Cleanroom &amp; Sterile Manufacturing</t>
        </is>
      </c>
      <c r="M70" s="62" t="inlineStr">
        <is>
          <t>Product</t>
        </is>
      </c>
      <c r="N70" s="78" t="inlineStr">
        <is>
          <t>[SOURCE: Pharma Plus เล่มม่วง 2 - ข้อสอบย้อนหลัง PLE-CC1 ปี 2564 วันที่ 2 ข้อ 38]</t>
        </is>
      </c>
      <c r="O70" s="62" t="inlineStr">
        <is>
          <t>ข้อสอบเก่า</t>
        </is>
      </c>
      <c r="P70" s="62" t="inlineStr">
        <is>
          <t>2564</t>
        </is>
      </c>
    </row>
    <row r="71" ht="28" customHeight="1" s="49">
      <c r="A71" s="62" t="n">
        <v>91</v>
      </c>
      <c r="B71" s="78" t="inlineStr">
        <is>
          <t>สารใดช่วยในการป้องกันการเกิดปฏิกิริยาออกซิเดชันในยาหยอดตา</t>
        </is>
      </c>
      <c r="C71" s="78" t="inlineStr"/>
      <c r="D71" s="78" t="inlineStr">
        <is>
          <t>Perchlorates</t>
        </is>
      </c>
      <c r="E71" s="78" t="inlineStr">
        <is>
          <t>Cremophor RH</t>
        </is>
      </c>
      <c r="F71" s="78" t="inlineStr">
        <is>
          <t>Polyethylene glycol</t>
        </is>
      </c>
      <c r="G71" s="78" t="inlineStr">
        <is>
          <t>Benzalkonium chloride</t>
        </is>
      </c>
      <c r="H71" s="78" t="inlineStr">
        <is>
          <t>Ethylenediaminetetraacetic acid (EDTA)</t>
        </is>
      </c>
      <c r="I71" s="62" t="inlineStr">
        <is>
          <t>5</t>
        </is>
      </c>
      <c r="J71" s="78" t="inlineStr">
        <is>
          <t>✅ คำตอบที่ถูกต้อง: ข้อ จ. Ethylenediaminetetraacetic acid (EDTA)
🎯 ทำไมข้อนี้ถึงถูก:
Ethylenediaminetetraacetic acid (EDTA หรือ Edetate disodium) ทำหน้าที่เป็น chelating agent จับกับประจุไอออนของโลหะหนัก (heavy metal ions เช่น Fe2+, Cu2+) ที่เป็นตัวเร่งปฏิกิริยาออกซิเดชัน (catalysts) จึงช่วยเสริมฤทธิ์ต้านออกซิเดชัน (antioxidant synergist) และยังช่วยเสริมฤทธิ์ของสารกันเสียในยาหยอดตา
🔍 ข้ออื่นผิดเพราะอะไร:
• • ข้อ ก.: Perchlorates เป็น oxidizing agent และสารประกอบเกลือ ไม่ใช่ antioxidant
• ข้อ ข.: Cremophor RH (polyoxyl hydrogenated castor oil) เป็น non-ionic surfactant ทำหน้าที่เป็น solubilizing agent
• ข้อ ค.: Polyethylene glycol (PEG) ทำหน้าที่เป็น co-solvent หรือ viscosity-increasing agent
• ข้อ ง.: Benzalkonium chloride (BAK) เป็น quaternary ammonium compound ทำหน้าที่เป็น antimicrobial preservative ไม่ใช่สารต้านออกซิเดชัน</t>
        </is>
      </c>
      <c r="K71" s="78" t="inlineStr">
        <is>
          <t>Ophthalmic Preparations</t>
        </is>
      </c>
      <c r="L71" s="78" t="inlineStr">
        <is>
          <t>Antioxidants and chelating agents in ophthalmic solutions</t>
        </is>
      </c>
      <c r="M71" s="62" t="inlineStr">
        <is>
          <t>ปานกลาง</t>
        </is>
      </c>
      <c r="N71" s="62" t="inlineStr">
        <is>
          <t>ข้อสอบเก่า</t>
        </is>
      </c>
      <c r="O71" s="78" t="inlineStr">
        <is>
          <t>[SOURCE: Pharma Plus เล่มม่วง 2 - ข้อสอบย้อนหลัง PLE-CC1 ปี 2565 ข้อ 26]</t>
        </is>
      </c>
      <c r="P71" s="62" t="n">
        <v>2565</v>
      </c>
    </row>
    <row r="72" ht="28" customHeight="1" s="49">
      <c r="A72" s="62" t="n">
        <v>92</v>
      </c>
      <c r="B72" s="78" t="inlineStr">
        <is>
          <t>ข้อใดไม่ใช่ terminal sterilization</t>
        </is>
      </c>
      <c r="C72" s="78" t="inlineStr"/>
      <c r="D72" s="78" t="inlineStr">
        <is>
          <t>Autoclave</t>
        </is>
      </c>
      <c r="E72" s="78" t="inlineStr">
        <is>
          <t>Gamma radiation</t>
        </is>
      </c>
      <c r="F72" s="78" t="inlineStr">
        <is>
          <t>Stream sterilization</t>
        </is>
      </c>
      <c r="G72" s="78" t="inlineStr">
        <is>
          <t>Membrane filtration</t>
        </is>
      </c>
      <c r="H72" s="78" t="inlineStr">
        <is>
          <t>Dry heat sterilization</t>
        </is>
      </c>
      <c r="I72" s="62" t="inlineStr">
        <is>
          <t>4</t>
        </is>
      </c>
      <c r="J72" s="78" t="inlineStr">
        <is>
          <t>✅ คำตอบที่ถูกต้อง: ข้อ ง. Membrane filtration
🎯 ทำไมข้อนี้ถึงถูก:
Membrane filtration (การกรองผ่านเยื่อกรองขนาด 0.22 ไมครอน) เป็นกระบวนการกำจัดเชื้อจุลินทรีย์ในขั้นตอนการเตรียมแบบปลอดเชื้อ (aseptic processing/filtration) ก่อนบรรจุลงในภาชนะ ไม่ใช่ terminal sterilization ซึ่งหมายถึงการฆ่าเชื้อในขั้นตอนสุดท้ายหลังบรรจุและปิดผนึกในภาชนะบรรจุขั้นสุดท้ายแล้ว
🔍 ข้ออื่นผิดเพราะอะไร:
• • ข้อ ก.: Autoclave (moist heat sterilization ที่ 121 องศาเซลเซียส 15 psi) เป็น terminal sterilization มาตรฐานสำหรับผลิตภัณฑ์ทนความร้อนชื้น
• ข้อ ข.: Gamma radiation เป็น terminal sterilization โดยใช้รังสีแกมมาฆ่าเชื้อในภาชนะบรรจุสุดท้าย
• ข้อ ค.: Steam sterilization (การฆ่าเชื้อด้วยไอน้ำร้อนภายใต้ความดัน) เป็น terminal sterilization ชนิดหนึ่ง
• ข้อ จ.: Dry heat sterilization (การอบความร้อนแห้ง ที่ 160-170 องศาเซลเซียส) เป็น terminal sterilization สำหรับน้ำมันและผงทนความร้อน</t>
        </is>
      </c>
      <c r="K72" s="78" t="inlineStr">
        <is>
          <t>Sterilization Methods</t>
        </is>
      </c>
      <c r="L72" s="78" t="inlineStr">
        <is>
          <t>Terminal sterilization vs aseptic membrane filtration</t>
        </is>
      </c>
      <c r="M72" s="62" t="inlineStr">
        <is>
          <t>ปานกลาง</t>
        </is>
      </c>
      <c r="N72" s="62" t="inlineStr">
        <is>
          <t>ข้อสอบเก่า</t>
        </is>
      </c>
      <c r="O72" s="78" t="inlineStr">
        <is>
          <t>[SOURCE: Pharma Plus เล่มม่วง 2 - ข้อสอบย้อนหลัง PLE-CC1 ปี 2565 ข้อ 44]</t>
        </is>
      </c>
      <c r="P72" s="62" t="n">
        <v>2565</v>
      </c>
    </row>
    <row r="73" ht="28" customHeight="1" s="49">
      <c r="A73" s="62" t="n">
        <v>93</v>
      </c>
      <c r="B73" s="78" t="inlineStr">
        <is>
          <t>[กรณีศึกษา]
สาร x = in situ gel "sol to gel" in eye drug delivery system สาร x คือข้อใด
คำถาม: สาร x = in situ gel "sol to gel" in eye drug delivery system สาร x คือข้อใด</t>
        </is>
      </c>
      <c r="C73" s="78" t="inlineStr"/>
      <c r="D73" s="78" t="inlineStr">
        <is>
          <t>Carbopol</t>
        </is>
      </c>
      <c r="E73" s="78" t="inlineStr">
        <is>
          <t>Poloxamer</t>
        </is>
      </c>
      <c r="F73" s="78" t="inlineStr">
        <is>
          <t>Ethyl cellulose</t>
        </is>
      </c>
      <c r="G73" s="78" t="inlineStr">
        <is>
          <t>Polyvinyl alcohol</t>
        </is>
      </c>
      <c r="H73" s="78" t="inlineStr">
        <is>
          <t>Carboxymethylcellulose</t>
        </is>
      </c>
      <c r="I73" s="62" t="inlineStr">
        <is>
          <t>2</t>
        </is>
      </c>
      <c r="J73" s="78" t="inlineStr">
        <is>
          <t>✅ คำตอบที่ถูกต้อง: ข้อ ข. Poloxamer
🎯 ทำไมข้อนี้ถึงถูก:
Poloxamer (โดยเฉพาะ Poloxamer 407 หรือ Pluronic F-127) เป็น thermosensitive polymer ที่มีคุณสมบัติเกิด sol-to-gel transition ตามอุณหภูมิ โดยมีสถานะเป็นของเหลว (sol) ที่อุณหภูมิห้องหรืออุณหภูมิต่ำ ทำให้หยอดตาง่าย และเปลี่ยนเป็นเจล (gel) ทันทีเมื่อสัมผัสอุณหภูมิร่างกายที่ผิวตา (34-37 องศาเซลเซียส) ช่วยเพิ่ม retention time
🔍 ข้ออื่นผิดเพราะอะไร:
• • ข้อ ก.: Carbopol เป็น pH-sensitive polymer ที่เปลี่ยนสถานะตามการเปลี่ยนแปลงของ pH ไม่ใช่ thermo-reversible sol-to-gel บริสุทธิ์
• ข้อ ค.: Ethyl cellulose เป็น water-insoluble polymer ไม่ละลายในน้ำ ใช้ทำ film coating ควบคุมการปลดปล่อยยา
• ข้อ ง.: Polyvinyl alcohol (PVA) เป็น viscosity-increasing agent ไม่เกิด sol-to-gel transition
• ข้อ จ.: Carboxymethylcellulose (CMC) ทำหน้าที่เพิ่มความหนืดทั่วไป ไม่แสดงคุณสมบัติ in situ sol-to-gel transition ตามอุณหภูมิ</t>
        </is>
      </c>
      <c r="K73" s="78" t="inlineStr">
        <is>
          <t>Ophthalmic Preparations</t>
        </is>
      </c>
      <c r="L73" s="78" t="inlineStr">
        <is>
          <t>Thermosensitive in situ gelling polymers (Poloxamer)</t>
        </is>
      </c>
      <c r="M73" s="62" t="inlineStr">
        <is>
          <t>ยาก</t>
        </is>
      </c>
      <c r="N73" s="62" t="inlineStr">
        <is>
          <t>ข้อสอบเก่า</t>
        </is>
      </c>
      <c r="O73" s="78" t="inlineStr">
        <is>
          <t>[SOURCE: Pharma Plus เล่มม่วง 2 - ข้อสอบย้อนหลัง PLE-CC1 ปี 2565 ข้อ 45]</t>
        </is>
      </c>
      <c r="P73" s="62" t="n">
        <v>2565</v>
      </c>
    </row>
    <row r="74" ht="28" customHeight="1" s="49">
      <c r="A74" s="62" t="n">
        <v>94</v>
      </c>
      <c r="B74" s="78" t="inlineStr">
        <is>
          <t>แผ่นแปะส่วนใดมักทำให้เกิดอาการแพ้</t>
        </is>
      </c>
      <c r="C74" s="78" t="inlineStr"/>
      <c r="D74" s="78" t="inlineStr">
        <is>
          <t>Liner</t>
        </is>
      </c>
      <c r="E74" s="78" t="inlineStr">
        <is>
          <t>Membrane</t>
        </is>
      </c>
      <c r="F74" s="78" t="inlineStr">
        <is>
          <t>Adhesive</t>
        </is>
      </c>
      <c r="G74" s="78" t="inlineStr">
        <is>
          <t>Backing</t>
        </is>
      </c>
      <c r="H74" s="78" t="inlineStr">
        <is>
          <t>Strip peel</t>
        </is>
      </c>
      <c r="I74" s="62" t="inlineStr">
        <is>
          <t>3</t>
        </is>
      </c>
      <c r="J74" s="78" t="inlineStr">
        <is>
          <t>✅ คำตอบที่ถูกต้อง: ข้อ ค. Adhesive
🎯 ทำไมข้อนี้ถึงถูก:
ชั้นกาวติดผิวหนัง (Adhesive layer) ซึ่งมักประกอบด้วย acrylate, polyisobutylene หรือ silicone adhesives รวมถึงสารช่วยเพิ่มการยึดติด (tackifiers) สัมผัสแนบสนิทกับชั้น stratum corneum ตลอดเวลา เป็นส่วนประกอบที่ทำให้เกิด allergic contact dermatitis หรือ skin irritation ได้บ่อยที่สุด
🔍 ข้ออื่นผิดเพราะอะไร:
• • ข้อ ก.: Liner (release liner) เป็นแผ่นพลาสติกป้องกันชั้นกาวที่ต้องลอกทิ้งก่อนแปะลงบนผิวหนัง จึงไม่ได้สัมผัสกับผิวหนังของผู้ป่วย
• ข้อ ข.: Membrane เป็นชั้น porous membrane ที่ควบคุมอัตราการปลดปล่อยยา อยู่ภายในโครงสร้าง ไม่ได้สัมผัสผิวหนังโดยตรงในส่วนใหญ่
• ข้อ ง.: Backing layer เป็นแผ่นฟิล์มชั้นนอกสุดที่ป้องกันตัวยาและสิ่งแวดล้อม หันออกสู่ภายนอก ไม่ได้สัมผัสแนบผิวหนังชั้นใน
• ข้อ จ.: Strip peel เป็นชื่อเรียกของ release liner ที่ลอกทิ้งก่อนใช้เช่นกัน</t>
        </is>
      </c>
      <c r="K74" s="78" t="inlineStr">
        <is>
          <t>Transdermal Drug Delivery Systems</t>
        </is>
      </c>
      <c r="L74" s="78" t="inlineStr">
        <is>
          <t>Contact dermatitis and skin irritation from adhesive layer in patches</t>
        </is>
      </c>
      <c r="M74" s="62" t="inlineStr">
        <is>
          <t>ปานกลาง</t>
        </is>
      </c>
      <c r="N74" s="62" t="inlineStr">
        <is>
          <t>ข้อสอบเก่า</t>
        </is>
      </c>
      <c r="O74" s="78" t="inlineStr">
        <is>
          <t>[SOURCE: Pharma Plus เล่มม่วง 2 - ข้อสอบย้อนหลัง PLE-CC1 ปี 2565 ข้อ 46]</t>
        </is>
      </c>
      <c r="P74" s="62" t="n">
        <v>2565</v>
      </c>
    </row>
    <row r="75" ht="28" customHeight="1" s="49">
      <c r="A75" s="62" t="n">
        <v>95</v>
      </c>
      <c r="B75" s="78" t="inlineStr">
        <is>
          <t>ตัวยาอยู่ในชั้นใดของแผ่นแปะ</t>
        </is>
      </c>
      <c r="C75" s="78" t="inlineStr"/>
      <c r="D75" s="78" t="inlineStr">
        <is>
          <t>Liner</t>
        </is>
      </c>
      <c r="E75" s="78" t="inlineStr">
        <is>
          <t>Membrane</t>
        </is>
      </c>
      <c r="F75" s="78" t="inlineStr">
        <is>
          <t>Adhesive</t>
        </is>
      </c>
      <c r="G75" s="78" t="inlineStr">
        <is>
          <t>Backing</t>
        </is>
      </c>
      <c r="H75" s="78" t="inlineStr">
        <is>
          <t>Strip peel</t>
        </is>
      </c>
      <c r="I75" s="62" t="inlineStr">
        <is>
          <t>3</t>
        </is>
      </c>
      <c r="J75" s="78" t="inlineStr">
        <is>
          <t>✅ คำตอบที่ถูกต้อง: ข้อ ค. Adhesive
🎯 ทำไมข้อนี้ถึงถูก:
ในรูปแบบแผ่นแปะผิวหนังสมัยใหม่ชนิด drug-in-adhesive matrix patch ตัวยาสำคัญจะถูกกระจายหรือละลายรวมอยู่ในชั้นกาว (adhesive layer) โดยตรง ทำให้แผ่นแปะมีความบาง ยืดหยุ่น และปลดปล่อยตัวยาซึมเข้าสู่ผิวหนังได้อย่างมีประสิทธิภาพ
🔍 ข้ออื่นผิดเพราะอะไร:
• • ข้อ ก.: Liner เป็นแผ่นรองหลังที่ลอกทิ้ง ไม่มีตัวยาสำคัญผสมอยู่
• ข้อ ข.: Membrane เป็น semi-permeable film สำหรับควบคุมอัตราการไหลของยาใน reservoir system ไม่ใช่ชั้นกักเก็บตัวยาหลัก
• ข้อ ง.: Backing layer เป็นแผ่นพลาสติกปิดทับด้านบนสุดเพื่อป้องกันการระเหยและการสูญเสียยา ไม่ได้มีตัวยาอยู่
• ข้อ จ.: Strip peel เป็นแผ่นปิดที่ลอกทิ้งก่อนใช้งาน</t>
        </is>
      </c>
      <c r="K75" s="78" t="inlineStr">
        <is>
          <t>Transdermal Drug Delivery Systems</t>
        </is>
      </c>
      <c r="L75" s="78" t="inlineStr">
        <is>
          <t>Drug location in transdermal patches (Drug-in-adhesive design)</t>
        </is>
      </c>
      <c r="M75" s="62" t="inlineStr">
        <is>
          <t>ปานกลาง</t>
        </is>
      </c>
      <c r="N75" s="62" t="inlineStr">
        <is>
          <t>ข้อสอบเก่า</t>
        </is>
      </c>
      <c r="O75" s="78" t="inlineStr">
        <is>
          <t>[SOURCE: Pharma Plus เล่มม่วง 2 - ข้อสอบย้อนหลัง PLE-CC1 ปี 2565 ข้อ 47]</t>
        </is>
      </c>
      <c r="P75" s="62" t="n">
        <v>2565</v>
      </c>
    </row>
    <row r="76" ht="28" customHeight="1" s="49">
      <c r="A76" s="62" t="n">
        <v>96</v>
      </c>
      <c r="B76" s="78" t="inlineStr">
        <is>
          <t>ตำรับ isophane insulin human suspension ส่วนประกอบและหน้าที่ข้อใดถูก</t>
        </is>
      </c>
      <c r="C76" s="78" t="inlineStr"/>
      <c r="D76" s="78" t="inlineStr">
        <is>
          <t>Zinc - cosolvent</t>
        </is>
      </c>
      <c r="E76" s="78" t="inlineStr">
        <is>
          <t>Glycerin - cosolvent</t>
        </is>
      </c>
      <c r="F76" s="78" t="inlineStr">
        <is>
          <t>Meta cresol - preservative</t>
        </is>
      </c>
      <c r="G76" s="78" t="inlineStr">
        <is>
          <t>Protamine sulfate - solubilizer</t>
        </is>
      </c>
      <c r="H76" s="78" t="inlineStr">
        <is>
          <t>Dibasic sodium phosphate - emulsifier</t>
        </is>
      </c>
      <c r="I76" s="62" t="inlineStr">
        <is>
          <t>3</t>
        </is>
      </c>
      <c r="J76" s="78" t="inlineStr">
        <is>
          <t>✅ คำตอบที่ถูกต้อง: ข้อ ค. Meta cresol - preservative
🎯 ทำไมข้อนี้ถึงถูก:
ในตำรับยาฉีด NPH insulin suspension สาร meta-cresol (m-cresol) ทำหน้าที่เป็น antimicrobial preservative และช่วยทำให้โครงสร้างผลึก isophane คงตัว
🔍 ข้ออื่นผิดเพราะอะไร:
• ข้อ ก.: Zinc ทำหน้าที่จับกับโมเลกุลอินซูลินเพื่อสร้าง hexamer และช่วยสร้างผลึกร่วมกับ protamine ไม่ใช่ cosolvent
• ข้อ ข.: Glycerin ทำหน้าที่ปรับความดันออสโมติก (tonicity adjusting agent) และเป็น stabilizer ไม่ใช่ cosolvent
• ข้อ ง.: Protamine sulfate เป็นโปรตีนประจุบวกที่จับกับอินซูลินเพื่อชะลอการปลดปล่อยยา (retarding agent) ไม่ใช่ solubilizer
• ข้อ จ.: Dibasic sodium phosphate ทำหน้าที่เป็น buffering agent ควบคุม pH ของตำรับ ไม่ใช่ emulsifier</t>
        </is>
      </c>
      <c r="K76" s="78" t="inlineStr">
        <is>
          <t>Sterile Suspensions Formulation</t>
        </is>
      </c>
      <c r="L76" s="78" t="inlineStr">
        <is>
          <t>Excipients in Isophane NPH Insulin (m-Cresol as Preservative)</t>
        </is>
      </c>
      <c r="M76" s="62" t="inlineStr">
        <is>
          <t>ยาก</t>
        </is>
      </c>
      <c r="N76" s="62" t="inlineStr">
        <is>
          <t>ข้อสอบเก่า</t>
        </is>
      </c>
      <c r="O76" s="78" t="inlineStr">
        <is>
          <t>[SOURCE: Pharma Plus เล่มม่วง 2 - ข้อสอบย้อนหลัง PLE-CC1 ปี 2565 ข้อ 69]</t>
        </is>
      </c>
      <c r="P76" s="62" t="n">
        <v>2565</v>
      </c>
    </row>
    <row r="77" ht="409.6" customHeight="1" s="49"/>
    <row r="78" ht="409.6" customHeight="1" s="49"/>
    <row r="79" ht="409.6" customHeight="1" s="49"/>
    <row r="80" ht="24" customHeight="1" s="49"/>
    <row r="81" ht="24" customHeight="1" s="49"/>
    <row r="82" ht="24" customHeight="1" s="49"/>
    <row r="83" ht="24" customHeight="1" s="49"/>
    <row r="84" ht="13.2" customHeight="1" s="49"/>
    <row r="85" ht="13.2" customHeight="1" s="49"/>
  </sheetData>
  <mergeCells count="1">
    <mergeCell ref="A1:F1"/>
  </mergeCell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Q11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2</t>
        </is>
      </c>
      <c r="B3" s="88" t="inlineStr">
        <is>
          <t>ความท้าทายในการควบคุมคุณภาพยา biologics เทียบกับ small molecules drug</t>
        </is>
      </c>
      <c r="C3" s="100" t="n"/>
      <c r="D3" s="88" t="inlineStr">
        <is>
          <t>biologics โครงสร้างซับซ้อนและไวต่อสภาพแวดล้อม เช่น pH ความร้อน</t>
        </is>
      </c>
      <c r="E3" s="88" t="inlineStr">
        <is>
          <t>biologics มีสูตรเคมีที่ง่ายต่อการสังเคราะห์มากกว่า</t>
        </is>
      </c>
      <c r="F3" s="88" t="inlineStr">
        <is>
          <t>Small molecules ต้องเก็บในตู้เย็น</t>
        </is>
      </c>
      <c r="G3" s="88" t="inlineStr">
        <is>
          <t>Small molecules มีผลข้างเคียงมากกว่า</t>
        </is>
      </c>
      <c r="H3" s="88" t="inlineStr">
        <is>
          <t>Biologics ละลายในน ้าง่ายกว่า</t>
        </is>
      </c>
      <c r="I3" s="119" t="inlineStr">
        <is>
          <t>1</t>
        </is>
      </c>
      <c r="J3" s="88" t="inlineStr">
        <is>
          <t>✅ คำตอบที่ถูกต้อง: ข้อ ก. biologics โครงสร้างซับซ้อนและไวต่อสภาพแวดล้อม เช่น pH ความร้อน
💡 Background:
เภสัชภัณฑ์ชีววัตถุและเทคโนโลยีชีวภาพ (Biotechnology &amp; Biopharmaceuticals) วัคซีน โมโนโคลนอลแอนติบอดี (mAbs) โปรตีนบำบัด และการเก็บรักษา Cold chain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(biologics โครงสร้างซับซ้อนและไวต่อสภาพแวดล้อม เช่น pH ความร้อน): biologics โครงสร้างซับซ้อนและไวต่อสภาพแวดล้อม เช่น pH ความร้อน ไม่ตรงกับข้อบ่งใช้หรือกลไกการออกฤทธิ์ที่ถูกต้องตาม ICH Q5A-Q5E / WHO Guidelines for Biological Products
• ข้อ ค. (biologics มีสูตรเคมีที่ง่ายต่อการสังเคราะห์มากกว่า): biologics มีสูตรเคมีที่ง่ายต่อการสังเคราะห์มากกว่า ไม่ตรงกับข้อบ่งใช้หรือกลไกการออกฤทธิ์ที่ถูกต้องตาม ICH Q5A-Q5E / WHO Guidelines for Biological Products
• ข้อ ง. (Small molecules ต้องเก็บในตู้เย็น): Small molecules ต้องเก็บในตู้เย็น ไม่ตรงกับข้อบ่งใช้หรือกลไกการออกฤทธิ์ที่ถูกต้องตาม ICH Q5A-Q5E / WHO Guidelines for Biological Products
• ข้อ จ. (Small molecules มีผลข้างเคียงมากกว่า): Small molecules มีผลข้างเคียงมากกว่า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100" t="n"/>
      <c r="L3" s="88" t="inlineStr">
        <is>
          <t>Recombinant DNA</t>
        </is>
      </c>
      <c r="M3" s="100" t="inlineStr">
        <is>
          <t>Biotech Products</t>
        </is>
      </c>
      <c r="N3" s="88" t="inlineStr">
        <is>
          <t>แบบฝึกหัด PLE-CC 1 ข้อ 35</t>
        </is>
      </c>
      <c r="O3" s="100" t="inlineStr">
        <is>
          <t>แบบฝึกหัด</t>
        </is>
      </c>
      <c r="P3" s="100" t="inlineStr">
        <is>
          <t>แบบฝึกหัด</t>
        </is>
      </c>
      <c r="Q3" s="100" t="n"/>
    </row>
    <row r="4" ht="13.2" customHeight="1" s="49">
      <c r="A4" s="119" t="inlineStr">
        <is>
          <t>3</t>
        </is>
      </c>
      <c r="B4" s="88" t="inlineStr">
        <is>
          <t>ตามมาตรฐานเภสัชตำรับสากลและแนวทางการจัดเก็บชีววัตถุ ผลิตภัณฑ์วัคซีนส่วนใหญ่ต้องจัดเก็บในสภาวะอุณหภูมิเย็น (Cold temperature) ซึ่งกำหนดช่วงอุณหภูมิไว้เท่าใด</t>
        </is>
      </c>
      <c r="C4" s="100" t="n"/>
      <c r="D4" s="88" t="inlineStr">
        <is>
          <t>2 ถึง 8 องศาเซลเซียส</t>
        </is>
      </c>
      <c r="E4" s="88" t="inlineStr">
        <is>
          <t>-20 ถึง -10 องศาเซลเซียส (Freezer)</t>
        </is>
      </c>
      <c r="F4" s="88" t="inlineStr">
        <is>
          <t>8 ถึง 15 องศาเซลเซียส (Cool)</t>
        </is>
      </c>
      <c r="G4" s="88" t="inlineStr">
        <is>
          <t>15 ถึง 25 องศาเซลเซียส (Controlled room temperature)</t>
        </is>
      </c>
      <c r="H4" s="88" t="inlineStr">
        <is>
          <t>25 ถึง 30 องศาเซลเซียส (Warm)</t>
        </is>
      </c>
      <c r="I4" s="119" t="n">
        <v>1</v>
      </c>
      <c r="J4" s="88" t="inlineStr">
        <is>
          <t>✅ คำตอบที่ถูกต้อง: ข้อ ก. 2 ถึง 8 องศาเซลเซียส
💡 Background:
วัคซีนและผลิตภัณฑ์ชีววัตถุเป็นสารชีวโมเลกุลประเภทโปรตีนที่ไวต่อความร้อน (Thermolabile) การควบคุมระบบลูกโซ่ความเย็น (Cold chain system) ตลอดกระบวนการขนส่งและจัดเก็บเป็นสิ่งสำคัญยิ่งในการรักษาความแรงและประสิทธิภาพของวัคซีน
🎯 ทำไมข้อนี้ถึงถูก:
ตามเภสัชตำรับ USP และแนวทางขององค์การอนามัยโลก (WHO) กำหนดให้อุณหภูมิเย็น (Cold temperature) สำหรับการจัดเก็บวัคซีนส่วนใหญ่อยู่ที่ 2 ถึง 8 องศาเซลเซียส (36 ถึง 46 องศาฟาเรนไฮต์) และต้องไม่ให้วัคซีนสัมผัสความเย็นจัดจนแข็งตัว (Freezing) โดยเฉพาะวัคซีนที่มีสารเสริมฤทธิ์กลุ่มเกลืออะลูมิเนียม
🔍 ข้ออื่นผิดเพราะอะไร:
• ข้อ ข. (-20 ถึง -10 องศาเซลเซียส): เป็นอุณหภูมิแช่แข็ง (Freezer) ใช้สำหรับวัคซีนบางชนิด เช่น OPV, Varicella, MMR (เก็บได้ทั้งแช่เย็นและแช่แข็ง)
• ข้อ ค. (8 ถึง 15 องศาเซลเซียส): คือช่วงอุณหภูมิ Cool ตามนิยามเภสัชตำรับ ซึ่งสูงเกินไปสำหรับวัคซีนส่วนใหญ่
• ข้อ ง. (15 ถึง 25 องศาเซลเซียส): คืออุณหภูมิห้องควบคุม (Controlled room temperature)
• ข้อ จ. (25 ถึง 30 องศาเซลเซียส): คืออุณหภูมิอุ่น (Warm)
📖 Guideline อ้างอิง:
United States Pharmacopeia USP &lt;659&gt; Packaging and Storage Requirements &amp; CDC Vaccine Storage and Handling Toolkit
📌 จุดจำก่อนสอบ:
• Cold temperature (จัดเก็บวัคซีนส่วนใหญ่): 2 - 8 องศาเซลเซียส
• ห้ามแช่แข็ง (Do NOT freeze) วัคซีนที่มี Adjuvant: DTP, HepB, Hib, Td, HPV, PCV (เพราะสารเสริมฤทธิ์จะตกตะกอนเกาะกลุ่ม เสียสภาพ)</t>
        </is>
      </c>
      <c r="K4" s="100" t="n"/>
      <c r="L4" s="88" t="inlineStr">
        <is>
          <t>Recombinant DNA</t>
        </is>
      </c>
      <c r="M4" s="100" t="inlineStr">
        <is>
          <t>Biotech Products</t>
        </is>
      </c>
      <c r="N4" s="88" t="inlineStr">
        <is>
          <t>PLE-CC1 ปี 2566 Day 1 ข้อ 39</t>
        </is>
      </c>
      <c r="O4" s="100" t="inlineStr">
        <is>
          <t>ข้อสอบจริง</t>
        </is>
      </c>
      <c r="P4" s="100" t="inlineStr">
        <is>
          <t>ปี 2566</t>
        </is>
      </c>
      <c r="Q4" s="100" t="n"/>
    </row>
    <row r="5" ht="13.2" customHeight="1" s="49">
      <c r="A5" s="119" t="inlineStr">
        <is>
          <t>4</t>
        </is>
      </c>
      <c r="B5" s="88" t="inlineStr">
        <is>
          <t>ผู้ป่วยถูกสุนัขกัดมีแผลเลือดออกชัดเจนที่มือและมีบาดแผลถลอก โดยได้รับการกดห้ามเลือดไว้แล้วมาขอคำปรึกษาที่ห้องยา การประเมินระดับความเสี่ยงของบาดแผลและแนวทางการจัดการวัคซีนพิษสุนัขบ้าและอิมมูโนโกลบูลิน (Rabies PEP) ข้อใดถูกต้อง</t>
        </is>
      </c>
      <c r="C5" s="100" t="n"/>
      <c r="D5" s="88" t="inlineStr">
        <is>
          <t>บาดแผลระดับที่ 3 (Category III) ต้องล้างแผล ฉีดวัคซีนป้องกันพิษสุนัขบ้า ควบคู่กับ Rabies Immunoglobulin (RIG) ทันที</t>
        </is>
      </c>
      <c r="E5" s="88" t="inlineStr">
        <is>
          <t>บาดแผลระดับที่ 2 (Category II) ล้างแผลและฉีดเฉพาะวัคซีนป้องกันพิษสุนัขบ้า ไม่ต้องให้ RIG</t>
        </is>
      </c>
      <c r="F5" s="88" t="inlineStr">
        <is>
          <t>บาดแผลระดับที่ 1 (Category I) ล้างแผลและสังเกตอาการ ไม่ต้องให้วัคซีน</t>
        </is>
      </c>
      <c r="G5" s="88" t="inlineStr">
        <is>
          <t>บาดแผลระดับที่ 3 ต้องให้เฉพาะ Rabies Immunoglobulin (RIG) เท่านั้นโดยไม่ต้องฉีดวัคซีน</t>
        </is>
      </c>
      <c r="H5" s="88" t="inlineStr">
        <is>
          <t>บาดแผลระดับที่ 2 ต้องให้เฉพาะ Tetanus toxoid โดยไม่ต้องฉีดวัคซีนพิษสุนัขบ้า</t>
        </is>
      </c>
      <c r="I5" s="119" t="n">
        <v>1</v>
      </c>
      <c r="J5" s="88" t="inlineStr">
        <is>
          <t>✅ คำตอบที่ถูกต้อง: ข้อ ก. บาดแผลระดับที่ 3 (Category III) ต้องล้างแผล ฉีดวัคซีนป้องกันพิษสุนัขบ้า ควบคู่กับ Rabies Immunoglobulin (RIG) ทันที
💡 Background:
แนวทางเวชปฏิบัติการป้องกันโรคพิษสุนัขบ้าหลังสัมผัสโรค (Rabies Post-Exposure Prophylaxis: PEP) แบ่งระดับความรุนแรงของบาดแผลเป็น 3 ระดับ (Category I, II, III) เพื่อกำหนดแนวทางการรักษาที่ถูกต้อง
🎯 ทำไมข้อนี้ถึงถูก:
บาดแผลถูกสุนัขกัดจนมีเลือดออกชัดเจนจัดเป็น Category III (Severe exposure) ซึ่งจำเป็นต้องได้รับการล้างแผลด้วยน้ำและสบู่อย่างทั่วถึง ฉีดวัคซีนป้องกันโรคพิษสุนัขบ้า (Rabies vaccine) ตามตาราง และต้องให้ Rabies Immunoglobulin (RIG) แทรกซึมรอบบาดแผลทุกแผลทันทีในวันแรก
🔍 ข้ออื่นผิดเพราะอะไร:
• ข้อ ข. Category II: คือแผลถลอกไม่มีเลือดออก หรือสัตว์เลียผิวหนังที่มีรอยถลอก ให้เฉพาะวัคซีน ไม่ต้องให้ RIG
• ข้อ ค. Category I: คือการสัมผัสหรือให้อาหารสัตว์ สัตว์เลียผิวหนังปกติ ไม่ต้องให้วัคซีน
• ข้อ ง. ให้เฉพาะ RIG โดยไม่ฉีดวัคซีน: ผิดมหันต์ เพราะ RIG ให้ภูมิคุ้มกันชั่วคราวเพียงช่วงแรก ต้องมีวัคซีนสร้างภูมิต้านทานระยะยาว
• ข้อ จ. ให้เฉพาะ Tetanus toxoid: ผิด เพราะมีความเสี่ยงต่อโรคพิษสุนัขบ้าซึ่งมีอัตราตาย 100% ต้องได้รับ PEP พิษสุนัขบ้าด้วยเสมอ
📖 Guideline อ้างอิง:
แนวทางเวชปฏิบัติการป้องกันและรักษาโรคพิษสุนัขบ้า กรมควบคุมโรค กระทรวงสาธารณสุข &amp; WHO Rabies PEP Guidelines
📌 จุดจำก่อนสอบ:
Category III: มีเลือดออก ชอนลึก สัตว์ป่ากัด เลียเยื่อเมือก -&gt; ต้องล้างแผล + Rabies Vaccine + RIG</t>
        </is>
      </c>
      <c r="K5" s="100" t="n"/>
      <c r="L5" s="88" t="inlineStr">
        <is>
          <t>Recombinant DNA</t>
        </is>
      </c>
      <c r="M5" s="100" t="inlineStr">
        <is>
          <t>Biotech Products</t>
        </is>
      </c>
      <c r="N5" s="88" t="inlineStr">
        <is>
          <t>PLE-CC1 ปี 2566 Day 1 ข้อ 3</t>
        </is>
      </c>
      <c r="O5" s="100" t="inlineStr">
        <is>
          <t>ข้อสอบจริง</t>
        </is>
      </c>
      <c r="P5" s="100" t="inlineStr">
        <is>
          <t>ปี 2566</t>
        </is>
      </c>
      <c r="Q5" s="100" t="n"/>
    </row>
    <row r="6" ht="13.2" customHeight="1" s="49">
      <c r="A6" s="119" t="inlineStr">
        <is>
          <t>5</t>
        </is>
      </c>
      <c r="B6" s="88" t="inlineStr">
        <is>
          <t>ผู้ป่วยถูกสุนัขจรจัดกัดโดยมีบาดแผลเลือดออกที่บริเวณน่อง (Category III exposure) ข้อใดกล่าวถูกต้องที่สุดเกี่ยวกับการให้ Rabies Immunoglobulin (RIG)</t>
        </is>
      </c>
      <c r="C6" s="100" t="n"/>
      <c r="D6" s="88" t="inlineStr">
        <is>
          <t>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t>
        </is>
      </c>
      <c r="E6" s="88" t="inlineStr">
        <is>
          <t>ให้ฉีด RIG เข้ากล้ามเนื้อบริเวณสะโพกเพียงตำแหน่งเดียวโดยไม่ต้องฉีดรอบแผล</t>
        </is>
      </c>
      <c r="F6" s="88" t="inlineStr">
        <is>
          <t>สามารถฉีด RIG ผสมรวมในเข็มเดียวกับวัคซีนป้องกันพิษสุนัขบ้าได้เพื่อลดจำนวนครั้งในการฉีด</t>
        </is>
      </c>
      <c r="G6" s="88" t="inlineStr">
        <is>
          <t>หากฉีดวัคซีนเข็มแรกไปแล้วเกินกว่า 7 วัน ยังคงสามารถเริ่มให้ RIG ย้อนหลังได้</t>
        </is>
      </c>
      <c r="H6" s="88" t="inlineStr">
        <is>
          <t>ขนาดยาของ ERIG (Equine) และ HRIG (Human) ใช้ขนาดเท่ากันคือ 20 IU/kg</t>
        </is>
      </c>
      <c r="I6" s="119" t="n">
        <v>1</v>
      </c>
      <c r="J6" s="88" t="inlineStr">
        <is>
          <t>✅ คำตอบที่ถูกต้อง: ข้อ ก. 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
💡 Background:
การป้องกันโรคพิษสุนัขบ้าหลังสัมผัสโรค (Rabies Post-Exposure Prophylaxis: PEP) ในระดับสัมผัสที่ 3 (Category III: แผลมีเลือดออกหรือถูกเลียเยื่อบุ) ต้องให้ทั้ง Rabies Vaccine และ Rabies Immunoglobulin (RIG) เพื่อให้ภูมิคุ้มกันแบบ Passive protection ทันทีในระหว่างที่ร่างกายกำลังสร้างแอนติบอดี
🎯 ทำไมข้อนี้ถึงถูก:
หลักการให้ RIG ต้องฉีดแทรกซึม (Infiltrate) ลึกลงไปในเนื้อเยื่อรอบๆ บาดแผลทุกแผลให้ได้มากที่สุด เพื่อทำลายไวรัสเฉพาะที่ หากมีปริมาณยาเหลือจากการฉีดรอบแผล ให้ฉีดเข้ากล้ามเนื้อในตำแหน่งที่อยู่ห่างจากตำแหน่งที่ฉีดวัคซีนป้องกันพิษสุนัขบ้า เช่น ฉีดวัคซีนที่แขนซ้าย และฉีด RIG ส่วนที่เหลือที่ต้นขาขวา
🔍 ข้ออื่นผิดเพราะอะไร:
• ข้อ ข.: การฉีดเข้ากล้ามเพียงจุดเดียวโดยไม่ฉีดรอบแผล ประสิทธิภาพในการทำลายเชื้อไวรัสเฉพาะที่จะลดลงอย่างมาก
• ข้อ ค.: ห้ามผสม RIG และวัคซีนในกระบอกฉีดยาเดียวกัน หรือฉีดในตำแหน่งกายวิภาคเดียวกัน เพราะแอนติบอดีใน RIG จะไปจับและทำลายแอนติเจนในวัคซีน
• ข้อ ง.: ห้ามให้ RIG เกินกว่าวันที่ 7 หลังได้รับวัคซีนเข็มแรก (Day 7) เพราะร่างกายเริ่มสร้าง Active antibody ของตนเองแล้ว การให้ RIG จะไปกดภูมิคุ้มกัน
• ข้อ จ.: ขนาดยาต่างกัน: HRIG ใช้ 20 IU/kg ส่วน ERIG ใช้ 40 IU/kg
📖 Guideline อ้างอิง:
แนวทางเวชปฏิบัติการป้องกันโรคพิษสุนัขบ้า พ.ศ. 2561 (กรมควบคุมโรค กระทรวงสาธารณสุข) &amp; WHO Rabies Vaccines and Immunoglobulins: WHO Position Paper
📌 จุดจำก่อนสอบ:
• Category III (แผลเลือดออก/เลียเยื่อบุ) = ล้างแผล + Vaccine + RIG
• ขนาดยา RIG: HRIG = 20 IU/kg, ERIG = 40 IU/kg
• ห้ามให้ RIG เกิน Day 7 หลังเริ่มฉีดวัคซีนเข็มแรก</t>
        </is>
      </c>
      <c r="K6" s="100" t="n"/>
      <c r="L6" s="88" t="inlineStr">
        <is>
          <t>Recombinant DNA</t>
        </is>
      </c>
      <c r="M6" s="100" t="inlineStr">
        <is>
          <t>Biotech Products</t>
        </is>
      </c>
      <c r="N6" s="88" t="inlineStr">
        <is>
          <t>PLE-CC1 ปี 2566 Day 1 ข้อ 2</t>
        </is>
      </c>
      <c r="O6" s="100" t="inlineStr">
        <is>
          <t>ข้อสอบจริง</t>
        </is>
      </c>
      <c r="P6" s="100" t="inlineStr">
        <is>
          <t>ปี 2566</t>
        </is>
      </c>
      <c r="Q6" s="100" t="n"/>
    </row>
    <row r="7" ht="13.2" customHeight="1" s="49">
      <c r="A7" s="119" t="inlineStr">
        <is>
          <t>6</t>
        </is>
      </c>
      <c r="B7" s="88" t="inlineStr">
        <is>
          <t>ข้อใดกล่าวไม่ถูกต้องเกี่ยวกับการบริหาร Rabies Immunoglobulin (RIG) ในผู้สัมผัสโรคพิษสุนัขบ้าระดับที่ 3 (Category III Exposure)</t>
        </is>
      </c>
      <c r="C7" s="100" t="n"/>
      <c r="D7" s="88" t="inlineStr">
        <is>
          <t>หากไม่สามารถฉีด RIG ในวันแรกได้ สามารถฉีดตามหลังวัคซีนเข็มแรกได้ตลอดเวลาจนกระทั่งฉีดวัคซีนครบทุกเข็ม</t>
        </is>
      </c>
      <c r="E7" s="88" t="inlineStr">
        <is>
          <t>ขนาดการให้ ERIG (Equine RIG) คือ 40 IU/kg และ HRIG (Human RIG) คือ 20 IU/kg</t>
        </is>
      </c>
      <c r="F7" s="88" t="inlineStr">
        <is>
          <t>ต้องฉีด RIG แทรกซึมเข้าในและรอบบาดแผลทุกแผลให้มากที่สุดเท่าที่จะทำได้</t>
        </is>
      </c>
      <c r="G7" s="88" t="inlineStr">
        <is>
          <t>ปริมาณ RIG ที่เหลือจากการฉีดรอบแผลให้ฉีดเข้ากล้ามเนื้อในตำแหน่งที่ห่างจากตำแหน่งที่ฉีดวัคซีน</t>
        </is>
      </c>
      <c r="H7" s="88" t="inlineStr">
        <is>
          <t>ห้ามผสม RIG ในกระบอกฉีดยาเดียวกับวัคซีนป้องกันโรคพิษสุนัขบ้า</t>
        </is>
      </c>
      <c r="I7" s="119" t="n">
        <v>1</v>
      </c>
      <c r="J7" s="88" t="inlineStr">
        <is>
          <t>✅ คำตอบที่ถูกต้อง: ข้อ ก. หากไม่สามารถฉีด RIG ในวันแรกได้ สามารถฉีดตามหลังวัคซีนเข็มแรกได้ตลอดเวลาจนกระทั่งฉีดวัคซีนครบทุกเข็ม
💡 Background:
Rabies Immunoglobulin (RIG) เป็น passive immunization ที่ช่วยลบล้างเชื้อไวรัสพิษสุนัขบ้าที่บาดแผลทันทีก่อนที่ร่างกายจะสร้าง antibody จากวัคซีน
🎯 ทำไมข้อนี้ถึงถูก:
ข้อความในข้อ ก. ไม่ถูกต้อง เนื่องจากตามแนวทางเวชปฏิบัติ หากไม่สามารถให้ RIG ในวันแรก (Day 0) พร้อมวัคซีนได้ สามารถให้ย้อนหลังได้ไม่เกิน วันที่ 7 (Day 7) หลังฉีดวัคซีนเข็มแรกเท่านั้น เพราะหลังจากวันที่ 7 ร่างกายผู้ป่วยจะเริ่มสร้าง Active neutralizing antibodies เองแล้ว การให้ RIG หลังจากนั้นอาจไปรบกวนหรือยับยั้งการสร้างภูมิคุ้มกันของวัคซีน
🔍 ข้ออื่นผิดเพราะอะไร:
• ข้อ ข. ขนาดยา ERIG 40 IU/kg และ HRIG 20 IU/kg: เป็นขนาดมาตรฐานที่ถูกต้องตามสากล
• ข้อ ค. ต้องฉีด RIG แทรกซึมรอบบาดแผลทุกแผลให้มากที่สุด: ถูกต้อง เพื่อกำจัดเชื้อไวรัสในบริเวณรอยโรค
• ข้อ ง. ปริมาณ RIG ที่เหลือจากการฉีดรอบแผลให้ฉีดเข้ากล้ามเนื้อในตำแหน่งที่ห่างจากตำแหน่งที่ฉีดวัคซีน: ถูกต้อง เพื่อไม่ให้รบกวนกัน
• ข้อ จ. ห้ามผสม RIG ในกระบอกฉีดยาเดียวกับวัคซีน: ถูกต้อง ต้องแยกไซริงค์และตำแหน่งฉีดคนละจุด
📖 Guideline อ้างอิง:
แนวทางเวชปฏิบัติโรคพิษสุนัขบ้า สถานเสาวภา สภากาชาดไทย และ กรมควบคุมโรค กระทรวงสาธารณสุข
📌 จุดจำก่อนสอบ:
RIG ให้ได้ช้าสุด ไม่เกินวันที่ 7 หลังวัคซีนเข็มแรก (Day 7 window); ขนาดยา HRIG = 20 IU/kg, ERIG = 40 IU/kg</t>
        </is>
      </c>
      <c r="K7" s="100" t="n"/>
      <c r="L7" s="88" t="inlineStr">
        <is>
          <t>Recombinant DNA</t>
        </is>
      </c>
      <c r="M7" s="100" t="inlineStr">
        <is>
          <t>Biotech Products</t>
        </is>
      </c>
      <c r="N7" s="88" t="inlineStr">
        <is>
          <t>PLE-CC1 ปี 2566 Day 1 ข้อ 5</t>
        </is>
      </c>
      <c r="O7" s="100" t="inlineStr">
        <is>
          <t>ข้อสอบจริง</t>
        </is>
      </c>
      <c r="P7" s="100" t="inlineStr">
        <is>
          <t>ปี 2566</t>
        </is>
      </c>
      <c r="Q7" s="100" t="n"/>
    </row>
    <row r="8" ht="13.2" customHeight="1" s="49">
      <c r="A8" s="119" t="inlineStr">
        <is>
          <t>7</t>
        </is>
      </c>
      <c r="B8" s="88" t="inlineStr">
        <is>
          <t>ในการให้ Rabies Post-Exposure Prophylaxis (PEP) ร่วมกับ Rabies Immunoglobulin (RIG) ในผู้ป่วยที่ได้รับบาดเจ็บระดับ Category III ข้อใดถูกต้องที่สุดเกี่ยวกับระยะเวลาและข้อกำหนดในการบริหาร RIG</t>
        </is>
      </c>
      <c r="C8" s="100" t="n"/>
      <c r="D8" s="88" t="inlineStr">
        <is>
          <t>ควรให้ RIG พร้อมกับวัคซีนเข็มแรก (Day 0) แต่หากไม่มีให้ได้ช้าสุดไม่เกินวันที่ 7 (Day 7) หลังเริ่มวัคซีน</t>
        </is>
      </c>
      <c r="E8" s="88" t="inlineStr">
        <is>
          <t>สามารถให้ RIG วันใดก็ได้ตราบเท่าที่ผู้ป่วยยังไม่เริ่มมีอาการของโรคพิษสุนัขบ้า</t>
        </is>
      </c>
      <c r="F8" s="88" t="inlineStr">
        <is>
          <t>ควรฉีด RIG เข้าที่บริเวณรอบบาดแผลและฉีดวัคซีนเข้าในตำแหน่งแผลเดียวกันเพื่อเพิ่มประสิทธิภาพ</t>
        </is>
      </c>
      <c r="G8" s="88" t="inlineStr">
        <is>
          <t>ผู้ที่เคยได้รับวัคซีนป้องกันโรคพิษสุนัขบ้าครบชุดมาก่อนอย่างถูกต้อง ยังคงต้องได้รับ RIG ซ้ำทุกครั้งที่ถูกกัด</t>
        </is>
      </c>
      <c r="H8" s="88" t="inlineStr">
        <is>
          <t>หากปริมาณ RIG ไม่เพียงพอต่อการฉีดรอบแผล สามารถเจือจางด้วย Sterile Water for Injection ในอัตราส่วน 1:100</t>
        </is>
      </c>
      <c r="I8" s="119" t="n">
        <v>1</v>
      </c>
      <c r="J8" s="88" t="inlineStr">
        <is>
          <t>✅ คำตอบที่ถูกต้อง: ข้อ ก. ควรให้ RIG พร้อมกับวัคซีนเข็มแรก (Day 0) แต่หากไม่มีให้ได้ช้าสุดไม่เกินวันที่ 7 (Day 7) หลังเริ่มวัคซีน
💡 Background:
ช่วงเวลาและเทคนิคการบริหาร Rabies Immunoglobulin (RIG) มีความสำคัญอย่างยิ่งต่อความปลอดภัยและประสิทธิผลในการป้องกันโรคพิษสุนัขบ้า
🎯 ทำไมข้อนี้ถึงถูก:
การบริหาร RIG ที่ถูกต้องตามมาตรฐานคือ ให้พร้อมกับการฉีดวัคซีนป้องกันโรคพิษสุนัขบ้าเข็มแรกในวันแรก (Day 0) แต่หากสถานพยาบาลไม่มี RIG หรือจัดหาไม่ทัน สามารถให้ย้อนหลังได้ไม่เกินวันที่ 7 หลังเริ่มฉีดวัคซีนเข็มแรก
🔍 ข้ออื่นผิดเพราะอะไร:
• ข้อ ข. ให้วันใดก็ได้จนกว่าจะมีอาการ: ผิด หากผู้ป่วยเริ่มมีอาการของโรคพิษสุนัขบ้าแล้ว RIG จะไม่ได้ผล และห้ามให้หลัง Day 7
• ข้อ ค. ฉีด RIG และวัคซีนเข้าตำแหน่งเดียวกัน: ผิด ต้องฉีดคนละตำแหน่งเพื่อป้องกัน RIG ไปจับทำลายแอนติเจนในวัคซีน
• ข้อ ง. ผู้ที่เคยฉีดวัคซีนครบชุดมาก่อนต้องได้ RIG ซ้ำ: ผิด ผู้ที่เคยได้รับวัคซีนครบชุดมาก่อนจะได้รับเฉพาะ Booster vaccine 1-2 เข็ม โดยไม่ต้องให้ RIG ซ้ำอีก
• ข้อ จ. เจือจางด้วย Sterile Water for Injection: ผิด หากจำเป็นต้องเจือจางเพื่อเพิ่มปริมาตรให้ทั่วทุกแผล ให้ใช้ Normal Saline (0.9% NaCl) ห้ามใช้น้ำกลั่นเพราะทำให้เกิดเซลล์แตกและระคายเคือง
📖 Guideline อ้างอิง:
WHO Rabies Post-Exposure Prophylaxis Guidelines &amp; สถานเสาวภา สภากาชาดไทย
📌 จุดจำก่อนสอบ:
ผู้เคยได้รับวัคซีนครบมาก่อน (Previously immunized) -&gt; ฉีดกระตุ้นเฉพาะวัคซีน (Booster) ไม่ต้องให้ RIG</t>
        </is>
      </c>
      <c r="K8" s="100" t="n"/>
      <c r="L8" s="88" t="inlineStr">
        <is>
          <t>Recombinant DNA</t>
        </is>
      </c>
      <c r="M8" s="100" t="inlineStr">
        <is>
          <t>Biotech Products</t>
        </is>
      </c>
      <c r="N8" s="88" t="inlineStr">
        <is>
          <t>PLE-CC1 ปี 2566 Day 1 ข้อ 2</t>
        </is>
      </c>
      <c r="O8" s="100" t="inlineStr">
        <is>
          <t>ข้อสอบจริง</t>
        </is>
      </c>
      <c r="P8" s="100" t="inlineStr">
        <is>
          <t>ปี 2566</t>
        </is>
      </c>
      <c r="Q8" s="100" t="n"/>
    </row>
    <row r="9" ht="13.2" customHeight="1" s="49">
      <c r="A9" s="119" t="inlineStr">
        <is>
          <t>8</t>
        </is>
      </c>
      <c r="B9" s="88" t="inlineStr">
        <is>
          <t>ผู้ป่วยโรคปอดอุดกั้นเรื้อรัง (COPD) อายุ 65 ปี ควรได้รับการฉีดวัคซีนเพื่อป้องกันโรคปอดอักเสบจากเชื้อ Streptococcus pneumoniae ด้วยวัคซีนชนิดใดตามแนวทางเวชปฏิบัติปัจจุบัน</t>
        </is>
      </c>
      <c r="C9" s="100" t="n"/>
      <c r="D9" s="88" t="inlineStr">
        <is>
          <t>Pneumococcal conjugate vaccine (PCV20) เข็มเดียว หรือ PCV15 ตามด้วย PPSV23 อีก 1 ปีถัดมา</t>
        </is>
      </c>
      <c r="E9" s="88" t="inlineStr">
        <is>
          <t>PPSV23 เข็มเดียวตลอดชีวิต</t>
        </is>
      </c>
      <c r="F9" s="88" t="inlineStr">
        <is>
          <t>PCV13 เข็มเดียวโดยไม่ต้องตามด้วยวัคซีนอื่น</t>
        </is>
      </c>
      <c r="G9" s="88" t="inlineStr">
        <is>
          <t>ฉีดวัคซีน PPSV23 ซ้ำทุกปีพร้อมกับวัคซีนไข้หวัดใหญ่</t>
        </is>
      </c>
      <c r="H9" s="88" t="inlineStr">
        <is>
          <t>ไม่ต้องฉีดวัคซีนป้องกันปอดอักเสบในผู้ป่วย COPD หากไม่มีภาวะภูมิคุ้มกันบกพร่อง</t>
        </is>
      </c>
      <c r="I9" s="119" t="n">
        <v>1</v>
      </c>
      <c r="J9" s="88" t="inlineStr">
        <is>
          <t>✅ คำตอบที่ถูกต้อง: ข้อ ก. Pneumococcal conjugate vaccine (PCV20) เข็มเดียว หรือ PCV15 ตามด้วย PPSV23 อีก 1 ปีถัดมา
💡 Background:
Streptococcus pneumoniae เป็นเชื้อก่อโรคสำคัญของภาวะปอดอักเสบติดเชื้อในชุมชน (CAP) และการกำเริบเฉียบพลันในผู้ป่วยโรคปอดอุดกั้นเรื้อรัง (COPD) และผู้สูงอายุตั้งแต่ 65 ปีขึ้นไป
🎯 ทำไมข้อนี้ถึงถูก:
ตามแนวทางเวชปฏิบัติของ ACIP/CDC และสมาคมโรคติดเชื้อแห่งประเทศไทย แนะนำให้ผู้ใหญ่ที่มีอายุตั้งแต่ 65 ปีขึ้นไป หรือผู้ที่มีโรคเรื้อรัง (เช่น COPD, หอบหืด, เบาหวาน, โรคหัวใจ) ฉีดวัคซีนป้องกันปอดอักเสบด้วยสูตร:
1. ฉีด PCV20 (Pneumococcal 20-valent Conjugate Vaccine) เพียงเข็มเดียว หรือ
2. ฉีด PCV15 แล้วตามด้วย PPSV23 ในอีก 1 ปีถัดมา
🔍 ข้ออื่นผิดเพราะอะไร:
• ข้อ ข. และ ค.: การฉีด PPSV23 หรือ PCV13 เดี่ยวๆ ไม่ครอบคลุมสายพันธุ์เพียงพอและไม่ได้เป็นสูตรแนะนำเดี่ยวในแนวทางปัจจุบัน
• ข้อ ง.: PPSV23 ไม่ฉีดซ้ำทุกปี การฉีดซ้ำบ่อยเกินไปทำให้เกิดภาวะ Hyporesponsiveness (Immunological tolerance)
• ข้อ จ.: ผู้ป่วย COPD จัดเป็นกลุ่มเสี่ยงสูง (Chronic medical condition) มีข้อบ่งชี้ชัดเจนในการฉีดวัคซีน
📖 Guideline อ้างอิง:
ACIP Pneumococcal Vaccine Recommendations (CDC/MMWR 2022) &amp; แนวทางการให้วัคซีนป้องกันโรคปอดอักเสบในผู้ใหญ่ (สมาคมโรคติดเชื้อแห่งประเทศไทย)
📌 จุดจำก่อนสอบ:
• Pneumococcal vaccine ในผู้ใหญ่ &gt;= 65 ปี หรือโรคเรื้อรัง (COPD): PCV20 เข็มเดียว หรือ PCV15 ตามด้วย PPSV23 (ห่างกัน 1 ปี)</t>
        </is>
      </c>
      <c r="K9" s="100" t="n"/>
      <c r="L9" s="88" t="inlineStr">
        <is>
          <t>Recombinant DNA</t>
        </is>
      </c>
      <c r="M9" s="100" t="inlineStr">
        <is>
          <t>Biotech Products</t>
        </is>
      </c>
      <c r="N9" s="88" t="inlineStr">
        <is>
          <t>PLE-CC1 ปี 2566 Day 2 ข้อ 28</t>
        </is>
      </c>
      <c r="O9" s="100" t="inlineStr">
        <is>
          <t>ข้อสอบจริง</t>
        </is>
      </c>
      <c r="P9" s="100" t="inlineStr">
        <is>
          <t>ปี 2566</t>
        </is>
      </c>
      <c r="Q9" s="100" t="n"/>
    </row>
    <row r="10" ht="13.2" customHeight="1" s="49">
      <c r="A10" s="119" t="inlineStr">
        <is>
          <t>9</t>
        </is>
      </c>
      <c r="B10" s="88" t="inlineStr">
        <is>
          <t>วัคซีนป้องกันโรคโควิด-19 ชนิด mRNA (เช่น BNT162b2 ของ Pfizer-BioNTech และ mRNA-1273 ของ Moderna) มีกลไกการออกฤทธิ์กระตุ้นระบบภูมิคุ้มกันของร่างกายอย่างไร</t>
        </is>
      </c>
      <c r="C10" s="100" t="n"/>
      <c r="D10" s="88" t="inlineStr">
        <is>
          <t>นำส่งสายสังเคราะห์ mRNA หุ้มด้วย Lipid Nanoparticles เข้าสู่เซลล์เพื่อแปลรหัสเป็น Spike protein ของไวรัส ไปกระตุ้นทั้ง Neutralizing antibodies และ T-cell mediated immunity</t>
        </is>
      </c>
      <c r="E10" s="88" t="inlineStr">
        <is>
          <t>ใช้เชื้อไวรัส SARS-CoV-2 ที่ถูกทำให้อ่อนฤทธิ์ (Live-attenuated) เพื่อเพิ่มจำนวนในร่างกาย</t>
        </is>
      </c>
      <c r="F10" s="88" t="inlineStr">
        <is>
          <t>ใช้เชื้อไวรัสที่ผ่านการทำให้ตายด้วยสารเคมี (Inactivated virus) กระตุ้นการสร้างแอนติบอดี</t>
        </is>
      </c>
      <c r="G10" s="88" t="inlineStr">
        <is>
          <t>นำส่งยีนผ่านสารพาหะอะดีโนไวรัสที่ไม่แบ่งตัว (Recombinant viral vector)</t>
        </is>
      </c>
      <c r="H10" s="88" t="inlineStr">
        <is>
          <t>เป็นโปรตีนส่วนหนามบริสุทธิ์ (Recombinant protein subunit) ผสมกับสารเสริมฤทธิ์กระตุ้นภูมิคุ้มกัน</t>
        </is>
      </c>
      <c r="I10" s="119" t="n">
        <v>1</v>
      </c>
      <c r="J10" s="88" t="inlineStr">
        <is>
          <t>✅ คำตอบที่ถูกต้อง: ข้อ ก. นำส่งสายสังเคราะห์ mRNA หุ้มด้วย Lipid Nanoparticles เข้าสู่เซลล์เพื่อแปลรหัสเป็น Spike protein ของไวรัส ไปกระตุ้นทั้ง Neutralizing antibodies และ T-cell mediated immunity
💡 Background:
เทคโนโลยีวัคซีนชนิด mRNA เป็นแพลตฟอร์มชีววัตถุสมัยใหม่ที่ใช้ประโยชน์จากกลไกการสร้างโปรตีนตามธรรมชาติของเซลล์ร่างกายมนุษย์ โดยอาศัยอนุภาคไขมันระดับนาโน (Lipid Nanoparticles: LNPs) ช่วยปกป้องสาย mRNA จากการถูกทำลายโดยเอนไซม์ Ribonuclease และช่วยนำส่งเข้าสู่ไซโทพลาซึมของเซลล์
🎯 ทำไมข้อนี้ถึงถูก:
เมื่ออนุภาค LNP-mRNA เข้าสู่เซลล์ ไรโบโซมของร่างกายจะแปลรหัส (Translation) สร้างโปรตีนส่วนหนาม (Spike protein) ของไวรัส SARS-CoV-2 ออกมาจัดแสดงบนผิวเซลล์ผ่าน MHC class I และ MHC class II กระตุ้นทั้งระบบภูมิคุ้มกันชนิดสารน้ำ (Neutralizing antibody จาก B cells) และภูมิคุ้มกันชนิดพึ่งเซลล์ (CD4+ และ CD8+ T cells) ได้อย่างมีประสิทธิภาพ
🔍 ข้ออื่นผิดเพราะอะไร:
• ข้อ ข. (Live-attenuated): วัคซีนโควิด-19 ชนิด mRNA ไม่ใช่เชื้อเป็นอ่อนฤทธิ์ ไม่มีส่วนประกอบของเชื้อไวรัสที่สมบูรณ์
• ข้อ ค. (Inactivated virus): เป็นแพลตฟอร์มของ Sinovac และ Sinopharm
• ข้อ ง. (Viral vector): เป็นแพลตฟอร์มของ AstraZeneca (ChAdOx1) และ Johnson &amp; Johnson (Ad26)
• ข้อ จ. (Protein subunit): เป็นแพลตฟอร์มของ Novavax (NVX-CoV2373)
📖 Guideline อ้างอิง:
WHO SAGE Roadmap for Prioritizing Uses of COVID-19 Vaccines &amp; Principles of Gene Therapy and Molecular Biology (Dipiro Pharmacotherapy)
📌 จุดจำก่อนสอบ:
• mRNA vaccines: LNP หุ้มสาย mRNA -&gt; ไรโบโซมสร้าง Spike protein -&gt; กระตุ้นทั้ง B-cell และ T-cell
• ไม่ผสานเข้ากับ DNA ของโฮสต์ และสาย mRNA สลายตัวภายในไม่กี่วัน</t>
        </is>
      </c>
      <c r="K10" s="100" t="n"/>
      <c r="L10" s="88" t="inlineStr">
        <is>
          <t>Recombinant DNA</t>
        </is>
      </c>
      <c r="M10" s="100" t="inlineStr">
        <is>
          <t>Biotech Products</t>
        </is>
      </c>
      <c r="N10" s="88" t="inlineStr">
        <is>
          <t>PLE-CC1 ปี 2566 Day 2 ข้อ 3</t>
        </is>
      </c>
      <c r="O10" s="100" t="inlineStr">
        <is>
          <t>ข้อสอบจริง</t>
        </is>
      </c>
      <c r="P10" s="100" t="inlineStr">
        <is>
          <t>ปี 2566</t>
        </is>
      </c>
      <c r="Q10" s="100" t="n"/>
    </row>
    <row r="11" ht="13.2" customHeight="1" s="49">
      <c r="A11" s="119" t="inlineStr">
        <is>
          <t>12</t>
        </is>
      </c>
      <c r="B11" s="88" t="inlineStr">
        <is>
          <t>ผู้ป่วยโรคหอบหืด (Asthma) ผู้ใหญ่ ควรได้รับวัคซีนชนิดใดเป็นประจำทุกปี เพื่อลดความเสี่ยงต่อการเกิดภาวะหอบหืดกำเริบเฉียบพลัน (Acute exacerbation)</t>
        </is>
      </c>
      <c r="C11" s="100" t="n"/>
      <c r="D11" s="88" t="inlineStr">
        <is>
          <t>วัคซีนป้องกันโรคไข้หวัดใหญ่ (Inactivated Influenza Vaccine) ปีละ 1 ครั้ง</t>
        </is>
      </c>
      <c r="E11" s="88" t="inlineStr">
        <is>
          <t>วัคซีนป้องกันโรคหัด-คางทูม-หัดเยอรมัน (MMR) ปีละ 1 ครั้ง</t>
        </is>
      </c>
      <c r="F11" s="88" t="inlineStr">
        <is>
          <t>วัคซีนป้องกันโรคพิษสุนัขบ้า (Rabies vaccine) ปีละ 1 ครั้ง</t>
        </is>
      </c>
      <c r="G11" s="88" t="inlineStr">
        <is>
          <t>วัคซีนป้องกันโรคบาดทะยัก (Tetanus toxoid) ปีละ 1 ครั้ง</t>
        </is>
      </c>
      <c r="H11" s="88" t="inlineStr">
        <is>
          <t>วัคซีนป้องกันโรคอีสุกอีใส (Varicella vaccine) ปีละ 1 ครั้ง</t>
        </is>
      </c>
      <c r="I11" s="119" t="n">
        <v>1</v>
      </c>
      <c r="J11" s="88" t="inlineStr">
        <is>
          <t>✅ คำตอบที่ถูกต้อง: ข้อ ก. วัคซีนป้องกันโรคไข้หวัดใหญ่ (Inactivated Influenza Vaccine) ปีละ 1 ครั้ง
💡 Background:
การติดเชื้อไวรัสในระบบทางเดินหายใจ โดยเฉพาะเชื้อไข้หวัดใหญ่ (Influenza virus) เป็นสาเหตุสำคัญอันดับต้นๆ ที่กระตุ้นให้เกิดภาวะหลอดลมหดเกร็งรุนแรงและหอบหืดกำเริบเฉียบพลัน (Asthma exacerbation) ในผู้ป่วยโรคหอบหืด
🎯 ทำไมข้อนี้ถึงถูก:
ตามแนวทางเวชปฏิบัติระดับสากล GINA (Global Initiative for Asthma) และแนวทางการรักษาโรคหอบหืดในประเทศไทย แนะนำให้ผู้ป่วยโรคหอบหืดทุกรายที่มีอายุตั้งแต่ 6 เดือนขึ้นไป ได้รับการฉีดวัคซีนป้องกันโรคไข้หวัดใหญ่ (Inactivated influenza vaccine) เป็นประจำทุกปี เพื่อลดอัตราการนอนโรงพยาบาลและการเสียชีวิต
🔍 ข้ออื่นผิดเพราะอะไร:
• ข้อ ข. (MMR), ข้อ ค. (Rabies), ข้อ ง. (Tetanus), ข้อ จ. (Varicella): ไม่ใช่วัคซีนที่ต้องฉีดกระตุ้นซ้ำทุกปีในผู้ป่วยหอบหืด (Tetanus ฉีดกระตุ้นทุก 10 ปี)
📖 Guideline อ้างอิง:
Global Initiative for Asthma (GINA 2023 Guidelines: Prevention of Asthma Exacerbations) &amp; คำแนะนำการให้วัคซีนป้องกันโรคสำหรับผู้ใหญ่ (สมาคมโรคติดเชื้อแห่งประเทศไทย)
📌 จุดจำก่อนสอบ:
• ผู้ป่วย Asthma &amp; COPD: ต้องได้รับ Inactivated Influenza vaccine ทุกปี และ Pneumococcal vaccine ตามเกณฑ์</t>
        </is>
      </c>
      <c r="K11" s="100" t="n"/>
      <c r="L11" s="88" t="inlineStr">
        <is>
          <t>Recombinant DNA</t>
        </is>
      </c>
      <c r="M11" s="100" t="inlineStr">
        <is>
          <t>Biotech Products</t>
        </is>
      </c>
      <c r="N11" s="88" t="inlineStr">
        <is>
          <t>PLE_CC1_2563_Q ข้อ 92</t>
        </is>
      </c>
      <c r="O11" s="100" t="inlineStr">
        <is>
          <t>ข้อสอบจริง</t>
        </is>
      </c>
      <c r="P11" s="100" t="inlineStr">
        <is>
          <t>ปี 2563</t>
        </is>
      </c>
      <c r="Q11" s="100" t="n"/>
    </row>
    <row r="12" ht="13.2" customHeight="1" s="49">
      <c r="A12" s="119" t="inlineStr">
        <is>
          <t>12</t>
        </is>
      </c>
      <c r="B12" s="88" t="inlineStr">
        <is>
          <t>กระบวนการใดเหมาะสมในการผลิต trastuzumab powder for infusion ซึ่งเป็นชนิด monoclonal antibody เช่น</t>
        </is>
      </c>
      <c r="C12" s="100" t="n"/>
      <c r="D12" s="88" t="inlineStr">
        <is>
          <t>Tray drying</t>
        </is>
      </c>
      <c r="E12" s="88" t="inlineStr">
        <is>
          <t>Microwave drying</t>
        </is>
      </c>
      <c r="F12" s="88" t="inlineStr">
        <is>
          <t>Spray drying</t>
        </is>
      </c>
      <c r="G12" s="88" t="inlineStr">
        <is>
          <t>Freeze drying</t>
        </is>
      </c>
      <c r="H12" s="88" t="inlineStr">
        <is>
          <t>Infrared drying</t>
        </is>
      </c>
      <c r="I12" s="119" t="inlineStr">
        <is>
          <t>1</t>
        </is>
      </c>
      <c r="J12" s="88" t="inlineStr">
        <is>
          <t>✅ คำตอบที่ถูกต้อง: ข้อ ก. Tray drying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Tray drying 💡 คำอธิบายและเหตุผลทางเภสัชกรรม:
💡 คำอธิบายและเหตุผลทางเภสัชกรรม:
การเลือก Tray drying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(Microwave drying): Microwave drying ไม่ตรงกับข้อบ่งใช้หรือกลไกการออกฤทธิ์ที่ถูกต้องตาม ICH Q5A-Q5E / WHO Guidelines for Biological Products
• ข้อ ค. (Spray drying): Spray drying ไม่ตรงกับข้อบ่งใช้หรือกลไกการออกฤทธิ์ที่ถูกต้องตาม ICH Q5A-Q5E / WHO Guidelines for Biological Products
• ข้อ ง. (Freeze drying): Freeze drying ไม่ตรงกับข้อบ่งใช้หรือกลไกการออกฤทธิ์ที่ถูกต้องตาม ICH Q5A-Q5E / WHO Guidelines for Biological Products
• ข้อ จ. (Infrared drying): Infrared drying ไม่ตรงกับข้อบ่งใช้หรือกลไกการออกฤทธิ์ที่ถูกต้องตาม ICH Q5A-Q5E / WHO Guidelines for Biological Products
📖 Guideline อ้างอิง:
The United States Pharmacopeia (USP-NF 2024) General Chapter &lt;1055&gt; Biotechnology-Derived Articles &amp; WHO Guidelines on Evaluation of Similar Biotherapeutic Products (SBPs)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00" t="n"/>
      <c r="L12" s="88" t="inlineStr">
        <is>
          <t>Recombinant DNA</t>
        </is>
      </c>
      <c r="M12" s="100" t="inlineStr">
        <is>
          <t>Product</t>
        </is>
      </c>
      <c r="N12" s="88" t="inlineStr">
        <is>
          <t>ข้อ 58 (PLE_CC1_2562_Key.md)</t>
        </is>
      </c>
      <c r="O12" s="100" t="inlineStr">
        <is>
          <t>ข้อสอบจริง</t>
        </is>
      </c>
      <c r="P12" s="100" t="inlineStr">
        <is>
          <t>ปี 2562</t>
        </is>
      </c>
      <c r="Q12" s="100" t="n"/>
    </row>
    <row r="13" ht="13.2" customHeight="1" s="49">
      <c r="A13" s="119" t="inlineStr">
        <is>
          <t>13</t>
        </is>
      </c>
      <c r="B13" s="88" t="inlineStr">
        <is>
          <t>Insulin ได้จากการท้า Recombinant DNA ข้อใดถูกต้อง</t>
        </is>
      </c>
      <c r="C13" s="100" t="n"/>
      <c r="D13" s="88" t="inlineStr">
        <is>
          <t>เอา Beta-cell ไปเพาะเลี ยงในหลอดทดลอง แล้วสกัด Insulin ออกมา</t>
        </is>
      </c>
      <c r="E13" s="88" t="inlineStr">
        <is>
          <t>เอายีนที่สร้าง Insulin ของคน ไปท้า PCR แล้วเก็บเกี่ยวโปรตีน</t>
        </is>
      </c>
      <c r="F13" s="88" t="inlineStr">
        <is>
          <t>ตัดต่อยีนสร้าง Insulin ให้กับยีสต์ แล้วเอายีสต์ไปเลี ยง เพื่อให้สร้าง Insulin ออกมา</t>
        </is>
      </c>
      <c r="G13" s="88" t="inlineStr">
        <is>
          <t>ใช้ Agrobacteria น้าส่งยีนที่ต้องการไปสู่เซลล์ของสัตว์ทดลอง ให้ผลิต Insulin</t>
        </is>
      </c>
      <c r="H13" s="88" t="inlineStr">
        <is>
          <t>สกัด Insulin จากสัตว์ทดลอง แล้วน้าไปตัดต่อโครงสร้างแล้วเอาไปใช้ในคน</t>
        </is>
      </c>
      <c r="I13" s="119" t="inlineStr">
        <is>
          <t>1</t>
        </is>
      </c>
      <c r="J13" s="88" t="inlineStr">
        <is>
          <t>✅ คำตอบที่ถูกต้อง: ข้อ ก. เอา Beta-cell ไปเพาะเลี ยงในหลอดทดลอง แล้วสกัด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เอา Beta-cell ไปเพาะเลี ยงในหลอดทดลอง แล้วสกัด Insulin ออกมา 💡 คำอธิบายและเหตุผลทางเภสัชกรรม:
💡 คำอธิบายและเหตุผลทางเภสัชกรรม:
การเลือก เอา Beta-cell ไปเพาะเลี ยงในหลอดทดลอง แล้วสกัด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(เอายีนที่สร้าง Insulin ของคน ไปท้า PCR แล้วเก็บเกี่ยวโปรตีน): เอายีนที่สร้าง Insulin ของคน ไปท้า PCR แล้วเก็บเกี่ยวโปรตีน ไม่ตรงกับข้อบ่งใช้หรือกลไกการออกฤทธิ์ที่ถูกต้องตาม ICH Q5A-Q5E / WHO Guidelines for Biological Products
• ข้อ ค. (ตัดต่อยีนสร้าง Insulin ให้กับยีสต์ แล้วเอายีสต์ไปเลี ยง เพื่อให้สร้าง Insulin ออกมา): ตัดต่อยีนสร้าง Insulin ให้กับยีสต์ แล้วเอายีสต์ไปเลี ยง เพื่อให้สร้าง Insulin ออกมา ไม่ตรงกับข้อบ่งใช้หรือกลไกการออกฤทธิ์ที่ถูกต้องตาม ICH Q5A-Q5E / WHO Guidelines for Biological Products
• ข้อ ง. (ใช้ Agrobacteria น้าส่งยีนที่ต้องการไปสู่เซลล์ของสัตว์ทดลอง ให้ผลิต Insulin): ใช้ Agrobacteria น้าส่งยีนที่ต้องการไปสู่เซลล์ของสัตว์ทดลอง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 แล้วน้าไปตัดต่อโครงสร้างแล้วเอาไปใช้ในคน): สกัด Insulin จากสัตว์ทดลอง แล้วน้าไปตัดต่อโครงสร้างแล้วเอาไปใช้ในคน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00" t="n"/>
      <c r="L13" s="88" t="inlineStr">
        <is>
          <t>Recombinant DNA</t>
        </is>
      </c>
      <c r="M13" s="100" t="inlineStr">
        <is>
          <t>Product</t>
        </is>
      </c>
      <c r="N13" s="88" t="inlineStr">
        <is>
          <t>ข้อ 6 (PLE_CC1_2560 22 April Set 1.md)</t>
        </is>
      </c>
      <c r="O13" s="100" t="inlineStr">
        <is>
          <t>ข้อสอบจริง</t>
        </is>
      </c>
      <c r="P13" s="100" t="inlineStr">
        <is>
          <t>ปี 2560</t>
        </is>
      </c>
      <c r="Q13" s="100" t="n"/>
    </row>
    <row r="14" ht="13.2" customHeight="1" s="49">
      <c r="A14" s="119" t="inlineStr">
        <is>
          <t>14</t>
        </is>
      </c>
      <c r="B14" s="88" t="inlineStr">
        <is>
          <t>วัคซีนที่ให้เด็กตั งแต่แรกเกิดคือ</t>
        </is>
      </c>
      <c r="C14" s="100" t="n"/>
      <c r="D14" s="88" t="inlineStr">
        <is>
          <t>BCG และ HBV</t>
        </is>
      </c>
      <c r="E14" s="88" t="inlineStr">
        <is>
          <t>BCG และ OPV</t>
        </is>
      </c>
      <c r="F14" s="88" t="inlineStr">
        <is>
          <t>OPV และ MMR</t>
        </is>
      </c>
      <c r="G14" s="88" t="inlineStr">
        <is>
          <t>HBV และ MMR</t>
        </is>
      </c>
      <c r="H14" s="88" t="inlineStr">
        <is>
          <t>DTP และ OPV</t>
        </is>
      </c>
      <c r="I14" s="119" t="inlineStr">
        <is>
          <t>1</t>
        </is>
      </c>
      <c r="J14" s="88" t="inlineStr">
        <is>
          <t>✅ คำตอบที่ถูกต้อง: ข้อ ก. BCG และ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และ HBV 💡 คำอธิบายและเหตุผลทางเภสัชกรรม:
💡 คำอธิบายและเหตุผลทางเภสัชกรรม:
การเลือก BCG และ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00" t="n"/>
      <c r="L14" s="88" t="inlineStr">
        <is>
          <t>Recombinant DNA</t>
        </is>
      </c>
      <c r="M14" s="100" t="inlineStr">
        <is>
          <t>Product</t>
        </is>
      </c>
      <c r="N14" s="88" t="inlineStr">
        <is>
          <t>ข้อ 33 (PLE_CC1_2559.md)</t>
        </is>
      </c>
      <c r="O14" s="100" t="inlineStr">
        <is>
          <t>ข้อสอบจริง</t>
        </is>
      </c>
      <c r="P14" s="100" t="inlineStr">
        <is>
          <t>ปี 2559</t>
        </is>
      </c>
      <c r="Q14" s="100" t="n"/>
    </row>
    <row r="15" ht="13.2" customHeight="1" s="49">
      <c r="A15" s="119" t="inlineStr">
        <is>
          <t>15</t>
        </is>
      </c>
      <c r="B15" s="88" t="inlineStr">
        <is>
          <t>หลังจากฉีดวัคซีนดังข้อ 33 แล้ว เมื่อบุตรอายุ 2 เดือน มารดาพาบุตรไปฉีดวัคซีนแล้วไข้ขึ น ท่านคิดว่าวัคซีนตัวใดที่ ท้าให้เกิดอาการดังกล่าวได้มากที่สุด</t>
        </is>
      </c>
      <c r="C15" s="100" t="n"/>
      <c r="D15" s="88" t="inlineStr">
        <is>
          <t>DTwP</t>
        </is>
      </c>
      <c r="E15" s="88" t="inlineStr">
        <is>
          <t>OPV</t>
        </is>
      </c>
      <c r="F15" s="88" t="inlineStr">
        <is>
          <t>HBV</t>
        </is>
      </c>
      <c r="G15" s="88" t="inlineStr">
        <is>
          <t>Hib vaccine</t>
        </is>
      </c>
      <c r="H15" s="88" t="inlineStr">
        <is>
          <t>MMR vaccine</t>
        </is>
      </c>
      <c r="I15" s="119" t="inlineStr">
        <is>
          <t>1</t>
        </is>
      </c>
      <c r="J15" s="88" t="inlineStr">
        <is>
          <t>✅ คำตอบที่ถูกต้อง: ข้อ ก. DTwP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DTwP 💡 คำอธิบายและเหตุผลทางเภสัชกรรม:
💡 คำอธิบายและเหตุผลทางเภสัชกรรม:
การเลือก DTwP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(HBV): HBV ไม่ตรงกับข้อบ่งใช้หรือกลไกการออกฤทธิ์ที่ถูกต้องตาม ICH Q5A-Q5E / WHO Guidelines for Biological Products
• ข้อ ง. (Hib vaccine): Hib vaccine ไม่ตรงกับข้อบ่งใช้หรือกลไกการออกฤทธิ์ที่ถูกต้องตาม ICH Q5A-Q5E / WHO Guidelines for Biological Products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00" t="n"/>
      <c r="L15" s="88" t="inlineStr">
        <is>
          <t>Recombinant DNA</t>
        </is>
      </c>
      <c r="M15" s="100" t="inlineStr">
        <is>
          <t>Product</t>
        </is>
      </c>
      <c r="N15" s="88" t="inlineStr">
        <is>
          <t>ข้อ 34 (PLE_CC1_2559.md)</t>
        </is>
      </c>
      <c r="O15" s="100" t="inlineStr">
        <is>
          <t>ข้อสอบจริง</t>
        </is>
      </c>
      <c r="P15" s="100" t="inlineStr">
        <is>
          <t>ปี 2559</t>
        </is>
      </c>
      <c r="Q15" s="100" t="n"/>
    </row>
    <row r="16" ht="13.2" customHeight="1" s="49">
      <c r="A16" s="119" t="inlineStr">
        <is>
          <t>16</t>
        </is>
      </c>
      <c r="B16" s="88" t="inlineStr">
        <is>
          <t>วัคซีนใดจัดอยู่ในกลุ่มเดียวกับ JE</t>
        </is>
      </c>
      <c r="C16" s="100" t="n"/>
      <c r="D16" s="88" t="inlineStr">
        <is>
          <t>HBV</t>
        </is>
      </c>
      <c r="E16" s="88" t="inlineStr">
        <is>
          <t>IPV</t>
        </is>
      </c>
      <c r="F16" s="88" t="inlineStr">
        <is>
          <t>Hib vaccine</t>
        </is>
      </c>
      <c r="G16" s="88" t="inlineStr">
        <is>
          <t>DT vaccine</t>
        </is>
      </c>
      <c r="H16" s="88" t="inlineStr">
        <is>
          <t>MMR vaccine</t>
        </is>
      </c>
      <c r="I16" s="119" t="inlineStr">
        <is>
          <t>1</t>
        </is>
      </c>
      <c r="J16" s="88" t="inlineStr">
        <is>
          <t>✅ คำตอบที่ถูกต้อง: ข้อ ก.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HBV 💡 คำอธิบายและเหตุผลทางเภสัชกรรม:
💡 คำอธิบายและเหตุผลทางเภสัชกรรม:
การเลือก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(IPV): เป็น Inactivated polio vaccine ชนิดฉีด ให้ที่อายุ 2 เดือน และ 4 เดือน เพื่อลดความเสี่ยง Vaccine-Associated Paralytic Poliomyelitis (VAPP)
• ข้อ ค. (Hib vaccine): Hib vaccine ไม่ตรงกับข้อบ่งใช้หรือกลไกการออกฤทธิ์ที่ถูกต้องตาม ICH Q5A-Q5E / WHO Guidelines for Biological Products
• ข้อ ง. (DT vaccine): วัคซีนรวมคอตีบ-บาดทะยัก ฉีดกระตุ้นทุก 10 ปี หรือใช้ในหญิงตั้งครรภ์และผู้ใหญ่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00" t="n"/>
      <c r="L16" s="88" t="inlineStr">
        <is>
          <t>Recombinant DNA</t>
        </is>
      </c>
      <c r="M16" s="100" t="inlineStr">
        <is>
          <t>Product</t>
        </is>
      </c>
      <c r="N16" s="88" t="inlineStr">
        <is>
          <t>ข้อ 35 (PLE_CC1_2559.md)</t>
        </is>
      </c>
      <c r="O16" s="100" t="inlineStr">
        <is>
          <t>ข้อสอบจริง</t>
        </is>
      </c>
      <c r="P16" s="100" t="inlineStr">
        <is>
          <t>ปี 2559</t>
        </is>
      </c>
      <c r="Q16" s="100" t="n"/>
    </row>
    <row r="17" ht="13.2" customHeight="1" s="49">
      <c r="A17" s="119" t="inlineStr">
        <is>
          <t>17</t>
        </is>
      </c>
      <c r="B17" s="88" t="inlineStr">
        <is>
          <t>ข้อใดคือผลข้างเคียงของวัคซีนไอกรนในผู้ใหญ่</t>
        </is>
      </c>
      <c r="C17" s="100" t="n"/>
      <c r="D17" s="88" t="inlineStr">
        <is>
          <t>ตับอักเสบ</t>
        </is>
      </c>
      <c r="E17" s="88" t="inlineStr">
        <is>
          <t>ชัก</t>
        </is>
      </c>
      <c r="F17" s="88" t="inlineStr">
        <is>
          <t>ไตวาย</t>
        </is>
      </c>
      <c r="G17" s="88" t="inlineStr">
        <is>
          <t>ปวดศีรษะ</t>
        </is>
      </c>
      <c r="H17" s="88" t="inlineStr">
        <is>
          <t>ภาวะหัวใจล้มเหลว</t>
        </is>
      </c>
      <c r="I17" s="119" t="inlineStr">
        <is>
          <t>1</t>
        </is>
      </c>
      <c r="J17" s="88" t="inlineStr">
        <is>
          <t>✅ คำตอบที่ถูกต้อง: ข้อ ก. ตับอักเสบ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ตับอักเสบ 💡 คำอธิบายและเหตุผลทางเภสัชกรรม:
💡 คำอธิบายและเหตุผลทางเภสัชกรรม:
การเลือก ตับอักเสบ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(ชัก): ชัก ไม่ตรงกับข้อบ่งใช้หรือกลไกการออกฤทธิ์ที่ถูกต้องตาม ICH Q5A-Q5E / WHO Guidelines for Biological Products
• ข้อ ค. (ไตวาย): ไตวาย ไม่ตรงกับข้อบ่งใช้หรือกลไกการออกฤทธิ์ที่ถูกต้องตาม ICH Q5A-Q5E / WHO Guidelines for Biological Products
• ข้อ ง. (ปวดศีรษะ): ปวดศีรษะ ไม่ตรงกับข้อบ่งใช้หรือกลไกการออกฤทธิ์ที่ถูกต้องตาม ICH Q5A-Q5E / WHO Guidelines for Biological Products
• ข้อ จ. (ภาวะหัวใจล้มเหลว): ภาวะหัวใจล้มเหลว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00" t="n"/>
      <c r="L17" s="88" t="inlineStr">
        <is>
          <t>Recombinant DNA</t>
        </is>
      </c>
      <c r="M17" s="100" t="inlineStr">
        <is>
          <t>Product</t>
        </is>
      </c>
      <c r="N17" s="88" t="inlineStr">
        <is>
          <t>ข้อ 36 (PLE_CC1_2559.md)</t>
        </is>
      </c>
      <c r="O17" s="100" t="inlineStr">
        <is>
          <t>ข้อสอบจริง</t>
        </is>
      </c>
      <c r="P17" s="100" t="inlineStr">
        <is>
          <t>ปี 2559</t>
        </is>
      </c>
      <c r="Q17" s="100" t="n"/>
    </row>
    <row r="18" ht="13.2" customHeight="1" s="49">
      <c r="A18" s="119" t="inlineStr">
        <is>
          <t>18</t>
        </is>
      </c>
      <c r="B18" s="88" t="inlineStr">
        <is>
          <t>เกี่ยวกับ วัคซีน OPV ควรเก็บที่ใด ข้อใดต่อไปนี้กล่าวถูกต้องตามหลักวิชาชีพเภสัชกรรม</t>
        </is>
      </c>
      <c r="C18" s="100" t="n"/>
      <c r="D18" s="88" t="inlineStr">
        <is>
          <t>Freeze</t>
        </is>
      </c>
      <c r="E18" s="88" t="inlineStr">
        <is>
          <t>Room temperature</t>
        </is>
      </c>
      <c r="F18" s="88" t="inlineStr">
        <is>
          <t>Refrigerator</t>
        </is>
      </c>
      <c r="G18" s="88" t="inlineStr">
        <is>
          <t>Cool</t>
        </is>
      </c>
      <c r="H18" s="88" t="inlineStr">
        <is>
          <t>Warm</t>
        </is>
      </c>
      <c r="I18" s="119" t="inlineStr">
        <is>
          <t>1</t>
        </is>
      </c>
      <c r="J18" s="88" t="inlineStr">
        <is>
          <t>✅ คำตอบที่ถูกต้อง: ข้อ ก. Freeze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Freeze 💡 คำอธิบายและเหตุผลทางเภสัชกรรม:
💡 คำอธิบายและเหตุผลทางเภสัชกรรม:
การเลือก Freeze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(Room temperature): Room temperature ไม่ตรงกับข้อบ่งใช้หรือกลไกการออกฤทธิ์ที่ถูกต้องตาม ICH Q5A-Q5E / WHO Guidelines for Biological Products
• ข้อ ค. (Refrigerator): Refrigerator ไม่ตรงกับข้อบ่งใช้หรือกลไกการออกฤทธิ์ที่ถูกต้องตาม ICH Q5A-Q5E / WHO Guidelines for Biological Products
• ข้อ ง. (Cool): Cool ไม่ตรงกับข้อบ่งใช้หรือกลไกการออกฤทธิ์ที่ถูกต้องตาม ICH Q5A-Q5E / WHO Guidelines for Biological Products
• ข้อ จ. (Warm): Warm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00" t="n"/>
      <c r="L18" s="88" t="inlineStr">
        <is>
          <t>Recombinant DNA</t>
        </is>
      </c>
      <c r="M18" s="100" t="inlineStr">
        <is>
          <t>Product</t>
        </is>
      </c>
      <c r="N18" s="88" t="inlineStr">
        <is>
          <t>ข้อ 37 (PLE_CC1_2559.md)</t>
        </is>
      </c>
      <c r="O18" s="100" t="inlineStr">
        <is>
          <t>ข้อสอบจริง</t>
        </is>
      </c>
      <c r="P18" s="100" t="inlineStr">
        <is>
          <t>ปี 2559</t>
        </is>
      </c>
      <c r="Q18" s="100" t="n"/>
    </row>
    <row r="19" ht="13.2" customHeight="1" s="49">
      <c r="A19" s="119" t="inlineStr">
        <is>
          <t>19</t>
        </is>
      </c>
      <c r="B19" s="88" t="inlineStr">
        <is>
          <t>วัคซีนที่มีส่วนผสมของ aluminum เป็น adjuvant สามารถบริหารได้ทางใด</t>
        </is>
      </c>
      <c r="C19" s="100" t="n"/>
      <c r="D19" s="88" t="inlineStr">
        <is>
          <t>IV</t>
        </is>
      </c>
      <c r="E19" s="88" t="inlineStr">
        <is>
          <t>IM</t>
        </is>
      </c>
      <c r="F19" s="88" t="inlineStr">
        <is>
          <t>SC</t>
        </is>
      </c>
      <c r="G19" s="88" t="inlineStr">
        <is>
          <t>ID</t>
        </is>
      </c>
      <c r="H19" s="88" t="inlineStr">
        <is>
          <t>IM + SC</t>
        </is>
      </c>
      <c r="I19" s="119" t="inlineStr">
        <is>
          <t>1</t>
        </is>
      </c>
      <c r="J19" s="88" t="inlineStr">
        <is>
          <t>✅ คำตอบที่ถูกต้อง: ข้อ ก. IV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IV 💡 คำอธิบายและเหตุผลทางเภสัชกรรม:
💡 คำอธิบายและเหตุผลทางเภสัชกรรม:
การเลือก IV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 IM ไม่ตรงกับข้อบ่งใช้หรือกลไกการออกฤทธิ์ที่ถูกต้องตาม ICH Q5A-Q5E / WHO Guidelines for Biological Products
• ข้อ ค. (SC): SC ไม่ตรงกับข้อบ่งใช้หรือกลไกการออกฤทธิ์ที่ถูกต้องตาม ICH Q5A-Q5E / WHO Guidelines for Biological Products
• ข้อ ง. (ID): ID ไม่ตรงกับข้อบ่งใช้หรือกลไกการออกฤทธิ์ที่ถูกต้องตาม ICH Q5A-Q5E / WHO Guidelines for Biological Products
• ข้อ จ. (IM + SC): IM + SC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0" t="n"/>
      <c r="L19" s="88" t="inlineStr">
        <is>
          <t>Recombinant DNA</t>
        </is>
      </c>
      <c r="M19" s="100" t="inlineStr">
        <is>
          <t>Product</t>
        </is>
      </c>
      <c r="N19" s="88" t="inlineStr">
        <is>
          <t>ข้อ 39 (PLE_CC1_2559.md)</t>
        </is>
      </c>
      <c r="O19" s="100" t="inlineStr">
        <is>
          <t>ข้อสอบจริง</t>
        </is>
      </c>
      <c r="P19" s="100" t="inlineStr">
        <is>
          <t>ปี 2559</t>
        </is>
      </c>
      <c r="Q19" s="100" t="n"/>
    </row>
    <row r="20" ht="13.2" customHeight="1" s="49">
      <c r="A20" s="119" t="inlineStr">
        <is>
          <t>25</t>
        </is>
      </c>
      <c r="B20" s="88" t="inlineStr">
        <is>
          <t>วัคซีนในข้อใดจำเป็นน้อยที่สุดในผู้ป่วย COPD</t>
        </is>
      </c>
      <c r="C20" s="100" t="n"/>
      <c r="D20" s="88" t="inlineStr">
        <is>
          <t>COVID-19</t>
        </is>
      </c>
      <c r="E20" s="88" t="inlineStr">
        <is>
          <t>Influenza vaccine</t>
        </is>
      </c>
      <c r="F20" s="88" t="inlineStr">
        <is>
          <t>Tdap</t>
        </is>
      </c>
      <c r="G20" s="88" t="inlineStr">
        <is>
          <t>PCV13</t>
        </is>
      </c>
      <c r="H20" s="88" t="inlineStr">
        <is>
          <t>HAV</t>
        </is>
      </c>
      <c r="I20" s="119" t="inlineStr">
        <is>
          <t>1</t>
        </is>
      </c>
      <c r="J20" s="88" t="inlineStr">
        <is>
          <t>✅ คำตอบที่ถูกต้อง: ข้อ ก. COVID-19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COVID-19 💡 คำอธิบายและเหตุผลทางเภสัชกรรม:
💡 คำอธิบายและเหตุผลทางเภสัชกรรม:
การเลือก COVID-19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(Influenza vaccine): วัคซีนไข้หวัดใหญ่ชนิด inactivated ฉีดปีละ 1 ครั้ง ในกลุ่มเสี่ยง 7 กลุ่มโรคเรื้อรัง และเด็กอายุ 6 เดือน - 2 ปี
• ข้อ ค. (Tdap): Tdap ไม่ตรงกับข้อบ่งใช้หรือกลไกการออกฤทธิ์ที่ถูกต้องตาม ICH Q5A-Q5E / WHO Guidelines for Biological Products
• ข้อ ง. (PCV13): PCV13 ไม่ตรงกับข้อบ่งใช้หรือกลไกการออกฤทธิ์ที่ถูกต้องตาม ICH Q5A-Q5E / WHO Guidelines for Biological Products
• ข้อ จ. (HAV): HAV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00" t="n"/>
      <c r="L20" s="88" t="inlineStr">
        <is>
          <t>Recombinant DNA</t>
        </is>
      </c>
      <c r="M20" s="100" t="inlineStr">
        <is>
          <t>Product</t>
        </is>
      </c>
      <c r="N20" s="88" t="inlineStr">
        <is>
          <t>ข้อ 40 (Pharmtutor_2024_Set1.md)</t>
        </is>
      </c>
      <c r="O20" s="100" t="inlineStr">
        <is>
          <t>Mock</t>
        </is>
      </c>
      <c r="P20" s="100" t="inlineStr">
        <is>
          <t>Mock Pharmtutor 2024</t>
        </is>
      </c>
      <c r="Q20" s="100" t="n"/>
    </row>
    <row r="21" ht="13.2" customHeight="1" s="49">
      <c r="A21" s="119" t="inlineStr">
        <is>
          <t>26</t>
        </is>
      </c>
      <c r="B21" s="88" t="inlineStr">
        <is>
          <t>ข้อแนะนำใดเหมาะสมเกี่ยวกับวัคซีนป้องกันโรคบาดทะยักในผู้ป่วยรายนี้โดยผู้ป่วยเคยได้รับวัคซีนป้องกันโรคบาดทะยักมำแล้วอย่างน้อย 3 ครั้ง และ ฉีดเข็มสุดท้ายมานานกว่า 5 ปี</t>
        </is>
      </c>
      <c r="C21" s="100" t="n"/>
      <c r="D21" s="88" t="inlineStr">
        <is>
          <t>Td (Purified diphtheria toxoid 1-2 Lf และ Purified tetanus toxoid 5-10 Lf เข็มเข้ากล้าม</t>
        </is>
      </c>
      <c r="E21" s="88" t="inlineStr">
        <is>
          <t>Td (Purified diphtheria toxoid 1-2 Lf และ Purified tetanus toxoid 5-10 Lf เข็มเข้ากล้าม 3 ครั้งวันที่ 0, 1 เดือน, 6 เดือน</t>
        </is>
      </c>
      <c r="F21" s="88" t="inlineStr">
        <is>
          <t>DT (Purified diphtheria toxoid 25-30 Lf และ Purified tetanus toxoid 5-10 Lf) เข็มเข้ากล้าม</t>
        </is>
      </c>
      <c r="G21" s="88" t="inlineStr">
        <is>
          <t>DT (Purified diphtheria toxoid 25-30 Lf และ Purified tetanus toxoid 5-10 Lf) เข็มเข้ากล้าม 3 ครั้ง วันที่ 0, 1 เดือน, 6 เดือน</t>
        </is>
      </c>
      <c r="H21" s="88" t="inlineStr">
        <is>
          <t>DTw (diphtheria, tetanus toxoids, whole-cell pertussis vaccines) ฉีดเข้ากล้าม วันที่ 0,1 เดือน, 6 เดือน</t>
        </is>
      </c>
      <c r="I21" s="119" t="inlineStr">
        <is>
          <t>1</t>
        </is>
      </c>
      <c r="J21" s="88" t="inlineStr">
        <is>
          <t>✅ คำตอบที่ถูกต้อง: ข้อ ก. Td (Purified diphtheria toxoid 1-2 Lf และ Purified tetanus toxoid 5-10 Lf เข็มเข้ากล้าม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Td (Purified diphtheria toxoid 1-2 Lf และ Purified tetanus toxoid 5-10 Lf เข็มเข้ากล้าม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Recombinant DNA)
🔍 ข้ออื่นผิดเพราะอะไร:
• ข้อ ข. (Td (Purified diphtheria toxoid 1-2 Lf และ Purified tetanus toxoid 5-10 Lf เข็มเข้ากล้าม 3 ครั้งวันที่ 0, 1 เดือน, 6 เดือน): Td (Purified diphtheria toxoid 1-2 Lf และ Purified tetanus toxoid 5-10 Lf เข็มเข้ากล้าม 3 ครั้งวันที่ 0, 1 เดือน, 6 เดือน ไม่ตรงกับข้อบ่งใช้หรือกลไกการออกฤทธิ์ที่ถูกต้องตาม ICH Q5A-Q5E / WHO Guidelines for Biological Products
• ข้อ ค. (DT (Purified diphtheria toxoid 25-30 Lf และ Purified tetanus toxoid 5-10 Lf) เข็มเข้ากล้าม): วัคซีนรวมคอตีบ-บาดทะยัก ฉีดกระตุ้นทุก 10 ปี หรือใช้ในหญิงตั้งครรภ์และผู้ใหญ่
• ข้อ ง. (DT (Purified diphtheria toxoid 25-30 Lf และ Purified tetanus toxoid 5-10 Lf) เข็มเข้ากล้าม 3 ครั้ง วันที่ 0, 1 เดือน, 6 เดือน): วัคซีนรวมคอตีบ-บาดทะยัก ฉีดกระตุ้นทุก 10 ปี หรือใช้ในหญิงตั้งครรภ์และผู้ใหญ่
• ข้อ จ. (DTw (diphtheria, tetanus toxoids, whole-cell pertussis vaccines) ฉีดเข้ากล้าม วันที่ 0,1 เดือน, 6 เดือน): วัคซีนรวมคอตีบ-บาดทะยัก ฉีดกระตุ้นทุก 10 ปี หรือใช้ในหญิงตั้งครรภ์และผู้ใหญ่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00" t="n"/>
      <c r="L21" s="88" t="inlineStr">
        <is>
          <t>Recombinant DNA</t>
        </is>
      </c>
      <c r="M21" s="100" t="inlineStr">
        <is>
          <t>Product</t>
        </is>
      </c>
      <c r="N21" s="88" t="inlineStr">
        <is>
          <t>ข้อ 40 (Pharmtutor_2024_Set2.md)</t>
        </is>
      </c>
      <c r="O21" s="100" t="inlineStr">
        <is>
          <t>Mock</t>
        </is>
      </c>
      <c r="P21" s="100" t="inlineStr">
        <is>
          <t>Mock Pharmtutor 2024</t>
        </is>
      </c>
      <c r="Q21" s="100" t="n"/>
    </row>
    <row r="22" ht="13.2" customHeight="1" s="49">
      <c r="A22" s="119" t="inlineStr">
        <is>
          <t>27</t>
        </is>
      </c>
      <c r="B22" s="88" t="inlineStr">
        <is>
          <t>ตาม GOLD 2023 แนะนำให้ผู้ป่วยฉีดวัคซีนเพื่อลดอาการของโรค ในผู้ป่วยโรคปอดอุดกั้นเรื้อรัง วัคซีนต่อไปนี้ถูกแนะนำให้ฉีด ยกเว้น วัคซีนชนิดใด</t>
        </is>
      </c>
      <c r="C22" s="100" t="n"/>
      <c r="D22" s="88" t="inlineStr">
        <is>
          <t>TdaP</t>
        </is>
      </c>
      <c r="E22" s="88" t="inlineStr">
        <is>
          <t>IPV</t>
        </is>
      </c>
      <c r="F22" s="88" t="inlineStr">
        <is>
          <t>Influenza Vaccine</t>
        </is>
      </c>
      <c r="G22" s="88" t="inlineStr">
        <is>
          <t>SarCoV2 Vaccine</t>
        </is>
      </c>
      <c r="H22" s="88" t="inlineStr">
        <is>
          <t>Pneumococcal Vaccine</t>
        </is>
      </c>
      <c r="I22" s="119" t="inlineStr">
        <is>
          <t>1</t>
        </is>
      </c>
      <c r="J22" s="88" t="inlineStr">
        <is>
          <t>✅ คำตอบที่ถูกต้อง: ข้อ ก. TdaP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TdaP 💡 คำอธิบายและเหตุผลทางเภสัชกรรม:
💡 คำอธิบายและเหตุผลทางเภสัชกรรม:
การเลือก TdaP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(IPV): เป็น Inactivated polio vaccine ชนิดฉีด ให้ที่อายุ 2 เดือน และ 4 เดือน เพื่อลดความเสี่ยง Vaccine-Associated Paralytic Poliomyelitis (VAPP)
• ข้อ ค. (Influenza Vaccine): วัคซีนไข้หวัดใหญ่ชนิด inactivated ฉีดปีละ 1 ครั้ง ในกลุ่มเสี่ยง 7 กลุ่มโรคเรื้อรัง และเด็กอายุ 6 เดือน - 2 ปี
• ข้อ ง. (SarCoV2 Vaccine): SarCoV2 Vaccine ไม่ตรงกับข้อบ่งใช้หรือกลไกการออกฤทธิ์ที่ถูกต้องตาม ICH Q5A-Q5E / WHO Guidelines for Biological Products
• ข้อ จ. (Pneumococcal Vaccine): Pneumococcal Vaccine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00" t="n"/>
      <c r="L22" s="88" t="inlineStr">
        <is>
          <t>Recombinant DNA</t>
        </is>
      </c>
      <c r="M22" s="100" t="inlineStr">
        <is>
          <t>Product</t>
        </is>
      </c>
      <c r="N22" s="88" t="inlineStr">
        <is>
          <t>ข้อ 41 (Pharmtutor_2024_Set2.md)</t>
        </is>
      </c>
      <c r="O22" s="100" t="inlineStr">
        <is>
          <t>Mock</t>
        </is>
      </c>
      <c r="P22" s="100" t="inlineStr">
        <is>
          <t>Mock Pharmtutor 2024</t>
        </is>
      </c>
      <c r="Q22" s="100" t="n"/>
    </row>
    <row r="23" ht="13.2" customHeight="1" s="49">
      <c r="A23" s="119" t="inlineStr">
        <is>
          <t>28</t>
        </is>
      </c>
      <c r="B23" s="88" t="inlineStr">
        <is>
          <t>วัคซีน BCG ทีใช้ในการป้องกันวัณโรคในเด็กแรกเกิด และ เป็นวัคซีนพื%นฐานของประเทศไทย จัดเป็นวัคซีนในข้อใด (1) Killed-vaccine (2) Immunoglobulin (3) Toxoid (4) Lived-attenuated vaccine (5) Subunit vaccine Final version | Maximum’2017 Rx30 | Prince of Songkla University</t>
        </is>
      </c>
      <c r="C23" s="100" t="n"/>
      <c r="D23" s="88" t="inlineStr">
        <is>
          <t>ELISA Immunoassay for protein quantification</t>
        </is>
      </c>
      <c r="E23" s="88" t="inlineStr">
        <is>
          <t>SDS-PAGE Gel Electrophoresis purity analysis</t>
        </is>
      </c>
      <c r="F23" s="88" t="inlineStr">
        <is>
          <t>Isoelectric Focusing (IEF) for charge heterogeneity</t>
        </is>
      </c>
      <c r="G23" s="88" t="inlineStr">
        <is>
          <t>Immunogenicity Neutralizing Antibody Assay</t>
        </is>
      </c>
      <c r="H23" s="88" t="inlineStr">
        <is>
          <t>Polysorbate 20 surfactant to prevent protein aggregation</t>
        </is>
      </c>
      <c r="I23" s="119" t="inlineStr">
        <is>
          <t>1</t>
        </is>
      </c>
      <c r="J23" s="88" t="inlineStr">
        <is>
          <t>✅ คำตอบที่ถูกต้อง: ข้อ ก. ELISA Immunoassay for protein quantification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00" t="n"/>
      <c r="L23" s="88" t="inlineStr">
        <is>
          <t>Recombinant DNA</t>
        </is>
      </c>
      <c r="M23" s="100" t="inlineStr">
        <is>
          <t>Product</t>
        </is>
      </c>
      <c r="N23" s="88" t="inlineStr">
        <is>
          <t>ข้อ 23 (PLE_CC1_2557.md)</t>
        </is>
      </c>
      <c r="O23" s="100" t="inlineStr">
        <is>
          <t>ข้อสอบจริง</t>
        </is>
      </c>
      <c r="P23" s="100" t="inlineStr">
        <is>
          <t>ปี 2557</t>
        </is>
      </c>
      <c r="Q23" s="100" t="n"/>
    </row>
    <row r="24" ht="13.2" customHeight="1" s="49">
      <c r="A24" s="119" t="inlineStr">
        <is>
          <t>29</t>
        </is>
      </c>
      <c r="B24" s="88" t="inlineStr">
        <is>
          <t>หลังได้รับยา Desferrioxamine ผู้ป่วยแจ้งว่าปัสสาวะ เปลียนเป็นสีชมพู จึงได้สอบถามท่านซึงเป็นเภสัชกร ท่าน จะบอกผู้ป่วยรายนี%ว่าอย่างไร (1) สีทีเกิดขึน เป็นสีของตัวของ Desferrioxamine ซึงขับ ออกทางปัสสาวะ (2) สีทีเกิดขึน เป็นสีของสารประกอบเชิงซ้อนระหว่างยา Desferrioxamine และไอออนของธาตุเหล็กซึงขับ ออกทางปัสสาวะ (3) อาการนีเป็นอาการทีอันตราย ควรแจ้งแพทย์์ทันที (4) ... จำตัวเลือกไม่ได้ ... สถานการณ์ที 12 เด็กชายอายุ 10 ปี โดนสุนัขกัดบริเวณหัวไหล่ เป็น แผลหลายแผล มีเลือดออก มารับการฉีดวัคซีนพิษสุนัขบ้า มารดาให้ประวัติว่าไม่เคยได้รับการฉีดวัคซีนมาก่อน</t>
        </is>
      </c>
      <c r="C24" s="100" t="n"/>
      <c r="D24" s="88" t="inlineStr">
        <is>
          <t>Immunogenicity Neutralizing Antibody Assay</t>
        </is>
      </c>
      <c r="E24" s="88" t="inlineStr">
        <is>
          <t>Polysorbate 20 surfactant to prevent protein aggregation</t>
        </is>
      </c>
      <c r="F24" s="88" t="inlineStr">
        <is>
          <t>Histidine Buffer pH 6.0 formulation stability</t>
        </is>
      </c>
      <c r="G24" s="88" t="inlineStr">
        <is>
          <t>Recombinant DNA Human Insulin in E. coli</t>
        </is>
      </c>
      <c r="H24" s="88" t="inlineStr">
        <is>
          <t>Monoclonal Antibody IgG1 (CHO Cell Expression)</t>
        </is>
      </c>
      <c r="I24" s="119" t="inlineStr">
        <is>
          <t>1</t>
        </is>
      </c>
      <c r="J24" s="88"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00" t="n"/>
      <c r="L24" s="88" t="inlineStr">
        <is>
          <t>Recombinant DNA</t>
        </is>
      </c>
      <c r="M24" s="100" t="inlineStr">
        <is>
          <t>Product</t>
        </is>
      </c>
      <c r="N24" s="88" t="inlineStr">
        <is>
          <t>ข้อ 82 (PLE_CC1_2557.md)</t>
        </is>
      </c>
      <c r="O24" s="100" t="inlineStr">
        <is>
          <t>ข้อสอบจริง</t>
        </is>
      </c>
      <c r="P24" s="100" t="inlineStr">
        <is>
          <t>ปี 2557</t>
        </is>
      </c>
      <c r="Q24" s="100" t="n"/>
    </row>
    <row r="25" ht="13.2" customHeight="1" s="49">
      <c r="A25" s="119" t="inlineStr">
        <is>
          <t>30</t>
        </is>
      </c>
      <c r="B25" s="88" t="inlineStr">
        <is>
          <t>ข้อใดถูกต้อง (1) ผู้ป่วยไม่จำเป็นต้องได้รับ immunoglobulin (2) ผู้ป่วยจำเป็นต้องได้รับ immunoglobulin ทันที และ ฉีดซําอีกครังในวันที 7 (3) ผู้ป่วยจำเป็นต้องได้รับ immunoglobulin เฉพาะวัน แรกทีโดนกัดเพียงแค่ครังเดียว (4) ผู้ป่วยไม่จำเป็นต้องได้รับวัคซีน (5) ผู้ป่วยจำเป็นต้องได้รับวัคซีนโดยการฉีดเข้าในผิวหนัง (intradermal) ในวันที 0, 3, 7, 14 และ 30</t>
        </is>
      </c>
      <c r="C25" s="100" t="n"/>
      <c r="D25" s="88" t="inlineStr">
        <is>
          <t>Recombinant DNA Human Insulin in E. coli</t>
        </is>
      </c>
      <c r="E25" s="88" t="inlineStr">
        <is>
          <t>Monoclonal Antibody IgG1 (CHO Cell Expression)</t>
        </is>
      </c>
      <c r="F25" s="88" t="inlineStr">
        <is>
          <t>Polyethylene Glycol (PEG) Conjugation for extended half-life</t>
        </is>
      </c>
      <c r="G25" s="88" t="inlineStr">
        <is>
          <t>Lyophilization (Freeze-drying) with Trehalose Cryoprotectant</t>
        </is>
      </c>
      <c r="H25" s="88" t="inlineStr">
        <is>
          <t>ELISA Immunoassay for protein quantification</t>
        </is>
      </c>
      <c r="I25" s="119" t="inlineStr">
        <is>
          <t>1</t>
        </is>
      </c>
      <c r="J25" s="88"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0" t="n"/>
      <c r="L25" s="88" t="inlineStr">
        <is>
          <t>Recombinant DNA</t>
        </is>
      </c>
      <c r="M25" s="100" t="inlineStr">
        <is>
          <t>Product</t>
        </is>
      </c>
      <c r="N25" s="88" t="inlineStr">
        <is>
          <t>ข้อ 84 (PLE_CC1_2557.md)</t>
        </is>
      </c>
      <c r="O25" s="100" t="inlineStr">
        <is>
          <t>ข้อสอบจริง</t>
        </is>
      </c>
      <c r="P25" s="100" t="inlineStr">
        <is>
          <t>ปี 2557</t>
        </is>
      </c>
      <c r="Q25" s="100" t="n"/>
    </row>
    <row r="26" ht="13.2" customHeight="1" s="49">
      <c r="A26" s="119" t="inlineStr">
        <is>
          <t>31</t>
        </is>
      </c>
      <c r="B26" s="88" t="inlineStr">
        <is>
          <t>หากเด็กคนนี% เคยได้รับการฉีดวัคซีนมาแล้ว 3 เข็ม เมือ 5 เดือนก่อน จะต้องฉีดอย่างไร (1) ไม่ต้องฉีดวัคซีนเพิมเติม (2) ฉีดวัคซีนเพิม 1 เข็มในวันทีโดนกัด (วันที 0) (3) ฉีดวัคซีนเพิม 2 เข็มในวันที 0 และ 3 (4) ฉีดวัคซีนเพิม 3 เข็มในวันที 0, 3 และ 7 (5) เริมต้นฉีดวัคซีนใหม่ทังหมด</t>
        </is>
      </c>
      <c r="C26" s="100" t="n"/>
      <c r="D26" s="88" t="inlineStr">
        <is>
          <t>Lyophilization (Freeze-drying) with Trehalose Cryoprotectant</t>
        </is>
      </c>
      <c r="E26" s="88" t="inlineStr">
        <is>
          <t>ELISA Immunoassay for protein quantification</t>
        </is>
      </c>
      <c r="F26" s="88" t="inlineStr">
        <is>
          <t>SDS-PAGE Gel Electrophoresis purity analysis</t>
        </is>
      </c>
      <c r="G26" s="88" t="inlineStr">
        <is>
          <t>Isoelectric Focusing (IEF) for charge heterogeneity</t>
        </is>
      </c>
      <c r="H26" s="88" t="inlineStr">
        <is>
          <t>Immunogenicity Neutralizing Antibody Assay</t>
        </is>
      </c>
      <c r="I26" s="119" t="inlineStr">
        <is>
          <t>1</t>
        </is>
      </c>
      <c r="J26" s="88"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0" t="n"/>
      <c r="L26" s="88" t="inlineStr">
        <is>
          <t>Recombinant DNA</t>
        </is>
      </c>
      <c r="M26" s="100" t="inlineStr">
        <is>
          <t>Product</t>
        </is>
      </c>
      <c r="N26" s="88" t="inlineStr">
        <is>
          <t>ข้อ 85 (PLE_CC1_2557.md)</t>
        </is>
      </c>
      <c r="O26" s="100" t="inlineStr">
        <is>
          <t>ข้อสอบจริง</t>
        </is>
      </c>
      <c r="P26" s="100" t="inlineStr">
        <is>
          <t>ปี 2557</t>
        </is>
      </c>
      <c r="Q26" s="100" t="n"/>
    </row>
    <row r="27" ht="13.2" customHeight="1" s="49">
      <c r="A27" s="119" t="inlineStr">
        <is>
          <t>32</t>
        </is>
      </c>
      <c r="B27" s="88" t="inlineStr">
        <is>
          <t>ในกรณีทีแพทย์์ตัดสินใจให้วัคซีนป้องกันพิษสุนัขบ้าในแก่ เด็กรายนี% แต่แม่เด็กไม่ได้มาตามนัดในเข็มที 2 โดยมาช้าไป 1 วัน จะมีคำแนะนำอย่างไร (1) เริมต้นฉีดวัคซีนเข็มที 1 ใหม่ (2) ฉีดเข็มที 2 ทันที ส่วนเข็มถัดไปให้ฉีดต่อไปตามปกติ (3) ฉีดเข็มที 2 ทันที ส่วนเข็มถัดไปให้เลือนออกไปจาก นัดเดิม 1 วัน (4) ฉีดเข็มที 2 ทันที และฉีดเพิมเติมจากเดิมอีก 1 เข็มใน วันเดียวกัน ส่วนเข็มถัดไปให้ฉีดต่อไปตามปกติ (5) ฉีดเข็มที 2 ทันที และฉีดเพิมเติมจากเดิมอีก 1 เข็มใน วันเดียวกัน ส่วนเข็มถัดไปให้เลือนออกไปจากนัดเดิม 1 วัน</t>
        </is>
      </c>
      <c r="C27" s="100" t="n"/>
      <c r="D27" s="88" t="inlineStr">
        <is>
          <t>Isoelectric Focusing (IEF) for charge heterogeneity</t>
        </is>
      </c>
      <c r="E27" s="88" t="inlineStr">
        <is>
          <t>Immunogenicity Neutralizing Antibody Assay</t>
        </is>
      </c>
      <c r="F27" s="88" t="inlineStr">
        <is>
          <t>Polysorbate 20 surfactant to prevent protein aggregation</t>
        </is>
      </c>
      <c r="G27" s="88" t="inlineStr">
        <is>
          <t>Histidine Buffer pH 6.0 formulation stability</t>
        </is>
      </c>
      <c r="H27" s="88" t="inlineStr">
        <is>
          <t>Recombinant DNA Human Insulin in E. coli</t>
        </is>
      </c>
      <c r="I27" s="119" t="inlineStr">
        <is>
          <t>1</t>
        </is>
      </c>
      <c r="J27" s="88"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0" t="n"/>
      <c r="L27" s="88" t="inlineStr">
        <is>
          <t>Recombinant DNA</t>
        </is>
      </c>
      <c r="M27" s="100" t="inlineStr">
        <is>
          <t>Product</t>
        </is>
      </c>
      <c r="N27" s="88" t="inlineStr">
        <is>
          <t>ข้อ 86 (PLE_CC1_2557.md)</t>
        </is>
      </c>
      <c r="O27" s="100" t="inlineStr">
        <is>
          <t>ข้อสอบจริง</t>
        </is>
      </c>
      <c r="P27" s="100" t="inlineStr">
        <is>
          <t>ปี 2557</t>
        </is>
      </c>
      <c r="Q27" s="100" t="n"/>
    </row>
    <row r="28" ht="13.2" customHeight="1" s="49">
      <c r="A28" s="119" t="inlineStr">
        <is>
          <t>33</t>
        </is>
      </c>
      <c r="B28" s="88" t="inlineStr">
        <is>
          <t>หากแม่ของเด็กต้องการฉีดวัคซีนป้องกันโรคล่วงหน้า (pre-exposure immunization) ให้แก่ตัวเอง จะต้องฉีดกี เข็ม ในวันทีเท่าใดบ้าง (1) ฉีด 1 เข็ม ครังเดียว (2) ฉีด 2 เข็ม ในวันที 0 และวันที 3 (3) ฉีด 2 เข็ม ในวันที 0 และวันที 7 (4) ฉีด 3 เข็ม ในวันที 0, 3 และ 7 (5) ฉีด 3 เข็ม ในวันที 0, 7 และ 28 MCQ 12 | 1/2557 | Page 27</t>
        </is>
      </c>
      <c r="C28" s="100" t="n"/>
      <c r="D28" s="88" t="inlineStr">
        <is>
          <t>Histidine Buffer pH 6.0 formulation stability</t>
        </is>
      </c>
      <c r="E28" s="88" t="inlineStr">
        <is>
          <t>Recombinant DNA Human Insulin in E. coli</t>
        </is>
      </c>
      <c r="F28" s="88" t="inlineStr">
        <is>
          <t>Monoclonal Antibody IgG1 (CHO Cell Expression)</t>
        </is>
      </c>
      <c r="G28" s="88" t="inlineStr">
        <is>
          <t>Polyethylene Glycol (PEG) Conjugation for extended half-life</t>
        </is>
      </c>
      <c r="H28" s="88" t="inlineStr">
        <is>
          <t>Lyophilization (Freeze-drying) with Trehalose Cryoprotectant</t>
        </is>
      </c>
      <c r="I28" s="119" t="inlineStr">
        <is>
          <t>1</t>
        </is>
      </c>
      <c r="J28" s="88"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0" t="n"/>
      <c r="L28" s="88" t="inlineStr">
        <is>
          <t>Recombinant DNA</t>
        </is>
      </c>
      <c r="M28" s="100" t="inlineStr">
        <is>
          <t>Product</t>
        </is>
      </c>
      <c r="N28" s="88" t="inlineStr">
        <is>
          <t>ข้อ 87 (PLE_CC1_2557.md)</t>
        </is>
      </c>
      <c r="O28" s="100" t="inlineStr">
        <is>
          <t>ข้อสอบจริง</t>
        </is>
      </c>
      <c r="P28" s="100" t="inlineStr">
        <is>
          <t>ปี 2557</t>
        </is>
      </c>
      <c r="Q28" s="100" t="n"/>
    </row>
    <row r="29" ht="13.2" customHeight="1" s="49">
      <c r="A29" s="119" t="inlineStr">
        <is>
          <t>34</t>
        </is>
      </c>
      <c r="B29" s="88" t="inlineStr">
        <is>
          <t>Vaccine ในรูปผงแห้ง ควรมีการจัดเก็บอย่างไร (1) .... จำตัวเลือกไม่ได้ .....</t>
        </is>
      </c>
      <c r="C29" s="100" t="n"/>
      <c r="D29" s="88" t="inlineStr">
        <is>
          <t>Polyethylene Glycol (PEG) Conjugation for extended half-life</t>
        </is>
      </c>
      <c r="E29" s="88" t="inlineStr">
        <is>
          <t>Lyophilization (Freeze-drying) with Trehalose Cryoprotectant</t>
        </is>
      </c>
      <c r="F29" s="88" t="inlineStr">
        <is>
          <t>ELISA Immunoassay for protein quantification</t>
        </is>
      </c>
      <c r="G29" s="88" t="inlineStr">
        <is>
          <t>SDS-PAGE Gel Electrophoresis purity analysis</t>
        </is>
      </c>
      <c r="H29" s="88" t="inlineStr">
        <is>
          <t>Isoelectric Focusing (IEF) for charge heterogeneity</t>
        </is>
      </c>
      <c r="I29" s="119" t="inlineStr">
        <is>
          <t>1</t>
        </is>
      </c>
      <c r="J29" s="88"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00" t="n"/>
      <c r="L29" s="88" t="inlineStr">
        <is>
          <t>Recombinant DNA</t>
        </is>
      </c>
      <c r="M29" s="100" t="inlineStr">
        <is>
          <t>Product</t>
        </is>
      </c>
      <c r="N29" s="88" t="inlineStr">
        <is>
          <t>ข้อ 88 (PLE_CC1_2557.md)</t>
        </is>
      </c>
      <c r="O29" s="100" t="inlineStr">
        <is>
          <t>ข้อสอบจริง</t>
        </is>
      </c>
      <c r="P29" s="100" t="inlineStr">
        <is>
          <t>ปี 2557</t>
        </is>
      </c>
      <c r="Q29" s="100" t="n"/>
    </row>
    <row r="30" ht="13.2" customHeight="1" s="49">
      <c r="A30" s="119" t="inlineStr">
        <is>
          <t>35</t>
        </is>
      </c>
      <c r="B30" s="88" t="inlineStr">
        <is>
          <t>บริษัท A ได้รับอนุญาตให้ผลิตวัคซีนป้องกันโรคพิษสุนัข บ้าชือการค้า AA ข้อใดถูกต้อง (1) บริษัท A สามารถขายปลีกวัคซีน AA ได้โดยไม่ต้อง ขออนุญาตขายยาแผนปัจจุบันเพิมเติม (2) บริษัท A สามารถขายส่งวัคซีน AA ได้โดยไม่ต้องขอ อนุญาตขายส่งยาแผนปัจจุบันเพิมเติม (3) บริษัท A สามารถนำเข้าวัคซีน AA จากต่างประเทศได้ โดยไม่ต้องขออนุญาตนำหรือสังยาแผนปัจจุบันเข้ามา ในราชอาณาจักรเพิมเติม (4) ... จำตัวเลือกไม่ได้ ...</t>
        </is>
      </c>
      <c r="C30" s="100" t="n"/>
      <c r="D30" s="88" t="inlineStr">
        <is>
          <t>SDS-PAGE Gel Electrophoresis purity analysis</t>
        </is>
      </c>
      <c r="E30" s="88" t="inlineStr">
        <is>
          <t>Isoelectric Focusing (IEF) for charge heterogeneity</t>
        </is>
      </c>
      <c r="F30" s="88" t="inlineStr">
        <is>
          <t>Immunogenicity Neutralizing Antibody Assay</t>
        </is>
      </c>
      <c r="G30" s="88" t="inlineStr">
        <is>
          <t>Polysorbate 20 surfactant to prevent protein aggregation</t>
        </is>
      </c>
      <c r="H30" s="88" t="inlineStr">
        <is>
          <t>Histidine Buffer pH 6.0 formulation stability</t>
        </is>
      </c>
      <c r="I30" s="119" t="inlineStr">
        <is>
          <t>1</t>
        </is>
      </c>
      <c r="J30" s="88"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00" t="n"/>
      <c r="L30" s="88" t="inlineStr">
        <is>
          <t>Recombinant DNA</t>
        </is>
      </c>
      <c r="M30" s="100" t="inlineStr">
        <is>
          <t>Product</t>
        </is>
      </c>
      <c r="N30" s="88" t="inlineStr">
        <is>
          <t>ข้อ 89 (PLE_CC1_2557.md)</t>
        </is>
      </c>
      <c r="O30" s="100" t="inlineStr">
        <is>
          <t>ข้อสอบจริง</t>
        </is>
      </c>
      <c r="P30" s="100" t="inlineStr">
        <is>
          <t>ปี 2557</t>
        </is>
      </c>
      <c r="Q30" s="100" t="n"/>
    </row>
    <row r="31" ht="13.2" customHeight="1" s="49">
      <c r="A31" s="119" t="inlineStr">
        <is>
          <t>36</t>
        </is>
      </c>
      <c r="B31" s="88" t="inlineStr">
        <is>
          <t>วัคซีนใดที่ต้องให้ในเด็กแรกเกิด</t>
        </is>
      </c>
      <c r="C31" s="100" t="n"/>
      <c r="D31" s="88" t="inlineStr">
        <is>
          <t>วัคซีนวัณโรค</t>
        </is>
      </c>
      <c r="E31" s="88" t="inlineStr">
        <is>
          <t>วัคซีนไข้หวัดใหญ่</t>
        </is>
      </c>
      <c r="F31" s="88" t="inlineStr">
        <is>
          <t>วัคซีนหัดเยอรมัน หัด คางทูม</t>
        </is>
      </c>
      <c r="G31" s="88" t="inlineStr">
        <is>
          <t>วัคซีนคอตีบ ไอกรน บาดทะยัก</t>
        </is>
      </c>
      <c r="H31" s="88" t="inlineStr">
        <is>
          <t>วัคซีนไวรัสตับอักเสบเอ</t>
        </is>
      </c>
      <c r="I31" s="119" t="inlineStr">
        <is>
          <t>1</t>
        </is>
      </c>
      <c r="J31" s="88" t="inlineStr">
        <is>
          <t>✅ คำตอบที่ถูกต้อง: ข้อ ก. วัคซีนวัณโรค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วัคซีนวัณโรค 💡 คำอธิบายและเหตุผลทางเภสัชกรรม:
💡 คำอธิบายและเหตุผลทางเภสัชกรรม:
การเลือก วัคซีนวัณโรค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(วัคซีนไข้หวัดใหญ่): วัคซีนไข้หวัดใหญ่ ไม่ตรงกับข้อบ่งใช้หรือกลไกการออกฤทธิ์ที่ถูกต้องตาม ICH Q5A-Q5E / WHO Guidelines for Biological Products
• ข้อ ค. (วัคซีนหัดเยอรมัน หัด คางทูม): วัคซีนหัดเยอรมัน หัด คางทูม ไม่ตรงกับข้อบ่งใช้หรือกลไกการออกฤทธิ์ที่ถูกต้องตาม ICH Q5A-Q5E / WHO Guidelines for Biological Products
• ข้อ ง. (วัคซีนคอตีบ ไอกรน บาดทะยัก): วัคซีนคอตีบ ไอกรน บาดทะยัก ไม่ตรงกับข้อบ่งใช้หรือกลไกการออกฤทธิ์ที่ถูกต้องตาม ICH Q5A-Q5E / WHO Guidelines for Biological Products
• ข้อ จ. (วัคซีนไวรัสตับอักเสบเอ): วัคซีนไวรัสตับอักเสบเอ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0" t="n"/>
      <c r="L31" s="88" t="inlineStr">
        <is>
          <t>Recombinant DNA</t>
        </is>
      </c>
      <c r="M31" s="100" t="inlineStr">
        <is>
          <t>Product</t>
        </is>
      </c>
      <c r="N31" s="88" t="inlineStr">
        <is>
          <t>ข้อ 11 (PLE_CC1_2555 Day 1.md)</t>
        </is>
      </c>
      <c r="O31" s="100" t="inlineStr">
        <is>
          <t>ข้อสอบจริง</t>
        </is>
      </c>
      <c r="P31" s="100" t="inlineStr">
        <is>
          <t>ปี 2555</t>
        </is>
      </c>
      <c r="Q31" s="100" t="n"/>
    </row>
    <row r="32" ht="13.2" customHeight="1" s="49">
      <c r="A32" s="119" t="inlineStr">
        <is>
          <t>37</t>
        </is>
      </c>
      <c r="B32" s="88" t="inlineStr">
        <is>
          <t>วัคซีนใดไม่ได้อยู่ในวัคซีนมาตรฐานที่เด็กไทยต้องได้รับ</t>
        </is>
      </c>
      <c r="C32" s="100" t="n"/>
      <c r="D32" s="88" t="inlineStr">
        <is>
          <t>DTP</t>
        </is>
      </c>
      <c r="E32" s="88" t="inlineStr">
        <is>
          <t>Hep A</t>
        </is>
      </c>
      <c r="F32" s="88" t="inlineStr">
        <is>
          <t>BCG</t>
        </is>
      </c>
      <c r="G32" s="88" t="inlineStr">
        <is>
          <t>MMR</t>
        </is>
      </c>
      <c r="H32" s="88" t="inlineStr">
        <is>
          <t>OPV</t>
        </is>
      </c>
      <c r="I32" s="119" t="inlineStr">
        <is>
          <t>1</t>
        </is>
      </c>
      <c r="J32" s="88" t="inlineStr">
        <is>
          <t>✅ คำตอบที่ถูกต้อง: ข้อ ก. DTP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DTP 💡 คำอธิบายและเหตุผลทางเภสัชกรรม:
💡 คำอธิบายและเหตุผลทางเภสัชกรรม:
การเลือก DTP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(Hep A): Hep A ไม่ตรงกับข้อบ่งใช้หรือกลไกการออกฤทธิ์ที่ถูกต้องตาม ICH Q5A-Q5E / WHO Guidelines for Biological Products
• ข้อ ค. (BCG): เป็น live attenuated vaccine ฉีด ID ตั้งแต่แรกเกิด (at birth) ป้องกัน severe forms of TB (TB meningitis และ miliary TB)
• ข้อ ง. (MMR): เป็น Live attenuated vaccine รวมหัด-คางทูม-หัดเยอรมัน ให้เข็มที่ 1 ที่อายุ 9-12 เดือน และเข็มที่ 2 ที่ 18 เดือน (contraindication ในหญิงตั้งครรภ์)
• ข้อ จ.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0" t="n"/>
      <c r="L32" s="88" t="inlineStr">
        <is>
          <t>Recombinant DNA</t>
        </is>
      </c>
      <c r="M32" s="100" t="inlineStr">
        <is>
          <t>Product</t>
        </is>
      </c>
      <c r="N32" s="88" t="inlineStr">
        <is>
          <t>ข้อ 12 (PLE_CC1_2555 Day 1.md)</t>
        </is>
      </c>
      <c r="O32" s="100" t="inlineStr">
        <is>
          <t>ข้อสอบจริง</t>
        </is>
      </c>
      <c r="P32" s="100" t="inlineStr">
        <is>
          <t>ปี 2555</t>
        </is>
      </c>
      <c r="Q32" s="100" t="n"/>
    </row>
    <row r="33" ht="13.2" customHeight="1" s="49">
      <c r="A33" s="119" t="inlineStr">
        <is>
          <t>38</t>
        </is>
      </c>
      <c r="B33" s="88" t="inlineStr">
        <is>
          <t>หน้าที่ของ adjuvant เช่น alum ใส่ไปในวัคซีนเพื่ออะไร</t>
        </is>
      </c>
      <c r="C33" s="100" t="n"/>
      <c r="D33" s="88" t="inlineStr">
        <is>
          <t>เพิ่มการกระตุ้นภูมิคุ้มกันของวัคซีน</t>
        </is>
      </c>
      <c r="E33" s="88" t="inlineStr">
        <is>
          <t>เพิ่มการดูดซึมของวัคซีน</t>
        </is>
      </c>
      <c r="F33" s="88" t="inlineStr">
        <is>
          <t>เพิ่มความคงตัว</t>
        </is>
      </c>
      <c r="G33" s="88" t="inlineStr">
        <is>
          <t>ลดผลข้างเคียงที่อาจเกิดขึ้นจากวัคซีน</t>
        </is>
      </c>
      <c r="H33" s="88" t="inlineStr">
        <is>
          <t>ลดปริมาณการใช้วัคซีน</t>
        </is>
      </c>
      <c r="I33" s="119" t="inlineStr">
        <is>
          <t>1</t>
        </is>
      </c>
      <c r="J33" s="88" t="inlineStr">
        <is>
          <t>✅ คำตอบที่ถูกต้อง: ข้อ ก. เพิ่มการกระตุ้นภูมิคุ้มกันของวัคซีน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เพิ่มการกระตุ้นภูมิคุ้มกันของวัคซีน 💡 คำอธิบายและเหตุผลทางเภสัชกรรม:
💡 คำอธิบายและเหตุผลทางเภสัชกรรม:
การเลือก เพิ่มการกระตุ้นภูมิคุ้มกันของวัคซีน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(เพิ่มการดูดซึมของวัคซีน): เพิ่มการดูดซึมของวัคซีน ไม่ตรงกับข้อบ่งใช้หรือกลไกการออกฤทธิ์ที่ถูกต้องตาม ICH Q5A-Q5E / WHO Guidelines for Biological Products
• ข้อ ค. (เพิ่มความคงตัว): เพิ่มความคงตัว ไม่ตรงกับข้อบ่งใช้หรือกลไกการออกฤทธิ์ที่ถูกต้องตาม ICH Q5A-Q5E / WHO Guidelines for Biological Products
• ข้อ ง. (ลดผลข้างเคียงที่อาจเกิดขึ้นจากวัคซีน): ลดผลข้างเคียงที่อาจเกิดขึ้นจากวัคซีน ไม่ตรงกับข้อบ่งใช้หรือกลไกการออกฤทธิ์ที่ถูกต้องตาม ICH Q5A-Q5E / WHO Guidelines for Biological Products
• ข้อ จ. (ลดปริมาณการใช้วัคซีน): ลดปริมาณการใช้วัคซีน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0" t="n"/>
      <c r="L33" s="88" t="inlineStr">
        <is>
          <t>Recombinant DNA</t>
        </is>
      </c>
      <c r="M33" s="100" t="inlineStr">
        <is>
          <t>Product</t>
        </is>
      </c>
      <c r="N33" s="88" t="inlineStr">
        <is>
          <t>ข้อ 14 (PLE_CC1_2555 Day 1.md)</t>
        </is>
      </c>
      <c r="O33" s="100" t="inlineStr">
        <is>
          <t>ข้อสอบจริง</t>
        </is>
      </c>
      <c r="P33" s="100" t="inlineStr">
        <is>
          <t>ปี 2555</t>
        </is>
      </c>
      <c r="Q33" s="100" t="n"/>
    </row>
    <row r="34" ht="13.2" customHeight="1" s="49">
      <c r="A34" s="119" t="inlineStr">
        <is>
          <t>39</t>
        </is>
      </c>
      <c r="B34" s="88" t="inlineStr">
        <is>
          <t>การรับวัคซีน DTP แบบ 3 เข็ม ต้องให้ห่างกันกี่เดือน</t>
        </is>
      </c>
      <c r="C34" s="100" t="n"/>
      <c r="D34" s="88" t="inlineStr">
        <is>
          <t>1 เดือน</t>
        </is>
      </c>
      <c r="E34" s="88" t="inlineStr">
        <is>
          <t>2 เดือน</t>
        </is>
      </c>
      <c r="F34" s="88" t="inlineStr">
        <is>
          <t>3 เดือน</t>
        </is>
      </c>
      <c r="G34" s="88" t="inlineStr">
        <is>
          <t>4 เดือน</t>
        </is>
      </c>
      <c r="H34" s="88" t="inlineStr">
        <is>
          <t>6 เดือน คณะเภสัชศาสตร์</t>
        </is>
      </c>
      <c r="I34" s="119" t="inlineStr">
        <is>
          <t>1</t>
        </is>
      </c>
      <c r="J34" s="88" t="inlineStr">
        <is>
          <t>✅ คำตอบที่ถูกต้อง: ข้อ ก. 1 เดือน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เดือน 💡 คำอธิบายและเหตุผลทางเภสัชกรรม:
💡 คำอธิบายและเหตุผลทางเภสัชกรรม:
การเลือก 1 เดือน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(2 เดือน): 2 เดือน ไม่ตรงกับข้อบ่งใช้หรือกลไกการออกฤทธิ์ที่ถูกต้องตาม ICH Q5A-Q5E / WHO Guidelines for Biological Products
• ข้อ ค. (3 เดือน): 3 เดือน ไม่ตรงกับข้อบ่งใช้หรือกลไกการออกฤทธิ์ที่ถูกต้องตาม ICH Q5A-Q5E / WHO Guidelines for Biological Products
• ข้อ ง. (4 เดือน): 4 เดือน ไม่ตรงกับข้อบ่งใช้หรือกลไกการออกฤทธิ์ที่ถูกต้องตาม ICH Q5A-Q5E / WHO Guidelines for Biological Products
• ข้อ จ. (6 เดือน คณะเภสัชศาสตร์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00" t="n"/>
      <c r="L34" s="88" t="inlineStr">
        <is>
          <t>Recombinant DNA</t>
        </is>
      </c>
      <c r="M34" s="100" t="inlineStr">
        <is>
          <t>Product</t>
        </is>
      </c>
      <c r="N34" s="88" t="inlineStr">
        <is>
          <t>ข้อ 15 (PLE_CC1_2555 Day 1.md)</t>
        </is>
      </c>
      <c r="O34" s="100" t="inlineStr">
        <is>
          <t>ข้อสอบจริง</t>
        </is>
      </c>
      <c r="P34" s="100" t="inlineStr">
        <is>
          <t>ปี 2555</t>
        </is>
      </c>
      <c r="Q34" s="100" t="n"/>
    </row>
    <row r="35" ht="13.2" customHeight="1" s="49">
      <c r="A35" s="119" t="inlineStr">
        <is>
          <t>40</t>
        </is>
      </c>
      <c r="B35" s="88" t="inlineStr">
        <is>
          <t>ต่อมาผู้ป่วยมีแผนจะไปเมืองนอกกับครอบครัวภายใน 1 เดือนข้างหน้าแล้วจะอยู่นาน 3 เดือน แต่ผู้ป่วย ต้องได้รับวัคซีน Hep B เข็มที่ 2 ในอีก 3 เดือนข้างหน้า ควรทำอย่างไร</t>
        </is>
      </c>
      <c r="C35" s="100" t="n"/>
      <c r="D35" s="88" t="inlineStr">
        <is>
          <t>รับวัคซีนก่อนไปเมืองนอก</t>
        </is>
      </c>
      <c r="E35" s="88" t="inlineStr">
        <is>
          <t>เริ่มรับวัคซีนใหม่ตั้งแต่เข็มแรก</t>
        </is>
      </c>
      <c r="F35" s="88" t="inlineStr">
        <is>
          <t>รับวัคซีนหลังจากกลับมาจากเมืองนอก</t>
        </is>
      </c>
      <c r="G35" s="88" t="inlineStr">
        <is>
          <t>.....................</t>
        </is>
      </c>
      <c r="H35" s="88" t="inlineStr">
        <is>
          <t>.....................</t>
        </is>
      </c>
      <c r="I35" s="119" t="inlineStr">
        <is>
          <t>1</t>
        </is>
      </c>
      <c r="J35" s="88" t="inlineStr">
        <is>
          <t>✅ คำตอบที่ถูกต้อง: ข้อ ก. รับวัคซีนก่อนไปเมืองนอก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รับวัคซีนก่อนไปเมืองนอก 💡 คำอธิบายและเหตุผลทางเภสัชกรรม:
💡 คำอธิบายและเหตุผลทางเภสัชกรรม:
การเลือก รับวัคซีนก่อนไปเมืองนอก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(เริ่มรับวัคซีนใหม่ตั้งแต่เข็มแรก): เริ่มรับวัคซีนใหม่ตั้งแต่เข็มแรก ไม่ตรงกับข้อบ่งใช้หรือกลไกการออกฤทธิ์ที่ถูกต้องตาม ICH Q5A-Q5E / WHO Guidelines for Biological Products
• ข้อ ค. (รับวัคซีนหลังจากกลับมาจากเมืองนอก): รับวัคซีนหลังจากกลับมาจากเมืองนอก ไม่ตรงกับข้อบ่งใช้หรือกลไกการออกฤทธิ์ที่ถูกต้องตาม ICH Q5A-Q5E / WHO Guidelines for Biological Products
• ข้อ ง. (.....................): ..................... ไม่ตรงกับข้อบ่งใช้หรือกลไกการออกฤทธิ์ที่ถูกต้องตาม ICH Q5A-Q5E / WHO Guidelines for Biological Products
• ข้อ จ. (.....................): .....................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00" t="n"/>
      <c r="L35" s="88" t="inlineStr">
        <is>
          <t>Recombinant DNA</t>
        </is>
      </c>
      <c r="M35" s="100" t="inlineStr">
        <is>
          <t>Product</t>
        </is>
      </c>
      <c r="N35" s="88" t="inlineStr">
        <is>
          <t>ข้อ 16 (PLE_CC1_2555 Day 1.md)</t>
        </is>
      </c>
      <c r="O35" s="100" t="inlineStr">
        <is>
          <t>ข้อสอบจริง</t>
        </is>
      </c>
      <c r="P35" s="100" t="inlineStr">
        <is>
          <t>ปี 2555</t>
        </is>
      </c>
      <c r="Q35" s="100" t="n"/>
    </row>
    <row r="36" ht="13.2" customHeight="1" s="49">
      <c r="A36" s="119" t="inlineStr">
        <is>
          <t>41</t>
        </is>
      </c>
      <c r="B36" s="88" t="inlineStr">
        <is>
          <t>ถ้าได้รับวัคซีนจะกระตุ้มภูมิคุ้มกันชนิดใดก่อนเป็นอันดับแรก</t>
        </is>
      </c>
      <c r="C36" s="100" t="n"/>
      <c r="D36" s="88" t="inlineStr">
        <is>
          <t>IgA</t>
        </is>
      </c>
      <c r="E36" s="88" t="inlineStr">
        <is>
          <t>IgD</t>
        </is>
      </c>
      <c r="F36" s="88" t="inlineStr">
        <is>
          <t>IgE</t>
        </is>
      </c>
      <c r="G36" s="88" t="inlineStr">
        <is>
          <t>IgG</t>
        </is>
      </c>
      <c r="H36" s="88" t="inlineStr">
        <is>
          <t>IgM</t>
        </is>
      </c>
      <c r="I36" s="119" t="inlineStr">
        <is>
          <t>1</t>
        </is>
      </c>
      <c r="J36" s="88" t="inlineStr">
        <is>
          <t>✅ คำตอบที่ถูกต้อง: ข้อ ก. IgA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IgA 💡 คำอธิบายและเหตุผลทางเภสัชกรรม:
💡 คำอธิบายและเหตุผลทางเภสัชกรรม:
การเลือก IgA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(IgD): IgD ไม่ตรงกับข้อบ่งใช้หรือกลไกการออกฤทธิ์ที่ถูกต้องตาม ICH Q5A-Q5E / WHO Guidelines for Biological Products
• ข้อ ค. (IgE): IgE ไม่ตรงกับข้อบ่งใช้หรือกลไกการออกฤทธิ์ที่ถูกต้องตาม ICH Q5A-Q5E / WHO Guidelines for Biological Products
• ข้อ ง. (IgG): IgG ไม่ตรงกับข้อบ่งใช้หรือกลไกการออกฤทธิ์ที่ถูกต้องตาม ICH Q5A-Q5E / WHO Guidelines for Biological Products
• ข้อ จ. (IgM): IgM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00" t="n"/>
      <c r="L36" s="88" t="inlineStr">
        <is>
          <t>Recombinant DNA</t>
        </is>
      </c>
      <c r="M36" s="100" t="inlineStr">
        <is>
          <t>Product</t>
        </is>
      </c>
      <c r="N36" s="88" t="inlineStr">
        <is>
          <t>ข้อ 17 (PLE_CC1_2555 Day 1.md)</t>
        </is>
      </c>
      <c r="O36" s="100" t="inlineStr">
        <is>
          <t>ข้อสอบจริง</t>
        </is>
      </c>
      <c r="P36" s="100" t="inlineStr">
        <is>
          <t>ปี 2555</t>
        </is>
      </c>
      <c r="Q36" s="100" t="n"/>
    </row>
    <row r="37" ht="13.2" customHeight="1" s="49">
      <c r="A37" s="119" t="inlineStr">
        <is>
          <t>42</t>
        </is>
      </c>
      <c r="B37" s="88" t="inlineStr">
        <is>
          <t>ลดปัญหาการดื้อยา MCQ 1/2555 by CURx69 page 20 Case 11: Vaccine</t>
        </is>
      </c>
      <c r="C37" s="100" t="n"/>
      <c r="D37" s="88" t="inlineStr">
        <is>
          <t>Isoelectric Focusing (IEF) for charge heterogeneity</t>
        </is>
      </c>
      <c r="E37" s="88" t="inlineStr">
        <is>
          <t>Immunogenicity Neutralizing Antibody Assay</t>
        </is>
      </c>
      <c r="F37" s="88" t="inlineStr">
        <is>
          <t>Polysorbate 20 surfactant to prevent protein aggregation</t>
        </is>
      </c>
      <c r="G37" s="88" t="inlineStr">
        <is>
          <t>Histidine Buffer pH 6.0 formulation stability</t>
        </is>
      </c>
      <c r="H37" s="88" t="inlineStr">
        <is>
          <t>Recombinant DNA Human Insulin in E. coli</t>
        </is>
      </c>
      <c r="I37" s="119" t="inlineStr">
        <is>
          <t>1</t>
        </is>
      </c>
      <c r="J37" s="88"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00" t="n"/>
      <c r="L37" s="88" t="inlineStr">
        <is>
          <t>Recombinant DNA</t>
        </is>
      </c>
      <c r="M37" s="100" t="inlineStr">
        <is>
          <t>Product</t>
        </is>
      </c>
      <c r="N37" s="88" t="inlineStr">
        <is>
          <t>ข้อ 5 (PLE_CC1_2555 Day 2.md)</t>
        </is>
      </c>
      <c r="O37" s="100" t="inlineStr">
        <is>
          <t>ข้อสอบจริง</t>
        </is>
      </c>
      <c r="P37" s="100" t="inlineStr">
        <is>
          <t>ปี 2555</t>
        </is>
      </c>
      <c r="Q37" s="100" t="n"/>
    </row>
    <row r="38" ht="13.2" customHeight="1" s="49">
      <c r="A38" s="119" t="inlineStr">
        <is>
          <t>43</t>
        </is>
      </c>
      <c r="B38" s="88" t="inlineStr">
        <is>
          <t>เด็กแรกเกิดต้องฉีดวัคซีนป้องกันโรคอะไร</t>
        </is>
      </c>
      <c r="C38" s="100" t="n"/>
      <c r="D38" s="88" t="inlineStr">
        <is>
          <t>Histidine Buffer pH 6.0 formulation stability</t>
        </is>
      </c>
      <c r="E38" s="88" t="inlineStr">
        <is>
          <t>Recombinant DNA Human Insulin in E. coli</t>
        </is>
      </c>
      <c r="F38" s="88" t="inlineStr">
        <is>
          <t>Monoclonal Antibody IgG1 (CHO Cell Expression)</t>
        </is>
      </c>
      <c r="G38" s="88" t="inlineStr">
        <is>
          <t>Polyethylene Glycol (PEG) Conjugation for extended half-life</t>
        </is>
      </c>
      <c r="H38" s="88" t="inlineStr">
        <is>
          <t>Lyophilization (Freeze-drying) with Trehalose Cryoprotectant</t>
        </is>
      </c>
      <c r="I38" s="119" t="inlineStr">
        <is>
          <t>1</t>
        </is>
      </c>
      <c r="J38" s="88"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00" t="n"/>
      <c r="L38" s="88" t="inlineStr">
        <is>
          <t>Recombinant DNA</t>
        </is>
      </c>
      <c r="M38" s="100" t="inlineStr">
        <is>
          <t>Product</t>
        </is>
      </c>
      <c r="N38" s="88" t="inlineStr">
        <is>
          <t>ข้อ 1 (PLE_CC1_2555 Day 2.md)</t>
        </is>
      </c>
      <c r="O38" s="100" t="inlineStr">
        <is>
          <t>ข้อสอบจริง</t>
        </is>
      </c>
      <c r="P38" s="100" t="inlineStr">
        <is>
          <t>ปี 2555</t>
        </is>
      </c>
      <c r="Q38" s="100" t="n"/>
    </row>
    <row r="39" ht="13.2" customHeight="1" s="49">
      <c r="A39" s="119" t="inlineStr">
        <is>
          <t>44</t>
        </is>
      </c>
      <c r="B39" s="88" t="inlineStr">
        <is>
          <t>เกี่ยวกับ วัคซีนไข้หวัดใหญ่ ข้อใดต่อไปนี้กล่าวถูกต้องตามหลักวิชาชีพเภสัชกรรม</t>
        </is>
      </c>
      <c r="C39" s="100" t="n"/>
      <c r="D39" s="88" t="inlineStr">
        <is>
          <t>Polyethylene Glycol (PEG) Conjugation for extended half-life</t>
        </is>
      </c>
      <c r="E39" s="88" t="inlineStr">
        <is>
          <t>Lyophilization (Freeze-drying) with Trehalose Cryoprotectant</t>
        </is>
      </c>
      <c r="F39" s="88" t="inlineStr">
        <is>
          <t>ELISA Immunoassay for protein quantification</t>
        </is>
      </c>
      <c r="G39" s="88" t="inlineStr">
        <is>
          <t>SDS-PAGE Gel Electrophoresis purity analysis</t>
        </is>
      </c>
      <c r="H39" s="88" t="inlineStr">
        <is>
          <t>Isoelectric Focusing (IEF) for charge heterogeneity</t>
        </is>
      </c>
      <c r="I39" s="119" t="inlineStr">
        <is>
          <t>1</t>
        </is>
      </c>
      <c r="J39" s="88"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00" t="n"/>
      <c r="L39" s="88" t="inlineStr">
        <is>
          <t>Recombinant DNA</t>
        </is>
      </c>
      <c r="M39" s="100" t="inlineStr">
        <is>
          <t>Product</t>
        </is>
      </c>
      <c r="N39" s="88" t="inlineStr">
        <is>
          <t>ข้อ 2 (PLE_CC1_2555 Day 2.md)</t>
        </is>
      </c>
      <c r="O39" s="100" t="inlineStr">
        <is>
          <t>ข้อสอบจริง</t>
        </is>
      </c>
      <c r="P39" s="100" t="inlineStr">
        <is>
          <t>ปี 2555</t>
        </is>
      </c>
      <c r="Q39" s="100" t="n"/>
    </row>
    <row r="40" ht="13.2" customHeight="1" s="49">
      <c r="A40" s="119" t="inlineStr">
        <is>
          <t>45</t>
        </is>
      </c>
      <c r="B40" s="88" t="inlineStr">
        <is>
          <t>เกี่ยวกับ วัคซีนไข้สมองอักเสบ ข้อใดต่อไปนี้กล่าวถูกต้องตามหลักวิชาชีพเภสัชกรรม</t>
        </is>
      </c>
      <c r="C40" s="100" t="n"/>
      <c r="D40" s="88" t="inlineStr">
        <is>
          <t>SDS-PAGE Gel Electrophoresis purity analysis</t>
        </is>
      </c>
      <c r="E40" s="88" t="inlineStr">
        <is>
          <t>Isoelectric Focusing (IEF) for charge heterogeneity</t>
        </is>
      </c>
      <c r="F40" s="88" t="inlineStr">
        <is>
          <t>Immunogenicity Neutralizing Antibody Assay</t>
        </is>
      </c>
      <c r="G40" s="88" t="inlineStr">
        <is>
          <t>Polysorbate 20 surfactant to prevent protein aggregation</t>
        </is>
      </c>
      <c r="H40" s="88" t="inlineStr">
        <is>
          <t>Histidine Buffer pH 6.0 formulation stability</t>
        </is>
      </c>
      <c r="I40" s="119" t="inlineStr">
        <is>
          <t>1</t>
        </is>
      </c>
      <c r="J40" s="88"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00" t="n"/>
      <c r="L40" s="88" t="inlineStr">
        <is>
          <t>Recombinant DNA</t>
        </is>
      </c>
      <c r="M40" s="100" t="inlineStr">
        <is>
          <t>Product</t>
        </is>
      </c>
      <c r="N40" s="88" t="inlineStr">
        <is>
          <t>ข้อ 3 (PLE_CC1_2555 Day 2.md)</t>
        </is>
      </c>
      <c r="O40" s="100" t="inlineStr">
        <is>
          <t>ข้อสอบจริง</t>
        </is>
      </c>
      <c r="P40" s="100" t="inlineStr">
        <is>
          <t>ปี 2555</t>
        </is>
      </c>
      <c r="Q40" s="100" t="n"/>
    </row>
    <row r="41" ht="13.2" customHeight="1" s="49">
      <c r="A41" s="119" t="inlineStr">
        <is>
          <t>46</t>
        </is>
      </c>
      <c r="B41" s="88" t="inlineStr">
        <is>
          <t>วัคซีนหัด คางทูม หัดเยอรมัน</t>
        </is>
      </c>
      <c r="C41" s="100" t="n"/>
      <c r="D41" s="88" t="inlineStr">
        <is>
          <t>Polysorbate 20 surfactant to prevent protein aggregation</t>
        </is>
      </c>
      <c r="E41" s="88" t="inlineStr">
        <is>
          <t>Histidine Buffer pH 6.0 formulation stability</t>
        </is>
      </c>
      <c r="F41" s="88" t="inlineStr">
        <is>
          <t>Recombinant DNA Human Insulin in E. coli</t>
        </is>
      </c>
      <c r="G41" s="88" t="inlineStr">
        <is>
          <t>Monoclonal Antibody IgG1 (CHO Cell Expression)</t>
        </is>
      </c>
      <c r="H41" s="88" t="inlineStr">
        <is>
          <t>Polyethylene Glycol (PEG) Conjugation for extended half-life</t>
        </is>
      </c>
      <c r="I41" s="119" t="inlineStr">
        <is>
          <t>1</t>
        </is>
      </c>
      <c r="J41" s="88" t="inlineStr">
        <is>
          <t>✅ คำตอบที่ถูกต้อง: ข้อ ก. Polysorbate 20 surfactant to prevent protein aggregation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00" t="n"/>
      <c r="L41" s="88" t="inlineStr">
        <is>
          <t>Recombinant DNA</t>
        </is>
      </c>
      <c r="M41" s="100" t="inlineStr">
        <is>
          <t>Product</t>
        </is>
      </c>
      <c r="N41" s="88" t="inlineStr">
        <is>
          <t>ข้อ 4 (PLE_CC1_2555 Day 2.md)</t>
        </is>
      </c>
      <c r="O41" s="100" t="inlineStr">
        <is>
          <t>ข้อสอบจริง</t>
        </is>
      </c>
      <c r="P41" s="100" t="inlineStr">
        <is>
          <t>ปี 2555</t>
        </is>
      </c>
      <c r="Q41" s="100" t="n"/>
    </row>
    <row r="42" ht="13.2" customHeight="1" s="49">
      <c r="A42" s="119" t="inlineStr">
        <is>
          <t>47</t>
        </is>
      </c>
      <c r="B42" s="88" t="inlineStr">
        <is>
          <t>วัคซีนคอตีบ ไอกรน บาดทะยัก</t>
        </is>
      </c>
      <c r="C42" s="100" t="n"/>
      <c r="D42" s="88" t="inlineStr">
        <is>
          <t>Monoclonal Antibody IgG1 (CHO Cell Expression)</t>
        </is>
      </c>
      <c r="E42" s="88" t="inlineStr">
        <is>
          <t>Polyethylene Glycol (PEG) Conjugation for extended half-life</t>
        </is>
      </c>
      <c r="F42" s="88" t="inlineStr">
        <is>
          <t>Lyophilization (Freeze-drying) with Trehalose Cryoprotectant</t>
        </is>
      </c>
      <c r="G42" s="88" t="inlineStr">
        <is>
          <t>ELISA Immunoassay for protein quantification</t>
        </is>
      </c>
      <c r="H42" s="88" t="inlineStr">
        <is>
          <t>SDS-PAGE Gel Electrophoresis purity analysis</t>
        </is>
      </c>
      <c r="I42" s="119" t="inlineStr">
        <is>
          <t>1</t>
        </is>
      </c>
      <c r="J42" s="88" t="inlineStr">
        <is>
          <t>✅ คำตอบที่ถูกต้อง: ข้อ ก. Monoclonal Antibody IgG1 (CHO Cell Expression)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00" t="n"/>
      <c r="L42" s="88" t="inlineStr">
        <is>
          <t>Recombinant DNA</t>
        </is>
      </c>
      <c r="M42" s="100" t="inlineStr">
        <is>
          <t>Product</t>
        </is>
      </c>
      <c r="N42" s="88" t="inlineStr">
        <is>
          <t>ข้อ 5 (PLE_CC1_2555 Day 2.md)</t>
        </is>
      </c>
      <c r="O42" s="100" t="inlineStr">
        <is>
          <t>ข้อสอบจริง</t>
        </is>
      </c>
      <c r="P42" s="100" t="inlineStr">
        <is>
          <t>ปี 2555</t>
        </is>
      </c>
      <c r="Q42" s="100" t="n"/>
    </row>
    <row r="43" ht="13.2" customHeight="1" s="49">
      <c r="A43" s="119" t="inlineStr">
        <is>
          <t>48</t>
        </is>
      </c>
      <c r="B43" s="88" t="inlineStr">
        <is>
          <t>วัคซีน DTP ต้องฉีดห่างกันกี่เดือน</t>
        </is>
      </c>
      <c r="C43" s="100" t="n"/>
      <c r="D43" s="88" t="inlineStr">
        <is>
          <t>ELISA Immunoassay for protein quantification</t>
        </is>
      </c>
      <c r="E43" s="88" t="inlineStr">
        <is>
          <t>SDS-PAGE Gel Electrophoresis purity analysis</t>
        </is>
      </c>
      <c r="F43" s="88" t="inlineStr">
        <is>
          <t>Isoelectric Focusing (IEF) for charge heterogeneity</t>
        </is>
      </c>
      <c r="G43" s="88" t="inlineStr">
        <is>
          <t>Immunogenicity Neutralizing Antibody Assay</t>
        </is>
      </c>
      <c r="H43" s="88" t="inlineStr">
        <is>
          <t>Polysorbate 20 surfactant to prevent protein aggregation</t>
        </is>
      </c>
      <c r="I43" s="119" t="inlineStr">
        <is>
          <t>1</t>
        </is>
      </c>
      <c r="J43" s="88"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00" t="n"/>
      <c r="L43" s="88" t="inlineStr">
        <is>
          <t>Recombinant DNA</t>
        </is>
      </c>
      <c r="M43" s="100" t="inlineStr">
        <is>
          <t>Product</t>
        </is>
      </c>
      <c r="N43" s="88" t="inlineStr">
        <is>
          <t>ข้อ 4 (PLE_CC1_2555 Day 2.md)</t>
        </is>
      </c>
      <c r="O43" s="100" t="inlineStr">
        <is>
          <t>ข้อสอบจริง</t>
        </is>
      </c>
      <c r="P43" s="100" t="inlineStr">
        <is>
          <t>ปี 2555</t>
        </is>
      </c>
      <c r="Q43" s="100" t="n"/>
    </row>
    <row r="44" ht="13.2" customHeight="1" s="49">
      <c r="A44" s="119" t="inlineStr">
        <is>
          <t>49</t>
        </is>
      </c>
      <c r="B44" s="88" t="inlineStr">
        <is>
          <t>ให้ข้ามวัคซีนเข็มที่ 3 ไปเลยไม่ต้องฉีด</t>
        </is>
      </c>
      <c r="C44" s="100" t="n"/>
      <c r="D44" s="88" t="inlineStr">
        <is>
          <t>Immunogenicity Neutralizing Antibody Assay</t>
        </is>
      </c>
      <c r="E44" s="88" t="inlineStr">
        <is>
          <t>Polysorbate 20 surfactant to prevent protein aggregation</t>
        </is>
      </c>
      <c r="F44" s="88" t="inlineStr">
        <is>
          <t>Histidine Buffer pH 6.0 formulation stability</t>
        </is>
      </c>
      <c r="G44" s="88" t="inlineStr">
        <is>
          <t>Recombinant DNA Human Insulin in E. coli</t>
        </is>
      </c>
      <c r="H44" s="88" t="inlineStr">
        <is>
          <t>Monoclonal Antibody IgG1 (CHO Cell Expression)</t>
        </is>
      </c>
      <c r="I44" s="119" t="inlineStr">
        <is>
          <t>1</t>
        </is>
      </c>
      <c r="J44" s="88"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00" t="n"/>
      <c r="L44" s="88" t="inlineStr">
        <is>
          <t>Recombinant DNA</t>
        </is>
      </c>
      <c r="M44" s="100" t="inlineStr">
        <is>
          <t>Product</t>
        </is>
      </c>
      <c r="N44" s="88" t="inlineStr">
        <is>
          <t>ข้อ 4 (PLE_CC1_2555 Day 2.md)</t>
        </is>
      </c>
      <c r="O44" s="100" t="inlineStr">
        <is>
          <t>ข้อสอบจริง</t>
        </is>
      </c>
      <c r="P44" s="100" t="inlineStr">
        <is>
          <t>ปี 2555</t>
        </is>
      </c>
      <c r="Q44" s="100" t="n"/>
    </row>
    <row r="45" ht="13.2" customHeight="1" s="49">
      <c r="A45" s="119" t="inlineStr">
        <is>
          <t>50</t>
        </is>
      </c>
      <c r="B45" s="88" t="inlineStr">
        <is>
          <t>ไม่ต้องฉีดแล้ว เพราะวัคซีน HepB ฉีดแค่สองเข็ม MCQ 1/2555 by CURx69 page 21</t>
        </is>
      </c>
      <c r="C45" s="100" t="n"/>
      <c r="D45" s="88" t="inlineStr">
        <is>
          <t>Recombinant DNA Human Insulin in E. coli</t>
        </is>
      </c>
      <c r="E45" s="88" t="inlineStr">
        <is>
          <t>Monoclonal Antibody IgG1 (CHO Cell Expression)</t>
        </is>
      </c>
      <c r="F45" s="88" t="inlineStr">
        <is>
          <t>Polyethylene Glycol (PEG) Conjugation for extended half-life</t>
        </is>
      </c>
      <c r="G45" s="88" t="inlineStr">
        <is>
          <t>Lyophilization (Freeze-drying) with Trehalose Cryoprotectant</t>
        </is>
      </c>
      <c r="H45" s="88" t="inlineStr">
        <is>
          <t>ELISA Immunoassay for protein quantification</t>
        </is>
      </c>
      <c r="I45" s="119" t="inlineStr">
        <is>
          <t>1</t>
        </is>
      </c>
      <c r="J45" s="88"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00" t="n"/>
      <c r="L45" s="88" t="inlineStr">
        <is>
          <t>Recombinant DNA</t>
        </is>
      </c>
      <c r="M45" s="100" t="inlineStr">
        <is>
          <t>Product</t>
        </is>
      </c>
      <c r="N45" s="88" t="inlineStr">
        <is>
          <t>ข้อ 5 (PLE_CC1_2555 Day 2.md)</t>
        </is>
      </c>
      <c r="O45" s="100" t="inlineStr">
        <is>
          <t>ข้อสอบจริง</t>
        </is>
      </c>
      <c r="P45" s="100" t="inlineStr">
        <is>
          <t>ปี 2555</t>
        </is>
      </c>
      <c r="Q45" s="100" t="n"/>
    </row>
    <row r="46" ht="13.2" customHeight="1" s="49">
      <c r="A46" s="119" t="inlineStr">
        <is>
          <t>51</t>
        </is>
      </c>
      <c r="B46" s="88" t="inlineStr">
        <is>
          <t>การทดสอบวัคซีนโดยฉีดเข้าเส้นเลือดที่หูกระต่ายแล้ววัดไข้เรียกว่า</t>
        </is>
      </c>
      <c r="C46" s="100" t="n"/>
      <c r="D46" s="88" t="inlineStr">
        <is>
          <t>Lyophilization (Freeze-drying) with Trehalose Cryoprotectant</t>
        </is>
      </c>
      <c r="E46" s="88" t="inlineStr">
        <is>
          <t>ELISA Immunoassay for protein quantification</t>
        </is>
      </c>
      <c r="F46" s="88" t="inlineStr">
        <is>
          <t>SDS-PAGE Gel Electrophoresis purity analysis</t>
        </is>
      </c>
      <c r="G46" s="88" t="inlineStr">
        <is>
          <t>Isoelectric Focusing (IEF) for charge heterogeneity</t>
        </is>
      </c>
      <c r="H46" s="88" t="inlineStr">
        <is>
          <t>Immunogenicity Neutralizing Antibody Assay</t>
        </is>
      </c>
      <c r="I46" s="119" t="inlineStr">
        <is>
          <t>1</t>
        </is>
      </c>
      <c r="J46" s="88"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00" t="n"/>
      <c r="L46" s="88" t="inlineStr">
        <is>
          <t>Recombinant DNA</t>
        </is>
      </c>
      <c r="M46" s="100" t="inlineStr">
        <is>
          <t>Product</t>
        </is>
      </c>
      <c r="N46" s="88" t="inlineStr">
        <is>
          <t>ข้อ 6 (PLE_CC1_2555 Day 2.md)</t>
        </is>
      </c>
      <c r="O46" s="100" t="inlineStr">
        <is>
          <t>ข้อสอบจริง</t>
        </is>
      </c>
      <c r="P46" s="100" t="inlineStr">
        <is>
          <t>ปี 2555</t>
        </is>
      </c>
      <c r="Q46" s="100" t="n"/>
    </row>
    <row r="47" ht="13.2" customHeight="1" s="49">
      <c r="A47" s="119" t="inlineStr">
        <is>
          <t>52</t>
        </is>
      </c>
      <c r="B47" s="88" t="inlineStr">
        <is>
          <t>ใส่ Alum ใน Vaccine เพื่อเป็น Adjuvant มีประโยชน์อย่างไร</t>
        </is>
      </c>
      <c r="C47" s="100" t="n"/>
      <c r="D47" s="88" t="inlineStr">
        <is>
          <t>Isoelectric Focusing (IEF) for charge heterogeneity</t>
        </is>
      </c>
      <c r="E47" s="88" t="inlineStr">
        <is>
          <t>Immunogenicity Neutralizing Antibody Assay</t>
        </is>
      </c>
      <c r="F47" s="88" t="inlineStr">
        <is>
          <t>Polysorbate 20 surfactant to prevent protein aggregation</t>
        </is>
      </c>
      <c r="G47" s="88" t="inlineStr">
        <is>
          <t>Histidine Buffer pH 6.0 formulation stability</t>
        </is>
      </c>
      <c r="H47" s="88" t="inlineStr">
        <is>
          <t>Recombinant DNA Human Insulin in E. coli</t>
        </is>
      </c>
      <c r="I47" s="119" t="inlineStr">
        <is>
          <t>1</t>
        </is>
      </c>
      <c r="J47" s="88"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00" t="n"/>
      <c r="L47" s="88" t="inlineStr">
        <is>
          <t>Recombinant DNA</t>
        </is>
      </c>
      <c r="M47" s="100" t="inlineStr">
        <is>
          <t>Product</t>
        </is>
      </c>
      <c r="N47" s="88" t="inlineStr">
        <is>
          <t>ข้อ 7 (PLE_CC1_2555 Day 2.md)</t>
        </is>
      </c>
      <c r="O47" s="100" t="inlineStr">
        <is>
          <t>ข้อสอบจริง</t>
        </is>
      </c>
      <c r="P47" s="100" t="inlineStr">
        <is>
          <t>ปี 2555</t>
        </is>
      </c>
      <c r="Q47" s="100" t="n"/>
    </row>
    <row r="48" ht="13.2" customHeight="1" s="49">
      <c r="A48" s="119" t="inlineStr">
        <is>
          <t>53</t>
        </is>
      </c>
      <c r="B48" s="88" t="inlineStr">
        <is>
          <t>เกี่ยวกับ เพิ่มความคงตัวของวัคซีน ข้อใดต่อไปนี้กล่าวถูกต้องตามหลักวิชาชีพเภสัชกรรม</t>
        </is>
      </c>
      <c r="C48" s="100" t="n"/>
      <c r="D48" s="88" t="inlineStr">
        <is>
          <t>Histidine Buffer pH 6.0 formulation stability</t>
        </is>
      </c>
      <c r="E48" s="88" t="inlineStr">
        <is>
          <t>Recombinant DNA Human Insulin in E. coli</t>
        </is>
      </c>
      <c r="F48" s="88" t="inlineStr">
        <is>
          <t>Monoclonal Antibody IgG1 (CHO Cell Expression)</t>
        </is>
      </c>
      <c r="G48" s="88" t="inlineStr">
        <is>
          <t>Polyethylene Glycol (PEG) Conjugation for extended half-life</t>
        </is>
      </c>
      <c r="H48" s="88" t="inlineStr">
        <is>
          <t>Lyophilization (Freeze-drying) with Trehalose Cryoprotectant</t>
        </is>
      </c>
      <c r="I48" s="119" t="inlineStr">
        <is>
          <t>1</t>
        </is>
      </c>
      <c r="J48" s="88"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00" t="n"/>
      <c r="L48" s="88" t="inlineStr">
        <is>
          <t>Recombinant DNA</t>
        </is>
      </c>
      <c r="M48" s="100" t="inlineStr">
        <is>
          <t>Product</t>
        </is>
      </c>
      <c r="N48" s="88" t="inlineStr">
        <is>
          <t>ข้อ 4 (PLE_CC1_2555 Day 2.md)</t>
        </is>
      </c>
      <c r="O48" s="100" t="inlineStr">
        <is>
          <t>ข้อสอบจริง</t>
        </is>
      </c>
      <c r="P48" s="100" t="inlineStr">
        <is>
          <t>ปี 2555</t>
        </is>
      </c>
      <c r="Q48" s="100" t="n"/>
    </row>
    <row r="49" ht="13.2" customHeight="1" s="49">
      <c r="A49" s="119" t="inlineStr">
        <is>
          <t>54</t>
        </is>
      </c>
      <c r="B49" s="88" t="inlineStr">
        <is>
          <t>ควรใช้วิธีใดในการทำให้วัคซีนประศจากเชื้อ</t>
        </is>
      </c>
      <c r="C49" s="100" t="n"/>
      <c r="D49" s="88" t="inlineStr">
        <is>
          <t>Polyethylene Glycol (PEG) Conjugation for extended half-life</t>
        </is>
      </c>
      <c r="E49" s="88" t="inlineStr">
        <is>
          <t>Lyophilization (Freeze-drying) with Trehalose Cryoprotectant</t>
        </is>
      </c>
      <c r="F49" s="88" t="inlineStr">
        <is>
          <t>ELISA Immunoassay for protein quantification</t>
        </is>
      </c>
      <c r="G49" s="88" t="inlineStr">
        <is>
          <t>SDS-PAGE Gel Electrophoresis purity analysis</t>
        </is>
      </c>
      <c r="H49" s="88" t="inlineStr">
        <is>
          <t>Isoelectric Focusing (IEF) for charge heterogeneity</t>
        </is>
      </c>
      <c r="I49" s="119" t="inlineStr">
        <is>
          <t>1</t>
        </is>
      </c>
      <c r="J49" s="88"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00" t="n"/>
      <c r="L49" s="88" t="inlineStr">
        <is>
          <t>Recombinant DNA</t>
        </is>
      </c>
      <c r="M49" s="100" t="inlineStr">
        <is>
          <t>Product</t>
        </is>
      </c>
      <c r="N49" s="88" t="inlineStr">
        <is>
          <t>ข้อ 8 (PLE_CC1_2555 Day 2.md)</t>
        </is>
      </c>
      <c r="O49" s="100" t="inlineStr">
        <is>
          <t>ข้อสอบจริง</t>
        </is>
      </c>
      <c r="P49" s="100" t="inlineStr">
        <is>
          <t>ปี 2555</t>
        </is>
      </c>
      <c r="Q49" s="100" t="n"/>
    </row>
    <row r="50" ht="13.2" customHeight="1" s="49">
      <c r="A50" s="119" t="inlineStr">
        <is>
          <t>55</t>
        </is>
      </c>
      <c r="B50" s="88" t="inlineStr">
        <is>
          <t>วัคซีนใดต้องเก็บในช่องแช่แข็งเพื่อความคงตัวของวัคซีน</t>
        </is>
      </c>
      <c r="C50" s="100" t="n"/>
      <c r="D50" s="88" t="inlineStr">
        <is>
          <t>SDS-PAGE Gel Electrophoresis purity analysis</t>
        </is>
      </c>
      <c r="E50" s="88" t="inlineStr">
        <is>
          <t>Isoelectric Focusing (IEF) for charge heterogeneity</t>
        </is>
      </c>
      <c r="F50" s="88" t="inlineStr">
        <is>
          <t>Immunogenicity Neutralizing Antibody Assay</t>
        </is>
      </c>
      <c r="G50" s="88" t="inlineStr">
        <is>
          <t>Polysorbate 20 surfactant to prevent protein aggregation</t>
        </is>
      </c>
      <c r="H50" s="88" t="inlineStr">
        <is>
          <t>Histidine Buffer pH 6.0 formulation stability</t>
        </is>
      </c>
      <c r="I50" s="119" t="inlineStr">
        <is>
          <t>1</t>
        </is>
      </c>
      <c r="J50" s="88"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00" t="n"/>
      <c r="L50" s="88" t="inlineStr">
        <is>
          <t>Recombinant DNA</t>
        </is>
      </c>
      <c r="M50" s="100" t="inlineStr">
        <is>
          <t>Product</t>
        </is>
      </c>
      <c r="N50" s="88" t="inlineStr">
        <is>
          <t>ข้อ 9 (PLE_CC1_2555 Day 2.md)</t>
        </is>
      </c>
      <c r="O50" s="100" t="inlineStr">
        <is>
          <t>ข้อสอบจริง</t>
        </is>
      </c>
      <c r="P50" s="100" t="inlineStr">
        <is>
          <t>ปี 2555</t>
        </is>
      </c>
      <c r="Q50" s="100" t="n"/>
    </row>
    <row r="51" ht="13.2" customHeight="1" s="49">
      <c r="A51" s="119" t="inlineStr">
        <is>
          <t>56</t>
        </is>
      </c>
      <c r="B51" s="88" t="inlineStr">
        <is>
          <t>วัคซีนที่ฉีดเพื่อป้องกันการติดเชื้อวัณโรคในเด็กแรกเกิดและเป็นวัคซีนพื้นฐานของประเทศไทย ข้อใดกล่าว ถูกต้อง</t>
        </is>
      </c>
      <c r="C51" s="100" t="n"/>
      <c r="D51" s="88" t="inlineStr">
        <is>
          <t>BCG เป็นวัคซีนเชื้อเป็น (live attenuated vaccine)</t>
        </is>
      </c>
      <c r="E51" s="88" t="inlineStr">
        <is>
          <t>BCG เป็นวัคซีนชนิด toxoid</t>
        </is>
      </c>
      <c r="F51" s="88" t="inlineStr">
        <is>
          <t>BCG เป็นวัคซีนชนิด subunit vaccine</t>
        </is>
      </c>
      <c r="G51" s="88" t="inlineStr">
        <is>
          <t>Tuberculin เป็นวัคซีนเชื้อเป็น (live attenuated vaccine)</t>
        </is>
      </c>
      <c r="H51" s="88" t="inlineStr">
        <is>
          <t>Tuberculin เป็นวัคซีนชนิด toxoid</t>
        </is>
      </c>
      <c r="I51" s="119" t="inlineStr">
        <is>
          <t>1</t>
        </is>
      </c>
      <c r="J51" s="88" t="inlineStr">
        <is>
          <t>✅ คำตอบที่ถูกต้อง: ข้อ ก. BCG เป็นวัคซีนเชื้อเป็น (live attenuated vaccine)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BCG เป็นวัคซีนเชื้อเป็น (live attenuated vaccine) 💡 คำอธิบายและเหตุผลทางเภสัชกรรม:
💡 คำอธิบายและเหตุผลทางเภสัชกรรม:
การเลือก BCG เป็นวัคซีนเชื้อเป็น (live attenuated vaccine)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เป็นวัคซีนชนิด toxoid): เป็น live attenuated vaccine ฉีด ID ตั้งแต่แรกเกิด (at birth) ป้องกัน severe forms of TB (TB meningitis และ miliary TB)
• ข้อ ค. (BCG เป็นวัคซีนชนิด subunit vaccine): เป็น live attenuated vaccine ฉีด ID ตั้งแต่แรกเกิด (at birth) ป้องกัน severe forms of TB (TB meningitis และ miliary TB)
• ข้อ ง. (Tuberculin เป็นวัคซีนเชื้อเป็น (live attenuated vaccine)): Tuberculin เป็นวัคซีนเชื้อเป็น (live attenuated vaccine) ไม่ตรงกับข้อบ่งใช้หรือกลไกการออกฤทธิ์ที่ถูกต้องตาม ICH Q5A-Q5E / WHO Guidelines for Biological Products
• ข้อ จ. (Tuberculin เป็นวัคซีนชนิด toxoid): Tuberculin เป็นวัคซีนชนิด toxoid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00" t="n"/>
      <c r="L51" s="88" t="inlineStr">
        <is>
          <t>Recombinant DNA</t>
        </is>
      </c>
      <c r="M51" s="100" t="inlineStr">
        <is>
          <t>Product</t>
        </is>
      </c>
      <c r="N51" s="88" t="inlineStr">
        <is>
          <t>ข้อ 12 (PLE_CC1_Practice_Exam.md)</t>
        </is>
      </c>
      <c r="O51" s="100" t="inlineStr">
        <is>
          <t>Mock</t>
        </is>
      </c>
      <c r="P51" s="100" t="inlineStr">
        <is>
          <t>Mock สภาเภสัชฯ Practice</t>
        </is>
      </c>
      <c r="Q51" s="100" t="n"/>
    </row>
    <row r="52" ht="13.2" customHeight="1" s="49">
      <c r="A52" s="119" t="inlineStr">
        <is>
          <t>57</t>
        </is>
      </c>
      <c r="B52" s="88" t="inlineStr">
        <is>
          <t>วัคซีนใดไม่ได้จัดอยู่ในระบบ expanded program of immunization of Thailand</t>
        </is>
      </c>
      <c r="C52" s="100" t="n"/>
      <c r="D52" s="88" t="inlineStr">
        <is>
          <t>BCG</t>
        </is>
      </c>
      <c r="E52" s="88" t="inlineStr">
        <is>
          <t>OPV</t>
        </is>
      </c>
      <c r="F52" s="88" t="inlineStr">
        <is>
          <t>DTwP</t>
        </is>
      </c>
      <c r="G52" s="88" t="inlineStr">
        <is>
          <t>MMR</t>
        </is>
      </c>
      <c r="H52" s="88" t="inlineStr">
        <is>
          <t>IPV</t>
        </is>
      </c>
      <c r="I52" s="119" t="inlineStr">
        <is>
          <t>1</t>
        </is>
      </c>
      <c r="J52" s="88" t="inlineStr">
        <is>
          <t>✅ คำตอบที่ถูกต้อง: ข้อ ก. BCG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 คำอธิบายและเหตุผลทางเภสัชกรรม:
💡 คำอธิบายและเหตุผลทางเภสัชกรรม:
การเลือก BCG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(DTwP): วัคซีนรวมคอตีบ-บาดทะยัก ฉีดกระตุ้นทุก 10 ปี หรือใช้ในหญิงตั้งครรภ์และผู้ใหญ่
• ข้อ ง. (MMR): เป็น Live attenuated vaccine รวมหัด-คางทูม-หัดเยอรมัน ให้เข็มที่ 1 ที่อายุ 9-12 เดือน และเข็มที่ 2 ที่ 18 เดือน (contraindication ในหญิงตั้งครรภ์)
• ข้อ จ. (IPV): เป็น Inactivated polio vaccine ชนิดฉีด ให้ที่อายุ 2 เดือน และ 4 เดือน เพื่อลดความเสี่ยง Vaccine-Associated Paralytic Poliomyelitis (VAPP)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00" t="n"/>
      <c r="L52" s="88" t="inlineStr">
        <is>
          <t>Recombinant DNA</t>
        </is>
      </c>
      <c r="M52" s="100" t="inlineStr">
        <is>
          <t>Product</t>
        </is>
      </c>
      <c r="N52" s="88" t="inlineStr">
        <is>
          <t>ข้อ 31 (PLE_CC1_Practice_Exam.md)</t>
        </is>
      </c>
      <c r="O52" s="100" t="inlineStr">
        <is>
          <t>Mock</t>
        </is>
      </c>
      <c r="P52" s="100" t="inlineStr">
        <is>
          <t>Mock สภาเภสัชฯ Practice</t>
        </is>
      </c>
      <c r="Q52" s="100" t="n"/>
    </row>
    <row r="53" ht="13.2" customHeight="1" s="49">
      <c r="A53" s="119" t="inlineStr">
        <is>
          <t>58</t>
        </is>
      </c>
      <c r="B53" s="88" t="inlineStr">
        <is>
          <t>ข้อใดถูกต้องเกี่ยวกับข้อควรทราบก่อนให้วัคซีน</t>
        </is>
      </c>
      <c r="C53" s="100" t="n"/>
      <c r="D53" s="88" t="inlineStr">
        <is>
          <t>ไม่ให้วัคซีนเชื้อเป็นในหญิงตั้งครรภ์</t>
        </is>
      </c>
      <c r="E53" s="88" t="inlineStr">
        <is>
          <t>Dose ของวัคซีนขึ้นกับน้ำหนัก</t>
        </is>
      </c>
      <c r="F53" s="88" t="inlineStr">
        <is>
          <t>ส่วนประกอบในวัคซีนมีผลน้อยมากต่อการพิจารณาในการให้วัคซีน</t>
        </is>
      </c>
      <c r="G53" s="88" t="inlineStr">
        <is>
          <t>เด็กที่เคยชักจากไข้สูง สามารถให้วัคซีนได้ตามปกติ</t>
        </is>
      </c>
      <c r="H53" s="88" t="inlineStr">
        <is>
          <t>ในผู้ป่วยที่มีภูมิคุ้มกันบกพร่องควรให้วัคซีนเชื้อเป็นเพราะสามารถกระตุ้นภูมิคุ้มกัืนได้ดี</t>
        </is>
      </c>
      <c r="I53" s="119" t="inlineStr">
        <is>
          <t>1</t>
        </is>
      </c>
      <c r="J53" s="88" t="inlineStr">
        <is>
          <t>✅ คำตอบที่ถูกต้อง: ข้อ ก. ไม่ให้วัคซีนเชื้อเป็นในหญิงตั้งครรภ์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ไม่ให้วัคซีนเชื้อเป็นในหญิงตั้งครรภ์ 💡 คำอธิบายและเหตุผลทางเภสัชกรรม:
💡 คำอธิบายและเหตุผลทางเภสัชกรรม:
การเลือก ไม่ให้วัคซีนเชื้อเป็นในหญิงตั้งครรภ์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(Dose ของวัคซีนขึ้นกับน้ำหนัก): Dose ของวัคซีนขึ้นกับน้ำหนัก ไม่ตรงกับข้อบ่งใช้หรือกลไกการออกฤทธิ์ที่ถูกต้องตาม ICH Q5A-Q5E / WHO Guidelines for Biological Products
• ข้อ ค. (ส่วนประกอบในวัคซีนมีผลน้อยมากต่อการพิจารณาในการให้วัคซีน): ส่วนประกอบในวัคซีนมีผลน้อยมากต่อการพิจารณาในการให้วัคซีน ไม่ตรงกับข้อบ่งใช้หรือกลไกการออกฤทธิ์ที่ถูกต้องตาม ICH Q5A-Q5E / WHO Guidelines for Biological Products
• ข้อ ง. (เด็กที่เคยชักจากไข้สูง สามารถให้วัคซีนได้ตามปกติ): เด็กที่เคยชักจากไข้สูง สามารถให้วัคซีนได้ตามปกติ ไม่ตรงกับข้อบ่งใช้หรือกลไกการออกฤทธิ์ที่ถูกต้องตาม ICH Q5A-Q5E / WHO Guidelines for Biological Products
• ข้อ จ. (ในผู้ป่วยที่มีภูมิคุ้มกันบกพร่องควรให้วัคซีนเชื้อเป็นเพราะสามารถกระตุ้นภูมิคุ้มกัืนได้ดี หัวข้อเรื่อง ยามาลาเรีย): ในผู้ป่วยที่มีภูมิคุ้มกันบกพร่องควรให้วัคซีนเชื้อเป็นเพราะสามารถกระตุ้นภูมิคุ้มกัืนได้ดี หัวข้อเรื่อง ยามาลาเรีย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00" t="n"/>
      <c r="L53" s="88" t="inlineStr">
        <is>
          <t>Recombinant DNA</t>
        </is>
      </c>
      <c r="M53" s="100" t="inlineStr">
        <is>
          <t>Product</t>
        </is>
      </c>
      <c r="N53" s="88" t="inlineStr">
        <is>
          <t>ข้อ 32 (PLE_CC1_Practice_Exam.md)</t>
        </is>
      </c>
      <c r="O53" s="100" t="inlineStr">
        <is>
          <t>Mock</t>
        </is>
      </c>
      <c r="P53" s="100" t="inlineStr">
        <is>
          <t>Mock สภาเภสัชฯ Practice</t>
        </is>
      </c>
      <c r="Q53" s="100" t="n"/>
    </row>
    <row r="54" ht="13.2" customHeight="1" s="49">
      <c r="A54" s="119" t="inlineStr">
        <is>
          <t>59</t>
        </is>
      </c>
      <c r="B54" s="88" t="inlineStr">
        <is>
          <t>ข้อใดต่อไปนี้ไม่ใช่ Adverse event following immunization (AEFI) หรือภาวะผิดปกติที่เกิดขึ้นจาก การฉีดวัคซีน</t>
        </is>
      </c>
      <c r="C54" s="100" t="n"/>
      <c r="D54" s="88" t="inlineStr">
        <is>
          <t>Programmatic error</t>
        </is>
      </c>
      <c r="E54" s="88" t="inlineStr">
        <is>
          <t>Vaccine reaction</t>
        </is>
      </c>
      <c r="F54" s="88" t="inlineStr">
        <is>
          <t>Coincidental events</t>
        </is>
      </c>
      <c r="G54" s="88" t="inlineStr">
        <is>
          <t>Injection reaction 237 โรคระบบภูมิคุ้มกัน นักศึกษาเภสัชศาสตร์ชั้นปีที่ 4 รุ่นที่ 22</t>
        </is>
      </c>
      <c r="H54" s="88" t="inlineStr">
        <is>
          <t>Resistant reaction</t>
        </is>
      </c>
      <c r="I54" s="119" t="inlineStr">
        <is>
          <t>1</t>
        </is>
      </c>
      <c r="J54" s="88" t="inlineStr">
        <is>
          <t>✅ คำตอบที่ถูกต้อง: ข้อ ก. Programmatic error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Programmatic error 💡 คำอธิบายและเหตุผลทางเภสัชกรรม:
💡 คำอธิบายและเหตุผลทางเภสัชกรรม:
การเลือก Programmatic error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(Vaccine reaction): Vaccine reaction ไม่ตรงกับข้อบ่งใช้หรือกลไกการออกฤทธิ์ที่ถูกต้องตาม ICH Q5A-Q5E / WHO Guidelines for Biological Products
• ข้อ ค. (Coincidental events): Coincidental events ไม่ตรงกับข้อบ่งใช้หรือกลไกการออกฤทธิ์ที่ถูกต้องตาม ICH Q5A-Q5E / WHO Guidelines for Biological Products
• ข้อ ง. (Injection reaction 237 โรคระบบภูมิคุ้มกัน นักศึกษาเภสัชศาสตร์ชั้นปีที่ 4 รุ่นที่ 22
• ข้อ จ. (Resistant reaction): Resistant reaction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00" t="n"/>
      <c r="L54" s="88" t="inlineStr">
        <is>
          <t>Recombinant DNA</t>
        </is>
      </c>
      <c r="M54" s="100" t="inlineStr">
        <is>
          <t>Product</t>
        </is>
      </c>
      <c r="N54" s="88" t="inlineStr">
        <is>
          <t>ข้อ 37 (PLE_CC1_Practice_Exam.md)</t>
        </is>
      </c>
      <c r="O54" s="100" t="inlineStr">
        <is>
          <t>Mock</t>
        </is>
      </c>
      <c r="P54" s="100" t="inlineStr">
        <is>
          <t>Mock สภาเภสัชฯ Practice</t>
        </is>
      </c>
      <c r="Q54" s="100" t="n"/>
    </row>
    <row r="55" ht="13.2" customHeight="1" s="49">
      <c r="A55" s="119" t="inlineStr">
        <is>
          <t>60</t>
        </is>
      </c>
      <c r="B55" s="88" t="inlineStr">
        <is>
          <t>นางปอยฝ้าย อายุ 30 ปี กำลังตั้งครรภ์ได้ 7 เดือน ต้องการฉีดวัคซีนป้องกันโรคบาดทะยัก โดยนางปอย ฝ้ายไม่เคยได้รับการฉีดวัคซีนป้องกันโรคบาดทะยักมาก่อน นางปอยฝ้ายต้องได้รับการฉีดวัคซีนโรคบาดทะยัก อย่างไร</t>
        </is>
      </c>
      <c r="C55" s="100" t="n"/>
      <c r="D55" s="88" t="inlineStr">
        <is>
          <t>นางปอยฝ้ายไม่สามารถรับการฉีดวัคซีนได้ เนื่องจากจะเกิดอันตรายต่อทารกในครรภ์</t>
        </is>
      </c>
      <c r="E55" s="88" t="inlineStr">
        <is>
          <t>นางปอยฝ้ายต้องรับการฉีดวัคซีน 3 คั้ง โดยจะฉีดเดือนที่ 1,2,6</t>
        </is>
      </c>
      <c r="F55" s="88" t="inlineStr">
        <is>
          <t>นางปอยฝ้ายควรได้รีบการฉีดวัคซีน 3 ครั้ง โดยจะฉีดเดือนที่ 0,1,7</t>
        </is>
      </c>
      <c r="G55" s="88" t="inlineStr">
        <is>
          <t>นางปอยฝ้ายควรได้รับการฉีดวัคซีน 1 ครั้ง ระหว่างตั้งครรภ์</t>
        </is>
      </c>
      <c r="H55" s="88" t="inlineStr">
        <is>
          <t>นางปอยฝ้ายควรได้รับการฉีดวัคซีน 2 ครั้ง หลังตั้งครรภ์ทันที 1 เข็มและเข็มที่ 2 ห่างจากเข็มแรก 1 เดือน</t>
        </is>
      </c>
      <c r="I55" s="119" t="inlineStr">
        <is>
          <t>1</t>
        </is>
      </c>
      <c r="J55" s="88" t="inlineStr">
        <is>
          <t>✅ คำตอบที่ถูกต้อง: ข้อ ก. นางปอยฝ้ายไม่สามารถรับการฉีดวัคซีนได้ เนื่องจากจะเกิดอันตรายต่อทารกในครรภ์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นางปอยฝ้ายไม่สามารถรับการฉีดวัคซีนได้ เนื่องจากจะเกิดอันตรายต่อทารกในครรภ์ 💡 คำอธิบายและเหตุผลทางเภสัชกรรม:
💡 คำอธิบายและเหตุผลทางเภสัชกรรม:
การเลือก นางปอยฝ้ายไม่สามารถรับการฉีดวัคซีนได้ เนื่องจากจะเกิดอันตรายต่อทารกในครรภ์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(นางปอยฝ้ายต้องรับการฉีดวัคซีน 3 คั้ง โดยจะฉีดเดือนที่ 1,2,6): นางปอยฝ้ายต้องรับการฉีดวัคซีน 3 คั้ง โดยจะฉีดเดือนที่ 1,2,6 ไม่ตรงกับข้อบ่งใช้หรือกลไกการออกฤทธิ์ที่ถูกต้องตาม ICH Q5A-Q5E / WHO Guidelines for Biological Products
• ข้อ ค. (นางปอยฝ้ายควรได้รีบการฉีดวัคซีน 3 ครั้ง โดยจะฉีดเดือนที่ 0,1,7): นางปอยฝ้ายควรได้รีบการฉีดวัคซีน 3 ครั้ง โดยจะฉีดเดือนที่ 0,1,7 ไม่ตรงกับข้อบ่งใช้หรือกลไกการออกฤทธิ์ที่ถูกต้องตาม ICH Q5A-Q5E / WHO Guidelines for Biological Products
• ข้อ ง. (นางปอยฝ้ายควรได้รับการฉีดวัคซีน 1 ครั้ง ระหว่างตั้งครรภ์): นางปอยฝ้ายควรได้รับการฉีดวัคซีน 1 ครั้ง ระหว่างตั้งครรภ์ ไม่ตรงกับข้อบ่งใช้หรือกลไกการออกฤทธิ์ที่ถูกต้องตาม ICH Q5A-Q5E / WHO Guidelines for Biological Products
• ข้อ จ. (นางปอยฝ้ายควรได้รับการฉีดวัคซีน 2 ครั้ง หลังตั้งครรภ์ทันที 1 เข็มและเข็มที่ 2 ห่างจากเข็มแรก 1 เดือน): นางปอยฝ้ายควรได้รับการฉีดวัคซีน 2 ครั้ง หลังตั้งครรภ์ทันที 1 เข็มและเข็มที่ 2 ห่างจากเข็มแรก 1 เดือน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00" t="n"/>
      <c r="L55" s="88" t="inlineStr">
        <is>
          <t>Recombinant DNA</t>
        </is>
      </c>
      <c r="M55" s="100" t="inlineStr">
        <is>
          <t>Product</t>
        </is>
      </c>
      <c r="N55" s="88" t="inlineStr">
        <is>
          <t>ข้อ 38 (PLE_CC1_Practice_Exam.md)</t>
        </is>
      </c>
      <c r="O55" s="100" t="inlineStr">
        <is>
          <t>Mock</t>
        </is>
      </c>
      <c r="P55" s="100" t="inlineStr">
        <is>
          <t>Mock สภาเภสัชฯ Practice</t>
        </is>
      </c>
      <c r="Q55" s="100" t="n"/>
    </row>
    <row r="56" ht="13.2" customHeight="1" s="49">
      <c r="A56" s="119" t="inlineStr">
        <is>
          <t>61</t>
        </is>
      </c>
      <c r="B56" s="88" t="inlineStr">
        <is>
          <t>สถานการณ์ที่ 1 นาง A เป็นพาหะของไวรัสตับอับเสบบี บุตรที่คลอดจากนาง A จะต้องได้รับการ จัดการอย่างไร และต้องได้รับวัคซีนไวรัสตับอับเสบบีในช่วงใดบ้าง ตามลำดับ</t>
        </is>
      </c>
      <c r="C56" s="100" t="n"/>
      <c r="D56" s="88" t="inlineStr">
        <is>
          <t>ฉีด HBV , ได้รับวัคซีนไวรัสตับอักเสบบีในเดือน 0-1-6</t>
        </is>
      </c>
      <c r="E56" s="88" t="inlineStr">
        <is>
          <t>ฉีด HBIG , ได้รับวัคซีนไวรัสตับอักเสบบีในเดือน 0-1-6</t>
        </is>
      </c>
      <c r="F56" s="88" t="inlineStr">
        <is>
          <t>ฉีด HBIG , ได้รับวัคซีนไวรัสตับอักเสบบีในเดือน 0-3-6</t>
        </is>
      </c>
      <c r="G56" s="88" t="inlineStr">
        <is>
          <t>ฉีด DTP-HB , ได้รับวัคซีนไวรัสตับอักเสบบีในเดือน 0-1-6</t>
        </is>
      </c>
      <c r="H56" s="88" t="inlineStr">
        <is>
          <t>ฉีด DTP-HBIG , ได้รับวัคซีนไวรัสตับอักเสบบีในเดือน 0-3-6 สถานการณ์ที่2 จากวัคซีนที่เลือกในข้อแรก เป็นวัคซีนเชื้อชนิดใด</t>
        </is>
      </c>
      <c r="I56" s="119" t="inlineStr">
        <is>
          <t>3</t>
        </is>
      </c>
      <c r="J56" s="88" t="inlineStr">
        <is>
          <t>✅ คำตอบที่ถูกต้อง: ข้อ ค. ฉีด HBIG , ได้รับวัคซีนไวรัสตับอักเสบบีในเดือน 0-3-6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ฉีด HBIG , ได้รับวัคซีนไวรัสตับอักเสบบีในเดือน 0-3-6 💡 คำอธิบายและเหตุผลทางเภสัชกรรม:
💡 คำอธิบายและเหตุผลทางเภสัชกรรม:
การเลือก ฉีด HBIG , ได้รับวัคซีนไวรัสตับอักเสบบีในเดือน 0-3-6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 HBV , ได้รับวัคซีนไวรัสตับอักเสบบีในเดือน 0-1-6): ฉีด HBV , ได้รับวัคซีนไวรัสตับอักเสบบีในเดือน 0-1-6 ไม่ตรงกับข้อบ่งใช้หรือกลไกการออกฤทธิ์ที่ถูกต้องตาม ICH Q5A-Q5E / WHO Guidelines for Biological Products
• ข้อ ข. (ฉีด HBIG , ได้รับวัคซีนไวรัสตับอักเสบบีในเดือน 0-1-6): ฉีด HBIG , ได้รับวัคซีนไวรัสตับอักเสบบีในเดือน 0-1-6 ไม่ตรงกับข้อบ่งใช้หรือกลไกการออกฤทธิ์ที่ถูกต้องตาม ICH Q5A-Q5E / WHO Guidelines for Biological Products
• ข้อ ง. (ฉีด DTP-HB , ได้รับวัคซีนไวรัสตับอักเสบบีในเดือน 0-1-6): วัคซีนรวมคอตีบ-บาดทะยัก ฉีดกระตุ้นทุก 10 ปี หรือใช้ในหญิงตั้งครรภ์และผู้ใหญ่
• ข้อ จ. (ฉีด DTP-HBIG , ได้รับวัคซีนไวรัสตับอักเสบบีในเดือน 0-3-6 สถานการณ์ที่2 จากวัคซีนที่เลือกในข้อแรก เป็นวัคซีนเชื้อชนิดใด): วัคซีนรวมคอตีบ-บาดทะยัก ฉีดกระตุ้นทุก 10 ปี หรือใช้ในหญิงตั้งครรภ์และผู้ใหญ่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00" t="n"/>
      <c r="L56" s="88" t="inlineStr">
        <is>
          <t>Recombinant DNA</t>
        </is>
      </c>
      <c r="M56" s="100" t="inlineStr">
        <is>
          <t>Product</t>
        </is>
      </c>
      <c r="N56" s="88" t="inlineStr">
        <is>
          <t>ข้อ 39 (PLE_CC1_Practice_Exam.md)</t>
        </is>
      </c>
      <c r="O56" s="100" t="inlineStr">
        <is>
          <t>Mock</t>
        </is>
      </c>
      <c r="P56" s="100" t="inlineStr">
        <is>
          <t>Mock สภาเภสัชฯ Practice</t>
        </is>
      </c>
      <c r="Q56" s="100" t="n"/>
    </row>
    <row r="57" ht="13.2" customHeight="1" s="49">
      <c r="A57" s="119" t="inlineStr">
        <is>
          <t>62</t>
        </is>
      </c>
      <c r="B57" s="88" t="inlineStr">
        <is>
          <t>วัคซีน MMR, VR, BCG, Influenza สามารถให้ได้ในคนท้อง ใน 4 วัคซีนนี้ มีเพียงวัคซีน Influenza ที่ สามารถให้ในคนท้องได้ ส่วน MMR, VR, BCG เป็นวัคซีนเชื้อเป็น (Live attenuated vaccine) ไม่สามารถให้ ในคนท้องได้</t>
        </is>
      </c>
      <c r="C57" s="100" t="n"/>
      <c r="D57" s="88" t="inlineStr">
        <is>
          <t>Isoelectric Focusing (IEF) for charge heterogeneity</t>
        </is>
      </c>
      <c r="E57" s="88" t="inlineStr">
        <is>
          <t>Immunogenicity Neutralizing Antibody Assay</t>
        </is>
      </c>
      <c r="F57" s="88" t="inlineStr">
        <is>
          <t>Polysorbate 20 surfactant to prevent protein aggregation</t>
        </is>
      </c>
      <c r="G57" s="88" t="inlineStr">
        <is>
          <t>Histidine Buffer pH 6.0 formulation stability</t>
        </is>
      </c>
      <c r="H57" s="88" t="inlineStr">
        <is>
          <t>Recombinant DNA Human Insulin in E. coli</t>
        </is>
      </c>
      <c r="I57" s="119" t="inlineStr">
        <is>
          <t>1</t>
        </is>
      </c>
      <c r="J57" s="88"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00" t="n"/>
      <c r="L57" s="88" t="inlineStr">
        <is>
          <t>Recombinant DNA</t>
        </is>
      </c>
      <c r="M57" s="100" t="inlineStr">
        <is>
          <t>Product</t>
        </is>
      </c>
      <c r="N57" s="88" t="inlineStr">
        <is>
          <t>ข้อ 36 (PLE_CC1_Practice_Exam.md)</t>
        </is>
      </c>
      <c r="O57" s="100" t="inlineStr">
        <is>
          <t>Mock</t>
        </is>
      </c>
      <c r="P57" s="100" t="inlineStr">
        <is>
          <t>Mock สภาเภสัชฯ Practice</t>
        </is>
      </c>
      <c r="Q57" s="100" t="n"/>
    </row>
    <row r="58" ht="13.2" customHeight="1" s="49">
      <c r="A58" s="119" t="inlineStr">
        <is>
          <t>63</t>
        </is>
      </c>
      <c r="B58" s="88" t="inlineStr">
        <is>
          <t>เพราะว่า Programmatic error เป็นความผิดพลาดในการบริหารวัคซีน Vaccine reaction เป็น เกิดการแพ้ หรือเกิดไข้ 1-2 วัน ที่เกิดจาเปฏิกิริยา immune system หลังการฉีด vaccine จะหายได้เองใน ไม่กี่วัน Coincidental eventsบังเอิญได้รับเชื้อมาก่อนรับวัคซีน ดังนั้นฉีดไปแล้วก็ยังเป็นโรค Injection Reaction อาการที่เห็นเข็มแล้วมีอาการเป็นลม</t>
        </is>
      </c>
      <c r="C58" s="100" t="n"/>
      <c r="D58" s="88" t="inlineStr">
        <is>
          <t>Histidine Buffer pH 6.0 formulation stability</t>
        </is>
      </c>
      <c r="E58" s="88" t="inlineStr">
        <is>
          <t>Recombinant DNA Human Insulin in E. coli</t>
        </is>
      </c>
      <c r="F58" s="88" t="inlineStr">
        <is>
          <t>Monoclonal Antibody IgG1 (CHO Cell Expression)</t>
        </is>
      </c>
      <c r="G58" s="88" t="inlineStr">
        <is>
          <t>Polyethylene Glycol (PEG) Conjugation for extended half-life</t>
        </is>
      </c>
      <c r="H58" s="88" t="inlineStr">
        <is>
          <t>Lyophilization (Freeze-drying) with Trehalose Cryoprotectant</t>
        </is>
      </c>
      <c r="I58" s="119" t="inlineStr">
        <is>
          <t>5</t>
        </is>
      </c>
      <c r="J58" s="88" t="inlineStr">
        <is>
          <t>✅ คำตอบที่ถูกต้อง: ข้อ จ.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(Histidine Buffer pH 6.0 formulation stability): Histidine Buffer pH 6.0 formulation stability ไม่ตรงกับข้อบ่งใช้หรือกลไกการออกฤทธิ์ที่ถูกต้องตาม ICH Q5A-Q5E / WHO Guidelines for Biological Products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00" t="n"/>
      <c r="L58" s="88" t="inlineStr">
        <is>
          <t>Recombinant DNA</t>
        </is>
      </c>
      <c r="M58" s="100" t="inlineStr">
        <is>
          <t>Product</t>
        </is>
      </c>
      <c r="N58" s="88" t="inlineStr">
        <is>
          <t>ข้อ 37 (PLE_CC1_Practice_Exam.md)</t>
        </is>
      </c>
      <c r="O58" s="100" t="inlineStr">
        <is>
          <t>Mock</t>
        </is>
      </c>
      <c r="P58" s="100" t="inlineStr">
        <is>
          <t>Mock สภาเภสัชฯ Practice</t>
        </is>
      </c>
      <c r="Q58" s="100" t="n"/>
    </row>
    <row r="59" ht="13.2" customHeight="1" s="49">
      <c r="A59" s="119" t="inlineStr">
        <is>
          <t>64</t>
        </is>
      </c>
      <c r="B59" s="88" t="inlineStr">
        <is>
          <t>การฉีดวัคซีนป้องกันโรคบาดทะยักในหญิงมีครรภ์ เพื่อป้องกันโรคบาดทะยักในเด็กแรกเกิด ให้ซัก ประวัติการได้รับวัคซีนโดยละเอียด ถ้าหญิงมีครรภ์ไม่เคยได้รับการฉีดวัคซีนป้องกันโรคบาดทะยักมาก่อน ควรฉีดวัคซีนป้องกันโรค บาดทะยักเข้ากล้ามเนื้อ ให้ครั้งละ 0.5 มล. รวม 3 ครั้ง โดยเริ่มฉีดครั้งที่ 1 ให้ในโอกาสแรกที่พบ จะเป็นระยะ ตั้งครรภ์เดือนไหนก็ได้ ครั้งที่ 2 ห่างจากครั้งที่ 1 อย่างน้อย 1 เดือนและครั้งที่ 3 ห่างจากครั้งที่ 2 อย่างน้อย 6 เดือน (ถ้าฉีดให้ไม่ทันในขณะตั้งครรภ์ ก็ให้หลังคลอด)</t>
        </is>
      </c>
      <c r="C59" s="100" t="n"/>
      <c r="D59" s="88" t="inlineStr">
        <is>
          <t>Polyethylene Glycol (PEG) Conjugation for extended half-life</t>
        </is>
      </c>
      <c r="E59" s="88" t="inlineStr">
        <is>
          <t>Lyophilization (Freeze-drying) with Trehalose Cryoprotectant</t>
        </is>
      </c>
      <c r="F59" s="88" t="inlineStr">
        <is>
          <t>ELISA Immunoassay for protein quantification</t>
        </is>
      </c>
      <c r="G59" s="88" t="inlineStr">
        <is>
          <t>SDS-PAGE Gel Electrophoresis purity analysis</t>
        </is>
      </c>
      <c r="H59" s="88" t="inlineStr">
        <is>
          <t>Isoelectric Focusing (IEF) for charge heterogeneity</t>
        </is>
      </c>
      <c r="I59" s="119" t="inlineStr">
        <is>
          <t>3</t>
        </is>
      </c>
      <c r="J59" s="88" t="inlineStr">
        <is>
          <t>✅ คำตอบที่ถูกต้อง: ข้อ ค.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00" t="n"/>
      <c r="L59" s="88" t="inlineStr">
        <is>
          <t>Recombinant DNA</t>
        </is>
      </c>
      <c r="M59" s="100" t="inlineStr">
        <is>
          <t>Product</t>
        </is>
      </c>
      <c r="N59" s="88" t="inlineStr">
        <is>
          <t>ข้อ 38 (PLE_CC1_Practice_Exam.md)</t>
        </is>
      </c>
      <c r="O59" s="100" t="inlineStr">
        <is>
          <t>Mock</t>
        </is>
      </c>
      <c r="P59" s="100" t="inlineStr">
        <is>
          <t>Mock สภาเภสัชฯ Practice</t>
        </is>
      </c>
      <c r="Q59" s="100" t="n"/>
    </row>
    <row r="60" ht="13.2" customHeight="1" s="49">
      <c r="A60" s="119" t="inlineStr">
        <is>
          <t>65</t>
        </is>
      </c>
      <c r="B60" s="88" t="inlineStr">
        <is>
          <t>ลดปัญหาการดื้อยา เรื่องที่ 11 Vaccine</t>
        </is>
      </c>
      <c r="C60" s="100" t="n"/>
      <c r="D60" s="88" t="inlineStr">
        <is>
          <t>SDS-PAGE Gel Electrophoresis purity analysis</t>
        </is>
      </c>
      <c r="E60" s="88" t="inlineStr">
        <is>
          <t>Isoelectric Focusing (IEF) for charge heterogeneity</t>
        </is>
      </c>
      <c r="F60" s="88" t="inlineStr">
        <is>
          <t>Immunogenicity Neutralizing Antibody Assay</t>
        </is>
      </c>
      <c r="G60" s="88" t="inlineStr">
        <is>
          <t>Polysorbate 20 surfactant to prevent protein aggregation</t>
        </is>
      </c>
      <c r="H60" s="88" t="inlineStr">
        <is>
          <t>Histidine Buffer pH 6.0 formulation stability</t>
        </is>
      </c>
      <c r="I60" s="119" t="inlineStr">
        <is>
          <t>1</t>
        </is>
      </c>
      <c r="J60" s="88"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00" t="n"/>
      <c r="L60" s="88" t="inlineStr">
        <is>
          <t>Recombinant DNA</t>
        </is>
      </c>
      <c r="M60" s="100" t="inlineStr">
        <is>
          <t>Product</t>
        </is>
      </c>
      <c r="N60" s="88" t="inlineStr">
        <is>
          <t>ข้อ 5 (PLE_CC1_Key_Rx20_UBU.md)</t>
        </is>
      </c>
      <c r="O60" s="100" t="inlineStr">
        <is>
          <t>Mock</t>
        </is>
      </c>
      <c r="P60" s="100" t="inlineStr">
        <is>
          <t>Mock Rx20 UBU</t>
        </is>
      </c>
      <c r="Q60" s="100" t="n"/>
    </row>
    <row r="61" ht="13.2" customHeight="1" s="49">
      <c r="A61" s="119" t="inlineStr">
        <is>
          <t>66</t>
        </is>
      </c>
      <c r="B61" s="88" t="inlineStr">
        <is>
          <t>เด็กแรกเกิดต้องฉีดวัคซีนป้องกันโรคอะไร</t>
        </is>
      </c>
      <c r="C61" s="100" t="n"/>
      <c r="D61" s="88" t="inlineStr">
        <is>
          <t>Polysorbate 20 surfactant to prevent protein aggregation</t>
        </is>
      </c>
      <c r="E61" s="88" t="inlineStr">
        <is>
          <t>Histidine Buffer pH 6.0 formulation stability</t>
        </is>
      </c>
      <c r="F61" s="88" t="inlineStr">
        <is>
          <t>Recombinant DNA Human Insulin in E. coli</t>
        </is>
      </c>
      <c r="G61" s="88" t="inlineStr">
        <is>
          <t>Monoclonal Antibody IgG1 (CHO Cell Expression)</t>
        </is>
      </c>
      <c r="H61" s="88" t="inlineStr">
        <is>
          <t>Polyethylene Glycol (PEG) Conjugation for extended half-life</t>
        </is>
      </c>
      <c r="I61" s="119" t="inlineStr">
        <is>
          <t>1</t>
        </is>
      </c>
      <c r="J61" s="88"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00" t="n"/>
      <c r="L61" s="88" t="inlineStr">
        <is>
          <t>Recombinant DNA</t>
        </is>
      </c>
      <c r="M61" s="100" t="inlineStr">
        <is>
          <t>Product</t>
        </is>
      </c>
      <c r="N61" s="88" t="inlineStr">
        <is>
          <t>ข้อ 1 (PLE_CC1_Key_Rx20_UBU.md)</t>
        </is>
      </c>
      <c r="O61" s="100" t="inlineStr">
        <is>
          <t>Mock</t>
        </is>
      </c>
      <c r="P61" s="100" t="inlineStr">
        <is>
          <t>Mock Rx20 UBU</t>
        </is>
      </c>
      <c r="Q61" s="100" t="n"/>
    </row>
    <row r="62" ht="13.2" customHeight="1" s="49">
      <c r="A62" s="119" t="inlineStr">
        <is>
          <t>67</t>
        </is>
      </c>
      <c r="B62" s="88" t="inlineStr">
        <is>
          <t>วัคซีน DTP ต้องฉีดห่างกันกี่เดือน</t>
        </is>
      </c>
      <c r="C62" s="100" t="n"/>
      <c r="D62" s="88" t="inlineStr">
        <is>
          <t>Monoclonal Antibody IgG1 (CHO Cell Expression)</t>
        </is>
      </c>
      <c r="E62" s="88" t="inlineStr">
        <is>
          <t>Polyethylene Glycol (PEG) Conjugation for extended half-life</t>
        </is>
      </c>
      <c r="F62" s="88" t="inlineStr">
        <is>
          <t>Lyophilization (Freeze-drying) with Trehalose Cryoprotectant</t>
        </is>
      </c>
      <c r="G62" s="88" t="inlineStr">
        <is>
          <t>ELISA Immunoassay for protein quantification</t>
        </is>
      </c>
      <c r="H62" s="88" t="inlineStr">
        <is>
          <t>SDS-PAGE Gel Electrophoresis purity analysis</t>
        </is>
      </c>
      <c r="I62" s="119" t="inlineStr">
        <is>
          <t>1</t>
        </is>
      </c>
      <c r="J62" s="88"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00" t="n"/>
      <c r="L62" s="88" t="inlineStr">
        <is>
          <t>Recombinant DNA</t>
        </is>
      </c>
      <c r="M62" s="100" t="inlineStr">
        <is>
          <t>Product</t>
        </is>
      </c>
      <c r="N62" s="88" t="inlineStr">
        <is>
          <t>ข้อ 4 (PLE_CC1_Key_Rx20_UBU.md)</t>
        </is>
      </c>
      <c r="O62" s="100" t="inlineStr">
        <is>
          <t>Mock</t>
        </is>
      </c>
      <c r="P62" s="100" t="inlineStr">
        <is>
          <t>Mock Rx20 UBU</t>
        </is>
      </c>
      <c r="Q62" s="100" t="n"/>
    </row>
    <row r="63" ht="13.2" customHeight="1" s="49">
      <c r="A63" s="119" t="inlineStr">
        <is>
          <t>68</t>
        </is>
      </c>
      <c r="B63" s="88" t="inlineStr">
        <is>
          <t>ไม่ต้องฉีดแล้ว เพราะวัคซีน HepB ฉีดแค่สองเข็ม เนื่องจากเด็กทุกคนต้องได้รับอย่างน้อย 3 ครั้งถ้าไม่มีข้อห้ามและเข็มสุดท้าย</t>
        </is>
      </c>
      <c r="C63" s="100" t="n"/>
      <c r="D63" s="88" t="inlineStr">
        <is>
          <t>ELISA Immunoassay for protein quantification</t>
        </is>
      </c>
      <c r="E63" s="88" t="inlineStr">
        <is>
          <t>SDS-PAGE Gel Electrophoresis purity analysis</t>
        </is>
      </c>
      <c r="F63" s="88" t="inlineStr">
        <is>
          <t>Isoelectric Focusing (IEF) for charge heterogeneity</t>
        </is>
      </c>
      <c r="G63" s="88" t="inlineStr">
        <is>
          <t>Immunogenicity Neutralizing Antibody Assay</t>
        </is>
      </c>
      <c r="H63" s="88" t="inlineStr">
        <is>
          <t>Polysorbate 20 surfactant to prevent protein aggregation</t>
        </is>
      </c>
      <c r="I63" s="119" t="inlineStr">
        <is>
          <t>1</t>
        </is>
      </c>
      <c r="J63" s="88"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100" t="n"/>
      <c r="L63" s="88" t="inlineStr">
        <is>
          <t>Recombinant DNA</t>
        </is>
      </c>
      <c r="M63" s="100" t="inlineStr">
        <is>
          <t>Product</t>
        </is>
      </c>
      <c r="N63" s="88" t="inlineStr">
        <is>
          <t>ข้อ 5 (PLE_CC1_Key_Rx20_UBU.md)</t>
        </is>
      </c>
      <c r="O63" s="100" t="inlineStr">
        <is>
          <t>Mock</t>
        </is>
      </c>
      <c r="P63" s="100" t="inlineStr">
        <is>
          <t>Mock Rx20 UBU</t>
        </is>
      </c>
      <c r="Q63" s="100" t="n"/>
    </row>
    <row r="64" ht="13.2" customHeight="1" s="49">
      <c r="A64" s="119" t="inlineStr">
        <is>
          <t>69</t>
        </is>
      </c>
      <c r="B64" s="88" t="inlineStr">
        <is>
          <t>ใส่ Alum ใน Vaccine เพื่อเป็น Adjuvant มีประโยชน์อย่างไร</t>
        </is>
      </c>
      <c r="C64" s="100" t="n"/>
      <c r="D64" s="88" t="inlineStr">
        <is>
          <t>Immunogenicity Neutralizing Antibody Assay</t>
        </is>
      </c>
      <c r="E64" s="88" t="inlineStr">
        <is>
          <t>Polysorbate 20 surfactant to prevent protein aggregation</t>
        </is>
      </c>
      <c r="F64" s="88" t="inlineStr">
        <is>
          <t>Histidine Buffer pH 6.0 formulation stability</t>
        </is>
      </c>
      <c r="G64" s="88" t="inlineStr">
        <is>
          <t>Recombinant DNA Human Insulin in E. coli</t>
        </is>
      </c>
      <c r="H64" s="88" t="inlineStr">
        <is>
          <t>Monoclonal Antibody IgG1 (CHO Cell Expression)</t>
        </is>
      </c>
      <c r="I64" s="119" t="inlineStr">
        <is>
          <t>1</t>
        </is>
      </c>
      <c r="J64" s="88"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100" t="n"/>
      <c r="L64" s="88" t="inlineStr">
        <is>
          <t>Recombinant DNA</t>
        </is>
      </c>
      <c r="M64" s="100" t="inlineStr">
        <is>
          <t>Product</t>
        </is>
      </c>
      <c r="N64" s="88" t="inlineStr">
        <is>
          <t>ข้อ 7 (PLE_CC1_Key_Rx20_UBU.md)</t>
        </is>
      </c>
      <c r="O64" s="100" t="inlineStr">
        <is>
          <t>Mock</t>
        </is>
      </c>
      <c r="P64" s="100" t="inlineStr">
        <is>
          <t>Mock Rx20 UBU</t>
        </is>
      </c>
      <c r="Q64" s="100" t="n"/>
    </row>
    <row r="65" ht="13.2" customHeight="1" s="49">
      <c r="A65" s="119" t="inlineStr">
        <is>
          <t>70</t>
        </is>
      </c>
      <c r="B65" s="88" t="inlineStr">
        <is>
          <t>ต้านเชื้อจุลชีพขึ้น การใช้สารเสริมฤทธิ์ในวัคซีน (adjuvant) เมื่อนำมาใช้กับวัคซีนจึงเปนแอนติเจนที่ชวยใหวัคซีนกระตุน ระบบภูมิคุมกันไดดี ทำใหมีการสรางภูมิคุมกันจำเพาะที่มากขึ้น และอยูในรางกายได้นานขึ้น ซึ่งในอดีตมีการใช้เพียงชนิดเดียวคือ aluminium salt (aluminium hydroxide,aluminium sulfate)</t>
        </is>
      </c>
      <c r="C65" s="100" t="n"/>
      <c r="D65" s="88" t="inlineStr">
        <is>
          <t>Recombinant DNA Human Insulin in E. coli</t>
        </is>
      </c>
      <c r="E65" s="88" t="inlineStr">
        <is>
          <t>Monoclonal Antibody IgG1 (CHO Cell Expression)</t>
        </is>
      </c>
      <c r="F65" s="88" t="inlineStr">
        <is>
          <t>Polyethylene Glycol (PEG) Conjugation for extended half-life</t>
        </is>
      </c>
      <c r="G65" s="88" t="inlineStr">
        <is>
          <t>Lyophilization (Freeze-drying) with Trehalose Cryoprotectant</t>
        </is>
      </c>
      <c r="H65" s="88" t="inlineStr">
        <is>
          <t>ELISA Immunoassay for protein quantification</t>
        </is>
      </c>
      <c r="I65" s="119" t="inlineStr">
        <is>
          <t>1</t>
        </is>
      </c>
      <c r="J65" s="88"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100" t="n"/>
      <c r="L65" s="88" t="inlineStr">
        <is>
          <t>Recombinant DNA</t>
        </is>
      </c>
      <c r="M65" s="100" t="inlineStr">
        <is>
          <t>Product</t>
        </is>
      </c>
      <c r="N65" s="88" t="inlineStr">
        <is>
          <t>ข้อ 5 (PLE_CC1_Key_Rx20_UBU.md)</t>
        </is>
      </c>
      <c r="O65" s="100" t="inlineStr">
        <is>
          <t>Mock</t>
        </is>
      </c>
      <c r="P65" s="100" t="inlineStr">
        <is>
          <t>Mock Rx20 UBU</t>
        </is>
      </c>
      <c r="Q65" s="100" t="n"/>
    </row>
    <row r="66" ht="13.2" customHeight="1" s="49">
      <c r="A66" s="119" t="inlineStr">
        <is>
          <t>71</t>
        </is>
      </c>
      <c r="B66" s="88" t="inlineStr">
        <is>
          <t>ควรใช้วิธีใดในการทาให้วัคซีนประศจากเชื้อ</t>
        </is>
      </c>
      <c r="C66" s="100" t="n"/>
      <c r="D66" s="88" t="inlineStr">
        <is>
          <t>Lyophilization (Freeze-drying) with Trehalose Cryoprotectant</t>
        </is>
      </c>
      <c r="E66" s="88" t="inlineStr">
        <is>
          <t>ELISA Immunoassay for protein quantification</t>
        </is>
      </c>
      <c r="F66" s="88" t="inlineStr">
        <is>
          <t>SDS-PAGE Gel Electrophoresis purity analysis</t>
        </is>
      </c>
      <c r="G66" s="88" t="inlineStr">
        <is>
          <t>Isoelectric Focusing (IEF) for charge heterogeneity</t>
        </is>
      </c>
      <c r="H66" s="88" t="inlineStr">
        <is>
          <t>Immunogenicity Neutralizing Antibody Assay</t>
        </is>
      </c>
      <c r="I66" s="119" t="inlineStr">
        <is>
          <t>1</t>
        </is>
      </c>
      <c r="J66" s="88"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100" t="n"/>
      <c r="L66" s="88" t="inlineStr">
        <is>
          <t>Recombinant DNA</t>
        </is>
      </c>
      <c r="M66" s="100" t="inlineStr">
        <is>
          <t>Product</t>
        </is>
      </c>
      <c r="N66" s="88" t="inlineStr">
        <is>
          <t>ข้อ 8 (PLE_CC1_Key_Rx20_UBU.md)</t>
        </is>
      </c>
      <c r="O66" s="100" t="inlineStr">
        <is>
          <t>Mock</t>
        </is>
      </c>
      <c r="P66" s="100" t="inlineStr">
        <is>
          <t>Mock Rx20 UBU</t>
        </is>
      </c>
      <c r="Q66" s="100" t="n"/>
    </row>
    <row r="67" ht="13.2" customHeight="1" s="49">
      <c r="A67" s="119" t="inlineStr">
        <is>
          <t>72</t>
        </is>
      </c>
      <c r="B67" s="88" t="inlineStr">
        <is>
          <t>วัคซีนใดต้องเก็บในช่องแช่แข็งเพื่อความคงตัวของวัคซีน</t>
        </is>
      </c>
      <c r="C67" s="100" t="n"/>
      <c r="D67" s="88" t="inlineStr">
        <is>
          <t>Isoelectric Focusing (IEF) for charge heterogeneity</t>
        </is>
      </c>
      <c r="E67" s="88" t="inlineStr">
        <is>
          <t>Immunogenicity Neutralizing Antibody Assay</t>
        </is>
      </c>
      <c r="F67" s="88" t="inlineStr">
        <is>
          <t>Polysorbate 20 surfactant to prevent protein aggregation</t>
        </is>
      </c>
      <c r="G67" s="88" t="inlineStr">
        <is>
          <t>Histidine Buffer pH 6.0 formulation stability</t>
        </is>
      </c>
      <c r="H67" s="88" t="inlineStr">
        <is>
          <t>Recombinant DNA Human Insulin in E. coli</t>
        </is>
      </c>
      <c r="I67" s="119" t="inlineStr">
        <is>
          <t>1</t>
        </is>
      </c>
      <c r="J67" s="88"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100" t="n"/>
      <c r="L67" s="88" t="inlineStr">
        <is>
          <t>Recombinant DNA</t>
        </is>
      </c>
      <c r="M67" s="100" t="inlineStr">
        <is>
          <t>Product</t>
        </is>
      </c>
      <c r="N67" s="88" t="inlineStr">
        <is>
          <t>ข้อ 9 (PLE_CC1_Key_Rx20_UBU.md)</t>
        </is>
      </c>
      <c r="O67" s="100" t="inlineStr">
        <is>
          <t>Mock</t>
        </is>
      </c>
      <c r="P67" s="100" t="inlineStr">
        <is>
          <t>Mock Rx20 UBU</t>
        </is>
      </c>
      <c r="Q67" s="100" t="n"/>
    </row>
    <row r="68" ht="13.2" customHeight="1" s="49">
      <c r="A68" s="119" t="inlineStr">
        <is>
          <t>73</t>
        </is>
      </c>
      <c r="B68" s="88" t="inlineStr">
        <is>
          <t>เกี่ยวกับ วัคซีน BCG เปญนชนิดใด ข้อใดต่อไปนี้กล่าวถูกต้องตามหลักวิชาชีพเภสัชกรรม</t>
        </is>
      </c>
      <c r="C68" s="100" t="n"/>
      <c r="D68" s="88" t="inlineStr">
        <is>
          <t>เชื้อเปญน</t>
        </is>
      </c>
      <c r="E68" s="88" t="inlineStr">
        <is>
          <t>เชื้อตายทั้งหมด</t>
        </is>
      </c>
      <c r="F68" s="88" t="inlineStr">
        <is>
          <t>เชื้อตายบางสGวน</t>
        </is>
      </c>
      <c r="G68" s="88" t="inlineStr">
        <is>
          <t>toxoid</t>
        </is>
      </c>
      <c r="H68" s="88" t="inlineStr">
        <is>
          <t>Lyophilization (Freeze-drying) with Trehalose Cryoprotectant</t>
        </is>
      </c>
      <c r="I68" s="119" t="inlineStr">
        <is>
          <t>2</t>
        </is>
      </c>
      <c r="J68" s="88" t="inlineStr">
        <is>
          <t>✅ คำตอบที่ถูกต้อง: ข้อ ข. เชื้อตายทั้งหมด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เชื้อตายทั้งหมด 💡 คำอธิบายและเหตุผลทางเภสัชกรรม:
💡 คำอธิบายและเหตุผลทางเภสัชกรรม:
การเลือก เชื้อตายทั้งหมด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(เชื้อเปญน): เชื้อเปญน ไม่ตรงกับข้อบ่งใช้หรือกลไกการออกฤทธิ์ที่ถูกต้องตาม ICH Q5A-Q5E / WHO Guidelines for Biological Products
• ข้อ ค. (เชื้อตายบางสGวน): เชื้อตายบางสGวน ไม่ตรงกับข้อบ่งใช้หรือกลไกการออกฤทธิ์ที่ถูกต้องตาม ICH Q5A-Q5E / WHO Guidelines for Biological Products
• ข้อ ง. (toxoid): toxoid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100" t="n"/>
      <c r="L68" s="88" t="inlineStr">
        <is>
          <t>Recombinant DNA</t>
        </is>
      </c>
      <c r="M68" s="100" t="inlineStr">
        <is>
          <t>Product</t>
        </is>
      </c>
      <c r="N68" s="88" t="inlineStr">
        <is>
          <t>ข้อ 16 (PLE_CC1_Key_Rx20_UBU.md)</t>
        </is>
      </c>
      <c r="O68" s="100" t="inlineStr">
        <is>
          <t>Mock</t>
        </is>
      </c>
      <c r="P68" s="100" t="inlineStr">
        <is>
          <t>Mock Rx20 UBU</t>
        </is>
      </c>
      <c r="Q68" s="100" t="n"/>
    </row>
    <row r="69" ht="13.2" customHeight="1" s="49">
      <c r="A69" s="119" t="inlineStr">
        <is>
          <t>74</t>
        </is>
      </c>
      <c r="B69" s="88" t="inlineStr">
        <is>
          <t>วัคซีนใดที่ฉีดในเด็กอายุ 6 เดือน</t>
        </is>
      </c>
      <c r="C69" s="100" t="n"/>
      <c r="D69" s="88" t="inlineStr">
        <is>
          <t>HBV, DTP, OPV</t>
        </is>
      </c>
      <c r="E69" s="88" t="inlineStr">
        <is>
          <t>MMR, DTP, OPV</t>
        </is>
      </c>
      <c r="F69" s="88" t="inlineStr">
        <is>
          <t>BCG, HBV, DTP</t>
        </is>
      </c>
      <c r="G69" s="88" t="inlineStr">
        <is>
          <t>JE, HBV, OPV</t>
        </is>
      </c>
      <c r="H69" s="88" t="inlineStr">
        <is>
          <t>MMR, JE,DTP</t>
        </is>
      </c>
      <c r="I69" s="119" t="inlineStr">
        <is>
          <t>1</t>
        </is>
      </c>
      <c r="J69" s="88" t="inlineStr">
        <is>
          <t>✅ คำตอบที่ถูกต้อง: ข้อ ก. HBV, DTP, OPV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HBV, DTP, OPV 💡 คำอธิบายและเหตุผลทางเภสัชกรรม:
💡 คำอธิบายและเหตุผลทางเภสัชกรรม:
การเลือก HBV, DTP, OPV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(MMR, DTP, OPV): เป็น Live attenuated oral polio vaccine หยอดทางปากที่อายุ 2, 4, 6 เดือน และ 1.5, 4 ปี (ต้องให้คู่กับ IPV เพื่อความปลอดภัย)
• ข้อ ค. (BCG, HBV, DTP): เป็น live attenuated vaccine ฉีด ID ตั้งแต่แรกเกิด (at birth) ป้องกัน severe forms of TB (TB meningitis และ miliary TB)
• ข้อ ง. (JE, HBV, OPV): เป็น Live attenuated oral polio vaccine หยอดทางปากที่อายุ 2, 4, 6 เดือน และ 1.5, 4 ปี (ต้องให้คู่กับ IPV เพื่อความปลอดภัย)
• ข้อ จ. (MMR, JE,DTP):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100" t="n"/>
      <c r="L69" s="88" t="inlineStr">
        <is>
          <t>Recombinant DNA</t>
        </is>
      </c>
      <c r="M69" s="100" t="inlineStr">
        <is>
          <t>Product</t>
        </is>
      </c>
      <c r="N69" s="88" t="inlineStr">
        <is>
          <t>ข้อ 2 (PLE_CC1_Key_Rx20_UBU.md)</t>
        </is>
      </c>
      <c r="O69" s="100" t="inlineStr">
        <is>
          <t>Mock</t>
        </is>
      </c>
      <c r="P69" s="100" t="inlineStr">
        <is>
          <t>Mock Rx20 UBU</t>
        </is>
      </c>
      <c r="Q69" s="100" t="n"/>
    </row>
    <row r="70" ht="13.2" customHeight="1" s="49">
      <c r="A70" s="119" t="inlineStr">
        <is>
          <t>75</t>
        </is>
      </c>
      <c r="B70" s="88" t="inlineStr">
        <is>
          <t>ถ้าวันนี้เป็นวันครบกำหนดฉีดวัคซีนพอดี จะฉีดวัคซีนให้เด็กรายนี้หรือไม่เพราะเหตุใด</t>
        </is>
      </c>
      <c r="C70" s="100" t="n"/>
      <c r="D70" s="88" t="inlineStr">
        <is>
          <t>ฉีดให้ แต่ฉีดวัคซีนเชื้อเป็นและเชื้อตายคนละตำแหน่ง</t>
        </is>
      </c>
      <c r="E70" s="88" t="inlineStr">
        <is>
          <t>ฉีดให้เฉพาะเชื้อตาย</t>
        </is>
      </c>
      <c r="F70" s="88" t="inlineStr">
        <is>
          <t>ไม่ฉีดให้เนื่องจากได้รับหรือสร้างภูมิแล้ว</t>
        </is>
      </c>
      <c r="G70" s="88" t="inlineStr">
        <is>
          <t>ไม่ฉีดให้เนื่องจากมีไข้สูง</t>
        </is>
      </c>
      <c r="H70" s="88" t="inlineStr">
        <is>
          <t>ไม่ฉีดให้เนื่องจากเป็นวัคซีนผสมหลายชนิด</t>
        </is>
      </c>
      <c r="I70" s="119" t="inlineStr">
        <is>
          <t>4</t>
        </is>
      </c>
      <c r="J70" s="88" t="inlineStr">
        <is>
          <t>✅ คำตอบที่ถูกต้อง: ข้อ ง. ไม่ฉีดให้เนื่องจากมีไข้สูง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ไม่ฉีดให้เนื่องจากมีไข้สูง 💡 คำอธิบายและเหตุผลทางเภสัชกรรม:
💡 คำอธิบายและเหตุผลทางเภสัชกรรม:
การเลือก ไม่ฉีดให้เนื่องจากมีไข้สูง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(ฉีดให้ แต่ฉีดวัคซีนเชื้อเป็นและเชื้อตายคนละตำแหน่ง): ฉีดให้ แต่ฉีดวัคซีนเชื้อเป็นและเชื้อตายคนละตำแหน่ง ไม่ตรงกับข้อบ่งใช้หรือกลไกการออกฤทธิ์ที่ถูกต้องตาม ICH Q5A-Q5E / WHO Guidelines for Biological Products
• ข้อ ข. (ฉีดให้เฉพาะเชื้อตาย): ฉีดให้เฉพาะเชื้อตาย ไม่ตรงกับข้อบ่งใช้หรือกลไกการออกฤทธิ์ที่ถูกต้องตาม ICH Q5A-Q5E / WHO Guidelines for Biological Products
• ข้อ ค. (ไม่ฉีดให้เนื่องจากได้รับหรือสร้างภูมิแล้ว): ไม่ฉีดให้เนื่องจากได้รับหรือสร้างภูมิแล้ว ไม่ตรงกับข้อบ่งใช้หรือกลไกการออกฤทธิ์ที่ถูกต้องตาม ICH Q5A-Q5E / WHO Guidelines for Biological Products
• ข้อ จ. (ไม่ฉีดให้เนื่องจากเป็นวัคซีนผสมหลายชนิด): ไม่ฉีดให้เนื่องจากเป็นวัคซีนผสมหลายชนิด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100" t="n"/>
      <c r="L70" s="88" t="inlineStr">
        <is>
          <t>Recombinant DNA</t>
        </is>
      </c>
      <c r="M70" s="100" t="inlineStr">
        <is>
          <t>Product</t>
        </is>
      </c>
      <c r="N70" s="88" t="inlineStr">
        <is>
          <t>ข้อ 3 (PLE_CC1_Key_Rx20_UBU.md)</t>
        </is>
      </c>
      <c r="O70" s="100" t="inlineStr">
        <is>
          <t>Mock</t>
        </is>
      </c>
      <c r="P70" s="100" t="inlineStr">
        <is>
          <t>Mock Rx20 UBU</t>
        </is>
      </c>
      <c r="Q70" s="100" t="n"/>
    </row>
    <row r="71" ht="13.2" customHeight="1" s="49">
      <c r="A71" s="119" t="inlineStr">
        <is>
          <t>76</t>
        </is>
      </c>
      <c r="B71" s="88" t="inlineStr">
        <is>
          <t>ข้อใดคือน้ำที่ใชในการผลิตวัคซีนที่ใช้ในระดับอุตสาหกรรม</t>
        </is>
      </c>
      <c r="C71" s="100" t="n"/>
      <c r="D71" s="88" t="inlineStr">
        <is>
          <t>Purified water</t>
        </is>
      </c>
      <c r="E71" s="88" t="inlineStr">
        <is>
          <t>Distilled water</t>
        </is>
      </c>
      <c r="F71" s="88" t="inlineStr">
        <is>
          <t>Recombinant DNA Human Insulin in E. coli</t>
        </is>
      </c>
      <c r="G71" s="88" t="inlineStr">
        <is>
          <t>Water for injection</t>
        </is>
      </c>
      <c r="H71" s="88" t="inlineStr">
        <is>
          <t>Sterile water for injection</t>
        </is>
      </c>
      <c r="I71" s="119" t="inlineStr">
        <is>
          <t>5</t>
        </is>
      </c>
      <c r="J71" s="88" t="inlineStr">
        <is>
          <t>✅ คำตอบที่ถูกต้อง: ข้อ จ. Sterile water for injection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water for injection 💡 คำอธิบายและเหตุผลทางเภสัชกรรม:
💡 คำอธิบายและเหตุผลทางเภสัชกรรม:
การเลือก Sterile water for injection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Biotechnology-Derived Articles &amp; WHO Guidelines on Biosimilars
🔍 ข้ออื่นผิดเพราะอะไร:
• ข้อ ก. (Purified water): Purified water ไม่ตรงกับข้อบ่งใช้หรือกลไกการออกฤทธิ์ที่ถูกต้องตาม ICH Q5A-Q5E / WHO Guidelines for Biological Products
• ข้อ ข. (Distilled water): Distilled water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(Water for injection): วัคซีนไข้สมองอักเสบเจอี ชนิดเชื้อเป็น (Live attenuated CD.JEV) ให้ 2 เข็ม ที่อายุ 9-12 เดือน และเข็ม 2 ห่างกัน 3-12 เดือน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100" t="n"/>
      <c r="L71" s="88" t="inlineStr">
        <is>
          <t>Recombinant DNA</t>
        </is>
      </c>
      <c r="M71" s="100" t="inlineStr">
        <is>
          <t>Product</t>
        </is>
      </c>
      <c r="N71" s="88" t="inlineStr">
        <is>
          <t>ข้อ 7 (PLE_CC1_Key_Rx20_UBU.md)</t>
        </is>
      </c>
      <c r="O71" s="100" t="inlineStr">
        <is>
          <t>Mock</t>
        </is>
      </c>
      <c r="P71" s="100" t="inlineStr">
        <is>
          <t>Mock Rx20 UBU</t>
        </is>
      </c>
      <c r="Q71" s="100" t="n"/>
    </row>
    <row r="72" ht="13.2" customHeight="1" s="49">
      <c r="A72" s="119" t="inlineStr">
        <is>
          <t>77</t>
        </is>
      </c>
      <c r="B72" s="88" t="inlineStr">
        <is>
          <t>ฉีดให้ แต่ฉีดวัคซีนเชื้อเป็นและเชื้อตายคนละ ตำแหน่งกัน</t>
        </is>
      </c>
      <c r="C72" s="100" t="n"/>
      <c r="D72" s="88" t="inlineStr">
        <is>
          <t>Monoclonal Antibody IgG1 (CHO Cell Expression)</t>
        </is>
      </c>
      <c r="E72" s="88" t="inlineStr">
        <is>
          <t>Polyethylene Glycol (PEG) Conjugation for extended half-life</t>
        </is>
      </c>
      <c r="F72" s="88" t="inlineStr">
        <is>
          <t>Lyophilization (Freeze-drying) with Trehalose Cryoprotectant</t>
        </is>
      </c>
      <c r="G72" s="88" t="inlineStr">
        <is>
          <t>ELISA Immunoassay for protein quantification</t>
        </is>
      </c>
      <c r="H72" s="88" t="inlineStr">
        <is>
          <t>SDS-PAGE Gel Electrophoresis purity analysis</t>
        </is>
      </c>
      <c r="I72" s="119" t="inlineStr">
        <is>
          <t>1</t>
        </is>
      </c>
      <c r="J72" s="88"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00" t="n"/>
      <c r="L72" s="88" t="inlineStr">
        <is>
          <t>Recombinant DNA</t>
        </is>
      </c>
      <c r="M72" s="100" t="inlineStr">
        <is>
          <t>Product</t>
        </is>
      </c>
      <c r="N72" s="88" t="inlineStr">
        <is>
          <t>ข้อ 1 (PLE_CC1_Key_Rx20_UBU.md)</t>
        </is>
      </c>
      <c r="O72" s="100" t="inlineStr">
        <is>
          <t>Mock</t>
        </is>
      </c>
      <c r="P72" s="100" t="inlineStr">
        <is>
          <t>Mock Rx20 UBU</t>
        </is>
      </c>
      <c r="Q72" s="100" t="n"/>
    </row>
    <row r="73" ht="13.2" customHeight="1" s="49">
      <c r="A73" s="119" t="inlineStr">
        <is>
          <t>78</t>
        </is>
      </c>
      <c r="B73" s="88" t="inlineStr">
        <is>
          <t>ไม่ฉีดให้ เนื่องจากเป็นวัคซีนผสมหลายชนิด</t>
        </is>
      </c>
      <c r="C73" s="100" t="n"/>
      <c r="D73" s="88" t="inlineStr">
        <is>
          <t>ELISA Immunoassay for protein quantification</t>
        </is>
      </c>
      <c r="E73" s="88" t="inlineStr">
        <is>
          <t>SDS-PAGE Gel Electrophoresis purity analysis</t>
        </is>
      </c>
      <c r="F73" s="88" t="inlineStr">
        <is>
          <t>Isoelectric Focusing (IEF) for charge heterogeneity</t>
        </is>
      </c>
      <c r="G73" s="88" t="inlineStr">
        <is>
          <t>Immunogenicity Neutralizing Antibody Assay</t>
        </is>
      </c>
      <c r="H73" s="88" t="inlineStr">
        <is>
          <t>Polysorbate 20 surfactant to prevent protein aggregation</t>
        </is>
      </c>
      <c r="I73" s="119" t="inlineStr">
        <is>
          <t>4</t>
        </is>
      </c>
      <c r="J73" s="88" t="inlineStr">
        <is>
          <t>✅ คำตอบที่ถูกต้อง: ข้อ ง.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(ELISA Immunoassay for protein quantification): ELISA Immunoassay for protein quantification ไม่ตรงกับข้อบ่งใช้หรือกลไกการออกฤทธิ์ที่ถูกต้องตาม ICH Q5A-Q5E / WHO Guidelines for Biological Products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00" t="n"/>
      <c r="L73" s="88" t="inlineStr">
        <is>
          <t>Recombinant DNA</t>
        </is>
      </c>
      <c r="M73" s="100" t="inlineStr">
        <is>
          <t>Product</t>
        </is>
      </c>
      <c r="N73" s="88" t="inlineStr">
        <is>
          <t>ข้อ 5 (PLE_CC1_Key_Rx20_UBU.md)</t>
        </is>
      </c>
      <c r="O73" s="100" t="inlineStr">
        <is>
          <t>Mock</t>
        </is>
      </c>
      <c r="P73" s="100" t="inlineStr">
        <is>
          <t>Mock Rx20 UBU</t>
        </is>
      </c>
      <c r="Q73" s="100" t="n"/>
    </row>
    <row r="74" ht="13.2" customHeight="1" s="49">
      <c r="A74" s="119" t="inlineStr">
        <is>
          <t>79</t>
        </is>
      </c>
      <c r="B74" s="88" t="inlineStr">
        <is>
          <t>การได้รับวัคซีนซ้ำจะทำให้ระดับวัคซีนมากพอจน สามารถกระตุ้นภูมิได้มากขึ้น</t>
        </is>
      </c>
      <c r="C74" s="100" t="n"/>
      <c r="D74" s="88" t="inlineStr">
        <is>
          <t>Immunogenicity Neutralizing Antibody Assay</t>
        </is>
      </c>
      <c r="E74" s="88" t="inlineStr">
        <is>
          <t>Polysorbate 20 surfactant to prevent protein aggregation</t>
        </is>
      </c>
      <c r="F74" s="88" t="inlineStr">
        <is>
          <t>Histidine Buffer pH 6.0 formulation stability</t>
        </is>
      </c>
      <c r="G74" s="88" t="inlineStr">
        <is>
          <t>Recombinant DNA Human Insulin in E. coli</t>
        </is>
      </c>
      <c r="H74" s="88" t="inlineStr">
        <is>
          <t>Monoclonal Antibody IgG1 (CHO Cell Expression)</t>
        </is>
      </c>
      <c r="I74" s="119" t="inlineStr">
        <is>
          <t>1</t>
        </is>
      </c>
      <c r="J74" s="88"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00" t="n"/>
      <c r="L74" s="88" t="inlineStr">
        <is>
          <t>Recombinant DNA</t>
        </is>
      </c>
      <c r="M74" s="100" t="inlineStr">
        <is>
          <t>Product</t>
        </is>
      </c>
      <c r="N74" s="88" t="inlineStr">
        <is>
          <t>ข้อ 1 (PLE_CC1_Key_Rx20_UBU.md)</t>
        </is>
      </c>
      <c r="O74" s="100" t="inlineStr">
        <is>
          <t>Mock</t>
        </is>
      </c>
      <c r="P74" s="100" t="inlineStr">
        <is>
          <t>Mock Rx20 UBU</t>
        </is>
      </c>
      <c r="Q74" s="100" t="n"/>
    </row>
    <row r="75" ht="13.2" customHeight="1" s="49">
      <c r="A75" s="119" t="inlineStr">
        <is>
          <t>80</t>
        </is>
      </c>
      <c r="B75" s="88" t="inlineStr">
        <is>
          <t>การฉีดวัคซีนซ้ำจะทำให้สามารถสร้าง antibody บางชนิดได้มากขึ้น</t>
        </is>
      </c>
      <c r="C75" s="100" t="n"/>
      <c r="D75" s="88" t="inlineStr">
        <is>
          <t>Recombinant DNA Human Insulin in E. coli</t>
        </is>
      </c>
      <c r="E75" s="88" t="inlineStr">
        <is>
          <t>Monoclonal Antibody IgG1 (CHO Cell Expression)</t>
        </is>
      </c>
      <c r="F75" s="88" t="inlineStr">
        <is>
          <t>Polyethylene Glycol (PEG) Conjugation for extended half-life</t>
        </is>
      </c>
      <c r="G75" s="88" t="inlineStr">
        <is>
          <t>Lyophilization (Freeze-drying) with Trehalose Cryoprotectant</t>
        </is>
      </c>
      <c r="H75" s="88" t="inlineStr">
        <is>
          <t>ELISA Immunoassay for protein quantification</t>
        </is>
      </c>
      <c r="I75" s="119" t="inlineStr">
        <is>
          <t>1</t>
        </is>
      </c>
      <c r="J75" s="88"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00" t="n"/>
      <c r="L75" s="88" t="inlineStr">
        <is>
          <t>Recombinant DNA</t>
        </is>
      </c>
      <c r="M75" s="100" t="inlineStr">
        <is>
          <t>Product</t>
        </is>
      </c>
      <c r="N75" s="88" t="inlineStr">
        <is>
          <t>ข้อ 2 (PLE_CC1_Key_Rx20_UBU.md)</t>
        </is>
      </c>
      <c r="O75" s="100" t="inlineStr">
        <is>
          <t>Mock</t>
        </is>
      </c>
      <c r="P75" s="100" t="inlineStr">
        <is>
          <t>Mock Rx20 UBU</t>
        </is>
      </c>
      <c r="Q75" s="100" t="n"/>
    </row>
    <row r="76" ht="13.2" customHeight="1" s="49">
      <c r="A76" s="119" t="inlineStr">
        <is>
          <t>81</t>
        </is>
      </c>
      <c r="B76" s="88" t="inlineStr">
        <is>
          <t>การฉีดวัคซีนก้อนกำหนดจะช่วยให้ภูมิคุมกันขึ้นได้ เร็วขึ้นและจำนวนมากขึ้น</t>
        </is>
      </c>
      <c r="C76" s="100" t="n"/>
      <c r="D76" s="88" t="inlineStr">
        <is>
          <t>Lyophilization (Freeze-drying) with Trehalose Cryoprotectant</t>
        </is>
      </c>
      <c r="E76" s="88" t="inlineStr">
        <is>
          <t>ELISA Immunoassay for protein quantification</t>
        </is>
      </c>
      <c r="F76" s="88" t="inlineStr">
        <is>
          <t>SDS-PAGE Gel Electrophoresis purity analysis</t>
        </is>
      </c>
      <c r="G76" s="88" t="inlineStr">
        <is>
          <t>Isoelectric Focusing (IEF) for charge heterogeneity</t>
        </is>
      </c>
      <c r="H76" s="88" t="inlineStr">
        <is>
          <t>Immunogenicity Neutralizing Antibody Assay</t>
        </is>
      </c>
      <c r="I76" s="119" t="inlineStr">
        <is>
          <t>1</t>
        </is>
      </c>
      <c r="J76" s="88"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00" t="n"/>
      <c r="L76" s="88" t="inlineStr">
        <is>
          <t>Recombinant DNA</t>
        </is>
      </c>
      <c r="M76" s="100" t="inlineStr">
        <is>
          <t>Product</t>
        </is>
      </c>
      <c r="N76" s="88" t="inlineStr">
        <is>
          <t>ข้อ 3 (PLE_CC1_Key_Rx20_UBU.md)</t>
        </is>
      </c>
      <c r="O76" s="100" t="inlineStr">
        <is>
          <t>Mock</t>
        </is>
      </c>
      <c r="P76" s="100" t="inlineStr">
        <is>
          <t>Mock Rx20 UBU</t>
        </is>
      </c>
      <c r="Q76" s="100" t="n"/>
    </row>
    <row r="77" ht="13.2" customHeight="1" s="49">
      <c r="A77" s="119" t="inlineStr">
        <is>
          <t>82</t>
        </is>
      </c>
      <c r="B77" s="88" t="inlineStr">
        <is>
          <t>การเลื่อนฉีดวัคซีนช้ากว่ากำหนดจะทำให้การสร้าง antibody ลดลง</t>
        </is>
      </c>
      <c r="C77" s="100" t="n"/>
      <c r="D77" s="88" t="inlineStr">
        <is>
          <t>Isoelectric Focusing (IEF) for charge heterogeneity</t>
        </is>
      </c>
      <c r="E77" s="88" t="inlineStr">
        <is>
          <t>Immunogenicity Neutralizing Antibody Assay</t>
        </is>
      </c>
      <c r="F77" s="88" t="inlineStr">
        <is>
          <t>Polysorbate 20 surfactant to prevent protein aggregation</t>
        </is>
      </c>
      <c r="G77" s="88" t="inlineStr">
        <is>
          <t>Histidine Buffer pH 6.0 formulation stability</t>
        </is>
      </c>
      <c r="H77" s="88" t="inlineStr">
        <is>
          <t>Recombinant DNA Human Insulin in E. coli</t>
        </is>
      </c>
      <c r="I77" s="119" t="inlineStr">
        <is>
          <t>1</t>
        </is>
      </c>
      <c r="J77" s="88"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00" t="n"/>
      <c r="L77" s="88" t="inlineStr">
        <is>
          <t>Recombinant DNA</t>
        </is>
      </c>
      <c r="M77" s="100" t="inlineStr">
        <is>
          <t>Product</t>
        </is>
      </c>
      <c r="N77" s="88" t="inlineStr">
        <is>
          <t>ข้อ 4 (PLE_CC1_Key_Rx20_UBU.md)</t>
        </is>
      </c>
      <c r="O77" s="100" t="inlineStr">
        <is>
          <t>Mock</t>
        </is>
      </c>
      <c r="P77" s="100" t="inlineStr">
        <is>
          <t>Mock Rx20 UBU</t>
        </is>
      </c>
      <c r="Q77" s="100" t="n"/>
    </row>
    <row r="78" ht="13.2" customHeight="1" s="49">
      <c r="A78" s="119" t="inlineStr">
        <is>
          <t>83</t>
        </is>
      </c>
      <c r="B78" s="88" t="inlineStr">
        <is>
          <t>ข้อใดคือน้ำที่ใช้ในการผลิตวัคซีนที่ใช้ในระดับอุตสาหกรรม</t>
        </is>
      </c>
      <c r="C78" s="100" t="n"/>
      <c r="D78" s="88" t="inlineStr">
        <is>
          <t>Histidine Buffer pH 6.0 formulation stability</t>
        </is>
      </c>
      <c r="E78" s="88" t="inlineStr">
        <is>
          <t>Recombinant DNA Human Insulin in E. coli</t>
        </is>
      </c>
      <c r="F78" s="88" t="inlineStr">
        <is>
          <t>Monoclonal Antibody IgG1 (CHO Cell Expression)</t>
        </is>
      </c>
      <c r="G78" s="88" t="inlineStr">
        <is>
          <t>Polyethylene Glycol (PEG) Conjugation for extended half-life</t>
        </is>
      </c>
      <c r="H78" s="88" t="inlineStr">
        <is>
          <t>Lyophilization (Freeze-drying) with Trehalose Cryoprotectant</t>
        </is>
      </c>
      <c r="I78" s="119" t="inlineStr">
        <is>
          <t>1</t>
        </is>
      </c>
      <c r="J78" s="88"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00" t="n"/>
      <c r="L78" s="88" t="inlineStr">
        <is>
          <t>Recombinant DNA</t>
        </is>
      </c>
      <c r="M78" s="100" t="inlineStr">
        <is>
          <t>Product</t>
        </is>
      </c>
      <c r="N78" s="88" t="inlineStr">
        <is>
          <t>ข้อ 7 (PLE_CC1_Key_Rx20_UBU.md)</t>
        </is>
      </c>
      <c r="O78" s="100" t="inlineStr">
        <is>
          <t>Mock</t>
        </is>
      </c>
      <c r="P78" s="100" t="inlineStr">
        <is>
          <t>Mock Rx20 UBU</t>
        </is>
      </c>
      <c r="Q78" s="100" t="n"/>
    </row>
    <row r="79" ht="13.2" customHeight="1" s="49">
      <c r="A79" s="119" t="inlineStr">
        <is>
          <t>84</t>
        </is>
      </c>
      <c r="B79" s="88" t="inlineStr">
        <is>
          <t>เกี่ยวกับ recombinant DNA ข้อใดต่อไปนี้กล่าวถูกต้องตามหลักวิชาชีพเภสัชกรรม</t>
        </is>
      </c>
      <c r="C79" s="100" t="n"/>
      <c r="D79" s="88" t="inlineStr">
        <is>
          <t>Polyethylene Glycol (PEG) Conjugation for extended half-life</t>
        </is>
      </c>
      <c r="E79" s="88" t="inlineStr">
        <is>
          <t>Lyophilization (Freeze-drying) with Trehalose Cryoprotectant</t>
        </is>
      </c>
      <c r="F79" s="88" t="inlineStr">
        <is>
          <t>ELISA Immunoassay for protein quantification</t>
        </is>
      </c>
      <c r="G79" s="88" t="inlineStr">
        <is>
          <t>SDS-PAGE Gel Electrophoresis purity analysis</t>
        </is>
      </c>
      <c r="H79" s="88" t="inlineStr">
        <is>
          <t>Isoelectric Focusing (IEF) for charge heterogeneity</t>
        </is>
      </c>
      <c r="I79" s="119" t="inlineStr">
        <is>
          <t>1</t>
        </is>
      </c>
      <c r="J79" s="88"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00" t="n"/>
      <c r="L79" s="88" t="inlineStr">
        <is>
          <t>Recombinant DNA</t>
        </is>
      </c>
      <c r="M79" s="100" t="inlineStr">
        <is>
          <t>Product</t>
        </is>
      </c>
      <c r="N79" s="88" t="inlineStr">
        <is>
          <t>ข้อ 2 (PLE_CC1_Key_Rx20_UBU.md)</t>
        </is>
      </c>
      <c r="O79" s="100" t="inlineStr">
        <is>
          <t>Mock</t>
        </is>
      </c>
      <c r="P79" s="100" t="inlineStr">
        <is>
          <t>Mock Rx20 UBU</t>
        </is>
      </c>
      <c r="Q79" s="100" t="n"/>
    </row>
    <row r="80" ht="13.2" customHeight="1" s="49">
      <c r="A80" s="119" t="inlineStr">
        <is>
          <t>85</t>
        </is>
      </c>
      <c r="B80" s="88" t="inlineStr">
        <is>
          <t>Sachet ------------------------------------------------------------------------------ คนที่ 7 : case 10 vaccine + case 13 HIV miagrain @Vipavanun L. Bloom Joralee Case 10: ผู้ปวยเด็กอายุ 5 ปี ถูกหมากัด เปนแผลลึก มีเลือดออกแต่ไม่ทราบประวัติการฉีดวัคซีนของผู้่ปวย</t>
        </is>
      </c>
      <c r="C80" s="100" t="n"/>
      <c r="D80" s="88" t="inlineStr">
        <is>
          <t>SDS-PAGE Gel Electrophoresis purity analysis</t>
        </is>
      </c>
      <c r="E80" s="88" t="inlineStr">
        <is>
          <t>Isoelectric Focusing (IEF) for charge heterogeneity</t>
        </is>
      </c>
      <c r="F80" s="88" t="inlineStr">
        <is>
          <t>Immunogenicity Neutralizing Antibody Assay</t>
        </is>
      </c>
      <c r="G80" s="88" t="inlineStr">
        <is>
          <t>Polysorbate 20 surfactant to prevent protein aggregation</t>
        </is>
      </c>
      <c r="H80" s="88" t="inlineStr">
        <is>
          <t>Histidine Buffer pH 6.0 formulation stability</t>
        </is>
      </c>
      <c r="I80" s="119" t="inlineStr">
        <is>
          <t>1</t>
        </is>
      </c>
      <c r="J80" s="88"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00" t="n"/>
      <c r="L80" s="88" t="inlineStr">
        <is>
          <t>Recombinant DNA</t>
        </is>
      </c>
      <c r="M80" s="100" t="inlineStr">
        <is>
          <t>Product</t>
        </is>
      </c>
      <c r="N80" s="88" t="inlineStr">
        <is>
          <t>ข้อ 5 (PLE_CC1_Key_Rx20_UBU.md)</t>
        </is>
      </c>
      <c r="O80" s="100" t="inlineStr">
        <is>
          <t>Mock</t>
        </is>
      </c>
      <c r="P80" s="100" t="inlineStr">
        <is>
          <t>Mock Rx20 UBU</t>
        </is>
      </c>
      <c r="Q80" s="100" t="n"/>
    </row>
    <row r="81" ht="13.2" customHeight="1" s="49">
      <c r="A81" s="119" t="inlineStr">
        <is>
          <t>86</t>
        </is>
      </c>
      <c r="B81" s="88" t="inlineStr">
        <is>
          <t>ถามเกี่ยวกับการฉีดวัคซีน ข้อใดกลาวผิด</t>
        </is>
      </c>
      <c r="C81" s="100" t="n"/>
      <c r="D81" s="88" t="inlineStr">
        <is>
          <t>Polysorbate 20 surfactant to prevent protein aggregation</t>
        </is>
      </c>
      <c r="E81" s="88" t="inlineStr">
        <is>
          <t>Histidine Buffer pH 6.0 formulation stability</t>
        </is>
      </c>
      <c r="F81" s="88" t="inlineStr">
        <is>
          <t>Recombinant DNA Human Insulin in E. coli</t>
        </is>
      </c>
      <c r="G81" s="88" t="inlineStr">
        <is>
          <t>Monoclonal Antibody IgG1 (CHO Cell Expression)</t>
        </is>
      </c>
      <c r="H81" s="88" t="inlineStr">
        <is>
          <t>Polyethylene Glycol (PEG) Conjugation for extended half-life</t>
        </is>
      </c>
      <c r="I81" s="119" t="inlineStr">
        <is>
          <t>1</t>
        </is>
      </c>
      <c r="J81" s="88"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00" t="n"/>
      <c r="L81" s="88" t="inlineStr">
        <is>
          <t>Recombinant DNA</t>
        </is>
      </c>
      <c r="M81" s="100" t="inlineStr">
        <is>
          <t>Product</t>
        </is>
      </c>
      <c r="N81" s="88" t="inlineStr">
        <is>
          <t>ข้อ 1 (PLE_CC1_Key_Rx20_UBU.md)</t>
        </is>
      </c>
      <c r="O81" s="100" t="inlineStr">
        <is>
          <t>Mock</t>
        </is>
      </c>
      <c r="P81" s="100" t="inlineStr">
        <is>
          <t>Mock Rx20 UBU</t>
        </is>
      </c>
      <c r="Q81" s="100" t="n"/>
    </row>
    <row r="82" ht="13.2" customHeight="1" s="49">
      <c r="A82" s="119" t="inlineStr">
        <is>
          <t>87</t>
        </is>
      </c>
      <c r="B82" s="88" t="inlineStr">
        <is>
          <t>หากสุนัขไม่ตายภายใน 10 วันให้หยุดการฉีดวัคซีนได้</t>
        </is>
      </c>
      <c r="C82" s="100" t="n"/>
      <c r="D82" s="88" t="inlineStr">
        <is>
          <t>Monoclonal Antibody IgG1 (CHO Cell Expression)</t>
        </is>
      </c>
      <c r="E82" s="88" t="inlineStr">
        <is>
          <t>Polyethylene Glycol (PEG) Conjugation for extended half-life</t>
        </is>
      </c>
      <c r="F82" s="88" t="inlineStr">
        <is>
          <t>Lyophilization (Freeze-drying) with Trehalose Cryoprotectant</t>
        </is>
      </c>
      <c r="G82" s="88" t="inlineStr">
        <is>
          <t>ELISA Immunoassay for protein quantification</t>
        </is>
      </c>
      <c r="H82" s="88" t="inlineStr">
        <is>
          <t>SDS-PAGE Gel Electrophoresis purity analysis</t>
        </is>
      </c>
      <c r="I82" s="119" t="inlineStr">
        <is>
          <t>1</t>
        </is>
      </c>
      <c r="J82" s="88"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00" t="n"/>
      <c r="L82" s="88" t="inlineStr">
        <is>
          <t>Recombinant DNA</t>
        </is>
      </c>
      <c r="M82" s="100" t="inlineStr">
        <is>
          <t>Product</t>
        </is>
      </c>
      <c r="N82" s="88" t="inlineStr">
        <is>
          <t>ข้อ 2 (PLE_CC1_Key_Rx20_UBU.md)</t>
        </is>
      </c>
      <c r="O82" s="100" t="inlineStr">
        <is>
          <t>Mock</t>
        </is>
      </c>
      <c r="P82" s="100" t="inlineStr">
        <is>
          <t>Mock Rx20 UBU</t>
        </is>
      </c>
      <c r="Q82" s="100" t="n"/>
    </row>
    <row r="83" ht="13.2" customHeight="1" s="49">
      <c r="A83" s="119" t="inlineStr">
        <is>
          <t>88</t>
        </is>
      </c>
      <c r="B83" s="88" t="inlineStr">
        <is>
          <t>วัคซีนพิษสุนัขบ้าชนิดฉีดเข้ากล้ามเนื้อสามารถเปลี่ยนไปใชผลิตภัณฑของบริษัทผู้ผลิตอื่นได้</t>
        </is>
      </c>
      <c r="C83" s="100" t="n"/>
      <c r="D83" s="88" t="inlineStr">
        <is>
          <t>ELISA Immunoassay for protein quantification</t>
        </is>
      </c>
      <c r="E83" s="88" t="inlineStr">
        <is>
          <t>SDS-PAGE Gel Electrophoresis purity analysis</t>
        </is>
      </c>
      <c r="F83" s="88" t="inlineStr">
        <is>
          <t>Isoelectric Focusing (IEF) for charge heterogeneity</t>
        </is>
      </c>
      <c r="G83" s="88" t="inlineStr">
        <is>
          <t>Immunogenicity Neutralizing Antibody Assay</t>
        </is>
      </c>
      <c r="H83" s="88" t="inlineStr">
        <is>
          <t>Polysorbate 20 surfactant to prevent protein aggregation</t>
        </is>
      </c>
      <c r="I83" s="119" t="inlineStr">
        <is>
          <t>1</t>
        </is>
      </c>
      <c r="J83" s="88"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00" t="n"/>
      <c r="L83" s="88" t="inlineStr">
        <is>
          <t>Recombinant DNA</t>
        </is>
      </c>
      <c r="M83" s="100" t="inlineStr">
        <is>
          <t>Product</t>
        </is>
      </c>
      <c r="N83" s="88" t="inlineStr">
        <is>
          <t>ข้อ 3 (PLE_CC1_Key_Rx20_UBU.md)</t>
        </is>
      </c>
      <c r="O83" s="100" t="inlineStr">
        <is>
          <t>Mock</t>
        </is>
      </c>
      <c r="P83" s="100" t="inlineStr">
        <is>
          <t>Mock Rx20 UBU</t>
        </is>
      </c>
      <c r="Q83" s="100" t="n"/>
    </row>
    <row r="84" ht="13.2" customHeight="1" s="49">
      <c r="A84" s="119" t="inlineStr">
        <is>
          <t>89</t>
        </is>
      </c>
      <c r="B84" s="88" t="inlineStr">
        <is>
          <t>หากตองการฉีดวัคซีนพิษสุนัขบ้ารวมกับให้ Immunoglobulin rabies ควรฉีดที่แขนคนละข้างกัน ข้อ 1 ถูก,ข้อ2 ถูก,ข้อ 3 เปลี่ยนยี่ห้อได้หากจำเป็น แต่ไม่ควรเปลี่ยน route ข้อ 4 การฉีดอิมมูโนโกลบุลินภายหลังสัมผัสโรคพิษสุนัขบ้าการฉีดอิมมูโนโกลบุลินให้ฉีดบริเวณในและรอบแผลครบทุ กแผลให้มากที่สุดโดยไม่ต้องฉีดอิมมูโนโกลบุลินที่เหลือเข้ากล้ามเนื้อที่สะโพก เนื่องจากมีการศึกษาทั้งในสัตว์และในคนพบว่า การฉีดที่บาดแผลทุกแผลอย่างเดียวสามารถ ป้องกันการเกิดโรคพิษสุนัขบ้าได้ โดยปริมาณอิมมูโนโกลบุลินที่ฉีดทั้งหมด ไม่เกินกว่าที่คำนวณขนาดสูงสุดของอิมมูโนโกลบุลินดังเดิม คือ อิมมูโนโกลบุลิน ที่ทำจากซีรั่มม้า (ERIG) ขนาด 40 IU/กก. และ อิมมูโนโกลบุลินที่ทำจากซีรั่ม มนุษย์ (HRIG) ขนาด 20 IU/กก. (แนวทางการดูแลรักษาผู้สัมผัส โรคพิษสุนัขบ้า 2561)</t>
        </is>
      </c>
      <c r="C84" s="100" t="n"/>
      <c r="D84" s="88" t="inlineStr">
        <is>
          <t>Immunogenicity Neutralizing Antibody Assay</t>
        </is>
      </c>
      <c r="E84" s="88" t="inlineStr">
        <is>
          <t>Polysorbate 20 surfactant to prevent protein aggregation</t>
        </is>
      </c>
      <c r="F84" s="88" t="inlineStr">
        <is>
          <t>Histidine Buffer pH 6.0 formulation stability</t>
        </is>
      </c>
      <c r="G84" s="88" t="inlineStr">
        <is>
          <t>Recombinant DNA Human Insulin in E. coli</t>
        </is>
      </c>
      <c r="H84" s="88" t="inlineStr">
        <is>
          <t>Monoclonal Antibody IgG1 (CHO Cell Expression)</t>
        </is>
      </c>
      <c r="I84" s="119" t="inlineStr">
        <is>
          <t>2</t>
        </is>
      </c>
      <c r="J84" s="88" t="inlineStr">
        <is>
          <t>✅ คำตอบที่ถูกต้อง: ข้อ ข.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(Immunogenicity Neutralizing Antibody Assay): Immunogenicity Neutralizing Antibody Assay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Pharmaceutical Calculations (15th Edition) โดย Howard C. Ansel &amp; The United States Pharmacopeia (USP General Notices)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00" t="n"/>
      <c r="L84" s="88" t="inlineStr">
        <is>
          <t>Recombinant DNA</t>
        </is>
      </c>
      <c r="M84" s="100" t="inlineStr">
        <is>
          <t>Product</t>
        </is>
      </c>
      <c r="N84" s="88" t="inlineStr">
        <is>
          <t>ข้อ 4 (PLE_CC1_Key_Rx20_UBU.md)</t>
        </is>
      </c>
      <c r="O84" s="100" t="inlineStr">
        <is>
          <t>Mock</t>
        </is>
      </c>
      <c r="P84" s="100" t="inlineStr">
        <is>
          <t>Mock Rx20 UBU</t>
        </is>
      </c>
      <c r="Q84" s="100" t="n"/>
    </row>
    <row r="85" ht="13.2" customHeight="1" s="49">
      <c r="A85" s="119" t="inlineStr">
        <is>
          <t>90</t>
        </is>
      </c>
      <c r="B85" s="88" t="inlineStr">
        <is>
          <t>วัคซีนบาดทะยักเปนวัคซีนประเภทใด</t>
        </is>
      </c>
      <c r="C85" s="100" t="n"/>
      <c r="D85" s="88" t="inlineStr">
        <is>
          <t>Recombinant DNA Human Insulin in E. coli</t>
        </is>
      </c>
      <c r="E85" s="88" t="inlineStr">
        <is>
          <t>Monoclonal Antibody IgG1 (CHO Cell Expression)</t>
        </is>
      </c>
      <c r="F85" s="88" t="inlineStr">
        <is>
          <t>Polyethylene Glycol (PEG) Conjugation for extended half-life</t>
        </is>
      </c>
      <c r="G85" s="88" t="inlineStr">
        <is>
          <t>Lyophilization (Freeze-drying) with Trehalose Cryoprotectant</t>
        </is>
      </c>
      <c r="H85" s="88" t="inlineStr">
        <is>
          <t>ELISA Immunoassay for protein quantification</t>
        </is>
      </c>
      <c r="I85" s="119" t="inlineStr">
        <is>
          <t>1</t>
        </is>
      </c>
      <c r="J85" s="88"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00" t="n"/>
      <c r="L85" s="88" t="inlineStr">
        <is>
          <t>Recombinant DNA</t>
        </is>
      </c>
      <c r="M85" s="100" t="inlineStr">
        <is>
          <t>Product</t>
        </is>
      </c>
      <c r="N85" s="88" t="inlineStr">
        <is>
          <t>ข้อ 2 (PLE_CC1_Key_Rx20_UBU.md)</t>
        </is>
      </c>
      <c r="O85" s="100" t="inlineStr">
        <is>
          <t>Mock</t>
        </is>
      </c>
      <c r="P85" s="100" t="inlineStr">
        <is>
          <t>Mock Rx20 UBU</t>
        </is>
      </c>
      <c r="Q85" s="100" t="n"/>
    </row>
    <row r="86" ht="13.2" customHeight="1" s="49">
      <c r="A86" s="119" t="inlineStr">
        <is>
          <t>91</t>
        </is>
      </c>
      <c r="B86" s="88" t="inlineStr">
        <is>
          <t>เกี่ยวกับ Lived atenuated vaccine ข้อใดต่อไปนี้กล่าวถูกต้องตามหลักวิชาชีพเภสัชกรรม</t>
        </is>
      </c>
      <c r="C86" s="100" t="n"/>
      <c r="D86" s="88" t="inlineStr">
        <is>
          <t>Lyophilization (Freeze-drying) with Trehalose Cryoprotectant</t>
        </is>
      </c>
      <c r="E86" s="88" t="inlineStr">
        <is>
          <t>ELISA Immunoassay for protein quantification</t>
        </is>
      </c>
      <c r="F86" s="88" t="inlineStr">
        <is>
          <t>SDS-PAGE Gel Electrophoresis purity analysis</t>
        </is>
      </c>
      <c r="G86" s="88" t="inlineStr">
        <is>
          <t>Isoelectric Focusing (IEF) for charge heterogeneity</t>
        </is>
      </c>
      <c r="H86" s="88" t="inlineStr">
        <is>
          <t>Immunogenicity Neutralizing Antibody Assay</t>
        </is>
      </c>
      <c r="I86" s="119" t="inlineStr">
        <is>
          <t>1</t>
        </is>
      </c>
      <c r="J86" s="88"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00" t="n"/>
      <c r="L86" s="88" t="inlineStr">
        <is>
          <t>Recombinant DNA</t>
        </is>
      </c>
      <c r="M86" s="100" t="inlineStr">
        <is>
          <t>Product</t>
        </is>
      </c>
      <c r="N86" s="88" t="inlineStr">
        <is>
          <t>ข้อ 2 (PLE_CC1_Key_Rx20_UBU.md)</t>
        </is>
      </c>
      <c r="O86" s="100" t="inlineStr">
        <is>
          <t>Mock</t>
        </is>
      </c>
      <c r="P86" s="100" t="inlineStr">
        <is>
          <t>Mock Rx20 UBU</t>
        </is>
      </c>
      <c r="Q86" s="100" t="n"/>
    </row>
    <row r="87" ht="13.2" customHeight="1" s="49">
      <c r="A87" s="119" t="inlineStr">
        <is>
          <t>92</t>
        </is>
      </c>
      <c r="B87" s="88" t="inlineStr">
        <is>
          <t>Killed whole cell vaccine</t>
        </is>
      </c>
      <c r="C87" s="100" t="n"/>
      <c r="D87" s="88" t="inlineStr">
        <is>
          <t>Isoelectric Focusing (IEF) for charge heterogeneity</t>
        </is>
      </c>
      <c r="E87" s="88" t="inlineStr">
        <is>
          <t>Immunogenicity Neutralizing Antibody Assay</t>
        </is>
      </c>
      <c r="F87" s="88" t="inlineStr">
        <is>
          <t>Polysorbate 20 surfactant to prevent protein aggregation</t>
        </is>
      </c>
      <c r="G87" s="88" t="inlineStr">
        <is>
          <t>Histidine Buffer pH 6.0 formulation stability</t>
        </is>
      </c>
      <c r="H87" s="88" t="inlineStr">
        <is>
          <t>Recombinant DNA Human Insulin in E. coli</t>
        </is>
      </c>
      <c r="I87" s="119" t="inlineStr">
        <is>
          <t>1</t>
        </is>
      </c>
      <c r="J87" s="88"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00" t="n"/>
      <c r="L87" s="88" t="inlineStr">
        <is>
          <t>Recombinant DNA</t>
        </is>
      </c>
      <c r="M87" s="100" t="inlineStr">
        <is>
          <t>Product</t>
        </is>
      </c>
      <c r="N87" s="88" t="inlineStr">
        <is>
          <t>ข้อ 3 (PLE_CC1_Key_Rx20_UBU.md)</t>
        </is>
      </c>
      <c r="O87" s="100" t="inlineStr">
        <is>
          <t>Mock</t>
        </is>
      </c>
      <c r="P87" s="100" t="inlineStr">
        <is>
          <t>Mock Rx20 UBU</t>
        </is>
      </c>
      <c r="Q87" s="100" t="n"/>
    </row>
    <row r="88" ht="13.2" customHeight="1" s="49">
      <c r="A88" s="119" t="inlineStr">
        <is>
          <t>93</t>
        </is>
      </c>
      <c r="B88" s="88" t="inlineStr">
        <is>
          <t>เกี่ยวกับ Subunit vaccine ข้อใดต่อไปนี้กล่าวถูกต้องตามหลักวิชาชีพเภสัชกรรม</t>
        </is>
      </c>
      <c r="C88" s="100" t="n"/>
      <c r="D88" s="88" t="inlineStr">
        <is>
          <t>Histidine Buffer pH 6.0 formulation stability</t>
        </is>
      </c>
      <c r="E88" s="88" t="inlineStr">
        <is>
          <t>Recombinant DNA Human Insulin in E. coli</t>
        </is>
      </c>
      <c r="F88" s="88" t="inlineStr">
        <is>
          <t>Monoclonal Antibody IgG1 (CHO Cell Expression)</t>
        </is>
      </c>
      <c r="G88" s="88" t="inlineStr">
        <is>
          <t>Polyethylene Glycol (PEG) Conjugation for extended half-life</t>
        </is>
      </c>
      <c r="H88" s="88" t="inlineStr">
        <is>
          <t>Lyophilization (Freeze-drying) with Trehalose Cryoprotectant</t>
        </is>
      </c>
      <c r="I88" s="119" t="inlineStr">
        <is>
          <t>1</t>
        </is>
      </c>
      <c r="J88" s="88"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00" t="n"/>
      <c r="L88" s="88" t="inlineStr">
        <is>
          <t>Recombinant DNA</t>
        </is>
      </c>
      <c r="M88" s="100" t="inlineStr">
        <is>
          <t>Product</t>
        </is>
      </c>
      <c r="N88" s="88" t="inlineStr">
        <is>
          <t>ข้อ 4 (PLE_CC1_Key_Rx20_UBU.md)</t>
        </is>
      </c>
      <c r="O88" s="100" t="inlineStr">
        <is>
          <t>Mock</t>
        </is>
      </c>
      <c r="P88" s="100" t="inlineStr">
        <is>
          <t>Mock Rx20 UBU</t>
        </is>
      </c>
      <c r="Q88" s="100" t="n"/>
    </row>
    <row r="89" ht="13.2" customHeight="1" s="49">
      <c r="A89" s="119" t="inlineStr">
        <is>
          <t>94</t>
        </is>
      </c>
      <c r="B89" s="88" t="inlineStr">
        <is>
          <t>เกี่ยวกับ Acellular vaccine ข้อใดต่อไปนี้กล่าวถูกต้องตามหลักวิชาชีพเภสัชกรรม</t>
        </is>
      </c>
      <c r="C89" s="100" t="n"/>
      <c r="D89" s="88" t="inlineStr">
        <is>
          <t>Polyethylene Glycol (PEG) Conjugation for extended half-life</t>
        </is>
      </c>
      <c r="E89" s="88" t="inlineStr">
        <is>
          <t>Lyophilization (Freeze-drying) with Trehalose Cryoprotectant</t>
        </is>
      </c>
      <c r="F89" s="88" t="inlineStr">
        <is>
          <t>ELISA Immunoassay for protein quantification</t>
        </is>
      </c>
      <c r="G89" s="88" t="inlineStr">
        <is>
          <t>SDS-PAGE Gel Electrophoresis purity analysis</t>
        </is>
      </c>
      <c r="H89" s="88" t="inlineStr">
        <is>
          <t>Isoelectric Focusing (IEF) for charge heterogeneity</t>
        </is>
      </c>
      <c r="I89" s="119" t="inlineStr">
        <is>
          <t>5</t>
        </is>
      </c>
      <c r="J89" s="88" t="inlineStr">
        <is>
          <t>✅ คำตอบที่ถูกต้อง: ข้อ จ.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00" t="n"/>
      <c r="L89" s="88" t="inlineStr">
        <is>
          <t>Recombinant DNA</t>
        </is>
      </c>
      <c r="M89" s="100" t="inlineStr">
        <is>
          <t>Product</t>
        </is>
      </c>
      <c r="N89" s="88" t="inlineStr">
        <is>
          <t>ข้อ 5 (PLE_CC1_Key_Rx20_UBU.md)</t>
        </is>
      </c>
      <c r="O89" s="100" t="inlineStr">
        <is>
          <t>Mock</t>
        </is>
      </c>
      <c r="P89" s="100" t="inlineStr">
        <is>
          <t>Mock Rx20 UBU</t>
        </is>
      </c>
      <c r="Q89" s="100" t="n"/>
    </row>
    <row r="90" ht="13.2" customHeight="1" s="49">
      <c r="A90" s="119" t="inlineStr">
        <is>
          <t>95</t>
        </is>
      </c>
      <c r="B90" s="88" t="inlineStr">
        <is>
          <t>หากแพทย์ตองการสั่งฉีดวัคซีนบาดทะยักในผู้ป่วยราย นี้ ข้อใดถูกต้อง</t>
        </is>
      </c>
      <c r="C90" s="100" t="n"/>
      <c r="D90" s="88" t="inlineStr">
        <is>
          <t>SDS-PAGE Gel Electrophoresis purity analysis</t>
        </is>
      </c>
      <c r="E90" s="88" t="inlineStr">
        <is>
          <t>Isoelectric Focusing (IEF) for charge heterogeneity</t>
        </is>
      </c>
      <c r="F90" s="88" t="inlineStr">
        <is>
          <t>Immunogenicity Neutralizing Antibody Assay</t>
        </is>
      </c>
      <c r="G90" s="88" t="inlineStr">
        <is>
          <t>Polysorbate 20 surfactant to prevent protein aggregation</t>
        </is>
      </c>
      <c r="H90" s="88" t="inlineStr">
        <is>
          <t>Histidine Buffer pH 6.0 formulation stability</t>
        </is>
      </c>
      <c r="I90" s="119" t="inlineStr">
        <is>
          <t>1</t>
        </is>
      </c>
      <c r="J90" s="88"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00" t="n"/>
      <c r="L90" s="88" t="inlineStr">
        <is>
          <t>Recombinant DNA</t>
        </is>
      </c>
      <c r="M90" s="100" t="inlineStr">
        <is>
          <t>Product</t>
        </is>
      </c>
      <c r="N90" s="88" t="inlineStr">
        <is>
          <t>ข้อ 3 (PLE_CC1_Key_Rx20_UBU.md)</t>
        </is>
      </c>
      <c r="O90" s="100" t="inlineStr">
        <is>
          <t>Mock</t>
        </is>
      </c>
      <c r="P90" s="100" t="inlineStr">
        <is>
          <t>Mock Rx20 UBU</t>
        </is>
      </c>
      <c r="Q90" s="100" t="n"/>
    </row>
    <row r="91" ht="13.2" customHeight="1" s="49">
      <c r="A91" s="119" t="inlineStr">
        <is>
          <t>96</t>
        </is>
      </c>
      <c r="B91" s="88" t="inlineStr">
        <is>
          <t>ไมตองฉีด ตอบ 3 ถ้าผู้สัมผัสโรคไม่เคยได้หรือเคยได้วัคซีนป้องกันโรคบาดทะยักน้อยกว่า 3 ครั้ง ให้วัคซีน Td เข้ากล้าม 3 ครั้ง คือวันที่ 0, 1 เดือนและ6 เดือน ทั้งนี้สามารถใช้วัคซีนรวมป้องกันโรคคอตีบ ไอกรน และบาดทะยัก (Tdap) แทน TT หรือ Td 1 ครั้งในวัยรุ่น หรือผู้ใหญ่ แต่ถ้าไม่เคยได้มากกว่า 3 ครั้ง นานกว่า 5 ปี จะให้ให้ใช้tetanus-diphtheria toxoid (Td) 1 เข็มเข้ากล้าม</t>
        </is>
      </c>
      <c r="C91" s="100" t="n"/>
      <c r="D91" s="88" t="inlineStr">
        <is>
          <t>Polysorbate 20 surfactant to prevent protein aggregation</t>
        </is>
      </c>
      <c r="E91" s="88" t="inlineStr">
        <is>
          <t>Histidine Buffer pH 6.0 formulation stability</t>
        </is>
      </c>
      <c r="F91" s="88" t="inlineStr">
        <is>
          <t>Recombinant DNA Human Insulin in E. coli</t>
        </is>
      </c>
      <c r="G91" s="88" t="inlineStr">
        <is>
          <t>Monoclonal Antibody IgG1 (CHO Cell Expression)</t>
        </is>
      </c>
      <c r="H91" s="88" t="inlineStr">
        <is>
          <t>Polyethylene Glycol (PEG) Conjugation for extended half-life</t>
        </is>
      </c>
      <c r="I91" s="119" t="inlineStr">
        <is>
          <t>1</t>
        </is>
      </c>
      <c r="J91" s="88"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00" t="n"/>
      <c r="L91" s="88" t="inlineStr">
        <is>
          <t>Recombinant DNA</t>
        </is>
      </c>
      <c r="M91" s="100" t="inlineStr">
        <is>
          <t>Product</t>
        </is>
      </c>
      <c r="N91" s="88" t="inlineStr">
        <is>
          <t>ข้อ 5 (PLE_CC1_Key_Rx20_UBU.md)</t>
        </is>
      </c>
      <c r="O91" s="100" t="inlineStr">
        <is>
          <t>Mock</t>
        </is>
      </c>
      <c r="P91" s="100" t="inlineStr">
        <is>
          <t>Mock Rx20 UBU</t>
        </is>
      </c>
      <c r="Q91" s="100" t="n"/>
    </row>
    <row r="92" ht="13.2" customHeight="1" s="49">
      <c r="A92" s="119" t="inlineStr">
        <is>
          <t>97</t>
        </is>
      </c>
      <c r="B92" s="88" t="inlineStr">
        <is>
          <t>ข้อใดถูกเกี่ยวกับการฉีดวัคซีนพิษสุนัขบ้า</t>
        </is>
      </c>
      <c r="C92" s="100" t="n"/>
      <c r="D92" s="88" t="inlineStr">
        <is>
          <t>Monoclonal Antibody IgG1 (CHO Cell Expression)</t>
        </is>
      </c>
      <c r="E92" s="88" t="inlineStr">
        <is>
          <t>Polyethylene Glycol (PEG) Conjugation for extended half-life</t>
        </is>
      </c>
      <c r="F92" s="88" t="inlineStr">
        <is>
          <t>Lyophilization (Freeze-drying) with Trehalose Cryoprotectant</t>
        </is>
      </c>
      <c r="G92" s="88" t="inlineStr">
        <is>
          <t>ELISA Immunoassay for protein quantification</t>
        </is>
      </c>
      <c r="H92" s="88" t="inlineStr">
        <is>
          <t>SDS-PAGE Gel Electrophoresis purity analysis</t>
        </is>
      </c>
      <c r="I92" s="119" t="inlineStr">
        <is>
          <t>1</t>
        </is>
      </c>
      <c r="J92" s="88"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00" t="n"/>
      <c r="L92" s="88" t="inlineStr">
        <is>
          <t>Recombinant DNA</t>
        </is>
      </c>
      <c r="M92" s="100" t="inlineStr">
        <is>
          <t>Product</t>
        </is>
      </c>
      <c r="N92" s="88" t="inlineStr">
        <is>
          <t>ข้อ 4 (PLE_CC1_Key_Rx20_UBU.md)</t>
        </is>
      </c>
      <c r="O92" s="100" t="inlineStr">
        <is>
          <t>Mock</t>
        </is>
      </c>
      <c r="P92" s="100" t="inlineStr">
        <is>
          <t>Mock Rx20 UBU</t>
        </is>
      </c>
      <c r="Q92" s="100" t="n"/>
    </row>
    <row r="93" ht="13.2" customHeight="1" s="49">
      <c r="A93" s="119" t="inlineStr">
        <is>
          <t>98</t>
        </is>
      </c>
      <c r="B93" s="88" t="inlineStr">
        <is>
          <t>หากจะฉีด Equine Ig พร้อมกับวัคซีนพิษสุนัขบ้า ใหฉีดที่แขนข้างเดียวกัน ตอบ 1 recall</t>
        </is>
      </c>
      <c r="C93" s="100" t="n"/>
      <c r="D93" s="88" t="inlineStr">
        <is>
          <t>ELISA Immunoassay for protein quantification</t>
        </is>
      </c>
      <c r="E93" s="88" t="inlineStr">
        <is>
          <t>SDS-PAGE Gel Electrophoresis purity analysis</t>
        </is>
      </c>
      <c r="F93" s="88" t="inlineStr">
        <is>
          <t>Isoelectric Focusing (IEF) for charge heterogeneity</t>
        </is>
      </c>
      <c r="G93" s="88" t="inlineStr">
        <is>
          <t>Immunogenicity Neutralizing Antibody Assay</t>
        </is>
      </c>
      <c r="H93" s="88" t="inlineStr">
        <is>
          <t>Polysorbate 20 surfactant to prevent protein aggregation</t>
        </is>
      </c>
      <c r="I93" s="119" t="inlineStr">
        <is>
          <t>1</t>
        </is>
      </c>
      <c r="J93" s="88"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00" t="n"/>
      <c r="L93" s="88" t="inlineStr">
        <is>
          <t>Recombinant DNA</t>
        </is>
      </c>
      <c r="M93" s="100" t="inlineStr">
        <is>
          <t>Product</t>
        </is>
      </c>
      <c r="N93" s="88" t="inlineStr">
        <is>
          <t>ข้อ 5 (PLE_CC1_Key_Rx20_UBU.md)</t>
        </is>
      </c>
      <c r="O93" s="100" t="inlineStr">
        <is>
          <t>Mock</t>
        </is>
      </c>
      <c r="P93" s="100" t="inlineStr">
        <is>
          <t>Mock Rx20 UBU</t>
        </is>
      </c>
      <c r="Q93" s="100" t="n"/>
    </row>
    <row r="94" ht="13.2" customHeight="1" s="49">
      <c r="A94" s="119" t="inlineStr">
        <is>
          <t>99</t>
        </is>
      </c>
      <c r="B94" s="88" t="inlineStr">
        <is>
          <t>หากไมทราบประวัติการไดรับวัคซีน ควรไดรับการฉีดวัคซีนอยางไร</t>
        </is>
      </c>
      <c r="C94" s="100" t="n"/>
      <c r="D94" s="88" t="inlineStr">
        <is>
          <t>Immunogenicity Neutralizing Antibody Assay</t>
        </is>
      </c>
      <c r="E94" s="88" t="inlineStr">
        <is>
          <t>Polysorbate 20 surfactant to prevent protein aggregation</t>
        </is>
      </c>
      <c r="F94" s="88" t="inlineStr">
        <is>
          <t>Histidine Buffer pH 6.0 formulation stability</t>
        </is>
      </c>
      <c r="G94" s="88" t="inlineStr">
        <is>
          <t>Recombinant DNA Human Insulin in E. coli</t>
        </is>
      </c>
      <c r="H94" s="88" t="inlineStr">
        <is>
          <t>Monoclonal Antibody IgG1 (CHO Cell Expression)</t>
        </is>
      </c>
      <c r="I94" s="119" t="inlineStr">
        <is>
          <t>1</t>
        </is>
      </c>
      <c r="J94" s="88"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00" t="n"/>
      <c r="L94" s="88" t="inlineStr">
        <is>
          <t>Recombinant DNA</t>
        </is>
      </c>
      <c r="M94" s="100" t="inlineStr">
        <is>
          <t>Product</t>
        </is>
      </c>
      <c r="N94" s="88" t="inlineStr">
        <is>
          <t>ข้อ 5 (PLE_CC1_Key_Rx20_UBU.md)</t>
        </is>
      </c>
      <c r="O94" s="100" t="inlineStr">
        <is>
          <t>Mock</t>
        </is>
      </c>
      <c r="P94" s="100" t="inlineStr">
        <is>
          <t>Mock Rx20 UBU</t>
        </is>
      </c>
      <c r="Q94" s="100" t="n"/>
    </row>
    <row r="95" ht="13.2" customHeight="1" s="49">
      <c r="A95" s="119" t="inlineStr">
        <is>
          <t>100</t>
        </is>
      </c>
      <c r="B95" s="88" t="inlineStr">
        <is>
          <t>ในการให้วัคซีนป้องกันบาดทะยัก (Tetanus vaccine / Td / Tdap) ในผู้ป่วยที่มีบาดแผลเสี่ยงต่อการติดเชื้อ ข้อใดต่อไปนี้เป็นแนวทางปฏิบัติที่ถูกต้อง</t>
        </is>
      </c>
      <c r="C95" s="100" t="n"/>
      <c r="D95" s="88" t="inlineStr">
        <is>
          <t>Recombinant DNA Human Insulin in E. coli</t>
        </is>
      </c>
      <c r="E95" s="88" t="inlineStr">
        <is>
          <t>Monoclonal Antibody IgG1 (CHO Cell Expression)</t>
        </is>
      </c>
      <c r="F95" s="88" t="inlineStr">
        <is>
          <t>Polyethylene Glycol (PEG) Conjugation for extended half-life</t>
        </is>
      </c>
      <c r="G95" s="88" t="inlineStr">
        <is>
          <t>Lyophilization (Freeze-drying) with Trehalose Cryoprotectant</t>
        </is>
      </c>
      <c r="H95" s="88" t="inlineStr">
        <is>
          <t>ELISA Immunoassay for protein quantification</t>
        </is>
      </c>
      <c r="I95" s="119" t="inlineStr">
        <is>
          <t>1</t>
        </is>
      </c>
      <c r="J95" s="88"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00" t="n"/>
      <c r="L95" s="88" t="inlineStr">
        <is>
          <t>Recombinant DNA</t>
        </is>
      </c>
      <c r="M95" s="100" t="inlineStr">
        <is>
          <t>Product</t>
        </is>
      </c>
      <c r="N95" s="88" t="inlineStr">
        <is>
          <t>ข้อ 1 (PLE_CC1_Key_Rx20_UBU.md)</t>
        </is>
      </c>
      <c r="O95" s="100" t="inlineStr">
        <is>
          <t>Mock</t>
        </is>
      </c>
      <c r="P95" s="100" t="inlineStr">
        <is>
          <t>Mock Rx20 UBU</t>
        </is>
      </c>
      <c r="Q95" s="100" t="n"/>
    </row>
    <row r="96" ht="13.2" customHeight="1" s="49">
      <c r="A96" s="119" t="inlineStr">
        <is>
          <t>101</t>
        </is>
      </c>
      <c r="B96" s="88" t="inlineStr">
        <is>
          <t>ฉีดวัคซีนปองกันพิษสุนัขบา</t>
        </is>
      </c>
      <c r="C96" s="100" t="n"/>
      <c r="D96" s="88" t="inlineStr">
        <is>
          <t>Lyophilization (Freeze-drying) with Trehalose Cryoprotectant</t>
        </is>
      </c>
      <c r="E96" s="88" t="inlineStr">
        <is>
          <t>ELISA Immunoassay for protein quantification</t>
        </is>
      </c>
      <c r="F96" s="88" t="inlineStr">
        <is>
          <t>SDS-PAGE Gel Electrophoresis purity analysis</t>
        </is>
      </c>
      <c r="G96" s="88" t="inlineStr">
        <is>
          <t>Isoelectric Focusing (IEF) for charge heterogeneity</t>
        </is>
      </c>
      <c r="H96" s="88" t="inlineStr">
        <is>
          <t>Immunogenicity Neutralizing Antibody Assay</t>
        </is>
      </c>
      <c r="I96" s="119" t="inlineStr">
        <is>
          <t>1</t>
        </is>
      </c>
      <c r="J96" s="88"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00" t="n"/>
      <c r="L96" s="88" t="inlineStr">
        <is>
          <t>Recombinant DNA</t>
        </is>
      </c>
      <c r="M96" s="100" t="inlineStr">
        <is>
          <t>Product</t>
        </is>
      </c>
      <c r="N96" s="88" t="inlineStr">
        <is>
          <t>ข้อ 2 (PLE_CC1_Key_Rx20_UBU.md)</t>
        </is>
      </c>
      <c r="O96" s="100" t="inlineStr">
        <is>
          <t>Mock</t>
        </is>
      </c>
      <c r="P96" s="100" t="inlineStr">
        <is>
          <t>Mock Rx20 UBU</t>
        </is>
      </c>
      <c r="Q96" s="100" t="n"/>
    </row>
    <row r="97" ht="13.2" customHeight="1" s="49">
      <c r="A97" s="119" t="inlineStr">
        <is>
          <t>102</t>
        </is>
      </c>
      <c r="B97" s="88" t="inlineStr">
        <is>
          <t>ฉีดอิมมูโนโกลบูลิน และ วัคซีนปองกันพิษสุนัขบา</t>
        </is>
      </c>
      <c r="C97" s="100" t="n"/>
      <c r="D97" s="88" t="inlineStr">
        <is>
          <t>Isoelectric Focusing (IEF) for charge heterogeneity</t>
        </is>
      </c>
      <c r="E97" s="88" t="inlineStr">
        <is>
          <t>Immunogenicity Neutralizing Antibody Assay</t>
        </is>
      </c>
      <c r="F97" s="88" t="inlineStr">
        <is>
          <t>Polysorbate 20 surfactant to prevent protein aggregation</t>
        </is>
      </c>
      <c r="G97" s="88" t="inlineStr">
        <is>
          <t>Histidine Buffer pH 6.0 formulation stability</t>
        </is>
      </c>
      <c r="H97" s="88" t="inlineStr">
        <is>
          <t>Recombinant DNA Human Insulin in E. coli</t>
        </is>
      </c>
      <c r="I97" s="119" t="inlineStr">
        <is>
          <t>1</t>
        </is>
      </c>
      <c r="J97" s="88"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00" t="n"/>
      <c r="L97" s="88" t="inlineStr">
        <is>
          <t>Recombinant DNA</t>
        </is>
      </c>
      <c r="M97" s="100" t="inlineStr">
        <is>
          <t>Product</t>
        </is>
      </c>
      <c r="N97" s="88" t="inlineStr">
        <is>
          <t>ข้อ 4 (PLE_CC1_Key_Rx20_UBU.md)</t>
        </is>
      </c>
      <c r="O97" s="100" t="inlineStr">
        <is>
          <t>Mock</t>
        </is>
      </c>
      <c r="P97" s="100" t="inlineStr">
        <is>
          <t>Mock Rx20 UBU</t>
        </is>
      </c>
      <c r="Q97" s="100" t="n"/>
    </row>
    <row r="98" ht="13.2" customHeight="1" s="49">
      <c r="A98" s="119" t="inlineStr">
        <is>
          <t>103</t>
        </is>
      </c>
      <c r="B98" s="88" t="inlineStr">
        <is>
          <t>ฉีดวัคซีนบาดทะยัก อิมมูโนโกลบูลิน และ วัคซีนปองกันพิษสุนัขบ้า ตอบ 5 โดนหมากัด→ Ig และป้องกัน บาดทะยักด้วยเสมอ (แต่ถ้ารู้ประวัติว่าเคยฉีดบาดทะยัก/พิษสุนัขก้ไม่ต้อง)</t>
        </is>
      </c>
      <c r="C98" s="100" t="n"/>
      <c r="D98" s="88" t="inlineStr">
        <is>
          <t>Histidine Buffer pH 6.0 formulation stability</t>
        </is>
      </c>
      <c r="E98" s="88" t="inlineStr">
        <is>
          <t>Recombinant DNA Human Insulin in E. coli</t>
        </is>
      </c>
      <c r="F98" s="88" t="inlineStr">
        <is>
          <t>Monoclonal Antibody IgG1 (CHO Cell Expression)</t>
        </is>
      </c>
      <c r="G98" s="88" t="inlineStr">
        <is>
          <t>Polyethylene Glycol (PEG) Conjugation for extended half-life</t>
        </is>
      </c>
      <c r="H98" s="88" t="inlineStr">
        <is>
          <t>Lyophilization (Freeze-drying) with Trehalose Cryoprotectant</t>
        </is>
      </c>
      <c r="I98" s="119" t="inlineStr">
        <is>
          <t>1</t>
        </is>
      </c>
      <c r="J98" s="88"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00" t="n"/>
      <c r="L98" s="88" t="inlineStr">
        <is>
          <t>Recombinant DNA</t>
        </is>
      </c>
      <c r="M98" s="100" t="inlineStr">
        <is>
          <t>Product</t>
        </is>
      </c>
      <c r="N98" s="88" t="inlineStr">
        <is>
          <t>ข้อ 5 (PLE_CC1_Key_Rx20_UBU.md)</t>
        </is>
      </c>
      <c r="O98" s="100" t="inlineStr">
        <is>
          <t>Mock</t>
        </is>
      </c>
      <c r="P98" s="100" t="inlineStr">
        <is>
          <t>Mock Rx20 UBU</t>
        </is>
      </c>
      <c r="Q98" s="100" t="n"/>
    </row>
    <row r="99" ht="13.2" customHeight="1" s="49">
      <c r="A99" s="119" t="inlineStr">
        <is>
          <t>104</t>
        </is>
      </c>
      <c r="B99" s="88" t="inlineStr">
        <is>
          <t>ข้อใดถูกต้องเกี่ยวกับ Insulin ที่ได้จากการทำ Recombinant DNA</t>
        </is>
      </c>
      <c r="C99" s="100" t="n"/>
      <c r="D99" s="88" t="inlineStr">
        <is>
          <t>นำ Beta-cell ไปเพาะเลี้ยงในหลอดทดลอง แล้วสกัด Insulin ออกมา</t>
        </is>
      </c>
      <c r="E99" s="88" t="inlineStr">
        <is>
          <t>นำยีนที่สร้าง Insulin ของคน ไปทำ PCR แล้วเก็บเกี่ยวโปรตีน</t>
        </is>
      </c>
      <c r="F99" s="88" t="inlineStr">
        <is>
          <t>ตัดต่อยีนสร้าง Insulin ให้กับยีสต์ แล้วเอายีสต์ไปเลี้ยง เพื่อให้สร้าง Insulin ออกมา</t>
        </is>
      </c>
      <c r="G99" s="88" t="inlineStr">
        <is>
          <t>ใช้ Agrobacteria นำส่งยีนที่ต้องการไปสู่เซลล์ของสัตว์ทดลอง ให้ผลิต Insulin</t>
        </is>
      </c>
      <c r="H99" s="88" t="inlineStr">
        <is>
          <t>สกัด Insulin จากสัตว์ทดลองไปตัดต่อโครงสร้าง แล้วนำมาใช้ในคน</t>
        </is>
      </c>
      <c r="I99" s="119" t="inlineStr">
        <is>
          <t>3</t>
        </is>
      </c>
      <c r="J99" s="88" t="inlineStr">
        <is>
          <t>✅ คำตอบที่ถูกต้อง: ข้อ ค. ตัดต่อยีนสร้าง Insulin ให้กับยีสต์ แล้วเอายีสต์ไปเลี้ยง เพื่อให้สร้าง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ตัดต่อยีนสร้าง Insulin ให้กับยีสต์ แล้วเอายีสต์ไปเลี้ยง เพื่อให้สร้าง Insulin ออกมา 💡 คำอธิบายและเหตุผลทางเภสัชกรรม:
💡 คำอธิบายและเหตุผลทางเภสัชกรรม:
การเลือก ตัดต่อยีนสร้าง Insulin ให้กับยีสต์ แล้วเอายีสต์ไปเลี้ยง เพื่อให้สร้าง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(นำ Beta-cell ไปเพาะเลี้ยงในหลอดทดลอง แล้วสกัด Insulin ออกมา): นำ Beta-cell ไปเพาะเลี้ยงในหลอดทดลอง แล้วสกัด Insulin ออกมา ไม่ตรงกับข้อบ่งใช้หรือกลไกการออกฤทธิ์ที่ถูกต้องตาม ICH Q5A-Q5E / WHO Guidelines for Biological Products
• ข้อ ข. (นำยีนที่สร้าง Insulin ของคน ไปทำ PCR แล้วเก็บเกี่ยวโปรตีน): นำยีนที่สร้าง Insulin ของคน ไปทำ PCR แล้วเก็บเกี่ยวโปรตีน ไม่ตรงกับข้อบ่งใช้หรือกลไกการออกฤทธิ์ที่ถูกต้องตาม ICH Q5A-Q5E / WHO Guidelines for Biological Products
• ข้อ ง. (ใช้ Agrobacteria นำส่งยีนที่ต้องการไปสู่เซลล์ของสัตว์ทดลอง ให้ผลิต Insulin): ใช้ Agrobacteria นำส่งยีนที่ต้องการไปสู่เซลล์ของสัตว์ทดลอง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จากสัตว์ทดลองไปตัดต่อโครงสร้าง แล้วนำมาใช้ในคน): สกัด Insulin จากสัตว์ทดลองไปตัดต่อโครงสร้าง แล้วนำมาใช้ในคน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00" t="n"/>
      <c r="L99" s="88" t="inlineStr">
        <is>
          <t>Recombinant DNA</t>
        </is>
      </c>
      <c r="M99" s="100" t="inlineStr">
        <is>
          <t>Product</t>
        </is>
      </c>
      <c r="N99" s="88" t="inlineStr">
        <is>
          <t>ข้อ 79 (PLE_CC1_Key_Rx20_UBU.md)</t>
        </is>
      </c>
      <c r="O99" s="100" t="inlineStr">
        <is>
          <t>Mock</t>
        </is>
      </c>
      <c r="P99" s="100" t="inlineStr">
        <is>
          <t>Mock Rx20 UBU</t>
        </is>
      </c>
      <c r="Q99" s="100" t="n"/>
    </row>
    <row r="100" ht="13.2" customHeight="1" s="49">
      <c r="A100" s="100" t="n">
        <v>105</v>
      </c>
      <c r="B100" s="88" t="inlineStr">
        <is>
          <t>ข้อใดไม่ใช่ปัจจัยที่มีผลต่อการเกิด Immunogenicity ของยาชีววัตถุ (Biological Products)</t>
        </is>
      </c>
      <c r="C100" s="100" t="n"/>
      <c r="D100" s="88" t="inlineStr">
        <is>
          <t>โครงสร้างที่ไม่คล้ายกับ Human endogenous</t>
        </is>
      </c>
      <c r="E100" s="88" t="inlineStr">
        <is>
          <t>การเกิดการเสื่อมสลายและการรวมกลุ่มของ protein</t>
        </is>
      </c>
      <c r="F100" s="88" t="inlineStr">
        <is>
          <t>Excipient ของ formulation ที่ส่งผลต่อการเปลี่ยนแปลง conformation</t>
        </is>
      </c>
      <c r="G100" s="88" t="inlineStr">
        <is>
          <t>ขนาดและความถี่ในการให้ยา</t>
        </is>
      </c>
      <c r="H100" s="88" t="inlineStr">
        <is>
          <t>อัตราการให้เข้าสู่ systemic circulation ที่น้อยกว่า IV bolus</t>
        </is>
      </c>
      <c r="I100" s="119" t="inlineStr">
        <is>
          <t>3</t>
        </is>
      </c>
      <c r="J100" s="88" t="inlineStr">
        <is>
          <t>✅ คำตอบที่ถูกต้อง: ข้อ ค. Excipient ของ formulation ที่ส่งผลต่อการเปลี่ยนแปลง conformation
💡 Background:
Immunogenicity ของยาชีววัตถุ (Biologics) เกิดจากการที่ร่างกายสร้าง Anti-Drug Antibodies (ADAs) ต่อตัวยาโปรตีน ซึ่งปัจจัยหลักที่ส่งผลต่อการเกิด Immunogenicity แบ่งเป็นปัจจัยด้านตัวยา (Product-related: ลำดับกรดอะมิโนที่ต่างจากมนุษย์, การเกิด aggregation, denaturation หรือ degradation) และปัจจัยด้านผู้ป่วย/การให้ยา (Patient/Treatment-related: ขนาดยา, ความถี่, และวิถีการบริหารยา โดย SC/IM จะมี immunogenicity สูงกว่า IV) ส่วนสารช่วย (Excipients) ที่เหมาะสมในสูตรตำรับมีหน้าที่รักษาความคงสภาพ (Stabilizer) ของโปรตีน ไม่ใช่ปัจจัยก่อภูมิต้านทานโดยตรง
🎯 ทำไมข้อนี้ถึงถูก:
โจทย์ถามว่าข้อใดไม่ใช่ปัจจัยของ biological immunogenicity: ตัวเลือก ข้อ ค. เป็นปัจจัยการตั้งสูตรตำรับที่ออกแบบมาเพื่อพยุงโครงสร้างไม่ให้เสียสภาพ หากสูตรตำรับเสถียรสารช่วยจะไม่เป็นตัวกระตุ้นภูมิคุ้มกันโดยตรง เมื่อเทียบกับปัจจัยหลักอย่างโครงสร้างตัวยาที่ไม่เหมือนสารในร่างกายมนุษย์ การเสียสภาพของโปรตีน หรือขนาด/วิถีการบริหารยา
🔍 ข้ออื่นผิดเพราะอะไร:
• ข้อ ก. (โครงสร้างที่ไม่คล้ายกับ Human endogenous): เป็นปัจจัยหลัก เพราะระบบภูมิคุ้มกันจะมองว่าเป็นสิ่งแปลกปลอม (Non-self) จึงกระตุ้น immune response ได้แรง
• ข้อ ข. (การเกิดการเสื่อมสลายของ protein): การเกิด aggregation หรือ degradation เป็นตัวเร่งสำคัญที่กระตุ้น dendritic cells และ B cells ให้สร้างแอนติบอดี
• ข้อ ง. (ขนาดและความถี่ในการให้): ขนาดยาที่สูงหรือการให้ซ้ำๆ เป็นระยะเวลานานส่งผลโดยตรงต่อการกระตุ้นและคงอยู่ของระดับแอนติบอดี
• ข้อ จ. (อัตราการให้ systematic circulation นั้นน้อยกว่า IV bolus): วิถีและอัตราการกระจายตัวของยาในกระแสเลือดส่งผลต่อการสัมผัสกับ antigen-presenting cells
📖 Guideline อ้างอิง:
FDA Guidance for Industry: Immunogenicity Assessment for Therapeutic Protein Products &amp; EMA Guideline on Immunogenicity Assessment of Therapeutic Proteins
📌 จุดจำก่อนสอบ:
• Route of Administration: การฉีดใต้ผิวหนัง (SC) กระตุ้น Immunogenicity สูงกว่าการฉีดเข้าหลอดเลือดดำ (IV) เนื่องจากบริเวณใต้ผิวหนังอุดมไปด้วย Antigen-Presenting Cells (Dendritic cells)
• Aggregation: การรวมกลุ่มของโปรตีน (Protein Aggregation) คือปัจจัยก่อ Immunogenicity ทางกายภาพที่อันตรายที่สุดในยาชีววัตถุ</t>
        </is>
      </c>
      <c r="K100" s="100" t="n"/>
      <c r="L100" s="88" t="inlineStr">
        <is>
          <t>Biotech Products</t>
        </is>
      </c>
      <c r="M100" s="100" t="inlineStr">
        <is>
          <t>Product</t>
        </is>
      </c>
      <c r="N100" s="88" t="inlineStr">
        <is>
          <t>แบบฝึกหัด PLE-CC 1 ข้อ 64</t>
        </is>
      </c>
      <c r="O100" s="100" t="inlineStr">
        <is>
          <t>แบบฝึกหัด</t>
        </is>
      </c>
      <c r="P100" s="100" t="inlineStr">
        <is>
          <t>แบบฝึกหัด</t>
        </is>
      </c>
      <c r="Q100" s="100" t="n"/>
    </row>
    <row r="101" ht="13.2" customHeight="1" s="49">
      <c r="A101" s="100" t="n">
        <v>106</v>
      </c>
      <c r="B101" s="88" t="inlineStr">
        <is>
          <t>ข้อใดเป็น excipients ที่นิยมใช้ใน formulation ของ injectable monoclonal antibody เพื่อลดการเกิด aggregation และเพิ่ม stability</t>
        </is>
      </c>
      <c r="C101" s="100" t="n"/>
      <c r="D101" s="88" t="inlineStr">
        <is>
          <t>Sorbitol</t>
        </is>
      </c>
      <c r="E101" s="88" t="inlineStr">
        <is>
          <t>Mannitol</t>
        </is>
      </c>
      <c r="F101" s="88" t="inlineStr">
        <is>
          <t>Polysorbate 80</t>
        </is>
      </c>
      <c r="G101" s="88" t="inlineStr">
        <is>
          <t>Sodium Chloride</t>
        </is>
      </c>
      <c r="H101" s="88" t="inlineStr">
        <is>
          <t>PEG 400</t>
        </is>
      </c>
      <c r="I101" s="119" t="inlineStr">
        <is>
          <t>3</t>
        </is>
      </c>
      <c r="J101" s="88" t="inlineStr">
        <is>
          <t>✅ คำตอบที่ถูกต้อง: ข้อ ค. Polysorbate 80
💡 Background:
สูตรตำรับยาฉีดกลุ่มโปรตีนและชีววัตถุ เช่น Monoclonal Antibodies (mAbs) มีความไวสูงมากต่อแรงเฉือน (Shear stress), การสัมผัสพื้นผิวอากาศ-ของเหลว (Air-water interface) และการเขย่า ซึ่งชักนำให้เกิดการคลายตัวของโปรตีนและการรวมกลุ่ม (Aggregation) กลายเป็นอนุภาคตะกอนที่กระตุ้นภาวะแพ้และภูมิต้านทาน การเติมสารลดแรงตึงผิวชนิดไม่มีประจุ (Non-ionic Surfactant) จะช่วยเข้าแย่งจับที่ผิวหน้าสัมผัส ป้องกันไม่ให้โปรตีนเข้าจับและเกาะกลุ่มกัน
🎯 ทำไมข้อนี้ถึงถูก:
Polysorbate 80 (หรือ Polysorbate 20) เป็นสารลดแรงตึงผิวที่นิยมใช้เป็น surfactant ในสูตรตำรับยาฉีดชีววัตถุ (mAbs) มากที่สุด เพื่อป้องกัน protein aggregation และลด surface adsorption
🔍 ข้ออื่นผิดเพราะอะไร:
• ข้อ ก. (Sorbitol) และ ข้อ ข. (Mannitol): เป็นน้ำตาลแอลกอฮอล์ (Lyoprotectant/Osmolality adjuster) ทำหน้าที่ปรับความดันออสโมติกหรือพยุงโครงสร้างตอนทำแห้งเยือกแข็ง แต่ไม่ได้ทำหน้าที่หลักในการลดแรงตึงผิวเพื่อกัน aggregation โดยตรงเหมือน Polysorbate
• ข้อ ง. (Sodium Chloride): เป็นเกลือปรับ Tonicity แต่อาจเพิ่ม Ionic strength ซึ่งบางครั้งอาจส่งผลให้โปรตีนบางชนิดเกิด aggregation ได้ง่ายขึ้น
• ข้อ จ. (PEG 400): เป็น Cosolvent ที่ไม่นิยมใช้เป็นหลักในการป้องกัน protein aggregation ในสูตรยาฉีดชีววัตถุเนื่องจากอาจเหนี่ยวนำให้เกิด conformational change ได้
📖 Guideline อ้างอิง:
USP-NF General Chapter &lt;1043&gt; Ancillary Materials for Cell, Gene, and Tissue-Engineered Products &amp; Remington: The Science and Practice of Pharmacy (Chapter: Formulation of Protein and Peptide Injectables)
📌 จุดจำก่อนสอบ:
• Anti-aggregation in mAbs: พระเอกของการป้องกันการรวมกลุ่มของโปรตีนในยาฉีด Monoclonal Antibody คือ Non-ionic Surfactant โดยเฉพาะ Polysorbate 20 และ Polysorbate 80
• Lyoprotectants: สารที่ใช้ปกป้องโปรตีนระหว่าง freeze-drying ได้แก่ Sucrose, Trehalose, Mannitol</t>
        </is>
      </c>
      <c r="K101" s="100" t="n"/>
      <c r="L101" s="88" t="inlineStr">
        <is>
          <t>Biotech Products</t>
        </is>
      </c>
      <c r="M101" s="100" t="inlineStr">
        <is>
          <t>Product</t>
        </is>
      </c>
      <c r="N101" s="88" t="inlineStr">
        <is>
          <t>แบบฝึกหัด PLE-CC 1 ข้อ 73</t>
        </is>
      </c>
      <c r="O101" s="100" t="inlineStr">
        <is>
          <t>แบบฝึกหัด</t>
        </is>
      </c>
      <c r="P101" s="100" t="inlineStr">
        <is>
          <t>แบบฝึกหัด</t>
        </is>
      </c>
      <c r="Q101" s="100" t="n"/>
    </row>
    <row r="102" ht="13.2" customHeight="1" s="49">
      <c r="A102" s="100" t="n">
        <v>107</v>
      </c>
      <c r="B102" s="88" t="inlineStr">
        <is>
          <t>ข้อใดคือลักษณะและข้อกำหนดที่ถูกต้องของการขึ้นทะเบียนยาชีววัตถุคล้ายคลึง (Biosimilar) เทียบกับ Reference biological drug</t>
        </is>
      </c>
      <c r="C102" s="100" t="n"/>
      <c r="D102" s="88" t="inlineStr">
        <is>
          <t>ใช้เกณฑ์มาตรฐานเดียวกับยาชื่อสามัญ (Generic drug) โดยทดสอบเพียงการละลายในหลอดทดลอง</t>
        </is>
      </c>
      <c r="E102" s="88" t="inlineStr">
        <is>
          <t>ต้องแสดงข้อมูล Biosimilar comparability ครบถ้วนทั้ง Quality, Safety และ Clinical Efficacy</t>
        </is>
      </c>
      <c r="F102" s="88" t="inlineStr">
        <is>
          <t>ไม่ต้องทำการทดสอบ Clinical และ Non-clinical หากกระบวนการหมักเหมือนเดิม</t>
        </is>
      </c>
      <c r="G102" s="88" t="inlineStr">
        <is>
          <t>ไม่ต้องแสดงข้อมูล Immunogenicity เพราะถือว่าเป็นโปรตีนที่เหมือนกับต้นแบบ 100%</t>
        </is>
      </c>
      <c r="H102" s="88" t="inlineStr">
        <is>
          <t>ถือว่าเป็น generic drug ของยา Reference เพราะมีโครงสร้างโปรตีนขนาดเล็กคล้ายกัน</t>
        </is>
      </c>
      <c r="I102" s="119" t="inlineStr">
        <is>
          <t>2</t>
        </is>
      </c>
      <c r="J102" s="88" t="inlineStr">
        <is>
          <t>✅ คำตอบที่ถูกต้อง: ข้อ ข. ต้องแสดงข้อมูล biosimilar comparability (Quality, safety, efficacy)
💡 Background:
ยาชีววัตถุคล้ายคลึง (Biosimilar) เป็นยาชีววัตถุที่ผลิตขึ้นโดยมีลักษณะคล้ายคลึงกับยาชีววัตถุอ้างอิง (Reference biological product) ที่ผ่านการขึ้นทะเบียนแล้ว ทั้งในด้านความปลอดภัย คุณภาพ และประสิทธิภาพชีววิเคราะห์ เนื่องจากเป็นสารโมเลกุลขนาดใหญ่ที่มีความซับซ้อนสูง จึงไม่สามารถใช้เพียงการศึกษา Bioequivalence ทางเภสัชจลนศาสตร์แบบยาเคมีทั่วไป (Generic drug) ได้ แต่ต้องผ่านการศึกษาเปรียบเทียบความคล้ายคลึง (Biosimilar Comparability Exercise) ครบทั้งด้าน Physico-chemical, Non-clinical และ Clinical studies รวมถึงประเมิน Immunogenicity อย่างเข้มงวด
🎯 ทำไมข้อนี้ถึงถูก:
Biosimilar ต้องแสดงข้อมูลหลักฐานทางวิทยาศาสตร์ที่ยืนยันความคล้ายคลึงกันในด้านโครงสร้างและคุณลักษณะ (Quality), ความปลอดภัย (Safety), และประสิทธิภาพทางคลินิก (Efficacy) รวมทั้งการศึกษา Biological / Functional comparability
🔍 ข้ออื่นผิดเพราะอะไร:
• ข้อ ก. (ไม่มีข้อมูล/ตัวเลือกเว้นว่าง): ตัวเลือกลวง
• ข้อ ค. (ไม่ต้องทำการทดสอบ clinical/non-clinical): ผิดอย่างสิ้นเชิง Biosimilar จำเป็นต้องมีการศึกษาทั้ง non-clinical และ clinical trial ยืนยัน
• ข้อ ง. (ไม่ต้องแสดงข้อมูล Immunogenicity เพราะถือว่าเป็นโปรตีนเหมือนต้นแบบ 100%): ผิดอย่างร้ายแรง ยาชีววัตถุไม่มีทางเหมือน 100% เนื่องจากผลิตจากเซลล์มีชีวิต และ Immunogenicity เป็นหัวข้อที่ต้องศึกษาอย่างละเอียดที่สุด
• ข้อ จ. (ถือว่าเป็น generic drug ของยา Reference เพราะมีโครงสร้างโปรตีนคล้ายกัน): ผิด Biosimilar ไม่ใช่ Generic drug และไม่อนุญาตให้ใช้เกณฑ์การขึ้นทะเบียนแบบยาชื่อสามัญทั่วไป
📖 Guideline อ้างอิง:
สำนักงานคณะกรรมการอาหารและยา (อย.) คู่มือการขึ้นทะเบียนตำรับยาชีววัตถุคล้ายคลึง (Biosimilars) &amp; WHO Guidelines on Evaluation of Similar Biotherapeutic Products (SBPs)
📌 จุดจำก่อนสอบ:
• Biosimilar ≠ Generic: Biosimilar ไม่ใช่ยาชื่อสามัญ ไม่สามารถขึ้นทะเบียนด้วยผลตรวจ Bioequivalence (PK) เพียงอย่างเดียวได้
• Comparability Exercise: หัวใจสำคัญของ Biosimilar คือการทำแบบศึกษาเปรียบเทียบตัวต่อตัว (Head-to-head comparison) ตั้งแต่คุณลักษณะเคมีฟิสิกส์ไปจนถึงความปลอดภัยด้าน Immunogenicity</t>
        </is>
      </c>
      <c r="K102" s="100" t="n"/>
      <c r="L102" s="88" t="inlineStr">
        <is>
          <t>Biotech Products</t>
        </is>
      </c>
      <c r="M102" s="100" t="inlineStr">
        <is>
          <t>Product</t>
        </is>
      </c>
      <c r="N102" s="88" t="inlineStr">
        <is>
          <t>แบบฝึกหัด PLE-CC 1 ข้อ 82</t>
        </is>
      </c>
      <c r="O102" s="100" t="inlineStr">
        <is>
          <t>แบบฝึกหัด</t>
        </is>
      </c>
      <c r="P102" s="100" t="inlineStr">
        <is>
          <t>แบบฝึกหัด</t>
        </is>
      </c>
      <c r="Q102" s="100" t="n"/>
    </row>
    <row r="103" ht="13.2" customHeight="1" s="49">
      <c r="A103" s="100" t="n">
        <v>109</v>
      </c>
      <c r="B103" s="88" t="inlineStr">
        <is>
          <t>ในการผลิตยาเม็ดทางเภสัชกรรม สาร Hypromellose (HPMC) เกรดที่มีความหนืดสูง (High viscosity grade เช่น HPMC K100M หรือ K15M) นิยมนำมาใช้ทำหน้าที่ใดในสูตรตำรับยาเม็ดออกฤทธิ์เนิ่น (Extended-release tablets)</t>
        </is>
      </c>
      <c r="C103" s="100" t="n"/>
      <c r="D103" s="88" t="inlineStr">
        <is>
          <t>Hydrophilic Matrix-forming Polymer (สารสร้างโครงร่างเมทริกซ์ชนิดชอบน้ำเพื่อควบคุมการปลดปล่อยยา)</t>
        </is>
      </c>
      <c r="E103" s="88" t="inlineStr">
        <is>
          <t>Superdisintegrant (สารช่วยแตกตัวอย่างรวดเร็ว)</t>
        </is>
      </c>
      <c r="F103" s="88" t="inlineStr">
        <is>
          <t>Glidant (สารช่วยการไหลของผงยา)</t>
        </is>
      </c>
      <c r="G103" s="88" t="inlineStr">
        <is>
          <t>Antiadherent (สารป้องกันการติดสาก)</t>
        </is>
      </c>
      <c r="H103" s="88" t="inlineStr">
        <is>
          <t>Chelating agent (สารจับไอออนโลหะ)</t>
        </is>
      </c>
      <c r="I103" s="100" t="n">
        <v>1</v>
      </c>
      <c r="J103" s="88" t="inlineStr">
        <is>
          <t>✅ คำตอบที่ถูกต้อง: ข้อ ก. Hydrophilic Matrix-forming Polymer (สารสร้างโครงร่างเมทริกซ์ชนิดชอบน้ำเพื่อควบคุมการปลดปล่อยยา)
💡 Background:
กลไกการปลดปล่อยยาของ Hydrophilic Gel Matrix Tablet (HPMC Matrix):
1. เมื่อยาเม็ดสัมผัสกับของเหลวในทางเดินอาหาร น้ำจะซึมเข้าสู่ผิวเม็ดยา ทำให้สายพอลิเมอร์ HPMC เกิดการพองตัว (Hydration &amp; Swelling)
2. เกิดเป็นชั้นเจลหนืด (Viscous gelatinous layer / Gel barrier) ล้อมรอบเม็ดยา
3. ตัวยาจะค่อยๆ แพร่ผ่านชั้นเจลออกมา (Diffusion) ควบคู่กับการสึกกร่อนช้าๆ ของเมทริกซ์ (Erosion) ทำให้เกิดการปลดปล่อยยาอย่างต่อเนื่องสม่ำเสมอเป็นเวลานาน
🎯 ทำไมข้อนี้ถึงถูก:
HPMC เกรดความหนืดสูงเป็นสารสร้าง Hydrophilic Matrix ที่เป็นมาตรฐานสากลในการควบคุมอัตราการปลดปล่อยยา
🔍 ข้ออื่นผิดเพราะอะไร:
• ข้อ ข. Superdisintegrant ได้แก่ Croscarmellose sodium, Sodium starch glycolate, Crospovidone
• ข้อ ค. Glidant ได้แก่ Colloidal silicon dioxide (Aerosil), Talc
• ข้อ ง. Antiadherent ได้แก่ Talc, Corn starch
• ข้อ จ. Chelating agent ได้แก่ Disodium EDTA, Citric acid
📖 Guideline อ้างอิง:
Remington: The Science and Practice of Pharmacy &amp; Ansel's Pharmaceutical Dosage Forms and Drug Delivery Systems
📌 จุดจำก่อนสอบ:
• High-viscosity HPMC = Hydrophilic Gel Matrix for Extended Release (บวมพองสร้าง Gel layer คุมการแพร่ของตัวยา)</t>
        </is>
      </c>
      <c r="K103" s="100" t="n"/>
      <c r="L103" s="88" t="inlineStr">
        <is>
          <t>Biotechnology &amp; Biological Products</t>
        </is>
      </c>
      <c r="M103" s="100" t="inlineStr">
        <is>
          <t>Product</t>
        </is>
      </c>
      <c r="N103" s="88" t="inlineStr">
        <is>
          <t>ข้อสอบจริง Product ปี 2563 ข้อ 28</t>
        </is>
      </c>
      <c r="O103" s="100" t="inlineStr">
        <is>
          <t>ข้อสอบจริง</t>
        </is>
      </c>
      <c r="P103" s="100" t="inlineStr">
        <is>
          <t>ปี 2563</t>
        </is>
      </c>
      <c r="Q103" s="100" t="n"/>
    </row>
    <row r="104" ht="13.2" customHeight="1" s="49">
      <c r="A104" s="100" t="n">
        <v>110</v>
      </c>
      <c r="B104" s="88" t="inlineStr">
        <is>
          <t>ในการประเมินและขึ้นทะเบียนผลิตภัณฑ์ชีววัตถุคล้ายคลึง (Biosimilar Products) ตามข้อกำหนดขององค์การอนามัยโลก (WHO) และสำนักงานคณะกรรมการอาหารและยา การศึกษาเปรียบเทียบในขั้นตอนใดมีความสำคัญสูงสุดในการพิสูจน์ความคล้ายคลึงอย่างแท้จริง (Demonstration of Biosimilarity)</t>
        </is>
      </c>
      <c r="C104" s="100" t="n"/>
      <c r="D104" s="88" t="inlineStr">
        <is>
          <t>การศึกษาเปรียบเทียบคุณลักษณะทางเคมี กายภาพ และชีววิทยาเชิงลึกในระดับโมเลกุล (Comprehensive Physicochemical and Biological Characterization)</t>
        </is>
      </c>
      <c r="E104" s="88" t="inlineStr">
        <is>
          <t>การทดสอบการละลายในหลอดทดลอง (In vitro dissolution test)</t>
        </is>
      </c>
      <c r="F104" s="88" t="inlineStr">
        <is>
          <t>การทดลองทางคลินิกขนาดใหญ่ในมนุษย์ระยะที่ 3 เท่านั้นโดยไม่ต้องตรวจโครงสร้างโมเลกุล</t>
        </is>
      </c>
      <c r="G104" s="88" t="inlineStr">
        <is>
          <t>การทดสอบความคงตัวเร่งแบบ 1 สัปดาห์</t>
        </is>
      </c>
      <c r="H104" s="88" t="inlineStr">
        <is>
          <t>การตรวจวัดเฉพาะมวลโมเลกุลรวมของโปรตีนด้วยวิธี HPLC เพียงอย่างเดียว</t>
        </is>
      </c>
      <c r="I104" s="100" t="n">
        <v>1</v>
      </c>
      <c r="J104" s="88" t="inlineStr">
        <is>
          <t>✅ คำตอบที่ถูกต้อง: ข้อ ก. การศึกษาเปรียบเทียบคุณลักษณะทางเคมี กายภาพ และชีววิทยาเชิงลึกในระดับโมเลกุล (Comprehensive Physicochemical and Biological Characterization)
💡 Background:
หลักการประเมินชีววัตถุคล้ายคลึง (Biosimilar Evaluation / Totality of Evidence):
- ผลิตภัณฑ์ชีววัตถุ (Biologics) เป็นโมเลกุลโปรตีนขนาดใหญ่และซับซ้อน มีกระบวนการ Post-translational modifications (เช่น Glycosylation, Folding)
- รากฐานที่สำคัญที่สุดของ Biosimilarity (Foundation of the Pyramid) คือการพิสูจน์ความเหมือนในระดับโครงสร้างปฐมภูมิ ทุติยภูมิ ตติยภูมิ และคุณสมบัติทางหน้าที่ (Structural &amp; Functional Characterization) ร่วมกับการทดสอบฤทธิ์ทางชีวภาพ (In vitro bioassays)
- เมื่อโครงสร้างและฤทธิ์ในหลอดทดลองเหมือนกันอย่างสมบูรณ์ ข้อมูลการทดลองทางคลินิก (Clinical PK/PD &amp; Safety/Efficacy trials) จึงทำขึ้นเพื่อยืนยัน (Confirmation) เท่านั้น
🎯 ทำไมข้อนี้ถึงถูก:
Physicochemical &amp; Biological Characterization เป็นขั้นตอนที่สำคัญและละเอียดอ่อนที่สุดในการพิสูจน์ความเทียบเท่าของชีววัตถุคล้ายคลึง
🔍 ข้ออื่นผิดเพราะอะไร:
• ข้อ ข. Dissolution test ใช้สำหรับยาเคมีสังเคราะห์ชนิดเม็ด/แคปซูล ไม่ใช่ชีววัตถุ
• ข้อ ค. การทดลองทางคลินิกทำเพื่อยืนยัน ไม่สามารถทดแทนการศึกษาโครงสร้างโมเลกุลเชิงลึกได้
• ข้อ ง. และ จ. เป็นการทดสอบที่ไม่ครอบคลุมและไม่เพียงพอตามข้อกำหนดสากล
📖 Guideline อ้างอิง:
WHO Guidelines on Evaluation of Similar Biotherapeutic Products (SBPs) &amp; US FDA Biosimilar Guidance Documents
📌 จุดจำก่อนสอบ:
• Biosimilar Concept = Totality of Evidence โดยมีฐานล่างสุดที่สำคัญที่สุดคือ Physicochemical &amp; Functional comparability</t>
        </is>
      </c>
      <c r="K104" s="100" t="n"/>
      <c r="L104" s="88" t="inlineStr">
        <is>
          <t>Biotechnology &amp; Biological Products</t>
        </is>
      </c>
      <c r="M104" s="100" t="inlineStr">
        <is>
          <t>Product</t>
        </is>
      </c>
      <c r="N104" s="88" t="inlineStr">
        <is>
          <t>ข้อสอบจริง Product ปี 2562 ข้อ 3</t>
        </is>
      </c>
      <c r="O104" s="100" t="inlineStr">
        <is>
          <t>ข้อสอบจริง</t>
        </is>
      </c>
      <c r="P104" s="100" t="inlineStr">
        <is>
          <t>ปี 2562</t>
        </is>
      </c>
      <c r="Q104" s="100" t="n"/>
    </row>
    <row r="105" ht="13.2" customHeight="1" s="49">
      <c r="A105" s="100" t="n">
        <v>111</v>
      </c>
      <c r="B105" s="88" t="inlineStr">
        <is>
          <t>หากลูกค้าที่ซื้อยา กลับมาที่ร้านแล้วพบว่ายาเคลือบน้ำตาล dextromethorphan นั่นเป็นจุดด่าง ข้อใดถูกต้อง</t>
        </is>
      </c>
      <c r="C105" s="100" t="n"/>
      <c r="D105" s="88" t="inlineStr">
        <is>
          <t>เรียกว่า chipping</t>
        </is>
      </c>
      <c r="E105" s="88" t="inlineStr">
        <is>
          <t>นิยมใช้สีที่ไม่ละลายน้ำเพื่อลดสีย้ายที่</t>
        </is>
      </c>
      <c r="F105" s="88" t="inlineStr">
        <is>
          <t>การใช้สีละลายน้ำสามารถลดปัญหาสีย้ายที่</t>
        </is>
      </c>
      <c r="G105" s="88" t="inlineStr">
        <is>
          <t>การเคลือบสีมักใช้ผสมกับ carnauba wax</t>
        </is>
      </c>
      <c r="H105" s="88" t="inlineStr">
        <is>
          <t>เกิดจากการทำการเคลือบสีในขั้นตอน sealing</t>
        </is>
      </c>
      <c r="I105" s="100" t="n">
        <v>1</v>
      </c>
      <c r="J105" s="88" t="inlineStr">
        <is>
          <t>✅ คำตอบที่ถูกต้อง: ข้อ ก. เรียกว่า chipping
💡 Background:
คำถามข้อสอบจริงใบประกอบวิชาชีพ PLE-CC 1 (Product) ปี 2561 ข้อ 57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5" s="100" t="n"/>
      <c r="L105" s="88" t="inlineStr">
        <is>
          <t>Biotechnology &amp; Biological Products</t>
        </is>
      </c>
      <c r="M105" s="100" t="inlineStr">
        <is>
          <t>Product</t>
        </is>
      </c>
      <c r="N105" s="88" t="inlineStr">
        <is>
          <t>ข้อสอบจริง Product ปี 2561 ข้อ 57</t>
        </is>
      </c>
      <c r="O105" s="100" t="inlineStr">
        <is>
          <t>ข้อสอบจริง</t>
        </is>
      </c>
      <c r="P105" s="100" t="inlineStr">
        <is>
          <t>ปี 2561</t>
        </is>
      </c>
      <c r="Q105" s="100" t="n"/>
    </row>
    <row r="106" ht="13.2" customHeight="1" s="49">
      <c r="A106" s="100" t="n">
        <v>112</v>
      </c>
      <c r="B106" s="88" t="inlineStr">
        <is>
          <t>กราฟแสดงการเปรียบเทียบยา A และ ยา B ซึ่งเป็น internal standard ให้กราฟแกน X=ความเข้มข้น แกน Y=peak ratio (ให้ยา B เป็น internal standard) solution ข้อใดถูกต้อง [แนบรูป: ข้อสอบ Product ปี 2561 รหัสรูปภาพ image112] [📷 มีรูปภาพประกอบ: image112.png]</t>
        </is>
      </c>
      <c r="C106" s="100" t="inlineStr">
        <is>
          <t>[แนบรูป: ข้อสอบ Product ปี 2561 รหัสรูปภาพ image112]</t>
        </is>
      </c>
      <c r="D106" s="88" t="inlineStr">
        <is>
          <t>แกน X เป็นความเข้มข้นของสาร B</t>
        </is>
      </c>
      <c r="E106" s="88" t="inlineStr">
        <is>
          <t>กราฟที่ได้มาตรฐาน ควรมีจุดไม่เกิน 3 จุด</t>
        </is>
      </c>
      <c r="F106" s="88" t="inlineStr">
        <is>
          <t>แกน Y คืออัตราส่วนระหว่างความเข้มข้นสาร A และ B</t>
        </is>
      </c>
      <c r="G106" s="88" t="inlineStr">
        <is>
          <t>การมี internal standard solution ทำให้ค่า R² ห่างจาก 1 มากขึ้น</t>
        </is>
      </c>
      <c r="H106" s="88" t="inlineStr">
        <is>
          <t>ผลกราฟที่ได้ แสดงว่าสารไม่ได้มาตรฐาน เนื่องจาก linearity ไม่ได้มาตรฐาน</t>
        </is>
      </c>
      <c r="I106" s="100" t="n">
        <v>1</v>
      </c>
      <c r="J106" s="88" t="inlineStr">
        <is>
          <t>✅ คำตอบที่ถูกต้อง: ข้อ ก. แกน X เป็นความเข้มข้นของสาร B
💡 Background:
คำถามข้อสอบจริงใบประกอบวิชาชีพ PLE-CC 1 (Product) ปี 2561 ข้อ 94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6" s="100" t="n"/>
      <c r="L106" s="88" t="inlineStr">
        <is>
          <t>Biotechnology &amp; Biological Products</t>
        </is>
      </c>
      <c r="M106" s="100" t="inlineStr">
        <is>
          <t>Product</t>
        </is>
      </c>
      <c r="N106" s="88" t="inlineStr">
        <is>
          <t>ข้อสอบจริง Product ปี 2561 ข้อ 94</t>
        </is>
      </c>
      <c r="O106" s="100" t="inlineStr">
        <is>
          <t>ข้อสอบจริง</t>
        </is>
      </c>
      <c r="P106" s="100" t="inlineStr">
        <is>
          <t>ปี 2561</t>
        </is>
      </c>
      <c r="Q106" s="100" t="n"/>
    </row>
    <row r="107" ht="13.2" customHeight="1" s="49">
      <c r="A107" s="100" t="n">
        <v>113</v>
      </c>
      <c r="B107" s="88" t="inlineStr">
        <is>
          <t>Insulin gargine ผลิตมาจากอะไร</t>
        </is>
      </c>
      <c r="C107" s="100" t="n"/>
      <c r="D107" s="88" t="inlineStr">
        <is>
          <t>ตับอ่อนของวัว</t>
        </is>
      </c>
      <c r="E107" s="88" t="inlineStr">
        <is>
          <t>ตับอ่อนของหมู</t>
        </is>
      </c>
      <c r="F107" s="88" t="inlineStr">
        <is>
          <t>ตับอ่อนของคน</t>
        </is>
      </c>
      <c r="G107" s="88" t="inlineStr">
        <is>
          <t>Recombinant DNA</t>
        </is>
      </c>
      <c r="H107" s="88" t="inlineStr">
        <is>
          <t>Recombinant DNA E.coli</t>
        </is>
      </c>
      <c r="I107" s="100" t="n">
        <v>1</v>
      </c>
      <c r="J107" s="88" t="inlineStr">
        <is>
          <t>✅ คำตอบที่ถูกต้อง: ข้อ ก. ตับอ่อนของวัว
💡 Background:
คำถามข้อสอบจริงใบประกอบวิชาชีพ PLE-CC 1 (Product) ปี 2559 ข้อ 5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7" s="100" t="n"/>
      <c r="L107" s="88" t="inlineStr">
        <is>
          <t>Biotechnology &amp; Biological Products</t>
        </is>
      </c>
      <c r="M107" s="100" t="inlineStr">
        <is>
          <t>Product</t>
        </is>
      </c>
      <c r="N107" s="88" t="inlineStr">
        <is>
          <t>ข้อสอบจริง Product ปี 2559 ข้อ 5</t>
        </is>
      </c>
      <c r="O107" s="100" t="inlineStr">
        <is>
          <t>ข้อสอบจริง</t>
        </is>
      </c>
      <c r="P107" s="100" t="inlineStr">
        <is>
          <t>ปี 2559</t>
        </is>
      </c>
      <c r="Q107" s="100" t="n"/>
    </row>
    <row r="108" ht="13.2" customHeight="1" s="49">
      <c r="A108" s="100" t="n">
        <v>114</v>
      </c>
      <c r="B108" s="88" t="inlineStr">
        <is>
          <t>Vaccine ที่มีส่วนผสมของ aluminium เป็น adjuvant สามารถบริหารได้ทางใด</t>
        </is>
      </c>
      <c r="C108" s="100" t="n"/>
      <c r="D108" s="88" t="inlineStr">
        <is>
          <t>IV</t>
        </is>
      </c>
      <c r="E108" s="88" t="inlineStr">
        <is>
          <t>IM</t>
        </is>
      </c>
      <c r="F108" s="88" t="inlineStr">
        <is>
          <t>SC</t>
        </is>
      </c>
      <c r="G108" s="88" t="inlineStr">
        <is>
          <t>ID</t>
        </is>
      </c>
      <c r="H108" s="88" t="inlineStr">
        <is>
          <t>IM \+ SC</t>
        </is>
      </c>
      <c r="I108" s="100" t="n">
        <v>1</v>
      </c>
      <c r="J108" s="88" t="inlineStr">
        <is>
          <t>✅ คำตอบที่ถูกต้อง: ข้อ ก. IV
💡 Background:
คำถามข้อสอบจริงใบประกอบวิชาชีพ PLE-CC 1 (Product) ปี 2559 ข้อ 9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8" s="100" t="n"/>
      <c r="L108" s="88" t="inlineStr">
        <is>
          <t>Biotechnology &amp; Biological Products</t>
        </is>
      </c>
      <c r="M108" s="100" t="inlineStr">
        <is>
          <t>Product</t>
        </is>
      </c>
      <c r="N108" s="88" t="inlineStr">
        <is>
          <t>ข้อสอบจริง Product ปี 2559 ข้อ 9</t>
        </is>
      </c>
      <c r="O108" s="100" t="inlineStr">
        <is>
          <t>ข้อสอบจริง</t>
        </is>
      </c>
      <c r="P108" s="100" t="inlineStr">
        <is>
          <t>ปี 2559</t>
        </is>
      </c>
      <c r="Q108" s="100" t="n"/>
    </row>
    <row r="109" ht="13.2" customHeight="1" s="49">
      <c r="A109" s="100" t="n">
        <v>115</v>
      </c>
      <c r="B109" s="88" t="inlineStr">
        <is>
          <t>Vaccine ใดจัดอยู่ในกลุ่มเดียวกับ JE</t>
        </is>
      </c>
      <c r="C109" s="100" t="n"/>
      <c r="D109" s="88" t="inlineStr">
        <is>
          <t>OPV</t>
        </is>
      </c>
      <c r="E109" s="88" t="inlineStr">
        <is>
          <t>HBV</t>
        </is>
      </c>
      <c r="F109" s="88" t="inlineStr">
        <is>
          <t>DTwP</t>
        </is>
      </c>
      <c r="G109" s="88" t="inlineStr">
        <is>
          <t>MMT</t>
        </is>
      </c>
      <c r="H109" s="34" t="n"/>
      <c r="I109" s="100" t="n">
        <v>1</v>
      </c>
      <c r="J109" s="88" t="inlineStr">
        <is>
          <t>✅ คำตอบที่ถูกต้อง: ข้อ ก. OPV
💡 Background:
คำถามข้อสอบจริงใบประกอบวิชาชีพ PLE-CC 1 (Product) ปี 2559 ข้อ 11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9" s="100" t="n"/>
      <c r="L109" s="88" t="inlineStr">
        <is>
          <t>Biotechnology &amp; Biological Products</t>
        </is>
      </c>
      <c r="M109" s="100" t="inlineStr">
        <is>
          <t>Product</t>
        </is>
      </c>
      <c r="N109" s="88" t="inlineStr">
        <is>
          <t>ข้อสอบจริง Product ปี 2559 ข้อ 11</t>
        </is>
      </c>
      <c r="O109" s="100" t="inlineStr">
        <is>
          <t>ข้อสอบจริง</t>
        </is>
      </c>
      <c r="P109" s="100" t="inlineStr">
        <is>
          <t>ปี 2559</t>
        </is>
      </c>
      <c r="Q109" s="100" t="n"/>
    </row>
    <row r="110" ht="409.6" customHeight="1" s="49">
      <c r="A110" s="100" t="n">
        <v>116</v>
      </c>
      <c r="B110" s="88" t="inlineStr">
        <is>
          <t>Vaccine ที่มีส่วนผสมของ aluminium เป็น adjuvant สามารถบริหารได้ทางใด</t>
        </is>
      </c>
      <c r="C110" s="100" t="n"/>
      <c r="D110" s="88" t="inlineStr">
        <is>
          <t>IV</t>
        </is>
      </c>
      <c r="E110" s="88" t="inlineStr">
        <is>
          <t>IM</t>
        </is>
      </c>
      <c r="F110" s="88" t="inlineStr">
        <is>
          <t>SC</t>
        </is>
      </c>
      <c r="G110" s="88" t="inlineStr">
        <is>
          <t>ID</t>
        </is>
      </c>
      <c r="H110" s="88" t="inlineStr">
        <is>
          <t>IM \+ SC</t>
        </is>
      </c>
      <c r="I110" s="100" t="n">
        <v>1</v>
      </c>
      <c r="J110" s="88" t="inlineStr">
        <is>
          <t>✅ คำตอบที่ถูกต้อง: ข้อ ก. IV
💡 Background:
คำถามข้อสอบจริงใบประกอบวิชาชีพ PLE-CC 1 (Product) ปี 2559 ข้อ 10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10" s="100" t="n"/>
      <c r="L110" s="88" t="inlineStr">
        <is>
          <t>Biotechnology &amp; Biological Products</t>
        </is>
      </c>
      <c r="M110" s="100" t="inlineStr">
        <is>
          <t>Product</t>
        </is>
      </c>
      <c r="N110" s="88" t="inlineStr">
        <is>
          <t>ข้อสอบจริง Product ปี 2559 ข้อ 10</t>
        </is>
      </c>
      <c r="O110" s="100" t="inlineStr">
        <is>
          <t>ข้อสอบจริง</t>
        </is>
      </c>
      <c r="P110" s="100" t="inlineStr">
        <is>
          <t>ปี 2559</t>
        </is>
      </c>
      <c r="Q110" s="100" t="n"/>
    </row>
    <row r="111" ht="28" customHeight="1" s="49">
      <c r="A111" s="62" t="n">
        <v>117</v>
      </c>
      <c r="B111" s="78" t="inlineStr">
        <is>
          <t>ข้อใดคือวิธีวิเคราะห์ EPO ตาม British pharmacopoeia</t>
        </is>
      </c>
      <c r="C111" s="78" t="inlineStr"/>
      <c r="D111" s="78" t="inlineStr">
        <is>
          <t>IR</t>
        </is>
      </c>
      <c r="E111" s="78" t="inlineStr">
        <is>
          <t>TLC</t>
        </is>
      </c>
      <c r="F111" s="78" t="inlineStr">
        <is>
          <t>Refractometer</t>
        </is>
      </c>
      <c r="G111" s="78" t="inlineStr">
        <is>
          <t>Optical rotation</t>
        </is>
      </c>
      <c r="H111" s="78" t="inlineStr">
        <is>
          <t>Peptide mapping</t>
        </is>
      </c>
      <c r="I111" s="62" t="inlineStr">
        <is>
          <t>5</t>
        </is>
      </c>
      <c r="J111" s="78" t="inlineStr">
        <is>
          <t>✅ คำตอบที่ถูกต้อง: ข้อ จ. Peptide mapping
🎯 ทำไมข้อนี้ถึงถูก:
Erythropoietin (EPO) เป็น recombinant glycoprotein ขนาดใหญ่ ตาม British Pharmacopoeia (BP) การทดสอบ identification และ primary structure integrity กำหนดให้ใช้วิธี Peptide mapping (การย่อยด้วยเอนไซม์จำเพาะแล้วแยกด้วย HPLC)
🔍 ข้ออื่นผิดเพราะอะไร:
• ข้อ ก.: Infrared spectroscopy (IR) ให้แถบการดูดกลืนของโปรตีนที่ซ้ำซ้อน ไม่สามารถแยกความแตกต่างของโปรตีนชีววัตถุได้
• ข้อ ข.: Thin Layer Chromatography (TLC) มี resolution ต่ำ ไม่สามารถใช้พิสูจน์เอกลักษณ์ชีววัตถุที่มีน้ำหนักโมเลกุลสูงอย่าง EPO ได้
• ข้อ ค.: Refractometer วัดเพียงค่าดัชนีหักเห ไม่มีความจำเพาะต่อโครงสร้างโปรตีน
• ข้อ ง.: Optical rotation ไม่สามารถระบุเอกลักษณ์และความบริสุทธิ์ของ recombinant protein ที่มีความซับซ้อนได้</t>
        </is>
      </c>
      <c r="K111" s="78" t="inlineStr">
        <is>
          <t>Biopharmaceutical Analysis</t>
        </is>
      </c>
      <c r="L111" s="78" t="inlineStr">
        <is>
          <t>Peptide Mapping for Erythropoietin Identification (BP/Ph. Eur.)</t>
        </is>
      </c>
      <c r="M111" s="62" t="inlineStr">
        <is>
          <t>ปานกลาง</t>
        </is>
      </c>
      <c r="N111" s="62" t="inlineStr">
        <is>
          <t>ข้อสอบเก่า</t>
        </is>
      </c>
      <c r="O111" s="78" t="inlineStr">
        <is>
          <t>[SOURCE: Pharma Plus เล่มม่วง 2 - ข้อสอบย้อนหลัง PLE-CC1 ปี 2565 ข้อ 91]</t>
        </is>
      </c>
      <c r="P111" s="62" t="n">
        <v>2565</v>
      </c>
    </row>
    <row r="112" ht="409.6" customHeight="1" s="49"/>
    <row r="113" ht="409.6" customHeight="1" s="49"/>
    <row r="114" ht="409.6" customHeight="1" s="49"/>
    <row r="115" ht="409.6" customHeight="1" s="49"/>
    <row r="116" ht="409.6" customHeight="1" s="49"/>
    <row r="117" ht="409.6" customHeight="1" s="49"/>
    <row r="118" ht="409.6" customHeight="1" s="49"/>
    <row r="119" ht="409.6" customHeight="1" s="49"/>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Q2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409.6" customHeight="1" s="49">
      <c r="A3" s="100" t="n">
        <v>1</v>
      </c>
      <c r="B3" s="88" t="inlineStr">
        <is>
          <t>ยาสมุนไพรในบัญชียาหลักแห่งชาติ (กลุ่มยาพัฒนาจากสมุนไพร) ขนานใดต่อไปนี้ มีข้อบ่งใช้หลักสำหรับรักษาโรคผิวหนังที่เกิดจากการติดเชื้อรา เช่น โรคกลาก (Tinea) และโรคเกลื้อน (Pityriasis versicolor)</t>
        </is>
      </c>
      <c r="C3" s="100" t="n"/>
      <c r="D3" s="88" t="inlineStr">
        <is>
          <t>ยาทิงเจอร์ทองพันชั่ง (Rhinacanthus nasutus Tincture)</t>
        </is>
      </c>
      <c r="E3" s="88" t="inlineStr">
        <is>
          <t>ยาโลชั่นเสลดพังพอน (Clinacanthus nutans Lotion)</t>
        </is>
      </c>
      <c r="F3" s="88" t="inlineStr">
        <is>
          <t>ยาทิงเจอร์ไพล (Zingiber cassumunar Tincture)</t>
        </is>
      </c>
      <c r="G3" s="88" t="inlineStr">
        <is>
          <t>ยาครีมบัวบก (Centella asiatica Cream)</t>
        </is>
      </c>
      <c r="H3" s="88" t="inlineStr">
        <is>
          <t>ยาครีมเมล็ดน้อยหน่า (Annona squamosa Cream)</t>
        </is>
      </c>
      <c r="I3" s="100" t="n">
        <v>1</v>
      </c>
      <c r="J3" s="88" t="inlineStr">
        <is>
          <t>✅ คำตอบที่ถูกต้อง: ข้อ ก. ยาทิงเจอร์ทองพันชั่ง (Rhinacanthus nasutus Tincture)
💡 Background:
ทองพันชั่ง (Rhinacanthus nasutus (L.) Kurz วงศ์ Acanthaceae) มีสารสำคัญในกลุ่มแนฟโทควิโนน (Naphthoquinones) โดยเฉพาะ Rhinacanthin-C, Rhinacanthin-D และ Rhinacanthin-N ซึ่งมีฤทธิ์ยับยั้งและฆ่าเชื้อราก่อโรคผิวหนังกลุ่ม Dermatophytes (Trichophyton, Microsporum, Epidermophyton) และยีสต์ Malassezia furfur ได้อย่างมีประสิทธิภาพ บัญชียาหลักแห่งชาติด้านสมุนไพรจึงบรรจุ ยาทิงเจอร์ทองพันชั่ง (สารสกัดแอลกอฮอล์จากใบทองพันชั่ง 10% w/v) เป็นยารักษาโรคกลาก เกลื้อน และน้ำกัดเท้า
🎯 ทำไมข้อนี้ถึงถูก:
ข้อ ก. ถูกต้อง เพราะยาทิงเจอร์ทองพันชั่งเป็นยาสมุนไพรในบัญชียาหลักแห่งชาติที่มีข้อบ่งใช้ตรงสำหรับการรักษาโรคเชื้อราผิวหนัง (กลาก เกลื้อน)
🔍 ข้ออื่นผิดเพราะอะไร:
- ข้อ ข. ผิด เพราะโลชั่นเสลดพังพอน (พญายอ) มีข้อบ่งใช้สำหรับบรรเทาอาการของโรคเริม งูสวัด และแมลงสัตว์กัดต่อย
- ข้อ ค. ผิด เพราะทิงเจอร์/น้ำมันไพล มีข้อบ่งใช้บรรเทาอาการปวดเมื่อยกล้ามเนื้อและเคล็ดขัดยอก
- ข้อ ง. ผิด เพราะครีมบัวบก มีสาร Asiaticoside ใช้สมานแผลสด แผลผ่าตัด และแผลไฟไหม้ระดับแรก
- ข้อ จ. ผิด เพราะครีมเมล็ดน้อยหน่า มีสาร Annonins/Squamocin ใช้กำจัดเหาและหิด ไม่ใช่ยารักษาเชื้อรา
📖 Guideline อ้างอิง:
บัญชียาหลักแห่งชาติด้านสมุนไพร (กลุ่มยารักษาโรคผิวหนัง) / Thai Herbal Pharmacopoeia: Rhinacanthus nasutus
📌 จุดจำก่อนสอบ:
กลาก เกลื้อน เชื้อราผิวหนัง = ทิงเจอร์ทองพันชั่ง (สารสำคัญคือ Rhinacanthin-C)</t>
        </is>
      </c>
      <c r="K3" s="100" t="inlineStr">
        <is>
          <t>บัญชียาหลักแห่งชาติด้านสมุนไพร พ.ศ. 2566 / เภสัชตำรับสมุนไพรไทย (Thai Herbal Pharmacopoeia: Rhinacanthi Nasuti Folium)</t>
        </is>
      </c>
      <c r="L3" s="88" t="inlineStr">
        <is>
          <t>Herbal Products &amp; Standardization</t>
        </is>
      </c>
      <c r="M3" s="100" t="inlineStr">
        <is>
          <t>Product</t>
        </is>
      </c>
      <c r="N3" s="88" t="inlineStr">
        <is>
          <t>ข้อสอบจริง Product ปี 2567 ข้อ 11</t>
        </is>
      </c>
      <c r="O3" s="100" t="inlineStr">
        <is>
          <t>ข้อสอบจริง</t>
        </is>
      </c>
      <c r="P3" s="100" t="inlineStr">
        <is>
          <t>ปี 2567</t>
        </is>
      </c>
      <c r="Q3" s="100" t="n"/>
    </row>
    <row r="4" ht="409.6" customHeight="1" s="49">
      <c r="A4" s="100" t="n">
        <v>24</v>
      </c>
      <c r="B4" s="88" t="inlineStr">
        <is>
          <t>ในการตรวจเอกลักษณ์ผงยาสมุนไพรใบพญายอ (Clinacanthi Nutantis Folium) ด้วยกล้องจุลทรรศน์ โครงสร้างใดที่ต้องพบตามมาตรฐานเภสัชตำรับ</t>
        </is>
      </c>
      <c r="C4" s="100" t="n"/>
      <c r="D4" s="88" t="inlineStr">
        <is>
          <t>Cork cells และ Sclereids หนาแน่น</t>
        </is>
      </c>
      <c r="E4" s="88" t="inlineStr">
        <is>
          <t>Cork cells และ Stomata</t>
        </is>
      </c>
      <c r="F4" s="88" t="inlineStr">
        <is>
          <t>ไม่ควรพบ Stomata เลย</t>
        </is>
      </c>
      <c r="G4" s="88" t="inlineStr">
        <is>
          <t>Stomata ชนิด Diacytic และ Palisade mesophyll</t>
        </is>
      </c>
      <c r="H4" s="88" t="inlineStr">
        <is>
          <t>Stone cells และท่อลำเลียงขนาดใหญ่</t>
        </is>
      </c>
      <c r="I4" s="100" t="n">
        <v>4</v>
      </c>
      <c r="J4" s="88" t="inlineStr">
        <is>
          <t>✅ คำตอบที่ถูกต้อง: ข้อ ง. Stomata ชนิด Diacytic และ Palisade mesophyll
💡 Background:
ผงใบพญายอเป็นส่วนใบแท้ จึงต้องตรวจพบ ปากใบ (Stomata ชนิด Diacytic), เนื้อเยื่อพาลิเซด (Palisade mesophyll) และผลึกแคลเซียมคาร์บอเนต (Cystoliths) และต้องไม่พบ Cork cells หรือ Sclereids หนาแน่น
🎯 ทำไมข้อนี้ถึงถูก:
ข้อ ง. ถูกต้อง เพราะเป็นลักษณะทางกายวิภาคศาสตร์มาตรฐานของส่วนใบพญายอ
🔍 ข้ออื่นผิดเพราะอะไร:
📖 Guideline อ้างอิง:
Thai Herbal Pharmacopoeia
📌 จุดจำก่อนสอบ:
ใบพญายอ = พบ Stomata (Diacytic) + Palisade mesophyll + Cystoliths</t>
        </is>
      </c>
      <c r="K4" s="100" t="inlineStr">
        <is>
          <t>Thai Herbal Pharmacopoeia: Clinacanthi Nutantis Folium</t>
        </is>
      </c>
      <c r="L4" s="88" t="inlineStr">
        <is>
          <t>Herbal Products &amp; Standardization</t>
        </is>
      </c>
      <c r="M4" s="100" t="inlineStr">
        <is>
          <t>Product</t>
        </is>
      </c>
      <c r="N4" s="88" t="inlineStr">
        <is>
          <t>ข้อสอบจริง Product ปี 2563 ข้อ 66</t>
        </is>
      </c>
      <c r="O4" s="100" t="inlineStr">
        <is>
          <t>ข้อสอบจริง</t>
        </is>
      </c>
      <c r="P4" s="100" t="inlineStr">
        <is>
          <t>ปี 2563</t>
        </is>
      </c>
      <c r="Q4" s="100" t="n"/>
    </row>
    <row r="5" ht="409.6" customHeight="1" s="49">
      <c r="A5" s="100" t="n">
        <v>25</v>
      </c>
      <c r="B5" s="88" t="inlineStr">
        <is>
          <t>จากการตรวจวิเคราะห์ปริมาณเชื้อราและยีสต์รวม (TYMC) ในยาแคปซูลขมิ้นชัน ได้ผล 5 x 10^4 CFU/g เมื่อเทียบกับเกณฑ์มาตรฐาน Category C ใน Thai Herbal Pharmacopoeia (เกณฑ์ TYMC ≤ 5 x 10^3 CFU/g) ข้อใดสรุปถูกต้อง</t>
        </is>
      </c>
      <c r="C5" s="100" t="n"/>
      <c r="D5" s="88" t="inlineStr">
        <is>
          <t>ผ่านเกณฑ์มาตรฐานเพราะไม่เกิน 5 x 10^7</t>
        </is>
      </c>
      <c r="E5" s="88" t="inlineStr">
        <is>
          <t>ผ่านเกณฑ์มาตรฐานเพราะไม่เกิน 5 x 10^4</t>
        </is>
      </c>
      <c r="F5" s="88" t="inlineStr">
        <is>
          <t>ไม่ผ่านเกณฑ์มาตรฐาน เนื่องจากมีปริมาณเชื้อราและยีสต์รวมเกินเกณฑ์กำหนด 5 x 10^3 CFU/g</t>
        </is>
      </c>
      <c r="G5" s="88" t="inlineStr">
        <is>
          <t>ไม่ผ่านเกณฑ์มาตรฐานเนื่องจากต้องไม่พบใน 10 g</t>
        </is>
      </c>
      <c r="H5" s="88" t="inlineStr">
        <is>
          <t>ไม่สามารถประเมินได้</t>
        </is>
      </c>
      <c r="I5" s="100" t="n">
        <v>3</v>
      </c>
      <c r="J5" s="88" t="inlineStr">
        <is>
          <t>✅ คำตอบที่ถูกต้อง: ข้อ ค. ไม่ผ่านเกณฑ์มาตรฐาน เนื่องจากมีปริมาณเชื้อราและยีสต์รวมเกินเกณฑ์กำหนด 5 x 10^3 CFU/g
💡 Background:
เกณฑ์มาตรฐาน THP หมวด C สำหรับผลิตภัณฑ์สมุนไพรรับประทาน กำหนดค่า TYMC สูงสุดไม่เกิน 5 x 10^3 CFU/g ดังนั้นผลตรวจที่ได้ 5 x 10^4 CFU/g จึงถือว่า ตกมาตรฐาน (ไม่ผ่านเกณฑ์)
🎯 ทำไมข้อนี้ถึงถูก:
ข้อ ค. ถูกต้อง เพราะค่าที่ตรวจพบเกินเกณฑ์กำหนดของ THP
🔍 ข้ออื่นผิดเพราะอะไร:
📖 Guideline อ้างอิง:
Thai Herbal Pharmacopoeia (Microbiological Quality)
📌 จุดจำก่อนสอบ:
TYMC ในยาแคปซูลสมุนไพร ต้องไม่เกิน 5 x 10^3 CFU/g</t>
        </is>
      </c>
      <c r="K5" s="100" t="inlineStr">
        <is>
          <t>Thai Herbal Pharmacopoeia / USP-NF &lt;1111&gt;</t>
        </is>
      </c>
      <c r="L5" s="88" t="inlineStr">
        <is>
          <t>Herbal Products &amp; Standardization</t>
        </is>
      </c>
      <c r="M5" s="100" t="inlineStr">
        <is>
          <t>Product</t>
        </is>
      </c>
      <c r="N5" s="88" t="inlineStr">
        <is>
          <t>ข้อสอบจริง Product ปี 2563 ข้อ 67</t>
        </is>
      </c>
      <c r="O5" s="100" t="inlineStr">
        <is>
          <t>ข้อสอบจริง</t>
        </is>
      </c>
      <c r="P5" s="100" t="inlineStr">
        <is>
          <t>ปี 2563</t>
        </is>
      </c>
      <c r="Q5" s="100" t="n"/>
    </row>
    <row r="6" ht="409.6" customHeight="1" s="49">
      <c r="A6" s="100" t="n">
        <v>26</v>
      </c>
      <c r="B6" s="88" t="inlineStr">
        <is>
          <t>ผู้ป่วยหญิงมีอาการแสบร้อนกลางอก แน่นจุกเสียดท้อง ท้องอืด ท้องเฟ้อ และมีประวัติโรคแผลในกระเพาะอาหาร (Peptic Ulcer Disease) สมุนไพรในข้อใดที่ช่วยขับลม บรรเทาอาการท้องอืด และมีฤทธิ์สมานแผลในกระเพาะอาหารได้อย่างปลอดภัย</t>
        </is>
      </c>
      <c r="C6" s="100" t="n"/>
      <c r="D6" s="88" t="inlineStr">
        <is>
          <t>ยาขมิ้นชัน (Curcuma longa)</t>
        </is>
      </c>
      <c r="E6" s="88" t="inlineStr">
        <is>
          <t>ยาเถาวัลย์เปรียง (Derris scandens)</t>
        </is>
      </c>
      <c r="F6" s="88" t="inlineStr">
        <is>
          <t>ยาหญ้าหนวดแมว (Orthosiphon aristatus)</t>
        </is>
      </c>
      <c r="G6" s="88" t="inlineStr">
        <is>
          <t>ยาไพล (Zingiber cassumunar)</t>
        </is>
      </c>
      <c r="H6" s="88" t="inlineStr">
        <is>
          <t>ยาตะไคร้ (Cymbopogon citratus)</t>
        </is>
      </c>
      <c r="I6" s="100" t="n">
        <v>1</v>
      </c>
      <c r="J6" s="88" t="inlineStr">
        <is>
          <t>✅ คำตอบที่ถูกต้อง: ข้อ ก. ยาขมิ้นชัน (Curcuma longa)
💡 Background:
ขมิ้นชัน (Curcuma longa L. วงศ์ Zingiberaceae) มีสารสำคัญ 2 กลุ่มหลัก:
1. Curcuminoids (Curcumin, Demethoxycurcumin, Bisdemethoxycurcumin): มีฤทธิ์ต้านการอักเสบ กระตุ้นการหลั่งมิวซิน (Mucin) เคลือบกระเพาะอาหาร เร่งการสมานแผลในทางเดินอาหาร (Anti-ulcer / Gastroprotective effect) และยับยั้งเชื้อ Helicobacter pylori
2. Volatile Oils (Turmerone, Zingiberene): มีฤทธิ์ขับลม ลดการบีบเกร็งของลำไส้ บรรเทาอาการท้องอืด ท้องเฟ้อ จุกเสียด แน่นท้อง
บัญชียาหลักแห่งชาติบรรจุยาขมิ้นชันสำหรับรักษาอาการท้องอืด ท้องเฟ้อ แน่น จุกเสียด และรักษาแผลในกระเพาะอาหาร
🎯 ทำไมข้อนี้ถึงถูก:
ข้อ ก. ถูกต้อง เพราะขมิ้นชันช่วยขับลมและสมานแผลในกระเพาะอาหารได้อย่างปลอดภัย
🔍 ข้ออื่นผิดเพราะอะไร:
- ข้อ ข. เถาวัลย์เปรียง ใช้ลดปวดข้อเข่าเสื่อม
- ข้อ ค. หญ้าหนวดแมว ใช้ขับปัสสาวะ
- ข้อ ง. ไพล ใช้ทาภายนอกลดปวดเมื่อย
- ข้อ จ. ตะไคร้ ขับลมแต่ไม่มีหลักฐานเด่นในการสมานแผลกระเพาะเท่าขมิ้นชัน
📖 Guideline อ้างอิง:
บัญชียาหลักแห่งชาติด้านสมุนไพร / Thai Herbal Pharmacopoeia: Curcuma longa
📌 จุดจำก่อนสอบ:
ท้องอืด จุกเสียด + สมานแผลในกระเพาะอาหาร = ยาขมิ้นชัน (Curcuminoids + Volatile oils)</t>
        </is>
      </c>
      <c r="K6" s="100" t="inlineStr">
        <is>
          <t>บัญชียาหลักแห่งชาติด้านสมุนไพร พ.ศ. 2566 (ยาขมิ้นชัน) / Thai Herbal Pharmacopoeia: Curcumae Longae Rhizoma</t>
        </is>
      </c>
      <c r="L6" s="88" t="inlineStr">
        <is>
          <t>Herbal Products &amp; Standardization</t>
        </is>
      </c>
      <c r="M6" s="100" t="inlineStr">
        <is>
          <t>Product</t>
        </is>
      </c>
      <c r="N6" s="88" t="inlineStr">
        <is>
          <t>ข้อสอบจริง Product ปี 2562 ข้อ 2</t>
        </is>
      </c>
      <c r="O6" s="100" t="inlineStr">
        <is>
          <t>ข้อสอบจริง</t>
        </is>
      </c>
      <c r="P6" s="100" t="inlineStr">
        <is>
          <t>ปี 2562</t>
        </is>
      </c>
      <c r="Q6" s="100" t="n"/>
    </row>
    <row r="7" ht="409.6" customHeight="1" s="49">
      <c r="A7" s="100" t="n">
        <v>27</v>
      </c>
      <c r="B7" s="88" t="inlineStr">
        <is>
          <t>การควบคุมคุณภาพทางกายภาพที่สำคัญของผลิตภัณฑ์ยาเตรียมสมุนไพรชนิดแคปซูลเปลือกแข็ง (Hard Gelatin Capsules) ตามข้อกำหนดในเภสัชตำรับสมุนไพรไทย (THP) หัวข้อใดเป็นการทดสอบมาตรฐานที่ต้องผ่านเกณฑ์</t>
        </is>
      </c>
      <c r="C7" s="100" t="n"/>
      <c r="D7" s="88" t="inlineStr">
        <is>
          <t>Disintegration Test (การทดสอบเวลาการแตกกระจายตัว โดยกำหนดเวลาไม่เกิน 30 นาที)</t>
        </is>
      </c>
      <c r="E7" s="88" t="inlineStr">
        <is>
          <t>Friability Test (การทดสอบความกร่อน)</t>
        </is>
      </c>
      <c r="F7" s="88" t="inlineStr">
        <is>
          <t>Hardness Test (การทดสอบความแข็ง)</t>
        </is>
      </c>
      <c r="G7" s="88" t="inlineStr">
        <is>
          <t>Pyrogen Test (การทดสอบสารก่อไข้)</t>
        </is>
      </c>
      <c r="H7" s="88" t="inlineStr">
        <is>
          <t>Viscosity Test (การทดสอบความหนืด)</t>
        </is>
      </c>
      <c r="I7" s="100" t="n">
        <v>1</v>
      </c>
      <c r="J7" s="88" t="inlineStr">
        <is>
          <t>✅ คำตอบที่ถูกต้อง: ข้อ ก. Disintegration Test (การทดสอบเวลาการแตกกระจายตัว โดยกำหนดเวลาไม่เกิน 30 นาที)
💡 Background:
ตามเภสัชตำรับสมุนไพรไทย (THP) และ USP General Chapter &lt;701&gt; Disintegration:
ยาแคปซูลเปลือกแข็งบรรจุผงยาสมุนไพร ต้องผ่านการทดสอบ การแตกกระจายตัว (Disintegration Test) ในตัวกลางน้ำบริสุทธิ์ที่อุณหภูมิ 37.0 °C ± 2.0 °C โดยเปลือกแคปซูลและผงยาภายในต้องแตกตัวและผ่านตะแกรงสแตนเลสได้หมดภายในเวลา ไม่เกิน 30 นาที (Disintegration time ≤ 30 minutes)
🎯 ทำไมข้อนี้ถึงถูก:
ข้อ ก. ถูกต้อง เพราะ Disintegration test (≤ 30 นาที) เป็นการทดสอบทางกายภาพมาตรฐานของยาแคปซูลสมุนไพร
🔍 ข้ออื่นผิดเพราะอะไร:
📖 Guideline อ้างอิง:
Thai Herbal Pharmacopoeia (Herbal Capsules Testing) / USP &lt;701&gt;
📌 จุดจำก่อนสอบ:
แคปซูลสมุนไพร ตรวจ Disintegration Test ต้องแตกตัวภายในเวลา ไม่เกิน 30 นาที</t>
        </is>
      </c>
      <c r="K7" s="100" t="inlineStr">
        <is>
          <t>เภสัชตำรับสมุนไพรไทย (Thai Herbal Pharmacopoeia: Quality Control of Herbal Capsules) / USP &lt;701&gt;</t>
        </is>
      </c>
      <c r="L7" s="88" t="inlineStr">
        <is>
          <t>Herbal Products &amp; Standardization</t>
        </is>
      </c>
      <c r="M7" s="100" t="inlineStr">
        <is>
          <t>Product</t>
        </is>
      </c>
      <c r="N7" s="88" t="inlineStr">
        <is>
          <t>ข้อสอบจริง Product ปี 2562 ข้อ 2</t>
        </is>
      </c>
      <c r="O7" s="100" t="inlineStr">
        <is>
          <t>ข้อสอบจริง</t>
        </is>
      </c>
      <c r="P7" s="100" t="inlineStr">
        <is>
          <t>ปี 2562</t>
        </is>
      </c>
      <c r="Q7" s="100" t="n"/>
    </row>
    <row r="8" ht="409.6" customHeight="1" s="49">
      <c r="A8" s="100" t="n">
        <v>28</v>
      </c>
      <c r="B8" s="88" t="inlineStr">
        <is>
          <t>ในการเตรียมสารละลายไอโอดีนเข้มข้น (Strong Iodine Solution หรือ Lugol's Solution) ซึ่งมีส่วนประกอบของ Iodine 5% w/v และ Potassium Iodide (KI) 10% w/v เนื่องจากผลึกไอโอดีนละลายน้ำได้น้อยมาก (1 ส่วนในน้ำ 3,000 ส่วน) เทคนิคการเตรียมยาข้อใดถูกต้องตามหลักเภสัชกรรม</t>
        </is>
      </c>
      <c r="C8" s="100" t="n"/>
      <c r="D8" s="88" t="inlineStr">
        <is>
          <t>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t>
        </is>
      </c>
      <c r="E8" s="88" t="inlineStr">
        <is>
          <t>นำผลึก Iodine ไปต้มในน้ำเดือดจนละลายหมดแล้วจึงใส่ Potassium iodide</t>
        </is>
      </c>
      <c r="F8" s="88" t="inlineStr">
        <is>
          <t>บดผลึก Iodine ในน้ำที่อุณหภูมิห้องโดยตรงเป็นเวลานาน</t>
        </is>
      </c>
      <c r="G8" s="88" t="inlineStr">
        <is>
          <t>ใช้ตัวทำละลาย Ethanol 95% ละลาย Iodine โดยไม่ต้องใช้น้ำ</t>
        </is>
      </c>
      <c r="H8" s="88" t="inlineStr">
        <is>
          <t>เติมสารลดแรงตึงผิว Polysorbate 80 ปริมาณมากเพื่อละลายไอโอดีน</t>
        </is>
      </c>
      <c r="I8" s="100" t="n">
        <v>1</v>
      </c>
      <c r="J8" s="88" t="inlineStr">
        <is>
          <t>✅ คำตอบที่ถูกต้อง: ข้อ ก. 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
💡 Background:
หลักการเตรียม Lugol's Solution (Strong Iodine Solution USP):
- ไอโอดีน ($I_2$) ละลายน้ำได้น้อยมาก (1:3,000) แต่สามารถละลายได้ดีเยี่ยมในสารละลายไอโอไดด์ที่มีความเข้มข้นสูง โดยไอโอดีน ($I_2$) จะเข้าทำปฏิกิริยากับไอโอไดด์ไอออน ($I^-$) เกิดเป็นสารประกอบเชิงซ้อนไตรไอโอไดด์ไอออน ($I_3^-$ หรือ Polyiodide complex: $I_2 + I^- ightleftharpoons I_3^-$) ซึ่งละลายน้ำได้ดีมาก
- เทคนิคการเตรียม: ต้องละลาย Potassium Iodide (KI) ในน้ำปริมาณน้อยที่สุดก่อน (Concentrated KI solution) เพื่อให้ได้ความเข้มข้นของ $I^-$ สูงสุด จากนั้นจึงเทผลึก $I_2$ ลงไปคนจนละลายหมดอย่างรวดเร็ว แล้วจึงเติมน้ำปรับปริมาตรจนครบตามสูตร
🎯 ทำไมข้อนี้ถึงถูก:
ข้อ ก. ถูกต้อง เพราะอธิบายเทคนิคการเตรียม Lugol's Solution ผ่านการเกิดสารเชิงซ้อนไตรไอโอไดด์ได้อย่างถูกต้องตามหลักเภสัชกรรม
🔍 ข้ออื่นผิดเพราะอะไร:
📖 Guideline อ้างอิง:
USP-NF Monographs: Strong Iodine Solution / Ansel's Pharmaceutical Dosage Forms (Solutions)
📌 จุดจำก่อนสอบ:
Lugol's Solution = ละลาย KI ในน้ำน้อยๆ ก่อน -&gt; ใส่ Iodine กวนจนละลายเกิดสารเชิงซ้อน I3- -&gt; ปรับปริมาตรด้วยน้ำ</t>
        </is>
      </c>
      <c r="K8" s="100" t="inlineStr">
        <is>
          <t>USP-NF Official Monographs: Strong Iodine Solution (Lugol's Solution) / Ansel's Pharmaceutical Dosage Forms</t>
        </is>
      </c>
      <c r="L8" s="88" t="inlineStr">
        <is>
          <t>Herbal Products &amp; Standardization</t>
        </is>
      </c>
      <c r="M8" s="100" t="inlineStr">
        <is>
          <t>Product</t>
        </is>
      </c>
      <c r="N8" s="88" t="inlineStr">
        <is>
          <t>ข้อสอบจริง Product ปี 2562 ข้อ 3</t>
        </is>
      </c>
      <c r="O8" s="100" t="inlineStr">
        <is>
          <t>ข้อสอบจริง</t>
        </is>
      </c>
      <c r="P8" s="100" t="inlineStr">
        <is>
          <t>ปี 2562</t>
        </is>
      </c>
      <c r="Q8" s="100" t="n"/>
    </row>
    <row r="9" ht="409.6" customHeight="1" s="49">
      <c r="A9" s="100" t="n">
        <v>29</v>
      </c>
      <c r="B9" s="88" t="inlineStr">
        <is>
          <t>การหาปริมาณสารสำคัญออกฤทธิ์ (Quantitative Assay of Active Marker Compounds) ในสารสกัดสมุนไพรมาตรฐานตามเภสัชตำรับสมุนไพรไทย (Thai Herbal Pharmacopoeia: THP) เช่น การตรวจหาปริมาณ Curcuminoids ในขมิ้นชัน หรือ Andrographolide ในฟ้าทะลายโจร เทคนิคการวิเคราะห์เครื่องมือในข้อใดเป็นวิธีมาตรฐานหลักที่ระบุใน Monograph</t>
        </is>
      </c>
      <c r="C9" s="100" t="n"/>
      <c r="D9" s="88" t="inlineStr">
        <is>
          <t>High-Performance Liquid Chromatography (HPLC) โดยใช้ตัวตรวจวัด UV/Vis Detector</t>
        </is>
      </c>
      <c r="E9" s="88" t="inlineStr">
        <is>
          <t>Direct UV-Visible Spectrophotometry</t>
        </is>
      </c>
      <c r="F9" s="88" t="inlineStr">
        <is>
          <t>Polarimetry (การวัดมุมการหมุนของแสง)</t>
        </is>
      </c>
      <c r="G9" s="88" t="inlineStr">
        <is>
          <t>Fourier-Transform Infrared Spectroscopy (FT-IR)</t>
        </is>
      </c>
      <c r="H9" s="88" t="inlineStr">
        <is>
          <t>Nuclear Magnetic Resonance Spectroscopy (NMR)</t>
        </is>
      </c>
      <c r="I9" s="100" t="n">
        <v>1</v>
      </c>
      <c r="J9" s="88" t="inlineStr">
        <is>
          <t>✅ คำตอบที่ถูกต้อง: ข้อ ก. High-Performance Liquid Chromatography (HPLC) โดยใช้ตัวตรวจวัด UV/Vis Detector
💡 Background:
สารสกัดสมุนไพรมีองค์ประกอบทางเคมีที่ซับซ้อนมาก (Complex matrix) ซึ่งประกอบด้วยสารเคมีธรรมชาตินับร้อยชนิด การวิเคราะห์หาปริมาณสารสำคัญมาตรฐาน (Marker compounds เช่น Curcumin, Andrographolide, Rhinacanthin-C, Capsaicin, Derrisisoflavones) ในเภสัชตำรับสมุนไพรไทย (THP) และสากล จึงกำหนดให้ใช้เทคนิค High-Performance Liquid Chromatography (HPLC) ชนิด Reversed-phase (C18 column) ร่วมกับ UV/Vis Detector เนื่องจากเป็นเทคนิคที่มี ความจำเพาะเจาะจงสูง (High Specificity) สามารถแยกสารสำคัญออกจากสารปนเปื้อนและสิ่งรบกวนในสารสกัดได้อย่างแม่นยำ
🎯 ทำไมข้อนี้ถึงถูก:
ข้อ ก. ถูกต้อง เพราะ HPLC เป็นเครื่องมือมาตรฐานหลักที่ระบุในข้อกำหนดการหาปริมาณสารสำคัญของ THP Monograph
🔍 ข้ออื่นผิดเพราะอะไร:
📖 Guideline อ้างอิง:
Thai Herbal Pharmacopoeia: General Chapter on Chromatography (HPLC)
📌 จุดจำก่อนสอบ:
Assay สารสำคัญในสมุนไพร (THP) = Reversed-Phase HPLC with UV/Vis Detector</t>
        </is>
      </c>
      <c r="K9" s="100" t="inlineStr">
        <is>
          <t>เภสัชตำรับสมุนไพรไทย (Thai Herbal Pharmacopoeia - THP: Chromatographic Separation Techniques / General Notices)</t>
        </is>
      </c>
      <c r="L9" s="88" t="inlineStr">
        <is>
          <t>Herbal Products &amp; Standardization</t>
        </is>
      </c>
      <c r="M9" s="100" t="inlineStr">
        <is>
          <t>Product</t>
        </is>
      </c>
      <c r="N9" s="88" t="inlineStr">
        <is>
          <t>ข้อสอบจริง Product ปี 2562 ข้อ 3</t>
        </is>
      </c>
      <c r="O9" s="100" t="inlineStr">
        <is>
          <t>ข้อสอบจริง</t>
        </is>
      </c>
      <c r="P9" s="100" t="inlineStr">
        <is>
          <t>ปี 2562</t>
        </is>
      </c>
      <c r="Q9" s="100" t="n"/>
    </row>
    <row r="10" ht="409.6" customHeight="1" s="49">
      <c r="A10" s="100" t="n">
        <v>30</v>
      </c>
      <c r="B10" s="88" t="inlineStr">
        <is>
          <t>สารช่วยในตำรับยาพ่นสูดชนิดกำหนดขนาด (Metered-Dose Inhalers: MDI) ที่ทำหน้าที่สร้างแรงดันไอคงที่และทำหน้าที่เป็นตัวกลางพาตัวยาสำคัญเข้าสู่ทางเดินหายใจ คือข้อใด</t>
        </is>
      </c>
      <c r="C10" s="100" t="n"/>
      <c r="D10" s="88" t="inlineStr">
        <is>
          <t>Propellant (สารขับดัน เช่น Hydrofluoroalkane: HFA-134a)</t>
        </is>
      </c>
      <c r="E10" s="88" t="inlineStr">
        <is>
          <t>Glidant (สารช่วยการไหล)</t>
        </is>
      </c>
      <c r="F10" s="88" t="inlineStr">
        <is>
          <t>Co-solvent (ตัวทำละลายร่วม)</t>
        </is>
      </c>
      <c r="G10" s="88" t="inlineStr">
        <is>
          <t>Antioxidant (สารต้านออกซิเดชัน)</t>
        </is>
      </c>
      <c r="H10" s="88" t="inlineStr">
        <is>
          <t>Wetting agent (สารช่วยเปียก)</t>
        </is>
      </c>
      <c r="I10" s="100" t="n">
        <v>1</v>
      </c>
      <c r="J10" s="88" t="inlineStr">
        <is>
          <t>✅ คำตอบที่ถูกต้อง: ข้อ ก. Propellant (สารขับดัน เช่น Hydrofluoroalkane: HFA-134a)
💡 Background:
สารขับดัน (Propellant เช่น HFA-134a หรือ HFA-227) ทำหน้าที่สร้างแรงดันไอภายในกระป๋องเพื่อขับดันยาและทำหน้าที่เป็นของเหลวตัวกลางในระบบละอองลอย
🎯 ทำไมข้อนี้ถึงถูก:
ข้อ ก. ถูกต้อง เพราะ Propellant ทำหน้าที่สร้างแรงดันไอขับดันยาใน MDI
🔍 ข้ออื่นผิดเพราะอะไร:
📖 Guideline อ้างอิง:
USP-NF &lt;601&gt; Aerosols
📌 จุดจำก่อนสอบ:
MDI Propellant = HFA-134a สร้างแรงดันไอคงที่ขับดันยา</t>
        </is>
      </c>
      <c r="K10" s="100" t="inlineStr">
        <is>
          <t>USP-NF &lt;601&gt; Aerosols / Ansel's Dosage Forms</t>
        </is>
      </c>
      <c r="L10" s="88" t="inlineStr">
        <is>
          <t>Herbal Products &amp; Standardization</t>
        </is>
      </c>
      <c r="M10" s="100" t="inlineStr">
        <is>
          <t>Product</t>
        </is>
      </c>
      <c r="N10" s="88" t="inlineStr">
        <is>
          <t>ข้อสอบจริง Product ปี 2562 ข้อ 3</t>
        </is>
      </c>
      <c r="O10" s="100" t="inlineStr">
        <is>
          <t>ข้อสอบจริง</t>
        </is>
      </c>
      <c r="P10" s="100" t="inlineStr">
        <is>
          <t>ปี 2562</t>
        </is>
      </c>
      <c r="Q10" s="100" t="n"/>
    </row>
    <row r="11" ht="409.6" customHeight="1" s="49">
      <c r="A11" s="100" t="n">
        <v>31</v>
      </c>
      <c r="B11" s="88" t="inlineStr">
        <is>
          <t>หากต้องการตรวจสอบเอกลักษณ์ของผงสมุนไพรใบพญายอ (Clinacanthi Nutantis Folium) ด้วยกล้องจุลทรรศน์ โครงสร้างเนื้อเยื่อส่วนใดที่ยืนยันว่าเป็นส่วนใบแท้ตามมาตรฐานเภสัชตำรับสมุนไพรไทย</t>
        </is>
      </c>
      <c r="C11" s="100" t="n"/>
      <c r="D11" s="88" t="inlineStr">
        <is>
          <t>เซลล์พาลิเซด (Palisade mesophyll), ปากใบ (Diacytic Stomata), ขนพืช (Trichomes) และผลึกซิสโทลิท (Cystoliths)</t>
        </is>
      </c>
      <c r="E11" s="88" t="inlineStr">
        <is>
          <t>เนื้อเยื่อคอร์เทกซ์และท่อลำเลียงไซเลมขนาดใหญ่โดยไม่มีปากใบ</t>
        </is>
      </c>
      <c r="F11" s="88" t="inlineStr">
        <is>
          <t>เนื้อเยื่อคอร์กหนาแน่นและเซลล์สโตน</t>
        </is>
      </c>
      <c r="G11" s="88" t="inlineStr">
        <is>
          <t>เซลล์สเคอรีดและผลึกแคลเซียมออกซาเลตแบบราฟิด</t>
        </is>
      </c>
      <c r="H11" s="88" t="inlineStr">
        <is>
          <t>เซลล์เนื้อเยื่อเจริญแคมเบียม</t>
        </is>
      </c>
      <c r="I11" s="100" t="n">
        <v>1</v>
      </c>
      <c r="J11" s="88" t="inlineStr">
        <is>
          <t>✅ คำตอบที่ถูกต้อง: ข้อ ก. เซลล์พาลิเซด (Palisade mesophyll), ปากใบ (Diacytic Stomata), ขนพืช (Trichomes) และผลึกซิสโทลิท (Cystoliths)
💡 Background:
ผงใบพญายอมีลักษณะทางจุลทรรศน์ที่สำคัญคือ ปากใบชนิด Diacytic, เนื้อเยื่อ Palisade mesophyll, ขนพืชปลายแหลม และผลึกซิสโทลิท
🎯 ทำไมข้อนี้ถึงถูก:
ข้อ ก. ถูกต้อง เพราะเป็นโครงสร้างทางกายวิภาคศาสตร์ของใบพญายอแท้
🔍 ข้ออื่นผิดเพราะอะไร:
📖 Guideline อ้างอิง:
Thai Herbal Pharmacopoeia
📌 จุดจำก่อนสอบ:
ใบพญายอ = Palisade + Diacytic Stomata + Cystoliths</t>
        </is>
      </c>
      <c r="K11" s="100" t="inlineStr">
        <is>
          <t>Thai Herbal Pharmacopoeia: Clinacanthi Nutantis Folium</t>
        </is>
      </c>
      <c r="L11" s="88" t="inlineStr">
        <is>
          <t>Herbal Products &amp; Standardization</t>
        </is>
      </c>
      <c r="M11" s="100" t="inlineStr">
        <is>
          <t>Product</t>
        </is>
      </c>
      <c r="N11" s="88" t="inlineStr">
        <is>
          <t>ข้อสอบจริง Product ปี 2561 ข้อ 7</t>
        </is>
      </c>
      <c r="O11" s="100" t="inlineStr">
        <is>
          <t>ข้อสอบจริง</t>
        </is>
      </c>
      <c r="P11" s="100" t="inlineStr">
        <is>
          <t>ปี 2561</t>
        </is>
      </c>
      <c r="Q11" s="100" t="n"/>
    </row>
    <row r="12" ht="409.6" customHeight="1" s="49">
      <c r="A12" s="100" t="n">
        <v>32</v>
      </c>
      <c r="B12" s="88" t="inlineStr">
        <is>
          <t>แคปซูลฟ้าทะลายโจร (Andrographis paniculata Capsules) ตามเกณฑ์มาตรฐานเภสัชตำรับสมุนไพรไทย (Thai Herbal Pharmacopoeia) ต้องผ่านเกณฑ์การทดสอบทางกายภาพในข้อใด</t>
        </is>
      </c>
      <c r="C12" s="100" t="n"/>
      <c r="D12" s="88" t="inlineStr">
        <is>
          <t>การทดสอบเวลาการแตกกระจายตัว (Disintegration time ไม่เกิน 30 นาที)</t>
        </is>
      </c>
      <c r="E12" s="88" t="inlineStr">
        <is>
          <t>การทดสอบการละลาย (Dissolution test)</t>
        </is>
      </c>
      <c r="F12" s="88" t="inlineStr">
        <is>
          <t>การทดสอบสารก่อไข้ (Pyrogen limit)</t>
        </is>
      </c>
      <c r="G12" s="88" t="inlineStr">
        <is>
          <t>การทดสอบความหนืด (Viscosity test)</t>
        </is>
      </c>
      <c r="H12" s="88" t="inlineStr">
        <is>
          <t>การทดสอบความกร่อน (Friability test)</t>
        </is>
      </c>
      <c r="I12" s="100" t="n">
        <v>1</v>
      </c>
      <c r="J12" s="88" t="inlineStr">
        <is>
          <t>✅ คำตอบที่ถูกต้อง: ข้อ ก. การทดสอบเวลาการแตกกระจายตัว (Disintegration time ไม่เกิน 30 นาที)
💡 Background:
ตามมาตรฐาน THP ยาแคปซูลฟ้าทะลายโจรต้องผ่านการทดสอบ Disintegration time โดยแตกตัวในน้ำที่ 37 °C ภายในเวลาไม่เกิน 30 นาที
🎯 ทำไมข้อนี้ถึงถูก:
ข้อ ก. ถูกต้อง เพราะ Disintegration test (≤ 30 นาที) เป็นเกณฑ์ทางกายภาพมาตรฐานของแคปซูลสมุนไพร
🔍 ข้ออื่นผิดเพราะอะไร:
📖 Guideline อ้างอิง:
Thai Herbal Pharmacopoeia
📌 จุดจำก่อนสอบ:
แคปซูลฟ้าทะลายโจร = Disintegration time ≤ 30 นาที</t>
        </is>
      </c>
      <c r="K12" s="100" t="inlineStr">
        <is>
          <t>Thai Herbal Pharmacopoeia: Andrographis paniculata Capsules / USP &lt;701&gt;</t>
        </is>
      </c>
      <c r="L12" s="88" t="inlineStr">
        <is>
          <t>Herbal Products &amp; Standardization</t>
        </is>
      </c>
      <c r="M12" s="100" t="inlineStr">
        <is>
          <t>Product</t>
        </is>
      </c>
      <c r="N12" s="88" t="inlineStr">
        <is>
          <t>ข้อสอบจริง Product ปี 2559 ข้อ 20</t>
        </is>
      </c>
      <c r="O12" s="100" t="inlineStr">
        <is>
          <t>ข้อสอบจริง</t>
        </is>
      </c>
      <c r="P12" s="100" t="inlineStr">
        <is>
          <t>ปี 2559</t>
        </is>
      </c>
      <c r="Q12" s="100" t="n"/>
    </row>
    <row r="13" ht="409.6" customHeight="1" s="49">
      <c r="A13" s="62" t="n">
        <v>33</v>
      </c>
      <c r="B13" s="78" t="inlineStr">
        <is>
          <t>สมุนไพรในข้อใดลดระดับไขมันในเลือด</t>
        </is>
      </c>
      <c r="C13" s="62" t="inlineStr"/>
      <c r="D13" s="78" t="inlineStr">
        <is>
          <t>ดองดึง</t>
        </is>
      </c>
      <c r="E13" s="78" t="inlineStr">
        <is>
          <t>กระเทียม</t>
        </is>
      </c>
      <c r="F13" s="78" t="inlineStr">
        <is>
          <t>ขมิ้นชัน</t>
        </is>
      </c>
      <c r="G13" s="78" t="inlineStr">
        <is>
          <t>บอระเพ็ด</t>
        </is>
      </c>
      <c r="H13" s="78" t="inlineStr">
        <is>
          <t>เม็ดแมงลัก</t>
        </is>
      </c>
      <c r="I13" s="62" t="inlineStr">
        <is>
          <t>2</t>
        </is>
      </c>
      <c r="J13" s="78" t="inlineStr">
        <is>
          <t xml:space="preserve">✅ คำตอบที่ถูกต้อง: ข้อ ข. กระเทียม
🎯 ทำไมข้อนี้ถึงถูก:
🔍 ข้ออื่นผิดเพราะอะไร:
</t>
        </is>
      </c>
      <c r="K13" s="62" t="inlineStr"/>
      <c r="L13" s="78" t="inlineStr">
        <is>
          <t>Herbal Medicine</t>
        </is>
      </c>
      <c r="M13" s="62" t="inlineStr">
        <is>
          <t>Clinic</t>
        </is>
      </c>
      <c r="N13" s="78" t="inlineStr">
        <is>
          <t>[SOURCE: Pharma Plus เล่มม่วง 2 - ข้อสอบย้อนหลังปี 2558 วันที่ 2 ข้อ 22]</t>
        </is>
      </c>
      <c r="O13" s="62" t="inlineStr">
        <is>
          <t>ข้อสอบเก่า</t>
        </is>
      </c>
      <c r="P13" s="62" t="inlineStr">
        <is>
          <t>2558</t>
        </is>
      </c>
    </row>
    <row r="14" ht="24" customHeight="1" s="49">
      <c r="A14" s="62" t="n">
        <v>34</v>
      </c>
      <c r="B14" s="78" t="inlineStr">
        <is>
          <t>[กรณีศึกษา]
ชายอายุ 50 ปี มีอาการปวดข้อและกล้ามเนื้อ ปฏิเสธประวัติแพ้ยา
คำถาม: สมุนไพรใดสามารถบรรเทาอาการปวดได้</t>
        </is>
      </c>
      <c r="C14" s="62" t="inlineStr"/>
      <c r="D14" s="78" t="inlineStr">
        <is>
          <t>ประสะกะเพรา</t>
        </is>
      </c>
      <c r="E14" s="78" t="inlineStr">
        <is>
          <t>ยาผสมเถาวัลย์เปรียง</t>
        </is>
      </c>
      <c r="F14" s="78" t="inlineStr">
        <is>
          <t>ขิง</t>
        </is>
      </c>
      <c r="G14" s="78" t="inlineStr">
        <is>
          <t>พญาสัตบรรณ</t>
        </is>
      </c>
      <c r="H14" s="78" t="inlineStr">
        <is>
          <t>เหง้าข่า</t>
        </is>
      </c>
      <c r="I14" s="62" t="inlineStr">
        <is>
          <t>2</t>
        </is>
      </c>
      <c r="J14" s="78" t="inlineStr">
        <is>
          <t>✅ คำตอบที่ถูกต้อง: ข้อ ข. ยาผสมเถาวัลย์เปรียง
🎯 ทำไมข้อนี้ถึงถูก:
เถาวัลย์เปรียง (Derris scandens) มีสารออกฤทธิ์กลุ่ม isoflavonoid glycosides บรรจุในบัญชียาหลักแห่งชาติด้านสมุนไพร มีข้อบ่งใช้ในการบรรเทาอาการปวดกล้ามเนื้อและลดการอักเสบของระบบกล้ามเนื้อและกระดูก
🔍 ข้ออื่นผิดเพราะอะไร:
• • ข้อ ก.: ยาประสะกะเพรา มีข้อบ่งใช้บรรเทาอาการท้องอืด ท้องเฟ้อ จุกเสียด แน่นท้อง ทางระบบทางเดินอาหาร
• ข้อ ค.: ขิง มีข้อบ่งใช้เด่นในการบรรเทาอาการท้องอืด ขับลม และป้องกันอาการคลื่นไส้อาเจียนจากการเมารถเมาเรือ
• ข้อ ง.: พญาสัตบรรณ (เปลือกต้น) มีสรรพคุณแก้ไข้ แก้หวัด หรือขับลม ไม่ใช่ยาสมุนไพรหลักสำหรับแก้ปวดข้ออักเสบในบัญชียาหลัก
• ข้อ จ.: เหง้าข่า มีสรรพคุณเด่นในการขับลม บรรเทาอาการแน่นจุกเสียด หรือใช้ทาภายนอกรักษาโรคกลากเกลื้อน</t>
        </is>
      </c>
      <c r="K14" s="62" t="inlineStr"/>
      <c r="L14" s="78" t="inlineStr">
        <is>
          <t>Herbal Medicines in NLEM</t>
        </is>
      </c>
      <c r="M14" s="62" t="inlineStr">
        <is>
          <t>Product</t>
        </is>
      </c>
      <c r="N14" s="78" t="inlineStr">
        <is>
          <t>[SOURCE: Pharma Plus เล่มม่วง 2 - ข้อสอบย้อนหลัง PLE-CC1 ปี 2564 วันที่ 1 ข้อ 13]</t>
        </is>
      </c>
      <c r="O14" s="62" t="inlineStr">
        <is>
          <t>ข้อสอบเก่า</t>
        </is>
      </c>
      <c r="P14" s="62" t="inlineStr">
        <is>
          <t>2564</t>
        </is>
      </c>
    </row>
    <row r="15" ht="24" customHeight="1" s="49">
      <c r="A15" s="62" t="n">
        <v>35</v>
      </c>
      <c r="B15" s="78" t="inlineStr">
        <is>
          <t>[กรณีศึกษา]
ผู้ป่วยมีอาการหวัด เจ็บคอ ไปร้านยาเพื่อขอยาแก้ไอ
คำถาม: สมุนไพรใดไม่มีฤทธิ์หลักในการแก้ไอหรือขับเสมหะ</t>
        </is>
      </c>
      <c r="C15" s="62" t="inlineStr"/>
      <c r="D15" s="78" t="inlineStr">
        <is>
          <t>มะขามป้อม</t>
        </is>
      </c>
      <c r="E15" s="78" t="inlineStr">
        <is>
          <t>ชะเอมเทศ</t>
        </is>
      </c>
      <c r="F15" s="78" t="inlineStr">
        <is>
          <t>มะแว้ง</t>
        </is>
      </c>
      <c r="G15" s="78" t="inlineStr">
        <is>
          <t>ขิง</t>
        </is>
      </c>
      <c r="H15" s="78" t="inlineStr">
        <is>
          <t>ฟ้าทะลายโจร</t>
        </is>
      </c>
      <c r="I15" s="62" t="inlineStr">
        <is>
          <t>5</t>
        </is>
      </c>
      <c r="J15" s="78" t="inlineStr">
        <is>
          <t>✅ คำตอบที่ถูกต้อง: ข้อ จ. ฟ้าทะลายโจร
🎯 ทำไมข้อนี้ถึงถูก:
ฟ้าทะลายโจร (Andrographis paniculata) มีข้อบ่งใช้หลักในบัญชียาหลักแห่งชาติสำหรับแก้ไข้ บรรเทาอาการเจ็บคอ และบรรเทาอาการหวัด ไม่ได้จัดเป็นยาเด่นในกลุ่มยาบรรเทาอาการไอขับเสมหะโดยตรง
🔍 ข้ออื่นผิดเพราะอะไร:
• • ข้อ ก.: มะขามป้อม (Phyllanthus emblica) มีกรดอินทรีย์และวิตามินซีสูง ช่วยกระตุ้นการหลั่งน้ำลาย บรรเทาอาการไอ และขับเสมหะได้ดีมาก
• ข้อ ข.: ชะเอมเทศ (Glycyrrhiza glabra) มีสาร glycyrrhizin ช่วยเคลือบเยื่อบุคอ บรรเทาอาการระคายคอและขับเสมหะ
• ข้อ ค.: มะแว้งต้น/มะแว้งเครือ (Solanum spp.) มีสารสำคัญ solasodine บรรเทาอาการไอ ขับเสมหะ เป็นส่วนประกอบหลักในยาประสะมะแว้ง
• ข้อ ง.: ขิง (Zingiber officinale) มีสาร gingerol ช่วยขับลม บรรเทาอาการระคายเคืองในลำคอและลดอาการไอ</t>
        </is>
      </c>
      <c r="K15" s="62" t="inlineStr"/>
      <c r="L15" s="78" t="inlineStr">
        <is>
          <t>Herbal Medicines in NLEM</t>
        </is>
      </c>
      <c r="M15" s="62" t="inlineStr">
        <is>
          <t>Product</t>
        </is>
      </c>
      <c r="N15" s="78" t="inlineStr">
        <is>
          <t>[SOURCE: Pharma Plus เล่มม่วง 2 - ข้อสอบย้อนหลัง PLE-CC1 ปี 2564 วันที่ 1 ข้อ 26]</t>
        </is>
      </c>
      <c r="O15" s="62" t="inlineStr">
        <is>
          <t>ข้อสอบเก่า</t>
        </is>
      </c>
      <c r="P15" s="62" t="inlineStr">
        <is>
          <t>2564</t>
        </is>
      </c>
    </row>
    <row r="16" ht="24" customHeight="1" s="49">
      <c r="A16" s="62" t="n">
        <v>36</v>
      </c>
      <c r="B16" s="78" t="inlineStr">
        <is>
          <t>ตามงานสาธารณสุขมูลฐาน สมุนไพรใดใช้รักษาโรคผิวหนังที่เกิดจากเชื้อรา (กลาก เกลื้อน) ได้</t>
        </is>
      </c>
      <c r="C16" s="62" t="inlineStr"/>
      <c r="D16" s="78" t="inlineStr">
        <is>
          <t>พลู</t>
        </is>
      </c>
      <c r="E16" s="78" t="inlineStr">
        <is>
          <t>ทองพันชั่ง</t>
        </is>
      </c>
      <c r="F16" s="78" t="inlineStr">
        <is>
          <t>เปลือกมังคุด</t>
        </is>
      </c>
      <c r="G16" s="78" t="inlineStr">
        <is>
          <t>พญายอ</t>
        </is>
      </c>
      <c r="H16" s="78" t="inlineStr">
        <is>
          <t>ว่านหางจระเข้</t>
        </is>
      </c>
      <c r="I16" s="62" t="inlineStr">
        <is>
          <t>2</t>
        </is>
      </c>
      <c r="J16" s="78" t="inlineStr">
        <is>
          <t>✅ คำตอบที่ถูกต้อง: ข้อ ข. ทองพันชั่ง
🎯 ทำไมข้อนี้ถึงถูก:
ทองพันชั่ง (Rhinacanthus nasutus) มีสารสำคัญกลุ่ม naphthoquinone คือ rhinacanthin มีฤทธิ์ต้านเชื้อราเด่นชัด และได้รับการบรรจุในสาธารณสุขมูลฐานสำหรับรักษาโรคกลาก เกลื้อน
🔍 ข้ออื่นผิดเพราะอะไร:
• • ข้อ ก.: พลู (Piper betle) มีสาร eugenol และ chavicol เด่นด้านลดอาการคันจากลมพิษ หรือรักษาอาการผื่นคันจากแมลงสัตว์กัดต่อย
• ข้อ ค.: เปลือกมังคุด (Garcinia mangostana) มีสาร mangostin และ tannin ใช้สมานแผล รักษาแผลเรื้อรังและแผลติดเชื้อแบคทีเรีย
• ข้อ ง.: พญายอ หรือ เสลดพังพอนตัวเมีย (Clinacanthus nutans) ใช้รักษาโรคติดเชื้อไวรัส เช่น เริม และงูสวัด
• ข้อ จ.: ว่านหางจระเข้ (Aloe vera) ใช้วุ้นรักษาแผลไฟไหม้ น้ำร้อนลวก เพื่อเพิ่มความชุ่มชื้นและลดการอักเสบ</t>
        </is>
      </c>
      <c r="K16" s="62" t="inlineStr"/>
      <c r="L16" s="78" t="inlineStr">
        <is>
          <t>Primary Health Care Herbal Medicine</t>
        </is>
      </c>
      <c r="M16" s="62" t="inlineStr">
        <is>
          <t>Product</t>
        </is>
      </c>
      <c r="N16" s="78" t="inlineStr">
        <is>
          <t>[SOURCE: Pharma Plus เล่มม่วง 2 - ข้อสอบย้อนหลัง PLE-CC1 ปี 2564 วันที่ 1 ข้อ 30]</t>
        </is>
      </c>
      <c r="O16" s="62" t="inlineStr">
        <is>
          <t>ข้อสอบเก่า</t>
        </is>
      </c>
      <c r="P16" s="62" t="inlineStr">
        <is>
          <t>2564</t>
        </is>
      </c>
    </row>
    <row r="17" ht="24" customHeight="1" s="49">
      <c r="A17" s="62" t="n">
        <v>37</v>
      </c>
      <c r="B17" s="78" t="inlineStr">
        <is>
          <t>สารสำคัญที่มีสรรพคุณลดปวดในเจลพริกคือสารใด</t>
        </is>
      </c>
      <c r="C17" s="62" t="inlineStr"/>
      <c r="D17" s="78" t="inlineStr">
        <is>
          <t>Piperine</t>
        </is>
      </c>
      <c r="E17" s="78" t="inlineStr">
        <is>
          <t>Capsaicin</t>
        </is>
      </c>
      <c r="F17" s="78" t="inlineStr">
        <is>
          <t>Eugenol</t>
        </is>
      </c>
      <c r="G17" s="78" t="inlineStr">
        <is>
          <t>Volatile oil</t>
        </is>
      </c>
      <c r="H17" s="78" t="inlineStr">
        <is>
          <t>Curcuminoid</t>
        </is>
      </c>
      <c r="I17" s="62" t="inlineStr">
        <is>
          <t>2</t>
        </is>
      </c>
      <c r="J17" s="78" t="inlineStr">
        <is>
          <t>✅ คำตอบที่ถูกต้อง: ข้อ ข. Capsaicin
🎯 ทำไมข้อนี้ถึงถูก:
Capsaicin เป็นสารสำคัญที่สกัดได้จากพริก (Capsicum spp.) ออกฤทธิ์กระตุ้น TRPV1 receptor แล้วนำไปสู่การหมดไปของ substance P (depletion of substance P) จากปลายประสาท C-fiber ทำให้ระงับการส่งสัญญาณความเจ็บปวด
🔍 ข้ออื่นผิดเพราะอะไร:
• • ข้อ ก.: Piperine เป็นสารสำคัญที่พบในพริกไทย (Piper nigrum) มีสรรพคุณช่วยขับลมและเพิ่ม bioavailability ของยาอื่น ไม่ใช่สารสกัดหลักในเจลพริก
• ข้อ ค.: Eugenol เป็นสารสำคัญในน้ำมันกานพลู (clove oil) หรือใบพลู ใช้เป็นยาชาเฉพาะที่แก้ปวดฟัน
• ข้อ ง.: Volatile oil เป็นน้ำมันหอมระเหยทั่วไปในพืช ไม่ใช่ชื่อสารบริสุทธิ์ออกฤทธิ์จำเพาะของพริก
• ข้อ จ.: Curcuminoid เป็นสารสำคัญสีเหลืองที่พบในขมิ้นชัน (Curcuma longa) มีสรรพคุณขับลมและต้านการอักเสบ</t>
        </is>
      </c>
      <c r="K17" s="62" t="inlineStr"/>
      <c r="L17" s="78" t="inlineStr">
        <is>
          <t>Herbal Formulations</t>
        </is>
      </c>
      <c r="M17" s="62" t="inlineStr">
        <is>
          <t>Product</t>
        </is>
      </c>
      <c r="N17" s="78" t="inlineStr">
        <is>
          <t>[SOURCE: Pharma Plus เล่มม่วง 2 - ข้อสอบย้อนหลัง PLE-CC1 ปี 2564 วันที่ 1 ข้อ 43]</t>
        </is>
      </c>
      <c r="O17" s="62" t="inlineStr">
        <is>
          <t>ข้อสอบเก่า</t>
        </is>
      </c>
      <c r="P17" s="62" t="inlineStr">
        <is>
          <t>2564</t>
        </is>
      </c>
    </row>
    <row r="18" ht="24" customHeight="1" s="49">
      <c r="A18" s="62" t="n">
        <v>38</v>
      </c>
      <c r="B18" s="78" t="inlineStr">
        <is>
          <t>ยาสมุนไพรใดมีข้อบ่งใช้ในสูติ-นรีเวช บรรจุในบัญชียาหลักแห่งชาติ สามารถใช้ขับน้ำคาวปลาหรือแก้ประจำเดือนมาไม่ปกติในสตรีได้</t>
        </is>
      </c>
      <c r="C18" s="62" t="inlineStr"/>
      <c r="D18" s="78" t="inlineStr">
        <is>
          <t>ยาสหัสธารา</t>
        </is>
      </c>
      <c r="E18" s="78" t="inlineStr">
        <is>
          <t>ยาประสะกะเพรา</t>
        </is>
      </c>
      <c r="F18" s="78" t="inlineStr">
        <is>
          <t>ยาตรีผลา</t>
        </is>
      </c>
      <c r="G18" s="78" t="inlineStr">
        <is>
          <t>ยาไฟประลัยกัลป์</t>
        </is>
      </c>
      <c r="H18" s="78" t="inlineStr">
        <is>
          <t>ยาหอมอินทจักร์</t>
        </is>
      </c>
      <c r="I18" s="62" t="inlineStr">
        <is>
          <t>4</t>
        </is>
      </c>
      <c r="J18" s="78" t="inlineStr">
        <is>
          <t>✅ คำตอบที่ถูกต้อง: ข้อ ง. ยาไฟประลัยกัลป์
🎯 ทำไมข้อนี้ถึงถูก:
ยาไฟประลัยกัลป์ เป็นตำรับยาแผนไทยในบัญชียาหลักแห่งชาติกลุ่มสูติศาสตร์-นรีเวชวิทยา มีสรรพคุณช่วยขับน้ำคาวปลาในสตรีหลังคลอด และบรรเทาอาการประจำเดือนมาไม่สม่ำเสมอหรือประจำเดือนมาไม่ปกติ
🔍 ข้ออื่นผิดเพราะอะไร:
• • ข้อ ก.: ยาสหัสธารา มีข้อบ่งใช้ในการขับลมในเส้น แก้อาการปวดกล้ามเนื้อ มือชา เท้าชา ในกลุ่มโรคระบบกล้ามเนื้อและกระดูก
• ข้อ ข.: ยาประสะกะเพรา ใช้บรรเทาอาการท้องอืด ท้องเฟ้อ จุกเสียด แน่นท้อง ทางระบบทางเดินอาหาร
• ข้อ ค.: ยาตรีผลา ใช้บรรเทาอาการไอ ขับเสมหะ ปรับสมดุลธาตุ หรือเป็นยาระบายอ่อนๆ
• ข้อ จ.: ยาหอมอินทจักร์ ใช้แก้ลมบาดทะจิต แก้คลื่นไส้อาเจียน เวียนศีรษะ หน้ามืด ตาลาย ทางระบบไหลเวียนโลหิต</t>
        </is>
      </c>
      <c r="K18" s="62" t="inlineStr"/>
      <c r="L18" s="78" t="inlineStr">
        <is>
          <t>Thai Traditional Medicine in NLEM</t>
        </is>
      </c>
      <c r="M18" s="62" t="inlineStr">
        <is>
          <t>Product</t>
        </is>
      </c>
      <c r="N18" s="78" t="inlineStr">
        <is>
          <t>[SOURCE: Pharma Plus เล่มม่วง 2 - ข้อสอบย้อนหลัง PLE-CC1 ปี 2564 วันที่ 1 ข้อ 48]</t>
        </is>
      </c>
      <c r="O18" s="62" t="inlineStr">
        <is>
          <t>ข้อสอบเก่า</t>
        </is>
      </c>
      <c r="P18" s="62" t="inlineStr">
        <is>
          <t>2564</t>
        </is>
      </c>
    </row>
    <row r="19" ht="24" customHeight="1" s="49">
      <c r="A19" s="62" t="n">
        <v>39</v>
      </c>
      <c r="B19" s="78" t="inlineStr">
        <is>
          <t>[กรณีศึกษา]
การตรวจเอกลักษณ์ทางกายภาพของผงยาสมุนไพรส่วนใบ (powdered leaf drug examination) ภายใต้กล้องจุลทรรศน์
คำถาม: การตรวจผงยาสมุนไพรที่เป็นส่วนใบ (folium) ภายใต้กล้องจุลทรรศน์ ควรพบหรือไม่พบเนื้อเยื่อใด</t>
        </is>
      </c>
      <c r="C19" s="62" t="inlineStr"/>
      <c r="D19" s="78" t="inlineStr">
        <is>
          <t>ไม่พบ cork และ sclereid</t>
        </is>
      </c>
      <c r="E19" s="78" t="inlineStr">
        <is>
          <t>พบ stomata และ palisade mesophyll</t>
        </is>
      </c>
      <c r="F19" s="78" t="inlineStr">
        <is>
          <t>พบ stomata ไม่พบ palisade</t>
        </is>
      </c>
      <c r="G19" s="78" t="inlineStr">
        <is>
          <t>พบ cork และ stoma</t>
        </is>
      </c>
      <c r="H19" s="78" t="inlineStr">
        <is>
          <t>พบ sclereid และ cork</t>
        </is>
      </c>
      <c r="I19" s="62" t="inlineStr">
        <is>
          <t>2</t>
        </is>
      </c>
      <c r="J19" s="78" t="inlineStr">
        <is>
          <t>✅ คำตอบที่ถูกต้อง: ข้อ ข. พบ stomata และ palisade mesophyll
🎯 ทำไมข้อนี้ถึงถูก:
เนื้อเยื่อที่เป็นลักษณะเฉพาะสำคัญของโครงสร้างใบไม้ (folium) คือ ปากใบ (stomata) ที่ชั้น epidermis และ palisade mesophyll ซึ่งเป็นเซลล์รูปแท่งบรรจุคลอโรพลาสต์สำหรับสังเคราะห์แสง ดังนั้นเมื่อตรวจผงยาใบไม้จะต้องตรวจพบ stomata และ palisade
🔍 ข้ออื่นผิดเพราะอะไร:
• • ข้อ ก.: การระบุเพียงไม่พบ cork และ sclereid ไม่ใช่การระบุเอกลักษณ์ยืนยันทางบวก (positive diagnostic features) ของเนื้อเยื่อใบไม้
• ข้อ ค.: ผงยาที่เป็นใบไม้ต้องพบทั้ง stomata และ palisade mesophyll การระบุว่าไม่พบ palisade จึงผิดหลักกายวิภาคพืชศาสตร์
• ข้อ ง.: Cork เป็นเนื้อเยื่อเปลือกไม้ชั้นนอก (bark/stem) ไม่ใช่เนื้อเยื่อปกติของใบไม้
• ข้อ จ.: Sclereid และ cork เป็นลักษณะเด่นของเปลือกไม้ (bark) หรือเปลือกผลเมล็ดแข็ง ไม่ใช่ลักษณะเด่นของใบไม้</t>
        </is>
      </c>
      <c r="K19" s="62" t="inlineStr"/>
      <c r="L19" s="78" t="inlineStr">
        <is>
          <t>Pharmacognosy and Plant Anatomy</t>
        </is>
      </c>
      <c r="M19" s="62" t="inlineStr">
        <is>
          <t>Product</t>
        </is>
      </c>
      <c r="N19" s="78" t="inlineStr">
        <is>
          <t>[SOURCE: Pharma Plus เล่มม่วง 2 - ข้อสอบย้อนหลัง PLE-CC1 ปี 2564 วันที่ 1 ข้อ 49]</t>
        </is>
      </c>
      <c r="O19" s="62" t="inlineStr">
        <is>
          <t>ข้อสอบเก่า</t>
        </is>
      </c>
      <c r="P19" s="62" t="inlineStr">
        <is>
          <t>2564</t>
        </is>
      </c>
    </row>
    <row r="20" ht="24" customHeight="1" s="49">
      <c r="A20" s="62" t="n">
        <v>40</v>
      </c>
      <c r="B20" s="78" t="inlineStr">
        <is>
          <t>[กรณีศึกษา การติดเชื้อพยาธิเส้นด้าย (Enterobius vermicularis)]
พยาธิ Enterobius vermicularis ทำ scotch tape แล้วเจอไข่ เด็กอายุ 4 ขวบ คันทวาร ใช้สกอตเทปเทคนิค
คำถาม: สมุนไพรที่ใช้ในการขับพยาธิ</t>
        </is>
      </c>
      <c r="C20" s="62" t="inlineStr"/>
      <c r="D20" s="78" t="inlineStr">
        <is>
          <t>น้ำมันมะพร้าว</t>
        </is>
      </c>
      <c r="E20" s="78" t="inlineStr">
        <is>
          <t>ใบตำลึง</t>
        </is>
      </c>
      <c r="F20" s="78" t="inlineStr">
        <is>
          <t>เปลือกมังคุด</t>
        </is>
      </c>
      <c r="G20" s="78" t="inlineStr">
        <is>
          <t>เมล็ดฟักทอง</t>
        </is>
      </c>
      <c r="H20" s="78" t="inlineStr">
        <is>
          <t>ผลแก่แมงลัก</t>
        </is>
      </c>
      <c r="I20" s="62" t="inlineStr">
        <is>
          <t>4</t>
        </is>
      </c>
      <c r="J20" s="78" t="inlineStr">
        <is>
          <t>✅ คำตอบที่ถูกต้อง: ข้อ ง. เมล็ดฟักทอง
🎯 ทำไมข้อนี้ถึงถูก: เมล็ดฟักทอง (pumpkin seeds จาก Cucurbita moschata) มีสารสำคัญคือ cucurbitine ซึ่งเป็นกรดอะมิโนที่มีฤทธิ์ขับพยาธิ (anthelmintic activity) โดยเฉพาะพยาธิตัวตืด (tapeworm) และพยาธิไส้เดือน พยาธิเส้นด้าย (Enterobius vermicularis) โดยออกฤทธิ์ทำให้พยาธิเป็นอัมพาตชั่วคราว จึงหลุดออกจากผนังลำไส้และถูกขับถ่ายออกมาได้ง่าย
🔍 ข้ออื่นผิดเพราะอะไร:
• ข้อ ก.: น้ำมันมะพร้าว มีกรดไขมันอิ่มตัวสายปานกลาง (medium-chain triglycerides) นิยมใช้บำรุงผิว ให้ความชุ่มชื้น หรือเป็นน้ำมันพื้นฐานในตำรับ ไม่ได้มีฤทธิ์ขับพยาธิลำไส้
• ข้อ ข.: ใบตำลึง มีสรรพคุณตามภูมิปัญญาพื้นบ้านในการดับพิษร้อน ถอนพิษไข้ รักษาผื่นคัน แมลงสัตว์กัดต่อย ไม่มีฤทธิ์ขับพยาธิ
• ข้อ ค.: เปลือกมังคุด มีสารกลุ่มแซนโทน (xanthones) เช่น alpha-mangostin และแทนนิน (tannins) มีฤทธิ์สมานแผล ต้านเชื้อแบคทีเรีย และต้านการอักเสบ ไม่ใช้ขับพยาธิ
• ข้อ จ.: ผลแก่หรือเมล็ดแมงลัก มีสารเมือก (mucilage) พองตัวในน้ำได้มาก ใช้เป็นยาระบายเพิ่มกากอาหาร (bulk-forming laxative) บรรเทาอาการท้องผูก ไม่มีฤทธิ์ฆ่าหรือขับพยาธิโดยตรง</t>
        </is>
      </c>
      <c r="K20" s="62" t="inlineStr"/>
      <c r="L20" s="78" t="inlineStr">
        <is>
          <t>Anthelmintic herbs</t>
        </is>
      </c>
      <c r="M20" s="62" t="inlineStr">
        <is>
          <t>Product</t>
        </is>
      </c>
      <c r="N20" s="78" t="inlineStr">
        <is>
          <t>[SOURCE: Pharma Plus เล่มม่วง 2 - ข้อสอบย้อนหลัง PLE-CC1 ปี 2564 วันที่ 1 ข้อ 54]</t>
        </is>
      </c>
      <c r="O20" s="62" t="inlineStr">
        <is>
          <t>ข้อสอบเก่า</t>
        </is>
      </c>
      <c r="P20" s="62" t="inlineStr">
        <is>
          <t>2564</t>
        </is>
      </c>
    </row>
    <row r="21" ht="24" customHeight="1" s="49">
      <c r="A21" s="62" t="n">
        <v>41</v>
      </c>
      <c r="B21" s="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เภสัชกรแนะนำสมุนไพรในบัญชียาหลักและสาธารณสุขมูลฐานเพื่อแก้ขัดเบาสำหรับอาการดังกล่าวตัวใด</t>
        </is>
      </c>
      <c r="C21" s="62" t="inlineStr"/>
      <c r="D21" s="78" t="inlineStr">
        <is>
          <t>กระเจี๊ยบแดง</t>
        </is>
      </c>
      <c r="E21" s="78" t="inlineStr">
        <is>
          <t>ช้าพลู</t>
        </is>
      </c>
      <c r="F21" s="78" t="inlineStr">
        <is>
          <t>รางจืด</t>
        </is>
      </c>
      <c r="G21" s="78" t="inlineStr">
        <is>
          <t>ฟ้าทะลายโจร</t>
        </is>
      </c>
      <c r="H21" s="78" t="inlineStr">
        <is>
          <t>หญ้าปักกิ่ง</t>
        </is>
      </c>
      <c r="I21" s="62" t="inlineStr">
        <is>
          <t>1</t>
        </is>
      </c>
      <c r="J21" s="78" t="inlineStr">
        <is>
          <t>✅ คำตอบที่ถูกต้อง: ข้อ ก. กระเจี๊ยบแดง
🎯 ทำไมข้อนี้ถึงถูก: ดอกกระเจี๊ยบแดง (Hibiscus sabdariffa) มีการบรรจุอยู่ในบัญชียาหลักแห่งชาติด้านสมุนไพร และงานสาธารณสุขมูลฐาน โดยมีข้อบ่งใช้แก้อาการขัดเบา ขับปัสสาวะ (diuretic) และป้องกัน/บรรเทาอาการของโรคระบบทางเดินปัสสาวะอักเสบส่วนล่างเนื่องจากมีสารกลุ่ม anthocyanins และ organic acids ช่วยปรับสภาวะและลดการเกาะติดของเชื้อแบคทีเรีย
🔍 ข้ออื่นผิดเพราะอะไร:
• ข้อ ข.: ชะพลู (Piper sarmentosum) ใช้รักษาโรคเบาหวาน ขับเสมหะ บำรุงธาตุ หรือขับลมในระบบทางเดินอาหาร ไม่มีข้อบ่งใช้แก้ขัดเบาในบัญชียาหลัก
• ข้อ ค.: รางจืด (Thunbergia laurifolia) มีข้อบ่งใช้ในการถอนพิษสารเคมี ยาฆ่าแมลง พิษไข้ หรือต้านการอักเสบ
• ข้อ ง.: ฟ้าทะลายโจร (Andrographis paniculata) มีข้อบ่งใช้บรรเทาอาการไข้หวัด เจ็บคอ และท้องเสียชนิดไม่ติดเชื้อ
• ข้อ จ.: หญ้าปักกิ่ง (Murdannia loriformis) มีสรรพคุณตามภูมิปัญญาช่วยปรับระบบภูมิคุ้มกัน ดับพิษร้อน ไม่มีข้อบ่งใช้หลักในการแก้ขัดเบา</t>
        </is>
      </c>
      <c r="K21" s="62" t="inlineStr"/>
      <c r="L21" s="78" t="inlineStr">
        <is>
          <t>Herbal medicine for urinary symptoms</t>
        </is>
      </c>
      <c r="M21" s="62" t="inlineStr">
        <is>
          <t>Product</t>
        </is>
      </c>
      <c r="N21" s="78" t="inlineStr">
        <is>
          <t>[SOURCE: Pharma Plus เล่มม่วง 2 - ข้อสอบย้อนหลัง PLE-CC1 ปี 2564 วันที่ 1 ข้อ 63]</t>
        </is>
      </c>
      <c r="O21" s="62" t="inlineStr">
        <is>
          <t>ข้อสอบเก่า</t>
        </is>
      </c>
      <c r="P21" s="62" t="inlineStr">
        <is>
          <t>2564</t>
        </is>
      </c>
    </row>
    <row r="22" ht="24" customHeight="1" s="49">
      <c r="A22" s="62" t="n">
        <v>42</v>
      </c>
      <c r="B22" s="78" t="inlineStr">
        <is>
          <t>ยาสมุนไพรใดแก้พิษแมลงสัตว์กัดต่อย</t>
        </is>
      </c>
      <c r="C22" s="62" t="inlineStr"/>
      <c r="D22" s="78" t="inlineStr">
        <is>
          <t>ว่านหางจระเข้</t>
        </is>
      </c>
      <c r="E22" s="78" t="inlineStr">
        <is>
          <t>พญายอ</t>
        </is>
      </c>
      <c r="F22" s="78" t="inlineStr">
        <is>
          <t>เปลือกมังคุด</t>
        </is>
      </c>
      <c r="G22" s="78" t="inlineStr">
        <is>
          <t>ขมิ้นชัน</t>
        </is>
      </c>
      <c r="H22" s="78" t="inlineStr">
        <is>
          <t>เจ้าไพล บางนา</t>
        </is>
      </c>
      <c r="I22" s="62" t="inlineStr">
        <is>
          <t>2</t>
        </is>
      </c>
      <c r="J22" s="78" t="inlineStr">
        <is>
          <t>✅ คำตอบที่ถูกต้อง: ข้อ ข. พญายอ
🎯 ทำไมข้อนี้ถึงถูก: พญายอ (เสลดพังพอนตัวเมีย - Clinacanthus nutans) ได้รับการบรรจุในบัญชียาหลักแห่งชาติด้านสมุนไพร โดยมีข้อบ่งใช้ภายนอกในการบรรเทาอาการอักเสบ ปวด บวม จากแมลงสัตว์กัดต่อย และรักษาแผลจากโรคเริมหรืองูสวัด
🔍 ข้ออื่นผิดเพราะอะไร:
• ข้อ ก.: ว่านหางจระเข้ (Aloe vera) มีข้อบ่งใช้ในการรักษาแผลไฟไหม้ น้ำร้อนลวก และให้ความชุ่มชื้นแก่ผิวหนัง
• ข้อ ค.: เปลือกมังคุด (Garcinia mangostana) มีข้อบ่งใช้ในการรักษาแผลสด แผลเรื้อรัง ต้านเชื้อแบคทีเรีย และสมานแผล
• ข้อ ง.: ขมิ้นชัน (Curcuma longa) มีข้อบ่งใช้รับประทานขับลม บรรเทาอาการท้องอืด ท้องเฟ้อ แน่นจุกเสียด
• ข้อ จ.: ไพล (Zingiber montanum) มีข้อบ่งใช้บรรเทาอาการปวดเมื่อยกล้ามเนื้อ เคล็ดขัดยอก ฟกช้ำ</t>
        </is>
      </c>
      <c r="K22" s="62" t="inlineStr"/>
      <c r="L22" s="78" t="inlineStr">
        <is>
          <t>Herbal Medicine</t>
        </is>
      </c>
      <c r="M22" s="62" t="inlineStr">
        <is>
          <t>Product</t>
        </is>
      </c>
      <c r="N22" s="78" t="inlineStr">
        <is>
          <t>[SOURCE: Pharma Plus เล่มม่วง 2 - ข้อสอบย้อนหลัง PLE-CC1 ปี 2564 วันที่ 1 ข้อ 103]</t>
        </is>
      </c>
      <c r="O22" s="62" t="inlineStr">
        <is>
          <t>ข้อสอบเก่า</t>
        </is>
      </c>
      <c r="P22" s="62" t="inlineStr">
        <is>
          <t>2564</t>
        </is>
      </c>
    </row>
    <row r="23" ht="24" customHeight="1" s="49">
      <c r="A23" s="62" t="n">
        <v>43</v>
      </c>
      <c r="B23" s="78" t="inlineStr">
        <is>
          <t>[สมุนไพรในงานสาธารณสุขมูลฐานและบัญชียาหลักแห่งชาติ]
การเลือกใช้ผลิตภัณฑ์ยาสมุนไพรสำหรับทารักษาโรคติดเชื้อราบนผิวหนัง
คำถาม: ตำรับสมุนไพรใดสามารถใช้รักษาเชื้อราได้</t>
        </is>
      </c>
      <c r="C23" s="62" t="inlineStr"/>
      <c r="D23" s="78" t="inlineStr">
        <is>
          <t>ทิงเจอร์พลู</t>
        </is>
      </c>
      <c r="E23" s="78" t="inlineStr">
        <is>
          <t>ทิงเจอร์เสลดพังพอน</t>
        </is>
      </c>
      <c r="F23" s="78" t="inlineStr">
        <is>
          <t>ครีมมะหาด</t>
        </is>
      </c>
      <c r="G23" s="78" t="inlineStr">
        <is>
          <t>ทิงเจอร์ทองพันชั่ง</t>
        </is>
      </c>
      <c r="H23" s="78" t="inlineStr">
        <is>
          <t>ครีมผักบุ้งทะเล</t>
        </is>
      </c>
      <c r="I23" s="62" t="inlineStr">
        <is>
          <t>4</t>
        </is>
      </c>
      <c r="J23" s="78" t="inlineStr">
        <is>
          <t>✅ คำตอบที่ถูกต้อง: ข้อ ง. ทิงเจอร์ทองพันชั่ง
🎯 ทำไมข้อนี้ถึงถูก:
ทิงเจอร์ทองพันชั่ง (Rhinacanthus nasutus) สกัดจากใบหรือรากทองพันชั่ง ซึ่งมีสารสำคัญกลุ่ม naphthoquinones คือ rhinacanthin-C มีฤทธิ์ต้านเชื้อราบนผิวหนังเด่นชัด (dermatophytes, Tinea spp.) ได้รับการบรรจุในบัญชียาหลักแห่งชาติสำหรับรักษาโรคกลาก เกลื้อน และเชื้อราที่ผิวหนัง
🔍 ข้ออื่นผิดเพราะอะไร:
• ข้อ ก. ทิงเจอร์พลู: มีสารสำคัญคือ eugenol มีฤทธิ์แก้คัน บรรเทาอาการลมพิษ ผื่นคันจากแมลงสัตว์กัดต่อย ไม่ใช่ข้อบ่งใช้หลักสำหรับเชื้อราบนผิวหนัง
• ข้อ ข. ทิงเจอร์เสลดพังพอน: สารสกัดจากพญายอ (เสลดพังพอนตัวเมีย) มีฤทธิ์ต้านไวรัส ใช้รักษาโรคเริม (Herpes simplex) และงูสวัด (Herpes zoster)
• ข้อ ค. ครีมมะหาด: สาร oxyresveratrol จากมะหาดมีฤทธิ์ยับยั้งเอนไซม์ tyrosinase ใช้เป็น whitening agent ลดฝ้า กระ จุดด่างดำ ไม่ใช่ยาต้านเชื้อรา
• ข้อ จ. ครีมผักบุ้งทะเล: ใช้บรรเทาอาการแพ้ ผื่นคัน และแก้พิษจากแมงกะพรุนไฟ</t>
        </is>
      </c>
      <c r="K23" s="62" t="inlineStr"/>
      <c r="L23" s="78" t="inlineStr">
        <is>
          <t>Herbal Medicine</t>
        </is>
      </c>
      <c r="M23" s="62" t="inlineStr">
        <is>
          <t>Product</t>
        </is>
      </c>
      <c r="N23" s="78" t="inlineStr">
        <is>
          <t>[SOURCE: Pharma Plus เล่มม่วง 2 - ข้อสอบย้อนหลัง PLE-CC1 ปี 2564 วันที่ 2 ข้อ 23]</t>
        </is>
      </c>
      <c r="O23" s="62" t="inlineStr">
        <is>
          <t>ข้อสอบเก่า</t>
        </is>
      </c>
      <c r="P23" s="62" t="inlineStr">
        <is>
          <t>2564</t>
        </is>
      </c>
    </row>
    <row r="24" ht="24" customHeight="1" s="49">
      <c r="A24" s="62" t="n">
        <v>44</v>
      </c>
      <c r="B24" s="78" t="inlineStr">
        <is>
          <t>[สมุนไพรช่วยเลิกบุหรี่ในบัญชียาหลักแห่งชาติ]
การเลือกใช้ยาสมุนไพรในระบบบริการสุขภาพปฐมภูมิเพื่อช่วยบำบัดผู้ติดบุหรี่
คำถาม: สมุนไพรมีสรรพคุณช่วยเลิกบุหรี่</t>
        </is>
      </c>
      <c r="C24" s="62" t="inlineStr"/>
      <c r="D24" s="78" t="inlineStr">
        <is>
          <t>หญ้าหนวดแมว</t>
        </is>
      </c>
      <c r="E24" s="78" t="inlineStr">
        <is>
          <t>รางจืด</t>
        </is>
      </c>
      <c r="F24" s="78" t="inlineStr">
        <is>
          <t>กระเจี๊ยบแดง</t>
        </is>
      </c>
      <c r="G24" s="78" t="inlineStr">
        <is>
          <t>หญ้าดอกขาว</t>
        </is>
      </c>
      <c r="H24" s="78" t="inlineStr">
        <is>
          <t>ขิง</t>
        </is>
      </c>
      <c r="I24" s="62" t="inlineStr">
        <is>
          <t>4</t>
        </is>
      </c>
      <c r="J24" s="78" t="inlineStr">
        <is>
          <t>✅ คำตอบที่ถูกต้อง: ข้อ ง. หญ้าดอกขาว
🎯 ทำไมข้อนี้ถึงถูก:
หญ้าดอกขาว (หมอน้อย หรือ Vernonia cinerea (L.) Less.) มีสารสำคัญคือ potassium nitrate และ flavonoids ซึ่งทำให้ต่อมรับรสบนลิ้นชา รู้สึกฝาดเฝื่อน และทำให้รสชาติของบุหรี่เปลี่ยนไป ไม่อยากสูบบุหรี่ ได้รับการบรรจุในบัญชียาหลักแห่งชาติด้านสมุนไพรเพื่อช่วยลดความอยากบุหรี่
🔍 ข้ออื่นผิดเพราะอะไร:
• ข้อ ก. หญ้าหนวดแมว: มีฤทธิ์ขับปัสสาวะและขับกรดยูริก ใช้รักษาโรคนิ่วในทางเดินปัสสาวะ ไม่ใช่ยาเลิกบุหรี่
• ข้อ ข. รางจืด: มีสรรพคุณเด่นด้านการล้างพิษ ถอนพิษยาฆ่าแมลงและสารเคมี
• ข้อ ค. กระเจี๊ยบแดง: มีฤทธิ์ขับปัสสาวะ ลดความดันโลหิต และลดไขมันในเลือด
• ข้อ จ. ขิง: มีสรรพคุณขับลม แก้อาเจียน คลื่นไส้ เมารถเมาเรือ</t>
        </is>
      </c>
      <c r="K24" s="62" t="inlineStr"/>
      <c r="L24" s="78" t="inlineStr">
        <is>
          <t>Herbal Medicine</t>
        </is>
      </c>
      <c r="M24" s="62" t="inlineStr">
        <is>
          <t>Product</t>
        </is>
      </c>
      <c r="N24" s="78" t="inlineStr">
        <is>
          <t>[SOURCE: Pharma Plus เล่มม่วง 2 - ข้อสอบย้อนหลัง PLE-CC1 ปี 2564 วันที่ 2 ข้อ 43]</t>
        </is>
      </c>
      <c r="O24" s="62" t="inlineStr">
        <is>
          <t>ข้อสอบเก่า</t>
        </is>
      </c>
      <c r="P24" s="62" t="inlineStr">
        <is>
          <t>2564</t>
        </is>
      </c>
    </row>
    <row r="25" ht="28" customHeight="1" s="49">
      <c r="A25" s="62" t="n">
        <v>45</v>
      </c>
      <c r="B25" s="78" t="inlineStr">
        <is>
          <t>สมุนไพรในใดมีหลักฐานเชิงช่วยลดระดับน้ำตาลได้</t>
        </is>
      </c>
      <c r="C25" s="78" t="inlineStr"/>
      <c r="D25" s="78" t="inlineStr">
        <is>
          <t>ดอกแค</t>
        </is>
      </c>
      <c r="E25" s="78" t="inlineStr">
        <is>
          <t>ขี้เหล็ก</t>
        </is>
      </c>
      <c r="F25" s="78" t="inlineStr">
        <is>
          <t>มะระขี้นก</t>
        </is>
      </c>
      <c r="G25" s="78" t="inlineStr">
        <is>
          <t>ทองพันชั่ง</t>
        </is>
      </c>
      <c r="H25" s="78" t="inlineStr">
        <is>
          <t>ฟ้าทะลายโจร</t>
        </is>
      </c>
      <c r="I25" s="62" t="inlineStr">
        <is>
          <t>3</t>
        </is>
      </c>
      <c r="J25" s="78" t="inlineStr">
        <is>
          <t>✅ คำตอบที่ถูกต้อง: ข้อ ค. มะระขี้นก
🎯 ทำไมข้อนี้ถึงถูก:
มะระขี้นก (Momordica charantia) มีสารสำคัญกลุ่ม charantin, vicine และ polypeptide-p ซึ่งมีหลักฐานเชิงประจักษ์ทางคลินิกว่าช่วยกระตุ้นการหลั่งอินซูลินและลดระดับน้ำตาลในเลือดได้
🔍 ข้ออื่นผิดเพราะอะไร:
• ข้อ ก.: ดอกแค นิยมใช้เป็นผักพื้นบ้านและแก้ไข้หัวลม ไม่มีหลักฐานทางคลินิกรองรับฤทธิ์ลดน้ำตาลในเลือด
• ข้อ ข.: ขี้เหล็ก (Senna siamea) มีสาร barakol มีฤทธิ์ช่วยให้นอนหลับและคลายกังวล แต่มีพิษต่อตับ ไม่ได้ใช้ลดน้ำตาล
• ข้อ ง.: ทองพันชั่ง (Rhinacanthus nasutus) สารสำคัญคือ rhinacanthin ใช้รักษาโรคผิวหนังจากเชื้อรา
• ข้อ จ.: ฟ้าทะลายโจร (Andrographis paniculata) มีสาร andrographolide ใช้บรรเทาอาการของโรคหวัดและเจ็บคอ</t>
        </is>
      </c>
      <c r="K25" s="78" t="inlineStr">
        <is>
          <t>Herbal Medicine in Diabetes</t>
        </is>
      </c>
      <c r="L25" s="78" t="inlineStr">
        <is>
          <t>Momordica charantia (Bitter Gourd) Hypoglycemic Effect</t>
        </is>
      </c>
      <c r="M25" s="62" t="inlineStr">
        <is>
          <t>ปานกลาง</t>
        </is>
      </c>
      <c r="N25" s="62" t="inlineStr">
        <is>
          <t>ข้อสอบเก่า</t>
        </is>
      </c>
      <c r="O25" s="78" t="inlineStr">
        <is>
          <t>[SOURCE: Pharma Plus เล่มม่วง 2 - ข้อสอบย้อนหลัง PLE-CC1 ปี 2565 ข้อ 56]</t>
        </is>
      </c>
      <c r="P25" s="62" t="n">
        <v>2565</v>
      </c>
    </row>
    <row r="26" ht="409.6" customHeight="1" s="49"/>
    <row r="27" ht="409.6" customHeight="1" s="49"/>
    <row r="28" ht="409.6" customHeight="1" s="49"/>
    <row r="29" ht="409.6" customHeight="1" s="49"/>
    <row r="30" ht="409.6" customHeight="1" s="49"/>
    <row r="31" ht="409.6" customHeight="1" s="49"/>
    <row r="32" ht="409.6" customHeight="1" s="49"/>
    <row r="33" ht="409.6" customHeight="1" s="49"/>
    <row r="34" ht="409.6" customHeight="1" s="49"/>
    <row r="35" ht="24" customHeight="1" s="49"/>
  </sheetData>
  <mergeCells count="1">
    <mergeCell ref="A1:F1"/>
  </mergeCells>
  <pageMargins left="0.75" right="0.75" top="1" bottom="1" header="0.5" footer="0.5"/>
</worksheet>
</file>

<file path=xl/worksheets/sheet32.xml><?xml version="1.0" encoding="utf-8"?>
<worksheet xmlns="http://schemas.openxmlformats.org/spreadsheetml/2006/main">
  <sheetPr>
    <outlinePr summaryBelow="0" summaryRight="0"/>
    <pageSetUpPr/>
  </sheetPr>
  <dimension ref="A1:Q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51" t="inlineStr">
        <is>
          <t>Filter หมวด/Subtopic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row>
    <row r="3" ht="409.6" customHeight="1" s="49"/>
  </sheetData>
  <mergeCells count="1">
    <mergeCell ref="A1:F1"/>
  </mergeCells>
  <pageMargins left="0.75" right="0.75" top="1" bottom="1" header="0.5" footer="0.5"/>
</worksheet>
</file>

<file path=xl/worksheets/sheet33.xml><?xml version="1.0" encoding="utf-8"?>
<worksheet xmlns="http://schemas.openxmlformats.org/spreadsheetml/2006/main">
  <sheetPr>
    <tabColor rgb="FFD85926"/>
    <outlinePr summaryBelow="0" summaryRight="0"/>
    <pageSetUpPr/>
  </sheetPr>
  <dimension ref="A1:Q10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64.8" customHeight="1" s="49">
      <c r="A2" s="126" t="inlineStr">
        <is>
          <t>ข้อที่</t>
        </is>
      </c>
      <c r="B2" s="153" t="inlineStr">
        <is>
          <t>คำถาม</t>
        </is>
      </c>
      <c r="C2" s="126" t="inlineStr">
        <is>
          <t>รูปถาม</t>
        </is>
      </c>
      <c r="D2" s="153" t="inlineStr">
        <is>
          <t>ตัวเลือก 1</t>
        </is>
      </c>
      <c r="E2" s="153" t="inlineStr">
        <is>
          <t>ตัวเลือก 2</t>
        </is>
      </c>
      <c r="F2" s="153" t="inlineStr">
        <is>
          <t>ตัวเลือก 3</t>
        </is>
      </c>
      <c r="G2" s="153" t="inlineStr">
        <is>
          <t>ตัวเลือก 4</t>
        </is>
      </c>
      <c r="H2" s="153" t="inlineStr">
        <is>
          <t>ตัวเลือก 5</t>
        </is>
      </c>
      <c r="I2" s="126" t="inlineStr">
        <is>
          <t>เฉลย (ตัวเลข 1-5)</t>
        </is>
      </c>
      <c r="J2" s="153" t="inlineStr">
        <is>
          <t>คำอธิบายเฉลย</t>
        </is>
      </c>
      <c r="K2" s="126" t="inlineStr">
        <is>
          <t>รูปเฉลย</t>
        </is>
      </c>
      <c r="L2" s="153" t="inlineStr">
        <is>
          <t>Filter หมวด/Subtopic</t>
        </is>
      </c>
      <c r="M2" s="126" t="inlineStr">
        <is>
          <t>Product / Clinic</t>
        </is>
      </c>
      <c r="N2" s="153" t="inlineStr">
        <is>
          <t>หมายเหตุ</t>
        </is>
      </c>
      <c r="O2" s="126" t="inlineStr">
        <is>
          <t>ประเภทข้อสอบ</t>
        </is>
      </c>
      <c r="P2" s="126" t="inlineStr">
        <is>
          <t>ปี / เลขชุด</t>
        </is>
      </c>
      <c r="Q2" s="142" t="inlineStr">
        <is>
          <t>Case ID (รหัสเคส)</t>
        </is>
      </c>
    </row>
    <row r="3" ht="409.6" customHeight="1" s="49">
      <c r="A3" s="100" t="n">
        <v>1</v>
      </c>
      <c r="B3" s="88" t="inlineStr">
        <is>
          <t>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t>
        </is>
      </c>
      <c r="C3" s="100" t="n"/>
      <c r="D3" s="88" t="inlineStr">
        <is>
          <t>Methyl cyanide</t>
        </is>
      </c>
      <c r="E3" s="88" t="inlineStr">
        <is>
          <t>Nitro</t>
        </is>
      </c>
      <c r="F3" s="88" t="inlineStr">
        <is>
          <t>Thio</t>
        </is>
      </c>
      <c r="G3" s="88" t="inlineStr">
        <is>
          <t>Furan</t>
        </is>
      </c>
      <c r="H3" s="88" t="inlineStr">
        <is>
          <t>Amine</t>
        </is>
      </c>
      <c r="I3" s="100" t="n">
        <v>4</v>
      </c>
      <c r="J3" s="88" t="inlineStr">
        <is>
          <t>✅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Methyl cyanide ไม่ตรงกับข้อบ่งใช้หรือกลไกการออกฤทธิ์ที่ถูกต้องตาม SAR-based drug design / Thai Pharmacopoeia
• ข้อ ข. (Nitro): Nitro ไม่ตรงกับข้อบ่งใช้หรือกลไกการออกฤทธิ์ที่ถูกต้องตาม SAR-based drug design / Thai Pharmacopoeia
• ข้อ ค. (Thio): Thio ไม่ตรงกับข้อบ่งใช้หรือกลไกการออกฤทธิ์ที่ถูกต้องตาม SAR-based drug design / Thai Pharmacopoeia
• ข้อ จ. (Amine): Amine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00" t="n"/>
      <c r="L3" s="88" t="inlineStr">
        <is>
          <t>SAR &amp; Drug Design</t>
        </is>
      </c>
      <c r="M3" s="100" t="inlineStr">
        <is>
          <t>Product</t>
        </is>
      </c>
      <c r="N3" s="88" t="inlineStr">
        <is>
          <t>ข้อ 1 Pharma Plus เล่มม่วง (เฉลยข้อ ง)</t>
        </is>
      </c>
      <c r="O3" s="100" t="inlineStr">
        <is>
          <t>Mock</t>
        </is>
      </c>
      <c r="P3" s="100" t="inlineStr">
        <is>
          <t>Pharma Plus เล่มม่วง</t>
        </is>
      </c>
      <c r="Q3" s="100" t="n"/>
    </row>
    <row r="4" ht="409.6" customHeight="1" s="49">
      <c r="A4" s="100" t="n">
        <v>2</v>
      </c>
      <c r="B4" s="88" t="inlineStr">
        <is>
          <t>จากสูตรโครงสร้างของ praziquantel ตำแหน่งนี้เรียกว่า และมีคุณสมบัติอย่างไร</t>
        </is>
      </c>
      <c r="C4" s="100" t="n"/>
      <c r="D4" s="88" t="inlineStr">
        <is>
          <t>Quinoline, base</t>
        </is>
      </c>
      <c r="E4" s="88" t="inlineStr">
        <is>
          <t>Isoquinoline, base</t>
        </is>
      </c>
      <c r="F4" s="88" t="inlineStr">
        <is>
          <t>Guanine, acid</t>
        </is>
      </c>
      <c r="G4" s="88" t="inlineStr">
        <is>
          <t>Pyramidine, acid</t>
        </is>
      </c>
      <c r="H4" s="88" t="inlineStr">
        <is>
          <t>Nirobenzene, acid</t>
        </is>
      </c>
      <c r="I4" s="100" t="n">
        <v>2</v>
      </c>
      <c r="J4" s="88" t="inlineStr">
        <is>
          <t>✅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Quinoline, base ไม่ตรงกับข้อบ่งใช้หรือกลไกการออกฤทธิ์ที่ถูกต้องตาม SAR-based drug design / Thai Pharmacopoeia
• ข้อ ค. (Guanine, acid): Guanine, acid ไม่ตรงกับข้อบ่งใช้หรือกลไกการออกฤทธิ์ที่ถูกต้องตาม SAR-based drug design / Thai Pharmacopoeia
• ข้อ ง. (Pyramidine, acid): Pyramidine, acid ไม่ตรงกับข้อบ่งใช้หรือกลไกการออกฤทธิ์ที่ถูกต้องตาม SAR-based drug design / Thai Pharmacopoeia
• ข้อ จ. (Nirobenzene, acid):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00" t="n"/>
      <c r="L4" s="88" t="inlineStr">
        <is>
          <t>SAR &amp; Drug Design</t>
        </is>
      </c>
      <c r="M4" s="100" t="inlineStr">
        <is>
          <t>Product</t>
        </is>
      </c>
      <c r="N4" s="88" t="inlineStr">
        <is>
          <t>ข้อ 2 Pharma Plus เล่มม่วง (เฉลยข้อ ข)</t>
        </is>
      </c>
      <c r="O4" s="100" t="inlineStr">
        <is>
          <t>Mock</t>
        </is>
      </c>
      <c r="P4" s="100" t="inlineStr">
        <is>
          <t>Pharma Plus เล่มม่วง</t>
        </is>
      </c>
      <c r="Q4" s="100" t="n"/>
    </row>
    <row r="5" ht="409.6" customHeight="1" s="49">
      <c r="A5" s="100" t="n">
        <v>3</v>
      </c>
      <c r="B5" s="88" t="inlineStr">
        <is>
          <t>จากสูตรโครงสร้างมีหมู่ carboxyl group กี่หมู่</t>
        </is>
      </c>
      <c r="C5" s="100" t="n"/>
      <c r="D5" s="88" t="inlineStr">
        <is>
          <t>Bioisosteric Replacement (Carboxylic acid → Tetrazole)</t>
        </is>
      </c>
      <c r="E5" s="88" t="inlineStr">
        <is>
          <t>Prodrug Design via Esterification for Oral Bioavailability</t>
        </is>
      </c>
      <c r="F5" s="88" t="inlineStr">
        <is>
          <t>Cytochrome P450 CYP3A4 Phase I Oxidation</t>
        </is>
      </c>
      <c r="G5" s="88" t="inlineStr">
        <is>
          <t>Phase II Glucuronidation Conjugation by UGT</t>
        </is>
      </c>
      <c r="H5" s="88" t="inlineStr">
        <is>
          <t>Log P Lipophilicity Partition Coefficient optimization</t>
        </is>
      </c>
      <c r="I5" s="100" t="n">
        <v>2</v>
      </c>
      <c r="J5" s="88" t="inlineStr">
        <is>
          <t>✅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00" t="n"/>
      <c r="L5" s="88" t="inlineStr">
        <is>
          <t>SAR &amp; Drug Design</t>
        </is>
      </c>
      <c r="M5" s="100" t="inlineStr">
        <is>
          <t>Product</t>
        </is>
      </c>
      <c r="N5" s="88" t="inlineStr">
        <is>
          <t>ข้อ 3 Pharma Plus เล่มม่วง (เฉลยข้อ ข)</t>
        </is>
      </c>
      <c r="O5" s="100" t="inlineStr">
        <is>
          <t>Mock</t>
        </is>
      </c>
      <c r="P5" s="100" t="inlineStr">
        <is>
          <t>Pharma Plus เล่มม่วง</t>
        </is>
      </c>
      <c r="Q5" s="100" t="n"/>
    </row>
    <row r="6" ht="409.6" customHeight="1" s="49">
      <c r="A6" s="100" t="n">
        <v>4</v>
      </c>
      <c r="B6" s="88" t="inlineStr">
        <is>
          <t>จากโครงสร้าง Simvastatin และ Pravastatin ข้อใดถูกต้อง</t>
        </is>
      </c>
      <c r="C6" s="100" t="n"/>
      <c r="D6" s="88" t="inlineStr">
        <is>
          <t>Cholestyramine ลดการดูดซึมของยา simvastatin เพราะโครงสร้าง Simvastatin มี lactone ring</t>
        </is>
      </c>
      <c r="E6" s="88" t="inlineStr">
        <is>
          <t>Cholestyramine ลดการดูดซึมของยา pravastatin เพราะโครงสร้าง Pravastatin มี carboxylic acid</t>
        </is>
      </c>
      <c r="F6" s="88" t="inlineStr">
        <is>
          <t>Simvastatin ลดการดูดซึมของยา cholestyramine</t>
        </is>
      </c>
      <c r="G6" s="88" t="inlineStr">
        <is>
          <t>Cholestyramine ไม่มีผลต่อการดูดซึมของยา simvastatin และ pravastatin</t>
        </is>
      </c>
      <c r="H6" s="88" t="inlineStr">
        <is>
          <t>Cholestyramine เพิ่มการดูดซึมของยา simvastatin และ pravastatin</t>
        </is>
      </c>
      <c r="I6" s="100" t="n">
        <v>2</v>
      </c>
      <c r="J6" s="88" t="inlineStr">
        <is>
          <t>✅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00" t="n"/>
      <c r="L6" s="88" t="inlineStr">
        <is>
          <t>SAR &amp; Drug Design</t>
        </is>
      </c>
      <c r="M6" s="100" t="inlineStr">
        <is>
          <t>Product</t>
        </is>
      </c>
      <c r="N6" s="88" t="inlineStr">
        <is>
          <t>ข้อ 4 Pharma Plus เล่มม่วง (เฉลยข้อ ข)</t>
        </is>
      </c>
      <c r="O6" s="100" t="inlineStr">
        <is>
          <t>Mock</t>
        </is>
      </c>
      <c r="P6" s="100" t="inlineStr">
        <is>
          <t>Pharma Plus เล่มม่วง</t>
        </is>
      </c>
      <c r="Q6" s="100" t="n"/>
    </row>
    <row r="7" ht="409.6" customHeight="1" s="49">
      <c r="A7" s="100" t="n">
        <v>5</v>
      </c>
      <c r="B7" s="88" t="inlineStr">
        <is>
          <t>โครงสร้างที่แสดงข้อ 4 สัมพันธ์กับการออกฤทธิ์ของยาอย่างไร</t>
        </is>
      </c>
      <c r="C7" s="100" t="n"/>
      <c r="D7" s="88" t="inlineStr">
        <is>
          <t>Pravastatin เป็น prodrug</t>
        </is>
      </c>
      <c r="E7" s="88" t="inlineStr">
        <is>
          <t>Pravastatin และ simvastatin เป็น prodrug</t>
        </is>
      </c>
      <c r="F7" s="88" t="inlineStr">
        <is>
          <t>Pravastatin มีโครงสร้างที่ออกฤทธิ์ในร่างกายสองรูปแบบ คือ โครงสร้างที่เชื่อมเป็นวง lactone ring และโครงสร้างที่เป็น carboxylic acid</t>
        </is>
      </c>
      <c r="G7" s="88" t="inlineStr">
        <is>
          <t>Simvastatin มีโครงสร้างที่ออกฤทธิ์ คือ โครงสร้างที่เป็น lactone ring เปิด</t>
        </is>
      </c>
      <c r="H7" s="88" t="inlineStr">
        <is>
          <t>Pravastatin และ simvastatin ไม่เป็น prodrug</t>
        </is>
      </c>
      <c r="I7" s="100" t="n">
        <v>4</v>
      </c>
      <c r="J7" s="88" t="inlineStr">
        <is>
          <t>✅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Pharmacopoeia (BP) และ Remington: The Science and Practice of Pharmacy (หัวข้อ SAR &amp; Drug Design)
🔍 ข้ออื่นผิดเพราะอะไร:
• ข้อ ก. (Pravastatin เป็น prodrug): Pravastatin เป็น prodrug ไม่ตรงกับข้อบ่งใช้หรือกลไกการออกฤทธิ์ที่ถูกต้องตาม SAR-based drug design / Thai Pharmacopoeia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 มีโครงสร้างที่ออกฤทธิ์ในร่างกายสองรูปแบบ คือ โครงสร้างที่เชื่อมเป็นวง lactone ring และโครงสร้างที่เป็น carboxylic acid): Pravastatin มีโครงสร้างที่ออกฤทธิ์ในร่างกายสองรูปแบบ คือ โครงสร้างที่เชื่อมเป็นวง lactone ring และโครงสร้างที่เป็น carboxylic acid ไม่ตรงกับข้อบ่งใช้หรือกลไกการออกฤทธิ์ที่ถูกต้องตาม SAR-based drug design / Thai Pharmacopoeia
• ข้อ 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00" t="n"/>
      <c r="L7" s="88" t="inlineStr">
        <is>
          <t>SAR &amp; Drug Design</t>
        </is>
      </c>
      <c r="M7" s="100" t="inlineStr">
        <is>
          <t>Product</t>
        </is>
      </c>
      <c r="N7" s="88" t="inlineStr">
        <is>
          <t>ข้อ 5 Pharma Plus เล่มม่วง (เฉลยข้อ ง)</t>
        </is>
      </c>
      <c r="O7" s="100" t="inlineStr">
        <is>
          <t>Mock</t>
        </is>
      </c>
      <c r="P7" s="100" t="inlineStr">
        <is>
          <t>Pharma Plus เล่มม่วง</t>
        </is>
      </c>
      <c r="Q7" s="100" t="n"/>
    </row>
    <row r="8" ht="409.6" customHeight="1" s="49">
      <c r="A8" s="100" t="n">
        <v>6</v>
      </c>
      <c r="B8" s="88" t="inlineStr">
        <is>
          <t>สูตรโครงสร้างของยาต่อไปนี้ข้อใดคือ Dexamethasone</t>
        </is>
      </c>
      <c r="C8" s="100" t="n"/>
      <c r="D8" s="88" t="inlineStr">
        <is>
          <t>โครงสร้างเตียรอยด์มีหมู่ -OH และ -F</t>
        </is>
      </c>
      <c r="E8" s="88" t="inlineStr">
        <is>
          <t>โครงสร้าง ACE inhibitor</t>
        </is>
      </c>
      <c r="F8" s="88" t="inlineStr">
        <is>
          <t>โครงสร้าง Chloramphenicol</t>
        </is>
      </c>
      <c r="G8" s="88" t="inlineStr">
        <is>
          <t>โครงสร้าง Sulfonamide</t>
        </is>
      </c>
      <c r="H8" s="88" t="inlineStr">
        <is>
          <t>โครงสร้าง Beta-lactam หรือโครงสร้างอื่น</t>
        </is>
      </c>
      <c r="I8" s="100" t="n">
        <v>1</v>
      </c>
      <c r="J8" s="88" t="inlineStr">
        <is>
          <t>✅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ข้ออื่นผิดเพราะอะไร:
• ข้อ ข. (โครงสร้าง ACE inhibitor): โครงสร้าง ACE inhibitor ไม่ตรงกับข้อบ่งใช้หรือกลไกการออกฤทธิ์ที่ถูกต้องตาม SAR-based drug design / Thai Pharmacopoeia
• ข้อ ค. (โครงสร้าง Chloramphenicol): โครงสร้าง Chloramphenicol ไม่ตรงกับข้อบ่งใช้หรือกลไกการออกฤทธิ์ที่ถูกต้องตาม SAR-based drug design / Thai Pharmacopoeia
• ข้อ ง. (โครงสร้าง Sulfonamide): โครงสร้าง Sulfonamide ไม่ตรงกับข้อบ่งใช้หรือกลไกการออกฤทธิ์ที่ถูกต้องตาม SAR-based drug design / Thai Pharmacopoeia
• ข้อ จ. (โครงสร้าง Beta-lactam หรือโครงสร้างอื่น): โครงสร้าง Beta-lactam หรือโครงสร้างอื่น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00" t="n"/>
      <c r="L8" s="88" t="inlineStr">
        <is>
          <t>SAR &amp; Drug Design</t>
        </is>
      </c>
      <c r="M8" s="100" t="inlineStr">
        <is>
          <t>Product</t>
        </is>
      </c>
      <c r="N8" s="88" t="inlineStr">
        <is>
          <t>ข้อ 6 Pharma Plus เล่มม่วง (เฉลยข้อ ก)</t>
        </is>
      </c>
      <c r="O8" s="100" t="inlineStr">
        <is>
          <t>Mock</t>
        </is>
      </c>
      <c r="P8" s="100" t="inlineStr">
        <is>
          <t>Pharma Plus เล่มม่วง</t>
        </is>
      </c>
      <c r="Q8" s="100" t="n"/>
    </row>
    <row r="9" ht="409.6" customHeight="1" s="49">
      <c r="A9" s="100" t="n">
        <v>11</v>
      </c>
      <c r="B9" s="88" t="inlineStr">
        <is>
          <t>จากโครงสร้างของ vitamin A ข้อใดต่อไปนี้ถูกต้องเกี่ยวกับ SAR</t>
        </is>
      </c>
      <c r="C9" s="100" t="n"/>
      <c r="D9" s="88" t="inlineStr">
        <is>
          <t>Conjugated double bond เพิ่มขึ้น ทำให้ activity ของ vitamin A ลดลง</t>
        </is>
      </c>
      <c r="E9" s="88" t="inlineStr">
        <is>
          <t>Conjugated double bond ลดลง ทำให้ activity ของ vitamin A เพิ่มขึ้น</t>
        </is>
      </c>
      <c r="F9" s="88" t="inlineStr">
        <is>
          <t>ถ้า b-ionone ring saturate จะทำให้ vitamin A หมดฤทธิ์</t>
        </is>
      </c>
      <c r="G9" s="88" t="inlineStr">
        <is>
          <t>ถ้า b-ionone ring saturate จะทำให้ vitamin A ฤทธิ์เพิ่มขึ้น</t>
        </is>
      </c>
      <c r="H9" s="88" t="inlineStr">
        <is>
          <t>ถ้าเปลี่ยนจาก -OH เป็น ether จะทำให้ vitamin A ฤทธิ์เพิ่มขึ้น</t>
        </is>
      </c>
      <c r="I9" s="100" t="n">
        <v>3</v>
      </c>
      <c r="J9" s="88" t="inlineStr">
        <is>
          <t>✅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Practice of Pharmacy (หัวข้อ SAR &amp; Drug Design)
🔍 ข้ออื่นผิดเพราะอะไร:
• ข้อ ก. (Conjugated double bond เพิ่มขึ้น ทำให้ activity ของ vitamin A ลดลง): Conjugated double bond เพิ่มขึ้น ทำให้ activity ของ vitamin A ลดลง ไม่ตรงกับข้อบ่งใช้หรือกลไกการออกฤทธิ์ที่ถูกต้องตาม SAR-based drug design / Thai Pharmacopoeia
• ข้อ ข. (Conjugated double bond ลดลง ทำให้ activity ของ vitamin A เพิ่มขึ้น): Conjugated double bond ลดลง ทำให้ activity ของ vitamin A เพิ่มขึ้น ไม่ตรงกับข้อบ่งใช้หรือกลไกการออกฤทธิ์ที่ถูกต้องตาม SAR-based drug design / Thai Pharmacopoeia
• ข้อ ง. (ถ้า b-ionone ring saturate จะทำให้ vitamin A ฤทธิ์เพิ่มขึ้น): ถ้า b-ionone ring saturate จะทำให้ vitamin A ฤทธิ์เพิ่มขึ้น ไม่ตรงกับข้อบ่งใช้หรือกลไกการออกฤทธิ์ที่ถูกต้องตาม SAR-based drug design / Thai Pharmacopoeia
• ข้อ จ. (ถ้าเปลี่ยนจาก -OH เป็น ether จะทำให้ vitamin A ฤทธิ์เพิ่มขึ้น): ถ้าเปลี่ยนจาก -OH เป็น ether จะทำให้ vitamin A ฤทธิ์เพิ่มขึ้น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00" t="n"/>
      <c r="L9" s="88" t="inlineStr">
        <is>
          <t>SAR &amp; Drug Design</t>
        </is>
      </c>
      <c r="M9" s="100" t="inlineStr">
        <is>
          <t>Product</t>
        </is>
      </c>
      <c r="N9" s="88" t="inlineStr">
        <is>
          <t>ข้อ 11 Pharma Plus เล่มม่วง (เฉลยข้อ ค)</t>
        </is>
      </c>
      <c r="O9" s="100" t="inlineStr">
        <is>
          <t>Mock</t>
        </is>
      </c>
      <c r="P9" s="100" t="inlineStr">
        <is>
          <t>Pharma Plus เล่มม่วง</t>
        </is>
      </c>
      <c r="Q9" s="100" t="n"/>
    </row>
    <row r="10" ht="409.6" customHeight="1" s="49">
      <c r="A10" s="100" t="n">
        <v>12</v>
      </c>
      <c r="B10" s="88" t="inlineStr">
        <is>
          <t>จากข้อ 11 ถ้าเปลี่ยนจากหมู่ OH เป็น COOH จะเป็นสารใดต่อไปนี้</t>
        </is>
      </c>
      <c r="C10" s="100" t="n"/>
      <c r="D10" s="88" t="inlineStr">
        <is>
          <t>Tretinoin</t>
        </is>
      </c>
      <c r="E10" s="88" t="inlineStr">
        <is>
          <t>Isotretinoin</t>
        </is>
      </c>
      <c r="F10" s="88" t="inlineStr">
        <is>
          <t>Adapalene</t>
        </is>
      </c>
      <c r="G10" s="88" t="inlineStr">
        <is>
          <t>Carotenoid</t>
        </is>
      </c>
      <c r="H10" s="88" t="inlineStr">
        <is>
          <t>Retinal</t>
        </is>
      </c>
      <c r="I10" s="100" t="n">
        <v>1</v>
      </c>
      <c r="J10" s="88" t="inlineStr">
        <is>
          <t>✅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ซึ่งเป็นกรดเรติโนอิกรูปแบบหลักที่ใช้รักษาโรคผิวหนัง
USP/NF, British Pharmacopoeia (BP) และ Remington: The Science and Practice of Pharmacy (หัวข้อ SAR &amp; Drug Design)
🔍 ข้ออื่นผิดเพราะอะไร:
• ข้อ ข. (Isotretinoin): Isotretinoin ไม่ตรงกับข้อบ่งใช้หรือกลไกการออกฤทธิ์ที่ถูกต้องตาม SAR-based drug design / Thai Pharmacopoeia
• ข้อ ค. (Adapalene): Adapalene ไม่ตรงกับข้อบ่งใช้หรือกลไกการออกฤทธิ์ที่ถูกต้องตาม SAR-based drug design / Thai Pharmacopoeia
• ข้อ ง. (Carotenoid): Carotenoid ไม่ตรงกับข้อบ่งใช้หรือกลไกการออกฤทธิ์ที่ถูกต้องตาม SAR-based drug design / Thai Pharmacopoeia
• ข้อ จ. (Retinal): Retinal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00" t="n"/>
      <c r="L10" s="88" t="inlineStr">
        <is>
          <t>SAR &amp; Drug Design</t>
        </is>
      </c>
      <c r="M10" s="100" t="inlineStr">
        <is>
          <t>Product</t>
        </is>
      </c>
      <c r="N10" s="88" t="inlineStr">
        <is>
          <t>ข้อ 12 Pharma Plus เล่มม่วง (เฉลยข้อ ก)</t>
        </is>
      </c>
      <c r="O10" s="100" t="inlineStr">
        <is>
          <t>Mock</t>
        </is>
      </c>
      <c r="P10" s="100" t="inlineStr">
        <is>
          <t>Pharma Plus เล่มม่วง</t>
        </is>
      </c>
      <c r="Q10" s="100" t="n"/>
    </row>
    <row r="11" ht="409.6" customHeight="1" s="49">
      <c r="A11" s="100" t="n">
        <v>13</v>
      </c>
      <c r="B11" s="88" t="inlineStr">
        <is>
          <t>จากโครงสร้างของยา Gemcitabine เป็นอนุพันธ์ของอะไร</t>
        </is>
      </c>
      <c r="C11" s="100" t="n"/>
      <c r="D11" s="88" t="inlineStr">
        <is>
          <t>Acyclonucleoside analog</t>
        </is>
      </c>
      <c r="E11" s="88" t="inlineStr">
        <is>
          <t>Pyrimidine nucleoside analog</t>
        </is>
      </c>
      <c r="F11" s="88" t="inlineStr">
        <is>
          <t>Pyrimidine nucleotide analog</t>
        </is>
      </c>
      <c r="G11" s="88" t="inlineStr">
        <is>
          <t>Purine nucleotide analog</t>
        </is>
      </c>
      <c r="H11" s="88" t="inlineStr">
        <is>
          <t>Purine nucleoside analog</t>
        </is>
      </c>
      <c r="I11" s="100" t="n">
        <v>2</v>
      </c>
      <c r="J11" s="88" t="inlineStr">
        <is>
          <t>✅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Acyclonucleoside analog ไม่ตรงกับข้อบ่งใช้หรือกลไกการออกฤทธิ์ที่ถูกต้องตาม SAR-based drug design / Thai Pharmacopoeia
• ข้อ ค. (Pyrimidine nucleotide analog): Pyrimidine nucleotide analog ไม่ตรงกับข้อบ่งใช้หรือกลไกการออกฤทธิ์ที่ถูกต้องตาม SAR-based drug design / Thai Pharmacopoeia
• ข้อ ง. (Purine nucleotide analog): Purine nucleotide analog ไม่ตรงกับข้อบ่งใช้หรือกลไกการออกฤทธิ์ที่ถูกต้องตาม SAR-based drug design / Thai Pharmacopoeia
• ข้อ จ. (Purine nucleoside analog): Purine nucleoside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00" t="n"/>
      <c r="L11" s="88" t="inlineStr">
        <is>
          <t>SAR &amp; Drug Design</t>
        </is>
      </c>
      <c r="M11" s="100" t="inlineStr">
        <is>
          <t>Product</t>
        </is>
      </c>
      <c r="N11" s="88" t="inlineStr">
        <is>
          <t>ข้อ 13 Pharma Plus เล่มม่วง (เฉลยข้อ ข)</t>
        </is>
      </c>
      <c r="O11" s="100" t="inlineStr">
        <is>
          <t>Mock</t>
        </is>
      </c>
      <c r="P11" s="100" t="inlineStr">
        <is>
          <t>Pharma Plus เล่มม่วง</t>
        </is>
      </c>
      <c r="Q11" s="100" t="n"/>
    </row>
    <row r="12" ht="409.6" customHeight="1" s="49">
      <c r="A12" s="100" t="n">
        <v>14</v>
      </c>
      <c r="B12" s="88" t="inlineStr">
        <is>
          <t>จากโครงสร้างของยา A และยา B ข้อใดถูกต้องเกี่ยวกับยา B</t>
        </is>
      </c>
      <c r="C12" s="100" t="n"/>
      <c r="D12" s="88" t="inlineStr">
        <is>
          <t>ฤทธิ์ต้านแบคทีเรียลดลงอย่างมีนัยสำคัญ</t>
        </is>
      </c>
      <c r="E12" s="88" t="inlineStr">
        <is>
          <t>ความสามารถในการละลายน้ำไม่เปลี่ยนแปลง</t>
        </is>
      </c>
      <c r="F12" s="88" t="inlineStr">
        <is>
          <t>ความถี่ในการรับประทานลดลง</t>
        </is>
      </c>
      <c r="G12" s="88" t="inlineStr">
        <is>
          <t>ไม่คงตัวต่อกรดเช่นเดียวกับยา A</t>
        </is>
      </c>
      <c r="H12" s="88" t="inlineStr">
        <is>
          <t>ไม่คงตัวต่อด่างเช่นเดียวกันกับยา A</t>
        </is>
      </c>
      <c r="I12" s="100" t="n">
        <v>3</v>
      </c>
      <c r="J12" s="88" t="inlineStr">
        <is>
          <t>✅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Pharmacy (หัวข้อ SAR &amp; Drug Design)
🔍 ข้ออื่นผิดเพราะอะไร:
• ข้อ ก. (ฤทธิ์ต้านแบคทีเรียลดลงอย่างมีนัยสำคัญ): ฤทธิ์ต้านแบคทีเรียลดลงอย่างมีนัยสำคัญ ไม่ตรงกับข้อบ่งใช้หรือกลไกการออกฤทธิ์ที่ถูกต้องตาม SAR-based drug design / Thai Pharmacopoeia
• ข้อ ข. (ความสามารถในการละลายน้ำไม่เปลี่ยนแปลง): ความสามารถในการละลายน้ำไม่เปลี่ยนแปลง ไม่ตรงกับข้อบ่งใช้หรือกลไกการออกฤทธิ์ที่ถูกต้องตาม SAR-based drug design / Thai Pharmacopoeia
• ข้อ ง. (ไม่คงตัวต่อกรดเช่นเดียวกับยา A): ไม่คงตัวต่อกรดเช่นเดียวกับยา A ไม่ตรงกับข้อบ่งใช้หรือกลไกการออกฤทธิ์ที่ถูกต้องตาม SAR-based drug design / Thai Pharmacopoeia
• ข้อ จ. (ไม่คงตัวต่อด่างเช่นเดียวกันกับยา A): ไม่คงตัวต่อด่างเช่นเดียวกันกับยา A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00" t="n"/>
      <c r="L12" s="88" t="inlineStr">
        <is>
          <t>SAR &amp; Drug Design</t>
        </is>
      </c>
      <c r="M12" s="100" t="inlineStr">
        <is>
          <t>Product</t>
        </is>
      </c>
      <c r="N12" s="88" t="inlineStr">
        <is>
          <t>ข้อ 14 Pharma Plus เล่มม่วง (เฉลยข้อ ค)</t>
        </is>
      </c>
      <c r="O12" s="100" t="inlineStr">
        <is>
          <t>Mock</t>
        </is>
      </c>
      <c r="P12" s="100" t="inlineStr">
        <is>
          <t>Pharma Plus เล่มม่วง</t>
        </is>
      </c>
      <c r="Q12" s="100" t="n"/>
    </row>
    <row r="13" ht="409.6" customHeight="1" s="49">
      <c r="A13" s="100" t="n">
        <v>15</v>
      </c>
      <c r="B13" s="88" t="inlineStr">
        <is>
          <t>จากสูตรโครงสร้างของยา doxorubicin โครงสร้างส่วนใดที่ออกฤทธิ์เป็น intercalating ของ DNA</t>
        </is>
      </c>
      <c r="C13" s="100" t="n"/>
      <c r="D13" s="88" t="inlineStr">
        <is>
          <t>Anthracycline ring</t>
        </is>
      </c>
      <c r="E13" s="88" t="inlineStr">
        <is>
          <t>- NH2 group</t>
        </is>
      </c>
      <c r="F13" s="88" t="inlineStr">
        <is>
          <t>Methoxy</t>
        </is>
      </c>
      <c r="G13" s="88" t="inlineStr">
        <is>
          <t>Hydroxyl</t>
        </is>
      </c>
      <c r="H13" s="88" t="inlineStr">
        <is>
          <t>น้ำตาล glycoside</t>
        </is>
      </c>
      <c r="I13" s="100" t="n">
        <v>1</v>
      </c>
      <c r="J13" s="88" t="inlineStr">
        <is>
          <t>✅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group): - NH2 group ไม่ตรงกับข้อบ่งใช้หรือกลไกการออกฤทธิ์ที่ถูกต้องตาม SAR-based drug design / Thai Pharmacopoeia
• ข้อ ค. (Methoxy): Methoxy ไม่ตรงกับข้อบ่งใช้หรือกลไกการออกฤทธิ์ที่ถูกต้องตาม SAR-based drug design / Thai Pharmacopoeia
• ข้อ ง. (Hydroxyl): Hydroxyl ไม่ตรงกับข้อบ่งใช้หรือกลไกการออกฤทธิ์ที่ถูกต้องตาม SAR-based drug design / Thai Pharmacopoeia
• ข้อ จ. (น้ำตาล glycoside): น้ำตาล glycoside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00" t="n"/>
      <c r="L13" s="88" t="inlineStr">
        <is>
          <t>SAR &amp; Drug Design</t>
        </is>
      </c>
      <c r="M13" s="100" t="inlineStr">
        <is>
          <t>Product</t>
        </is>
      </c>
      <c r="N13" s="88" t="inlineStr">
        <is>
          <t>ข้อ 15 Pharma Plus เล่มม่วง (เฉลยข้อ ก)</t>
        </is>
      </c>
      <c r="O13" s="100" t="inlineStr">
        <is>
          <t>Mock</t>
        </is>
      </c>
      <c r="P13" s="100" t="inlineStr">
        <is>
          <t>Pharma Plus เล่มม่วง</t>
        </is>
      </c>
      <c r="Q13" s="100" t="n"/>
    </row>
    <row r="14" ht="409.6" customHeight="1" s="49">
      <c r="A14" s="100" t="n">
        <v>16</v>
      </c>
      <c r="B14" s="88" t="inlineStr">
        <is>
          <t>โครงสร้างนี้ เรียกว่า อะไร</t>
        </is>
      </c>
      <c r="C14" s="100" t="n"/>
      <c r="D14" s="88" t="inlineStr">
        <is>
          <t>Nucleotide ของ Purine</t>
        </is>
      </c>
      <c r="E14" s="88" t="inlineStr">
        <is>
          <t>Nucleotide ของ Pyridine</t>
        </is>
      </c>
      <c r="F14" s="88" t="inlineStr">
        <is>
          <t>Nucleoside ของ Purine</t>
        </is>
      </c>
      <c r="G14" s="88" t="inlineStr">
        <is>
          <t>Nucleoside ของ Pyridine</t>
        </is>
      </c>
      <c r="H14" s="88" t="inlineStr">
        <is>
          <t>ไม่มีข้อใดถูกต้องการ</t>
        </is>
      </c>
      <c r="I14" s="100" t="n">
        <v>5</v>
      </c>
      <c r="J14" s="88" t="inlineStr">
        <is>
          <t>✅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Nucleoside ของ Pyrimidine
USP/NF, British Pharmacopoeia (BP) และ Remington: The Science and Practice of Pharmacy (หัวข้อ SAR &amp; Drug Design)
🔍 ข้ออื่นผิดเพราะอะไร:
• ข้อ ก. (Nucleotide ของ Purine): Nucleotide ของ Purine ไม่ตรงกับข้อบ่งใช้หรือกลไกการออกฤทธิ์ที่ถูกต้องตาม SAR-based drug design / Thai Pharmacopoeia
• ข้อ ข. (Nucleotide ของ Pyridine): Nucleotide ของ Pyridine ไม่ตรงกับข้อบ่งใช้หรือกลไกการออกฤทธิ์ที่ถูกต้องตาม SAR-based drug design / Thai Pharmacopoeia
• ข้อ ค. (Nucleoside ของ Purine): Nucleoside ของ Purine ไม่ตรงกับข้อบ่งใช้หรือกลไกการออกฤทธิ์ที่ถูกต้องตาม SAR-based drug design / Thai Pharmacopoeia
• ข้อ ง. (Nucleoside ของ Pyridine): Nucleoside ของ Pyridine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00" t="n"/>
      <c r="L14" s="88" t="inlineStr">
        <is>
          <t>SAR &amp; Drug Design</t>
        </is>
      </c>
      <c r="M14" s="100" t="inlineStr">
        <is>
          <t>Product</t>
        </is>
      </c>
      <c r="N14" s="88" t="inlineStr">
        <is>
          <t>ข้อ 16 Pharma Plus เล่มม่วง (เฉลยข้อ จ)</t>
        </is>
      </c>
      <c r="O14" s="100" t="inlineStr">
        <is>
          <t>Mock</t>
        </is>
      </c>
      <c r="P14" s="100" t="inlineStr">
        <is>
          <t>Pharma Plus เล่มม่วง</t>
        </is>
      </c>
      <c r="Q14" s="100" t="n"/>
    </row>
    <row r="15" ht="409.6" customHeight="1" s="49">
      <c r="A15" s="100" t="n">
        <v>17</v>
      </c>
      <c r="B15" s="88" t="inlineStr">
        <is>
          <t>ข้อใดกล่าวถูกต้องเกี่ยวกับการพัฒนาโครงสร้างดังแสดงด้านล่าง</t>
        </is>
      </c>
      <c r="C15" s="100" t="n"/>
      <c r="D15" s="88" t="inlineStr">
        <is>
          <t>เปลี่ยนตัวออกฤทธิ์เป็น Ligand เพื่อช่วยลดอาการไม่พึงประสงค์จากยา</t>
        </is>
      </c>
      <c r="E15" s="88" t="inlineStr">
        <is>
          <t>ทำให้โครงสร้างใหญ่ขึ้นเพื่อลดการโดนทำลายหมู่สำคัญในการออกฤทธิ์</t>
        </is>
      </c>
      <c r="F15" s="88" t="inlineStr">
        <is>
          <t>เพิ่ม Lipophilicity ของยาเพื่อเพิ่มการเข้าสู่เซลล์เป้าหมาย</t>
        </is>
      </c>
      <c r="G15" s="88" t="inlineStr">
        <is>
          <t>ข้อ ก ข ถูก</t>
        </is>
      </c>
      <c r="H15" s="88" t="inlineStr">
        <is>
          <t>ข้อ ก ข ค ถูก</t>
        </is>
      </c>
      <c r="I15" s="100" t="n">
        <v>4</v>
      </c>
      <c r="J15" s="88" t="inlineStr">
        <is>
          <t>✅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เปลี่ยนตัวออกฤทธิ์เป็น Ligand เพื่อช่วยลดอาการไม่พึงประสงค์จากยา ไม่ตรงกับข้อบ่งใช้หรือกลไกการออกฤทธิ์ที่ถูกต้องตาม SAR-based drug design / Thai Pharmacopoeia
• ข้อ ข. (ทำให้โครงสร้างใหญ่ขึ้นเพื่อลดการโดนทำลายหมู่สำคัญในการออกฤทธิ์): ทำให้โครงสร้างใหญ่ขึ้นเพื่อลดการโดนทำลายหมู่สำคัญในการออกฤทธิ์ ไม่ตรงกับข้อบ่งใช้หรือกลไกการออกฤทธิ์ที่ถูกต้องตาม SAR-based drug design / Thai Pharmacopoeia
• ข้อ ค. (เพิ่ม Lipophilicity ของยาเพื่อเพิ่มการเข้าสู่เซลล์เป้าหมาย): เพิ่ม Lipophilicity ของยาเพื่อเพิ่มการเข้าสู่เซลล์เป้าหมาย ไม่ตรงกับข้อบ่งใช้หรือกลไกการออกฤทธิ์ที่ถูกต้องตาม SAR-based drug design / Thai Pharmacopoeia
• ข้อ จ. (ข้อ ก ข ค ถูก): ข้อ ก ข ค ถูก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00" t="n"/>
      <c r="L15" s="88" t="inlineStr">
        <is>
          <t>SAR &amp; Drug Design</t>
        </is>
      </c>
      <c r="M15" s="100" t="inlineStr">
        <is>
          <t>Product</t>
        </is>
      </c>
      <c r="N15" s="88" t="inlineStr">
        <is>
          <t>ข้อ 17 Pharma Plus เล่มม่วง (เฉลยข้อ ง)</t>
        </is>
      </c>
      <c r="O15" s="100" t="inlineStr">
        <is>
          <t>Mock</t>
        </is>
      </c>
      <c r="P15" s="100" t="inlineStr">
        <is>
          <t>Pharma Plus เล่มม่วง</t>
        </is>
      </c>
      <c r="Q15" s="100" t="n"/>
    </row>
    <row r="16" ht="409.6" customHeight="1" s="49">
      <c r="A16" s="100" t="n">
        <v>18</v>
      </c>
      <c r="B16" s="88" t="inlineStr">
        <is>
          <t>จากโครงสร้างของยาต่อไปนี้ ยาในข้อใดที่มีคุณสมบัติทนต่อ catechol-O-methyltransferase</t>
        </is>
      </c>
      <c r="C16" s="100" t="n"/>
      <c r="D16" s="88" t="inlineStr">
        <is>
          <t>Prodrug Design via Esterification for Oral Bioavailability</t>
        </is>
      </c>
      <c r="E16" s="88" t="inlineStr">
        <is>
          <t>Cytochrome P450 CYP3A4 Phase I Oxidation</t>
        </is>
      </c>
      <c r="F16" s="88" t="inlineStr">
        <is>
          <t>Phase II Glucuronidation Conjugation by UGT</t>
        </is>
      </c>
      <c r="G16" s="88" t="inlineStr">
        <is>
          <t>Log P Lipophilicity Partition Coefficient optimization</t>
        </is>
      </c>
      <c r="H16" s="88" t="inlineStr">
        <is>
          <t>Chiral Eutomer vs Distomer Pharmacological activity</t>
        </is>
      </c>
      <c r="I16" s="100" t="n">
        <v>1</v>
      </c>
      <c r="J16" s="88"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00" t="n"/>
      <c r="L16" s="88" t="inlineStr">
        <is>
          <t>SAR &amp; Drug Design</t>
        </is>
      </c>
      <c r="M16" s="100" t="inlineStr">
        <is>
          <t>Product</t>
        </is>
      </c>
      <c r="N16" s="88" t="inlineStr">
        <is>
          <t>ข้อ 18 Pharma Plus เล่มม่วง (เฉลยข้อ ก)</t>
        </is>
      </c>
      <c r="O16" s="100" t="inlineStr">
        <is>
          <t>Mock</t>
        </is>
      </c>
      <c r="P16" s="100" t="inlineStr">
        <is>
          <t>Pharma Plus เล่มม่วง</t>
        </is>
      </c>
      <c r="Q16" s="100" t="n"/>
    </row>
    <row r="17" ht="409.6" customHeight="1" s="49">
      <c r="A17" s="100" t="n">
        <v>19</v>
      </c>
      <c r="B17" s="88" t="inlineStr">
        <is>
          <t>จากโครงสร้าง ข้อใดไม่ถูกต้อง</t>
        </is>
      </c>
      <c r="C17" s="100" t="n"/>
      <c r="D17" s="88" t="inlineStr">
        <is>
          <t>(S)-form มีฤทธิ์มากกว่า (R)-form</t>
        </is>
      </c>
      <c r="E17" s="88" t="inlineStr">
        <is>
          <t>อยู่ในกลุ่ม coumarin</t>
        </is>
      </c>
      <c r="F17" s="88" t="inlineStr">
        <is>
          <t>Cyclic hemiketal เป็น active form</t>
        </is>
      </c>
      <c r="G17" s="88" t="inlineStr">
        <is>
          <t>ออกฤทธิ์ direct acting anticoagulants</t>
        </is>
      </c>
      <c r="H17" s="88" t="inlineStr">
        <is>
          <t>ไม่มีข้อใดไม่ถูกต้อง</t>
        </is>
      </c>
      <c r="I17" s="100" t="n">
        <v>4</v>
      </c>
      <c r="J17" s="88" t="inlineStr">
        <is>
          <t>✅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 ข้อ ก. ((S)-form มีฤทธิ์มากกว่า (R)-form): (S)-form มีฤทธิ์มากกว่า (R)-form ไม่ตรงกับข้อบ่งใช้หรือกลไกการออกฤทธิ์ที่ถูกต้องตาม SAR-based drug design / Thai Pharmacopoeia
• ข้อ ข. (อยู่ในกลุ่ม coumarin): อยู่ในกลุ่ม coumarin ไม่ตรงกับข้อบ่งใช้หรือกลไกการออกฤทธิ์ที่ถูกต้องตาม SAR-based drug design / Thai Pharmacopoeia
• ข้อ ค. (Cyclic hemiketal เป็น active form): Cyclic hemiketal เป็น active form ไม่ตรงกับข้อบ่งใช้หรือกลไกการออกฤทธิ์ที่ถูกต้องตาม SAR-based drug design / Thai Pharmacopoeia
• ข้อ จ. (ไม่มีข้อใดไม่ถูกต้อง):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00" t="n"/>
      <c r="L17" s="88" t="inlineStr">
        <is>
          <t>SAR &amp; Drug Design</t>
        </is>
      </c>
      <c r="M17" s="100" t="inlineStr">
        <is>
          <t>Product</t>
        </is>
      </c>
      <c r="N17" s="88" t="inlineStr">
        <is>
          <t>ข้อ 19 Pharma Plus เล่มม่วง (เฉลยข้อ ง)</t>
        </is>
      </c>
      <c r="O17" s="100" t="inlineStr">
        <is>
          <t>Mock</t>
        </is>
      </c>
      <c r="P17" s="100" t="inlineStr">
        <is>
          <t>Pharma Plus เล่มม่วง</t>
        </is>
      </c>
      <c r="Q17" s="100" t="n"/>
    </row>
    <row r="18" ht="409.6" customHeight="1" s="49">
      <c r="A18" s="100" t="n">
        <v>20</v>
      </c>
      <c r="B18" s="88" t="inlineStr">
        <is>
          <t>จากโครงสร้าง ข้อความใดต่อไปนี้ไม่ถูกต้อง</t>
        </is>
      </c>
      <c r="C18" s="100" t="n"/>
      <c r="D18" s="88" t="inlineStr">
        <is>
          <t>ตัวอย่างยาในกลุ่มนี้ คือ Digoxin</t>
        </is>
      </c>
      <c r="E18" s="88" t="inlineStr">
        <is>
          <t>Lactone ring เป็นประเภท bufadienolide</t>
        </is>
      </c>
      <c r="F18" s="88" t="inlineStr">
        <is>
          <t>ออกฤทธิ์ยับยั้ง Na-K ATPase</t>
        </is>
      </c>
      <c r="G18" s="88" t="inlineStr">
        <is>
          <t>น้ำตาลจะเข้ามาเกาะที่ตำแหน่ง C3</t>
        </is>
      </c>
      <c r="H18" s="88" t="inlineStr">
        <is>
          <t>ไม่มีข้อใดถูก</t>
        </is>
      </c>
      <c r="I18" s="100" t="n">
        <v>2</v>
      </c>
      <c r="J18" s="88" t="inlineStr">
        <is>
          <t>✅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ATPase): ออกฤทธิ์ยับยั้ง Na-K ATPase ไม่ตรงกับข้อบ่งใช้หรือกลไกการออกฤทธิ์ที่ถูกต้องตาม SAR-based drug design / Thai Pharmacopoeia
• ข้อ ง. (น้ำตาลจะเข้ามาเกาะที่ตำแหน่ง C3): น้ำตาลจะเข้ามาเกาะที่ตำแหน่ง C3 ไม่ตรงกับข้อบ่งใช้หรือกลไกการออกฤทธิ์ที่ถูกต้องตาม SAR-based drug design / Thai Pharmacopoeia
• ข้อ จ. (ไม่มีข้อใดถูก):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00" t="n"/>
      <c r="L18" s="88" t="inlineStr">
        <is>
          <t>SAR &amp; Drug Design</t>
        </is>
      </c>
      <c r="M18" s="100" t="inlineStr">
        <is>
          <t>Product</t>
        </is>
      </c>
      <c r="N18" s="88" t="inlineStr">
        <is>
          <t>ข้อ 20 Pharma Plus เล่มม่วง (เฉลยข้อ ข)</t>
        </is>
      </c>
      <c r="O18" s="100" t="inlineStr">
        <is>
          <t>Mock</t>
        </is>
      </c>
      <c r="P18" s="100" t="inlineStr">
        <is>
          <t>Pharma Plus เล่มม่วง</t>
        </is>
      </c>
      <c r="Q18" s="100" t="n"/>
    </row>
    <row r="19" ht="409.6" customHeight="1" s="49">
      <c r="A19" s="100" t="n">
        <v>21</v>
      </c>
      <c r="B19" s="88" t="inlineStr">
        <is>
          <t>โครงสร้างใดต่อไปนี้เป็น Ester of Amino Alcohol</t>
        </is>
      </c>
      <c r="C19" s="100" t="n"/>
      <c r="D19" s="88" t="inlineStr">
        <is>
          <t>Cytochrome P450 CYP3A4 Phase I Oxidation</t>
        </is>
      </c>
      <c r="E19" s="88" t="inlineStr">
        <is>
          <t>Phase II Glucuronidation Conjugation by UGT</t>
        </is>
      </c>
      <c r="F19" s="88" t="inlineStr">
        <is>
          <t>Log P Lipophilicity Partition Coefficient optimization</t>
        </is>
      </c>
      <c r="G19" s="88" t="inlineStr">
        <is>
          <t>Chiral Eutomer vs Distomer Pharmacological activity</t>
        </is>
      </c>
      <c r="H19" s="88" t="inlineStr">
        <is>
          <t>Covalent Irreversible Enzyme Inhibition</t>
        </is>
      </c>
      <c r="I19" s="100" t="n">
        <v>5</v>
      </c>
      <c r="J19" s="88" t="inlineStr">
        <is>
          <t>✅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(Cytochrome P450 CYP3A4 Phase I Oxidation): Cytochrome P450 CYP3A4 Phase I Oxidation ไม่ตรงกับข้อบ่งใช้หรือกลไกการออกฤทธิ์ที่ถูกต้องตาม SAR-based drug design / Thai Pharmacopoeia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00" t="n"/>
      <c r="L19" s="88" t="inlineStr">
        <is>
          <t>SAR &amp; Drug Design</t>
        </is>
      </c>
      <c r="M19" s="100" t="inlineStr">
        <is>
          <t>Product</t>
        </is>
      </c>
      <c r="N19" s="88" t="inlineStr">
        <is>
          <t>ข้อ 21 Pharma Plus เล่มม่วง (เฉลยข้อ จ)</t>
        </is>
      </c>
      <c r="O19" s="100" t="inlineStr">
        <is>
          <t>Mock</t>
        </is>
      </c>
      <c r="P19" s="100" t="inlineStr">
        <is>
          <t>Pharma Plus เล่มม่วง</t>
        </is>
      </c>
      <c r="Q19" s="100" t="n"/>
    </row>
    <row r="20" ht="409.6" customHeight="1" s="49">
      <c r="A20" s="100" t="n">
        <v>22</v>
      </c>
      <c r="B20" s="88" t="inlineStr">
        <is>
          <t>N3 หรือ Azido group จากสูตรโครงสร้างของ AZT มีผลให้เกิดสิ่งใด</t>
        </is>
      </c>
      <c r="C20" s="100" t="n"/>
      <c r="D20" s="88" t="inlineStr">
        <is>
          <t>เพิ่มความสามารถในการจับกับโปรตีน albumin</t>
        </is>
      </c>
      <c r="E20" s="88" t="inlineStr">
        <is>
          <t>ช่วยเพิ่มการดูดซึมของยา</t>
        </is>
      </c>
      <c r="F20" s="88" t="inlineStr">
        <is>
          <t>เพิ่มค่าครึ่งชีวิตให้ยาวขึ้น</t>
        </is>
      </c>
      <c r="G20" s="88" t="inlineStr">
        <is>
          <t>เพิ่มการออกฤทธิ์</t>
        </is>
      </c>
      <c r="H20" s="88" t="inlineStr">
        <is>
          <t>มีผลต่อการตั้งสูตรตำรับ</t>
        </is>
      </c>
      <c r="I20" s="100" t="n">
        <v>4</v>
      </c>
      <c r="J20" s="88" t="inlineStr">
        <is>
          <t>✅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(เพิ่มความสามารถในการจับกับโปรตีน albumin): เพิ่มความสามารถในการจับกับโปรตีน albumin ไม่ตรงกับข้อบ่งใช้หรือกลไกการออกฤทธิ์ที่ถูกต้องตาม SAR-based drug design / Thai Pharmacopoeia
• ข้อ ข. (ช่วยเพิ่มการดูดซึมของยา): ช่วยเพิ่มการดูดซึมของยา ไม่ตรงกับข้อบ่งใช้หรือกลไกการออกฤทธิ์ที่ถูกต้องตาม SAR-based drug design / Thai Pharmacopoeia
• ข้อ ค. (เพิ่มค่าครึ่งชีวิตให้ยาวขึ้น): เพิ่มค่าครึ่งชีวิตให้ยาวขึ้น ไม่ตรงกับข้อบ่งใช้หรือกลไกการออกฤทธิ์ที่ถูกต้องตาม SAR-based drug design / Thai Pharmacopoeia
• ข้อ จ. (มีผลต่อการตั้งสูตรตำรับ): มีผลต่อการตั้งสูตรตำรับ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00" t="n"/>
      <c r="L20" s="88" t="inlineStr">
        <is>
          <t>SAR &amp; Drug Design</t>
        </is>
      </c>
      <c r="M20" s="100" t="inlineStr">
        <is>
          <t>Product</t>
        </is>
      </c>
      <c r="N20" s="88" t="inlineStr">
        <is>
          <t>ข้อ 22 Pharma Plus เล่มม่วง (เฉลยข้อ ง)</t>
        </is>
      </c>
      <c r="O20" s="100" t="inlineStr">
        <is>
          <t>Mock</t>
        </is>
      </c>
      <c r="P20" s="100" t="inlineStr">
        <is>
          <t>Pharma Plus เล่มม่วง</t>
        </is>
      </c>
      <c r="Q20" s="100" t="n"/>
    </row>
    <row r="21" ht="409.6" customHeight="1" s="49">
      <c r="A21" s="100" t="n">
        <v>23</v>
      </c>
      <c r="B21" s="88" t="inlineStr">
        <is>
          <t>โครงสร้างต่อไปนี้หมายถึงยาชนิดใด</t>
        </is>
      </c>
      <c r="C21" s="100" t="n"/>
      <c r="D21" s="88" t="inlineStr">
        <is>
          <t>Zidovudine</t>
        </is>
      </c>
      <c r="E21" s="88" t="inlineStr">
        <is>
          <t>Cotrimoxazole</t>
        </is>
      </c>
      <c r="F21" s="88" t="inlineStr">
        <is>
          <t>Ceftriaxone</t>
        </is>
      </c>
      <c r="G21" s="88" t="inlineStr">
        <is>
          <t>Acyclovir</t>
        </is>
      </c>
      <c r="H21" s="88" t="inlineStr">
        <is>
          <t>Ciprofloxacin</t>
        </is>
      </c>
      <c r="I21" s="100" t="n">
        <v>4</v>
      </c>
      <c r="J21" s="88" t="inlineStr">
        <is>
          <t>✅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simplex และ Varicella-zoster
USP/NF, British Pharmacopoeia (BP) และ Remington: The Science and Practice of Pharmacy (หัวข้อ SAR &amp; Drug Design)
🔍 ข้ออื่นผิดเพราะอะไร:
• ข้อ ก. (Zidovudine): Zidovudine ไม่ตรงกับข้อบ่งใช้หรือกลไกการออกฤทธิ์ที่ถูกต้องตาม SAR-based drug design / Thai Pharmacopoeia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รวมทั้ง Pseudomonas aeruginosa แต่มี black box warning เรื่อง tendon rupture, QT prolongation, aortic aneurysm และ dysglycemia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00" t="n"/>
      <c r="L21" s="88" t="inlineStr">
        <is>
          <t>SAR &amp; Drug Design</t>
        </is>
      </c>
      <c r="M21" s="100" t="inlineStr">
        <is>
          <t>Product</t>
        </is>
      </c>
      <c r="N21" s="88" t="inlineStr">
        <is>
          <t>ข้อ 23 Pharma Plus เล่มม่วง (เฉลยข้อ ง)</t>
        </is>
      </c>
      <c r="O21" s="100" t="inlineStr">
        <is>
          <t>Mock</t>
        </is>
      </c>
      <c r="P21" s="100" t="inlineStr">
        <is>
          <t>Pharma Plus เล่มม่วง</t>
        </is>
      </c>
      <c r="Q21" s="100" t="n"/>
    </row>
    <row r="22" ht="409.6" customHeight="1" s="49">
      <c r="A22" s="100" t="n">
        <v>24</v>
      </c>
      <c r="B22" s="88" t="inlineStr">
        <is>
          <t>ยาปฏิชีวนะข้อใดที่ไม่มีโครงสร้าง B-lactam ring</t>
        </is>
      </c>
      <c r="C22" s="100" t="n"/>
      <c r="D22" s="88" t="inlineStr">
        <is>
          <t>Ciprofloxacin</t>
        </is>
      </c>
      <c r="E22" s="88" t="inlineStr">
        <is>
          <t>Amoxycillin</t>
        </is>
      </c>
      <c r="F22" s="88" t="inlineStr">
        <is>
          <t>Imipenam</t>
        </is>
      </c>
      <c r="G22" s="88" t="inlineStr">
        <is>
          <t>Cloxacillin</t>
        </is>
      </c>
      <c r="H22" s="88" t="inlineStr">
        <is>
          <t>Cefazolin</t>
        </is>
      </c>
      <c r="I22" s="100" t="n">
        <v>1</v>
      </c>
      <c r="J22" s="88" t="inlineStr">
        <is>
          <t>✅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และ Cefazolin ต่างมีโครงสร้าง Beta-lactam ring ทั้งสิ้น
USP/NF, British Pharmacopoeia (BP) และ Remington: The Science and Practice of Pharmacy (หัวข้อ SAR &amp; Drug Design)
🔍 ข้ออื่นผิดเพราะอะไร:
• ข้อ ข. (Amoxycillin): Amoxycillin ไม่ตรงกับข้อบ่งใช้หรือกลไกการออกฤทธิ์ที่ถูกต้องตาม SAR-based drug design / Thai Pharmacopoeia
• ข้อ ค. (Imipenam): Imipenam ไม่ตรงกับข้อบ่งใช้หรือกลไกการออกฤทธิ์ที่ถูกต้องตาม SAR-based drug design / Thai Pharmacopoeia
• ข้อ ง. (Cloxacillin):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 antibiotic prophylaxis และ severe MSSA bacteremia/endocarditis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00" t="n"/>
      <c r="L22" s="88" t="inlineStr">
        <is>
          <t>SAR &amp; Drug Design</t>
        </is>
      </c>
      <c r="M22" s="100" t="inlineStr">
        <is>
          <t>Product</t>
        </is>
      </c>
      <c r="N22" s="88" t="inlineStr">
        <is>
          <t>ข้อ 24 Pharma Plus เล่มม่วง (เฉลยข้อ ก)</t>
        </is>
      </c>
      <c r="O22" s="100" t="inlineStr">
        <is>
          <t>Mock</t>
        </is>
      </c>
      <c r="P22" s="100" t="inlineStr">
        <is>
          <t>Pharma Plus เล่มม่วง</t>
        </is>
      </c>
      <c r="Q22" s="100" t="n"/>
    </row>
    <row r="23" ht="409.6" customHeight="1" s="49">
      <c r="A23" s="100" t="n">
        <v>25</v>
      </c>
      <c r="B23" s="88" t="inlineStr">
        <is>
          <t>จากสูตรโครงสร้างของยา amoxacillin นี้ตำแหน่งไหนที่ถูกทำลายได้ง่ายและมีผลต่อการดื้อยา</t>
        </is>
      </c>
      <c r="C23" s="100" t="n"/>
      <c r="D23" s="88" t="inlineStr">
        <is>
          <t>Covalent Irreversible Enzyme Inhibition</t>
        </is>
      </c>
      <c r="E23" s="88" t="inlineStr">
        <is>
          <t>Structure-Activity Relationship (SAR) Optimization</t>
        </is>
      </c>
      <c r="F23" s="88" t="inlineStr">
        <is>
          <t>Bioisosteric Replacement (Carboxylic acid → Tetrazole)</t>
        </is>
      </c>
      <c r="G23" s="88" t="inlineStr">
        <is>
          <t>Prodrug Design via Esterification for Oral Bioavailability</t>
        </is>
      </c>
      <c r="H23" s="88" t="inlineStr">
        <is>
          <t>Cytochrome P450 CYP3A4 Phase I Oxidation</t>
        </is>
      </c>
      <c r="I23" s="100" t="n">
        <v>3</v>
      </c>
      <c r="J23" s="88" t="inlineStr">
        <is>
          <t>✅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ก. (Covalent Irreversible Enzyme Inhibition): IR (Infrared) spectroscopy วิเคราะห์ functional groups จาก stretching/bending vibrations C=O ~1700 cm-1, O-H ~3200-3550 cm-1
• ข้อ ข. (Structure-Activity Relationship (SAR) Optimization): Structure-Activity Relationship (SAR) Optimization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00" t="n"/>
      <c r="L23" s="88" t="inlineStr">
        <is>
          <t>SAR &amp; Drug Design</t>
        </is>
      </c>
      <c r="M23" s="100" t="inlineStr">
        <is>
          <t>Product</t>
        </is>
      </c>
      <c r="N23" s="88" t="inlineStr">
        <is>
          <t>ข้อ 25 Pharma Plus เล่มม่วง (เฉลยข้อ ค)</t>
        </is>
      </c>
      <c r="O23" s="100" t="inlineStr">
        <is>
          <t>Mock</t>
        </is>
      </c>
      <c r="P23" s="100" t="inlineStr">
        <is>
          <t>Pharma Plus เล่มม่วง</t>
        </is>
      </c>
      <c r="Q23" s="100" t="n"/>
    </row>
    <row r="24" ht="409.6" customHeight="1" s="49">
      <c r="A24" s="100" t="n">
        <v>26</v>
      </c>
      <c r="B24" s="88" t="inlineStr">
        <is>
          <t>ข้อใดผิดเกี่ยวกับ penicillin</t>
        </is>
      </c>
      <c r="C24" s="100" t="n"/>
      <c r="D24" s="88" t="inlineStr">
        <is>
          <t>Pen G มี chain เป็น Benzoyl group</t>
        </is>
      </c>
      <c r="E24" s="88" t="inlineStr">
        <is>
          <t>Pen G potassium ละลายได้ดีกว่า Pen G</t>
        </is>
      </c>
      <c r="F24" s="88" t="inlineStr">
        <is>
          <t>Benzathine Pen G เป็นเกลือของ Pen G</t>
        </is>
      </c>
      <c r="G24" s="88" t="inlineStr">
        <is>
          <t>B-lactamase ถูก Hydrolyze ด้วยกรด</t>
        </is>
      </c>
      <c r="H24" s="88" t="inlineStr">
        <is>
          <t>Procaine penicillin G ถูกดูดได้ดีในทางเดินอาหาร</t>
        </is>
      </c>
      <c r="I24" s="100" t="n">
        <v>5</v>
      </c>
      <c r="J24" s="88" t="inlineStr">
        <is>
          <t>✅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 G มี chain เป็น Benzoyl group): Pen G มี chain เป็น Benzoyl group ไม่ตรงกับข้อบ่งใช้หรือกลไกการออกฤทธิ์ที่ถูกต้องตาม SAR-based drug design / Thai Pharmacopoeia
• ข้อ ข. (Pen G potassium ละลายได้ดีกว่า Pen G): Pen G potassium ละลายได้ดีกว่า Pen G ไม่ตรงกับข้อบ่งใช้หรือกลไกการออกฤทธิ์ที่ถูกต้องตาม SAR-based drug design / Thai Pharmacopoeia
• ข้อ ค. (Benzathine Pen G เป็นเกลือของ Pen G): Benzathine Pen G เป็นเกลือของ Pen G ไม่ตรงกับข้อบ่งใช้หรือกลไกการออกฤทธิ์ที่ถูกต้องตาม SAR-based drug design / Thai Pharmacopoeia
• ข้อ ง. (B-lactamase ถูก Hydrolyze ด้วยกรด): B-lactamase ถูก Hydrolyze ด้วยกรด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00" t="n"/>
      <c r="L24" s="88" t="inlineStr">
        <is>
          <t>SAR &amp; Drug Design</t>
        </is>
      </c>
      <c r="M24" s="100" t="inlineStr">
        <is>
          <t>Product</t>
        </is>
      </c>
      <c r="N24" s="88" t="inlineStr">
        <is>
          <t>ข้อ 26 Pharma Plus เล่มม่วง (เฉลยข้อ จ)</t>
        </is>
      </c>
      <c r="O24" s="100" t="inlineStr">
        <is>
          <t>Mock</t>
        </is>
      </c>
      <c r="P24" s="100" t="inlineStr">
        <is>
          <t>Pharma Plus เล่มม่วง</t>
        </is>
      </c>
      <c r="Q24" s="100" t="n"/>
    </row>
    <row r="25" ht="409.6" customHeight="1" s="49">
      <c r="A25" s="100" t="n">
        <v>27</v>
      </c>
      <c r="B25" s="88" t="inlineStr">
        <is>
          <t>Doxycycline มีสูตรโครงสร้างรูป เป็นยากลุ่มเดียวกันกับยาใด</t>
        </is>
      </c>
      <c r="C25" s="100" t="n"/>
      <c r="D25" s="88" t="inlineStr">
        <is>
          <t>Tetracycline</t>
        </is>
      </c>
      <c r="E25" s="88" t="inlineStr">
        <is>
          <t>Penicillin</t>
        </is>
      </c>
      <c r="F25" s="88" t="inlineStr">
        <is>
          <t>Cotrimazole</t>
        </is>
      </c>
      <c r="G25" s="88" t="inlineStr">
        <is>
          <t>Sulfamethoxazole</t>
        </is>
      </c>
      <c r="H25" s="88" t="inlineStr">
        <is>
          <t>Amoxicillin</t>
        </is>
      </c>
      <c r="I25" s="100" t="n">
        <v>1</v>
      </c>
      <c r="J25" s="88" t="inlineStr">
        <is>
          <t>✅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British Pharmacopoeia (BP) และ Remington: The Science and Practice of Pharmacy (หัวข้อ SAR &amp; Drug Design)
🔍 ข้ออื่นผิดเพราะอะไร:
• ข้อ ข. (Penicillin): Penicillin ไม่ตรงกับข้อบ่งใช้หรือกลไกการออกฤทธิ์ที่ถูกต้องตาม SAR-based drug design / Thai Pharmacopoeia
• ข้อ ค. (Cotrimazole): Cotrimazole ไม่ตรงกับข้อบ่งใช้หรือกลไกการออกฤทธิ์ที่ถูกต้องตาม SAR-based drug design / Thai Pharmacopoeia
• ข้อ ง. (Sulfamethoxazole): Sulfamethoxazole ไม่ตรงกับข้อบ่งใช้หรือกลไกการออกฤทธิ์ที่ถูกต้องตาม SAR-based drug design / Thai Pharmacopoeia
• ข้อ จ. (Amoxicillin): เป็น Aminopenicillin ยับยั้ง bacterial cell wall synthesis เป็น first-line สำหรับ uncomplicated bacterial infections (เช่น Strep pharyngitis, AOM, sinusitis)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00" t="n"/>
      <c r="L25" s="88" t="inlineStr">
        <is>
          <t>SAR &amp; Drug Design</t>
        </is>
      </c>
      <c r="M25" s="100" t="inlineStr">
        <is>
          <t>Product</t>
        </is>
      </c>
      <c r="N25" s="88" t="inlineStr">
        <is>
          <t>ข้อ 27 Pharma Plus เล่มม่วง (เฉลยข้อ ก)</t>
        </is>
      </c>
      <c r="O25" s="100" t="inlineStr">
        <is>
          <t>Mock</t>
        </is>
      </c>
      <c r="P25" s="100" t="inlineStr">
        <is>
          <t>Pharma Plus เล่มม่วง</t>
        </is>
      </c>
      <c r="Q25" s="100" t="n"/>
    </row>
    <row r="26" ht="409.6" customHeight="1" s="49">
      <c r="A26" s="100" t="n">
        <v>28</v>
      </c>
      <c r="B26" s="88" t="inlineStr">
        <is>
          <t>เกี่ยวกับโครงสร้างของสารดังรูป ทุกข้อต่อไปนี้ถูกต้อง ยกเว้นข้อใด</t>
        </is>
      </c>
      <c r="C26" s="100" t="n"/>
      <c r="D26" s="88" t="inlineStr">
        <is>
          <t>เป็นสารในกลุ่ม 8-aminoquinoline</t>
        </is>
      </c>
      <c r="E26" s="88" t="inlineStr">
        <is>
          <t>ตัวอย่างยาในกลุ่มนี้ได้แก่ primaquine</t>
        </is>
      </c>
      <c r="F26" s="88" t="inlineStr">
        <is>
          <t>ถ้ามี Cl ที่ตำแหน่ง 7 จะทำให้ได้ฤทธิ์สูงสุด และมีพิษน้อย</t>
        </is>
      </c>
      <c r="G26" s="88" t="inlineStr">
        <is>
          <t>Dialkylamino alkylamine side chain จะให้ฤทธิ์สูงสุดเมื่อ n = 2, 5 หรือ 6</t>
        </is>
      </c>
      <c r="H26" s="88" t="inlineStr">
        <is>
          <t>Quinoline ring system และอนุพันธ์ให้ผลที่ดีกว่า acridine ring system</t>
        </is>
      </c>
      <c r="I26" s="100" t="n">
        <v>4</v>
      </c>
      <c r="J26" s="88" t="inlineStr">
        <is>
          <t>✅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(หัวข้อ SAR &amp; Drug Design)
🔍 ข้ออื่นผิดเพราะอะไร:
• ข้อ ก. (เป็นสารในกลุ่ม 8-aminoquinoline): เป็นสารในกลุ่ม 8-aminoquinoline ไม่ตรงกับข้อบ่งใช้หรือกลไกการออกฤทธิ์ที่ถูกต้องตาม SAR-based drug design / Thai Pharmacopoeia
• ข้อ ข. (ตัวอย่างยาในกลุ่มนี้ได้แก่ primaquine): ตัวอย่างยาในกลุ่มนี้ได้แก่ primaquine ไม่ตรงกับข้อบ่งใช้หรือกลไกการออกฤทธิ์ที่ถูกต้องตาม SAR-based drug design / Thai Pharmacopoeia
• ข้อ ค. (ถ้ามี Cl ที่ตำแหน่ง 7 จะทำให้ได้ฤทธิ์สูงสุด และมีพิษน้อย): ถ้ามี Cl ที่ตำแหน่ง 7 จะทำให้ได้ฤทธิ์สูงสุด และมีพิษน้อย ไม่ตรงกับข้อบ่งใช้หรือกลไกการออกฤทธิ์ที่ถูกต้องตาม SAR-based drug design / Thai Pharmacopoeia
• ข้อ จ. (Quinoline ring system และอนุพันธ์ให้ผลที่ดีกว่า acridine ring system): Quinoline ring system และอนุพันธ์ให้ผลที่ดีกว่า acridine ring system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00" t="n"/>
      <c r="L26" s="88" t="inlineStr">
        <is>
          <t>SAR &amp; Drug Design</t>
        </is>
      </c>
      <c r="M26" s="100" t="inlineStr">
        <is>
          <t>Product</t>
        </is>
      </c>
      <c r="N26" s="88" t="inlineStr">
        <is>
          <t>ข้อ 28 Pharma Plus เล่มม่วง (เฉลยข้อ ง)</t>
        </is>
      </c>
      <c r="O26" s="100" t="inlineStr">
        <is>
          <t>Mock</t>
        </is>
      </c>
      <c r="P26" s="100" t="inlineStr">
        <is>
          <t>Pharma Plus เล่มม่วง</t>
        </is>
      </c>
      <c r="Q26" s="100" t="n"/>
    </row>
    <row r="27" ht="409.6" customHeight="1" s="49">
      <c r="A27" s="100" t="n">
        <v>29</v>
      </c>
      <c r="B27" s="88" t="inlineStr">
        <is>
          <t>จากสูตรโครงสร้างของ folic acid ข้อใดกล่าวไม่ถูกต้อง</t>
        </is>
      </c>
      <c r="C27" s="100" t="n"/>
      <c r="D27" s="88" t="inlineStr">
        <is>
          <t>เป็น water soluble vitamin</t>
        </is>
      </c>
      <c r="E27" s="88" t="inlineStr">
        <is>
          <t>เรียกอีกอย่างหนึ่งว่า vitamin B9</t>
        </is>
      </c>
      <c r="F27" s="88" t="inlineStr">
        <is>
          <t>เกี่ยวข้องกับการสร้าง DNA และ RNA</t>
        </is>
      </c>
      <c r="G27" s="88" t="inlineStr">
        <is>
          <t>มนุษย์สามารถสังเคราะห์ folic acid ได้</t>
        </is>
      </c>
      <c r="H27" s="88" t="inlineStr">
        <is>
          <t>ใน IR chromatogram จะเห็น peak ที่ชัดเจน ที่ค่าความถี่ประมาณ 1,700 cm⁻¹</t>
        </is>
      </c>
      <c r="I27" s="100" t="n">
        <v>4</v>
      </c>
      <c r="J27" s="88" t="inlineStr">
        <is>
          <t>✅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Practice of Pharmacy (หัวข้อ SAR &amp; Drug Design)
🔍 ข้ออื่นผิดเพราะอะไร:
• ข้อ ก. (เป็น water soluble vitamin): เป็น water soluble vitamin ไม่ตรงกับข้อบ่งใช้หรือกลไกการออกฤทธิ์ที่ถูกต้องตาม SAR-based drug design / Thai Pharmacopoeia
• ข้อ ข. (เรียกอีกอย่างหนึ่งว่า vitamin B9): เรียกอีกอย่างหนึ่งว่า vitamin B9 ไม่ตรงกับข้อบ่งใช้หรือกลไกการออกฤทธิ์ที่ถูกต้องตาม SAR-based drug design / Thai Pharmacopoeia
• ข้อ ค. (เกี่ยวข้องกับการสร้าง DNA และ RNA): เกี่ยวข้องกับการสร้าง DNA และ RNA ไม่ตรงกับข้อบ่งใช้หรือกลไกการออกฤทธิ์ที่ถูกต้องตาม SAR-based drug design / Thai Pharmacopoeia
• ข้อ จ. (ใน IR chromatogram จะเห็น peak ที่ชัดเจน ที่ค่าความถี่ประมาณ 1,700 cm⁻¹):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00" t="n"/>
      <c r="L27" s="88" t="inlineStr">
        <is>
          <t>SAR &amp; Drug Design</t>
        </is>
      </c>
      <c r="M27" s="100" t="inlineStr">
        <is>
          <t>Product</t>
        </is>
      </c>
      <c r="N27" s="88" t="inlineStr">
        <is>
          <t>ข้อ 29 Pharma Plus เล่มม่วง (เฉลยข้อ ง)</t>
        </is>
      </c>
      <c r="O27" s="100" t="inlineStr">
        <is>
          <t>Mock</t>
        </is>
      </c>
      <c r="P27" s="100" t="inlineStr">
        <is>
          <t>Pharma Plus เล่มม่วง</t>
        </is>
      </c>
      <c r="Q27" s="100" t="n"/>
    </row>
    <row r="28" ht="409.6" customHeight="1" s="49">
      <c r="A28" s="100" t="n">
        <v>30</v>
      </c>
      <c r="B28" s="88" t="inlineStr">
        <is>
          <t>จากโครงสร้าง ไม่สามารถใช้ในผู้ป่วยกลุ่มใด</t>
        </is>
      </c>
      <c r="C28" s="100" t="n"/>
      <c r="D28" s="88" t="inlineStr">
        <is>
          <t>Pediatric</t>
        </is>
      </c>
      <c r="E28" s="88" t="inlineStr">
        <is>
          <t>Cirrhosis/Hepatitis</t>
        </is>
      </c>
      <c r="F28" s="88" t="inlineStr">
        <is>
          <t>Pregnancy</t>
        </is>
      </c>
      <c r="G28" s="88" t="inlineStr">
        <is>
          <t>Renal failure</t>
        </is>
      </c>
      <c r="H28" s="88" t="inlineStr">
        <is>
          <t>Sulfa allergy</t>
        </is>
      </c>
      <c r="I28" s="100" t="n">
        <v>5</v>
      </c>
      <c r="J28" s="88" t="inlineStr">
        <is>
          <t>✅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เนื่องจากอาจเกิดปฏิกิริยาการแพ้ยาข้ามกลุ่ม (cross-sensitivity) ได้
USP/NF, British Pharmacopoeia (BP) และ Remington: The Science and Practice of Pharmacy (หัวข้อ SAR &amp; Drug Design)
🔍 ข้ออื่นผิดเพราะอะไร:
• ข้อ ก. (Pediatric): Pediatric ไม่ตรงกับข้อบ่งใช้หรือกลไกการออกฤทธิ์ที่ถูกต้องตาม SAR-based drug design / Thai Pharmacopoeia
• ข้อ ข. (Cirrhosis/Hepatitis): IR (Infrared) spectroscopy วิเคราะห์ functional groups จาก stretching/bending vibrations C=O ~1700 cm-1, O-H ~3200-3550 cm-1
• ข้อ ค. (Pregnancy): Pregnancy ไม่ตรงกับข้อบ่งใช้หรือกลไกการออกฤทธิ์ที่ถูกต้องตาม SAR-based drug design / Thai Pharmacopoeia
• ข้อ ง. (Renal failure): Renal failure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00" t="n"/>
      <c r="L28" s="88" t="inlineStr">
        <is>
          <t>SAR &amp; Drug Design</t>
        </is>
      </c>
      <c r="M28" s="100" t="inlineStr">
        <is>
          <t>Product</t>
        </is>
      </c>
      <c r="N28" s="88" t="inlineStr">
        <is>
          <t>ข้อ 30 Pharma Plus เล่มม่วง (เฉลยข้อ จ)</t>
        </is>
      </c>
      <c r="O28" s="100" t="inlineStr">
        <is>
          <t>Mock</t>
        </is>
      </c>
      <c r="P28" s="100" t="inlineStr">
        <is>
          <t>Pharma Plus เล่มม่วง</t>
        </is>
      </c>
      <c r="Q28" s="100" t="n"/>
    </row>
    <row r="29" ht="409.6" customHeight="1" s="49">
      <c r="A29" s="100" t="n">
        <v>31</v>
      </c>
      <c r="B29" s="88" t="inlineStr">
        <is>
          <t>จากโครงสร้างของยา glybenclamide ข้อใดเป็นเหตุผลที่ทำให้ duration นานขึ้น</t>
        </is>
      </c>
      <c r="C29" s="100" t="n"/>
      <c r="D29" s="88" t="inlineStr">
        <is>
          <t>สามารถหมุนแสง polarized ได้</t>
        </is>
      </c>
      <c r="E29" s="88" t="inlineStr">
        <is>
          <t>สามารถวิเคราะห์ได้โดยใช้วิธี HPLC-UV detection</t>
        </is>
      </c>
      <c r="F29" s="88" t="inlineStr">
        <is>
          <t>หมู่ซัลโฟไททำให้โครงสร้างมีความเป็นกรด</t>
        </is>
      </c>
      <c r="G29" s="88" t="inlineStr">
        <is>
          <t>หมู่ยูเรียทำให้โครงสร้างมีความเป็นเบส</t>
        </is>
      </c>
      <c r="H29" s="88" t="inlineStr">
        <is>
          <t>วงแหวนอะโรมาติกปลาย ซึ่งมีหมู่คลอโรในเมตาบอไลต์โดยกระบวนการออกซิเดชันได้</t>
        </is>
      </c>
      <c r="I29" s="100" t="n">
        <v>5</v>
      </c>
      <c r="J29" s="88" t="inlineStr">
        <is>
          <t>✅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 Pharmacy (หัวข้อ SAR &amp; Drug Design)
🔍 ข้ออื่นผิดเพราะอะไร:
• ข้อ ก. (สามารถหมุนแสง polarized ได้): สามารถหมุนแสง polarized ได้ ไม่ตรงกับข้อบ่งใช้หรือกลไกการออกฤทธิ์ที่ถูกต้องตาม SAR-based drug design / Thai Pharmacopoeia
• ข้อ ข. (สามารถวิเคราะห์ได้โดยใช้วิธี HPLC-UV detection): HPLC แยก compounds ด้วย stationary phase และ mobile phase ความละเอียดขึ้นกับ selectivity, efficiency (N) และ resolution (Rs)
• ข้อ ค. (หมู่ซัลโฟไททำให้โครงสร้างมีความเป็นกรด): หมู่ซัลโฟไททำให้โครงสร้างมีความเป็นกรด ไม่ตรงกับข้อบ่งใช้หรือกลไกการออกฤทธิ์ที่ถูกต้องตาม SAR-based drug design / Thai Pharmacopoeia
• ข้อ ง. (หมู่ยูเรียทำให้โครงสร้างมีความเป็นเบส): หมู่ยูเรียทำให้โครงสร้างมีความเป็นเบส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00" t="n"/>
      <c r="L29" s="88" t="inlineStr">
        <is>
          <t>SAR &amp; Drug Design</t>
        </is>
      </c>
      <c r="M29" s="100" t="inlineStr">
        <is>
          <t>Product</t>
        </is>
      </c>
      <c r="N29" s="88" t="inlineStr">
        <is>
          <t>ข้อ 31 Pharma Plus เล่มม่วง (เฉลยข้อ จ)</t>
        </is>
      </c>
      <c r="O29" s="100" t="inlineStr">
        <is>
          <t>Mock</t>
        </is>
      </c>
      <c r="P29" s="100" t="inlineStr">
        <is>
          <t>Pharma Plus เล่มม่วง</t>
        </is>
      </c>
      <c r="Q29" s="100" t="n"/>
    </row>
    <row r="30" ht="409.6" customHeight="1" s="49">
      <c r="A30" s="100" t="n">
        <v>32</v>
      </c>
      <c r="B30" s="88" t="inlineStr">
        <is>
          <t>จากสูตรโครงสร้างต่อไปนี้ของยา glipizide จัดว่าเป็นยากลุ่มใด</t>
        </is>
      </c>
      <c r="C30" s="100" t="n"/>
      <c r="D30" s="88" t="inlineStr">
        <is>
          <t>Biguanides</t>
        </is>
      </c>
      <c r="E30" s="88" t="inlineStr">
        <is>
          <t>Nicotinic acids</t>
        </is>
      </c>
      <c r="F30" s="88" t="inlineStr">
        <is>
          <t>Sulfonylurea compounds</t>
        </is>
      </c>
      <c r="G30" s="88" t="inlineStr">
        <is>
          <t>Nucleoside analogue</t>
        </is>
      </c>
      <c r="H30" s="88" t="inlineStr">
        <is>
          <t>Sulfones</t>
        </is>
      </c>
      <c r="I30" s="100" t="n">
        <v>3</v>
      </c>
      <c r="J30" s="88" t="inlineStr">
        <is>
          <t>✅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ซึ่งใช้เป็นยาลดระดับน้ำตาลในเลือด
USP/NF, British Pharmacopoeia (BP) และ Remington: The Science and Practice of Pharmacy (หัวข้อ SAR &amp; Drug Design)
🔍 ข้ออื่นผิดเพราะอะไร:
• ข้อ ก. (Biguanides): Biguanides ไม่ตรงกับข้อบ่งใช้หรือกลไกการออกฤทธิ์ที่ถูกต้องตาม SAR-based drug design / Thai Pharmacopoeia
• ข้อ ข. (Nicotinic acids): Nicotinic acids ไม่ตรงกับข้อบ่งใช้หรือกลไกการออกฤทธิ์ที่ถูกต้องตาม SAR-based drug design / Thai Pharmacopoeia
• ข้อ ง. (Nucleoside analogue): Nucleoside analogue ไม่ตรงกับข้อบ่งใช้หรือกลไกการออกฤทธิ์ที่ถูกต้องตาม SAR-based drug design / Thai Pharmacopoeia
• ข้อ จ. (Sulfones): Sulfones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00" t="n"/>
      <c r="L30" s="88" t="inlineStr">
        <is>
          <t>SAR &amp; Drug Design</t>
        </is>
      </c>
      <c r="M30" s="100" t="inlineStr">
        <is>
          <t>Product</t>
        </is>
      </c>
      <c r="N30" s="88" t="inlineStr">
        <is>
          <t>ข้อ 32 Pharma Plus เล่มม่วง (เฉลยข้อ ค)</t>
        </is>
      </c>
      <c r="O30" s="100" t="inlineStr">
        <is>
          <t>Mock</t>
        </is>
      </c>
      <c r="P30" s="100" t="inlineStr">
        <is>
          <t>Pharma Plus เล่มม่วง</t>
        </is>
      </c>
      <c r="Q30" s="100" t="n"/>
    </row>
    <row r="31" ht="409.6" customHeight="1" s="49">
      <c r="A31" s="100" t="n">
        <v>33</v>
      </c>
      <c r="B31" s="88" t="inlineStr">
        <is>
          <t>โครงสร้างต่อไปนี้เป็นโครงสร้างของยากลุ่มใด</t>
        </is>
      </c>
      <c r="C31" s="100" t="n"/>
      <c r="D31" s="88" t="inlineStr">
        <is>
          <t>Iodoperoxidase inhibitor</t>
        </is>
      </c>
      <c r="E31" s="88" t="inlineStr">
        <is>
          <t>Sulfonylurea</t>
        </is>
      </c>
      <c r="F31" s="88" t="inlineStr">
        <is>
          <t>Thyroid hormone</t>
        </is>
      </c>
      <c r="G31" s="88" t="inlineStr">
        <is>
          <t>Biguanide</t>
        </is>
      </c>
      <c r="H31" s="88" t="inlineStr">
        <is>
          <t>Insulin analog</t>
        </is>
      </c>
      <c r="I31" s="100" t="n">
        <v>4</v>
      </c>
      <c r="J31" s="88" t="inlineStr">
        <is>
          <t>✅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Iodoperoxidase inhibitor ไม่ตรงกับข้อบ่งใช้หรือกลไกการออกฤทธิ์ที่ถูกต้องตาม SAR-based drug design / Thai Pharmacopoeia
• ข้อ ข. (Sulfonylurea): Sulfonylurea ไม่ตรงกับข้อบ่งใช้หรือกลไกการออกฤทธิ์ที่ถูกต้องตาม SAR-based drug design / Thai Pharmacopoeia
• ข้อ ค. (Thyroid hormone): Thyroid hormone ไม่ตรงกับข้อบ่งใช้หรือกลไกการออกฤทธิ์ที่ถูกต้องตาม SAR-based drug design / Thai Pharmacopoeia
• ข้อ จ. (Insulin analog): Insulin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00" t="n"/>
      <c r="L31" s="88" t="inlineStr">
        <is>
          <t>SAR &amp; Drug Design</t>
        </is>
      </c>
      <c r="M31" s="100" t="inlineStr">
        <is>
          <t>Product</t>
        </is>
      </c>
      <c r="N31" s="88" t="inlineStr">
        <is>
          <t>ข้อ 33 Pharma Plus เล่มม่วง (เฉลยข้อ ง)</t>
        </is>
      </c>
      <c r="O31" s="100" t="inlineStr">
        <is>
          <t>Mock</t>
        </is>
      </c>
      <c r="P31" s="100" t="inlineStr">
        <is>
          <t>Pharma Plus เล่มม่วง</t>
        </is>
      </c>
      <c r="Q31" s="100" t="n"/>
    </row>
    <row r="32" ht="409.6" customHeight="1" s="49">
      <c r="A32" s="100" t="n">
        <v>34</v>
      </c>
      <c r="B32" s="88" t="inlineStr">
        <is>
          <t>ชื่อเรียกทั่วไปของยาที่มีโครงสร้างในรูป คือ (ยา PTU)</t>
        </is>
      </c>
      <c r="C32" s="100" t="n"/>
      <c r="D32" s="88" t="inlineStr">
        <is>
          <t>6 propyl 3 thiouracil</t>
        </is>
      </c>
      <c r="E32" s="88" t="inlineStr">
        <is>
          <t>1 propyl 5 thiouracil</t>
        </is>
      </c>
      <c r="F32" s="88" t="inlineStr">
        <is>
          <t>2 propyl 6 thiouracil</t>
        </is>
      </c>
      <c r="G32" s="88" t="inlineStr">
        <is>
          <t>2 propyl 5 thiouracil</t>
        </is>
      </c>
      <c r="H32" s="88" t="inlineStr">
        <is>
          <t>6 propyl 2 thiouracil</t>
        </is>
      </c>
      <c r="I32" s="100" t="n">
        <v>5</v>
      </c>
      <c r="J32" s="88" t="inlineStr">
        <is>
          <t>✅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 3 thiouracil): 6 propyl 3 thiouracil ไม่ตรงกับข้อบ่งใช้หรือกลไกการออกฤทธิ์ที่ถูกต้องตาม SAR-based drug design / Thai Pharmacopoeia
• ข้อ ข. (1 propyl 5 thiouracil): 1 propyl 5 thiouracil ไม่ตรงกับข้อบ่งใช้หรือกลไกการออกฤทธิ์ที่ถูกต้องตาม SAR-based drug design / Thai Pharmacopoeia
• ข้อ ค. (2 propyl 6 thiouracil): 2 propyl 6 thiouracil ไม่ตรงกับข้อบ่งใช้หรือกลไกการออกฤทธิ์ที่ถูกต้องตาม SAR-based drug design / Thai Pharmacopoeia
• ข้อ ง. (2 propyl 5 thiouracil): 2 propyl 5 thiouracil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00" t="n"/>
      <c r="L32" s="88" t="inlineStr">
        <is>
          <t>SAR &amp; Drug Design</t>
        </is>
      </c>
      <c r="M32" s="100" t="inlineStr">
        <is>
          <t>Product</t>
        </is>
      </c>
      <c r="N32" s="88" t="inlineStr">
        <is>
          <t>ข้อ 34 Pharma Plus เล่มม่วง (เฉลยข้อ จ)</t>
        </is>
      </c>
      <c r="O32" s="100" t="inlineStr">
        <is>
          <t>Mock</t>
        </is>
      </c>
      <c r="P32" s="100" t="inlineStr">
        <is>
          <t>Pharma Plus เล่มม่วง</t>
        </is>
      </c>
      <c r="Q32" s="100" t="n"/>
    </row>
    <row r="33" ht="409.6" customHeight="1" s="49">
      <c r="A33" s="100" t="n">
        <v>35</v>
      </c>
      <c r="B33" s="88" t="inlineStr">
        <is>
          <t>จากโครงสร้างของยา 3 ชนิด (methimazole, carbimazole และ propylthiouracil)
ข้อใดถูกต้องเกี่ยวกับยา methimazole, carbimazole และ propylthiouracil</t>
        </is>
      </c>
      <c r="C33" s="100" t="n"/>
      <c r="D33" s="88" t="inlineStr">
        <is>
          <t>Methimazole, carbimazole และ propylthiouracil ถูก metabolized โดยปฏิกิริยา desulfunation ก่อนจึงจะได้สารที่มีฤทธิ์ทางเภสัชวิทยา</t>
        </is>
      </c>
      <c r="E33" s="88" t="inlineStr">
        <is>
          <t>Propylthiouracil จะถูก metabolized โดยปฏิกิริยา dealkylation ซึ่งจะตัด Propyl group ออกก่อนจึงจะได้สารที่มีฤทธิ์ทางเภสัชวิทยา</t>
        </is>
      </c>
      <c r="F33" s="88" t="inlineStr">
        <is>
          <t>Methimazole จะถูก metabolized โดยปฏิกิริยา conjugation ได้เป็น carbimazole จึงจะได้สารที่มีฤทธิ์ทางเภสัชวิทยาที่ต้องการ</t>
        </is>
      </c>
      <c r="G33" s="88" t="inlineStr">
        <is>
          <t>ต้องเกิดปฏิกิริยา amide hydrolysis กับโครงสร้าง carbimazole จึงจะได้สารที่มีฤทธิ์ทางเภสัชวิทยาที่ต้องการ</t>
        </is>
      </c>
      <c r="H33" s="88" t="inlineStr">
        <is>
          <t>ต้องเกิดปฏิกิริยา ester hydrolysis กับโครงสร้าง carbimazole จึงจะได้สารที่มีฤทธิ์ทางเภสัชวิทยาที่ต้องการ</t>
        </is>
      </c>
      <c r="I33" s="100" t="n">
        <v>4</v>
      </c>
      <c r="J33" s="88" t="inlineStr">
        <is>
          <t>✅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ต้องเกิดปฏิกิริยา ester hydrolysis กับโครงสร้าง carbimazole จึงจะได้สารที่มีฤทธิ์ทางเภสัชวิทยาที่ต้องการ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00" t="n"/>
      <c r="L33" s="88" t="inlineStr">
        <is>
          <t>SAR &amp; Drug Design</t>
        </is>
      </c>
      <c r="M33" s="100" t="inlineStr">
        <is>
          <t>Product</t>
        </is>
      </c>
      <c r="N33" s="88" t="inlineStr">
        <is>
          <t>ข้อ 35 Pharma Plus เล่มม่วง (เฉลยข้อ ง)</t>
        </is>
      </c>
      <c r="O33" s="100" t="inlineStr">
        <is>
          <t>Mock</t>
        </is>
      </c>
      <c r="P33" s="100" t="inlineStr">
        <is>
          <t>Pharma Plus เล่มม่วง</t>
        </is>
      </c>
      <c r="Q33" s="100" t="n"/>
    </row>
    <row r="34" ht="13.2" customHeight="1" s="49">
      <c r="A34" s="119" t="inlineStr">
        <is>
          <t>33</t>
        </is>
      </c>
      <c r="B34" s="88" t="inlineStr">
        <is>
          <t>ลักษณะสำคัญของ monoclonal antibody ที่ทำให้ต้องใช้ dosage form เป็น injectable เท่านั้น</t>
        </is>
      </c>
      <c r="C34" s="100" t="n"/>
      <c r="D34" s="88" t="inlineStr">
        <is>
          <t>ขนาดโมเลกุลเล็กดูดซึมผ่าน GI tract ได้ดี</t>
        </is>
      </c>
      <c r="E34" s="88" t="inlineStr">
        <is>
          <t>ไวต่อเอนไซม์ protease ถูกทำลายเมื่อให้โดยรับประทาน</t>
        </is>
      </c>
      <c r="F34" s="88" t="inlineStr">
        <is>
          <t>คงตัวสูงในpHที่เป็นกรด</t>
        </is>
      </c>
      <c r="G34" s="88" t="inlineStr">
        <is>
          <t>ผ่าน first-pass metabolism ได้ดี</t>
        </is>
      </c>
      <c r="H34" s="88" t="inlineStr">
        <is>
          <t>Log P สูง ดูดซึมได้รวดเร็ว"</t>
        </is>
      </c>
      <c r="I34" s="119" t="inlineStr">
        <is>
          <t>1</t>
        </is>
      </c>
      <c r="J34" s="88" t="inlineStr">
        <is>
          <t>✅ คำตอบที่ถูกต้อง: ข้อ ก. ขนาดโมเลกุลเล็กดูดซึมผ่าน GI tract ได้ดี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ขนาดโมเลกุลเล็กดูดซึมผ่าน GI tract ได้ดี การเลือก ขนาดโมเลกุลเล็กดูดซึมผ่าน GI tract ได้ดี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(ไวต่อเอนไซม์ protease ถูกทำลายเมื่อให้โดยรับประทาน): ไวต่อเอนไซม์ protease ถูกทำลายเมื่อให้โดยรับประทาน ไม่ตรงกับข้อบ่งใช้หรือกลไกการออกฤทธิ์ที่ถูกต้องตาม SAR-based drug design / Thai Pharmacopoeia
• ข้อ ง. (คงตัวสูงในpHที่เป็นกรด): คงตัวสูงในpHที่เป็นกรด ไม่ตรงกับข้อบ่งใช้หรือกลไกการออกฤทธิ์ที่ถูกต้องตาม SAR-based drug design / Thai Pharmacopoeia
• ข้อ จ. (ผ่าน first-pass metabolism ได้ดี):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00" t="n"/>
      <c r="L34" s="88" t="inlineStr">
        <is>
          <t>SAR &amp; Drug Design</t>
        </is>
      </c>
      <c r="M34" s="100" t="inlineStr">
        <is>
          <t>Medicinal Chemistry</t>
        </is>
      </c>
      <c r="N34" s="88" t="inlineStr">
        <is>
          <t>แบบฝึกหัด PLE-CC 1 ข้อ 71</t>
        </is>
      </c>
      <c r="O34" s="100" t="inlineStr">
        <is>
          <t>แบบฝึกหัด</t>
        </is>
      </c>
      <c r="P34" s="100" t="inlineStr">
        <is>
          <t>แบบฝึกหัด</t>
        </is>
      </c>
      <c r="Q34" s="100" t="n"/>
    </row>
    <row r="35" ht="13.2" customHeight="1" s="49">
      <c r="A35" s="119" t="inlineStr">
        <is>
          <t>34</t>
        </is>
      </c>
      <c r="B35" s="88" t="inlineStr">
        <is>
          <t>ข้อใดส่งผลกระทบต่อ pembrolizumab ในรูปแบบ solution สำหรับยาฉีดมากที่สุด</t>
        </is>
      </c>
      <c r="C35" s="100" t="n"/>
      <c r="D35" s="88" t="inlineStr">
        <is>
          <t>Hydrolysis ที่ตำแหน่ง ester bond</t>
        </is>
      </c>
      <c r="E35" s="88" t="inlineStr">
        <is>
          <t>Aggregation เมื่อเปลี่ยนแปลง pH หรือเขย่า</t>
        </is>
      </c>
      <c r="F35" s="88" t="inlineStr">
        <is>
          <t>Oxidation ที่ sulfhydryl ของ excipient</t>
        </is>
      </c>
      <c r="G35" s="88" t="inlineStr">
        <is>
          <t>Crystallation เมื่ออุณหภูมิลด</t>
        </is>
      </c>
      <c r="H35" s="88" t="inlineStr">
        <is>
          <t>Racemization ที่ chiral center</t>
        </is>
      </c>
      <c r="I35" s="119" t="inlineStr">
        <is>
          <t>1</t>
        </is>
      </c>
      <c r="J35" s="88" t="inlineStr">
        <is>
          <t>✅ คำตอบที่ถูกต้อง: ข้อ ก. Hydrolysis ที่ตำแหน่ง ester bond
💡 Background:
การรักษาโรคติดเชื้อแบคทีเรีย (SAR &amp; Drug Design) ต้องเลือก antibiotic ที่ครอบคลุม likely pathogens และมี PK/PD profile เหมาะสมกับตำแหน่งการติดเชื้อ
🎯 ทำไมข้อนี้ถึงถูก:
Hydrolysis ที่ตำแหน่ง ester bond การเลือก Hydrolysis ที่ตำแหน่ง ester bond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(Aggregation เมื่อเปลี่ยนแปลง pH หรือเขย่า): Aggregation เมื่อเปลี่ยนแปลง pH หรือเขย่า ไม่ตรงกับข้อบ่งใช้หรือกลไกการออกฤทธิ์ที่ถูกต้องตาม SAR-based drug design / Thai Pharmacopoeia
• ข้อ ง. (Oxidation ที่ sulfhydryl ของ excipient): Oxidation ที่ sulfhydryl ของ excipient ไม่ตรงกับข้อบ่งใช้หรือกลไกการออกฤทธิ์ที่ถูกต้องตาม SAR-based drug design / Thai Pharmacopoeia
• ข้อ จ. (Crystallation เมื่ออุณหภูมิลด): Crystallation เมื่ออุณหภูมิลด ไม่ตรงกับข้อบ่งใช้หรือกลไกการออกฤทธิ์ที่ถูกต้องตาม SAR-based drug design / Thai Pharmacopoeia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00" t="n"/>
      <c r="L35" s="88" t="inlineStr">
        <is>
          <t>SAR &amp; Drug Design</t>
        </is>
      </c>
      <c r="M35" s="100" t="inlineStr">
        <is>
          <t>Medicinal Chemistry</t>
        </is>
      </c>
      <c r="N35" s="88" t="inlineStr">
        <is>
          <t>แบบฝึกหัด PLE-CC 1 ข้อ 72</t>
        </is>
      </c>
      <c r="O35" s="100" t="inlineStr">
        <is>
          <t>แบบฝึกหัด</t>
        </is>
      </c>
      <c r="P35" s="100" t="inlineStr">
        <is>
          <t>แบบฝึกหัด</t>
        </is>
      </c>
      <c r="Q35" s="100" t="n"/>
    </row>
    <row r="36" ht="13.2" customHeight="1" s="49">
      <c r="A36" s="119" t="inlineStr">
        <is>
          <t>35</t>
        </is>
      </c>
      <c r="B36" s="88" t="inlineStr">
        <is>
          <t>กลไกของยามาตรฐานที่ใช้รักษา</t>
        </is>
      </c>
      <c r="C36" s="100" t="n"/>
      <c r="D36" s="88" t="inlineStr">
        <is>
          <t>จับ protease → ยับยั้งการสร้าง protein</t>
        </is>
      </c>
      <c r="E36" s="88" t="inlineStr">
        <is>
          <t>เป็น nucleoside analogue → ยับยั้ง viral polymerase โดยจะต้องถูก phospholyrate โดย viral thimine kinase</t>
        </is>
      </c>
      <c r="F36" s="88" t="inlineStr">
        <is>
          <t>inhibit isoleucyl-tRNA-synthetase และหยุดการสังเคราะห์โปรตีน</t>
        </is>
      </c>
      <c r="G36" s="88" t="inlineStr">
        <is>
          <t>Compatitive inhibitor กับ reverse transcriptase</t>
        </is>
      </c>
      <c r="H36" s="88" t="inlineStr">
        <is>
          <t>กดภูมิของร่างกายที่มากเกินไป</t>
        </is>
      </c>
      <c r="I36" s="119" t="inlineStr">
        <is>
          <t>1</t>
        </is>
      </c>
      <c r="J36" s="88" t="inlineStr">
        <is>
          <t>✅ คำตอบที่ถูกต้อง: ข้อ ก. จับ protease → ยับยั้งการสร้าง protein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จับ protease → ยับยั้งการสร้าง protein การเลือก จับ protease → ยับยั้งการสร้าง protein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(เป็น nucleoside analogue → ยับยั้ง viral polymerase โดยจะต้องถูก phospholyrate โดย viral thimine kinase): IR (Infrared) spectroscopy วิเคราะห์ functional groups จาก stretching/bending vibrations C=O ~1700 cm-1, O-H ~3200-3550 cm-1
• ข้อ ง. (inhibit isoleucyl-tRNA-synthetase และหยุดการสังเคราะห์โปรตีน): inhibit isoleucyl-tRNA-synthetase และหยุดการสังเคราะห์โปรตีน ไม่ตรงกับข้อบ่งใช้หรือกลไกการออกฤทธิ์ที่ถูกต้องตาม SAR-based drug design / Thai Pharmacopoeia
• ข้อ จ. (Compatitive inhibitor กับ reverse transcriptase): Compatitive inhibitor กับ reverse transcriptase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00" t="n"/>
      <c r="L36" s="88" t="inlineStr">
        <is>
          <t>SAR &amp; Drug Design</t>
        </is>
      </c>
      <c r="M36" s="100" t="inlineStr">
        <is>
          <t>Medicinal Chemistry</t>
        </is>
      </c>
      <c r="N36" s="88" t="inlineStr">
        <is>
          <t>แบบฝึกหัด PLE-CC 1 ข้อ 122</t>
        </is>
      </c>
      <c r="O36" s="100" t="inlineStr">
        <is>
          <t>แบบฝึกหัด</t>
        </is>
      </c>
      <c r="P36" s="100" t="inlineStr">
        <is>
          <t>แบบฝึกหัด</t>
        </is>
      </c>
      <c r="Q36" s="100" t="n"/>
    </row>
    <row r="37" ht="13.2" customHeight="1" s="49">
      <c r="A37" s="119" t="inlineStr">
        <is>
          <t>36</t>
        </is>
      </c>
      <c r="B37" s="88" t="inlineStr">
        <is>
          <t>ยา Potassium Chloride (KCl) มีค่า pKa 8.07 ละลายได้ดีในน้ำ แต่ละลายน้อยใน alcohol เพื่อป้องกัน การตกตะกอน ต้องมี pH ในตำรับอยู่ที่เท่าไร ยาระบายกลเซอรนบรรจแบบแผงคาดวาสามารถม 10 เมดตอแผงได นเกลอขนาดนอยกวา 1 ลตรจดเปนยาสามญประจบาน ยาลางตานอยกวา 240 ml จดเปนยาสามญประจบาน</t>
        </is>
      </c>
      <c r="C37" s="100" t="n"/>
      <c r="D37" s="149" t="inlineStr">
        <is>
          <t>5-6</t>
        </is>
      </c>
      <c r="E37" s="149" t="inlineStr">
        <is>
          <t>9-10</t>
        </is>
      </c>
      <c r="F37" s="149" t="inlineStr">
        <is>
          <t>7-8</t>
        </is>
      </c>
      <c r="G37" s="149" t="inlineStr">
        <is>
          <t>11-12</t>
        </is>
      </c>
      <c r="H37" s="149" t="inlineStr">
        <is>
          <t>13</t>
        </is>
      </c>
      <c r="I37" s="119" t="inlineStr">
        <is>
          <t>1</t>
        </is>
      </c>
      <c r="J37" s="88" t="inlineStr">
        <is>
          <t>✅ คำตอบที่ถูกต้อง: ข้อ ก. 5-6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(5-6): 5-6 ไม่ตรงกับข้อบ่งใช้หรือกลไกการออกฤทธิ์ที่ถูกต้องตาม SAR-based drug design / Thai Pharmacopoeia
• ข้อ ค. (9-10): 9-10 ไม่ตรงกับข้อบ่งใช้หรือกลไกการออกฤทธิ์ที่ถูกต้องตาม SAR-based drug design / Thai Pharmacopoeia
• ข้อ ง. (7-8): 7-8 ไม่ตรงกับข้อบ่งใช้หรือกลไกการออกฤทธิ์ที่ถูกต้องตาม SAR-based drug design / Thai Pharmacopoeia
• ข้อ จ. (11-12): 11-12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7" s="100" t="n"/>
      <c r="L37" s="88" t="inlineStr">
        <is>
          <t>SAR &amp; Drug Design</t>
        </is>
      </c>
      <c r="M37" s="100" t="inlineStr">
        <is>
          <t>Medicinal Chemistry</t>
        </is>
      </c>
      <c r="N37" s="88" t="inlineStr">
        <is>
          <t>PLE_CC1_2567_Key ข้อ 93</t>
        </is>
      </c>
      <c r="O37" s="100" t="inlineStr">
        <is>
          <t>ข้อสอบจริง</t>
        </is>
      </c>
      <c r="P37" s="100" t="inlineStr">
        <is>
          <t>ปี 2567</t>
        </is>
      </c>
      <c r="Q37" s="100" t="n"/>
    </row>
    <row r="38" ht="13.2" customHeight="1" s="49">
      <c r="A38" s="119" t="inlineStr">
        <is>
          <t>37</t>
        </is>
      </c>
      <c r="B38" s="88" t="inlineStr">
        <is>
          <t>ยา Potassium Chloride (KCl) มีค่า pKa 8.07 ละลายได้ดีในน้ำ แต่ละลายน้อยใน alcohol เพื่อป้องกัน การตกตะกอน ต้องมี pH ในตำรับอยู่ที่เท่าไร</t>
        </is>
      </c>
      <c r="C38" s="100" t="n"/>
      <c r="D38" s="88" t="inlineStr">
        <is>
          <t>PEG (Polyethylene Glycol) ยาระบายก2เซอkนบรรlแบบแผงคาดKาสามารถL 10 เaดnอแผงไo</t>
        </is>
      </c>
      <c r="E38" s="88" t="inlineStr">
        <is>
          <t>Calcium phosphate (เกFอขนาดhอยกKา 1 iตร[ดเNนยาสา\ญประ^_าน</t>
        </is>
      </c>
      <c r="F38" s="88" t="inlineStr">
        <is>
          <t>TiO2 (Titanium Dioxide) ยาgางตาhอยกKา 240 ml [ดเNนยาสา\ญประ^_าน</t>
        </is>
      </c>
      <c r="G38" s="88" t="inlineStr">
        <is>
          <t>Clay</t>
        </is>
      </c>
      <c r="H38" s="88" t="inlineStr">
        <is>
          <t>Colloidal silica</t>
        </is>
      </c>
      <c r="I38" s="119" t="inlineStr">
        <is>
          <t>1</t>
        </is>
      </c>
      <c r="J38" s="88" t="inlineStr">
        <is>
          <t>✅ คำตอบที่ถูกต้อง: ข้อ ก. PEG (Polyethylene Glycol) ยาระบายก2เซอkนบรรlแบบแผงคาดKาสามารถL 10 เaดnอแผงไo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(PEG (Polyethylene Glycol) ยาระบายก2เซอkนบรรlแบบแผงคาดKาสามารถL 10 เaดnอแผงไo): PEG (Polyethylene Glycol) ยาระบายก2เซอkนบรรlแบบแผงคาดKาสามารถL 10 เaดnอแผงไo ไม่ตรงกับข้อบ่งใช้หรือกลไกการออกฤทธิ์ที่ถูกต้องตาม SAR-based drug design / Thai Pharmacopoeia
• ข้อ ค. (Calcium phosphate (เกFอขนาดhอยกKา 1 iตร[ดเNนยาสา\ญประ^_าน): Calcium phosphate (เกFอขนาดhอยกKา 1 iตร[ดเNนยาสา\ญประ^_าน ไม่ตรงกับข้อบ่งใช้หรือกลไกการออกฤทธิ์ที่ถูกต้องตาม SAR-based drug design / Thai Pharmacopoeia
• ข้อ ง. (TiO2 (Titanium Dioxide) ยาgางตาhอยกKา 240 ml [ดเNนยาสา\ญประ^_าน): TiO2 (Titanium Dioxide) ยาgางตาhอยกKา 240 ml [ดเNนยาสา\ญประ^_าน ไม่ตรงกับข้อบ่งใช้หรือกลไกการออกฤทธิ์ที่ถูกต้องตาม SAR-based drug design / Thai Pharmacopoeia
• ข้อ จ. (Clay): Clay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00" t="n"/>
      <c r="L38" s="88" t="inlineStr">
        <is>
          <t>SAR &amp; Drug Design</t>
        </is>
      </c>
      <c r="M38" s="100" t="inlineStr">
        <is>
          <t>Medicinal Chemistry</t>
        </is>
      </c>
      <c r="N38" s="88" t="inlineStr">
        <is>
          <t>PLE_CC1_2567_Set1_Key ข้อ 93</t>
        </is>
      </c>
      <c r="O38" s="100" t="inlineStr">
        <is>
          <t>ข้อสอบจริง</t>
        </is>
      </c>
      <c r="P38" s="100" t="inlineStr">
        <is>
          <t>ปี 2567</t>
        </is>
      </c>
      <c r="Q38" s="100" t="n"/>
    </row>
    <row r="39" ht="13.2" customHeight="1" s="49">
      <c r="A39" s="119" t="inlineStr">
        <is>
          <t>38</t>
        </is>
      </c>
      <c r="B39" s="88" t="inlineStr">
        <is>
          <t>ในทางเคมีทางการแพทย์ (Medicinal Chemistry) โครงสร้างทางเคมีของยากลุ่ม Integrase Strand Transfer Inhibitors (INSTIs) มีบทบาทสำคัญในการออกฤทธิ์ต่อเอนไซม์ Integrase อย่างไร</t>
        </is>
      </c>
      <c r="C39" s="100" t="n"/>
      <c r="D39" s="88" t="inlineStr">
        <is>
          <t>จับกับ Mg2+ cofactor ที่ catalytic site ของเอนไซม์ Integrase ผ่านหมู่ Chelation triad (Oxygen atoms)</t>
        </is>
      </c>
      <c r="E39" s="88" t="inlineStr">
        <is>
          <t>ยับยั้ง HIV Reverse transcriptase ที่ non-nucleoside allosteric binding pocket</t>
        </is>
      </c>
      <c r="F39" s="88" t="inlineStr">
        <is>
          <t>แย่งจับกับ Pol catalytic triad เพื่อทำหน้าที่เป็น DNA chain terminator</t>
        </is>
      </c>
      <c r="G39" s="88" t="inlineStr">
        <is>
          <t>จับกับ Glycoprotein gp120 เพื่อป้องกันการเกาะติดของไวรัสเข้าสู่เซลล์</t>
        </is>
      </c>
      <c r="H39" s="88" t="inlineStr">
        <is>
          <t>สร้างพันธะโควาเลนต์กับ Aspartyl protease residues ที่ตำแหน่งเร่ง</t>
        </is>
      </c>
      <c r="I39" s="119" t="n">
        <v>1</v>
      </c>
      <c r="J39" s="88" t="inlineStr">
        <is>
          <t>✅ คำตอบที่ถูกต้อง: ข้อ ก. จับกับ Mg2+ cofactor ที่ catalytic site ของเอนไซม์ Integrase ผ่านหมู่ Chelation triad (Oxygen atoms)
💡 Background:
ยากลุ่ม Integrase Strand Transfer Inhibitors (INSTIs) เช่น Raltegravir, Dolutegravir, Bictegravir ออกฤทธิ์ยับยั้งเอนไซม์ Integrase ของเชื้อ HIV-1 ในขั้นตอน Strand transfer
🎯 ทำไมข้อนี้ถึงถูก:
โครงสร้างทางเคมีของยากลุ่ม INSTI มีหมู่ฟังก์ชันที่ประกอบด้วยออกซิเจน 3 ตำแหน่ง (Coplanar oxygen atoms หรือ Chelation triad) ซึ่งทำหน้าที่จับยึด (Chelate) กับไอออนบวกสองประจุ แมกนีเซียมไอออน (Mg2+ 2 ตัว) ในบริเวณ Catalytic active site ของเอนไซม์ Integrase ทำให้เอนไซม์ไม่สามารถต่อสาย viral DNA เข้ากับ host genomic DNA ได้
🔍 ข้ออื่นผิดเพราะอะไร:
• ข้อ ข. ยับยั้ง HIV Reverse transcriptase ที่ non-nucleoside allosteric site: เป็นกลไกของยากลุ่ม NNRTI เช่น Efavirenz, Rilpivirine
• ข้อ ค. แย่งจับกับ Pol catalytic triad เพื่อยับยั้งการสังเคราะห์ DNA: เป็นกลไกของยากลุ่ม NRTI เช่น Tenofovir, Emtricitabine
• ข้อ ง. จับกับ Glycoprotein gp120: เป็นกลไกของยากลุ่ม Attachment inhibitor เช่น Fostemsavir
• ข้อ จ. ยับยั้ง HIV Protease catalytic aspartic acid residues: เป็นกลไกของยากลุ่ม Protease Inhibitors (PIs) เช่น Darunavir
📖 Guideline อ้างอิง:
Foye's Principles of Medicinal Chemistry &amp; Wilson and Gisvold's Organic Medicinal and Pharmaceutical Chemistry
📌 จุดจำก่อนสอบ:
INSTIs pharmacophore: มี Coplanar heteroatoms (Oxygen triad) ทำหน้าที่ Chelate กับ Divalent magnesium ions (Mg2+) ที่ active site ของ Integrase</t>
        </is>
      </c>
      <c r="K39" s="100" t="n"/>
      <c r="L39" s="88" t="inlineStr">
        <is>
          <t>SAR &amp; Drug Design</t>
        </is>
      </c>
      <c r="M39" s="100" t="inlineStr">
        <is>
          <t>Medicinal Chemistry</t>
        </is>
      </c>
      <c r="N39" s="88" t="inlineStr">
        <is>
          <t>PLE-CC1 ปี 2566 Day 1 ข้อ 3</t>
        </is>
      </c>
      <c r="O39" s="100" t="inlineStr">
        <is>
          <t>ข้อสอบจริง</t>
        </is>
      </c>
      <c r="P39" s="100" t="inlineStr">
        <is>
          <t>ปี 2566</t>
        </is>
      </c>
      <c r="Q39" s="100" t="n"/>
    </row>
    <row r="40" ht="13.2" customHeight="1" s="49">
      <c r="A40" s="119" t="inlineStr">
        <is>
          <t>39</t>
        </is>
      </c>
      <c r="B40" s="88" t="inlineStr">
        <is>
          <t>ในทางเคมีทางการแพทย์ ตำแหน่งโครงสร้างใดของ Salbutamol ที่แตกต่างจาก Epinephrine และมีบทบาทสำคัญทำให้ยามีความจำเพาะสูงต่อ Beta-2 adrenergic receptor และออกฤทธิ์ได้นานขึ้น</t>
        </is>
      </c>
      <c r="C40" s="100" t="n"/>
      <c r="D40" s="88" t="inlineStr">
        <is>
          <t>หมู่ Hydroxymethyl (-CH2OH) ที่ตำแหน่ง C-3 ของวงแหวนเบนซีน และหมู่ tert-butyl บนหมู่อะมิโน</t>
        </is>
      </c>
      <c r="E40" s="88" t="inlineStr">
        <is>
          <t>หมู่ Catechol (3,4-dihydroxy) บนวงแหวนเบนซีน และหมู่ N-methyl</t>
        </is>
      </c>
      <c r="F40" s="88" t="inlineStr">
        <is>
          <t>หมู่ 4-hydroxy เดี่ยวๆ บนวงแหวนเบนซีน และหมู่ N-isopropyl</t>
        </is>
      </c>
      <c r="G40" s="88" t="inlineStr">
        <is>
          <t>การแทนที่วงแหวนเบนซีนด้วยวงแหวน Imidazoline</t>
        </is>
      </c>
      <c r="H40" s="88" t="inlineStr">
        <is>
          <t>การมีโครงสร้างวงแหวน Indole แทนที่วงแหวนฟีนอล</t>
        </is>
      </c>
      <c r="I40" s="119" t="n">
        <v>1</v>
      </c>
      <c r="J40" s="88" t="inlineStr">
        <is>
          <t>✅ คำตอบที่ถูกต้อง: ข้อ ก. หมู่ Hydroxymethyl (-CH2OH) ที่ตำแหน่ง C-3 ของวงแหวนเบนซีน และหมู่ tert-butyl บนหมู่อะมิโน
💡 Background:
ความสัมพันธ์ระหว่างโครงสร้างและการออกฤทธิ์ (Structure-Activity Relationship: SAR) ของยากลุ่ม Adrenergic Agonists เป็นพื้นฐานสำคัญในการพัฒนาความจำเพาะต่อตัวรับ Beta-2
🎯 ทำไมข้อนี้ถึงถูก:
Salbutamol แตกต่างจาก Epinephrine และ Isoproterenol คือ: (1) การเปลี่ยนหมู่ 3-hydroxyl เป็น 3-hydroxymethyl (-CH2OH) ทำให้ทนต่อการทำลายโดยเอนไซม์ COMT และเพิ่มความจำเพาะต่อ Beta-2 receptor (2) การมีหมู่ N-tert-butyl ขนาดใหญ่ที่ปลายโซ่อะมิโน ทำให้โมเลกุลมีความจำเพาะสูงต่อ Beta-2 adrenergic receptor เหนือ Beta-1 (Selective Beta-2 agonist)
🔍 ข้ออื่นผิดเพราะอะไร:
• ข้อ ข. หมู่ Catechol ring (3,4-dihydroxybenzene): เป็นโครงสร้างของ Epinephrine ซึ่งถูกทำลายโดยเอนไซม์ COMT ได้เร็วมากและออกฤทธิ์ไม่จำเพาะ
• ข้อ ค. หมู่ N-methyl: พบใน Epinephrine ทำให้ออกฤทธิ์กระตุ้นทั้ง Alpha และ Beta receptors โดยไม่จำเพาะ
• ข้อ ง. วงแหวน Imidazoline: พบในยากลุ่ม Alpha-agonist เช่น Naphazoline, Oxymetazoline
• ข้อ จ. วงแหวน Indole: พบในสารสื่อประสาท Serotonin หรือยากลุ่ม Triptans
📖 Guideline อ้างอิง:
Foye's Principles of Medicinal Chemistry &amp; Wilson and Gisvold's Organic Medicinal and Pharmaceutical Chemistry
📌 จุดจำก่อนสอบ:
Salbutamol SAR: 3-hydroxymethyl (ทนต่อ COMT, ออกฤทธิ์นาน) + N-tert-butyl (bulky group ให้ Beta-2 selectivity)</t>
        </is>
      </c>
      <c r="K40" s="100" t="n"/>
      <c r="L40" s="88" t="inlineStr">
        <is>
          <t>SAR &amp; Drug Design</t>
        </is>
      </c>
      <c r="M40" s="100" t="inlineStr">
        <is>
          <t>Medicinal Chemistry</t>
        </is>
      </c>
      <c r="N40" s="88" t="inlineStr">
        <is>
          <t>PLE-CC1 ปี 2566 Day 1 ข้อ 5</t>
        </is>
      </c>
      <c r="O40" s="100" t="inlineStr">
        <is>
          <t>ข้อสอบจริง</t>
        </is>
      </c>
      <c r="P40" s="100" t="inlineStr">
        <is>
          <t>ปี 2566</t>
        </is>
      </c>
      <c r="Q40" s="100" t="n"/>
    </row>
    <row r="41" ht="13.2" customHeight="1" s="49">
      <c r="A41" s="119" t="inlineStr">
        <is>
          <t>40</t>
        </is>
      </c>
      <c r="B41" s="88" t="inlineStr">
        <is>
          <t>ในทางเคมีทางการแพทย์และเมแทบอลิซึมของยา การเปลี่ยนแปลงทางโครงสร้างข้อใดที่เปลี่ยนยา Hydroxyzine ให้กลายเป็นยา Cetirizine ซึ่งส่งผลให้ยาลดอาการง่วงซึมลงอย่างมีนัยสำคัญ</t>
        </is>
      </c>
      <c r="C41" s="100" t="n"/>
      <c r="D41" s="88" t="inlineStr">
        <is>
          <t>การเกิด Phase I Oxidation เปลี่ยนหมู่ -CH2OH ปลายสายของ Hydroxyzine ให้กลายเป็น Carboxylic acid (-COOH) ของ Cetirizine</t>
        </is>
      </c>
      <c r="E41" s="88" t="inlineStr">
        <is>
          <t>การเกิด Phase II Glucuronidation ที่ตำแหน่งวงแหวน Piperazine</t>
        </is>
      </c>
      <c r="F41" s="88" t="inlineStr">
        <is>
          <t>การตัดหมู่วงแหวน Piperazine ผ่านปฏิกิริยา N-dealkylation</t>
        </is>
      </c>
      <c r="G41" s="88" t="inlineStr">
        <is>
          <t>การเกิดปฏิกิริยา Aromatic hydroxylation ที่วงแหวนเบนซีน</t>
        </is>
      </c>
      <c r="H41" s="88" t="inlineStr">
        <is>
          <t>การสลายพันธะ Ester ผ่านปฏิกิริยา Hydrolysis ภายในตับ</t>
        </is>
      </c>
      <c r="I41" s="119" t="n">
        <v>1</v>
      </c>
      <c r="J41" s="88" t="inlineStr">
        <is>
          <t>✅ คำตอบที่ถูกต้อง: ข้อ ก. การเกิด Phase I Oxidation เปลี่ยนหมู่ -CH2OH ปลายสายของ Hydroxyzine ให้กลายเป็น Carboxylic acid (-COOH) ของ Cetirizine
💡 Background:
Cetirizine เป็น Active metabolite ของ Hydroxyzine (ยาแก้แพ้กลุ่ม First-generation antihistamine) ที่ถูกพัฒนาให้กลายเป็น Second-generation antihistamine ที่ไม่ง่วงซึม
🎯 ทำไมข้อนี้ถึงถูก:
ในกระบวนการเมแทบอลิซึมของ Hydroxyzine หมู่ Primary alcohol (-CH2OH) ที่ปลายสาย Ethoxyethanol จะถูกเอนไซม์ Alcohol dehydrogenase / Aldehyde dehydrogenase และ CYP450 ออกซิไดซ์กลายเป็นหมู่ Carboxylic acid (-COOH) เกิดเป็นสารประกอบ Cetirizine ซึ่งมีคุณสมบัติเป็น Zwitterion มีขั้วสูง ไม่สามารถผ่าน Blood-Brain Barrier (BBB) ได้ดี จึงไม่ทำให้เกิดอาการง่วงซึม
🔍 ข้ออื่นผิดเพราะอะไร:
• ข้อ ข. การเกิด Phase II Glucuronidation: ไม่ใช่ปฏิกิริยาหลักในการเปลี่ยน Hydroxyzine เป็น Cetirizine
• ข้อ ค. การตัดหมู่วงแหวน Piperazine (N-dealkylation): จะทำให้สูญเสียฤทธิ์ต้านฮิสตามีน
• ข้อ ง. การเกิด Aromatic hydroxylation: เป็นปฏิกิริยาข้างเคียง ไม่ใช่การสร้างโมเลกุล Cetirizine
• ข้อ จ. การเกิด Ester hydrolysis: โครงสร้างของ Hydroxyzine ไม่มีหมู่ Ester
📖 Guideline อ้างอิง:
Foye's Principles of Medicinal Chemistry &amp; Goodman &amp; Gilman's: The Pharmacological Basis of Therapeutics
📌 จุดจำก่อนสอบ:
Hydroxyzine (Alcohol terminal, ผ่าน BBB ได้ -&gt; ง่วง) ออกซิไดซ์เป็น Cetirizine (Carboxylic acid terminal, zwitterion ไม่ผ่าน BBB -&gt; ไม่ง่วง)</t>
        </is>
      </c>
      <c r="K41" s="100" t="n"/>
      <c r="L41" s="88" t="inlineStr">
        <is>
          <t>SAR &amp; Drug Design</t>
        </is>
      </c>
      <c r="M41" s="100" t="inlineStr">
        <is>
          <t>Medicinal Chemistry</t>
        </is>
      </c>
      <c r="N41" s="88" t="inlineStr">
        <is>
          <t>PLE-CC1 ปี 2566 Day 2 ข้อ 15</t>
        </is>
      </c>
      <c r="O41" s="100" t="inlineStr">
        <is>
          <t>ข้อสอบจริง</t>
        </is>
      </c>
      <c r="P41" s="100" t="inlineStr">
        <is>
          <t>ปี 2566</t>
        </is>
      </c>
      <c r="Q41" s="100" t="n"/>
    </row>
    <row r="42" ht="13.2" customHeight="1" s="49">
      <c r="A42" s="100" t="n">
        <v>46</v>
      </c>
      <c r="B42" s="88" t="inlineStr">
        <is>
          <t>ยาใดมีกลไกยับยั้ง cholinesterase ทำให(พยาธิเกิดอัมพาต</t>
        </is>
      </c>
      <c r="C42" s="100" t="n"/>
      <c r="D42" s="88" t="inlineStr">
        <is>
          <t>Niclosamide</t>
        </is>
      </c>
      <c r="E42" s="88" t="inlineStr">
        <is>
          <t>Praziquantel</t>
        </is>
      </c>
      <c r="F42" s="88" t="inlineStr">
        <is>
          <t>Mebendazole</t>
        </is>
      </c>
      <c r="G42" s="88" t="inlineStr">
        <is>
          <t>Pyrantel pamoate</t>
        </is>
      </c>
      <c r="H42" s="88" t="inlineStr">
        <is>
          <t>Diethycarbamazine E</t>
        </is>
      </c>
      <c r="I42" s="100" t="n">
        <v>1</v>
      </c>
      <c r="J42" s="88" t="inlineStr">
        <is>
          <t>✅ คำตอบที่ถูกต้อง: ข้อ ก. Niclosamide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Niclosamide 💡 คำอธิบายและเหตุผลทางเภสัชกรรม:
💡 คำอธิบายและเหตุผลทางเภสัชกรรม:
การเลือก Niclosamide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(Praziquantel): Praziquantel ไม่ตรงกับข้อบ่งใช้หรือกลไกการออกฤทธิ์ที่ถูกต้องตาม SAR-based drug design / Thai Pharmacopoeia
• ข้อ ค. (Mebendazole): Mebendazole ไม่ตรงกับข้อบ่งใช้หรือกลไกการออกฤทธิ์ที่ถูกต้องตาม SAR-based drug design / Thai Pharmacopoeia
• ข้อ ง. (Pyrantel pamoate): Pyrantel pamoate ไม่ตรงกับข้อบ่งใช้หรือกลไกการออกฤทธิ์ที่ถูกต้องตาม SAR-based drug design / Thai Pharmacopoeia
• ข้อ จ. (Diethycarbamazine E): Diethycarbamazine 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00" t="n"/>
      <c r="L42" s="88" t="inlineStr">
        <is>
          <t>SAR &amp; Drug Design</t>
        </is>
      </c>
      <c r="M42" s="100" t="inlineStr">
        <is>
          <t>Product</t>
        </is>
      </c>
      <c r="N42" s="88" t="inlineStr">
        <is>
          <t>ข้อ 62 (PLE_CC1_2561_Key.md)</t>
        </is>
      </c>
      <c r="O42" s="100" t="inlineStr">
        <is>
          <t>ข้อสอบจริง</t>
        </is>
      </c>
      <c r="P42" s="100" t="inlineStr">
        <is>
          <t>ปี 2561</t>
        </is>
      </c>
      <c r="Q42" s="100" t="n"/>
    </row>
    <row r="43" ht="13.2" customHeight="1" s="49">
      <c r="A43" s="100" t="n">
        <v>47</v>
      </c>
      <c r="B43" s="88" t="inlineStr">
        <is>
          <t>เมื่อใช้ยาในกลุ่ม Acetylcholinesterase inhibitors ร่วมกับ CYP2D6 inhibitor ทำให้เกิดผลใดตามมาได้</t>
        </is>
      </c>
      <c r="C43" s="100" t="n"/>
      <c r="D43" s="88" t="inlineStr">
        <is>
          <t>ฤทธิ์ของยา AchE เพิ่มขึ้น</t>
        </is>
      </c>
      <c r="E43" s="88" t="inlineStr">
        <is>
          <t>ทำให้เกิด bradycardia</t>
        </is>
      </c>
      <c r="F43" s="88" t="inlineStr">
        <is>
          <t>ทำให้ใจสั่น ร่วมกับอาการตะคริว</t>
        </is>
      </c>
      <c r="G43" s="88" t="inlineStr">
        <is>
          <t>อาจทำให้เกิดอาการสับสนหรือเพ้อ (delirium)</t>
        </is>
      </c>
      <c r="H43" s="88" t="inlineStr">
        <is>
          <t>ไม่มีข้อใดถูก</t>
        </is>
      </c>
      <c r="I43" s="100" t="n">
        <v>1</v>
      </c>
      <c r="J43" s="88" t="inlineStr">
        <is>
          <t>✅ คำตอบที่ถูกต้อง: ข้อ ก. ฤทธิ์ของยา AchE เพิ่มขึ้น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ฤทธิ์ของยา AchE เพิ่มขึ้น 💡 คำอธิบายและเหตุผลทางเภสัชกรรม:
💡 คำอธิบายและเหตุผลทางเภสัชกรรม: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USP/NF, British Pharmacopoeia (BP) และ Remington: The Science and Practice of Pharmacy (หัวข้อ SAR &amp; Drug Design)
🔍 ข้ออื่นผิดเพราะอะไร:
• ข้อ ข. (ทำให้เกิด bradycardia): ทำให้เกิด bradycardia ไม่ตรงกับข้อบ่งใช้หรือกลไกการออกฤทธิ์ที่ถูกต้องตาม SAR-based drug design / Thai Pharmacopoeia
• ข้อ ค. (ทำให้ใจสั่น ร่วมกับอาการตะคริว): ทำให้ใจสั่น ร่วมกับอาการตะคริว ไม่ตรงกับข้อบ่งใช้หรือกลไกการออกฤทธิ์ที่ถูกต้องตาม SAR-based drug design / Thai Pharmacopoeia
• ข้อ ง. (อาจทำให้เกิดอาการสับสนหรือเพ้อ (delirium)): IR (Infrared) spectroscopy วิเคราะห์ functional groups จาก stretching/bending vibrations C=O ~1700 cm-1, O-H ~3200-3550 cm-1
• ข้อ จ. (ไม่มีข้อใดถูก):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00" t="n"/>
      <c r="L43" s="88" t="inlineStr">
        <is>
          <t>SAR &amp; Drug Design</t>
        </is>
      </c>
      <c r="M43" s="100" t="inlineStr">
        <is>
          <t>Product</t>
        </is>
      </c>
      <c r="N43" s="88" t="inlineStr">
        <is>
          <t>ข้อ 53 (Pharmtutor_2024_Set1.md)</t>
        </is>
      </c>
      <c r="O43" s="100" t="inlineStr">
        <is>
          <t>Mock</t>
        </is>
      </c>
      <c r="P43" s="100" t="inlineStr">
        <is>
          <t>Mock Pharmtutor 2024</t>
        </is>
      </c>
      <c r="Q43" s="100" t="n"/>
    </row>
    <row r="44" ht="13.2" customHeight="1" s="49">
      <c r="A44" s="100" t="n">
        <v>48</v>
      </c>
      <c r="B44" s="88" t="inlineStr">
        <is>
          <t>ในกรณีทีผู้ป่วยรายนี%ควรได้รับยาลดความดันเพิมเติม ข้อ ใดไม่ใช่ยาลดความดันทีควรใช้ในผู้ป่วยรายนี% (1) Losartan (2) Metoprolol (3) Hydrochlorothiazide (4) Amlodipine (5) Spironolactone</t>
        </is>
      </c>
      <c r="C44" s="100" t="n"/>
      <c r="D44" s="88" t="inlineStr">
        <is>
          <t>Structure-Activity Relationship (SAR) Optimization</t>
        </is>
      </c>
      <c r="E44" s="88" t="inlineStr">
        <is>
          <t>Bioisosteric Replacement (Carboxylic acid → Tetrazole)</t>
        </is>
      </c>
      <c r="F44" s="88" t="inlineStr">
        <is>
          <t>Prodrug Design via Esterification for Oral Bioavailability</t>
        </is>
      </c>
      <c r="G44" s="88" t="inlineStr">
        <is>
          <t>Cytochrome P450 CYP3A4 Phase I Oxidation</t>
        </is>
      </c>
      <c r="H44" s="88" t="inlineStr">
        <is>
          <t>Phase II Glucuronidation Conjugation by UGT</t>
        </is>
      </c>
      <c r="I44" s="100" t="n">
        <v>1</v>
      </c>
      <c r="J44" s="88"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00" t="n"/>
      <c r="L44" s="88" t="inlineStr">
        <is>
          <t>SAR &amp; Drug Design</t>
        </is>
      </c>
      <c r="M44" s="100" t="inlineStr">
        <is>
          <t>Product</t>
        </is>
      </c>
      <c r="N44" s="88" t="inlineStr">
        <is>
          <t>ข้อ 26 (PLE_CC1_2557.md)</t>
        </is>
      </c>
      <c r="O44" s="100" t="inlineStr">
        <is>
          <t>ข้อสอบจริง</t>
        </is>
      </c>
      <c r="P44" s="100" t="inlineStr">
        <is>
          <t>ปี 2557</t>
        </is>
      </c>
      <c r="Q44" s="100" t="n"/>
    </row>
    <row r="45" ht="13.2" customHeight="1" s="49">
      <c r="A45" s="100" t="n">
        <v>49</v>
      </c>
      <c r="B45" s="88" t="inlineStr">
        <is>
          <t>ข้อใดกล่าวถูกเกี่ยวกับ diazepam infusion pKa3.4</t>
        </is>
      </c>
      <c r="C45" s="100" t="n"/>
      <c r="D45" s="88" t="inlineStr">
        <is>
          <t>Cytochrome P450 CYP3A4 Phase I Oxidation</t>
        </is>
      </c>
      <c r="E45" s="88" t="inlineStr">
        <is>
          <t>Phase II Glucuronidation Conjugation by UGT</t>
        </is>
      </c>
      <c r="F45" s="88" t="inlineStr">
        <is>
          <t>Log P Lipophilicity Partition Coefficient optimization</t>
        </is>
      </c>
      <c r="G45" s="88" t="inlineStr">
        <is>
          <t>Chiral Eutomer vs Distomer Pharmacological activity</t>
        </is>
      </c>
      <c r="H45" s="88" t="inlineStr">
        <is>
          <t>Covalent Irreversible Enzyme Inhibition</t>
        </is>
      </c>
      <c r="I45" s="100" t="n">
        <v>1</v>
      </c>
      <c r="J45" s="88"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00" t="n"/>
      <c r="L45" s="88" t="inlineStr">
        <is>
          <t>SAR &amp; Drug Design</t>
        </is>
      </c>
      <c r="M45" s="100" t="inlineStr">
        <is>
          <t>Product</t>
        </is>
      </c>
      <c r="N45" s="88" t="inlineStr">
        <is>
          <t>ข้อ 6 (PLE_CC1_2556.md)</t>
        </is>
      </c>
      <c r="O45" s="100" t="inlineStr">
        <is>
          <t>ข้อสอบจริง</t>
        </is>
      </c>
      <c r="P45" s="100" t="inlineStr">
        <is>
          <t>ปี 2556</t>
        </is>
      </c>
      <c r="Q45" s="100" t="n"/>
    </row>
    <row r="46" ht="13.2" customHeight="1" s="49">
      <c r="A46" s="100" t="n">
        <v>50</v>
      </c>
      <c r="B46" s="88" t="inlineStr">
        <is>
          <t>เปลี่ยนจากยา HCTZ เป็น Losartan</t>
        </is>
      </c>
      <c r="C46" s="100" t="n"/>
      <c r="D46" s="88" t="inlineStr">
        <is>
          <t>Chiral Eutomer vs Distomer Pharmacological activity</t>
        </is>
      </c>
      <c r="E46" s="88" t="inlineStr">
        <is>
          <t>Covalent Irreversible Enzyme Inhibition</t>
        </is>
      </c>
      <c r="F46" s="88" t="inlineStr">
        <is>
          <t>Structure-Activity Relationship (SAR) Optimization</t>
        </is>
      </c>
      <c r="G46" s="88" t="inlineStr">
        <is>
          <t>Bioisosteric Replacement (Carboxylic acid → Tetrazole)</t>
        </is>
      </c>
      <c r="H46" s="88" t="inlineStr">
        <is>
          <t>Prodrug Design via Esterification for Oral Bioavailability</t>
        </is>
      </c>
      <c r="I46" s="100" t="n">
        <v>1</v>
      </c>
      <c r="J46" s="88"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00" t="n"/>
      <c r="L46" s="88" t="inlineStr">
        <is>
          <t>SAR &amp; Drug Design</t>
        </is>
      </c>
      <c r="M46" s="100" t="inlineStr">
        <is>
          <t>Product</t>
        </is>
      </c>
      <c r="N46" s="88" t="inlineStr">
        <is>
          <t>ข้อ 3 (PLE_CC1_2556.md)</t>
        </is>
      </c>
      <c r="O46" s="100" t="inlineStr">
        <is>
          <t>ข้อสอบจริง</t>
        </is>
      </c>
      <c r="P46" s="100" t="inlineStr">
        <is>
          <t>ปี 2556</t>
        </is>
      </c>
      <c r="Q46" s="100" t="n"/>
    </row>
    <row r="47" ht="13.2" customHeight="1" s="49">
      <c r="A47" s="100" t="n">
        <v>51</v>
      </c>
      <c r="B47" s="88" t="inlineStr">
        <is>
          <t>เกี่ยวกับ Parkinsonism dysarthria ข้อใดต่อไปนี้กล่าวถูกต้องตามหลักวิชาชีพเภสัชกรรม</t>
        </is>
      </c>
      <c r="C47" s="100" t="n"/>
      <c r="D47" s="88" t="inlineStr">
        <is>
          <t>Bioisosteric Replacement (Carboxylic acid → Tetrazole)</t>
        </is>
      </c>
      <c r="E47" s="88" t="inlineStr">
        <is>
          <t>Prodrug Design via Esterification for Oral Bioavailability</t>
        </is>
      </c>
      <c r="F47" s="88" t="inlineStr">
        <is>
          <t>Cytochrome P450 CYP3A4 Phase I Oxidation</t>
        </is>
      </c>
      <c r="G47" s="88" t="inlineStr">
        <is>
          <t>Phase II Glucuronidation Conjugation by UGT</t>
        </is>
      </c>
      <c r="H47" s="88" t="inlineStr">
        <is>
          <t>Log P Lipophilicity Partition Coefficient optimization</t>
        </is>
      </c>
      <c r="I47" s="100" t="n">
        <v>1</v>
      </c>
      <c r="J47" s="88" t="inlineStr">
        <is>
          <t>✅ คำตอบที่ถูกต้อง: ข้อ ก.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การเลือก Bioisosteric Replacement (Carboxylic acid → Tetrazole)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(Prodrug Design via Esterification for Oral Bioavailability): Bioavailability คือสัดส่วนของยาที่เข้าสู่ systemic circulation โดยไม่เปลี่ยนแปลง คำนวณจาก AUC oral/AUC IV × 100%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00" t="n"/>
      <c r="L47" s="88" t="inlineStr">
        <is>
          <t>SAR &amp; Drug Design</t>
        </is>
      </c>
      <c r="M47" s="100" t="inlineStr">
        <is>
          <t>Product</t>
        </is>
      </c>
      <c r="N47" s="88" t="inlineStr">
        <is>
          <t>ข้อ 4 (PLE_CC1_2555 Day 2.md)</t>
        </is>
      </c>
      <c r="O47" s="100" t="inlineStr">
        <is>
          <t>ข้อสอบจริง</t>
        </is>
      </c>
      <c r="P47" s="100" t="inlineStr">
        <is>
          <t>ปี 2555</t>
        </is>
      </c>
      <c r="Q47" s="100" t="n"/>
    </row>
    <row r="48" ht="13.2" customHeight="1" s="49">
      <c r="A48" s="100" t="n">
        <v>52</v>
      </c>
      <c r="B48" s="88" t="inlineStr">
        <is>
          <t>levodopaเปลี่ยนเป็น dopamine ด้วย enzyme อะไร : decarboxylase จะไม่มีหมู่ COOH ทำให้มี pka10.6 เป็นด่าง อยู่ใน Physiological pH จะอยู่ในรูป ionized เยอะ จึงไม่สามารถเข้าสู่สมองได้ จึงต้องทำเป็นรูป levodopa ให้กินจะได้เข้าสู่สมอง เมื่อเข้าสู่สมองจะถูกเปลี่ยนเป็น dopamine ด้วย aromatic L-amino acid (AADC) decarboxylaseenzyme Ref: หนังสือติว pharmacotherapy v.2/2 (ปีพี่แม็คลีวาย)</t>
        </is>
      </c>
      <c r="C48" s="100" t="n"/>
      <c r="D48" s="88" t="inlineStr">
        <is>
          <t>Phase II Glucuronidation Conjugation by UGT</t>
        </is>
      </c>
      <c r="E48" s="88" t="inlineStr">
        <is>
          <t>Log P Lipophilicity Partition Coefficient optimization</t>
        </is>
      </c>
      <c r="F48" s="88" t="inlineStr">
        <is>
          <t>Chiral Eutomer vs Distomer Pharmacological activity</t>
        </is>
      </c>
      <c r="G48" s="88" t="inlineStr">
        <is>
          <t>Covalent Irreversible Enzyme Inhibition</t>
        </is>
      </c>
      <c r="H48" s="88" t="inlineStr">
        <is>
          <t>Structure-Activity Relationship (SAR) Optimization</t>
        </is>
      </c>
      <c r="I48" s="100" t="n">
        <v>5</v>
      </c>
      <c r="J48" s="88" t="inlineStr">
        <is>
          <t>✅ คำตอบที่ถูกต้อง: ข้อ จ.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(Phase II Glucuronidation Conjugation by UGT): Phase II Glucuronidation Conjugation by UGT ไม่ตรงกับข้อบ่งใช้หรือกลไกการออกฤทธิ์ที่ถูกต้องตาม SAR-based drug design / Thai Pharmacopoeia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00" t="n"/>
      <c r="L48" s="88" t="inlineStr">
        <is>
          <t>SAR &amp; Drug Design</t>
        </is>
      </c>
      <c r="M48" s="100" t="inlineStr">
        <is>
          <t>Product</t>
        </is>
      </c>
      <c r="N48" s="88" t="inlineStr">
        <is>
          <t>ข้อ 6 (PLE_CC1_2554 SET2.md)</t>
        </is>
      </c>
      <c r="O48" s="100" t="inlineStr">
        <is>
          <t>ข้อสอบจริง</t>
        </is>
      </c>
      <c r="P48" s="100" t="inlineStr">
        <is>
          <t>ปี 2554</t>
        </is>
      </c>
      <c r="Q48" s="100" t="n"/>
    </row>
    <row r="49" ht="13.2" customHeight="1" s="49">
      <c r="A49" s="100" t="n">
        <v>53</v>
      </c>
      <c r="B49" s="88" t="inlineStr">
        <is>
          <t>Duloxetine ไม่ควรใช้ เนื่องจากยามีกลไกเป็น Serotonin and Norepinephrine reuptake inhibitor ซึ่งยาจะเพิ่มระดับของ 5-HT ซึ่งทำให้ยามีฤทธิ์เป็น 5-HT2A agonist จึงทำให้ผู้ป่วยเกิดอาการนอน ไม่หลับ (insomnia) ได้ ข้อ 40 เฉลย 3 Sertraline เนื่องจาก Sertraline : SSRi inhibit 5-HT reuptake เป็นหลัก ให้ระวังเรื่อง insomnia,EPS,sexual dysfunction,N/V, Weight loss, DI 2D6,2C9 inhibitor (major) = inhibit ทุก CYP เว้น 1A2</t>
        </is>
      </c>
      <c r="C49" s="100" t="n"/>
      <c r="D49" s="88" t="inlineStr">
        <is>
          <t>Covalent Irreversible Enzyme Inhibition</t>
        </is>
      </c>
      <c r="E49" s="88" t="inlineStr">
        <is>
          <t>Structure-Activity Relationship (SAR) Optimization</t>
        </is>
      </c>
      <c r="F49" s="88" t="inlineStr">
        <is>
          <t>Bioisosteric Replacement (Carboxylic acid → Tetrazole)</t>
        </is>
      </c>
      <c r="G49" s="88" t="inlineStr">
        <is>
          <t>Prodrug Design via Esterification for Oral Bioavailability</t>
        </is>
      </c>
      <c r="H49" s="88" t="inlineStr">
        <is>
          <t>Cytochrome P450 CYP3A4 Phase I Oxidation</t>
        </is>
      </c>
      <c r="I49" s="100" t="n">
        <v>1</v>
      </c>
      <c r="J49" s="88"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00" t="n"/>
      <c r="L49" s="88" t="inlineStr">
        <is>
          <t>SAR &amp; Drug Design</t>
        </is>
      </c>
      <c r="M49" s="100" t="inlineStr">
        <is>
          <t>Product</t>
        </is>
      </c>
      <c r="N49" s="88" t="inlineStr">
        <is>
          <t>ข้อ 5 (PLE_CC1_Practice_Exam.md)</t>
        </is>
      </c>
      <c r="O49" s="100" t="inlineStr">
        <is>
          <t>Mock</t>
        </is>
      </c>
      <c r="P49" s="100" t="inlineStr">
        <is>
          <t>Mock สภาเภสัชฯ Practice</t>
        </is>
      </c>
      <c r="Q49" s="100" t="n"/>
    </row>
    <row r="50" ht="13.2" customHeight="1" s="49">
      <c r="A50" s="100" t="n">
        <v>54</v>
      </c>
      <c r="B50" s="88" t="inlineStr">
        <is>
          <t>ข้อ ก. ถูกต้อง เพราะ จากโครงสร้างยา B มีส่วนของ Carboxylic group การที่จะทำให้ละลายน้ำได้ ดีต้องทำให้อยู่ในรูปเกลือ ข้อ ข. ถูกต้อง เพราะ ยา A มีโครงสร้างส่วน Ethyl ether ซึ่งมี Lipophilicity มากว่าจึงละลายใน น้ำมันได้ดีกว่ายา C ที่มีโครงสร้างส่วน Methyl ether ข้อ ค. ถูกต้อง เพราะ ยา A ละลายในน้ำมันได้ดีกว่าจึงสามารถผ่านเข้าสมองได้ดีกว่าทำให้สามารถใช้ รักษา Cerebral malaria ได้ดีที่สุด</t>
        </is>
      </c>
      <c r="C50" s="100" t="n"/>
      <c r="D50" s="88" t="inlineStr">
        <is>
          <t>Prodrug Design via Esterification for Oral Bioavailability</t>
        </is>
      </c>
      <c r="E50" s="88" t="inlineStr">
        <is>
          <t>Cytochrome P450 CYP3A4 Phase I Oxidation</t>
        </is>
      </c>
      <c r="F50" s="88" t="inlineStr">
        <is>
          <t>Phase II Glucuronidation Conjugation by UGT</t>
        </is>
      </c>
      <c r="G50" s="88" t="inlineStr">
        <is>
          <t>Log P Lipophilicity Partition Coefficient optimization</t>
        </is>
      </c>
      <c r="H50" s="88" t="inlineStr">
        <is>
          <t>Chiral Eutomer vs Distomer Pharmacological activity</t>
        </is>
      </c>
      <c r="I50" s="100" t="n">
        <v>2</v>
      </c>
      <c r="J50" s="88" t="inlineStr">
        <is>
          <t>✅ คำตอบที่ถูกต้อง: ข้อ ข.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(Prodrug Design via Esterification for Oral Bioavailability): Bioavailability คือสัดส่วนของยาที่เข้าสู่ systemic circulation โดยไม่เปลี่ยนแปลง คำนวณจาก AUC oral/AUC IV × 100%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00" t="n"/>
      <c r="L50" s="88" t="inlineStr">
        <is>
          <t>SAR &amp; Drug Design</t>
        </is>
      </c>
      <c r="M50" s="100" t="inlineStr">
        <is>
          <t>Product</t>
        </is>
      </c>
      <c r="N50" s="88" t="inlineStr">
        <is>
          <t>ข้อ 13 (PLE_CC1_Practice_Exam.md)</t>
        </is>
      </c>
      <c r="O50" s="100" t="inlineStr">
        <is>
          <t>Mock</t>
        </is>
      </c>
      <c r="P50" s="100" t="inlineStr">
        <is>
          <t>Mock สภาเภสัชฯ Practice</t>
        </is>
      </c>
      <c r="Q50" s="100" t="n"/>
    </row>
    <row r="51" ht="13.2" customHeight="1" s="49">
      <c r="A51" s="100" t="n">
        <v>55</v>
      </c>
      <c r="B51" s="88" t="inlineStr">
        <is>
          <t>โครงสร้างยา B คือ cetirizine C คือ Loratadine โครงสร้างยา D คือ Desloratadine จากข้อความ 1 : โครงสร้างที่จะเป็น zwitter ion ได้ จะต้องประกอบด้วยหมู่ Amine และ หมู่ carboxylic ซึ่งหมู่ Amine สามารถรับโปรตอน (H+) ได้เมื่ออยู่ในสารละลาย ทำให้มีประจุเป็นบวก(-NH3+) และหมู่คาร์บอกซิลกก็สามารถให้โปรตอนได้จึงมีประจุเป็นลบ (-COO- ) ถ้ากรณีที่สารละลายมี pH เป็นกลาง จะเกิดลักษณะที่เรียกว่า Zwitterion หรือ Dipolar ion ซึ่งสามารถทำปฏิกิริยาได้กับทั้งกรดและเบส โดยถ้า 243 โรคระบบภูมิคุ้มกัน นักศึกษาเภสัชศาสตร์ชั้นปีที่ 4 รุ่นที่ 22</t>
        </is>
      </c>
      <c r="C51" s="100" t="n"/>
      <c r="D51" s="88" t="inlineStr">
        <is>
          <t>Log P Lipophilicity Partition Coefficient optimization</t>
        </is>
      </c>
      <c r="E51" s="88" t="inlineStr">
        <is>
          <t>Chiral Eutomer vs Distomer Pharmacological activity</t>
        </is>
      </c>
      <c r="F51" s="88" t="inlineStr">
        <is>
          <t>Covalent Irreversible Enzyme Inhibition</t>
        </is>
      </c>
      <c r="G51" s="88" t="inlineStr">
        <is>
          <t>Structure-Activity Relationship (SAR) Optimization</t>
        </is>
      </c>
      <c r="H51" s="88" t="inlineStr">
        <is>
          <t>Bioisosteric Replacement (Carboxylic acid → Tetrazole)</t>
        </is>
      </c>
      <c r="I51" s="100" t="n">
        <v>2</v>
      </c>
      <c r="J51" s="88" t="inlineStr">
        <is>
          <t>✅ คำตอบที่ถูกต้อง: ข้อ ข.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00" t="n"/>
      <c r="L51" s="88" t="inlineStr">
        <is>
          <t>SAR &amp; Drug Design</t>
        </is>
      </c>
      <c r="M51" s="100" t="inlineStr">
        <is>
          <t>Product</t>
        </is>
      </c>
      <c r="N51" s="88" t="inlineStr">
        <is>
          <t>ข้อ 20 (PLE_CC1_Practice_Exam.md)</t>
        </is>
      </c>
      <c r="O51" s="100" t="inlineStr">
        <is>
          <t>Mock</t>
        </is>
      </c>
      <c r="P51" s="100" t="inlineStr">
        <is>
          <t>Mock สภาเภสัชฯ Practice</t>
        </is>
      </c>
      <c r="Q51" s="100" t="n"/>
    </row>
    <row r="52" ht="13.2" customHeight="1" s="49">
      <c r="A52" s="100" t="n">
        <v>56</v>
      </c>
      <c r="B52" s="88" t="inlineStr">
        <is>
          <t>การให้ยาสองชนิดร่วมกันจะช่วยเสริมฤทธิ์ในการลดความดันโลหิต HCTZ ไม่เกี่ยวกับ Bradykinin Losartan block ที่ receptor ไม่ได้ทำให้ Bradykinin คั่ง</t>
        </is>
      </c>
      <c r="C52" s="100" t="n"/>
      <c r="D52" s="88" t="inlineStr">
        <is>
          <t>Structure-Activity Relationship (SAR) Optimization</t>
        </is>
      </c>
      <c r="E52" s="88" t="inlineStr">
        <is>
          <t>Bioisosteric Replacement (Carboxylic acid → Tetrazole)</t>
        </is>
      </c>
      <c r="F52" s="88" t="inlineStr">
        <is>
          <t>Prodrug Design via Esterification for Oral Bioavailability</t>
        </is>
      </c>
      <c r="G52" s="88" t="inlineStr">
        <is>
          <t>Cytochrome P450 CYP3A4 Phase I Oxidation</t>
        </is>
      </c>
      <c r="H52" s="88" t="inlineStr">
        <is>
          <t>Phase II Glucuronidation Conjugation by UGT</t>
        </is>
      </c>
      <c r="I52" s="100" t="n">
        <v>1</v>
      </c>
      <c r="J52" s="88"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00" t="n"/>
      <c r="L52" s="88" t="inlineStr">
        <is>
          <t>SAR &amp; Drug Design</t>
        </is>
      </c>
      <c r="M52" s="100" t="inlineStr">
        <is>
          <t>Product</t>
        </is>
      </c>
      <c r="N52" s="88" t="inlineStr">
        <is>
          <t>ข้อ 5 (PLE_CC1_Key_Rx20_UBU.md)</t>
        </is>
      </c>
      <c r="O52" s="100" t="inlineStr">
        <is>
          <t>Mock</t>
        </is>
      </c>
      <c r="P52" s="100" t="inlineStr">
        <is>
          <t>Mock Rx20 UBU</t>
        </is>
      </c>
      <c r="Q52" s="100" t="n"/>
    </row>
    <row r="53" ht="13.2" customHeight="1" s="49">
      <c r="A53" s="100" t="n">
        <v>57</v>
      </c>
      <c r="B53" s="88" t="inlineStr">
        <is>
          <t>Metformin Pravastatin , Losartan `Cat X</t>
        </is>
      </c>
      <c r="C53" s="100" t="n"/>
      <c r="D53" s="88" t="inlineStr">
        <is>
          <t>Cytochrome P450 CYP3A4 Phase I Oxidation</t>
        </is>
      </c>
      <c r="E53" s="88" t="inlineStr">
        <is>
          <t>Phase II Glucuronidation Conjugation by UGT</t>
        </is>
      </c>
      <c r="F53" s="88" t="inlineStr">
        <is>
          <t>Log P Lipophilicity Partition Coefficient optimization</t>
        </is>
      </c>
      <c r="G53" s="88" t="inlineStr">
        <is>
          <t>Chiral Eutomer vs Distomer Pharmacological activity</t>
        </is>
      </c>
      <c r="H53" s="88" t="inlineStr">
        <is>
          <t>Covalent Irreversible Enzyme Inhibition</t>
        </is>
      </c>
      <c r="I53" s="100" t="n">
        <v>1</v>
      </c>
      <c r="J53" s="88"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00" t="n"/>
      <c r="L53" s="88" t="inlineStr">
        <is>
          <t>SAR &amp; Drug Design</t>
        </is>
      </c>
      <c r="M53" s="100" t="inlineStr">
        <is>
          <t>Product</t>
        </is>
      </c>
      <c r="N53" s="88" t="inlineStr">
        <is>
          <t>ข้อ 5 (PLE_CC1_Key_Rx20_UBU.md)</t>
        </is>
      </c>
      <c r="O53" s="100" t="inlineStr">
        <is>
          <t>Mock</t>
        </is>
      </c>
      <c r="P53" s="100" t="inlineStr">
        <is>
          <t>Mock Rx20 UBU</t>
        </is>
      </c>
      <c r="Q53" s="100" t="n"/>
    </row>
    <row r="54" ht="13.2" customHeight="1" s="49">
      <c r="A54" s="100" t="n">
        <v>58</v>
      </c>
      <c r="B54" s="88" t="inlineStr">
        <is>
          <t>เกี่ยวกับ เพิ่มยา Losartan ข้อใดต่อไปนี้กล่าวถูกต้องตามหลักวิชาชีพเภสัชกรรม</t>
        </is>
      </c>
      <c r="C54" s="100" t="n"/>
      <c r="D54" s="88" t="inlineStr">
        <is>
          <t>Chiral Eutomer vs Distomer Pharmacological activity</t>
        </is>
      </c>
      <c r="E54" s="88" t="inlineStr">
        <is>
          <t>Covalent Irreversible Enzyme Inhibition</t>
        </is>
      </c>
      <c r="F54" s="88" t="inlineStr">
        <is>
          <t>Structure-Activity Relationship (SAR) Optimization</t>
        </is>
      </c>
      <c r="G54" s="88" t="inlineStr">
        <is>
          <t>Bioisosteric Replacement (Carboxylic acid → Tetrazole)</t>
        </is>
      </c>
      <c r="H54" s="88" t="inlineStr">
        <is>
          <t>Prodrug Design via Esterification for Oral Bioavailability</t>
        </is>
      </c>
      <c r="I54" s="100" t="n">
        <v>1</v>
      </c>
      <c r="J54" s="88"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00" t="n"/>
      <c r="L54" s="88" t="inlineStr">
        <is>
          <t>SAR &amp; Drug Design</t>
        </is>
      </c>
      <c r="M54" s="100" t="inlineStr">
        <is>
          <t>Product</t>
        </is>
      </c>
      <c r="N54" s="88" t="inlineStr">
        <is>
          <t>ข้อ 5 (PLE_CC1_Key_Rx20_UBU.md)</t>
        </is>
      </c>
      <c r="O54" s="100" t="inlineStr">
        <is>
          <t>Mock</t>
        </is>
      </c>
      <c r="P54" s="100" t="inlineStr">
        <is>
          <t>Mock Rx20 UBU</t>
        </is>
      </c>
      <c r="Q54" s="100" t="n"/>
    </row>
    <row r="55" ht="13.2" customHeight="1" s="49">
      <c r="A55" s="100" t="n">
        <v>59</v>
      </c>
      <c r="B55" s="88" t="inlineStr">
        <is>
          <t>โครงสร้างอยู่ในรูปของ prodrug กรณีศึกษาที่ 3 Insomnia ผู้ป่วยหญิง อายุ 65 ปี มาขอซื้อยา Diazepam 5 mg tab โดยนำซองยาที่ได้มาจากโรงพยาบาลมาด้วย</t>
        </is>
      </c>
      <c r="C55" s="100" t="n"/>
      <c r="D55" s="88" t="inlineStr">
        <is>
          <t>Bioisosteric Replacement (Carboxylic acid → Tetrazole)</t>
        </is>
      </c>
      <c r="E55" s="88" t="inlineStr">
        <is>
          <t>Prodrug Design via Esterification for Oral Bioavailability</t>
        </is>
      </c>
      <c r="F55" s="88" t="inlineStr">
        <is>
          <t>Cytochrome P450 CYP3A4 Phase I Oxidation</t>
        </is>
      </c>
      <c r="G55" s="88" t="inlineStr">
        <is>
          <t>Phase II Glucuronidation Conjugation by UGT</t>
        </is>
      </c>
      <c r="H55" s="88" t="inlineStr">
        <is>
          <t>Log P Lipophilicity Partition Coefficient optimization</t>
        </is>
      </c>
      <c r="I55" s="100" t="n">
        <v>3</v>
      </c>
      <c r="J55" s="88" t="inlineStr">
        <is>
          <t>✅ คำตอบที่ถูกต้อง: ข้อ ค.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ข. (Prodrug Design via Esterification for Oral Bioavailability): Bioavailability คือสัดส่วนของยาที่เข้าสู่ systemic circulation โดยไม่เปลี่ยนแปลง คำนวณจาก AUC oral/AUC IV × 100%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00" t="n"/>
      <c r="L55" s="88" t="inlineStr">
        <is>
          <t>SAR &amp; Drug Design</t>
        </is>
      </c>
      <c r="M55" s="100" t="inlineStr">
        <is>
          <t>Product</t>
        </is>
      </c>
      <c r="N55" s="88" t="inlineStr">
        <is>
          <t>ข้อ 5 (PLE_CC1_Key_Rx20_UBU.md)</t>
        </is>
      </c>
      <c r="O55" s="100" t="inlineStr">
        <is>
          <t>Mock</t>
        </is>
      </c>
      <c r="P55" s="100" t="inlineStr">
        <is>
          <t>Mock Rx20 UBU</t>
        </is>
      </c>
      <c r="Q55" s="100" t="n"/>
    </row>
    <row r="56" ht="13.2" customHeight="1" s="49">
      <c r="A56" s="100" t="n">
        <v>60</v>
      </c>
      <c r="B56" s="88" t="inlineStr">
        <is>
          <t>pKa ประมาณ 3.6 ยาเป็นกรดละลายได้ดีในสารละลายกรดอ่อน</t>
        </is>
      </c>
      <c r="C56" s="100" t="n"/>
      <c r="D56" s="88" t="inlineStr">
        <is>
          <t>Phase II Glucuronidation Conjugation by UGT</t>
        </is>
      </c>
      <c r="E56" s="88" t="inlineStr">
        <is>
          <t>Log P Lipophilicity Partition Coefficient optimization</t>
        </is>
      </c>
      <c r="F56" s="88" t="inlineStr">
        <is>
          <t>Chiral Eutomer vs Distomer Pharmacological activity</t>
        </is>
      </c>
      <c r="G56" s="88" t="inlineStr">
        <is>
          <t>Covalent Irreversible Enzyme Inhibition</t>
        </is>
      </c>
      <c r="H56" s="88" t="inlineStr">
        <is>
          <t>Structure-Activity Relationship (SAR) Optimization</t>
        </is>
      </c>
      <c r="I56" s="100" t="n">
        <v>1</v>
      </c>
      <c r="J56" s="88" t="inlineStr">
        <is>
          <t>✅ คำตอบที่ถูกต้อง: ข้อ ก. Phase II Glucuronidation Conjugation by UGT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Phase II Glucuronidation Conjugation by UGT 💡 คำอธิบายและเหตุผลทางเภสัชกรรม:
💡 คำอธิบายและเหตุผลทางเภสัชกรรม:
การเลือก Phase II Glucuronidation Conjugation by UGT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ข้อ จ. (Structure-Activity Relationship (SAR) Optimization): Structure-Activity Relationship (SAR)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00" t="n"/>
      <c r="L56" s="88" t="inlineStr">
        <is>
          <t>SAR &amp; Drug Design</t>
        </is>
      </c>
      <c r="M56" s="100" t="inlineStr">
        <is>
          <t>Product</t>
        </is>
      </c>
      <c r="N56" s="88" t="inlineStr">
        <is>
          <t>ข้อ 3 (PLE_CC1_Key_Rx20_UBU.md)</t>
        </is>
      </c>
      <c r="O56" s="100" t="inlineStr">
        <is>
          <t>Mock</t>
        </is>
      </c>
      <c r="P56" s="100" t="inlineStr">
        <is>
          <t>Mock Rx20 UBU</t>
        </is>
      </c>
      <c r="Q56" s="100" t="n"/>
    </row>
    <row r="57" ht="13.2" customHeight="1" s="49">
      <c r="A57" s="100" t="n">
        <v>61</v>
      </c>
      <c r="B57" s="88" t="inlineStr">
        <is>
          <t>จากโครงสร้าง ยากลุ่ม ACEI ตัวใดที่ไม่ใช่ Prodrug</t>
        </is>
      </c>
      <c r="C57" s="100" t="n"/>
      <c r="D57" s="88" t="inlineStr">
        <is>
          <t>Covalent Irreversible Enzyme Inhibition</t>
        </is>
      </c>
      <c r="E57" s="88" t="inlineStr">
        <is>
          <t>Structure-Activity Relationship (SAR) Optimization</t>
        </is>
      </c>
      <c r="F57" s="88" t="inlineStr">
        <is>
          <t>Bioisosteric Replacement (Carboxylic acid → Tetrazole)</t>
        </is>
      </c>
      <c r="G57" s="88" t="inlineStr">
        <is>
          <t>Prodrug Design via Esterification for Oral Bioavailability</t>
        </is>
      </c>
      <c r="H57" s="88" t="inlineStr">
        <is>
          <t>Cytochrome P450 CYP3A4 Phase I Oxidation</t>
        </is>
      </c>
      <c r="I57" s="100" t="n">
        <v>1</v>
      </c>
      <c r="J57" s="88"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00" t="n"/>
      <c r="L57" s="88" t="inlineStr">
        <is>
          <t>SAR &amp; Drug Design</t>
        </is>
      </c>
      <c r="M57" s="100" t="inlineStr">
        <is>
          <t>Product</t>
        </is>
      </c>
      <c r="N57" s="88" t="inlineStr">
        <is>
          <t>ข้อ 65 (PLE_CC1_Key_Rx20_UBU.md)</t>
        </is>
      </c>
      <c r="O57" s="100" t="inlineStr">
        <is>
          <t>Mock</t>
        </is>
      </c>
      <c r="P57" s="100" t="inlineStr">
        <is>
          <t>Mock Rx20 UBU</t>
        </is>
      </c>
      <c r="Q57" s="100" t="n"/>
    </row>
    <row r="58" ht="13.2" customHeight="1" s="49">
      <c r="A58" s="100" t="n">
        <v>62</v>
      </c>
      <c r="B58" s="88" t="inlineStr">
        <is>
          <t>Phenylephrine มีค่า Log P ต่ำกว่า Brompheniramine</t>
        </is>
      </c>
      <c r="C58" s="100" t="n"/>
      <c r="D58" s="88" t="inlineStr">
        <is>
          <t>Prodrug Design via Esterification for Oral Bioavailability</t>
        </is>
      </c>
      <c r="E58" s="88" t="inlineStr">
        <is>
          <t>Cytochrome P450 CYP3A4 Phase I Oxidation</t>
        </is>
      </c>
      <c r="F58" s="88" t="inlineStr">
        <is>
          <t>Phase II Glucuronidation Conjugation by UGT</t>
        </is>
      </c>
      <c r="G58" s="88" t="inlineStr">
        <is>
          <t>Log P Lipophilicity Partition Coefficient optimization</t>
        </is>
      </c>
      <c r="H58" s="88" t="inlineStr">
        <is>
          <t>Chiral Eutomer vs Distomer Pharmacological activity</t>
        </is>
      </c>
      <c r="I58" s="100" t="n">
        <v>1</v>
      </c>
      <c r="J58" s="88"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การเลือก Prodrug Design via Esterification for Oral Bioavailability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00" t="n"/>
      <c r="L58" s="88" t="inlineStr">
        <is>
          <t>SAR &amp; Drug Design</t>
        </is>
      </c>
      <c r="M58" s="100" t="inlineStr">
        <is>
          <t>Product</t>
        </is>
      </c>
      <c r="N58" s="88" t="inlineStr">
        <is>
          <t>ข้อ 4 (PLE_CC1_Key_Rx20_UBU.md)</t>
        </is>
      </c>
      <c r="O58" s="100" t="inlineStr">
        <is>
          <t>Mock</t>
        </is>
      </c>
      <c r="P58" s="100" t="inlineStr">
        <is>
          <t>Mock Rx20 UBU</t>
        </is>
      </c>
      <c r="Q58" s="100" t="n"/>
    </row>
    <row r="59" ht="13.2" customHeight="1" s="49">
      <c r="A59" s="100" t="n">
        <v>63</v>
      </c>
      <c r="B59" s="88" t="inlineStr">
        <is>
          <t>ให$ SAR ของ progestin แล$วถามวGาการดัดแปลงตำแหนGงใดมีผลลด androgenic effect</t>
        </is>
      </c>
      <c r="C59" s="100" t="n"/>
      <c r="D59" s="88" t="inlineStr">
        <is>
          <t>Log P Lipophilicity Partition Coefficient optimization</t>
        </is>
      </c>
      <c r="E59" s="88" t="inlineStr">
        <is>
          <t>Chiral Eutomer vs Distomer Pharmacological activity</t>
        </is>
      </c>
      <c r="F59" s="88" t="inlineStr">
        <is>
          <t>Covalent Irreversible Enzyme Inhibition</t>
        </is>
      </c>
      <c r="G59" s="88" t="inlineStr">
        <is>
          <t>Structure-Activity Relationship (SAR) Optimization</t>
        </is>
      </c>
      <c r="H59" s="88" t="inlineStr">
        <is>
          <t>Bioisosteric Replacement (Carboxylic acid → Tetrazole)</t>
        </is>
      </c>
      <c r="I59" s="100" t="n">
        <v>1</v>
      </c>
      <c r="J59" s="88" t="inlineStr">
        <is>
          <t>✅ คำตอบที่ถูกต้อง: ข้อ ก. Log P Lipophilicity Partition Coefficient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Log P Lipophilicity Partition Coefficient optimization 💡 คำอธิบายและเหตุผลทางเภสัชกรรม:
💡 คำอธิบายและเหตุผลทางเภสัชกรรม:
การเลือก Log P Lipophilicity Partition Coefficient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(Chiral Eutomer vs Distomer Pharmacological activity): IR (Infrared) spectroscopy วิเคราะห์ functional groups จาก stretching/bending vibrations C=O ~1700 cm-1, O-H ~3200-3550 cm-1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00" t="n"/>
      <c r="L59" s="88" t="inlineStr">
        <is>
          <t>SAR &amp; Drug Design</t>
        </is>
      </c>
      <c r="M59" s="100" t="inlineStr">
        <is>
          <t>Product</t>
        </is>
      </c>
      <c r="N59" s="88" t="inlineStr">
        <is>
          <t>ข้อ 46 (PLE_CC1_Key_Rx20_UBU.md)</t>
        </is>
      </c>
      <c r="O59" s="100" t="inlineStr">
        <is>
          <t>Mock</t>
        </is>
      </c>
      <c r="P59" s="100" t="inlineStr">
        <is>
          <t>Mock Rx20 UBU</t>
        </is>
      </c>
      <c r="Q59" s="100" t="n"/>
    </row>
    <row r="60" ht="13.2" customHeight="1" s="49">
      <c r="A60" s="100" t="n">
        <v>64</v>
      </c>
      <c r="B60" s="88" t="inlineStr">
        <is>
          <t>มีหมู่ mycosamine ทำให้ lipophilicity ต่ำ</t>
        </is>
      </c>
      <c r="C60" s="100" t="n"/>
      <c r="D60" s="88" t="inlineStr">
        <is>
          <t>Structure-Activity Relationship (SAR) Optimization</t>
        </is>
      </c>
      <c r="E60" s="88" t="inlineStr">
        <is>
          <t>Bioisosteric Replacement (Carboxylic acid → Tetrazole)</t>
        </is>
      </c>
      <c r="F60" s="88" t="inlineStr">
        <is>
          <t>Prodrug Design via Esterification for Oral Bioavailability</t>
        </is>
      </c>
      <c r="G60" s="88" t="inlineStr">
        <is>
          <t>Cytochrome P450 CYP3A4 Phase I Oxidation</t>
        </is>
      </c>
      <c r="H60" s="88" t="inlineStr">
        <is>
          <t>Phase II Glucuronidation Conjugation by UGT</t>
        </is>
      </c>
      <c r="I60" s="100" t="n">
        <v>1</v>
      </c>
      <c r="J60" s="88"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00" t="n"/>
      <c r="L60" s="88" t="inlineStr">
        <is>
          <t>SAR &amp; Drug Design</t>
        </is>
      </c>
      <c r="M60" s="100" t="inlineStr">
        <is>
          <t>Product</t>
        </is>
      </c>
      <c r="N60" s="88" t="inlineStr">
        <is>
          <t>ข้อ 4 (PLE_CC1_Key_Rx20_UBU.md)</t>
        </is>
      </c>
      <c r="O60" s="100" t="inlineStr">
        <is>
          <t>Mock</t>
        </is>
      </c>
      <c r="P60" s="100" t="inlineStr">
        <is>
          <t>Mock Rx20 UBU</t>
        </is>
      </c>
      <c r="Q60" s="100" t="n"/>
    </row>
    <row r="61" ht="13.2" customHeight="1" s="49">
      <c r="A61" s="100" t="n">
        <v>65</v>
      </c>
      <c r="B61" s="88" t="inlineStr">
        <is>
          <t>Cyclophosphamide เป็น prodrug</t>
        </is>
      </c>
      <c r="C61" s="100" t="n"/>
      <c r="D61" s="88" t="inlineStr">
        <is>
          <t>Cytochrome P450 CYP3A4 Phase I Oxidation</t>
        </is>
      </c>
      <c r="E61" s="88" t="inlineStr">
        <is>
          <t>Phase II Glucuronidation Conjugation by UGT</t>
        </is>
      </c>
      <c r="F61" s="88" t="inlineStr">
        <is>
          <t>Log P Lipophilicity Partition Coefficient optimization</t>
        </is>
      </c>
      <c r="G61" s="88" t="inlineStr">
        <is>
          <t>Chiral Eutomer vs Distomer Pharmacological activity</t>
        </is>
      </c>
      <c r="H61" s="88" t="inlineStr">
        <is>
          <t>Covalent Irreversible Enzyme Inhibition</t>
        </is>
      </c>
      <c r="I61" s="100" t="n">
        <v>1</v>
      </c>
      <c r="J61" s="88"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00" t="n"/>
      <c r="L61" s="88" t="inlineStr">
        <is>
          <t>SAR &amp; Drug Design</t>
        </is>
      </c>
      <c r="M61" s="100" t="inlineStr">
        <is>
          <t>Product</t>
        </is>
      </c>
      <c r="N61" s="88" t="inlineStr">
        <is>
          <t>ข้อ 2 (PLE_CC1_Key_Rx20_UBU.md)</t>
        </is>
      </c>
      <c r="O61" s="100" t="inlineStr">
        <is>
          <t>Mock</t>
        </is>
      </c>
      <c r="P61" s="100" t="inlineStr">
        <is>
          <t>Mock Rx20 UBU</t>
        </is>
      </c>
      <c r="Q61" s="100" t="n"/>
    </row>
    <row r="62" ht="13.2" customHeight="1" s="49">
      <c r="A62" s="100" t="n">
        <v>66</v>
      </c>
      <c r="B62" s="88" t="inlineStr">
        <is>
          <t>tamoxifen เป็น prodrug มีการ metabolize ด้วย CYP2D6 ได้เป็น active metabolites - ข้อใดถูกต้อง</t>
        </is>
      </c>
      <c r="C62" s="100" t="n"/>
      <c r="D62" s="88" t="inlineStr">
        <is>
          <t>Chiral Eutomer vs Distomer Pharmacological activity</t>
        </is>
      </c>
      <c r="E62" s="88" t="inlineStr">
        <is>
          <t>Covalent Irreversible Enzyme Inhibition</t>
        </is>
      </c>
      <c r="F62" s="88" t="inlineStr">
        <is>
          <t>Structure-Activity Relationship (SAR) Optimization</t>
        </is>
      </c>
      <c r="G62" s="88" t="inlineStr">
        <is>
          <t>Bioisosteric Replacement (Carboxylic acid → Tetrazole)</t>
        </is>
      </c>
      <c r="H62" s="88" t="inlineStr">
        <is>
          <t>Prodrug Design via Esterification for Oral Bioavailability</t>
        </is>
      </c>
      <c r="I62" s="100" t="n">
        <v>1</v>
      </c>
      <c r="J62" s="88"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00" t="n"/>
      <c r="L62" s="88" t="inlineStr">
        <is>
          <t>SAR &amp; Drug Design</t>
        </is>
      </c>
      <c r="M62" s="100" t="inlineStr">
        <is>
          <t>Product</t>
        </is>
      </c>
      <c r="N62" s="88" t="inlineStr">
        <is>
          <t>ข้อ 8 (PLE_CC1_Key_Rx20_UBU.md)</t>
        </is>
      </c>
      <c r="O62" s="100" t="inlineStr">
        <is>
          <t>Mock</t>
        </is>
      </c>
      <c r="P62" s="100" t="inlineStr">
        <is>
          <t>Mock Rx20 UBU</t>
        </is>
      </c>
      <c r="Q62" s="100" t="n"/>
    </row>
    <row r="63" ht="13.2" customHeight="1" s="49">
      <c r="A63" s="100" t="n">
        <v>67</v>
      </c>
      <c r="B63" s="88" t="inlineStr">
        <is>
          <t>ให้โครงสร้างคล้ายๆ sennoside (มี Al ตรงกลางด้วยปะ) ถามว่าจะสกัดด้วยตัวทำละลายอะไร[แนบรูป: ข้อสอบ Product ปี 2567 รหัสรูปภาพ image6]</t>
        </is>
      </c>
      <c r="C63" s="100" t="inlineStr">
        <is>
          <t>[แนบรูป: ข้อสอบ Product ปี 2567 รหัสรูปภาพ image6]</t>
        </is>
      </c>
      <c r="D63" s="88" t="inlineStr">
        <is>
          <t>Ethyl acetate</t>
        </is>
      </c>
      <c r="E63" s="88" t="inlineStr">
        <is>
          <t>Hexane</t>
        </is>
      </c>
      <c r="F63" s="88" t="inlineStr">
        <is>
          <t>Chloroform</t>
        </is>
      </c>
      <c r="G63" s="88" t="inlineStr">
        <is>
          <t>Water</t>
        </is>
      </c>
      <c r="H63" s="88" t="inlineStr">
        <is>
          <t>Dichloromethane</t>
        </is>
      </c>
      <c r="I63" s="100" t="n">
        <v>1</v>
      </c>
      <c r="J63" s="88" t="inlineStr">
        <is>
          <t>✅ คำตอบที่ถูกต้อง: ข้อ ก. Ethyl acetate
💡 Background:
คำถามข้อสอบจริงใบประกอบวิชาชีพ PLE-CC 1 (Product) ปี 2567 ข้อ 27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3" s="100" t="n"/>
      <c r="L63" s="88" t="inlineStr">
        <is>
          <t>Medicinal Chemistry &amp; SAR</t>
        </is>
      </c>
      <c r="M63" s="100" t="inlineStr">
        <is>
          <t>Product</t>
        </is>
      </c>
      <c r="N63" s="88" t="inlineStr">
        <is>
          <t>ข้อสอบจริง Product ปี 2567 ข้อ 27</t>
        </is>
      </c>
      <c r="O63" s="100" t="inlineStr">
        <is>
          <t>ข้อสอบจริง</t>
        </is>
      </c>
      <c r="P63" s="100" t="inlineStr">
        <is>
          <t>ปี 2567</t>
        </is>
      </c>
      <c r="Q63" s="100" t="n"/>
    </row>
    <row r="64" ht="13.2" customHeight="1" s="49">
      <c r="A64" s="100" t="n">
        <v>68</v>
      </c>
      <c r="B64" s="88" t="inlineStr">
        <is>
          <t>จากโครงสร้างโมเลกุลของสารแอลคาลอยด์ Nicotine ที่มีวง Pyrrolidine และวง Pyridine ข้อใดต่อไปนี้ระบุตำแหน่งของหมู่ฟังก์ชันและคุณสมบัติความเป็นเบสที่ทำปฏิกิริยากับกรดในการตรวจวิเคราะห์ทางเคมีได้ถูกต้อง</t>
        </is>
      </c>
      <c r="C64" s="100" t="n"/>
      <c r="D64" s="88" t="inlineStr">
        <is>
          <t>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t>
        </is>
      </c>
      <c r="E64" s="88" t="inlineStr">
        <is>
          <t>ไนโตรเจนบนวง Pyridine เป็นเบสที่แรงกว่าวง Pyrrolidine เนื่องจากมี Resonance</t>
        </is>
      </c>
      <c r="F64" s="34" t="inlineStr">
        <is>
          <t>Nicotine มีคุณสมบัติเป็นกรดแก่เนื่องจากมีวงแอโรแมติก</t>
        </is>
      </c>
      <c r="G64" s="34" t="inlineStr">
        <is>
          <t>ไนโตรเจนทั้งสองตำแหน่งมีความเป็นเบสเท่ากันพอดี</t>
        </is>
      </c>
      <c r="H64" s="34" t="inlineStr">
        <is>
          <t>Nicotine ไม่มีขั้วและไม่สามารถทำปฏิกิริยากับกรดใดๆ ได้</t>
        </is>
      </c>
      <c r="I64" s="100" t="n">
        <v>1</v>
      </c>
      <c r="J64" s="88" t="inlineStr">
        <is>
          <t>✅ คำตอบที่ถูกต้อง: ข้อ ก. 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
💡 Background:
Nicotine [3-(1-methylpyrrolidin-2-yl)pyridine] ประกอบด้วยอะตอมไนโตรเจน 2 ชนิดในโมเลกุล:
1. N-methylpyrrolidine ring: เป็น Tertiary aliphatic amine ที่มี sp3 hybridization
2. Pyridine ring: เป็น Heteroaromatic amine ที่มี sp2 hybridization
🎯 ทำไมข้อนี้ถึงถูก:
คู่อิเล็กตรอนอิสระ (Lone pair electrons) ของไนโตรเจน sp3 ในวง Pyrrolidine อยู่ในออร์บิทัลที่มีลักษณะ s-character น้อยกว่า ทำให้ดึงดูดโปรตอน (H⁺) ได้ดีกว่าอย่างมาก มีค่า pKa ของ Conjugate acid ≈ 8.02 จึงเป็นเบสที่แรงกว่าวง Pyridine (pKa ≈ 3.12 ซึ่งอิเล็กตรอนอยู่ใน sp2 orbital ถูกดึงดูดแน่นกว่า) ดังนั้นเมื่อทำปฏิกิริยากับกรด ไนโตรเจนที่วง Pyrrolidine จะเป็นตำแหน่งแรกที่เกิด Protonation
🔍 ข้ออื่นผิดเพราะอะไร:
- ข้อ ข: ไนโตรเจนวง Pyridine เป็นเบสที่อ่อนกว่าวง Pyrrolidine มาก
- ข้อ ค: Nicotine เป็นเบสอินทรีย์ ไม่ใช่กรดแก่
- ข้อ ง: ไนโตรเจนทั้งสองตัวมีค่า pKa ต่างกันมาก (8.0 vs 3.1) ไม่เท่ากัน
- ข้อ จ: Nicotine เป็นสารมีขั้วและทำปฏิกิริยากับกรดเกิดเป็นเกลือที่ละลายน้ำได้ดี
📖 Guideline อ้างอิง:
Foye's Principles of Medicinal Chemistry (8th Edition), Wilson and Gisvold's Textbook of Organic Medicinal and Pharmaceutical Chemistry
📌 จุดจำก่อนสอบ:
Nicotine: วง Pyrrolidine (sp3 N, pKa ~8.0) เป็นเบสแรงกว่าวง Pyridine (sp2 N, pKa ~3.1) เสมอ</t>
        </is>
      </c>
      <c r="K64" s="100" t="n"/>
      <c r="L64" s="88" t="inlineStr">
        <is>
          <t>Medicinal Chemistry &amp; SAR</t>
        </is>
      </c>
      <c r="M64" s="100" t="inlineStr">
        <is>
          <t>Product</t>
        </is>
      </c>
      <c r="N64" s="88" t="inlineStr">
        <is>
          <t>ข้อสอบจริง Product ปี 2566 ข้อ 12</t>
        </is>
      </c>
      <c r="O64" s="100" t="inlineStr">
        <is>
          <t>ข้อสอบจริง</t>
        </is>
      </c>
      <c r="P64" s="100" t="inlineStr">
        <is>
          <t>ปี 2566</t>
        </is>
      </c>
      <c r="Q64" s="100" t="n"/>
    </row>
    <row r="65" ht="13.2" customHeight="1" s="49">
      <c r="A65" s="100" t="n">
        <v>75</v>
      </c>
      <c r="B65" s="88" t="inlineStr">
        <is>
          <t>เครื่องมือใดสามารถใช้หามวลโมเลกุลและโครงสร้างของสารได้</t>
        </is>
      </c>
      <c r="C65" s="100" t="inlineStr">
        <is>
          <t>[แนบรูป: ข้อสอบ Product ปี 2563 รหัสรูปภาพ image96]</t>
        </is>
      </c>
      <c r="D65" s="88" t="inlineStr">
        <is>
          <t>A</t>
        </is>
      </c>
      <c r="E65" s="88" t="inlineStr">
        <is>
          <t>B</t>
        </is>
      </c>
      <c r="F65" s="88" t="inlineStr">
        <is>
          <t>A และ B</t>
        </is>
      </c>
      <c r="G65" s="88" t="inlineStr">
        <is>
          <t>B และ C</t>
        </is>
      </c>
      <c r="H65" s="88" t="inlineStr">
        <is>
          <t>A และ C</t>
        </is>
      </c>
      <c r="I65" s="100" t="n">
        <v>3</v>
      </c>
      <c r="J65" s="88" t="inlineStr">
        <is>
          <t>✅ คำตอบที่ถูกต้อง: ข้อ ค. A และ B
💡 Background:
คำถามข้อสอบจริงใบประกอบวิชาชีพ PLE-CC 1 (Product) ปี 2563 ข้อ 12
🎯 ทำไมข้อนี้ถึงถูก:
ข้อ ค.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5" s="100" t="n"/>
      <c r="L65" s="88" t="inlineStr">
        <is>
          <t>Medicinal Chemistry &amp; SAR</t>
        </is>
      </c>
      <c r="M65" s="100" t="inlineStr">
        <is>
          <t>Product</t>
        </is>
      </c>
      <c r="N65" s="88" t="inlineStr">
        <is>
          <t>ข้อสอบจริง Product ปี 2563 ข้อ 12</t>
        </is>
      </c>
      <c r="O65" s="100" t="inlineStr">
        <is>
          <t>ข้อสอบจริง</t>
        </is>
      </c>
      <c r="P65" s="100" t="inlineStr">
        <is>
          <t>ปี 2563</t>
        </is>
      </c>
      <c r="Q65" s="100" t="n"/>
    </row>
    <row r="66" ht="13.2" customHeight="1" s="49">
      <c r="A66" s="100" t="n">
        <v>76</v>
      </c>
      <c r="B66" s="88" t="inlineStr">
        <is>
          <t>จากโครงสร้างของยา ข้อใดเป็นปฏิกิริยาการสลายตัว</t>
        </is>
      </c>
      <c r="C66" s="100" t="inlineStr">
        <is>
          <t>[แนบรูป: ข้อสอบ Product ปี 2563 รหัสรูปภาพ image98]</t>
        </is>
      </c>
      <c r="D66" s="88" t="inlineStr">
        <is>
          <t>Hydrolysis</t>
        </is>
      </c>
      <c r="E66" s="88" t="inlineStr">
        <is>
          <t>Oxidation</t>
        </is>
      </c>
      <c r="F66" s="88" t="inlineStr">
        <is>
          <t>Photolysis</t>
        </is>
      </c>
      <c r="G66" s="88" t="inlineStr">
        <is>
          <t>Dehydration</t>
        </is>
      </c>
      <c r="H66" s="88" t="inlineStr">
        <is>
          <t>Racemization</t>
        </is>
      </c>
      <c r="I66" s="100" t="n">
        <v>1</v>
      </c>
      <c r="J66" s="88" t="inlineStr">
        <is>
          <t>✅ คำตอบที่ถูกต้อง: ข้อ ก. Hydrolysis
💡 Background:
คำถามข้อสอบจริงใบประกอบวิชาชีพ PLE-CC 1 (Product) ปี 2563 ข้อ 13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6" s="100" t="n"/>
      <c r="L66" s="88" t="inlineStr">
        <is>
          <t>Medicinal Chemistry &amp; SAR</t>
        </is>
      </c>
      <c r="M66" s="100" t="inlineStr">
        <is>
          <t>Product</t>
        </is>
      </c>
      <c r="N66" s="88" t="inlineStr">
        <is>
          <t>ข้อสอบจริง Product ปี 2563 ข้อ 13</t>
        </is>
      </c>
      <c r="O66" s="100" t="inlineStr">
        <is>
          <t>ข้อสอบจริง</t>
        </is>
      </c>
      <c r="P66" s="100" t="inlineStr">
        <is>
          <t>ปี 2563</t>
        </is>
      </c>
      <c r="Q66" s="100" t="n"/>
    </row>
    <row r="67" ht="13.2" customHeight="1" s="49">
      <c r="A67" s="100" t="n">
        <v>77</v>
      </c>
      <c r="B67" s="88" t="inlineStr">
        <is>
          <t>ข้อใดไม่ควรเป็น flocculating agent</t>
        </is>
      </c>
      <c r="C67" s="100" t="n"/>
      <c r="D67" s="88" t="inlineStr">
        <is>
          <t>Electrolyte</t>
        </is>
      </c>
      <c r="E67" s="88" t="inlineStr">
        <is>
          <t>Surfactant</t>
        </is>
      </c>
      <c r="F67" s="88" t="inlineStr">
        <is>
          <t>Polymer</t>
        </is>
      </c>
      <c r="G67" s="88" t="inlineStr">
        <is>
          <t>Clay</t>
        </is>
      </c>
      <c r="H67" s="88" t="inlineStr">
        <is>
          <t>Alcohol | คำตอบที่น่าจะเป็น: e) Alcohol Flocculating agent ที่ใช้ทั่วไปคือ electrolyte, surfactant และ polymer ส่วน alcohol ไม่ใช่ตัวเลือกมาตรฐาน</t>
        </is>
      </c>
      <c r="I67" s="100" t="n">
        <v>1</v>
      </c>
      <c r="J67" s="88" t="inlineStr">
        <is>
          <t>✅ คำตอบที่ถูกต้อง: ข้อ ก. Electrolyte
💡 Background:
คำถามข้อสอบจริงใบประกอบวิชาชีพ PLE-CC 1 (Product) ปี 2563 ข้อ 56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7" s="100" t="n"/>
      <c r="L67" s="88" t="inlineStr">
        <is>
          <t>Medicinal Chemistry &amp; SAR</t>
        </is>
      </c>
      <c r="M67" s="100" t="inlineStr">
        <is>
          <t>Product</t>
        </is>
      </c>
      <c r="N67" s="88" t="inlineStr">
        <is>
          <t>ข้อสอบจริง Product ปี 2563 ข้อ 56</t>
        </is>
      </c>
      <c r="O67" s="100" t="inlineStr">
        <is>
          <t>ข้อสอบจริง</t>
        </is>
      </c>
      <c r="P67" s="100" t="inlineStr">
        <is>
          <t>ปี 2563</t>
        </is>
      </c>
      <c r="Q67" s="100" t="n"/>
    </row>
    <row r="68" ht="13.2" customHeight="1" s="49">
      <c r="A68" s="100" t="n">
        <v>78</v>
      </c>
      <c r="B68" s="88" t="inlineStr">
        <is>
          <t>ยา Omeprazole ที่จำหน่ายในท้องตลาดทั่วไปเป็นสารผสมแบบ Racemic mixture ข้อใดเป็นคุณสมบัติทางกายภาพและเคมีของยาในรูปแบบ Racemic mixture ดังกล่าว</t>
        </is>
      </c>
      <c r="C68" s="100" t="n"/>
      <c r="D68" s="88" t="inlineStr">
        <is>
          <t>ละลายน้ำได้ดีกว่ารูปแบบ Single enantiomer เสมอ</t>
        </is>
      </c>
      <c r="E68" s="88" t="inlineStr">
        <is>
          <t>จัดเป็นโมเลกุลที่ไม่มี Chiral center (Achiral molecule)</t>
        </is>
      </c>
      <c r="F68" s="88" t="inlineStr">
        <is>
          <t>ไม่แสดงการหมุนระนาบแสงโพลาไรซ์ (Optically inactive / Net optical rotation เท่ากับ 0 องศา) เนื่องจากมุมการหมุนของทั้งสอง enantiomers หักล้างกันหมดพอดี</t>
        </is>
      </c>
      <c r="G68" s="88" t="inlineStr">
        <is>
          <t>ไม่สามารถถูกเมแทบอลิซึมโดยเอนไซม์ CYP450 ในตับได้</t>
        </is>
      </c>
      <c r="H68" s="88" t="inlineStr">
        <is>
          <t>มีความแรงในการออกฤทธิ์ทางคลินิกสูงกว่า Single enantiomer (Esomeprazole) 10 เท่า</t>
        </is>
      </c>
      <c r="I68" s="100" t="n">
        <v>3</v>
      </c>
      <c r="J68" s="88" t="inlineStr">
        <is>
          <t>✅ คำตอบที่ถูกต้อง: ข้อ ค. ไม่แสดงการหมุนระนาบแสงโพลาไรซ์ (Optically inactive / Net optical rotation เท่ากับ 0 องศา) เนื่องจากมุมการหมุนของทั้งสอง enantiomers หักล้างกันหมดพอดี
💡 Background:
Chirality ของ Omeprazole:
- Omeprazole มี Chiral center อยู่ที่ Chiral Sulfur atom (Trigonal pyramidal geometry with lone pair)
- ประกอบด้วย (R)-omeprazole และ (S)-omeprazole (Esomeprazole) ในอัตราส่วน 1:1
- Racemic mixture ประกอบด้วย (+) dextrorotatory และ (-) levorotatory enantiomers ในปริมาณที่เท่ากัน ทำให้ค่า Optical rotation หักล้างกันจนมีค่าเป็นศูนย์ (Optically inactive)
🎯 ทำไมข้อนี้ถึงถูก:
Racemic mixture มีคุณสมบัติเด่นคือ Optically inactive (ไม่หมุนระนาบแสงโพลาไรซ์)
🔍 ข้ออื่นผิดเพราะอะไร:
• ข้อ ก. ความสามารถในการละลายขึ้นอยู่กับรูปผลึก (Polymorphism) ไม่ได้ดีกว่าเสมอไป
• ข้อ ข. ผิด เพราะเป็น Chiral molecule ที่มี Chiral sulfoxide center
• ข้อ ง. ผิด เพราะยาถูกเมแทบอลิซึมผ่าน CYP2C19 และ CYP3A4 เป็นหลัก
• ข้อ จ. ผิด เพราะ Single enantiomer (S-isomer: Esomeprazole) มี First-pass metabolism ต่ำกว่า ทำให้ระดับยาในเลือดสูงและควบคุมกรดได้ดีกว่า
📖 Guideline อ้างอิง:
Foye's Principles of Medicinal Chemistry &amp; Wilson and Gisvold's Organic Medicinal Chemistry
📌 จุดจำก่อนสอบ:
• Omeprazole = Racemic mixture (R + S ที่ Chiral Sulfur) -&gt; Optically inactive
• Esomeprazole = Pure (S)-enantiomer</t>
        </is>
      </c>
      <c r="K68" s="100" t="n"/>
      <c r="L68" s="88" t="inlineStr">
        <is>
          <t>Medicinal Chemistry &amp; SAR</t>
        </is>
      </c>
      <c r="M68" s="100" t="inlineStr">
        <is>
          <t>Product</t>
        </is>
      </c>
      <c r="N68" s="88" t="inlineStr">
        <is>
          <t>ข้อสอบจริง Product ปี 2561 ข้อ 90</t>
        </is>
      </c>
      <c r="O68" s="100" t="inlineStr">
        <is>
          <t>ข้อสอบจริง</t>
        </is>
      </c>
      <c r="P68" s="100" t="inlineStr">
        <is>
          <t>ปี 2561</t>
        </is>
      </c>
      <c r="Q68" s="100" t="n"/>
    </row>
    <row r="69" ht="409.6" customHeight="1" s="49">
      <c r="A69" s="100" t="n">
        <v>81</v>
      </c>
      <c r="B69" s="88" t="inlineStr">
        <is>
          <t>หากนำ aspirin มาเคราะห์ความบริสุทธิ์จะมีโอกาสพบสารใด</t>
        </is>
      </c>
      <c r="C69" s="100" t="n"/>
      <c r="D69" s="88" t="inlineStr">
        <is>
          <t>Citric acid</t>
        </is>
      </c>
      <c r="E69" s="88" t="inlineStr">
        <is>
          <t>Ascorbic acid</t>
        </is>
      </c>
      <c r="F69" s="88" t="inlineStr">
        <is>
          <t>Sulfuric acid</t>
        </is>
      </c>
      <c r="G69" s="88" t="inlineStr">
        <is>
          <t>Salicylic acid</t>
        </is>
      </c>
      <c r="H69" s="88" t="inlineStr">
        <is>
          <t>ถูกทุกข้อ</t>
        </is>
      </c>
      <c r="I69" s="100" t="inlineStr">
        <is>
          <t>1</t>
        </is>
      </c>
      <c r="J69" s="88" t="inlineStr">
        <is>
          <t>✅ คำตอบที่ถูกต้อง: ข้อ ก. Citric acid
💡 Background:
การทดสอบความบริสุทธิ์ของยาเม็ด Aspirin เพื่อตรวจหาสารปนเปื้อนจากการสลายตัว (Hydrolysis) จะตรวจหา Salicylic acid อิสระ โดยทำปฏิกิริยากับ Ferric chloride (FeCl3) ได้สารเชิงซ้อนสีม่วงกับหมู่ฟีนอล (Phenolic OH)
🎯 ทำไมข้อนี้ถึงถูก:
Citric acid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ก. (Citric acid): Citric acid ไม่ได้เป็นสารตั้งต้นหรือผลิตภัณฑ์จากการสลายตัวของการสังเคราะห์ Aspirin
• ข้อ ข. (Ascorbic acid): Ascorbic acid หรือ Vitamin C ไม่มีโครงสร้างที่เกี่ยวข้องกับกระบวนการสังเคราะห์ Aspirin
• ข้อ ค. (Sulfuric acid): Sulfuric acid ใช้เป็นตัวเร่งปฏิกิริยาในการสังเคราะห์ แต่สารปนเปื้อนหลักที่พบจากการสลายตัวคือ Salicylic acid
• ข้อ จ. (ถูกทุกข้อ): ตัวเลือกอื่นไม่ใช่สารปนเปื้อนที่เกิดจากการสลายตัวของ Aspirin เมื่อถูกความชื้น
📖 Guideline อ้างอิง:
The United States Pharmacopeia USP Monograph: Aspirin Tablets (Limit of Free Salicylic Acid) &amp; Foye's Principles of Medicinal Chemistry
📌 จุดจำก่อนสอบ:
• Aspirin เสื่อมสลายได้ Salicylic acid + Acetic acid; ตรวจ Salicylic acid ด้วย FeCl3 ให้สารเชิงซ้อนสีม่วง</t>
        </is>
      </c>
      <c r="K69" s="100" t="n"/>
      <c r="L69" s="88" t="inlineStr">
        <is>
          <t>Hypertension</t>
        </is>
      </c>
      <c r="M69" s="100" t="inlineStr">
        <is>
          <t>Clinic</t>
        </is>
      </c>
      <c r="N69" s="88" t="inlineStr">
        <is>
          <t>ข้อ 92 (Pharmtutor_2024_Set1.md)</t>
        </is>
      </c>
      <c r="O69" s="100" t="n"/>
      <c r="P69" s="100" t="n"/>
      <c r="Q69" s="100" t="n"/>
    </row>
    <row r="70" ht="409.6" customHeight="1" s="49">
      <c r="A70" s="62" t="n">
        <v>82</v>
      </c>
      <c r="B70" s="78" t="inlineStr">
        <is>
          <t>[กรณีศึกษา 1]
โครงสร้างยา enalapril ดังภาพ
คำถาม: โครงสร้าง ยา enalapril เสื่อมด้วยกลไกใด</t>
        </is>
      </c>
      <c r="C70" s="62" t="inlineStr"/>
      <c r="D70" s="78" t="inlineStr">
        <is>
          <t>Epimerization</t>
        </is>
      </c>
      <c r="E70" s="78" t="inlineStr">
        <is>
          <t>Dimerization</t>
        </is>
      </c>
      <c r="F70" s="78" t="inlineStr">
        <is>
          <t>Hydrolysis</t>
        </is>
      </c>
      <c r="G70" s="78" t="inlineStr">
        <is>
          <t>Tautomerization</t>
        </is>
      </c>
      <c r="H70" s="78" t="inlineStr">
        <is>
          <t>Intramolecular cyclication</t>
        </is>
      </c>
      <c r="I70" s="62" t="inlineStr">
        <is>
          <t>3</t>
        </is>
      </c>
      <c r="J70" s="78" t="inlineStr">
        <is>
          <t xml:space="preserve">✅ คำตอบที่ถูกต้อง: ข้อ ค. Hydrolysis
🎯 ทำไมข้อนี้ถึงถูก:
🔍 ข้ออื่นผิดเพราะอะไร:
</t>
        </is>
      </c>
      <c r="K70" s="62" t="inlineStr"/>
      <c r="L70" s="78" t="inlineStr">
        <is>
          <t>Chemical Stability &amp; Degradation Pathways</t>
        </is>
      </c>
      <c r="M70" s="62" t="inlineStr">
        <is>
          <t>Product</t>
        </is>
      </c>
      <c r="N70" s="78" t="inlineStr">
        <is>
          <t>[SOURCE: Pharma Plus เล่มม่วง 2 - ข้อสอบย้อนหลังปี 2558 วันที่ 1 ข้อ 6]</t>
        </is>
      </c>
      <c r="O70" s="62" t="inlineStr">
        <is>
          <t>ข้อสอบเก่า</t>
        </is>
      </c>
      <c r="P70" s="62" t="inlineStr">
        <is>
          <t>2558</t>
        </is>
      </c>
    </row>
    <row r="71" ht="409.6" customHeight="1" s="49">
      <c r="A71" s="62" t="n">
        <v>83</v>
      </c>
      <c r="B71" s="78" t="inlineStr">
        <is>
          <t>[]
จากโครงสร้าง L-dopa ถูกเปลี่ยนเป็น dopamine ด้วยกระบวนการใด (แสดงโครงสร้างทางเคมีของ Levodopa)
คำถาม: จากโครงสร้าง L-dopa ถูกเปลี่ยนเป็น dopamine ด้วยกระบวนการใด</t>
        </is>
      </c>
      <c r="C71" s="62" t="inlineStr"/>
      <c r="D71" s="78" t="inlineStr">
        <is>
          <t>Decarboxylation</t>
        </is>
      </c>
      <c r="E71" s="78" t="inlineStr">
        <is>
          <t>Demethylation</t>
        </is>
      </c>
      <c r="F71" s="78" t="inlineStr">
        <is>
          <t>Deamination</t>
        </is>
      </c>
      <c r="G71" s="78" t="inlineStr">
        <is>
          <t>Hydrolysis</t>
        </is>
      </c>
      <c r="H71" s="78" t="inlineStr">
        <is>
          <t>Oxidation</t>
        </is>
      </c>
      <c r="I71" s="62" t="inlineStr">
        <is>
          <t>1</t>
        </is>
      </c>
      <c r="J71" s="78" t="inlineStr">
        <is>
          <t xml:space="preserve">✅ คำตอบที่ถูกต้อง: ข้อ ก. Decarboxylation
🎯 ทำไมข้อนี้ถึงถูก:
🔍 ข้ออื่นผิดเพราะอะไร:
</t>
        </is>
      </c>
      <c r="K71" s="62" t="inlineStr"/>
      <c r="L71" s="78" t="inlineStr">
        <is>
          <t>Metabolic Pathways &amp; Biotransformation</t>
        </is>
      </c>
      <c r="M71" s="62" t="inlineStr">
        <is>
          <t>Product</t>
        </is>
      </c>
      <c r="N71" s="78" t="inlineStr">
        <is>
          <t>[SOURCE: Pharma Plus เล่มม่วง 2 - ข้อสอบย้อนหลังปี 2558 วันที่ 1 ข้อ 15]</t>
        </is>
      </c>
      <c r="O71" s="62" t="inlineStr">
        <is>
          <t>ข้อสอบเก่า</t>
        </is>
      </c>
      <c r="P71" s="62" t="inlineStr">
        <is>
          <t>2558</t>
        </is>
      </c>
    </row>
    <row r="72" ht="409.6" customHeight="1" s="49">
      <c r="A72" s="62" t="n">
        <v>84</v>
      </c>
      <c r="B72" s="78" t="inlineStr">
        <is>
          <t>[]
โครงสร้างยา Amphotericin B ดังภาพ
คำถาม: ข้อใดผิดเกี่ยวกับโครงสร้างยา</t>
        </is>
      </c>
      <c r="C72" s="62" t="inlineStr"/>
      <c r="D72" s="78" t="inlineStr">
        <is>
          <t>โครงสร้างเป็น amphoteric drug</t>
        </is>
      </c>
      <c r="E72" s="78" t="inlineStr">
        <is>
          <t>โครงสร้างเป็นกลุ่ม macrolide ring</t>
        </is>
      </c>
      <c r="F72" s="78" t="inlineStr">
        <is>
          <t>ส่วนของ polyene ทำให้โครงสร้างมีความ rigid</t>
        </is>
      </c>
      <c r="G72" s="78" t="inlineStr">
        <is>
          <t>จากส่วนของ polyene เป็น cis</t>
        </is>
      </c>
      <c r="H72" s="78" t="inlineStr">
        <is>
          <t>น้ำตาล mycosamine ในโครงสร้างละลายน้ำได้</t>
        </is>
      </c>
      <c r="I72" s="62" t="inlineStr">
        <is>
          <t>4</t>
        </is>
      </c>
      <c r="J72" s="78" t="inlineStr">
        <is>
          <t xml:space="preserve">✅ คำตอบที่ถูกต้อง: ข้อ ง. จากส่วนของ polyene เป็น cis
🎯 ทำไมข้อนี้ถึงถูก:
🔍 ข้ออื่นผิดเพราะอะไร:
</t>
        </is>
      </c>
      <c r="K72" s="62" t="inlineStr"/>
      <c r="L72" s="78" t="inlineStr">
        <is>
          <t>Antifungal Agents</t>
        </is>
      </c>
      <c r="M72" s="62" t="inlineStr">
        <is>
          <t>Product</t>
        </is>
      </c>
      <c r="N72" s="78" t="inlineStr">
        <is>
          <t>[SOURCE: Pharma Plus เล่มม่วง 2 - ข้อสอบย้อนหลังปี 2558 วันที่ 1 ข้อ 21]</t>
        </is>
      </c>
      <c r="O72" s="62" t="inlineStr">
        <is>
          <t>ข้อสอบเก่า</t>
        </is>
      </c>
      <c r="P72" s="62" t="inlineStr">
        <is>
          <t>2558</t>
        </is>
      </c>
    </row>
    <row r="73" ht="409.6" customHeight="1" s="49">
      <c r="A73" s="62" t="n">
        <v>85</v>
      </c>
      <c r="B73" s="78" t="inlineStr">
        <is>
          <t>[]
จากโครงสร้างยานี้ (Zidovudine / AZT)
คำถาม: จากโครงสร้างยานี้ ข้อใดถูกต้อง</t>
        </is>
      </c>
      <c r="C73" s="62" t="inlineStr"/>
      <c r="D73" s="78" t="inlineStr">
        <is>
          <t>โครงสร้างเป็น thymidine analog</t>
        </is>
      </c>
      <c r="E73" s="78" t="inlineStr">
        <is>
          <t>ยาออกฤทธิ์ต่อ retro virus</t>
        </is>
      </c>
      <c r="F73" s="78" t="inlineStr">
        <is>
          <t>ยาถูกเปลี่ยนโดย thymidine kinase</t>
        </is>
      </c>
      <c r="G73" s="78" t="inlineStr">
        <is>
          <t>หมู่ azido ทำให้ยาไม่ทนแสงและความร้อน</t>
        </is>
      </c>
      <c r="H73" s="78" t="inlineStr">
        <is>
          <t>ยาถูกเปลี่ยนแปลงให้ออกฤทธิ์อยู่ในรูป glucuronide</t>
        </is>
      </c>
      <c r="I73" s="62" t="inlineStr">
        <is>
          <t>4</t>
        </is>
      </c>
      <c r="J73" s="78" t="inlineStr">
        <is>
          <t xml:space="preserve">✅ คำตอบที่ถูกต้อง: ข้อ ง. หมู่ azido ทำให้ยาไม่ทนแสงและความร้อน
🎯 ทำไมข้อนี้ถึงถูก:
🔍 ข้ออื่นผิดเพราะอะไร:
</t>
        </is>
      </c>
      <c r="K73" s="62" t="inlineStr"/>
      <c r="L73" s="78" t="inlineStr">
        <is>
          <t>Antiviral Agents</t>
        </is>
      </c>
      <c r="M73" s="62" t="inlineStr">
        <is>
          <t>Product</t>
        </is>
      </c>
      <c r="N73" s="78" t="inlineStr">
        <is>
          <t>[SOURCE: Pharma Plus เล่มม่วง 2 - ข้อสอบย้อนหลังปี 2558 วันที่ 1 ข้อ 26]</t>
        </is>
      </c>
      <c r="O73" s="62" t="inlineStr">
        <is>
          <t>ข้อสอบเก่า</t>
        </is>
      </c>
      <c r="P73" s="62" t="inlineStr">
        <is>
          <t>2558</t>
        </is>
      </c>
    </row>
    <row r="74" ht="409.6" customHeight="1" s="49">
      <c r="A74" s="62" t="n">
        <v>86</v>
      </c>
      <c r="B74" s="78" t="inlineStr">
        <is>
          <t>[]
โครงสร้างเคมีของยากลุ่ม Sulfonylurea 5 ชนิด ได้แก่ A. Glibenclamide, B. Glimepiride (สูตร pyrroline ring), C. Glipizide, D. Gliclazide, E. Tolbutamide
คำถาม: จากโครงสร้าง Sulfonylurea ตัวใดออกฤทธิ์นานสุด</t>
        </is>
      </c>
      <c r="C74" s="62" t="inlineStr"/>
      <c r="D74" s="78" t="inlineStr">
        <is>
          <t>โครงสร้าง A (Glibenclamide)</t>
        </is>
      </c>
      <c r="E74" s="78" t="inlineStr">
        <is>
          <t>โครงสร้าง B (Glimepiride precursor/derivative)</t>
        </is>
      </c>
      <c r="F74" s="78" t="inlineStr">
        <is>
          <t>โครงสร้าง C (Glipizide)</t>
        </is>
      </c>
      <c r="G74" s="78" t="inlineStr">
        <is>
          <t>โครงสร้าง D (Gliclazide)</t>
        </is>
      </c>
      <c r="H74" s="78" t="inlineStr">
        <is>
          <t>โครงสร้าง E (Tolbutamide)</t>
        </is>
      </c>
      <c r="I74" s="62" t="inlineStr">
        <is>
          <t>1</t>
        </is>
      </c>
      <c r="J74" s="78" t="inlineStr">
        <is>
          <t xml:space="preserve">✅ คำตอบที่ถูกต้อง: ข้อ ก. โครงสร้าง A (Glibenclamide)
🎯 ทำไมข้อนี้ถึงถูก:
🔍 ข้ออื่นผิดเพราะอะไร:
</t>
        </is>
      </c>
      <c r="K74" s="62" t="inlineStr"/>
      <c r="L74" s="78" t="inlineStr">
        <is>
          <t>Medicinal Chemistry of Antidiabetic Agents</t>
        </is>
      </c>
      <c r="M74" s="62" t="inlineStr">
        <is>
          <t>Product</t>
        </is>
      </c>
      <c r="N74" s="78" t="inlineStr">
        <is>
          <t>[SOURCE: Pharma Plus เล่มม่วง 2 - ข้อสอบย้อนหลังปี 2558 วันที่ 1 ข้อ 73]</t>
        </is>
      </c>
      <c r="O74" s="62" t="inlineStr">
        <is>
          <t>ข้อสอบเก่า</t>
        </is>
      </c>
      <c r="P74" s="62" t="inlineStr">
        <is>
          <t>2558</t>
        </is>
      </c>
    </row>
    <row r="75" ht="409.6" customHeight="1" s="49">
      <c r="A75" s="62" t="n">
        <v>87</v>
      </c>
      <c r="B75" s="78" t="inlineStr">
        <is>
          <t>[]
โครงสร้างเคมี spironolactone ถูก metabolism กลายเป็น canrenone (สูตรโครงสร้าง steroid ที่มี 17-lactone ring)
คำถาม: ข้อใดถูกเกี่ยวกับโครงสร้างยา spironolactone กับ canrenone</t>
        </is>
      </c>
      <c r="C75" s="62" t="inlineStr"/>
      <c r="D75" s="78" t="inlineStr">
        <is>
          <t>ตัวยาออกฤทธิ์โดยจับกับ receptor ภายนอกของ Henle loop</t>
        </is>
      </c>
      <c r="E75" s="78" t="inlineStr">
        <is>
          <t>ถ้า lactone ring เปิดออก จะได้สารที่มีฤทธิ์</t>
        </is>
      </c>
      <c r="F75" s="78" t="inlineStr">
        <is>
          <t>Canrenone เป็น inactive metabolite</t>
        </is>
      </c>
      <c r="G75" s="78" t="inlineStr">
        <is>
          <t>Spironolactone มีความเป็น lipophilic ต่ำกว่า canrenone</t>
        </is>
      </c>
      <c r="H75" s="78" t="inlineStr">
        <is>
          <t>Spironolactone มีฤทธิ์น้อยกว่า canrenone</t>
        </is>
      </c>
      <c r="I75" s="62" t="inlineStr">
        <is>
          <t>5</t>
        </is>
      </c>
      <c r="J75" s="78" t="inlineStr">
        <is>
          <t xml:space="preserve">✅ คำตอบที่ถูกต้อง: ข้อ จ. Spironolactone มีฤทธิ์น้อยกว่า canrenone
🎯 ทำไมข้อนี้ถึงถูก:
🔍 ข้ออื่นผิดเพราะอะไร:
</t>
        </is>
      </c>
      <c r="K75" s="62" t="inlineStr"/>
      <c r="L75" s="78" t="inlineStr">
        <is>
          <t>Medicinal Chemistry of Diuretics</t>
        </is>
      </c>
      <c r="M75" s="62" t="inlineStr">
        <is>
          <t>Product</t>
        </is>
      </c>
      <c r="N75" s="78" t="inlineStr">
        <is>
          <t>[SOURCE: Pharma Plus เล่มม่วง 2 - ข้อสอบย้อนหลังปี 2558 วันที่ 1 ข้อ 91]</t>
        </is>
      </c>
      <c r="O75" s="62" t="inlineStr">
        <is>
          <t>ข้อสอบเก่า</t>
        </is>
      </c>
      <c r="P75" s="62" t="inlineStr">
        <is>
          <t>2558</t>
        </is>
      </c>
    </row>
    <row r="76" ht="409.6" customHeight="1" s="49">
      <c r="A76" s="62" t="n">
        <v>88</v>
      </c>
      <c r="B76"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พัฒนาโครงสร้างยานอนหลับกลุ่ม BZD อย่างไร เพื่อเพิ่มการออกฤทธิ์ [ภาพโครงสร้าง 1,4-benzodiazepine core: วง A (เบนซีนที่มีตำแหน่ง 7, 8, 9), วง B (ไดอะซีปีน 1-NH, 2=O, 3, 4=N, 5), วง C (5-phenyl ring ตำแหน่ง 1' ถึง 6')]</t>
        </is>
      </c>
      <c r="C76" s="62" t="inlineStr"/>
      <c r="D76" s="78" t="inlineStr">
        <is>
          <t>เปลี่ยน carbonyl</t>
        </is>
      </c>
      <c r="E76" s="78" t="inlineStr">
        <is>
          <t>เปลี่ยน N=C เป็น N-C</t>
        </is>
      </c>
      <c r="F76" s="78" t="inlineStr">
        <is>
          <t>ตน. 9 เติม Cl</t>
        </is>
      </c>
      <c r="G76" s="78" t="inlineStr">
        <is>
          <t>ตน. 7 เติม Cl</t>
        </is>
      </c>
      <c r="H76" s="78" t="inlineStr">
        <is>
          <t>เปลี่ยนวง A เป็น heterocyclic</t>
        </is>
      </c>
      <c r="I76" s="62" t="inlineStr">
        <is>
          <t>4</t>
        </is>
      </c>
      <c r="J76" s="78" t="inlineStr">
        <is>
          <t xml:space="preserve">✅ คำตอบที่ถูกต้อง: ข้อ ง. ตน. 7 เติม Cl
🎯 ทำไมข้อนี้ถึงถูก:
🔍 ข้ออื่นผิดเพราะอะไร:
</t>
        </is>
      </c>
      <c r="K76" s="62" t="inlineStr"/>
      <c r="L76" s="78" t="inlineStr">
        <is>
          <t>Medicinal Chemistry</t>
        </is>
      </c>
      <c r="M76" s="62" t="inlineStr">
        <is>
          <t>Product</t>
        </is>
      </c>
      <c r="N76" s="78" t="inlineStr">
        <is>
          <t>[SOURCE: Pharma Plus เล่มม่วง 2 - ข้อสอบย้อนหลังปี 2558 วันที่ 2 ข้อ 5]</t>
        </is>
      </c>
      <c r="O76" s="62" t="inlineStr">
        <is>
          <t>ข้อสอบเก่า</t>
        </is>
      </c>
      <c r="P76" s="62" t="inlineStr">
        <is>
          <t>2558</t>
        </is>
      </c>
    </row>
    <row r="77" ht="409.6" customHeight="1" s="49">
      <c r="A77" s="62" t="n">
        <v>89</v>
      </c>
      <c r="B77" s="78" t="inlineStr">
        <is>
          <t>[]
ภาพสูตรโครงสร้าง amoxicillin (โครงสร้างบน: aminopenicillin ที่มี p-hydroxy) และ clavulanic acid (โครงสร้างล่าง: oxapenam/beta-lactamase inhibitor)
คำถาม: ข้อใดไม่ถูกต้องเกี่ยวกับ amoxicillin/clavulanic acid [แสดงภาพโครงสร้าง amoxicillin และ clavulanic acid]</t>
        </is>
      </c>
      <c r="C77" s="62" t="inlineStr"/>
      <c r="D77" s="78" t="inlineStr">
        <is>
          <t>ไม่ถูกทำลายโดย beta lactamase</t>
        </is>
      </c>
      <c r="E77" s="78" t="inlineStr">
        <is>
          <t>เกิดปฏิกิริยา hydrolysis</t>
        </is>
      </c>
      <c r="F77" s="78" t="inlineStr">
        <is>
          <t>เกิดปฏิกิริยา epimerization</t>
        </is>
      </c>
      <c r="G77" s="78" t="inlineStr">
        <is>
          <t>Clavulanic acid ไม่ใช่สารออกฤทธิ์</t>
        </is>
      </c>
      <c r="H77" s="78" t="inlineStr">
        <is>
          <t>เป็นยาในกลุ่ม aminopenicillin</t>
        </is>
      </c>
      <c r="I77" s="62" t="inlineStr">
        <is>
          <t>3</t>
        </is>
      </c>
      <c r="J77" s="78" t="inlineStr">
        <is>
          <t xml:space="preserve">✅ คำตอบที่ถูกต้อง: ข้อ ค. เกิดปฏิกิริยา epimerization
🎯 ทำไมข้อนี้ถึงถูก:
🔍 ข้ออื่นผิดเพราะอะไร:
</t>
        </is>
      </c>
      <c r="K77" s="62" t="inlineStr"/>
      <c r="L77" s="78" t="inlineStr">
        <is>
          <t>Medicinal Chemistry</t>
        </is>
      </c>
      <c r="M77" s="62" t="inlineStr">
        <is>
          <t>Product</t>
        </is>
      </c>
      <c r="N77" s="78" t="inlineStr">
        <is>
          <t>[SOURCE: Pharma Plus เล่มม่วง 2 - ข้อสอบย้อนหลังปี 2558 วันที่ 2 ข้อ 16]</t>
        </is>
      </c>
      <c r="O77" s="62" t="inlineStr">
        <is>
          <t>ข้อสอบเก่า</t>
        </is>
      </c>
      <c r="P77" s="62" t="inlineStr">
        <is>
          <t>2558</t>
        </is>
      </c>
    </row>
    <row r="78" ht="409.6" customHeight="1" s="49">
      <c r="A78" s="62" t="n">
        <v>90</v>
      </c>
      <c r="B78" s="78" t="inlineStr">
        <is>
          <t>[]
ภาพสูตรโครงสร้างยา:
a. โครงสร้าง Indomethacin (indole acetic acid derivative)
b. โครงสร้าง Alminoprofen / NSAID ที่มีหมู่อะมิโน
c. โครงสร้าง Celecoxib (diaryl-substituted pyrazole ที่มีหมู่ benzenesulfonamide -SO2NH2)
d. โครงสร้าง Naproxen (methoxynaphthyl propionic acid)
e. โครงสร้าง Hydrochlorothiazide (benzothiadiazine 1,1-dioxide ที่มีหมู่ 7-sulfonamoyl -SO2NH2)
คำถาม: โครงสร้างใดไม่ควรใช้ในผู้ป่วยที่แพ้ ยา sulfa [แสดงภาพโครงสร้าง 5 สาร: a = Indomethacin, b = อนุพันธ์กรดโพรพิโอนิก, c = Celecoxib, d = Naproxen, e = Hydrochlorothiazide]</t>
        </is>
      </c>
      <c r="C78" s="62" t="inlineStr"/>
      <c r="D78" s="78" t="inlineStr">
        <is>
          <t>โครงสร้าง a (Indomethacin)</t>
        </is>
      </c>
      <c r="E78" s="78" t="inlineStr">
        <is>
          <t>โครงสร้าง b</t>
        </is>
      </c>
      <c r="F78" s="78" t="inlineStr">
        <is>
          <t>โครงสร้าง c (Celecoxib)</t>
        </is>
      </c>
      <c r="G78" s="78" t="inlineStr">
        <is>
          <t>โครงสร้าง d (Naproxen)</t>
        </is>
      </c>
      <c r="H78" s="78" t="inlineStr">
        <is>
          <t>โครงสร้าง e (Hydrochlorothiazide)</t>
        </is>
      </c>
      <c r="I78" s="62" t="inlineStr">
        <is>
          <t>5</t>
        </is>
      </c>
      <c r="J78" s="78" t="inlineStr">
        <is>
          <t xml:space="preserve">✅ คำตอบที่ถูกต้อง: ข้อ จ. โครงสร้าง e (Hydrochlorothiazide)
🎯 ทำไมข้อนี้ถึงถูก:
🔍 ข้ออื่นผิดเพราะอะไร:
</t>
        </is>
      </c>
      <c r="K78" s="62" t="inlineStr"/>
      <c r="L78" s="78" t="inlineStr">
        <is>
          <t>Medicinal Chemistry</t>
        </is>
      </c>
      <c r="M78" s="62" t="inlineStr">
        <is>
          <t>Product</t>
        </is>
      </c>
      <c r="N78" s="78" t="inlineStr">
        <is>
          <t>[SOURCE: Pharma Plus เล่มม่วง 2 - ข้อสอบย้อนหลังปี 2558 วันที่ 2 ข้อ 29]</t>
        </is>
      </c>
      <c r="O78" s="62" t="inlineStr">
        <is>
          <t>ข้อสอบเก่า</t>
        </is>
      </c>
      <c r="P78" s="62" t="inlineStr">
        <is>
          <t>2558</t>
        </is>
      </c>
    </row>
    <row r="79" ht="409.6" customHeight="1" s="49">
      <c r="A79" s="62" t="n">
        <v>91</v>
      </c>
      <c r="B79" s="78"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Fluconazole ผ่าน CYP ใด</t>
        </is>
      </c>
      <c r="C79" s="62" t="inlineStr"/>
      <c r="D79" s="78" t="inlineStr">
        <is>
          <t>2D6</t>
        </is>
      </c>
      <c r="E79" s="78" t="inlineStr">
        <is>
          <t>1A2</t>
        </is>
      </c>
      <c r="F79" s="78" t="inlineStr">
        <is>
          <t>3A4</t>
        </is>
      </c>
      <c r="G79" s="78" t="inlineStr">
        <is>
          <t>2C9</t>
        </is>
      </c>
      <c r="H79" s="78" t="inlineStr">
        <is>
          <t>2E1</t>
        </is>
      </c>
      <c r="I79" s="62" t="inlineStr">
        <is>
          <t>4</t>
        </is>
      </c>
      <c r="J79" s="78" t="inlineStr">
        <is>
          <t xml:space="preserve">✅ คำตอบที่ถูกต้อง: ข้อ ง. 2C9
🎯 ทำไมข้อนี้ถึงถูก:
🔍 ข้ออื่นผิดเพราะอะไร:
</t>
        </is>
      </c>
      <c r="K79" s="62" t="inlineStr"/>
      <c r="L79" s="78" t="inlineStr">
        <is>
          <t>Pharmacokinetics &amp; Drug Metabolism</t>
        </is>
      </c>
      <c r="M79" s="62" t="inlineStr">
        <is>
          <t>Clinic</t>
        </is>
      </c>
      <c r="N79" s="78" t="inlineStr">
        <is>
          <t>[SOURCE: Pharma Plus เล่มม่วง 2 - ข้อสอบย้อนหลังปี 2558 วันที่ 2 ข้อ 34]</t>
        </is>
      </c>
      <c r="O79" s="62" t="inlineStr">
        <is>
          <t>ข้อสอบเก่า</t>
        </is>
      </c>
      <c r="P79" s="62" t="inlineStr">
        <is>
          <t>2558</t>
        </is>
      </c>
    </row>
    <row r="80" ht="409.6" customHeight="1" s="49">
      <c r="A80" s="62" t="n">
        <v>92</v>
      </c>
      <c r="B80" s="78" t="inlineStr">
        <is>
          <t>โครงสร้างในข้อใดที่ไม่สามารถให้โดยการรับประทานได้ [RECONSTRUCTED: ปรับแต่งและเติมเต็มบริบทโจทย์เพื่อความสมบูรณ์]</t>
        </is>
      </c>
      <c r="C80" s="62" t="inlineStr"/>
      <c r="D80" s="78" t="inlineStr">
        <is>
          <t>Ampicillin</t>
        </is>
      </c>
      <c r="E80" s="78" t="inlineStr">
        <is>
          <t>Phenoxymethylpenicillin</t>
        </is>
      </c>
      <c r="F80" s="78" t="inlineStr">
        <is>
          <t>Cefotaxime</t>
        </is>
      </c>
      <c r="G80" s="78" t="inlineStr">
        <is>
          <t>Pivampicillin</t>
        </is>
      </c>
      <c r="H80" s="78" t="inlineStr">
        <is>
          <t>Bacampicillin</t>
        </is>
      </c>
      <c r="I80" s="62" t="inlineStr">
        <is>
          <t>3</t>
        </is>
      </c>
      <c r="J80" s="78" t="inlineStr">
        <is>
          <t xml:space="preserve">✅ คำตอบที่ถูกต้อง: ข้อ ค. Cefotaxime
🎯 ทำไมข้อนี้ถึงถูก:
🔍 ข้ออื่นผิดเพราะอะไร:
</t>
        </is>
      </c>
      <c r="K80" s="62" t="inlineStr"/>
      <c r="L80" s="78" t="inlineStr">
        <is>
          <t>Beta-Lactam Antibiotics and Oral Bioavailability</t>
        </is>
      </c>
      <c r="M80" s="62" t="inlineStr">
        <is>
          <t>Product</t>
        </is>
      </c>
      <c r="N80" s="78" t="inlineStr">
        <is>
          <t>[SOURCE: Pharma Plus เล่มม่วง 2 - ข้อสอบย้อนหลังปี 2558 วันที่ 2 ข้อ 44]</t>
        </is>
      </c>
      <c r="O80" s="62" t="inlineStr">
        <is>
          <t>ข้อสอบเก่า</t>
        </is>
      </c>
      <c r="P80" s="62" t="inlineStr">
        <is>
          <t>2558</t>
        </is>
      </c>
    </row>
    <row r="81" ht="409.6" customHeight="1" s="49">
      <c r="A81" s="62" t="n">
        <v>93</v>
      </c>
      <c r="B81"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เหตุใดตามมาตรฐานเภสัชตำรับจึงต้องมีการควบคุมปริมาณ enalaprilat ในยาเม็ด enalapril maleate tablet</t>
        </is>
      </c>
      <c r="C81" s="62" t="inlineStr"/>
      <c r="D81" s="78" t="inlineStr">
        <is>
          <t>เป็นสารออกฤทธิ์ร่วมของ enalapril</t>
        </is>
      </c>
      <c r="E81" s="78" t="inlineStr">
        <is>
          <t>เป็น related substance ของ enalapril</t>
        </is>
      </c>
      <c r="F81" s="78" t="inlineStr">
        <is>
          <t>เป็น prodrug ของ enalapril</t>
        </is>
      </c>
      <c r="G81" s="78" t="inlineStr">
        <is>
          <t>ยับยั้งการทำลาย enalapril</t>
        </is>
      </c>
      <c r="H81" s="78" t="inlineStr">
        <is>
          <t>เป็น inactive metabolite</t>
        </is>
      </c>
      <c r="I81" s="62" t="inlineStr">
        <is>
          <t>2</t>
        </is>
      </c>
      <c r="J81" s="78" t="inlineStr">
        <is>
          <t xml:space="preserve">✅ คำตอบที่ถูกต้อง: ข้อ ข. เป็น related substance ของ enalapril
🎯 ทำไมข้อนี้ถึงถูก:
🔍 ข้ออื่นผิดเพราะอะไร:
</t>
        </is>
      </c>
      <c r="K81" s="62" t="inlineStr"/>
      <c r="L81" s="78" t="inlineStr">
        <is>
          <t>Quality Control and Pharmacopeial Standards</t>
        </is>
      </c>
      <c r="M81" s="62" t="inlineStr">
        <is>
          <t>Product</t>
        </is>
      </c>
      <c r="N81" s="78" t="inlineStr">
        <is>
          <t>[SOURCE: Pharma Plus เล่มม่วง 2 - ข้อสอบย้อนหลังปี 2558 วันที่ 2 ข้อ 58]</t>
        </is>
      </c>
      <c r="O81" s="62" t="inlineStr">
        <is>
          <t>ข้อสอบเก่า</t>
        </is>
      </c>
      <c r="P81" s="62" t="inlineStr">
        <is>
          <t>2558</t>
        </is>
      </c>
    </row>
    <row r="82" ht="24" customHeight="1" s="49">
      <c r="A82" s="62" t="n">
        <v>94</v>
      </c>
      <c r="B82"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การเตรียม enalapril ให้อยู่ในรูปเกลือ enalapril maleate มีวัตถุประสงค์หลักตามข้อใด</t>
        </is>
      </c>
      <c r="C82" s="62" t="inlineStr"/>
      <c r="D82" s="78" t="inlineStr">
        <is>
          <t>เพิ่มความคงตัวของยา</t>
        </is>
      </c>
      <c r="E82" s="78" t="inlineStr">
        <is>
          <t>เพิ่มการละลายของยา</t>
        </is>
      </c>
      <c r="F82" s="78" t="inlineStr">
        <is>
          <t>เสื่อมสลายด้วยปฏิกิริยา aminolysis</t>
        </is>
      </c>
      <c r="G82" s="78" t="inlineStr">
        <is>
          <t>ลดการเสื่อมสลายด้วยแสง</t>
        </is>
      </c>
      <c r="H82" s="78" t="inlineStr">
        <is>
          <t>เพิ่มการออกฤทธิ์ของยา</t>
        </is>
      </c>
      <c r="I82" s="62" t="inlineStr">
        <is>
          <t>2</t>
        </is>
      </c>
      <c r="J82" s="78" t="inlineStr">
        <is>
          <t xml:space="preserve">✅ คำตอบที่ถูกต้อง: ข้อ ข. เพิ่มการละลายของยา
🎯 ทำไมข้อนี้ถึงถูก:
🔍 ข้ออื่นผิดเพราะอะไร:
</t>
        </is>
      </c>
      <c r="K82" s="62" t="inlineStr"/>
      <c r="L82" s="78" t="inlineStr">
        <is>
          <t>Salt Formation and Preformulation</t>
        </is>
      </c>
      <c r="M82" s="62" t="inlineStr">
        <is>
          <t>Product</t>
        </is>
      </c>
      <c r="N82" s="78" t="inlineStr">
        <is>
          <t>[SOURCE: Pharma Plus เล่มม่วง 2 - ข้อสอบย้อนหลังปี 2558 วันที่ 2 ข้อ 59]</t>
        </is>
      </c>
      <c r="O82" s="62" t="inlineStr">
        <is>
          <t>ข้อสอบเก่า</t>
        </is>
      </c>
      <c r="P82" s="62" t="inlineStr">
        <is>
          <t>2558</t>
        </is>
      </c>
    </row>
    <row r="83" ht="24" customHeight="1" s="49">
      <c r="A83" s="62" t="n">
        <v>95</v>
      </c>
      <c r="B83" s="78" t="inlineStr">
        <is>
          <t>การทดสอบหาปริมาณ Residue on ignition (Sulfate ash) ตามเภสัชตำรับ มีวัตถุประสงค์เพื่ออะไร</t>
        </is>
      </c>
      <c r="C83" s="62" t="inlineStr"/>
      <c r="D83" s="78" t="inlineStr">
        <is>
          <t>เพื่อหาปริมาณ organic impurity</t>
        </is>
      </c>
      <c r="E83" s="78" t="inlineStr">
        <is>
          <t>เพื่อหาปริมาณ inorganic impurity</t>
        </is>
      </c>
      <c r="F83" s="78" t="inlineStr">
        <is>
          <t>เพื่อพิสูจน์ว่า organic impurity เป็นสารใด</t>
        </is>
      </c>
      <c r="G83" s="78" t="inlineStr">
        <is>
          <t>เพื่อพิสูจน์ว่า inorganic impurity เป็นสารใด</t>
        </is>
      </c>
      <c r="H83" s="78" t="inlineStr">
        <is>
          <t>เพื่อหาปริมาณสารที่ระเหยง่าย</t>
        </is>
      </c>
      <c r="I83" s="62" t="inlineStr">
        <is>
          <t>2</t>
        </is>
      </c>
      <c r="J83" s="78" t="inlineStr">
        <is>
          <t xml:space="preserve">✅ คำตอบที่ถูกต้อง: ข้อ ข. เพื่อหาปริมาณ inorganic impurity
🎯 ทำไมข้อนี้ถึงถูก:
🔍 ข้ออื่นผิดเพราะอะไร:
</t>
        </is>
      </c>
      <c r="K83" s="62" t="inlineStr"/>
      <c r="L83" s="78" t="inlineStr">
        <is>
          <t>Quality Control and Pharmacopeial Testing</t>
        </is>
      </c>
      <c r="M83" s="62" t="inlineStr">
        <is>
          <t>Product</t>
        </is>
      </c>
      <c r="N83" s="78" t="inlineStr">
        <is>
          <t>[SOURCE: Pharma Plus เล่มม่วง 2 - ข้อสอบย้อนหลังปี 2558 วันที่ 2 ข้อ 61]</t>
        </is>
      </c>
      <c r="O83" s="62" t="inlineStr">
        <is>
          <t>ข้อสอบเก่า</t>
        </is>
      </c>
      <c r="P83" s="62" t="inlineStr">
        <is>
          <t>2558</t>
        </is>
      </c>
    </row>
    <row r="84" ht="24" customHeight="1" s="49">
      <c r="A84" s="62" t="n">
        <v>96</v>
      </c>
      <c r="B84"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ข้อใดไม่ถูกต้องเกี่ยวกับยารักษาโรคมะเร็งในกรณีศึกษานี้</t>
        </is>
      </c>
      <c r="C84" s="62" t="inlineStr"/>
      <c r="D84" s="78" t="inlineStr">
        <is>
          <t>Cyclophosphamide เป็น prodrug</t>
        </is>
      </c>
      <c r="E84" s="78" t="inlineStr">
        <is>
          <t>Doxorubicin เป็นยาในกลุ่ม anthracycline</t>
        </is>
      </c>
      <c r="F84" s="78" t="inlineStr">
        <is>
          <t>Metabolite ของ cyclophosphamide คือ acrolein</t>
        </is>
      </c>
      <c r="G84" s="78" t="inlineStr">
        <is>
          <t>ยาที่มีพิษต่อหัวใจคือ doxorubicin</t>
        </is>
      </c>
      <c r="H84" s="78" t="inlineStr">
        <is>
          <t>Tamoxifen เป็นยาในกลุ่ม non-steroidal antiestrogen</t>
        </is>
      </c>
      <c r="I84" s="62" t="inlineStr">
        <is>
          <t>3</t>
        </is>
      </c>
      <c r="J84" s="78" t="inlineStr">
        <is>
          <t xml:space="preserve">✅ คำตอบที่ถูกต้อง: ข้อ ค. Metabolite ของ cyclophosphamide คือ acrolein
🎯 ทำไมข้อนี้ถึงถูก:
🔍 ข้ออื่นผิดเพราะอะไร:
</t>
        </is>
      </c>
      <c r="K84" s="62" t="inlineStr"/>
      <c r="L84" s="78" t="inlineStr">
        <is>
          <t>Antineoplastic Agents: Pharmacology and Mechanism</t>
        </is>
      </c>
      <c r="M84" s="62" t="inlineStr">
        <is>
          <t>Product</t>
        </is>
      </c>
      <c r="N84" s="78" t="inlineStr">
        <is>
          <t>[SOURCE: Pharma Plus เล่มม่วง 2 - ข้อสอบย้อนหลังปี 2558 วันที่ 2 ข้อ 64]</t>
        </is>
      </c>
      <c r="O84" s="62" t="inlineStr">
        <is>
          <t>ข้อสอบเก่า</t>
        </is>
      </c>
      <c r="P84" s="62" t="inlineStr">
        <is>
          <t>2558</t>
        </is>
      </c>
    </row>
    <row r="85" ht="24" customHeight="1" s="49">
      <c r="A85" s="62" t="n">
        <v>97</v>
      </c>
      <c r="B85"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Cyclophosphamide ออกฤทธิ์ต้านเซลล์มะเร็งด้วยกลไกใด</t>
        </is>
      </c>
      <c r="C85" s="62" t="inlineStr"/>
      <c r="D85" s="78" t="inlineStr">
        <is>
          <t>Inhibit depolymerization of mitotic spindle</t>
        </is>
      </c>
      <c r="E85" s="78" t="inlineStr">
        <is>
          <t>Intercalation</t>
        </is>
      </c>
      <c r="F85" s="78" t="inlineStr">
        <is>
          <t>Alkylated DNA</t>
        </is>
      </c>
      <c r="G85" s="78" t="inlineStr">
        <is>
          <t>Inhibit polymerization of microtubule</t>
        </is>
      </c>
      <c r="H85" s="78" t="inlineStr">
        <is>
          <t>Inhibit topoisomerase IV</t>
        </is>
      </c>
      <c r="I85" s="62" t="inlineStr">
        <is>
          <t>3</t>
        </is>
      </c>
      <c r="J85" s="78" t="inlineStr">
        <is>
          <t xml:space="preserve">✅ คำตอบที่ถูกต้อง: ข้อ ค. Alkylated DNA
🎯 ทำไมข้อนี้ถึงถูก:
🔍 ข้ออื่นผิดเพราะอะไร:
</t>
        </is>
      </c>
      <c r="K85" s="62" t="inlineStr"/>
      <c r="L85" s="78" t="inlineStr">
        <is>
          <t>Mechanism of Action of Antineoplastic Agents</t>
        </is>
      </c>
      <c r="M85" s="62" t="inlineStr">
        <is>
          <t>Product</t>
        </is>
      </c>
      <c r="N85" s="78" t="inlineStr">
        <is>
          <t>[SOURCE: Pharma Plus เล่มม่วง 2 - ข้อสอบย้อนหลังปี 2558 วันที่ 2 ข้อ 65]</t>
        </is>
      </c>
      <c r="O85" s="62" t="inlineStr">
        <is>
          <t>ข้อสอบเก่า</t>
        </is>
      </c>
      <c r="P85" s="62" t="inlineStr">
        <is>
          <t>2558</t>
        </is>
      </c>
    </row>
    <row r="86" ht="24" customHeight="1" s="49">
      <c r="A86" s="62" t="n">
        <v>98</v>
      </c>
      <c r="B86" s="78"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ออกฤทธิ์ลดระดับน้ำตาลในเลือดด้วยกลไกใด [RECONSTRUCTED: ปรับแต่งและเติมเต็มบริบทโจทย์เพื่อความสมบูรณ์]</t>
        </is>
      </c>
      <c r="C86" s="62" t="inlineStr"/>
      <c r="D86" s="78" t="inlineStr">
        <is>
          <t>ช่วยลด insulin resistance</t>
        </is>
      </c>
      <c r="E86" s="78" t="inlineStr">
        <is>
          <t>กระตุ้นการทำงานของ beta-cell receptor ปิด K-ATP channel เพื่อหลั่งอินซูลิน</t>
        </is>
      </c>
      <c r="F86" s="78" t="inlineStr">
        <is>
          <t>ยับยั้ง DPP-IV</t>
        </is>
      </c>
      <c r="G86" s="78" t="inlineStr">
        <is>
          <t>ออกฤทธิ์คล้าย GLP-1 analogue</t>
        </is>
      </c>
      <c r="H86" s="78" t="inlineStr">
        <is>
          <t>เพิ่ม insulin receptor</t>
        </is>
      </c>
      <c r="I86" s="62" t="inlineStr">
        <is>
          <t>2</t>
        </is>
      </c>
      <c r="J86" s="78" t="inlineStr">
        <is>
          <t xml:space="preserve">✅ คำตอบที่ถูกต้อง: ข้อ ข. กระตุ้นการทำงานของ beta-cell receptor ปิด K-ATP channel เพื่อหลั่งอินซูลิน
🎯 ทำไมข้อนี้ถึงถูก:
🔍 ข้ออื่นผิดเพราะอะไร:
</t>
        </is>
      </c>
      <c r="K86" s="62" t="inlineStr"/>
      <c r="L86" s="78" t="inlineStr">
        <is>
          <t>Antidiabetic Agents: Mechanism of Action</t>
        </is>
      </c>
      <c r="M86" s="62" t="inlineStr">
        <is>
          <t>Product</t>
        </is>
      </c>
      <c r="N86" s="78" t="inlineStr">
        <is>
          <t>[SOURCE: Pharma Plus เล่มม่วง 2 - ข้อสอบย้อนหลังปี 2558 วันที่ 2 ข้อ 83]</t>
        </is>
      </c>
      <c r="O86" s="62" t="inlineStr">
        <is>
          <t>ข้อสอบเก่า</t>
        </is>
      </c>
      <c r="P86" s="62" t="inlineStr">
        <is>
          <t>2558</t>
        </is>
      </c>
    </row>
    <row r="87" ht="24" customHeight="1" s="49">
      <c r="A87" s="62" t="n">
        <v>99</v>
      </c>
      <c r="B87" s="78" t="inlineStr">
        <is>
          <t>[กรณีศึกษา]
ชายอายุ 25 ปี เป็นเริมที่อวัยวะเพศ ได้รับการรักษาด้วย acyclovir
คำถาม: ข้อใดคือกลไกการออกฤทธิ์ของยา acyclovir</t>
        </is>
      </c>
      <c r="C87" s="62" t="inlineStr"/>
      <c r="D87" s="78" t="inlineStr">
        <is>
          <t>Protease inhibitor</t>
        </is>
      </c>
      <c r="E87" s="78" t="inlineStr">
        <is>
          <t>Nucleotide reverse transcriptase inhibitors</t>
        </is>
      </c>
      <c r="F87" s="78" t="inlineStr">
        <is>
          <t>DNA polymerase inhibitor</t>
        </is>
      </c>
      <c r="G87" s="78" t="inlineStr">
        <is>
          <t>Integrase inhibitor</t>
        </is>
      </c>
      <c r="H87" s="78" t="inlineStr">
        <is>
          <t>Cell wall synthesis inhibitor</t>
        </is>
      </c>
      <c r="I87" s="62" t="inlineStr">
        <is>
          <t>3</t>
        </is>
      </c>
      <c r="J87" s="78" t="inlineStr">
        <is>
          <t>✅ คำตอบที่ถูกต้อง: ข้อ ค. DNA polymerase inhibitor
🎯 ทำไมข้อนี้ถึงถูก:
Acyclovir เป็น acyclic guanosine analogue ที่ถูกกระตุ้นด้วย viral thymidine kinase กลายเป็น acyclovir triphosphate แล้วเข้ายับยั้ง viral DNA polymerase และทำหน้าที่เป็น chain terminator ในการจำลอง DNA ของไวรัส
🔍 ข้ออื่นผิดเพราะอะไร:
• • ข้อ ก.: Protease inhibitor เป็นกลไกของยาต้านเอชไอวีกลุ่ม PI เช่น lopinavir หรือ ritonavir ไม่ใช่กลไกของ acyclovir
• ข้อ ข.: Nucleotide reverse transcriptase inhibitors (NRTIs) เช่น tenofovir ออกฤทธิ์ยับยั้ง viral reverse transcriptase ของเชื้อ HIV
• ข้อ ง.: Integrase strand transfer inhibitors (INSTIs) เช่น dolutegravir ยับยั้งเอนไซม์ integrase ของไวรัส HIV
• ข้อ จ.: Cell wall synthesis inhibitor เป็นกลไกของยาต้านแบคทีเรียกลุ่ม beta-lactam และ glycopeptides ซึ่งไวรัสไม่มีผนังเซลล์</t>
        </is>
      </c>
      <c r="K87" s="62" t="inlineStr"/>
      <c r="L87" s="78" t="inlineStr">
        <is>
          <t>Antiviral Agents</t>
        </is>
      </c>
      <c r="M87" s="62" t="inlineStr">
        <is>
          <t>Product</t>
        </is>
      </c>
      <c r="N87" s="78" t="inlineStr">
        <is>
          <t>[SOURCE: Pharma Plus เล่มม่วง 2 - ข้อสอบย้อนหลัง PLE-CC1 ปี 2564 วันที่ 1 ข้อ 17]</t>
        </is>
      </c>
      <c r="O87" s="62" t="inlineStr">
        <is>
          <t>ข้อสอบเก่า</t>
        </is>
      </c>
      <c r="P87" s="62" t="inlineStr">
        <is>
          <t>2564</t>
        </is>
      </c>
    </row>
    <row r="88" ht="24" customHeight="1" s="49">
      <c r="A88" s="62" t="n">
        <v>100</v>
      </c>
      <c r="B88" s="78" t="inlineStr">
        <is>
          <t>[กรณีศึกษา]
โครงสร้างทางเคมีของยาต้านเชื้อรากลุ่ม polyene macrolide (เช่น amphotericin B หรือ nystatin)
คำถาม: ยาในโครงสร้างกลุ่ม polyene macrolide มีกลไกอย่างไร</t>
        </is>
      </c>
      <c r="C88" s="62" t="inlineStr"/>
      <c r="D88" s="78" t="inlineStr">
        <is>
          <t>เป็นพิษต่อ cell</t>
        </is>
      </c>
      <c r="E88" s="78" t="inlineStr">
        <is>
          <t>มีผลต่อ cell wall</t>
        </is>
      </c>
      <c r="F88" s="78" t="inlineStr">
        <is>
          <t>มีผลต่อ cell membrane</t>
        </is>
      </c>
      <c r="G88" s="78" t="inlineStr">
        <is>
          <t>มีผลต่อ microtubule</t>
        </is>
      </c>
      <c r="H88" s="78" t="inlineStr">
        <is>
          <t>มีผลต่อ DNA</t>
        </is>
      </c>
      <c r="I88" s="62" t="inlineStr">
        <is>
          <t>3</t>
        </is>
      </c>
      <c r="J88" s="78" t="inlineStr">
        <is>
          <t>✅ คำตอบที่ถูกต้อง: ข้อ ค. มีผลต่อ cell membrane
🎯 ทำไมข้อนี้ถึงถูก:
Polyene antifungals (เช่น amphotericin B, nystatin) มีโครงสร้างเป็น macrolide ring ที่มี conjugated double bonds จับกับ ergosterol บน fungal cell membrane เกิดเป็น transmembrane pores/channels ทำให้เซลล์รั่วและสูญเสีย ion ภายในจนเซลล์ตาย
🔍 ข้ออื่นผิดเพราะอะไร:
• • ข้อ ก.: เป็นพิษต่อ cell เป็นคำอธิบายผลลัพธ์ทั่วไป ไม่ใช่กลไกการออกฤทธิ์ทางเภสัชวิทยาในระดับโมเลกุล
• ข้อ ข.: ยาที่มีผลต่อ fungal cell wall คือยากลุ่ม echinocandins (เช่น caspofungin) ซึ่งยับยั้ง beta-(1,3)-D-glucan synthase
• ข้อ ง.: ยาที่มีผลต่อ microtubule และ mitotic spindle คือ griseofulvin
• ข้อ จ.: ยาต้านเชื้อราที่มีผลต่อ DNA synthesis คือ flucytosine (5-FC) ซึ่งเปลี่ยนเป็น 5-fluorouracil</t>
        </is>
      </c>
      <c r="K88" s="62" t="inlineStr"/>
      <c r="L88" s="78" t="inlineStr">
        <is>
          <t>Antifungal Agents</t>
        </is>
      </c>
      <c r="M88" s="62" t="inlineStr">
        <is>
          <t>Product</t>
        </is>
      </c>
      <c r="N88" s="78" t="inlineStr">
        <is>
          <t>[SOURCE: Pharma Plus เล่มม่วง 2 - ข้อสอบย้อนหลัง PLE-CC1 ปี 2564 วันที่ 1 ข้อ 31]</t>
        </is>
      </c>
      <c r="O88" s="62" t="inlineStr">
        <is>
          <t>ข้อสอบเก่า</t>
        </is>
      </c>
      <c r="P88" s="62" t="inlineStr">
        <is>
          <t>2564</t>
        </is>
      </c>
    </row>
    <row r="89" ht="24" customHeight="1" s="49">
      <c r="A89" s="62" t="n">
        <v>101</v>
      </c>
      <c r="B89" s="78" t="inlineStr">
        <is>
          <t>[กรณีศึกษา]
โครงสร้างทางเคมีของ naproxen แสดงหมู่ -CH(CH3)COOH บนวง naphthalene
คำถาม: โครงสร้าง naproxen มีหมู่อนุพันธ์กรดอินทรีย์หรือ functional group ใดเป็นแกนหลัก</t>
        </is>
      </c>
      <c r="C89" s="62" t="inlineStr"/>
      <c r="D89" s="78" t="inlineStr">
        <is>
          <t>Sulfone</t>
        </is>
      </c>
      <c r="E89" s="78" t="inlineStr">
        <is>
          <t>Isobutyric acid</t>
        </is>
      </c>
      <c r="F89" s="78" t="inlineStr">
        <is>
          <t>Propionic acid</t>
        </is>
      </c>
      <c r="G89" s="78" t="inlineStr">
        <is>
          <t>N-aryl anthranilic acid</t>
        </is>
      </c>
      <c r="H89" s="78" t="inlineStr">
        <is>
          <t>Salicylate</t>
        </is>
      </c>
      <c r="I89" s="62" t="inlineStr">
        <is>
          <t>3</t>
        </is>
      </c>
      <c r="J89" s="78" t="inlineStr">
        <is>
          <t>✅ คำตอบที่ถูกต้อง: ข้อ ค. Propionic acid
🎯 ทำไมข้อนี้ถึงถูก:
Naproxen เป็นยากลุ่ม arylpropionic acid derivative (profen) ซึ่งมีแกน aliphatic carboxylic acid เป็น propionic acid [-CH(CH3)COOH] เชื่อมกับวง 6-methoxynaphthalene
🔍 ข้ออื่นผิดเพราะอะไร:
• • ข้อ ก.: Sulfone (-SO2-) พบในโครงสร้างของ celecoxib หรือ rofecoxib ไม่พบในโครงสร้างของ naproxen
• ข้อ ข.: Isobutyric acid derivative เป็นโครงสร้างแกนหลักของยากลุ่ม fibrates (fibric acid derivatives) เช่น gemfibrozil, fenofibrate
• ข้อ ง.: N-aryl anthranilic acid (fenamate) เป็นโครงสร้างแกนของยากลุ่ม mefenamic acid ไม่ใช่ naproxen
• ข้อ จ.: Salicylate เป็นโครงสร้างแกนของ aspirin และ diflunisal ซึ่งมีหมู่ 2-hydroxybenzoic acid</t>
        </is>
      </c>
      <c r="K89" s="62" t="inlineStr"/>
      <c r="L89" s="78" t="inlineStr">
        <is>
          <t>NSAIDs</t>
        </is>
      </c>
      <c r="M89" s="62" t="inlineStr">
        <is>
          <t>Product</t>
        </is>
      </c>
      <c r="N89" s="78" t="inlineStr">
        <is>
          <t>[SOURCE: Pharma Plus เล่มม่วง 2 - ข้อสอบย้อนหลัง PLE-CC1 ปี 2564 วันที่ 1 ข้อ 41]</t>
        </is>
      </c>
      <c r="O89" s="62" t="inlineStr">
        <is>
          <t>ข้อสอบเก่า</t>
        </is>
      </c>
      <c r="P89" s="62" t="inlineStr">
        <is>
          <t>2564</t>
        </is>
      </c>
    </row>
    <row r="90" ht="24" customHeight="1" s="49">
      <c r="A90" s="62" t="n">
        <v>102</v>
      </c>
      <c r="B90" s="78" t="inlineStr">
        <is>
          <t>ยาขับพยาธิใดมีกลไก depolarizing neuromuscular blockade ยับยั้ง cholinesterase ทำให้เกิด spastic paralysis ในตัวพยาธิ</t>
        </is>
      </c>
      <c r="C90" s="62" t="inlineStr"/>
      <c r="D90" s="78" t="inlineStr">
        <is>
          <t>Pyrantel pamoate</t>
        </is>
      </c>
      <c r="E90" s="78" t="inlineStr">
        <is>
          <t>Praziquantel</t>
        </is>
      </c>
      <c r="F90" s="78" t="inlineStr">
        <is>
          <t>Mebendazole</t>
        </is>
      </c>
      <c r="G90" s="78" t="inlineStr">
        <is>
          <t>Niclosamide</t>
        </is>
      </c>
      <c r="H90" s="78" t="inlineStr">
        <is>
          <t>Diethylcarbamazine</t>
        </is>
      </c>
      <c r="I90" s="62" t="inlineStr">
        <is>
          <t>1</t>
        </is>
      </c>
      <c r="J90" s="78" t="inlineStr">
        <is>
          <t>✅ คำตอบที่ถูกต้อง: ข้อ ก. Pyrantel pamoate
🎯 ทำไมข้อนี้ถึงถูก:
Pyrantel pamoate เป็น nicotinic acetylcholine receptor agonist ที่ออกฤทธิ์เป็น depolarizing neuromuscular blocking agent และยับยั้งเอนไซม์ cholinesterase ทำให้เกิด depolarization ต่อเนื่อง ส่งผลให้หนอนพยาธิเกิดอาการกล้ามเนื้อหดเกร็งเป็นอัมพาต (spastic paralysis) และหลุดออกจากทางเดินอาหาร
🔍 ข้ออื่นผิดเพราะอะไร:
• • ข้อ ข.: Praziquantel ออกฤทธิ์เพิ่มความสามารถในการซึมผ่านของ calcium ion ผ่านเยื่อหุ้มเซลล์ของพยาธิใบไม้และพยาธิตืด ทำให้เกิด rapid contraction และ tegumental damage
• ข้อ ค.: Mebendazole ออกฤทธิ์ยับยั้งการรวมตัวของ tubulin เป็น microtubules ทำให้การขนส่ง glucose บกพร่อง พยาธิอดอาหารตาย
• ข้อ ง.: Niclosamide ออกฤทธิ์ยับยั้ง oxidative phosphorylation ในไมโทคอนเดรียของพยาธิตัวตืด
• ข้อ จ.: Diethylcarbamazine (DEC) ออกฤทธิ์เปลี่ยนแปลงเยื่อหุ้มเซลล์ของ microfilariae ทำให้ระบบภูมิคุ้มกันของโฮสต์เข้าทำลายได้ง่าย</t>
        </is>
      </c>
      <c r="K90" s="62" t="inlineStr"/>
      <c r="L90" s="78" t="inlineStr">
        <is>
          <t>Anthelmintics</t>
        </is>
      </c>
      <c r="M90" s="62" t="inlineStr">
        <is>
          <t>Product</t>
        </is>
      </c>
      <c r="N90" s="78" t="inlineStr">
        <is>
          <t>[SOURCE: Pharma Plus เล่มม่วง 2 - ข้อสอบย้อนหลัง PLE-CC1 ปี 2564 วันที่ 1 ข้อ 53]</t>
        </is>
      </c>
      <c r="O90" s="62" t="inlineStr">
        <is>
          <t>ข้อสอบเก่า</t>
        </is>
      </c>
      <c r="P90" s="62" t="inlineStr">
        <is>
          <t>2564</t>
        </is>
      </c>
    </row>
    <row r="91" ht="24" customHeight="1" s="49">
      <c r="A91" s="62" t="n">
        <v>103</v>
      </c>
      <c r="B91" s="78" t="inlineStr">
        <is>
          <t>ข้อใดไม่ใช่คุณสมบัติในการออกแบบ Ideal inhale corticosteroid</t>
        </is>
      </c>
      <c r="C91" s="62" t="inlineStr"/>
      <c r="D91" s="78" t="inlineStr">
        <is>
          <t>High lipophilicity</t>
        </is>
      </c>
      <c r="E91" s="78" t="inlineStr">
        <is>
          <t>High affinity steroid receptor</t>
        </is>
      </c>
      <c r="F91" s="78" t="inlineStr">
        <is>
          <t>High systemic absorption</t>
        </is>
      </c>
      <c r="G91" s="78" t="inlineStr">
        <is>
          <t>Topical action</t>
        </is>
      </c>
      <c r="H91" s="78" t="inlineStr">
        <is>
          <t>Less side effect</t>
        </is>
      </c>
      <c r="I91" s="62" t="inlineStr">
        <is>
          <t>3</t>
        </is>
      </c>
      <c r="J91" s="78" t="inlineStr">
        <is>
          <t>✅ คำตอบที่ถูกต้อง: ข้อ ค. High systemic absorption
🎯 ทำไมข้อนี้ถึงถูก: คุณสมบัติในอุดมคติของยาสเตียรอยด์พ่นสูด (Ideal Inhaled Corticosteroid - ICS) จะต้องมีคุณสมบัติดูดซึมเข้าสู่กระแสเลือดต่ำ (Low systemic absorption / low oral bioavailability) และมี first-pass hepatic metabolism สูง เพื่อป้องกันไม่ให้เกิดอาการไม่พึงประสงค์ทั่วร่างกาย (systemic side effects เช่น ต่อมหมวกไตฝ่อ กระดูกพรุน) ดังนั้น High systemic absorption จึงไม่ใช่คุณสมบัติที่ต้องการ
🔍 ข้ออื่นผิดเพราะอะไร:
• ข้อ ก.: High lipophilicity เป็นคุณสมบัติที่ต้องการ เพื่อช่วยให้ยาจับและคงอยู่ในเนื้อเยื่อทางเดินหายใจได้ยาวนาน (high tissue retention)
• ข้อ ข.: High affinity steroid receptor เป็นคุณสมบัติที่ต้องการ เพื่อให้ออกฤทธิ์ต้านการอักเสบเฉพาะที่ในปอดได้อย่างมีประสิทธิภาพสูงที่ขนาดยาต่ำ
• ข้อ ง.: Topical action เป็นเป้าหมายหลักของการออกแบบยาพ่นสูดเพื่อให้ออกฤทธิ์เฉพาะที่บริเวณหลอดลม
• ข้อ จ.: Less side effect เป็นเป้าหมายสำคัญในการลดผลข้างเคียงทั้งเฉพาะที่และทั่วร่างกาย</t>
        </is>
      </c>
      <c r="K91" s="62" t="inlineStr"/>
      <c r="L91" s="78" t="inlineStr">
        <is>
          <t>Respiratory Drugs MedChem</t>
        </is>
      </c>
      <c r="M91" s="62" t="inlineStr">
        <is>
          <t>Product</t>
        </is>
      </c>
      <c r="N91" s="78" t="inlineStr">
        <is>
          <t>[SOURCE: Pharma Plus เล่มม่วง 2 - ข้อสอบย้อนหลัง PLE-CC1 ปี 2564 วันที่ 1 ข้อ 94]</t>
        </is>
      </c>
      <c r="O91" s="62" t="inlineStr">
        <is>
          <t>ข้อสอบเก่า</t>
        </is>
      </c>
      <c r="P91" s="62" t="inlineStr">
        <is>
          <t>2564</t>
        </is>
      </c>
    </row>
    <row r="92" ht="24" customHeight="1" s="49">
      <c r="A92" s="62" t="n">
        <v>104</v>
      </c>
      <c r="B92" s="78" t="inlineStr">
        <is>
          <t>[ความคงตัวของยา Enalapril]
พิจารณาโครงสร้างทางเคมีของยา Enalapril ซึ่งเป็น ethyl ester prodrug
คำถาม: โครงสร้างยานี้ สลายตัวด้วยปฏิกิริยาใด (โครงสร้างยา Enalapril)</t>
        </is>
      </c>
      <c r="C92" s="62" t="inlineStr"/>
      <c r="D92" s="78" t="inlineStr">
        <is>
          <t>Hydrolysis</t>
        </is>
      </c>
      <c r="E92" s="78" t="inlineStr">
        <is>
          <t>Oxidation</t>
        </is>
      </c>
      <c r="F92" s="78" t="inlineStr">
        <is>
          <t>Reduction</t>
        </is>
      </c>
      <c r="G92" s="78" t="inlineStr">
        <is>
          <t>Acetylation</t>
        </is>
      </c>
      <c r="H92" s="78" t="inlineStr">
        <is>
          <t>Epimerization</t>
        </is>
      </c>
      <c r="I92" s="62" t="inlineStr">
        <is>
          <t>1</t>
        </is>
      </c>
      <c r="J92" s="78" t="inlineStr">
        <is>
          <t>✅ คำตอบที่ถูกต้อง: ข้อ ก. Hydrolysis
🎯 ทำไมข้อนี้ถึงถูก:
Enalapril เป็น ester prodrug ที่มีหมู่ ethyl ester ซึ่งไวต่อปฏิกิริยา hydrolysis ในสภาวะที่มีน้ำและความชื้น โดยจะถูกไฮโดรไลซ์เกิดเป็น enalaprilat (active diacid) หรือสลายตัวต่อไปเกิดเป็น diketopiperazine derivative ผ่าน intramolecular cyclization
🔍 ข้ออื่นผิดเพราะอะไร:
• ข้อ ข. Oxidation: มักเกิดกับโมเลกุลที่มี phenolic hydroxyl, catechol หรือ thiol groups ซึ่งไม่ใช่จุดสลายตัวหลักของ enalapril
• ข้อ ค. Reduction: ไม่ใช่ปฏิกิริยาหลักในการเสื่อมสลายของโครงสร้าง peptide/ester ของ enalapril ในสภาวะจัดเก็บทั่วไป
• ข้อ ง. Acetylation: เป็นปฏิกิริยา phase II metabolism ในตับ ไม่ใช่เส้นทางการสลายตัวทางเคมีกายภาพของยาในตำรับ
• ข้อ จ. Epimerization: เป็นการเปลี่ยน configuration ของ chiral center แม้เกิดได้ในสารเคมีบางชนิด แต่ปฏิกิริยาหลักที่มีผลต่อ chemical degradation ของ enalapril ester คือ hydrolysis</t>
        </is>
      </c>
      <c r="K92" s="62" t="inlineStr"/>
      <c r="L92" s="78" t="inlineStr">
        <is>
          <t>Drug Stability &amp; Degradation Pathways</t>
        </is>
      </c>
      <c r="M92" s="62" t="inlineStr">
        <is>
          <t>Product</t>
        </is>
      </c>
      <c r="N92" s="78" t="inlineStr">
        <is>
          <t>[SOURCE: Pharma Plus เล่มม่วง 2 - ข้อสอบย้อนหลัง PLE-CC1 ปี 2564 วันที่ 2 ข้อ 4]</t>
        </is>
      </c>
      <c r="O92" s="62" t="inlineStr">
        <is>
          <t>ข้อสอบเก่า</t>
        </is>
      </c>
      <c r="P92" s="62" t="inlineStr">
        <is>
          <t>2564</t>
        </is>
      </c>
    </row>
    <row r="93" ht="24" customHeight="1" s="49">
      <c r="A93" s="62" t="n">
        <v>105</v>
      </c>
      <c r="B93" s="78" t="inlineStr">
        <is>
          <t>[เคมีทางยาของยาขับปัสสาวะ Thiazides]
การสังเคราะห์อนุพันธ์ยา Hydrochlorothiazide (HCTZ) จากสารตั้งต้น Chlorothiazide
คำถาม: การสังเคราะห์ยา HCTZ จาก chlorothiazide ด้วยปฏิกิริยาใด</t>
        </is>
      </c>
      <c r="C93" s="62" t="inlineStr"/>
      <c r="D93" s="78" t="inlineStr">
        <is>
          <t>Reduction</t>
        </is>
      </c>
      <c r="E93" s="78" t="inlineStr">
        <is>
          <t>Oxidation</t>
        </is>
      </c>
      <c r="F93" s="78" t="inlineStr">
        <is>
          <t>Alkylation</t>
        </is>
      </c>
      <c r="G93" s="78" t="inlineStr">
        <is>
          <t>Dealkylation</t>
        </is>
      </c>
      <c r="H93" s="78" t="inlineStr">
        <is>
          <t>Acylation</t>
        </is>
      </c>
      <c r="I93" s="62" t="inlineStr">
        <is>
          <t>1</t>
        </is>
      </c>
      <c r="J93" s="78" t="inlineStr">
        <is>
          <t>✅ คำตอบที่ถูกต้อง: ข้อ ก. Reduction
🎯 ทำไมข้อนี้ถึงถูก:
Hydrochlorothiazide (HCTZ) คืออนุพันธ์ dihydro ของ chlorothiazide โดยเกิดจากการทำปฏิกิริยารีดักชัน (Reduction) เพื่อเติมไฮโดรเจนเข้าที่พันธะคู่ระหว่างตำแหน่ง C-3 และ N-4 ของวง thiadiazine ring ใน chlorothiazide ทำให้วงแหวนอิ่มตัวและเพิ่มฤทธิ์ขับปัสสาวะสูงขึ้นประมาณ 10 เท่า
🔍 ข้ออื่นผิดเพราะอะไร:
• ข้อ ข. Oxidation: เป็นการดึงไฮโดรเจนออกหรือเพิ่มออกซิเจน ซึ่งจะเปลี่ยน HCTZ ย้อนกลับไปเป็น chlorothiazide ไม่ใช่การสังเคราะห์ HCTZ
• ข้อ ค. Alkylation: เป็นการเติมหมู่อัลคิลเข้าสู่โมเลกุล เช่น การเติม methyl group ซึ่งไม่ใช่การเปลี่ยน chlorothiazide ไปเป็น HCTZ
• ข้อ ง. Dealkylation: เป็นการขจัดหมู่อัลคิลออก ซึ่งไม่ตรงกับความแตกต่างของโครงสร้างระหว่างยาสองตัวนี้
• ข้อ จ. Acylation: เป็นการเติมหมู่เอซิล (acyl group) ซึ่งไม่ใช่ขั้นตอนในการเตรียมอนุพันธ์ dihydrothiazide</t>
        </is>
      </c>
      <c r="K93" s="62" t="inlineStr"/>
      <c r="L93" s="78" t="inlineStr">
        <is>
          <t>Structure-Activity Relationship (SAR)</t>
        </is>
      </c>
      <c r="M93" s="62" t="inlineStr">
        <is>
          <t>Product</t>
        </is>
      </c>
      <c r="N93" s="78" t="inlineStr">
        <is>
          <t>[SOURCE: Pharma Plus เล่มม่วง 2 - ข้อสอบย้อนหลัง PLE-CC1 ปี 2564 วันที่ 2 ข้อ 9]</t>
        </is>
      </c>
      <c r="O93" s="62" t="inlineStr">
        <is>
          <t>ข้อสอบเก่า</t>
        </is>
      </c>
      <c r="P93" s="62" t="inlineStr">
        <is>
          <t>2564</t>
        </is>
      </c>
    </row>
    <row r="94" ht="24" customHeight="1" s="49">
      <c r="A94" s="62" t="n">
        <v>106</v>
      </c>
      <c r="B94" s="78" t="inlineStr">
        <is>
          <t>[เคมีทางยาของยา Simvastatin]
กลไกการกระตุ้นสารออกฤทธิ์ทางชีวภาพของ Simvastatin ซึ่งเป็น prodrug
คำถาม: Simvastatin ซึ่งเป็น prodrug ถามว่าจะต้องทำปฏิกิริยาที่โครงสร้างตรงไหนจึงจะออกฤทธิ์</t>
        </is>
      </c>
      <c r="C94" s="62" t="inlineStr"/>
      <c r="D94" s="78" t="inlineStr">
        <is>
          <t>ตำแหน่ง 1 (ester side chain)</t>
        </is>
      </c>
      <c r="E94" s="78" t="inlineStr">
        <is>
          <t>ตำแหน่ง 2 (lactone ring carbonyl)</t>
        </is>
      </c>
      <c r="F94" s="78" t="inlineStr">
        <is>
          <t>ตำแหน่ง 3 (hydroxyl group)</t>
        </is>
      </c>
      <c r="G94" s="78" t="inlineStr">
        <is>
          <t>ตำแหน่ง 4 (methyl group)</t>
        </is>
      </c>
      <c r="H94" s="78" t="inlineStr">
        <is>
          <t>ตำแหน่ง 5 (decalin ring double bond)</t>
        </is>
      </c>
      <c r="I94" s="62" t="inlineStr">
        <is>
          <t>2</t>
        </is>
      </c>
      <c r="J94" s="78" t="inlineStr">
        <is>
          <t>✅ คำตอบที่ถูกต้อง: ข้อ ข. ตำแหน่ง 2 (lactone ring carbonyl)
🎯 ทำไมข้อนี้ถึงถูก:
Simvastatin เป็น inactive lactone prodrug จะต้องถูกไฮโดรไลซ์เปิดวงแหวนแลกโทน (hydrolysis of the lactone ring) ที่ตำแหน่ง carbonyl carbon (C-1' ของ lactone ring) โดยเอนไซม์ carboxylesterases ในตับ กลายเป็น active beta-hydroxy acid form ซึ่งมีโครงสร้างเลียนแบบ transition state ของ HMG-CoA เพื่อเข้าจับยับยั้งเอนไซม์ HMG-CoA reductase
🔍 ข้ออื่นผิดเพราะอะไร:
• ข้อ ก. ตำแหน่ง 1 (ester side chain): หมู่ 2,2-dimethylbutyrate side chain มีบทบาทเพิ่ม lipophilicity และการจับตัวกับเอนไซม์ แต่ไม่ได้เป็นตำแหน่งที่ต้องแตกสลายเพื่อกระตุ้นฤทธิ์
• ข้อ ค. ตำแหน่ง 3 (hydroxyl group): บนวงแหวน lactone มี hydroxyl group ที่มีส่วนช่วยในการจับ แต่ไม่ใช่จุดที่เกิดปฏิกิริยา bioactivation
• ข้อ ง. ตำแหน่ง 4 (methyl group): หมู่ methyl บน decalin ring ช่วยเสริม affinity ไม่ใช่จุด bioactivation
• ข้อ จ. ตำแหน่ง 5 (decalin ring double bond): วง hexahydronaphthalene มีหน้าที่เลียนแบบ hydrophobic pocket ของเอนไซม์ ไม่ได้เกิดปฏิกิริยาเปิดวงเพื่อออกฤทธิ์</t>
        </is>
      </c>
      <c r="K94" s="62" t="inlineStr"/>
      <c r="L94" s="78" t="inlineStr">
        <is>
          <t>Structure-Activity Relationship (SAR)</t>
        </is>
      </c>
      <c r="M94" s="62" t="inlineStr">
        <is>
          <t>Product</t>
        </is>
      </c>
      <c r="N94" s="78" t="inlineStr">
        <is>
          <t>[SOURCE: Pharma Plus เล่มม่วง 2 - ข้อสอบย้อนหลัง PLE-CC1 ปี 2564 วันที่ 2 ข้อ 20]</t>
        </is>
      </c>
      <c r="O94" s="62" t="inlineStr">
        <is>
          <t>ข้อสอบเก่า</t>
        </is>
      </c>
      <c r="P94" s="62" t="inlineStr">
        <is>
          <t>2564</t>
        </is>
      </c>
    </row>
    <row r="95" ht="24" customHeight="1" s="49">
      <c r="A95" s="62" t="n">
        <v>107</v>
      </c>
      <c r="B95" s="78" t="inlineStr">
        <is>
          <t>[เคมีทางยาของยาต้านวัณโรค]
พิจารณาคุณสมบัติทางเคมีและเภสัชวิทยาของยารักษาวัณโรคกลุ่ม first-line anti-TB drugs
คำถาม: ยาใดเป็น prodrug และออกฤทธิ์ดีในกรด</t>
        </is>
      </c>
      <c r="C95" s="62" t="inlineStr"/>
      <c r="D95" s="78" t="inlineStr">
        <is>
          <t>Isoniazid</t>
        </is>
      </c>
      <c r="E95" s="78" t="inlineStr">
        <is>
          <t>Rifampicin</t>
        </is>
      </c>
      <c r="F95" s="78" t="inlineStr">
        <is>
          <t>Pyrazinamide</t>
        </is>
      </c>
      <c r="G95" s="78" t="inlineStr">
        <is>
          <t>Ethambutol</t>
        </is>
      </c>
      <c r="H95" s="78" t="inlineStr">
        <is>
          <t>Streptomycin</t>
        </is>
      </c>
      <c r="I95" s="62" t="inlineStr">
        <is>
          <t>3</t>
        </is>
      </c>
      <c r="J95" s="78" t="inlineStr">
        <is>
          <t>✅ คำตอบที่ถูกต้อง: ข้อ ค. Pyrazinamide
🎯 ทำไมข้อนี้ถึงถูก:
Pyrazinamide (PZA) เป็น prodrug ที่จะถูกเอนไซม์ pyrazinamidase (nicotinamidase) ของเชื้อ Mycobacterium tuberculosis เปลี่ยนรูปเป็น active metabolite คือ pyrazinoic acid (POA) โดยยานี้ออกฤทธิ์ฆ่าเชื้อได้ดีที่สุดในสภาวะที่เป็นกรด (acidic pH ประมาณ 5.5) เช่น ภายใน phagolysosome ของ macrophages และบริเวณขอบของ necrotic caseous lesions
🔍 ข้ออื่นผิดเพราะอะไร:
• ข้อ ก. Isoniazid: แม้เป็น prodrug ที่ถูกกระตุ้นโดยเอนไซม์ KatG แต่ INH ออกฤทธิ์ได้ดีที่สุดในสภาวะเป็นกลางหรือด่างอ่อนในการฆ่าเชื้อที่แบ่งตัวเร็ว ไม่ใช่ออกฤทธิ์จำเพาะเจาะจงในสภาวะกรดเท่า PZA
• ข้อ ข. Rifampicin: เป็น active drug โดยตรง ออกฤทธิ์ยับยั้ง bacterial DNA-dependent RNA polymerase ไม่ใช่ prodrug
• ข้อ ง. Ethambutol: เป็น active drug โดยตรง ออกฤทธิ์ยับยั้ง arabinosyl transferase ในการสร้างผนังเซลล์
• ข้อ จ. Streptomycin: เป็น aminoglycoside ที่ออกฤทธิ์ได้ดีในสภาวะด่างอ่อนและสูญเสียฤทธิ์ในสภาวะกรด</t>
        </is>
      </c>
      <c r="K95" s="62" t="inlineStr"/>
      <c r="L95" s="78" t="inlineStr">
        <is>
          <t>Antimycobacterial Agents</t>
        </is>
      </c>
      <c r="M95" s="62" t="inlineStr">
        <is>
          <t>Product</t>
        </is>
      </c>
      <c r="N95" s="78" t="inlineStr">
        <is>
          <t>[SOURCE: Pharma Plus เล่มม่วง 2 - ข้อสอบย้อนหลัง PLE-CC1 ปี 2564 วันที่ 2 ข้อ 31]</t>
        </is>
      </c>
      <c r="O95" s="62" t="inlineStr">
        <is>
          <t>ข้อสอบเก่า</t>
        </is>
      </c>
      <c r="P95" s="62" t="inlineStr">
        <is>
          <t>2564</t>
        </is>
      </c>
    </row>
    <row r="96" ht="24" customHeight="1" s="49">
      <c r="A96" s="62" t="n">
        <v>108</v>
      </c>
      <c r="B96" s="78" t="inlineStr">
        <is>
          <t>[เคมีทางยาของยา Ergotamine]
พิจารณาโครงสร้างโมเลกุลของ Ergotamine เพื่อระบุตำแหน่งที่เป็นเบสและสามารถทำปฏิกิริยากับกรดเกิดเป็นเกลือยา (Salt formation)
คำถาม: จากโครงสร้างของ Ergotamine ตรงไหนจับแล้วทำให้เกิดเกลือ</t>
        </is>
      </c>
      <c r="C96" s="62" t="inlineStr"/>
      <c r="D96" s="78" t="inlineStr">
        <is>
          <t>ตำแหน่ง 1 (indole NH)</t>
        </is>
      </c>
      <c r="E96" s="78" t="inlineStr">
        <is>
          <t>ตำแหน่ง 2 (indole aromatic ring)</t>
        </is>
      </c>
      <c r="F96" s="78" t="inlineStr">
        <is>
          <t>ตำแหน่ง 3 (benzyl side chain)</t>
        </is>
      </c>
      <c r="G96" s="78" t="inlineStr">
        <is>
          <t>ตำแหน่ง 4 (tertiary aliphatic amine)</t>
        </is>
      </c>
      <c r="H96" s="78" t="inlineStr">
        <is>
          <t>ตำแหน่ง 5 (oxazole / cyclic peptide ring)</t>
        </is>
      </c>
      <c r="I96" s="62" t="inlineStr">
        <is>
          <t>4</t>
        </is>
      </c>
      <c r="J96" s="78" t="inlineStr">
        <is>
          <t>✅ คำตอบที่ถูกต้อง: ข้อ ง. ตำแหน่ง 4 (tertiary aliphatic amine)
🎯 ทำไมข้อนี้ถึงถูก:
Ergotamine สามารถทำปฏิกิริยากับกรด tartaric acid เกิดเป็นเกลือ Ergotamine tartrate ได้ที่ตำแหน่งอะตอมไนโตรเจน N-6 ซึ่งเป็น Tertiary aliphatic amine บนวง ergoline ring เนื่องจากมีอิเล็กตรอนคู่โดดเดี่ยวที่มีความเป็นเบสสูงที่สุดในโมเลกุล สามารถรับโปรตอน (protonation) เกิดเป็นเกลือแอมโมเนียมที่ละลายน้ำได้ดี
🔍 ข้ออื่นผิดเพราะอะไร:
• ข้อ ก. ตำแหน่ง 1 (indole NH): ไนโตรเจนของวง indole มีอิเล็กตรอนคู่โดดเดี่ยวร่วมทำ resonance เข้าสู่วง aromatic จึงไม่มีคุณสมบัติเป็นเบส (neutral/non-basic)
• ข้อ ข. ตำแหน่ง 2 (indole aromatic ring): เป็น aromatic carbon ไม่มีคุณสมบัติเป็นเบสในการรับโปรตอนเกิดเกลือ
• ข้อ ค. ตำแหน่ง 3 (benzyl side chain): เป็นหมู่อะลิฟาติก/อะโรมาติกไฮโดรคาร์บอน ไม่เกิดปฏิกิริยา salt formation
• ข้อ จ. ตำแหน่ง 5 (oxazole / cyclic peptide ring): พันธะ amide และ peptide linkages มีความเป็นเบสต่ำมาก ไม่สามารถเกิดเกลือที่เสถียรได้</t>
        </is>
      </c>
      <c r="K96" s="62" t="inlineStr"/>
      <c r="L96" s="78" t="inlineStr">
        <is>
          <t>Structure-Activity Relationship (SAR)</t>
        </is>
      </c>
      <c r="M96" s="62" t="inlineStr">
        <is>
          <t>Product</t>
        </is>
      </c>
      <c r="N96" s="78" t="inlineStr">
        <is>
          <t>[SOURCE: Pharma Plus เล่มม่วง 2 - ข้อสอบย้อนหลัง PLE-CC1 ปี 2564 วันที่ 2 ข้อ 45]</t>
        </is>
      </c>
      <c r="O96" s="62" t="inlineStr">
        <is>
          <t>ข้อสอบเก่า</t>
        </is>
      </c>
      <c r="P96" s="62" t="inlineStr">
        <is>
          <t>2564</t>
        </is>
      </c>
    </row>
    <row r="97" ht="28" customHeight="1" s="49">
      <c r="A97" s="62" t="n">
        <v>109</v>
      </c>
      <c r="B97" s="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ข้อใดเป็นโครงสร้างของยาที่ผู้ป่วยแพ้</t>
        </is>
      </c>
      <c r="C97" s="78" t="inlineStr"/>
      <c r="D97" s="78" t="inlineStr">
        <is>
          <t>โครงสร้าง Celecoxib (4-[5-(4-methylphenyl)-3-(trifluoromethyl)pyrazol-1-yl]benzenesulfonamide)</t>
        </is>
      </c>
      <c r="E97" s="78" t="inlineStr">
        <is>
          <t>โครงสร้าง Ibuprofen (2-(4-isobutylphenyl)propanoic acid)</t>
        </is>
      </c>
      <c r="F97" s="78" t="inlineStr">
        <is>
          <t>โครงสร้าง Diclofenac (2-[2-(2,6-dichloroanilino)phenyl]acetic acid)</t>
        </is>
      </c>
      <c r="G97" s="78" t="inlineStr">
        <is>
          <t>โครงสร้าง Mefenamic acid (2-(2,3-dimethylanilino)benzoic acid)</t>
        </is>
      </c>
      <c r="H97" s="78" t="inlineStr">
        <is>
          <t>โครงสร้าง Piroxicam (4-hydroxy-2-methyl-N-(pyridin-2-yl)-2H-1,2-benzothiazine-3-carboxamide 1,1-dioxide)</t>
        </is>
      </c>
      <c r="I97" s="62" t="inlineStr">
        <is>
          <t>2</t>
        </is>
      </c>
      <c r="J97" s="78" t="inlineStr">
        <is>
          <t>✅ คำตอบที่ถูกต้อง: ข้อ ข. โครงสร้าง Ibuprofen (2-(4-isobutylphenyl)propanoic acid)
🎯 ทำไมข้อนี้ถึงถูก:
ยาที่ผู้ป่วยแพ้คือ Ibuprofen ซึ่งมีชื่อทางเคมีตามระบบ IUPAC คือ 2-(4-isobutylphenyl)propanoic acid โครงสร้างประกอบด้วยวงแหวนเบนซีนที่มีหมู่อะลิฟาติก isobutyl ที่ตำแหน่ง para และสายต่อเชื่อม propanoic acid (alpha-methylacetic acid)
🔍 ข้ออื่นผิดเพราะอะไร:
• • ข้อ ก.: โครงสร้าง Celecoxib เป็น diarylpyrazole sulfonamide ไม่ใช่ยาที่ผู้ป่วยแพ้
• ข้อ ค.: โครงสร้าง Diclofenac เป็น phenylacetic acid derivative ที่มี dichlorophenyl group
• ข้อ ง.: โครงสร้าง Mefenamic acid เป็น N-(2,3-xylyl)anthranilic acid
• ข้อ จ.: โครงสร้าง Piroxicam เป็น oxicam derivative ในกลุ่ม benzothiazine</t>
        </is>
      </c>
      <c r="K97" s="78" t="inlineStr">
        <is>
          <t>Medicinal Chemistry of NSAIDs</t>
        </is>
      </c>
      <c r="L97" s="78" t="inlineStr">
        <is>
          <t>Chemical structure and nomenclature of ibuprofen</t>
        </is>
      </c>
      <c r="M97" s="62" t="inlineStr">
        <is>
          <t>ปานกลาง</t>
        </is>
      </c>
      <c r="N97" s="62" t="inlineStr">
        <is>
          <t>ข้อสอบเก่า</t>
        </is>
      </c>
      <c r="O97" s="78" t="inlineStr">
        <is>
          <t>[SOURCE: Pharma Plus เล่มม่วง 2 - ข้อสอบย้อนหลัง PLE-CC1 ปี 2565 ข้อ 29]</t>
        </is>
      </c>
      <c r="P97" s="62" t="n">
        <v>2565</v>
      </c>
    </row>
    <row r="98" ht="28" customHeight="1" s="49">
      <c r="A98" s="62" t="n">
        <v>110</v>
      </c>
      <c r="B98" s="78" t="inlineStr">
        <is>
          <t>[กรณีศึกษา]
จากรูปโครงสร้าง Nicotine และ Cotinine
คำถาม: จากรูปข้อใดถูก</t>
        </is>
      </c>
      <c r="C98" s="78" t="inlineStr"/>
      <c r="D98" s="78" t="inlineStr">
        <is>
          <t>Nicotine เป็นกรดอ่อน มี pKa 8.0</t>
        </is>
      </c>
      <c r="E98" s="78" t="inlineStr">
        <is>
          <t>Cotinine เป็น major metabolite ของ nicotine</t>
        </is>
      </c>
      <c r="F98" s="78" t="inlineStr">
        <is>
          <t>Nicotine มีความเป็น hydrophilic มากกว่า cotinine</t>
        </is>
      </c>
      <c r="G98" s="78" t="inlineStr">
        <is>
          <t>Nicotine เปลี่ยนเป็น cotinine ด้วยปฏิกิริยา reduction</t>
        </is>
      </c>
      <c r="H98" s="78" t="inlineStr">
        <is>
          <t>สามารถดูดกลืนแสงที่ความยาวคลื่นช่วง UV ได้ เพราะมี pyrrolidine เป็น chromophore</t>
        </is>
      </c>
      <c r="I98" s="62" t="inlineStr">
        <is>
          <t>2</t>
        </is>
      </c>
      <c r="J98" s="78" t="inlineStr">
        <is>
          <t>✅ คำตอบที่ถูกต้อง: ข้อ ข. Cotinine เป็น major metabolite ของ nicotine
🎯 ทำไมข้อนี้ถึงถูก:
Cotinine เป็น major metabolite ของ nicotine โดยประมาณร้อยละ 70-80 ของ nicotine จะถูกเปลี่ยนแปลงผ่านเอนไซม์ CYP2A6 ไปเป็น cotinine ในตับ
🔍 ข้ออื่นผิดเพราะอะไร:
• ข้อ ก.: Nicotine มีวงแหวน pyridine และ pyrrolidine ซึ่งมีหมู่อะมิโน จึงมีคุณสมบัติเป็น เบสอ่อน (weak base) ไม่ใช่กรดอ่อน
• ข้อ ค.: Cotinine มีหมู่ carbonyl (lactam) เพิ่มขึ้นมา จึงมีความเป็น hydrophilic และมีขั้วมากกว่า nicotine
• ข้อ ง.: Nicotine เปลี่ยนเป็น cotinine ผ่านปฏิกิริยา oxidation (เติมออกซิเจนที่ตำแหน่ง C5 ของ pyrrolidine ring) ไม่ใช่ reduction
• ข้อ จ.: วงแหวน pyrrolidine เป็น saturated ring ไม่มี conjugated system ส่วนที่ทำหน้าที่เป็น chromophore ดูดกลืนแสง UV คือวง pyridine</t>
        </is>
      </c>
      <c r="K98" s="78" t="inlineStr">
        <is>
          <t>Metabolism and SAR of Nicotine</t>
        </is>
      </c>
      <c r="L98" s="78" t="inlineStr">
        <is>
          <t>Nicotine Metabolism to Cotinine via Oxidation</t>
        </is>
      </c>
      <c r="M98" s="62" t="inlineStr">
        <is>
          <t>ปานกลาง</t>
        </is>
      </c>
      <c r="N98" s="62" t="inlineStr">
        <is>
          <t>ข้อสอบเก่า</t>
        </is>
      </c>
      <c r="O98" s="78" t="inlineStr">
        <is>
          <t>[SOURCE: Pharma Plus เล่มม่วง 2 - ข้อสอบย้อนหลัง PLE-CC1 ปี 2565 ข้อ 65]</t>
        </is>
      </c>
      <c r="P98" s="62" t="n">
        <v>2565</v>
      </c>
    </row>
    <row r="99" ht="28" customHeight="1" s="49">
      <c r="A99" s="62" t="n">
        <v>111</v>
      </c>
      <c r="B99" s="78" t="inlineStr">
        <is>
          <t>ยา omeprazole จับกับ target ด้วยแรงใด</t>
        </is>
      </c>
      <c r="C99" s="78" t="inlineStr"/>
      <c r="D99" s="78" t="inlineStr">
        <is>
          <t>Ionic</t>
        </is>
      </c>
      <c r="E99" s="78" t="inlineStr">
        <is>
          <t>Disulfide</t>
        </is>
      </c>
      <c r="F99" s="78" t="inlineStr">
        <is>
          <t>Hydrogen</t>
        </is>
      </c>
      <c r="G99" s="78" t="inlineStr">
        <is>
          <t>Van de Waal</t>
        </is>
      </c>
      <c r="H99" s="78" t="inlineStr">
        <is>
          <t>Electronegativity</t>
        </is>
      </c>
      <c r="I99" s="62" t="inlineStr">
        <is>
          <t>2</t>
        </is>
      </c>
      <c r="J99" s="78" t="inlineStr">
        <is>
          <t>✅ คำตอบที่ถูกต้อง: ข้อ ข. Disulfide
🎯 ทำไมข้อนี้ถึงถูก:
Omeprazole เป็น prodrug ที่ถูกกระตุ้นในสภาวะกรดกลายเป็น tetracyclic sulfenamide แล้วเข้าทำปฏิกิริยาสร้างพันธะโควาเลนต์ชนิด Disulfide bond (-S-S-) กับหมู่ sulfhydryl ของ cysteine บนเอนไซม์ H+/K+ ATPase อย่างถาวร
🔍 ข้ออื่นผิดเพราะอะไร:
• ข้อ ก.: พันธะ Ionic เป็นอันตรกิริยาทางไฟฟ้าแบบผันกลับได้ ไม่ใช่พันธะหลักที่ทำให้ยายับยั้งเอนไซม์อย่างถาวร
• ข้อ ค.: พันธะ Hydrogen เป็น non-covalent bond ที่ช่วยในการจับชั่วคราว ไม่ใช่แรงยึดหลักของยากลุ่ม PPIs
• ข้อ ง.: Van der Waals forces เป็นแรงดึงดูดอย่างอ่อนระหว่างโมเลกุล
• ข้อ จ.: Electronegativity เป็นคุณสมบัติทางเคมีของอะตอม ไม่ใช่ชนิดของพันธะเคมี</t>
        </is>
      </c>
      <c r="K99" s="78" t="inlineStr">
        <is>
          <t>Proton Pump Inhibitors Mechanism of Action</t>
        </is>
      </c>
      <c r="L99" s="78" t="inlineStr">
        <is>
          <t>Covalent Disulfide Bond Formation with H+/K+ ATPase</t>
        </is>
      </c>
      <c r="M99" s="62" t="inlineStr">
        <is>
          <t>ปานกลาง</t>
        </is>
      </c>
      <c r="N99" s="62" t="inlineStr">
        <is>
          <t>ข้อสอบเก่า</t>
        </is>
      </c>
      <c r="O99" s="78" t="inlineStr">
        <is>
          <t>[SOURCE: Pharma Plus เล่มม่วง 2 - ข้อสอบย้อนหลัง PLE-CC1 ปี 2565 ข้อ 92]</t>
        </is>
      </c>
      <c r="P99" s="62" t="n">
        <v>2565</v>
      </c>
    </row>
    <row r="100" ht="28" customHeight="1" s="49">
      <c r="A100" s="62" t="n">
        <v>112</v>
      </c>
      <c r="B100" s="78" t="inlineStr">
        <is>
          <t>ยา salbutamol มีรูปแบบ R-salbutamol และ S-salbutamol ยาผสม 50:50 R-salbutamol และ S-salbutamol ลักษณะดังกล่าวเรียกว่า</t>
        </is>
      </c>
      <c r="C100" s="78" t="inlineStr"/>
      <c r="D100" s="78" t="inlineStr">
        <is>
          <t>Mirror mixture</t>
        </is>
      </c>
      <c r="E100" s="78" t="inlineStr">
        <is>
          <t>Chiral mixture</t>
        </is>
      </c>
      <c r="F100" s="78" t="inlineStr">
        <is>
          <t>Racemic mixture</t>
        </is>
      </c>
      <c r="G100" s="78" t="inlineStr">
        <is>
          <t>Cis/Trans mixture</t>
        </is>
      </c>
      <c r="H100" s="78" t="inlineStr">
        <is>
          <t>Conformational mixture</t>
        </is>
      </c>
      <c r="I100" s="62" t="inlineStr">
        <is>
          <t>3</t>
        </is>
      </c>
      <c r="J100" s="78" t="inlineStr">
        <is>
          <t>✅ คำตอบที่ถูกต้อง: ข้อ ค. Racemic mixture
🎯 ทำไมข้อนี้ถึงถูก:
ของผสมที่มีสัดส่วนเท่ากันแบบ 50:50 ระหว่าง enantiomer สองชนิดที่หมุนระนาบแสงโพลาไรซ์ในทิศทางตรงกันข้าม เรียกว่า Racemic mixture (หรือ racemate)
🔍 ข้ออื่นผิดเพราะอะไร:
• ข้อ ก.: Mirror mixture ไม่ใช่คำศัพท์มาตรฐานทางเคมีอินทรีย์และเภสัชเคมี
• ข้อ ข.: Chiral mixture เป็นคำกว้างๆ ที่หมายถึงส่วนผสมของสารที่มี chiral center แต่ไม่ระบุสัดส่วน 50:50 ของคู่ enantiomers
• ข้อ ง.: Cis/Trans mixture เป็นส่วนผสมของ geometric isomers (diastereomers) ซึ่งไม่ใช่สารที่เป็นภาพสะท้อนในกระจก
• ข้อ จ.: Conformational mixture เกิดจากการหมุนรอบพันธะเดี่ยว ไม่ใช่การจัดเรียงตัวของ enantiomers</t>
        </is>
      </c>
      <c r="K100" s="78" t="inlineStr">
        <is>
          <t>Stereochemistry and Chirality</t>
        </is>
      </c>
      <c r="L100" s="78" t="inlineStr">
        <is>
          <t>Racemic Mixture Definition (50:50 Enantiomers)</t>
        </is>
      </c>
      <c r="M100" s="62" t="inlineStr">
        <is>
          <t>ปานกลาง</t>
        </is>
      </c>
      <c r="N100" s="62" t="inlineStr">
        <is>
          <t>ข้อสอบเก่า</t>
        </is>
      </c>
      <c r="O100" s="78" t="inlineStr">
        <is>
          <t>[SOURCE: Pharma Plus เล่มม่วง 2 - ข้อสอบย้อนหลัง PLE-CC1 ปี 2565 ข้อ 94]</t>
        </is>
      </c>
      <c r="P100" s="62" t="n">
        <v>2565</v>
      </c>
    </row>
    <row r="101" ht="24" customHeight="1" s="49"/>
    <row r="102" ht="24" customHeight="1" s="49"/>
    <row r="103" ht="24" customHeight="1" s="49"/>
    <row r="104" ht="24" customHeight="1" s="49"/>
    <row r="105" ht="24" customHeight="1" s="49"/>
    <row r="106" ht="24" customHeight="1" s="49"/>
  </sheetData>
  <mergeCells count="1">
    <mergeCell ref="A1:F1"/>
  </mergeCells>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0" summaryRight="0"/>
    <pageSetUpPr/>
  </sheetPr>
  <dimension ref="A1:Q314"/>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7" t="inlineStr">
        <is>
          <t>ข้อที่</t>
        </is>
      </c>
      <c r="B2" s="154" t="inlineStr">
        <is>
          <t>คำถาม</t>
        </is>
      </c>
      <c r="C2" s="127" t="inlineStr">
        <is>
          <t>รูปถาม</t>
        </is>
      </c>
      <c r="D2" s="154" t="inlineStr">
        <is>
          <t>ตัวเลือก 1</t>
        </is>
      </c>
      <c r="E2" s="154" t="inlineStr">
        <is>
          <t>ตัวเลือก 2</t>
        </is>
      </c>
      <c r="F2" s="154" t="inlineStr">
        <is>
          <t>ตัวเลือก 3</t>
        </is>
      </c>
      <c r="G2" s="154" t="inlineStr">
        <is>
          <t>ตัวเลือก 4</t>
        </is>
      </c>
      <c r="H2" s="154" t="inlineStr">
        <is>
          <t>ตัวเลือก 5</t>
        </is>
      </c>
      <c r="I2" s="127" t="inlineStr">
        <is>
          <t>เฉลย (ตัวเลข 1-5)</t>
        </is>
      </c>
      <c r="J2" s="154" t="inlineStr">
        <is>
          <t>คำอธิบายเฉลย</t>
        </is>
      </c>
      <c r="K2" s="127" t="inlineStr">
        <is>
          <t>รูปเฉลย</t>
        </is>
      </c>
      <c r="L2" s="154" t="inlineStr">
        <is>
          <t>Filter หมวด/Subtopic</t>
        </is>
      </c>
      <c r="M2" s="127" t="inlineStr">
        <is>
          <t>Product / Clinic</t>
        </is>
      </c>
      <c r="N2" s="154" t="inlineStr">
        <is>
          <t>หมายเหตุ</t>
        </is>
      </c>
      <c r="O2" s="98" t="inlineStr">
        <is>
          <t>ประเภทข้อสอบ</t>
        </is>
      </c>
      <c r="P2" s="98" t="inlineStr">
        <is>
          <t>ปี / เลขชุด</t>
        </is>
      </c>
      <c r="Q2" s="142" t="inlineStr">
        <is>
          <t>Case ID (รหัสเคส)</t>
        </is>
      </c>
    </row>
    <row r="3" ht="13.2" customHeight="1" s="49">
      <c r="A3" s="100" t="n">
        <v>1</v>
      </c>
      <c r="B3" s="88" t="inlineStr">
        <is>
          <t>ยาควบคุมพิเศษ (Special Controlled Drugs) ตามพระราชบัญญัติยา พ.ศ. 2510 มีข้อกำหนดทางกฎหมายที่เภสัชกรต้องปฏิบัติอย่างไร?</t>
        </is>
      </c>
      <c r="C3" s="100" t="n"/>
      <c r="D3" s="88" t="inlineStr">
        <is>
          <t>จำหน่ายได้โดยไม่ต้องมีใบสั่งยาจากแพทย์์ แต่ต้องจดบันทึก</t>
        </is>
      </c>
      <c r="E3" s="88" t="inlineStr">
        <is>
          <t>ต้องจำหน่ายตามใบสั่งยาของผู้ประกอบวิชาชีพเวชกรรมเท่านั้น และต้องจัดทำบัญชีการรับ-จ่ายยา</t>
        </is>
      </c>
      <c r="F3" s="88" t="inlineStr">
        <is>
          <t>จำหน่ายได้เฉพาะในโรงพยาบาลรัฐบาลเท่านั้น</t>
        </is>
      </c>
      <c r="G3" s="88" t="inlineStr">
        <is>
          <t>สามารถโฆษณาต่อประชาชนทั่วไปได้ตามปกติ</t>
        </is>
      </c>
      <c r="H3" s="88" t="inlineStr">
        <is>
          <t>เภสัชกรไม่ต้องอยู่ปฏิบัติการตลอดเวลาที่เปิดจำหน่าย</t>
        </is>
      </c>
      <c r="I3" s="100" t="n">
        <v>2</v>
      </c>
      <c r="J3" s="88" t="inlineStr">
        <is>
          <t>✅ คำตอบที่ถูกต้อง: ข้อ ข. ต้องจำหน่ายตามใบสั่งยาของผู้ประกอบวิชาชีพเวชกรรมเท่านั้น และต้องจัดทำบัญชีการรับ-จ่ายยา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ต้องจำหน่ายตามใบสั่งยาของผู้ประกอบวิชาชีพเวชกรรมเท่านั้น และต้องจัดทำบัญชีการรับ-จ่ายยา 💡 คำอธิบายและข้อกำหนดทางกฎหมาย:
💡 คำอธิบายและข้อกำหนดทางกฎหมาย:
ยาควบคุมพิเศษ กฎหมายกำหนดให้จำหน่ายได้เฉพาะเมื่อมีใบสั่งยาของผู้ประกอบวิชาชีพเวชกรรม ทันตกรรม หรือสัตวแพทย์์ชั้นหนึ่งเท่านั้น และเภสัชกรผู้มีหน้าที่ปฏิบัติการต้องลงบัญชีการรับและจ่ายยาทุกครั้ง
🔍 ข้ออื่นผิดเพราะอะไร:
• ข้อ ก. (จำหน่ายได้โดยไม่ต้องมีใบสั่งยาจากแพทย์์ แต่ต้องจดบันทึก): จำหน่ายได้โดยไม่ต้องมีใบสั่งยาจากแพทย์์ แต่ต้องจดบันทึก ไม่ตรงกับข้อบ่งใช้หรือกลไกการออกฤทธิ์ที่ถูกต้องตาม พ.ร.บ. ยา พ.ศ. 2510 / พ.ร.บ. วิชาชีพเภสัชกรรม พ.ศ. 2537
• ข้อ ค. (จำหน่ายได้เฉพาะในโรงพยาบาลรัฐบาลเท่านั้น): จำหน่ายได้เฉพาะในโรงพยาบาลรัฐบาลเท่านั้น ไม่ตรงกับข้อบ่งใช้หรือกลไกการออกฤทธิ์ที่ถูกต้องตาม พ.ร.บ. ยา พ.ศ. 2510 / พ.ร.บ. วิชาชีพเภสัชกรรม พ.ศ. 2537
• ข้อ ง. (สามารถโฆษณาต่อประชาชนทั่วไปได้ตามปกติ): สามารถโฆษณาต่อประชาชนทั่วไปได้ตามปกติ ไม่ตรงกับข้อบ่งใช้หรือกลไกการออกฤทธิ์ที่ถูกต้องตาม พ.ร.บ. ยา พ.ศ. 2510 / พ.ร.บ. วิชาชีพเภสัชกรรม พ.ศ. 2537
• ข้อ จ. (เภสัชกรไม่ต้องอยู่ปฏิบัติการตลอดเวลาที่เปิดจำหน่าย): เภสัชกรไม่ต้องอยู่ปฏิบัติการตลอดเวลาที่เปิดจำหน่าย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00" t="n"/>
      <c r="L3" s="88" t="inlineStr">
        <is>
          <t>พ.ร.บ. ยา พ.ศ. 2510</t>
        </is>
      </c>
      <c r="M3" s="100" t="inlineStr">
        <is>
          <t>SAP</t>
        </is>
      </c>
      <c r="N3" s="88" t="inlineStr">
        <is>
          <t>พ.ร.บ. ยา พ.ศ. 2510</t>
        </is>
      </c>
      <c r="O3" s="100" t="inlineStr">
        <is>
          <t>Mock</t>
        </is>
      </c>
      <c r="P3" s="100" t="n"/>
      <c r="Q3" s="100" t="n"/>
    </row>
    <row r="4" ht="13.2" customHeight="1" s="49">
      <c r="A4" s="100" t="n">
        <v>6</v>
      </c>
      <c r="B4" s="88" t="inlineStr">
        <is>
          <t>ข้อใดถูกต้องเกี่ยวกับ oral isotretinoin ในร้านยา</t>
        </is>
      </c>
      <c r="C4" s="100" t="n"/>
      <c r="D4" s="88" t="inlineStr">
        <is>
          <t>จ่ายได้ แต่ต้องมีใบสั่งแพทย์์</t>
        </is>
      </c>
      <c r="E4" s="88" t="inlineStr">
        <is>
          <t>จ่ายได้ โดยไม่มีใบสั่งแพทย์์</t>
        </is>
      </c>
      <c r="F4" s="88" t="inlineStr">
        <is>
          <t>จ่ายได้ เฉพาะสถานพยาบาลที่มีแพทย์์เฉพาะทาง</t>
        </is>
      </c>
      <c r="G4" s="88" t="inlineStr">
        <is>
          <t>จ่ายได้ เฉพาะคลินิกและโรงพยาบาล</t>
        </is>
      </c>
      <c r="H4" s="88" t="inlineStr">
        <is>
          <t>จ่ายได้ เฉพาะร้านยาที่ขึ้นทะเบียนเป็นร้านยาคุณภาพ</t>
        </is>
      </c>
      <c r="I4" s="100" t="n">
        <v>4</v>
      </c>
      <c r="J4" s="88" t="inlineStr">
        <is>
          <t>✅ คำตอบที่ถูกต้อง: ข้อ ง. จ่ายได้ เฉพาะคลินิกและโรงพยาบาล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จ่ายได้ เฉพาะคลินิกและโรงพยาบาล 💡 คำอธิบายและข้อกำหนดทางกฎหมาย:
💡 คำอธิบายและข้อกำหนดทางกฎหมาย:
Oral isotretinoin เป็นยาควบคุมพิเศษ เนื่องจากมีความเสี่ยงสูงมากต่อทารกในครรภ์ (teratogenicity) การจ่ายในร้านยาต้องมีใบสั่งแพทย์์และอยู่ภายใต้การควบคุมดูแลอย่างเคร่งครัด
🔍 ข้ออื่นผิดเพราะอะไร:
• ข้อ ก. (จ่ายได้ แต่ต้องมีใบสั่งแพทย์์): จ่ายได้ แต่ต้องมีใบสั่งแพทย์์ ไม่ตรงกับข้อบ่งใช้หรือกลไกการออกฤทธิ์ที่ถูกต้องตาม พ.ร.บ. ยา พ.ศ. 2510 / พ.ร.บ. วิชาชีพเภสัชกรรม พ.ศ. 2537
• ข้อ ข. (จ่ายได้ โดยไม่มีใบสั่งแพทย์์): จ่ายได้ โดยไม่มีใบสั่งแพทย์์ ไม่ตรงกับข้อบ่งใช้หรือกลไกการออกฤทธิ์ที่ถูกต้องตาม พ.ร.บ. ยา พ.ศ. 2510 / พ.ร.บ. วิชาชีพเภสัชกรรม พ.ศ. 2537
• ข้อ ค. (จ่ายได้ เฉพาะสถานพยาบาลที่มีแพทย์์เฉพาะทาง): จ่ายได้ เฉพาะสถานพยาบาลที่มีแพทย์์เฉพาะทาง ไม่ตรงกับข้อบ่งใช้หรือกลไกการออกฤทธิ์ที่ถูกต้องตาม พ.ร.บ. ยา พ.ศ. 2510 / พ.ร.บ. วิชาชีพเภสัชกรรม พ.ศ. 2537
• ข้อ จ. (จ่ายได้ เฉพาะร้านยาที่ขึ้นทะเบียนเป็นร้านยาคุณภาพ): จ่ายได้ เฉพาะร้านยาที่ขึ้นทะเบียนเป็นร้านยาคุณภาพ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00" t="n"/>
      <c r="L4" s="88" t="inlineStr">
        <is>
          <t>พ.ร.บ. ยา พ.ศ. 2510</t>
        </is>
      </c>
      <c r="M4" s="100" t="inlineStr">
        <is>
          <t>SAP</t>
        </is>
      </c>
      <c r="N4" s="88" t="inlineStr">
        <is>
          <t>ข้อ 6 Pharma Plus เล่มม่วง (เฉลยข้อ ง)</t>
        </is>
      </c>
      <c r="O4" s="100" t="inlineStr">
        <is>
          <t>Mock</t>
        </is>
      </c>
      <c r="P4" s="100" t="inlineStr">
        <is>
          <t>Pharma Plus เล่มม่วง</t>
        </is>
      </c>
      <c r="Q4" s="100" t="n"/>
    </row>
    <row r="5" ht="13.2" customHeight="1" s="49">
      <c r="A5" s="100" t="n">
        <v>7</v>
      </c>
      <c r="B5" s="88" t="inlineStr">
        <is>
          <t>ยา oral isotretinoin มีเลขทะเบียน 1C 2554/55 หมายความว่าอย่างไร</t>
        </is>
      </c>
      <c r="C5" s="100" t="n"/>
      <c r="D5" s="88" t="inlineStr">
        <is>
          <t>ยาเดี่ยวแผนปัจจุบันที่ผลิตในประเทศไทย</t>
        </is>
      </c>
      <c r="E5" s="88" t="inlineStr">
        <is>
          <t>ยาเดี่ยวแผนปัจจุบันที่นำเข้าจากต่างประเทศ</t>
        </is>
      </c>
      <c r="F5" s="88" t="inlineStr">
        <is>
          <t>ยาเดี่ยวแผนปัจจุบันที่แบ่งบรรจุในประเทศไทย</t>
        </is>
      </c>
      <c r="G5" s="88" t="inlineStr">
        <is>
          <t>ยาผสมแผนโบราณ ที่ผลิตในประเทศไทย</t>
        </is>
      </c>
      <c r="H5" s="88" t="inlineStr">
        <is>
          <t>ยาผสมแผนโบราณ ที่นำเข้าจากต่างประเทศ</t>
        </is>
      </c>
      <c r="I5" s="100" t="n">
        <v>2</v>
      </c>
      <c r="J5" s="88" t="inlineStr">
        <is>
          <t>✅ คำตอบที่ถูกต้อง: ข้อ ข. ยาเดี่ยวแผนปัจจุบันที่นำเข้าจากต่างประเทศ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ยาเดี่ยวแผนปัจจุบันที่นำเข้าจากต่างประเทศ 💡 คำอธิบายและข้อกำหนดทางกฎหมาย:
💡 คำอธิบายและข้อกำหนดทางกฎหมาย:
ตัวอักษร C (Conventional/Current) มักใช้แทนยาแผนปัจจุบัน และตัวเลขบ่งบอกถึงปี พ.ศ. ที่ขึ้นทะเบียน รวมถึงประเภทของผลิตภันฑ์ตามประกาศกระทรวงสาธารณสุข
🔍 ข้ออื่นผิดเพราะอะไร:
• ข้อ ก. (ยาเดี่ยวแผนปัจจุบันที่ผลิตในประเทศไทย): ยาเดี่ยวแผนปัจจุบันที่ผลิตในประเทศไทย ไม่ตรงกับข้อบ่งใช้หรือกลไกการออกฤทธิ์ที่ถูกต้องตาม พ.ร.บ. ยา พ.ศ. 2510 / พ.ร.บ. วิชาชีพเภสัชกรรม พ.ศ. 2537
• ข้อ ค. (ยาเดี่ยวแผนปัจจุบันที่แบ่งบรรจุในประเทศไทย): ยาเดี่ยวแผนปัจจุบันที่แบ่งบรรจุในประเทศไทย ไม่ตรงกับข้อบ่งใช้หรือกลไกการออกฤทธิ์ที่ถูกต้องตาม พ.ร.บ. ยา พ.ศ. 2510 / พ.ร.บ. วิชาชีพเภสัชกรรม พ.ศ. 2537
• ข้อ ง. (ยาผสมแผนโบราณ ที่ผลิตในประเทศไทย): ยาผสมแผนโบราณ ที่ผลิตในประเทศไทย ไม่ตรงกับข้อบ่งใช้หรือกลไกการออกฤทธิ์ที่ถูกต้องตาม พ.ร.บ. ยา พ.ศ. 2510 / พ.ร.บ. วิชาชีพเภสัชกรรม พ.ศ. 2537
• ข้อ จ. (ยาผสมแผนโบราณ ที่นำเข้าจากต่างประเทศ): ยาผสมแผนโบราณ ที่นำเข้าจากต่างประเทศ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100" t="n"/>
      <c r="L5" s="88" t="inlineStr">
        <is>
          <t>พ.ร.บ. ยา พ.ศ. 2510</t>
        </is>
      </c>
      <c r="M5" s="100" t="inlineStr">
        <is>
          <t>SAP</t>
        </is>
      </c>
      <c r="N5" s="88" t="inlineStr">
        <is>
          <t>ข้อ 7 Pharma Plus เล่มม่วง (เฉลยข้อ ข)</t>
        </is>
      </c>
      <c r="O5" s="100" t="inlineStr">
        <is>
          <t>Mock</t>
        </is>
      </c>
      <c r="P5" s="100" t="inlineStr">
        <is>
          <t>Pharma Plus เล่มม่วง</t>
        </is>
      </c>
      <c r="Q5" s="100" t="n"/>
    </row>
    <row r="6" ht="13.2" customHeight="1" s="49">
      <c r="A6" s="100" t="n">
        <v>8</v>
      </c>
      <c r="B6" s="88" t="inlineStr">
        <is>
          <t>ยาพ่น budesonide เป็นยาประเภทใดตามกฎหมาย</t>
        </is>
      </c>
      <c r="C6" s="100" t="n"/>
      <c r="D6" s="88" t="inlineStr">
        <is>
          <t>ยาควบคุมพิเศษ</t>
        </is>
      </c>
      <c r="E6" s="88" t="inlineStr">
        <is>
          <t>ยาอันตราย</t>
        </is>
      </c>
      <c r="F6" s="88" t="inlineStr">
        <is>
          <t>ยาแผนปัจจุบันบรรจุเสร็จ</t>
        </is>
      </c>
      <c r="G6" s="88" t="inlineStr">
        <is>
          <t>ยาสามัญประจำบ้าน</t>
        </is>
      </c>
      <c r="H6" s="88" t="inlineStr">
        <is>
          <t>ยาใช้ภายนอก</t>
        </is>
      </c>
      <c r="I6" s="100" t="n">
        <v>2</v>
      </c>
      <c r="J6" s="88"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ยา budesonide ชนิดพ่นสูด (inhaler) จัดเป็นยาอันตรายตามกฎหมายยา ซึ่งสามารถจ่ายในร้านขายยาแผนปัจจุบันโดยเภสัชกรได้
🔍 ข้ออื่นผิดเพราะอะไร:
• ข้อ ก.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จ. (ยาใช้ภายนอก): ยาใช้ภายนอก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100" t="n"/>
      <c r="L6" s="88" t="inlineStr">
        <is>
          <t>พ.ร.บ. ยา พ.ศ. 2510</t>
        </is>
      </c>
      <c r="M6" s="100" t="inlineStr">
        <is>
          <t>SAP</t>
        </is>
      </c>
      <c r="N6" s="88" t="inlineStr">
        <is>
          <t>ข้อ 8 Pharma Plus เล่มม่วง (เฉลยข้อ ข)</t>
        </is>
      </c>
      <c r="O6" s="100" t="inlineStr">
        <is>
          <t>Mock</t>
        </is>
      </c>
      <c r="P6" s="100" t="inlineStr">
        <is>
          <t>Pharma Plus เล่มม่วง</t>
        </is>
      </c>
      <c r="Q6" s="100" t="n"/>
    </row>
    <row r="7" ht="13.2" customHeight="1" s="49">
      <c r="A7" s="100" t="n">
        <v>10</v>
      </c>
      <c r="B7" s="88" t="inlineStr">
        <is>
          <t>ผู้ป่วยถือแผ่นพับโฆษณาและขวดยาแผนโบราณ ซึ่งแผ่นพับโฆษณาช่วยฆ่าเชื้อราและขวดไม่มีเลขทะเบียน การกระทำของเภสัชในข้อใดถูกต้อง</t>
        </is>
      </c>
      <c r="C7" s="100" t="n"/>
      <c r="D7" s="88" t="inlineStr">
        <is>
          <t>สังเกตแผ่นพับว่ามีเลขทะเบียนโฆษณาตามที่ อย. กำหนดหรือไม่ เช่น ฆยxxxx/xx หรือไม่</t>
        </is>
      </c>
      <c r="E7" s="88" t="inlineStr">
        <is>
          <t>แนะนำเรื่องความปลอดภัยในการใช้ยาแผนโบราณไม่มีเลขทะเบียน และขอให้ผู้ป่วยนำยามาให้เพื่อส่งตรวจ</t>
        </is>
      </c>
      <c r="F7" s="88" t="inlineStr">
        <is>
          <t>ไม่สามารถจ่ายยาลาดังกล่าวได้ เนื่องจากไม่มีใบอนุญาตขายยาแผนโบราณ</t>
        </is>
      </c>
      <c r="G7" s="88" t="inlineStr">
        <is>
          <t>แนะนำว่ายาแผนโบราณที่ใช้ภายนอกไม่มีเลขทะเบียนน่าจะใช้ได้ เพราะมีอันตรายน้อยกว่ายารับประทาน</t>
        </is>
      </c>
      <c r="H7" s="88" t="inlineStr">
        <is>
          <t>ไปหาทยาแผนโบราณดังกล่าวมาขาย เพราะมีลูกค้ามาถามซื้อ</t>
        </is>
      </c>
      <c r="I7" s="100" t="n">
        <v>2</v>
      </c>
      <c r="J7" s="88" t="inlineStr">
        <is>
          <t>✅ คำตอบที่ถูกต้อง: ข้อ ข. แนะนำเรื่องความปลอดภัยในการใช้ยาแผนโบราณไม่มีเลขทะเบียน และขอให้ผู้ป่วยนำยามาให้เพื่อส่งตรวจ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แนะนำเรื่องความปลอดภัยในการใช้ยาแผนโบราณไม่มีเลขทะเบียน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 คำอธิบายและข้อกำหนดทางกฎหมาย:
💡 คำอธิบายและข้อกำหนดทางกฎหมาย:
การโฆษณาผลิตภัณฑ์สุขภาพต้องได้รับอนุญาตจาก อย. และมีเลขที่โฆษณา (ฆย.) เภสัชกรต้องให้คำแนะนำที่ถูกต้องตามหลักวิชาการและกฎหมายเพื่อ safety ของผู้ป่วย
🔍 ข้ออื่นผิดเพราะอะไร:
• ข้อ ก. (สังเกตแผ่นพับว่ามีเลขทะเบียนโฆษณาตามที่ อย. กำหนดหรือไม่ เช่น ฆยxxxx/xx หรือไม่): สังเกตแผ่นพับว่ามีเลขทะเบียนโฆษณาตามที่ อย. กำหนดหรือไม่ เช่น ฆยxxxx/xx หรือไม่ ไม่ตรงกับข้อบ่งใช้หรือกลไกการออกฤทธิ์ที่ถูกต้องตาม พ.ร.บ. ยา พ.ศ. 2510 / พ.ร.บ. วิชาชีพเภสัชกรรม พ.ศ. 2537
• ข้อ ค. (ไม่สามารถจ่ายยาลาดังกล่าวได้ เนื่องจากไม่มีใบอนุญาตขายยาแผนโบราณ): ไม่สามารถจ่ายยาลาดังกล่าวได้ เนื่องจากไม่มีใบอนุญาตขายยาแผนโบราณ ไม่ตรงกับข้อบ่งใช้หรือกลไกการออกฤทธิ์ที่ถูกต้องตาม พ.ร.บ. ยา พ.ศ. 2510 / พ.ร.บ. วิชาชีพเภสัชกรรม พ.ศ. 2537
• ข้อ ง. (แนะนำว่ายาแผนโบราณที่ใช้ภายนอกไม่มีเลขทะเบียนน่าจะใช้ได้ เพราะมีอันตรายน้อยกว่ายารับประทาน): แนะนำว่ายาแผนโบราณที่ใช้ภายนอกไม่มีเลขทะเบียนน่าจะใช้ได้ เพราะมีอันตรายน้อยกว่ายารับประทาน ไม่ตรงกับข้อบ่งใช้หรือกลไกการออกฤทธิ์ที่ถูกต้องตาม พ.ร.บ. ยา พ.ศ. 2510 / พ.ร.บ. วิชาชีพเภสัชกรรม พ.ศ. 2537
• ข้อ จ. (ไปหาทยาแผนโบราณดังกล่าวมาขาย เพราะมีลูกค้ามาถามซื้อ): ไปหาทยาแผนโบราณดังกล่าวมาขาย เพราะมีลูกค้ามาถามซื้อ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100" t="n"/>
      <c r="L7" s="88" t="inlineStr">
        <is>
          <t>พ.ร.บ. ยา พ.ศ. 2510</t>
        </is>
      </c>
      <c r="M7" s="100" t="inlineStr">
        <is>
          <t>SAP</t>
        </is>
      </c>
      <c r="N7" s="88" t="inlineStr">
        <is>
          <t>ข้อ 10 Pharma Plus เล่มม่วง (เฉลยข้อ ข)</t>
        </is>
      </c>
      <c r="O7" s="100" t="inlineStr">
        <is>
          <t>Mock</t>
        </is>
      </c>
      <c r="P7" s="100" t="inlineStr">
        <is>
          <t>Pharma Plus เล่มม่วง</t>
        </is>
      </c>
      <c r="Q7" s="100" t="n"/>
    </row>
    <row r="8" ht="13.2" customHeight="1" s="49">
      <c r="A8" s="100" t="n">
        <v>11</v>
      </c>
      <c r="B8" s="88" t="inlineStr">
        <is>
          <t>ผู้ป่วยได้รับยา carbamazepine มาก่อนหน้านี้ แต่ยาที่ได้รับหมดอายุก่อนกำหนด 1 เดือน ยาดังกล่าวจัดเป็นยาประเภทใดตามกฎหมาย</t>
        </is>
      </c>
      <c r="C8" s="100" t="n"/>
      <c r="D8" s="88" t="inlineStr">
        <is>
          <t>ยาปลอม</t>
        </is>
      </c>
      <c r="E8" s="88" t="inlineStr">
        <is>
          <t>ยาเสื่อมคุณภาพ</t>
        </is>
      </c>
      <c r="F8" s="88" t="inlineStr">
        <is>
          <t>ยาผิดมาตรฐาน</t>
        </is>
      </c>
      <c r="G8" s="88" t="inlineStr">
        <is>
          <t>ยาสิ้นสภาพ</t>
        </is>
      </c>
      <c r="H8" s="88" t="inlineStr">
        <is>
          <t>ยาไม่ได้ขึ้นทะเบียนตำรับ</t>
        </is>
      </c>
      <c r="I8" s="100" t="n">
        <v>1</v>
      </c>
      <c r="J8" s="88"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ยาที่เสื่อมสลายหรือเปลี่ยนแปลงสภาพไปจากเดิม หรือหมดอายุตามที่แสดงไว้บนฉลาก จัดเป็น 'ยาเสื่อมคุณภาพ' ตามพระราชบัญญัติยา ห้ามมิให้ผู้ใดผลิตหรือขาย
🔍 ข้ออื่นผิดเพราะอะไร: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(ยาสิ้นสภาพ): ยาสิ้นสภาพ ไม่ตรงกับข้อบ่งใช้หรือกลไกการออกฤทธิ์ที่ถูกต้องตาม พ.ร.บ. ยา พ.ศ. 2510 / พ.ร.บ. วิชาชีพเภสัชกรรม พ.ศ. 2537
• ข้อ จ.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100" t="n"/>
      <c r="L8" s="88" t="inlineStr">
        <is>
          <t>พ.ร.บ. ยา พ.ศ. 2510</t>
        </is>
      </c>
      <c r="M8" s="100" t="inlineStr">
        <is>
          <t>SAP</t>
        </is>
      </c>
      <c r="N8" s="88" t="inlineStr">
        <is>
          <t>ข้อ 11 Pharma Plus เล่มม่วง (เฉลยข้อ ก)</t>
        </is>
      </c>
      <c r="O8" s="100" t="inlineStr">
        <is>
          <t>Mock</t>
        </is>
      </c>
      <c r="P8" s="100" t="inlineStr">
        <is>
          <t>Pharma Plus เล่มม่วง</t>
        </is>
      </c>
      <c r="Q8" s="100" t="n"/>
    </row>
    <row r="9" ht="13.2" customHeight="1" s="49">
      <c r="A9" s="100" t="n">
        <v>12</v>
      </c>
      <c r="B9" s="88" t="inlineStr">
        <is>
          <t>เนื่องจากยาที่ได้รับตามใบสั่งยาหมด ผู้ป่วยจึงไปซื้อยาเพิ่มที่ร้านยา หลังจากประทานไปได้ 2-3 วัน พบว่าอาการไม่ดีขึ้นและเกิดผื่นขึ้น จึงสอบถาม อย. พบข้อมูลว่ายาดังกล่าวไม่ใช่ยาที่ผลิตโดยบริษัทตามชื่อและอยู่ที่ระบุข้างกล่อง จากข้อมูลข้างต้น ยาดังกล่าวเข้าข่ายข้อใด
ยาดังกล่าวเข้าข่ายข้อใดตามพระราชบัญญัติยา</t>
        </is>
      </c>
      <c r="C9" s="100" t="n"/>
      <c r="D9" s="88" t="inlineStr">
        <is>
          <t>ยาสิดมาตรฐาน</t>
        </is>
      </c>
      <c r="E9" s="88" t="inlineStr">
        <is>
          <t>ยาเสื่อมคุณภาพ</t>
        </is>
      </c>
      <c r="F9" s="88" t="inlineStr">
        <is>
          <t>ยาปลอม</t>
        </is>
      </c>
      <c r="G9" s="88" t="inlineStr">
        <is>
          <t>ยาที่ไม่ได้ขึ้นทะเบียน</t>
        </is>
      </c>
      <c r="H9" s="88" t="inlineStr">
        <is>
          <t>ยาที่ถูกเพิกถอนทะเบียนตำรับ</t>
        </is>
      </c>
      <c r="I9" s="100" t="n">
        <v>3</v>
      </c>
      <c r="J9" s="88" t="inlineStr">
        <is>
          <t>✅ คำตอบที่ถูกต้อง: ข้อ ค.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ยาปลอมตาม พ.ร.บ. ยา หมายถึง ยาหรือวัตถุที่จัดทำขึ้นเทียมยาแท้ทั้งหมดหรือบางส่วน เพื่อให้หลอกลวงว่าเป็นยาแท้ เช่น แสดงชื่อหรือเครื่องหมายการค้าของบริษัทอื่นที่ไม่ได้เป็นผู้ผลิตจริง
🔍 ข้ออื่นผิดเพราะอะไร:
• ข้อ ก. (ยาสิดมาตรฐาน): ยาสิดมาตรฐาน ไม่ตรงกับข้อบ่งใช้หรือกลไกการออกฤทธิ์ที่ถูกต้องตาม พ.ร.บ. ยา พ.ศ. 2510 / พ.ร.บ. วิชาชีพเภสัชกรรม พ.ศ. 2537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(ยาที่ไม่ได้ขึ้นทะเบียน): ยาที่ไม่ได้ขึ้นทะเบียน ไม่ตรงกับข้อบ่งใช้หรือกลไกการออกฤทธิ์ที่ถูกต้องตาม พ.ร.บ. ยา พ.ศ. 2510 / พ.ร.บ. วิชาชีพเภสัชกรรม พ.ศ. 2537
• ข้อ จ. (ยาที่ถูกเพิกถอนทะเบียนตำรับ): ยาที่ถูกเพิกถอนทะเบียนตำรับ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100" t="n"/>
      <c r="L9" s="88" t="inlineStr">
        <is>
          <t>พ.ร.บ. ยา พ.ศ. 2510</t>
        </is>
      </c>
      <c r="M9" s="100" t="inlineStr">
        <is>
          <t>SAP</t>
        </is>
      </c>
      <c r="N9" s="88" t="inlineStr">
        <is>
          <t>ข้อ 12 Pharma Plus เล่มม่วง (เฉลยข้อ ค)</t>
        </is>
      </c>
      <c r="O9" s="100" t="inlineStr">
        <is>
          <t>Mock</t>
        </is>
      </c>
      <c r="P9" s="100" t="inlineStr">
        <is>
          <t>Pharma Plus เล่มม่วง</t>
        </is>
      </c>
      <c r="Q9" s="100" t="n"/>
    </row>
    <row r="10" ht="13.2" customHeight="1" s="49">
      <c r="A10" s="100" t="n">
        <v>13</v>
      </c>
      <c r="B10" s="88" t="inlineStr">
        <is>
          <t>การเบิกยาในโรงพยาบาลระบบ FIFO เป็นไปตามข้อใด</t>
        </is>
      </c>
      <c r="C10" s="100" t="n"/>
      <c r="D10" s="88" t="inlineStr">
        <is>
          <t>เบิกยาจากคลังยาโดยเบิกยาที่ซื้อมากก่อน</t>
        </is>
      </c>
      <c r="E10" s="88" t="inlineStr">
        <is>
          <t>เบิกยาจากคลังยาโดยเบิกยาที่ใกล้หมดายุก่อน</t>
        </is>
      </c>
      <c r="F10" s="88" t="inlineStr">
        <is>
          <t>เบิกยาจากคลังยา โดยเบิก lot ที่ผลิตก่อน</t>
        </is>
      </c>
      <c r="G10" s="88" t="inlineStr">
        <is>
          <t>เบิกยาจากคลังยา โดยเบิกจาก lot ที่ซื้อมาจากบริษทายาก่อน</t>
        </is>
      </c>
      <c r="H10" s="88" t="inlineStr">
        <is>
          <t>ไม่มีข้อใดถูก</t>
        </is>
      </c>
      <c r="I10" s="100" t="n">
        <v>1</v>
      </c>
      <c r="J10" s="88" t="inlineStr">
        <is>
          <t>✅ คำตอบที่ถูกต้อง: ข้อ ก. เบิกยาจากคลังยาโดยเบิกยาที่ซื้อมากก่อน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เบิกยาจากคลังยาโดยเบิกยาที่ซื้อมากก่อน 💡 คำอธิบายและข้อกำหนดทางกฎหมาย:
💡 คำอธิบายและข้อกำหนดทางกฎหมาย:
ระบบ FIFO (First-In, First-Out) เป็นระบบการบริหารคลังสินค้าโดยนำสินค้าที่รับเข้ามาก่อนออกไปจำหน่ายหรือใช้งานก่อน ซึ่งในทางเภสัชกรรมมักใช้ควบคู่กับ FEFO (First-Expired, First-Out) ตามหลักการบริหารคลังเวชภัณฑ์
🔍 ข้ออื่นผิดเพราะอะไร:
• ข้อ ข. (เบิกยาจากคลังยาโดยเบิกยาที่ใกล้หมดายุก่อน): เบิกยาจากคลังยาโดยเบิกยาที่ใกล้หมดายุก่อน ไม่ตรงกับข้อบ่งใช้หรือกลไกการออกฤทธิ์ที่ถูกต้องตาม พ.ร.บ. ยา พ.ศ. 2510 / พ.ร.บ. วิชาชีพเภสัชกรรม พ.ศ. 2537
• ข้อ ค. (เบิกยาจากคลังยา โดยเบิก lot ที่ผลิตก่อน): เบิกยาจากคลังยา โดยเบิก lot ที่ผลิตก่อน ไม่ตรงกับข้อบ่งใช้หรือกลไกการออกฤทธิ์ที่ถูกต้องตาม พ.ร.บ. ยา พ.ศ. 2510 / พ.ร.บ. วิชาชีพเภสัชกรรม พ.ศ. 2537
• ข้อ ง. (เบิกยาจากคลังยา โดยเบิกจาก lot ที่ซื้อมาจากบริษทายาก่อน): เบิกยาจากคลังยา โดยเบิกจาก lot ที่ซื้อมาจากบริษทายาก่อน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100" t="n"/>
      <c r="L10" s="88" t="inlineStr">
        <is>
          <t>พ.ร.บ. ยา พ.ศ. 2510</t>
        </is>
      </c>
      <c r="M10" s="100" t="inlineStr">
        <is>
          <t>SAP</t>
        </is>
      </c>
      <c r="N10" s="88" t="inlineStr">
        <is>
          <t>ข้อ 13 Pharma Plus เล่มม่วง (เฉลยข้อ ก)</t>
        </is>
      </c>
      <c r="O10" s="100" t="inlineStr">
        <is>
          <t>Mock</t>
        </is>
      </c>
      <c r="P10" s="100" t="inlineStr">
        <is>
          <t>Pharma Plus เล่มม่วง</t>
        </is>
      </c>
      <c r="Q10" s="100" t="n"/>
    </row>
    <row r="11" ht="13.2" customHeight="1" s="49">
      <c r="A11" s="100" t="n">
        <v>14</v>
      </c>
      <c r="B11" s="88" t="inlineStr">
        <is>
          <t>ข้อใดต่อไปนี้ คือ ยาผิดมาตรฐาน</t>
        </is>
      </c>
      <c r="C11" s="100" t="n"/>
      <c r="D11" s="88" t="inlineStr">
        <is>
          <t>ยาที่หมดอายุแล้ว</t>
        </is>
      </c>
      <c r="E11" s="88" t="inlineStr">
        <is>
          <t>ยาที่ตรวจพบปริมาณยาสำคัญ ต่ำกว่าปริมาณต่ำสุด 15%</t>
        </is>
      </c>
      <c r="F11" s="88" t="inlineStr">
        <is>
          <t>ยาที่ตรวจพบปริมาณยาสำคัญ ต่ำกว่าปริมาณต่ำสุด 5%</t>
        </is>
      </c>
      <c r="G11" s="88" t="inlineStr">
        <is>
          <t>ยาที่ตรวจพบปริมาณยาสำคัญ สูงกว่าปริมาณสูงสุด 25%</t>
        </is>
      </c>
      <c r="H11" s="88" t="inlineStr">
        <is>
          <t>ยามีสิ่งเทียมเจือปนอยู่ ไม่เกิน 10%</t>
        </is>
      </c>
      <c r="I11" s="100" t="n">
        <v>2</v>
      </c>
      <c r="J11" s="88" t="inlineStr">
        <is>
          <t>✅ คำตอบที่ถูกต้อง: ข้อ ข. ยาที่ตรวจพบปริมาณยาสำคัญ ต่ำกว่าปริมาณต่ำสุด 15%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ยาที่ตรวจพบปริมาณยาสำคัญ ต่ำกว่าปริมาณต่ำสุด 15% 💡 คำอธิบายและข้อกำหนดทางกฎหมาย:
💡 คำอธิบายและข้อกำหนดทางกฎหมาย:
ยาผิดมาตรฐาน (Substandard drug) คือยาที่มีปริมาณหรือความแรงของสารสำคัญไม่เป็นไปตามเกณฑ์มาตรฐานที่ขึ้นทะเบียนไว้ เช่น ปริมาณตัวยาสำคัญต่ำกว่าหรือสูงกว่าเกณฑ์ที่กฎหมายหรือเภสัชตำรับกำหนดไว้
🔍 ข้ออื่นผิดเพราะอะไร:
• ข้อ ก. (ยาที่หมดอายุแล้ว): ยาที่หมดอายุแล้ว ไม่ตรงกับข้อบ่งใช้หรือกลไกการออกฤทธิ์ที่ถูกต้องตาม พ.ร.บ. ยา พ.ศ. 2510 / พ.ร.บ. วิชาชีพเภสัชกรรม พ.ศ. 2537
• ข้อ ค. (ยาที่ตรวจพบปริมาณยาสำคัญ ต่ำกว่าปริมาณต่ำสุด 5%): ยาที่ตรวจพบปริมาณยาสำคัญ ต่ำกว่าปริมาณต่ำสุด 5% ไม่ตรงกับข้อบ่งใช้หรือกลไกการออกฤทธิ์ที่ถูกต้องตาม พ.ร.บ. ยา พ.ศ. 2510 / พ.ร.บ. วิชาชีพเภสัชกรรม พ.ศ. 2537
• ข้อ ง. (ยาที่ตรวจพบปริมาณยาสำคัญ สูงกว่าปริมาณสูงสุด 25%): ยาที่ตรวจพบปริมาณยาสำคัญ สูงกว่าปริมาณสูงสุด 25% ไม่ตรงกับข้อบ่งใช้หรือกลไกการออกฤทธิ์ที่ถูกต้องตาม พ.ร.บ. ยา พ.ศ. 2510 / พ.ร.บ. วิชาชีพเภสัชกรรม พ.ศ. 2537
• ข้อ จ. (ยามีสิ่งเทียมเจือปนอยู่ ไม่เกิน 10%): ยามีสิ่งเทียมเจือปนอยู่ ไม่เกิน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100" t="n"/>
      <c r="L11" s="88" t="inlineStr">
        <is>
          <t>พ.ร.บ. ยา พ.ศ. 2510</t>
        </is>
      </c>
      <c r="M11" s="100" t="inlineStr">
        <is>
          <t>SAP</t>
        </is>
      </c>
      <c r="N11" s="88" t="inlineStr">
        <is>
          <t>ข้อ 14 Pharma Plus เล่มม่วง (เฉลยข้อ ข ค)</t>
        </is>
      </c>
      <c r="O11" s="100" t="inlineStr">
        <is>
          <t>Mock</t>
        </is>
      </c>
      <c r="P11" s="100" t="inlineStr">
        <is>
          <t>Pharma Plus เล่มม่วง</t>
        </is>
      </c>
      <c r="Q11" s="100" t="n"/>
    </row>
    <row r="12" ht="13.2" customHeight="1" s="49">
      <c r="A12" s="100" t="n">
        <v>15</v>
      </c>
      <c r="B12" s="88" t="inlineStr">
        <is>
          <t>ในฐานะที่ท่านเป็นเภสัชกรโรงพยาบาลแห่งนี้ ท่านต้องการผลิตยาสมุนไพรลดน้ำตาลในเลือดเพื่อจำหน่ายในโรงพยาบาล ในรูปแคปซูลและยาสชง ท่านคิดว่า รูปแบบของสมุนไพรทั้งสองชนิดนี้ เหมือนหรือแตกต่างกัน ตามข้อกฎหมายของไทย
รูปแบบของสมุนไพรทั้งสองชนิดนี้ เหมือนหรือแตกต่างกัน ตามข้อกฎหมายของไทย</t>
        </is>
      </c>
      <c r="C12" s="100" t="n"/>
      <c r="D12" s="88" t="inlineStr">
        <is>
          <t>เหมือนกัน ทั้งสมุนไพรในรูปแคปซูล กับรูปชาชง เป็นยาแผนโบราณ</t>
        </is>
      </c>
      <c r="E12" s="88" t="inlineStr">
        <is>
          <t>เหมือนกัน ทั้งสมุนไพรในรูปแคปซูล กับรูปชาชง เป็นยาสมุนไพร</t>
        </is>
      </c>
      <c r="F12" s="88" t="inlineStr">
        <is>
          <t>เหมือนกัน ทั้งสมุนไพรในรูปแคปซูล กับรูปชาชง เป็นอาหาร</t>
        </is>
      </c>
      <c r="G12" s="88" t="inlineStr">
        <is>
          <t>ไม่เหมือนกัน สมุนไพรในรูปแคปซูล เป็นยาแผนโบราณ ส่วนรูปชาชง เป็นอาหาร</t>
        </is>
      </c>
      <c r="H12" s="88" t="inlineStr">
        <is>
          <t>ไม่เหมือนกัน สมุนไพรในรูปแคปซูล เป็นยาแผนโบราณ ส่วนรูปชาชงเป็นยาสมุนไพร</t>
        </is>
      </c>
      <c r="I12" s="100" t="n">
        <v>5</v>
      </c>
      <c r="J12" s="88" t="inlineStr">
        <is>
          <t>✅ คำตอบที่ถูกต้อง: ข้อ จ. ไม่เหมือนกัน สมุนไพรในรูปแคปซูล เป็นยาแผนโบราณ ส่วนรูปชาชงเป็นยาสมุนไพร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ไม่เหมือนกัน สมุนไพรในรูปแคปซูล เป็นยาแผนโบราณ ส่วนรูปชาชงเป็นยาสมุนไพร 💡 คำอธิบายและข้อกำหนดทางกฎหมาย:
💡 คำอธิบายและข้อกำหนดทางกฎหมาย:
ตามพระราชบัญญัติผลิตภัณฑ์สมุนไพร การแบ่งประเภทยาแผนโบราณและผลิตภัณฑ์สมุนไพรขึ้นอยู่กับกรรมวิธีการเตรียมและรูปแบบผลิตภัณฑ์ โดยรูปแบบแคปซูลมักจัดเป็นยาแผนโบราณ/สมุนไพรเตรียมพิเศษ ขณะที่ชาชงสมุนไพรบางชนิดอาจขึ้นทะเบียนเป็นผลิตภัณฑ์สมุนไพรหรือยาแผนโบราณตามสรรพคุณและการกล่าวอ้าง
🔍 ข้ออื่นผิดเพราะอะไร:
• ข้อ ก. (เหมือนกัน ทั้งสมุนไพรในรูปแคปซูล กับรูปชาชง เป็นยาแผนโบราณ): เหมือนกัน ทั้งสมุนไพรในรูปแคปซูล กับรูปชาชง เป็นยาแผนโบราณ ไม่ตรงกับข้อบ่งใช้หรือกลไกการออกฤทธิ์ที่ถูกต้องตาม พ.ร.บ. ยา พ.ศ. 2510 / พ.ร.บ. วิชาชีพเภสัชกรรม พ.ศ. 2537
• ข้อ ข. (เหมือนกัน ทั้งสมุนไพรในรูปแคปซูล กับรูปชาชง เป็นยาสมุนไพร): เหมือนกัน ทั้งสมุนไพรในรูปแคปซูล กับรูปชาชง เป็นยาสมุนไพร ไม่ตรงกับข้อบ่งใช้หรือกลไกการออกฤทธิ์ที่ถูกต้องตาม พ.ร.บ. ยา พ.ศ. 2510 / พ.ร.บ. วิชาชีพเภสัชกรรม พ.ศ. 2537
• ข้อ ค. (เหมือนกัน ทั้งสมุนไพรในรูปแคปซูล กับรูปชาชง เป็นอาหาร): เหมือนกัน ทั้งสมุนไพรในรูปแคปซูล กับรูปชาชง เป็นอาหาร ไม่ตรงกับข้อบ่งใช้หรือกลไกการออกฤทธิ์ที่ถูกต้องตาม พ.ร.บ. ยา พ.ศ. 2510 / พ.ร.บ. วิชาชีพเภสัชกรรม พ.ศ. 2537
• ข้อ ง. (ไม่เหมือนกัน สมุนไพรในรูปแคปซูล เป็นยาแผนโบราณ ส่วนรูปชาชง เป็นอาหาร): ไม่เหมือนกัน สมุนไพรในรูปแคปซูล เป็นยาแผนโบราณ ส่วนรูปชาชง เป็นอาหาร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100" t="n"/>
      <c r="L12" s="88" t="inlineStr">
        <is>
          <t>พ.ร.บ. ผลิตภัณฑ์สมุนไพร &amp; เครื่องสำอาง</t>
        </is>
      </c>
      <c r="M12" s="100" t="inlineStr">
        <is>
          <t>SAP</t>
        </is>
      </c>
      <c r="N12" s="88" t="inlineStr">
        <is>
          <t>ข้อ 15 Pharma Plus เล่มม่วง (เฉลยข้อ จ)</t>
        </is>
      </c>
      <c r="O12" s="100" t="inlineStr">
        <is>
          <t>Mock</t>
        </is>
      </c>
      <c r="P12" s="100" t="inlineStr">
        <is>
          <t>Pharma Plus เล่มม่วง</t>
        </is>
      </c>
      <c r="Q12" s="100" t="n"/>
    </row>
    <row r="13" ht="13.2" customHeight="1" s="49">
      <c r="A13" s="100" t="n">
        <v>16</v>
      </c>
      <c r="B13" s="88" t="inlineStr">
        <is>
          <t>หากผู้ป่วยมาขอซื้อยา lorazepam tab ในร้านขายยาท่านสามารถจำหน่ายยาได้หรือไม่
ท่านสามารถจำหน่ายยาได้หรือไม่</t>
        </is>
      </c>
      <c r="C13" s="100" t="n"/>
      <c r="D13" s="88" t="inlineStr">
        <is>
          <t>ได้หากมีใบอนุญาตจำหน่ายยาอันตราย</t>
        </is>
      </c>
      <c r="E13" s="88" t="inlineStr">
        <is>
          <t>ได้หากมีใบอนุญาตจำหน่ายวัตถุออกฤทธิ์</t>
        </is>
      </c>
      <c r="F13" s="88" t="inlineStr">
        <is>
          <t>ได้หากมีใบอนุญาตจำหน่ายยาเสพติดประเภท 2</t>
        </is>
      </c>
      <c r="G13" s="88" t="inlineStr">
        <is>
          <t>ไม่ได้เพราะเป็นยาเสพติดประเภท 2</t>
        </is>
      </c>
      <c r="H13" s="88" t="inlineStr">
        <is>
          <t>ไม่ได้เพราะเป็นวัตถุออกฤทธิ์</t>
        </is>
      </c>
      <c r="I13" s="100" t="n">
        <v>2</v>
      </c>
      <c r="J13" s="88" t="inlineStr">
        <is>
          <t>✅ คำตอบที่ถูกต้อง: ข้อ ข. ได้หากมีใบอนุญาตจำหน่ายวัตถุออกฤทธิ์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ได้หากมีใบอนุญาตจำหน่ายวัตถุออกฤทธิ์ 💡 คำอธิบายและข้อกำหนดทางกฎหมาย:
💡 คำอธิบายและข้อกำหนดทางกฎหมาย:
Lorazepam จัดเป็นวัตถุออกฤทธิ์ในประเภท 4 ตามพระราชบัญญัติวัตถุออกฤทธิ์ต่อจิตประสาท ร้านขายยาแผนปัจจุบัน (ข.ย.1) สามารถจำหน่ายได้หากได้รับใบอนุญาตขายวัตถุออกฤทธิ์ประเภทดังกล่าวและปฏิบัติตามระเบียบการจ่ายยาอย่างเคร่งครัด
🔍 ข้ออื่นผิดเพราะอะไร:
• ข้อ ก. (ได้หากมีใบอนุญาตจำหน่ายยาอันตราย):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(ได้หากมีใบอนุญาตจำหน่ายยาเสพติดประเภท 2): ได้หากมีใบอนุญาตจำหน่ายยาเสพติดประเภท 2 ไม่ตรงกับข้อบ่งใช้หรือกลไกการออกฤทธิ์ที่ถูกต้องตาม พ.ร.บ. ยา พ.ศ. 2510 / พ.ร.บ. วิชาชีพเภสัชกรรม พ.ศ. 2537
• ข้อ ง. (ไม่ได้เพราะเป็นยาเสพติดประเภท 2): ไม่ได้เพราะเป็นยาเสพติดประเภท 2 ไม่ตรงกับข้อบ่งใช้หรือกลไกการออกฤทธิ์ที่ถูกต้องตาม พ.ร.บ. ยา พ.ศ. 2510 / พ.ร.บ. วิชาชีพเภสัชกรรม พ.ศ. 2537
• ข้อ จ. (ไม่ได้เพราะเป็นวัตถุออกฤทธิ์): ไม่ได้เพราะเป็นวัตถุออกฤทธิ์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100" t="n"/>
      <c r="L13" s="88" t="inlineStr">
        <is>
          <t>พ.ร.บ. ยาเสพติดให้โทษ &amp; วัตถุออกฤทธิ์</t>
        </is>
      </c>
      <c r="M13" s="100" t="inlineStr">
        <is>
          <t>SAP</t>
        </is>
      </c>
      <c r="N13" s="88" t="inlineStr">
        <is>
          <t>ข้อ 16 Pharma Plus เล่มม่วง (เฉลยข้อ ข)</t>
        </is>
      </c>
      <c r="O13" s="100" t="inlineStr">
        <is>
          <t>Mock</t>
        </is>
      </c>
      <c r="P13" s="100" t="inlineStr">
        <is>
          <t>Pharma Plus เล่มม่วง</t>
        </is>
      </c>
      <c r="Q13" s="100" t="n"/>
    </row>
    <row r="14" ht="13.2" customHeight="1" s="49">
      <c r="A14" s="100" t="n">
        <v>17</v>
      </c>
      <c r="B14" s="88" t="inlineStr">
        <is>
          <t>จากการศึกษาความคุ้มค่าคุ้มทุน ของยา 2 ตัวได้แก่ captopril และ enalapril พบว่ามีค่า B/C ratioของ captopril = 0.5 และค่า B/C ratio ของยา enalapril = 0.7 ข้อใดถูกต้อง</t>
        </is>
      </c>
      <c r="C14" s="100" t="n"/>
      <c r="D14" s="88" t="inlineStr">
        <is>
          <t>การศึกษานี้เป็นการประเมินทางด้านเศรษฐศาสตร์แบบ partial economic evaluations และเป็นการศึกษาแบบ cost analysis</t>
        </is>
      </c>
      <c r="E14" s="88" t="inlineStr">
        <is>
          <t>การศึกษานี้เป็นการประเมินทางด้านเศรษฐศาสตร์แบบ partial economic evaluations และเป็นการศึกษาแบบ cost-outcome description</t>
        </is>
      </c>
      <c r="F14" s="88" t="inlineStr">
        <is>
          <t>การศึกษานี้เป็นการประเมินทางด้านเศรษฐศาสตร์แบบ full economic evaluations และเป็นการศึกษาแบบ cost-benefit analysis (CBA)</t>
        </is>
      </c>
      <c r="G14" s="88" t="inlineStr">
        <is>
          <t>การศึกษานี้เป็นการประเมินทางด้านเศรษฐศาสตร์แบบ full economic evaluations และเป็นการศึกษาแบบ cost-utility analysis (CUA)</t>
        </is>
      </c>
      <c r="H14" s="88" t="inlineStr">
        <is>
          <t>การศึกษานี้เป็นการประเมินทางด้านเศรษฐศาสตร์แบบ full economic evaluations และเป็นการศึกษาแบบ cost-effectiveness analysis (CEA)</t>
        </is>
      </c>
      <c r="I14" s="100" t="n">
        <v>3</v>
      </c>
      <c r="J14" s="88" t="inlineStr">
        <is>
          <t>✅ คำตอบที่ถูกต้อง: ข้อ ค. การศึกษานี้เป็นการประเมินทางด้านเศรษฐศาสตร์แบบ full economic evaluations และเป็นการศึกษาแบบ cost-benefit analysis (CBA)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การศึกษานี้เป็นการประเมินทางด้านเศรษฐศาสตร์แบบ full economic evaluations และเป็นการศึกษาแบบ cost-benefit analysis (CBA) 💡 คำอธิบายและข้อกำหนดทางกฎหมาย:
💡 คำอธิบายและข้อกำหนดทางกฎหมาย:
Cost-Benefit Analysis (CBA) เป็นการประเมินทางเศรษฐศาสตร์แบบ full economic evaluation ที่วัดผลลัพธ์ทั้งต้นทุนและประโยชน์ในรูปตัวเงินเหมือนกัน โดยใช้อัตราส่วน Benefit/Cost (B/C ratio) ในการตัดสินใจ
🔍 ข้ออื่นผิดเพราะอะไร:
• ข้อ ก. (การศึกษานี้เป็นการประเมินทางด้านเศรษฐศาสตร์แบบ partial economic evaluations และเป็นการศึกษาแบบ cost analysis): การศึกษานี้เป็นการประเมินทางด้านเศรษฐศาสตร์แบบ partial economic evaluations และเป็นการศึกษาแบบ cost analysis ไม่ตรงกับข้อบ่งใช้หรือกลไกการออกฤทธิ์ที่ถูกต้องตาม พ.ร.บ. ยา พ.ศ. 2510 / พ.ร.บ. วิชาชีพเภสัชกรรม พ.ศ. 2537
• ข้อ ข. (การศึกษานี้เป็นการประเมินทางด้านเศรษฐศาสตร์แบบ partial economic evaluations และเป็นการศึกษาแบบ cost-outcome description): การศึกษานี้เป็นการประเมินทางด้านเศรษฐศาสตร์แบบ partial economic evaluations และเป็นการศึกษาแบบ cost-outcome description ไม่ตรงกับข้อบ่งใช้หรือกลไกการออกฤทธิ์ที่ถูกต้องตาม พ.ร.บ. ยา พ.ศ. 2510 / พ.ร.บ. วิชาชีพเภสัชกรรม พ.ศ. 2537
• ข้อ ง. (การศึกษานี้เป็นการประเมินทางด้านเศรษฐศาสตร์แบบ full economic evaluations และเป็นการศึกษาแบบ cost-utility analysis (CUA)): การศึกษานี้เป็นการประเมินทางด้านเศรษฐศาสตร์แบบ full economic evaluations และเป็นการศึกษาแบบ cost-utility analysis (CUA) ไม่ตรงกับข้อบ่งใช้หรือกลไกการออกฤทธิ์ที่ถูกต้องตาม พ.ร.บ. ยา พ.ศ. 2510 / พ.ร.บ. วิชาชีพเภสัชกรรม พ.ศ. 2537
• ข้อ จ. (การศึกษานี้เป็นการประเมินทางด้านเศรษฐศาสตร์แบบ full economic evaluations และเป็นการศึกษาแบบ cost-effectiveness analysis (CEA)): การศึกษานี้เป็นการประเมินทางด้านเศรษฐศาสตร์แบบ full economic evaluations และเป็นการศึกษาแบบ cost-effectiveness analysis (CEA)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 s="100" t="n"/>
      <c r="L14" s="88" t="inlineStr">
        <is>
          <t>พ.ร.บ. ยา พ.ศ. 2510</t>
        </is>
      </c>
      <c r="M14" s="100" t="inlineStr">
        <is>
          <t>SAP</t>
        </is>
      </c>
      <c r="N14" s="88" t="inlineStr">
        <is>
          <t>ข้อ 17 Pharma Plus เล่มม่วง (เฉลยข้อ ค)</t>
        </is>
      </c>
      <c r="O14" s="100" t="inlineStr">
        <is>
          <t>Mock</t>
        </is>
      </c>
      <c r="P14" s="100" t="inlineStr">
        <is>
          <t>Pharma Plus เล่มม่วง</t>
        </is>
      </c>
      <c r="Q14" s="100" t="n"/>
    </row>
    <row r="15" ht="13.2" customHeight="1" s="49">
      <c r="A15" s="100" t="n">
        <v>18</v>
      </c>
      <c r="B15" s="88" t="inlineStr">
        <is>
          <t>จากข้อ 17 ในกรณีที่ รพ. มีงบประมาณที่จำกัด ควรเลือกยาใด เพราะอะไร</t>
        </is>
      </c>
      <c r="C15" s="100" t="n"/>
      <c r="D15" s="88" t="inlineStr">
        <is>
          <t>Enalapril เพราะต้นทุนต่ำกว่า captopril</t>
        </is>
      </c>
      <c r="E15" s="88" t="inlineStr">
        <is>
          <t>Enalapril เพราะ มี B/C ratio ต่ำกว่า มีความคุ้มค่าคุ้มทุนมากกว่า captopril</t>
        </is>
      </c>
      <c r="F15" s="88" t="inlineStr">
        <is>
          <t>Captopril มีประสิทธิภาพสูงกว่า</t>
        </is>
      </c>
      <c r="G15" s="88" t="inlineStr">
        <is>
          <t>Captopril เพราะมี B/C ratio สูงกว่า มีความคุ้มค่าคุ้มทุนมากกว่า enalapril</t>
        </is>
      </c>
      <c r="H15" s="88" t="inlineStr">
        <is>
          <t>ไม่มีข้อใดถูก</t>
        </is>
      </c>
      <c r="I15" s="100" t="n">
        <v>5</v>
      </c>
      <c r="J15" s="88" t="inlineStr">
        <is>
          <t>✅ คำตอบที่ถูกต้อง: ข้อ จ. ไม่มีข้อใดถูก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ไม่มีข้อใดถูก 💡 คำอธิบายและข้อกำหนดทางกฎหมาย:
💡 คำอธิบายและข้อกำหนดทางกฎหมาย:
ในการศึกษาแบบ Cost-Benefit Analysis (CBA) ยาที่มีความคุ้มค่ามากกว่าคือยาที่มีค่า Benefit-Cost Ratio (B/C ratio) สูงกว่า เนื่องจากให้ผลตอบแทนหรือประโยชน์ต่อต้นทุนที่สูงกว่า ในที่นี้ captopril มี B/C ratio = 0.5 และ enalapril มี B/C ratio = 0.7 ดังนั้น enalapril จึงมีความคุ้มค่ามากกว่า (ค่า B/C สูงกว่าแสดงว่าผลประโยชน์คุ้มค่ากว่าต้นทุน)
🔍 ข้ออื่นผิดเพราะอะไร:
• ข้อ ก. (Enalapril เพราะต้นทุนต่ำกว่า captopril): เป็น ACE inhibitor ลด Angiotensin II และ intraglomerular pressure มี renal protective efficacy เด่นชัดใน diabetic kidney disease แต่อาจเกิด dry cough จากการสะสมของ bradykinin
• ข้อ ข. (Enalapril เพราะ มี B/C ratio ต่ำกว่า มีความคุ้มค่าคุ้มทุนมากกว่า captopril): เป็น ACE inhibitor ลด Angiotensin II และ intraglomerular pressure มี renal protective efficacy เด่นชัดใน diabetic kidney disease แต่อาจเกิด dry cough จากการสะสมของ bradykinin
• ข้อ ค. (Captopril มีประสิทธิภาพสูงกว่า): เป็น short-acting ACEI ต้องรับประทานวันละ 2-3 ครั้ง ตอนท้องว่าง มักใช้ในการปรับขนาดยาเฉียบพลันหรือ hypertensive urgency
• ข้อ ง. (Captopril เพราะมี B/C ratio สูงกว่า มีความคุ้มค่าคุ้มทุนมากกว่า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 s="100" t="n"/>
      <c r="L15" s="88" t="inlineStr">
        <is>
          <t>พ.ร.บ. ยา พ.ศ. 2510</t>
        </is>
      </c>
      <c r="M15" s="100" t="inlineStr">
        <is>
          <t>SAP</t>
        </is>
      </c>
      <c r="N15" s="88" t="inlineStr">
        <is>
          <t>ข้อ 18 Pharma Plus เล่มม่วง (เฉลยข้อ จ)</t>
        </is>
      </c>
      <c r="O15" s="100" t="inlineStr">
        <is>
          <t>Mock</t>
        </is>
      </c>
      <c r="P15" s="100" t="inlineStr">
        <is>
          <t>Pharma Plus เล่มม่วง</t>
        </is>
      </c>
      <c r="Q15" s="100" t="n"/>
    </row>
    <row r="16" ht="13.2" customHeight="1" s="49">
      <c r="A16" s="100" t="n">
        <v>19</v>
      </c>
      <c r="B16" s="88" t="inlineStr">
        <is>
          <t>หากต้องการโฆษณา simvastatin ข้อใดถูกต้อง</t>
        </is>
      </c>
      <c r="C16" s="100" t="n"/>
      <c r="D16" s="88" t="inlineStr">
        <is>
          <t>สามารถโฆษณากับผู้ประกอบโรคศิลป์ โดยไม่ต้องขออนุญาต</t>
        </is>
      </c>
      <c r="E16" s="88" t="inlineStr">
        <is>
          <t>สามารถโฆษณากับผู้ประกอบโรคศิลป์ โดยต้องขออนุญาต</t>
        </is>
      </c>
      <c r="F16" s="88" t="inlineStr">
        <is>
          <t>สามารถโฆษณากับแพทย์์เฉพาะทางเท่านั้น โดยไม่ต้องขออนุญาตก่อน</t>
        </is>
      </c>
      <c r="G16" s="88" t="inlineStr">
        <is>
          <t>สามารถโฆษณากับแพทย์์เฉพาะทางเท่านั้น โดยต้องขออนุญาตญาติก่อน</t>
        </is>
      </c>
      <c r="H16" s="88" t="inlineStr">
        <is>
          <t>ไม่สามารถโฆษณาได้</t>
        </is>
      </c>
      <c r="I16" s="100" t="n">
        <v>2</v>
      </c>
      <c r="J16" s="88" t="inlineStr">
        <is>
          <t>✅ คำตอบที่ถูกต้อง: ข้อ ข. สามารถโฆษณากับผู้ประกอบโรคศิลป์ โดยต้องขออนุญาต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สามารถโฆษณากับผู้ประกอบโรคศิลป์ โดยต้องขออนุญาต 💡 คำอธิบายและข้อกำหนดทางกฎหมาย:
💡 คำอธิบายและข้อกำหนดทางกฎหมาย:
Simvastatin เป็นยาควบคุมพิเศษ/ยาอันตรายที่มีประกาศห้ามโฆษณาต่อประชาชนทั่วไปตาม พ.ร.บ. ยา และยาที่จัดเป็นอันตรายหรือยาควบคุมพิเศษมักห้ามโฆษณาเรเรดทั่วไป หรือตามกฎหมายไทยการโฆษณาขายยาต้องได้รับอนุญาตก่อนเสมอ แต่ยาบางกลุ่มห้ามโฆษณาต่อผู้ป่วยโดยตรง (ในกรณีนี้ตามกฎหมายยา Simvastatin จัดเป็นยาควบคุมพิเศษ/ยาอันตรายที่ห้ามโฆษณาเรี่ยราด หรือตามตัวเลือกข้อสอบข้อนี้ตอบ ไม่สามารถโฆษณาได้)
🔍 ข้ออื่นผิดเพราะอะไร:
• ข้อ ก. (สามารถโฆษณากับผู้ประกอบโรคศิลป์ โดยไม่ต้องขออนุญาต): สามารถโฆษณากับผู้ประกอบโรคศิลป์ โดยไม่ต้องขออนุญาต ไม่ตรงกับข้อบ่งใช้หรือกลไกการออกฤทธิ์ที่ถูกต้องตาม พ.ร.บ. ยา พ.ศ. 2510 / พ.ร.บ. วิชาชีพเภสัชกรรม พ.ศ. 2537
• ข้อ ค. (สามารถโฆษณากับแพทย์์เฉพาะทางเท่านั้น โดยไม่ต้องขออนุญาตก่อน): สามารถโฆษณากับแพทย์์เฉพาะทางเท่านั้น โดยไม่ต้องขออนุญาตก่อน ไม่ตรงกับข้อบ่งใช้หรือกลไกการออกฤทธิ์ที่ถูกต้องตาม พ.ร.บ. ยา พ.ศ. 2510 / พ.ร.บ. วิชาชีพเภสัชกรรม พ.ศ. 2537
• ข้อ ง. (สามารถโฆษณากับแพทย์์เฉพาะทางเท่านั้น โดยต้องขออนุญาตญาติก่อน): สามารถโฆษณากับแพทย์์เฉพาะทางเท่านั้น โดยต้องขออนุญาตญาติก่อน ไม่ตรงกับข้อบ่งใช้หรือกลไกการออกฤทธิ์ที่ถูกต้องตาม พ.ร.บ. ยา พ.ศ. 2510 / พ.ร.บ. วิชาชีพเภสัชกรรม พ.ศ. 2537
• ข้อ จ. (ไม่สามารถโฆษณาได้): ไม่สามารถโฆษณาได้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 s="100" t="n"/>
      <c r="L16" s="88" t="inlineStr">
        <is>
          <t>พ.ร.บ. ยา พ.ศ. 2510</t>
        </is>
      </c>
      <c r="M16" s="100" t="inlineStr">
        <is>
          <t>SAP</t>
        </is>
      </c>
      <c r="N16" s="88" t="inlineStr">
        <is>
          <t>ข้อ 19 Pharma Plus เล่มม่วง (เฉลยข้อ ข)</t>
        </is>
      </c>
      <c r="O16" s="100" t="inlineStr">
        <is>
          <t>Mock</t>
        </is>
      </c>
      <c r="P16" s="100" t="inlineStr">
        <is>
          <t>Pharma Plus เล่มม่วง</t>
        </is>
      </c>
      <c r="Q16" s="100" t="n"/>
    </row>
    <row r="17" ht="13.2" customHeight="1" s="49">
      <c r="A17" s="100" t="n">
        <v>20</v>
      </c>
      <c r="B17" s="88" t="inlineStr">
        <is>
          <t>ในการศึกษาความเหมาะสมในการให้วัคซีนชนิดหนึ่งว่าสมควรทำการศึกษาทั้งในด้านต้นทุน ค่าใช้จ่ายที่จะเกิดขึ้น และผลได้ในรูปอัตราประโยชน์ ในเรื่องการให้และไม่ให้วัคซีน การศึกษาดังกล่าว เรียกว่า</t>
        </is>
      </c>
      <c r="C17" s="100" t="n"/>
      <c r="D17" s="88" t="inlineStr">
        <is>
          <t>Cost minimization analysis</t>
        </is>
      </c>
      <c r="E17" s="88" t="inlineStr">
        <is>
          <t>Cost effectiveness analysis</t>
        </is>
      </c>
      <c r="F17" s="88" t="inlineStr">
        <is>
          <t>Cost benefits analysis</t>
        </is>
      </c>
      <c r="G17" s="88" t="inlineStr">
        <is>
          <t>Cost utility analysis</t>
        </is>
      </c>
      <c r="H17" s="88" t="inlineStr">
        <is>
          <t>Cost outcome description</t>
        </is>
      </c>
      <c r="I17" s="100" t="n">
        <v>4</v>
      </c>
      <c r="J17" s="88" t="inlineStr">
        <is>
          <t>✅ คำตอบที่ถูกต้อง: ข้อ ง. Cost utility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analysis 💡 คำอธิบายและข้อกำหนดทางกฎหมาย:
💡 คำอธิบายและข้อกำหนดทางกฎหมาย:
หากต้นทุนวัดเป็นตัวเงิน และผลลัพธ์หรือประโยชน์ที่ได้วัดออกมาเป็นรูปตัวเงินเช่นเดียวกัน (เช่น การคำนวณมูลค่าของโรคที่ป้องกันได้เทียบกับต้นทุนวัคซีน) จะจัดเป็นการศึกษาแบบ Cost-Benefit Analysis (CBA)
🔍 ข้ออื่นผิดเพราะอะไร:
• ข้อ ก. (Cost minimization analysis): Cost minimization analysis ไม่ตรงกับข้อบ่งใช้หรือกลไกการออกฤทธิ์ที่ถูกต้องตาม พ.ร.บ. ยา พ.ศ. 2510 / พ.ร.บ. วิชาชีพเภสัชกรรม พ.ศ. 2537
• ข้อ ข. (Cost effectiveness analysis): Cost effectiveness analysis ไม่ตรงกับข้อบ่งใช้หรือกลไกการออกฤทธิ์ที่ถูกต้องตาม พ.ร.บ. ยา พ.ศ. 2510 / พ.ร.บ. วิชาชีพเภสัชกรรม พ.ศ. 2537
• ข้อ ค. (Cost benefits analysis): Cost benefits analysis ไม่ตรงกับข้อบ่งใช้หรือกลไกการออกฤทธิ์ที่ถูกต้องตาม พ.ร.บ. ยา พ.ศ. 2510 / พ.ร.บ. วิชาชีพเภสัชกรรม พ.ศ. 2537
• ข้อ จ. (Cost outcome description): Cost outcome description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 s="100" t="n"/>
      <c r="L17" s="88" t="inlineStr">
        <is>
          <t>พ.ร.บ. ยา พ.ศ. 2510</t>
        </is>
      </c>
      <c r="M17" s="100" t="inlineStr">
        <is>
          <t>SAP</t>
        </is>
      </c>
      <c r="N17" s="88" t="inlineStr">
        <is>
          <t>ข้อ 20 Pharma Plus เล่มม่วง (เฉลยข้อ ง)</t>
        </is>
      </c>
      <c r="O17" s="100" t="inlineStr">
        <is>
          <t>Mock</t>
        </is>
      </c>
      <c r="P17" s="100" t="inlineStr">
        <is>
          <t>Pharma Plus เล่มม่วง</t>
        </is>
      </c>
      <c r="Q17" s="100" t="n"/>
    </row>
    <row r="18" ht="13.2" customHeight="1" s="49">
      <c r="A18" s="100" t="n">
        <v>21</v>
      </c>
      <c r="B18" s="88" t="inlineStr">
        <is>
          <t>แพทย์์สั่งจ่ายยาสระผมชนิดหนึ่ง มีลักษณะเป็นขวดพลาสติกสีน้ำตาล ท่านพบว่าที่ฉลากมีข้อความ Reg. no. 2C802/45 ข้อความนี้มีความหมายว่าอย่างไร</t>
        </is>
      </c>
      <c r="C18" s="100" t="n"/>
      <c r="D18" s="88" t="inlineStr">
        <is>
          <t>ยานี้ผลิตในประเทศไทย ได้รับอนุญาตทะเบียนยาในปี พ.ศ.2545</t>
        </is>
      </c>
      <c r="E18" s="88" t="inlineStr">
        <is>
          <t>ยานี้ผลิตในประเทศไทย เมื่อวันที่ 8 ก.พ. 2545</t>
        </is>
      </c>
      <c r="F18" s="88" t="inlineStr">
        <is>
          <t>ยานี้ผลิตในประเทศไทยและจะหมดอายุในวันที่ 8 ก.พ. 2545</t>
        </is>
      </c>
      <c r="G18" s="88" t="inlineStr">
        <is>
          <t>ยานำเข้ามาจากต่างประเทศ ได้รับอนุญาตทะเบียนยาในปี พ.ศ.2545</t>
        </is>
      </c>
      <c r="H18" s="88" t="inlineStr">
        <is>
          <t>ยานำเข้ามาจากต่างประเทศ และผลิตเมื่อวันที่ 8 ก.พ. 2545</t>
        </is>
      </c>
      <c r="I18" s="100" t="n">
        <v>4</v>
      </c>
      <c r="J18" s="88" t="inlineStr">
        <is>
          <t>✅ คำตอบที่ถูกต้อง: ข้อ ง. ยานำเข้ามาจากต่างประเทศ ได้รับอนุญาตทะเบียนยาในปี พ.ศ.2545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ยานำเข้ามาจากต่างประเทศ ได้รับอนุญาตทะเบียนยาในปี พ.ศ.2545 💡 คำอธิบายและข้อกำหนดทางกฎหมาย:
💡 คำอธิบายและข้อกำหนดทางกฎหมาย:
เลขทะเบียนตำรับยา (Reg. no.) ในประเทศไทย เช่น 2C802/45 ตัวเลขหน้าแสดงประเภทของยา (1=ยาแผนปัจจุบันผลิตในประเทศ, 2=ยาแผนปัจจุบันนำเข้า) อักษรตัวกลางบอกหมวดหมู่ยา และเลขท้ายสองตัวหลัง (เช่น /45) หมายถึงปี พ.ศ. ที่ได้รับอนุมัติทะเบียนยา (พ.ศ. 2545)
🔍 ข้ออื่นผิดเพราะอะไร:
• ข้อ ก. (ยานี้ผลิตในประเทศไทย ได้รับอนุญาตทะเบียนยาในปี พ.ศ.2545): ยานี้ผลิตในประเทศไทย ได้รับอนุญาตทะเบียนยาในปี พ.ศ.2545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2545): ยานี้ผลิตในประเทศไทย เมื่อวันที่ 8 ก.พ. 2545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(ยานี้ผลิตในประเทศไทยและจะหมดอายุในวันที่ 8 ก.พ. 2545): ยานี้ผลิตในประเทศไทยและจะหมดอายุในวันที่ 8 ก.พ. 2545 ไม่ตรงกับข้อบ่งใช้หรือกลไกการออกฤทธิ์ที่ถูกต้องตาม พ.ร.บ. ยา พ.ศ. 2510 / พ.ร.บ. วิชาชีพเภสัชกรรม พ.ศ. 2537
• ข้อ จ. (ยานำเข้ามาจากต่างประเทศ และผลิตเมื่อวันที่ 8 ก.พ. 2545): ยานำเข้ามาจากต่างประเทศ และผลิตเมื่อวันที่ 8 ก.พ.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 s="100" t="n"/>
      <c r="L18" s="88" t="inlineStr">
        <is>
          <t>พ.ร.บ. ยา พ.ศ. 2510</t>
        </is>
      </c>
      <c r="M18" s="100" t="inlineStr">
        <is>
          <t>SAP</t>
        </is>
      </c>
      <c r="N18" s="88" t="inlineStr">
        <is>
          <t>ข้อ 21 Pharma Plus เล่มม่วง (เฉลยข้อ ง)</t>
        </is>
      </c>
      <c r="O18" s="100" t="inlineStr">
        <is>
          <t>Mock</t>
        </is>
      </c>
      <c r="P18" s="100" t="inlineStr">
        <is>
          <t>Pharma Plus เล่มม่วง</t>
        </is>
      </c>
      <c r="Q18" s="100" t="n"/>
    </row>
    <row r="19" ht="13.2" customHeight="1" s="49">
      <c r="A19" s="100" t="n">
        <v>22</v>
      </c>
      <c r="B19" s="88" t="inlineStr">
        <is>
          <t>ยาทาครีม isotretinoin 0.05% จัดเป็นยาประเภทใดตามพ.ร.บ.ยา</t>
        </is>
      </c>
      <c r="C19" s="100" t="n"/>
      <c r="D19" s="88" t="inlineStr">
        <is>
          <t>ยาใช้ภายนอกที่ไม่ใช่ยาอันตราย</t>
        </is>
      </c>
      <c r="E19" s="88" t="inlineStr">
        <is>
          <t>ยาใช้ภายนอกและยาอันตราย</t>
        </is>
      </c>
      <c r="F19" s="88" t="inlineStr">
        <is>
          <t>ยาใช้ภายนอกและยาควบคุมพิเศษ</t>
        </is>
      </c>
      <c r="G19" s="88" t="inlineStr">
        <is>
          <t>ยาใช้เฉพาะที่และยาอันตราย</t>
        </is>
      </c>
      <c r="H19" s="88" t="inlineStr">
        <is>
          <t>ยาใช้เฉพาะที่และยาควบคุมพิเศษ</t>
        </is>
      </c>
      <c r="I19" s="100" t="n">
        <v>2</v>
      </c>
      <c r="J19" s="88" t="inlineStr">
        <is>
          <t>✅ คำตอบที่ถูกต้อง: ข้อ ข. ยาใช้ภายนอกและยาอันตราย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ยาใช้ภายนอกและยาอันตราย 💡 คำอธิบายและข้อกำหนดทางกฎหมาย:
💡 คำอธิบายและข้อกำหนดทางกฎหมาย:
Isotretinoin ชนิดทาภายนอก จัดเป็นยาควบคุมพิเศษ เนื่องจากมีผลข้างเคียงสูงและอาจทำให้เกิดความพิการในทารกในครรภ์ได้ (Teratogenicity) ต้องสั่งจ่ายโดยแพทย์์เท่านั้น และจัดเป็นยาใช้ภายนอก (หรือยาใช้เฉพาะที่)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 s="100" t="n"/>
      <c r="L19" s="88" t="inlineStr">
        <is>
          <t>พ.ร.บ. ยา พ.ศ. 2510</t>
        </is>
      </c>
      <c r="M19" s="100" t="inlineStr">
        <is>
          <t>SAP</t>
        </is>
      </c>
      <c r="N19" s="88" t="inlineStr">
        <is>
          <t>ข้อ 22 Pharma Plus เล่มม่วง (เฉลยข้อ ข)</t>
        </is>
      </c>
      <c r="O19" s="100" t="inlineStr">
        <is>
          <t>Mock</t>
        </is>
      </c>
      <c r="P19" s="100" t="inlineStr">
        <is>
          <t>Pharma Plus เล่มม่วง</t>
        </is>
      </c>
      <c r="Q19" s="100" t="n"/>
    </row>
    <row r="20" ht="13.2" customHeight="1" s="49">
      <c r="A20" s="100" t="n">
        <v>23</v>
      </c>
      <c r="B20" s="88" t="inlineStr">
        <is>
          <t>Baby aspirin จัดเป็นยาประเภทใด</t>
        </is>
      </c>
      <c r="C20" s="100" t="n"/>
      <c r="D20" s="88" t="inlineStr">
        <is>
          <t>ยาสามัญประจำบ้าน</t>
        </is>
      </c>
      <c r="E20" s="88" t="inlineStr">
        <is>
          <t>ยาควบคุมพิเศษ</t>
        </is>
      </c>
      <c r="F20" s="88" t="inlineStr">
        <is>
          <t>ยาอันตราย</t>
        </is>
      </c>
      <c r="G20" s="88" t="inlineStr">
        <is>
          <t>ยาเสพติดให้โทษ</t>
        </is>
      </c>
      <c r="H20" s="88" t="inlineStr">
        <is>
          <t>วัตถุออกฤทธิ์ต่อจิตประสาท</t>
        </is>
      </c>
      <c r="I20" s="100" t="n">
        <v>2</v>
      </c>
      <c r="J20" s="88"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Aspirin (รวมถึงขนาดต่ำหรือ Baby aspirin) จัดเป็นยาอันตรายตามพระราชบัญญัติยา ไม่ใช่ยาสามัญประจำบ้าน เนื่องจากมีข้อควรระวังและผลข้างเคียงสูง เช่น เลือดออกในทางเดินอาหาร และความเสี่ยงในการเกิด Reye's syndrome ในเด็ก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ข้อ จ.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 s="100" t="n"/>
      <c r="L20" s="88" t="inlineStr">
        <is>
          <t>พ.ร.บ. ยา พ.ศ. 2510</t>
        </is>
      </c>
      <c r="M20" s="100" t="inlineStr">
        <is>
          <t>SAP</t>
        </is>
      </c>
      <c r="N20" s="88" t="inlineStr">
        <is>
          <t>ข้อ 23 Pharma Plus เล่มม่วง (เฉลยข้อ ข)</t>
        </is>
      </c>
      <c r="O20" s="100" t="inlineStr">
        <is>
          <t>Mock</t>
        </is>
      </c>
      <c r="P20" s="100" t="inlineStr">
        <is>
          <t>Pharma Plus เล่มม่วง</t>
        </is>
      </c>
      <c r="Q20" s="100" t="n"/>
    </row>
    <row r="21" ht="13.2" customHeight="1" s="49">
      <c r="A21" s="100" t="n">
        <v>24</v>
      </c>
      <c r="B21" s="88" t="inlineStr">
        <is>
          <t>ผู้ป่วยได้รับยาชนิดหนึ่งจากร้านยา แต่คราวนี้ผู้ป่วยมีอาการรุนแรงจนเสียชีวิต เภสัชกรไม่ได้ถามข้อมูลการแพ้ยาและโรคประจำตัวของผู้ป่วย เภสัชกรมีความผิดอย่างไร
เภสัชกรมีความผิดอย่างไร</t>
        </is>
      </c>
      <c r="C21" s="100" t="n"/>
      <c r="D21" s="88" t="inlineStr">
        <is>
          <t>ผิดจรรยาบรรณแห่งวิชาชีพ</t>
        </is>
      </c>
      <c r="E21" s="88" t="inlineStr">
        <is>
          <t>ผิดกฎหมายยา</t>
        </is>
      </c>
      <c r="F21" s="88" t="inlineStr">
        <is>
          <t>ละเมิดสิทธิ์ของผู้ป่วย</t>
        </is>
      </c>
      <c r="G21" s="88" t="inlineStr">
        <is>
          <t>ผิดข้อบังคับสภาว่าด้วยข้อจำกัดและเงื่อนไขการปฏิบัติหน้าที่</t>
        </is>
      </c>
      <c r="H21" s="88" t="inlineStr">
        <is>
          <t>ไม่ทำตามประกาศเรื่องการเลือกสรร</t>
        </is>
      </c>
      <c r="I21" s="100" t="n">
        <v>1</v>
      </c>
      <c r="J21" s="88" t="inlineStr">
        <is>
          <t>✅ คำตอบที่ถูกต้อง: ข้อ ก. ผิดจรรยาบรรณแห่งวิชาชีพ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ผิดจรรยาบรรณแห่งวิชาชีพ 💡 คำอธิบายและข้อกำหนดทางกฎหมาย:
💡 คำอธิบายและข้อกำหนดทางกฎหมาย:
การไม่ซักประวัติการแพ้ยาและโรคประจำตัวถือเป็นการละเลยมาตรฐานการปฏิบัติงานทางวิชาชีพที่นำไปสู่ความเสี่ยงต่อผู้ป่วย ผิดต่อข้อบังคับสภาเภสัชกรรมว่าด้วยข้อจำกัดและเงื่อนไขการปฏิบัติหน้าที่ของผู้ประกอบวิชาชีพเภสัชกรรม
🔍 ข้ออื่นผิดเพราะอะไร:
• ข้อ ข. (ผิดกฎหมายยา): ผิดกฎหมายยา ไม่ตรงกับข้อบ่งใช้หรือกลไกการออกฤทธิ์ที่ถูกต้องตาม พ.ร.บ. ยา พ.ศ. 2510 / พ.ร.บ. วิชาชีพเภสัชกรรม พ.ศ. 2537
• ข้อ ค. (ละเมิดสิทธิ์ของผู้ป่วย): ละเมิดสิทธิ์ของผู้ป่วย ไม่ตรงกับข้อบ่งใช้หรือกลไกการออกฤทธิ์ที่ถูกต้องตาม พ.ร.บ. ยา พ.ศ. 2510 / พ.ร.บ. วิชาชีพเภสัชกรรม พ.ศ. 2537
• ข้อ ง. (ผิดข้อบังคับสภาว่าด้วยข้อจำกัดและเงื่อนไขการปฏิบัติหน้าที่): ผิดข้อบังคับสภาว่าด้วยข้อจำกัดและเงื่อนไขการปฏิบัติหน้าที่ ไม่ตรงกับข้อบ่งใช้หรือกลไกการออกฤทธิ์ที่ถูกต้องตาม พ.ร.บ. ยา พ.ศ. 2510 / พ.ร.บ. วิชาชีพเภสัชกรรม พ.ศ. 2537
• ข้อ จ. (ไม่ทำตามประกาศเรื่องการเลือกสรร): ไม่ทำตามประกาศเรื่องการเลือกสรร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 s="100" t="n"/>
      <c r="L21" s="88" t="inlineStr">
        <is>
          <t>พ.ร.บ. ยา พ.ศ. 2510</t>
        </is>
      </c>
      <c r="M21" s="100" t="inlineStr">
        <is>
          <t>SAP</t>
        </is>
      </c>
      <c r="N21" s="88" t="inlineStr">
        <is>
          <t>ข้อ 24 Pharma Plus เล่มม่วง (เฉลยข้อ ก)</t>
        </is>
      </c>
      <c r="O21" s="100" t="inlineStr">
        <is>
          <t>Mock</t>
        </is>
      </c>
      <c r="P21" s="100" t="inlineStr">
        <is>
          <t>Pharma Plus เล่มม่วง</t>
        </is>
      </c>
      <c r="Q21" s="100" t="n"/>
    </row>
    <row r="22" ht="13.2" customHeight="1" s="49">
      <c r="A22" s="100" t="n">
        <v>25</v>
      </c>
      <c r="B22" s="88" t="inlineStr">
        <is>
          <t>ข้อใดถูกต้องเกี่ยวกับยา fluoxetine</t>
        </is>
      </c>
      <c r="C22" s="100" t="n"/>
      <c r="D22" s="88" t="inlineStr">
        <is>
          <t>จัดอยู่ในประเภทยาอันตราย เภสัชกรสามารถจ่ายได้ในร้านยา</t>
        </is>
      </c>
      <c r="E22" s="88" t="inlineStr">
        <is>
          <t>จัดอยู่ในประเภทยาควบคุมพิเศษ เภสัชกรไม่สามารถจ่ายได้</t>
        </is>
      </c>
      <c r="F22" s="88" t="inlineStr">
        <is>
          <t>จัดอยู่ในประเภทยาอันตราย จ่ายได้ในเฉพาะโรงพยาบาล</t>
        </is>
      </c>
      <c r="G22" s="88" t="inlineStr">
        <is>
          <t>จัดอยู่ในประเภทยาเสพติดให้โทษประเภท 2 ต้องทำบัญชีรายงาน อย.</t>
        </is>
      </c>
      <c r="H22" s="88" t="inlineStr">
        <is>
          <t>จัดอยู่ในประเภทยาวัตถุออกฤทธิ์ต่อจิตประสาท</t>
        </is>
      </c>
      <c r="I22" s="100" t="n">
        <v>1</v>
      </c>
      <c r="J22" s="88" t="inlineStr">
        <is>
          <t>✅ คำตอบที่ถูกต้อง: ข้อ ก. จัดอยู่ในประเภทยาอันตราย เภสัชกรสามารถจ่ายได้ในร้านยา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จัดเป็นวัตถุออกฤทธิ์ต่อจิตประสาทในประเภท 4 (ตามประกาศปัจจุบัน) หรือยาอันตรายในบริบทข้อสอบเก่าบางข้อ แต่วัตถุประสงค์หลักคือการควบคุมการจ่ายยาตามกฎหมายวัตถุออกฤทธิ์
🔍 ข้ออื่นผิดเพราะอะไร:
• ข้อ ข. (จัดอยู่ในประเภทยาควบคุมพิเศษ เภสัชกรไม่สามารถจ่ายได้):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(จัดอยู่ในประเภทยาอันตราย จ่ายได้ในเฉพาะโรงพยาบาล):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(จัดอยู่ในประเภทยาเสพติดให้โทษประเภท 2 ต้องทำบัญชีรายงาน อย.): จัดอยู่ในประเภทยาเสพติดให้โทษประเภท 2 ต้องทำบัญชีรายงาน อย. ไม่ตรงกับข้อบ่งใช้หรือกลไกการออกฤทธิ์ที่ถูกต้องตาม พ.ร.บ. ยา พ.ศ. 2510 / พ.ร.บ. วิชาชีพเภสัชกรรม พ.ศ. 2537
• ข้อ จ. (จัดอยู่ในประเภทยาวัตถุออกฤทธิ์ต่อจิตประสาท): จัดอยู่ในประเภทยาวัตถุออกฤทธิ์ต่อจิตประสาท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 s="100" t="n"/>
      <c r="L22" s="88" t="inlineStr">
        <is>
          <t>พ.ร.บ. ยาเสพติดให้โทษ &amp; วัตถุออกฤทธิ์</t>
        </is>
      </c>
      <c r="M22" s="100" t="inlineStr">
        <is>
          <t>SAP</t>
        </is>
      </c>
      <c r="N22" s="88" t="inlineStr">
        <is>
          <t>ข้อ 25 Pharma Plus เล่มม่วง (เฉลยข้อ ก)</t>
        </is>
      </c>
      <c r="O22" s="100" t="inlineStr">
        <is>
          <t>Mock</t>
        </is>
      </c>
      <c r="P22" s="100" t="inlineStr">
        <is>
          <t>Pharma Plus เล่มม่วง</t>
        </is>
      </c>
      <c r="Q22" s="100" t="n"/>
    </row>
    <row r="23" ht="13.2" customHeight="1" s="49">
      <c r="A23" s="100" t="n">
        <v>26</v>
      </c>
      <c r="B23" s="88" t="inlineStr">
        <is>
          <t>ยาที่ใช้ในการรักษาโรคหืดชนิดใด ซึ่งตามกฎหมายจัดเป็นยาควบคุมพิเศษ</t>
        </is>
      </c>
      <c r="C23" s="100" t="n"/>
      <c r="D23" s="88" t="inlineStr">
        <is>
          <t>Turbutaline (2.5mg/tab)</t>
        </is>
      </c>
      <c r="E23" s="88" t="inlineStr">
        <is>
          <t>Prednisolone (5mg/tab)</t>
        </is>
      </c>
      <c r="F23" s="88" t="inlineStr">
        <is>
          <t>Inhaled fermoterol (4.5 mcg/dose)</t>
        </is>
      </c>
      <c r="G23" s="88" t="inlineStr">
        <is>
          <t>Inhaled beclomethasone</t>
        </is>
      </c>
      <c r="H23" s="88" t="inlineStr">
        <is>
          <t>Theophylline (200 mg sustained-release)</t>
        </is>
      </c>
      <c r="I23" s="100" t="n">
        <v>2</v>
      </c>
      <c r="J23" s="88" t="inlineStr">
        <is>
          <t>✅ คำตอบที่ถูกต้อง: ข้อ ข. Prednisolone (5mg/tab)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(5mg/tab) 💡 คำอธิบายและข้อกำหนดทางกฎหมาย:
💡 คำอธิบายและข้อกำหนดทางกฎหมาย:
ยาคอร์ติโคสเตียรอยด์ชนิดสูดพ่นขนาดสูง เช่น Inhaled beclomethasone (250 mcg/puff) จัดเป็นยาควบคุมพิเศษตามกฎหมายยาเพื่อป้องกันการใช้โดยไม่ได้รับคำแนะนำและการติดตามที่เหมาะสมจากแพทย์์
 เป็น intermediate-acting systemic corticosteroid ขนาดยอดนิยมสำหรับ immunosuppressive &amp; anti-inflammatory therapy ต้องระวัง Cushingoid, infection, osteoporosis, peptic ulcer
🔍 ข้ออื่นผิดเพราะอะไร:
• ข้อ ก. (Turbutaline (2.5mg/tab)): Turbutaline (2.5mg/tab) ไม่ตรงกับข้อบ่งใช้หรือกลไกการออกฤทธิ์ที่ถูกต้องตาม พ.ร.บ. ยา พ.ศ. 2510 / พ.ร.บ. วิชาชีพเภสัชกรรม พ.ศ. 2537
• ข้อ ค. (Inhaled fermoterol (4.5 mcg/dose)): Inhaled fermoterol (4.5 mcg/dose) ไม่ตรงกับข้อบ่งใช้หรือกลไกการออกฤทธิ์ที่ถูกต้องตาม พ.ร.บ. ยา พ.ศ. 2510 / พ.ร.บ. วิชาชีพเภสัชกรรม พ.ศ. 2537
• ข้อ ง. (Inhaled beclomethasone): Inhaled beclomethasone ไม่ตรงกับข้อบ่งใช้หรือกลไกการออกฤทธิ์ที่ถูกต้องตาม พ.ร.บ. ยา พ.ศ. 2510 / พ.ร.บ. วิชาชีพเภสัชกรรม พ.ศ. 2537
• ข้อ จ. (Theophylline (200 mg sustained-release)): มี narrow therapeutic window (target 5-15 mcg/mL) และ ADR สูง (ใจสั่น คลื่นไส้ ชัก หัวใจเต้นผิดจังหวะ) CPG จึงจัดเป็นเพียงทางเลือกท้ายๆ (alternative)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100" t="n"/>
      <c r="L23" s="88" t="inlineStr">
        <is>
          <t>พ.ร.บ. ยา พ.ศ. 2510</t>
        </is>
      </c>
      <c r="M23" s="100" t="inlineStr">
        <is>
          <t>SAP</t>
        </is>
      </c>
      <c r="N23" s="88" t="inlineStr">
        <is>
          <t>ข้อ 26 Pharma Plus เล่มม่วง (เฉลยข้อ ข)</t>
        </is>
      </c>
      <c r="O23" s="100" t="inlineStr">
        <is>
          <t>Mock</t>
        </is>
      </c>
      <c r="P23" s="100" t="inlineStr">
        <is>
          <t>Pharma Plus เล่มม่วง</t>
        </is>
      </c>
      <c r="Q23" s="100" t="n"/>
    </row>
    <row r="24" ht="13.2" customHeight="1" s="49">
      <c r="A24" s="100" t="n">
        <v>27</v>
      </c>
      <c r="B24" s="88" t="inlineStr">
        <is>
          <t>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
ทำไมยานี้จึงไม่มีจำหน่ายในร้านยา</t>
        </is>
      </c>
      <c r="C24" s="100" t="n"/>
      <c r="D24" s="88" t="inlineStr">
        <is>
          <t>เนื่องจากจัดเป็นยาควบคุมพิเศษ</t>
        </is>
      </c>
      <c r="E24" s="88" t="inlineStr">
        <is>
          <t>เนื่องจากจัดเป็นยาที่ลงทะเบียนแบบมีเงื่อนไขต้องติดตามการใช้ในโรงพยาบาล</t>
        </is>
      </c>
      <c r="F24" s="88" t="inlineStr">
        <is>
          <t>เนื่องจากจัดเป็นยาเสพติดให้โทษ ประเภทที่ 2</t>
        </is>
      </c>
      <c r="G24" s="88" t="inlineStr">
        <is>
          <t>เนื่องจากจัดเป็นวัตถุออกฤทธิ์ต่อจิตประสาทประเภทที่ 2</t>
        </is>
      </c>
      <c r="H24" s="88" t="inlineStr">
        <is>
          <t>เนื่องจากจัดเป็นยาอันตราย</t>
        </is>
      </c>
      <c r="I24" s="100" t="n">
        <v>4</v>
      </c>
      <c r="J24" s="88" t="inlineStr">
        <is>
          <t>✅ คำตอบที่ถูกต้อง: ข้อ ง. เนื่องจากจัดเป็นวัตถุออกฤทธิ์ต่อจิตประสาทประเภทที่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เนื่องจากจัดเป็นวัตถุออกฤทธิ์ต่อจิตประสาทประเภทที่ 2 💡 คำอธิบายและข้อกำหนดทางกฎหมาย:
💡 คำอธิบายและข้อกำหนดทางกฎหมาย:
Pseudoephedrine ถูกยกระดับเป็นวัตถุออกฤทธิ์ต่อจิตประสาทประเภท 2 และห้ามมิให้ร้านขายยาทั่วไปจำหน่ายเด็ดขาด (จำหน่ายได้เฉพาะสถานพยาบาลของรัฐและโรงพยาบาลตามเงื่อนไขกระทรวงสาธารณสุขเพื่อป้องกันการนำไปสกัดเป็นยาเสพติด)
🔍 ข้ออื่นผิดเพราะอะไร:
• ข้อ ก. (เนื่องจากจัดเป็นยาควบคุมพิเศษ):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(เนื่องจากจัดเป็นยาที่ลงทะเบียนแบบมีเงื่อนไขต้องติดตามการใช้ในโรงพยาบาล): เนื่องจากจัดเป็นยาที่ลงทะเบียนแบบมีเงื่อนไขต้องติดตามการใช้ในโรงพยาบาล ไม่ตรงกับข้อบ่งใช้หรือกลไกการออกฤทธิ์ที่ถูกต้องตาม พ.ร.บ. ยา พ.ศ. 2510 / พ.ร.บ. วิชาชีพเภสัชกรรม พ.ศ. 2537
• ข้อ ค. (เนื่องจากจัดเป็นยาเสพติดให้โทษ ประเภทที่ 2): เนื่องจากจัดเป็นยาเสพติดให้โทษ ประเภทที่ 2 ไม่ตรงกับข้อบ่งใช้หรือกลไกการออกฤทธิ์ที่ถูกต้องตาม พ.ร.บ. ยา พ.ศ. 2510 / พ.ร.บ. วิชาชีพเภสัชกรรม พ.ศ. 2537
• ข้อ จ. (เนื่องจากจัดเป็นยาอันตราย):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100" t="n"/>
      <c r="L24" s="88" t="inlineStr">
        <is>
          <t>พ.ร.บ. ยา พ.ศ. 2510</t>
        </is>
      </c>
      <c r="M24" s="100" t="inlineStr">
        <is>
          <t>SAP</t>
        </is>
      </c>
      <c r="N24" s="88" t="inlineStr">
        <is>
          <t>ข้อ 27 Pharma Plus เล่มม่วง (เฉลยข้อ ง)</t>
        </is>
      </c>
      <c r="O24" s="100" t="inlineStr">
        <is>
          <t>Mock</t>
        </is>
      </c>
      <c r="P24" s="100" t="inlineStr">
        <is>
          <t>Pharma Plus เล่มม่วง</t>
        </is>
      </c>
      <c r="Q24" s="100" t="n"/>
    </row>
    <row r="25" ht="13.2" customHeight="1" s="49">
      <c r="A25" s="100" t="n">
        <v>28</v>
      </c>
      <c r="B25" s="88" t="inlineStr">
        <is>
          <t>ผู้ป่วยเริ่มมีอาการไอแห้งๆ จึงไปซื้อยาที่ร้านขายยา อยากทราบว่า ยาใดซื้อได้ในร้านยาแผนปัจจุบัน (ขย. 1)
ยาใดซื้อได้ในร้านยาแผนปัจจุบัน (ขย. 1)</t>
        </is>
      </c>
      <c r="C25" s="100" t="n"/>
      <c r="D25" s="88" t="inlineStr">
        <is>
          <t>ยาแก้ไอ้น้ำดำ องค์การเภสัช ขนาด 60 ml</t>
        </is>
      </c>
      <c r="E25" s="88" t="inlineStr">
        <is>
          <t>ยาแก้ไอ้น้ำดำ องค์การเภสัช ขนาด 120 ml</t>
        </is>
      </c>
      <c r="F25" s="88" t="inlineStr">
        <is>
          <t>Cofeed (Diphenhydramine and ammonium chloride)</t>
        </is>
      </c>
      <c r="G25" s="88" t="inlineStr">
        <is>
          <t>Terco-D (Dextromethorphan and terpin hydrate)</t>
        </is>
      </c>
      <c r="H25" s="88" t="inlineStr">
        <is>
          <t>Godipect (Codeine phosphate and glycerylguaicolate)</t>
        </is>
      </c>
      <c r="I25" s="100" t="n">
        <v>1</v>
      </c>
      <c r="J25" s="88" t="inlineStr">
        <is>
          <t>✅ คำตอบที่ถูกต้อง: ข้อ ก. ยาแก้ไอ้น้ำดำ องค์การเภสัช ขนาด 60 ml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ยาแก้ไอ้น้ำดำ องค์การเภสัช ขนาด 60 ml 💡 คำอธิบายและข้อกำหนดทางกฎหมาย:
💡 คำอธิบายและข้อกำหนดทางกฎหมาย:
ยาแก้ไอผสมโคดีอีน (เช่น Godipect) จัดเป็นยาอันตรายหรือยาเสพติดให้โทษประเภทที่ 3 ตามกฎหมาย ซึ่งในร้านขายยาแผนปัจจุบัน (ขย.1) มีข้อจำกัดและเงื่อนไขในการจ่าย สำหรับ Terco-D มีส่วนผสมของ Dextromethorphan (ยาอันตราย) ที่ควบคุมปริมาณการจำหน่าย ส่วนยาแก้ไอผสมแอมโมเนียและไดเฟนไฮดรามีน (Cofeed) หรือน้ำดำขนาดใหญ่/เล็ก มีกฎเกณฑ์การควบคุมปริมาณตามประกาศกระทรวงสาธารณสุข ข้อนี้พิจารณาจากขอบเขตการจ่ายยาต้านการไอในร้านยา
🔍 ข้ออื่นผิดเพราะอะไร:
• ข้อ ข. (ยาแก้ไอ้น้ำดำ องค์การเภสัช ขนาด 120 ml): ยาแก้ไอ้น้ำดำ องค์การเภสัช ขนาด 120 ml ไม่ตรงกับข้อบ่งใช้หรือกลไกการออกฤทธิ์ที่ถูกต้องตาม พ.ร.บ. ยา พ.ศ. 2510 / พ.ร.บ. วิชาชีพเภสัชกรรม พ.ศ. 2537
• ข้อ ค. (Cofeed (Diphenhydramine and ammonium chloride)): Cofeed (Diphenhydramine and ammonium chloride) ไม่ตรงกับข้อบ่งใช้หรือกลไกการออกฤทธิ์ที่ถูกต้องตาม พ.ร.บ. ยา พ.ศ. 2510 / พ.ร.บ. วิชาชีพเภสัชกรรม พ.ศ. 2537
• ข้อ ง. (Terco-D (Dextromethorphan and terpin hydrate)): Terco-D (Dextromethorphan and terpin hydrate) ไม่ตรงกับข้อบ่งใช้หรือกลไกการออกฤทธิ์ที่ถูกต้องตาม พ.ร.บ. ยา พ.ศ. 2510 / พ.ร.บ. วิชาชีพเภสัชกรรม พ.ศ. 2537
• ข้อ จ. (Godipect (Codeine phosphate and glycerylguaicolate)): Godipect (Codeine phosphate and glycerylguaicolate)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100" t="n"/>
      <c r="L25" s="88" t="inlineStr">
        <is>
          <t>พ.ร.บ. ยา พ.ศ. 2510</t>
        </is>
      </c>
      <c r="M25" s="100" t="inlineStr">
        <is>
          <t>SAP</t>
        </is>
      </c>
      <c r="N25" s="88" t="inlineStr">
        <is>
          <t>ข้อ 28 Pharma Plus เล่มม่วง (เฉลยข้อ ก ค ง)</t>
        </is>
      </c>
      <c r="O25" s="100" t="inlineStr">
        <is>
          <t>Mock</t>
        </is>
      </c>
      <c r="P25" s="100" t="inlineStr">
        <is>
          <t>Pharma Plus เล่มม่วง</t>
        </is>
      </c>
      <c r="Q25" s="100" t="n"/>
    </row>
    <row r="26" ht="13.2" customHeight="1" s="49">
      <c r="A26" s="100" t="n">
        <v>29</v>
      </c>
      <c r="B26" s="88" t="inlineStr">
        <is>
          <t>ตาม พ.ร.บ.ยา พ.ศ. 2510 ยารับประทานคุมกำเนิดอยู่ในข้อใด
ยารับประทานคุมกำเนิดอยู่ในข้อใด</t>
        </is>
      </c>
      <c r="C26" s="100" t="n"/>
      <c r="D26" s="88" t="inlineStr">
        <is>
          <t>ยาที่จ่ายตามใบสั่งแพทย์์เท่านั้น</t>
        </is>
      </c>
      <c r="E26" s="88" t="inlineStr">
        <is>
          <t>ยาที่จ่ายได้โดยเภสัชกร</t>
        </is>
      </c>
      <c r="F26" s="88" t="inlineStr">
        <is>
          <t>ยาที่จ่ายได้ในร้านยาแผนปัจจุบันบรรจุเสร็จ</t>
        </is>
      </c>
      <c r="G26" s="88" t="inlineStr">
        <is>
          <t>ยาประเภท over the counter (OTC)</t>
        </is>
      </c>
      <c r="H26" s="88" t="inlineStr">
        <is>
          <t>ยาควบคุมพิเศษ</t>
        </is>
      </c>
      <c r="I26" s="100" t="n">
        <v>2</v>
      </c>
      <c r="J26" s="88" t="inlineStr">
        <is>
          <t>✅ คำตอบที่ถูกต้อง: ข้อ ข. ยาที่จ่ายได้โดยเภสัชกร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ยาที่จ่ายได้โดยเภสัชกร 💡 คำอธิบายและข้อกำหนดทางกฎหมาย:
💡 คำอธิบายและข้อกำหนดทางกฎหมาย:
ยารับประทานคุมกำเนิดฮอร์โมนรวม (Oral Contraceptive Pills) ตามกฎหมายยาของประเทศไทย จัดเป็น 'ยาอันตราย' ซึ่งสามารถจำหน่ายได้ในร้านยาแผนปัจจุบันบรรจุเสร็จ โดยต้องส่งมอบโดยเภสัชกรชั้น 1 ตามพระราชบัญญัติยา พ.ศ. 2510
🔍 ข้ออื่นผิดเพราะอะไร:
• ข้อ ก. (ยาที่จ่ายตามใบสั่งแพทย์์เท่านั้น): ยาที่จ่ายตามใบสั่งแพทย์์เท่านั้น ไม่ตรงกับข้อบ่งใช้หรือกลไกการออกฤทธิ์ที่ถูกต้องตาม พ.ร.บ. ยา พ.ศ. 2510 / พ.ร.บ. วิชาชีพเภสัชกรรม พ.ศ. 2537
• ข้อ ค. (ยาที่จ่ายได้ในร้านยาแผนปัจจุบันบรรจุเสร็จ): ยาที่จ่ายได้ในร้านยาแผนปัจจุบันบรรจุเสร็จ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(ยาประเภท over the counter (OTC)): ยาประเภท over the counter (OTC)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100" t="n"/>
      <c r="L26" s="88" t="inlineStr">
        <is>
          <t>พ.ร.บ. ยา พ.ศ. 2510</t>
        </is>
      </c>
      <c r="M26" s="100" t="inlineStr">
        <is>
          <t>SAP</t>
        </is>
      </c>
      <c r="N26" s="88" t="inlineStr">
        <is>
          <t>ข้อ 29 Pharma Plus เล่มม่วง (เฉลยข้อ ข ค)</t>
        </is>
      </c>
      <c r="O26" s="100" t="inlineStr">
        <is>
          <t>Mock</t>
        </is>
      </c>
      <c r="P26" s="100" t="inlineStr">
        <is>
          <t>Pharma Plus เล่มม่วง</t>
        </is>
      </c>
      <c r="Q26" s="100" t="n"/>
    </row>
    <row r="27" ht="13.2" customHeight="1" s="49">
      <c r="A27" s="100" t="n">
        <v>32</v>
      </c>
      <c r="B27" s="88" t="inlineStr">
        <is>
          <t>ผู้ป่วยสงสัยว่ายา ibuprofen ที่ซื้อจากร้านยาเป็นยาปลอม จึงเอาให้เภสัชดู เมื่อตรวจสอบพบว่ายานี้ไม่ได้เป็นยาปลอม ดังนั้นยาต้องมีข้อมูลที่เป็นความจริงดังต่อไปนี้ ยกเว้นข้อใด
ยาต้องมีข้อมูลที่เป็นความจริงดังต่อไปนี้ ยกเว้นข้อใด</t>
        </is>
      </c>
      <c r="C27" s="100" t="n"/>
      <c r="D27" s="88" t="inlineStr">
        <is>
          <t>ชื่อยา</t>
        </is>
      </c>
      <c r="E27" s="88" t="inlineStr">
        <is>
          <t>สารออกฤทธิ์</t>
        </is>
      </c>
      <c r="F27" s="88" t="inlineStr">
        <is>
          <t>ที่ตั้งสถานที่ผลิตยา</t>
        </is>
      </c>
      <c r="G27" s="88" t="inlineStr">
        <is>
          <t>วันเดือนปีที่ยาสิ้นอายุ</t>
        </is>
      </c>
      <c r="H27" s="88" t="inlineStr">
        <is>
          <t>เลขที่ทะเบียนโฆษณายา</t>
        </is>
      </c>
      <c r="I27" s="100" t="n">
        <v>5</v>
      </c>
      <c r="J27" s="88" t="inlineStr">
        <is>
          <t>✅ คำตอบที่ถูกต้อง: ข้อ จ. เลขที่ทะเบียนโฆษณายา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เลขที่ทะเบียนโฆษณายา 💡 คำอธิบายและข้อกำหนดทางกฎหมาย:
💡 คำอธิบายและข้อกำหนดทางกฎหมาย:
ตาม พ.ร.บ. ยา ฉลากยาที่ถูกต้องจะต้องระบุชื่อยา สารออกฤทธิ์ ที่ตั้งสถานที่ผลิต และวันเดือนปีที่สิ้นอายุ ส่วน 'เลขที่ทะเบียนโฆษณายา' ไม่ใช่รายการบังคับที่ต้องแสดงบนฉลากยา (การโฆษณาต้องขออนุญาตแต่ฉลากยาแสดงเลขทะเบียนตำรับยา ไม่ใช่เลขที่ทะเบียนโฆษณา)
🔍 ข้ออื่นผิดเพราะอะไร:
• ข้อ ก. (ชื่อยา): ชื่อยา ไม่ตรงกับข้อบ่งใช้หรือกลไกการออกฤทธิ์ที่ถูกต้องตาม พ.ร.บ. ยา พ.ศ. 2510 / พ.ร.บ. วิชาชีพเภสัชกรรม พ.ศ. 2537
• ข้อ ข. (สารออกฤทธิ์): สารออกฤทธิ์ ไม่ตรงกับข้อบ่งใช้หรือกลไกการออกฤทธิ์ที่ถูกต้องตาม พ.ร.บ. ยา พ.ศ. 2510 / พ.ร.บ. วิชาชีพเภสัชกรรม พ.ศ. 2537
• ข้อ ค. (ที่ตั้งสถานที่ผลิตยา): ที่ตั้งสถานที่ผลิตยา ไม่ตรงกับข้อบ่งใช้หรือกลไกการออกฤทธิ์ที่ถูกต้องตาม พ.ร.บ. ยา พ.ศ. 2510 / พ.ร.บ. วิชาชีพเภสัชกรรม พ.ศ. 2537
• ข้อ ง. (วันเดือนปีที่ยาสิ้นอายุ): วันเดือนปีที่ยาสิ้นอายุ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100" t="n"/>
      <c r="L27" s="88" t="inlineStr">
        <is>
          <t>พ.ร.บ. ยา พ.ศ. 2510</t>
        </is>
      </c>
      <c r="M27" s="100" t="inlineStr">
        <is>
          <t>SAP</t>
        </is>
      </c>
      <c r="N27" s="88" t="inlineStr">
        <is>
          <t>ข้อ 32 Pharma Plus เล่มม่วง (เฉลยข้อ จ)</t>
        </is>
      </c>
      <c r="O27" s="100" t="inlineStr">
        <is>
          <t>Mock</t>
        </is>
      </c>
      <c r="P27" s="100" t="inlineStr">
        <is>
          <t>Pharma Plus เล่มม่วง</t>
        </is>
      </c>
      <c r="Q27" s="100" t="n"/>
    </row>
    <row r="28" ht="13.2" customHeight="1" s="49">
      <c r="A28" s="100" t="n">
        <v>33</v>
      </c>
      <c r="B28" s="88" t="inlineStr">
        <is>
          <t>ยาหยอดตากบฉลากแจ้งว่ามีปริมาณสารสำคัญ polymycin B sulfate 10,000 units/ml วันหมดอายุคือ 12/4/2548 แต่เมื่อวิเคราะห์พบว่า มีปริมาณเพียง 8,500 units/ml ยาดังกล่าว จัดเป็นยาประเภทใด
ยาดังกล่าว จัดเป็นยาประเภทใด</t>
        </is>
      </c>
      <c r="C28" s="100" t="n"/>
      <c r="D28" s="88" t="inlineStr">
        <is>
          <t>ยาปลอม</t>
        </is>
      </c>
      <c r="E28" s="88" t="inlineStr">
        <is>
          <t>ยาแปรสภาพ</t>
        </is>
      </c>
      <c r="F28" s="88" t="inlineStr">
        <is>
          <t>ยาผิดมาตรฐาน</t>
        </is>
      </c>
      <c r="G28" s="88" t="inlineStr">
        <is>
          <t>ยาเสื่อมคุณภาพ</t>
        </is>
      </c>
      <c r="H28" s="88" t="inlineStr">
        <is>
          <t>ยาเทียม</t>
        </is>
      </c>
      <c r="I28" s="100" t="n">
        <v>3</v>
      </c>
      <c r="J28" s="88" t="inlineStr">
        <is>
          <t>✅ คำตอบที่ถูกต้อง: ข้อ ค.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 พ.ร.บ. ยา พ.ศ. 2510 ยาที่มีปริมาณสารสำคัญน้อยกว่าหรือมากกว่าร้อยละของปริมาณที่กำหนดไว้ในตำรับยาที่ขึ้นทะเบียนไว้ (เช่น มีตัวยาสำคัญต่ำกว่าเกณฑ์มาตรฐานที่ยอมรับได้) จัดเป็น 'ยาผิดมาตรฐาน'
🔍 ข้ออื่นผิดเพราะอะไร:
• ข้อ ก. (ยาปลอม): ยาปลอม ไม่ตรงกับข้อบ่งใช้หรือกลไกการออกฤทธิ์ที่ถูกต้องตาม พ.ร.บ. ยา พ.ศ. 2510 / พ.ร.บ. วิชาชีพเภสัชกรรม พ.ศ. 2537
• ข้อ ข. (ยาแปรสภาพ): ยาแปรสภาพ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(ยาเทียม): ยาเทียม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100" t="n"/>
      <c r="L28" s="88" t="inlineStr">
        <is>
          <t>พ.ร.บ. ยา พ.ศ. 2510</t>
        </is>
      </c>
      <c r="M28" s="100" t="inlineStr">
        <is>
          <t>SAP</t>
        </is>
      </c>
      <c r="N28" s="88" t="inlineStr">
        <is>
          <t>ข้อ 33 Pharma Plus เล่มม่วง (เฉลยข้อ ค)</t>
        </is>
      </c>
      <c r="O28" s="100" t="inlineStr">
        <is>
          <t>Mock</t>
        </is>
      </c>
      <c r="P28" s="100" t="inlineStr">
        <is>
          <t>Pharma Plus เล่มม่วง</t>
        </is>
      </c>
      <c r="Q28" s="100" t="n"/>
    </row>
    <row r="29" ht="13.2" customHeight="1" s="49">
      <c r="A29" s="100" t="n">
        <v>34</v>
      </c>
      <c r="B29" s="88" t="inlineStr">
        <is>
          <t>หากเภสัชกรยังไม่ได้เป็นผู้ประกอบวิชาชีพเภสัชกรรม ข้อใดกล่าวถูกต้อง</t>
        </is>
      </c>
      <c r="C29" s="100" t="n"/>
      <c r="D29" s="88" t="inlineStr">
        <is>
          <t>เขาจะไม่สามารถพัฒนาตำรับ triamcinolone lotion นี้ขึ้นมาได้</t>
        </is>
      </c>
      <c r="E29" s="88" t="inlineStr">
        <is>
          <t>เขาจะไม่สามารถเป็นเจ้าของโรงงานผลิต triamcinolone lotion นี้ขึ้นมาได้</t>
        </is>
      </c>
      <c r="F29" s="88" t="inlineStr">
        <is>
          <t>เขาจะไม่สามารถระบุชื่อว่าเป็นผู้พัฒนา triamcinolone lotion ตำรับได้</t>
        </is>
      </c>
      <c r="G29" s="88" t="inlineStr">
        <is>
          <t>เขาจะไม่สามารถทำหน้าที่เป็นเภสัชกรควบคุมการผลิต triamcinolone lotion นี้ขึ้นมาได้</t>
        </is>
      </c>
      <c r="H29" s="88" t="inlineStr">
        <is>
          <t>เขาจะไม่สามารถทำหน้าที่เป็นผู้เดินเรื่องขึ้นทะเบียนตำรับนี้</t>
        </is>
      </c>
      <c r="I29" s="100" t="n">
        <v>4</v>
      </c>
      <c r="J29" s="88" t="inlineStr">
        <is>
          <t>✅ คำตอบที่ถูกต้อง: ข้อ ง. เขาจะไม่สามารถทำหน้าที่เป็นเภสัชกรควบคุมการผลิต triamcinolone lotion นี้ขึ้นมาได้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เขาจะไม่สามารถทำหน้าที่เป็นเภสัชกรควบคุมการผลิต triamcinolone lotion นี้ขึ้นมาได้ 💡 คำอธิบายและข้อกำหนดทางกฎหมาย:
💡 คำอธิบายและข้อกำหนดทางกฎหมาย:
ตาม พ.ร.บ. ยา เภสัชกรควบคุมการผลิต (ผู้มีหน้าที่ปฏิบัติการ) ในโรงงานผลิตยา ต้องเป็นผู้ได้รับใบประกอบวิชาชีพเภสัชกรรม หากยังไม่ได้เป็น จะไม่สามารถทำหน้าที่เป็นเภสัชกรควบคุมการผลิตได้
🔍 ข้ออื่นผิดเพราะอะไร:
• ข้อ ก. (เขาจะไม่สามารถพัฒนาตำรับ triamcinolone lotion นี้ขึ้นมาได้): เขาจะไม่สามารถพัฒนาตำรับ triamcinolone lotion นี้ขึ้นมาได้ ไม่ตรงกับข้อบ่งใช้หรือกลไกการออกฤทธิ์ที่ถูกต้องตาม พ.ร.บ. ยา พ.ศ. 2510 / พ.ร.บ. วิชาชีพเภสัชกรรม พ.ศ. 2537
• ข้อ ข. (เขาจะไม่สามารถเป็นเจ้าของโรงงานผลิต triamcinolone lotion นี้ขึ้นมาได้): เขาจะไม่สามารถเป็นเจ้าของโรงงานผลิต triamcinolone lotion นี้ขึ้นมาได้ ไม่ตรงกับข้อบ่งใช้หรือกลไกการออกฤทธิ์ที่ถูกต้องตาม พ.ร.บ. ยา พ.ศ. 2510 / พ.ร.บ. วิชาชีพเภสัชกรรม พ.ศ. 2537
• ข้อ ค. (เขาจะไม่สามารถระบุชื่อว่าเป็นผู้พัฒนา triamcinolone lotion ตำรับได้): เขาจะไม่สามารถระบุชื่อว่าเป็นผู้พัฒนา triamcinolone lotion ตำรับได้ ไม่ตรงกับข้อบ่งใช้หรือกลไกการออกฤทธิ์ที่ถูกต้องตาม พ.ร.บ. ยา พ.ศ. 2510 / พ.ร.บ. วิชาชีพเภสัชกรรม พ.ศ. 2537
• ข้อ จ. (เขาจะไม่สามารถทำหน้าที่เป็นผู้เดินเรื่องขึ้นทะเบียนตำรับนี้): เขาจะไม่สามารถทำหน้าที่เป็นผู้เดินเรื่องขึ้นทะเบียนตำรับนี้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100" t="n"/>
      <c r="L29" s="88" t="inlineStr">
        <is>
          <t>พ.ร.บ. ยา พ.ศ. 2510</t>
        </is>
      </c>
      <c r="M29" s="100" t="inlineStr">
        <is>
          <t>SAP</t>
        </is>
      </c>
      <c r="N29" s="88" t="inlineStr">
        <is>
          <t>ข้อ 34 Pharma Plus เล่มม่วง (เฉลยข้อ ง)</t>
        </is>
      </c>
      <c r="O29" s="100" t="inlineStr">
        <is>
          <t>Mock</t>
        </is>
      </c>
      <c r="P29" s="100" t="inlineStr">
        <is>
          <t>Pharma Plus เล่มม่วง</t>
        </is>
      </c>
      <c r="Q29" s="100" t="n"/>
    </row>
    <row r="30" ht="13.2" customHeight="1" s="49">
      <c r="A30" s="100" t="n">
        <v>35</v>
      </c>
      <c r="B30" s="88" t="inlineStr">
        <is>
          <t>เจ้าของโรงงานผลิต triamcinolone cream 0.1% จำหน่ายในขนาดบรรจุ 15 g จัดเป็นยาพวกใด</t>
        </is>
      </c>
      <c r="C30" s="100" t="n"/>
      <c r="D30" s="88" t="inlineStr">
        <is>
          <t>ยาอันตราย</t>
        </is>
      </c>
      <c r="E30" s="88" t="inlineStr">
        <is>
          <t>ยาควบคุมพิเศษ</t>
        </is>
      </c>
      <c r="F30" s="88" t="inlineStr">
        <is>
          <t>ยาสามัญประจำบ้าน</t>
        </is>
      </c>
      <c r="G30" s="88" t="inlineStr">
        <is>
          <t>ยาแผนปัจจุบันบรรจุเสร็จ</t>
        </is>
      </c>
      <c r="H30" s="88" t="inlineStr">
        <is>
          <t>ยาใช้ภายนอกที่ไม่ใช่ยาอันตราย</t>
        </is>
      </c>
      <c r="I30" s="100" t="n">
        <v>1</v>
      </c>
      <c r="J30" s="88"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Triamcinolone acetonide ชนิดทาภายนอก จัดเป็นยาอันตรายตามประกาศกระทรวงสาธารณสุข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จ.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100" t="n"/>
      <c r="L30" s="88" t="inlineStr">
        <is>
          <t>พ.ร.บ. ยา พ.ศ. 2510</t>
        </is>
      </c>
      <c r="M30" s="100" t="inlineStr">
        <is>
          <t>SAP</t>
        </is>
      </c>
      <c r="N30" s="88" t="inlineStr">
        <is>
          <t>ข้อ 35 Pharma Plus เล่มม่วง (เฉลยข้อ ก)</t>
        </is>
      </c>
      <c r="O30" s="100" t="inlineStr">
        <is>
          <t>Mock</t>
        </is>
      </c>
      <c r="P30" s="100" t="inlineStr">
        <is>
          <t>Pharma Plus เล่มม่วง</t>
        </is>
      </c>
      <c r="Q30" s="100" t="n"/>
    </row>
    <row r="31" ht="13.2" customHeight="1" s="49">
      <c r="A31" s="100" t="n">
        <v>36</v>
      </c>
      <c r="B31" s="88" t="inlineStr">
        <is>
          <t>ยาตาข้อใดต่อไปนี้ เป็นยาสามัญประจำบ้าน</t>
        </is>
      </c>
      <c r="C31" s="100" t="n"/>
      <c r="D31" s="88" t="inlineStr">
        <is>
          <t>Diclofenac ED</t>
        </is>
      </c>
      <c r="E31" s="88" t="inlineStr">
        <is>
          <t>Chloramphenicol eye ointment</t>
        </is>
      </c>
      <c r="F31" s="88" t="inlineStr">
        <is>
          <t>Timolol ED</t>
        </is>
      </c>
      <c r="G31" s="88" t="inlineStr">
        <is>
          <t>Dexamethasone ED</t>
        </is>
      </c>
      <c r="H31" s="88" t="inlineStr">
        <is>
          <t>Tetracycline eye ointment</t>
        </is>
      </c>
      <c r="I31" s="100" t="n">
        <v>1</v>
      </c>
      <c r="J31" s="88" t="inlineStr">
        <is>
          <t>✅ คำตอบที่ถูกต้อง: ข้อ ก. Diclofenac ED
💡 Background:
กฎหมายยาและจรรยาบรรณวิชาชีพมีขึ้นเพื่อคุ้มครองความปลอดภัยของผู้บริโภคตามมาตรฐาน Good Pharmacy Practice (GPP)
🎯 ทำไมข้อนี้ถึงถูก:
Diclofenac ED 💡 คำอธิบายและข้อกำหนดทางกฎหมาย:
💡 คำอธิบายและข้อกำหนดทางกฎหมาย:
ตามประกาศบัญชียาสามัญประจำบ้าน ยาหยอดตาหรือขี้ผึ้งป้ายตาที่เป็นยาสามัญประจำบ้านมักเป็นยาปฏิชีวนะพื้นฐาน เช่น Tetracycline eye ointment หรือ Chloramphenicol eye ointment (ต้องตรวจสอบตามประกาศปัจจุบัน แต่ตามข้อสอบมาตรฐาน Tetracycline/Chloramphenicol มักจัดอยู่ในกลุ่มนี้หรือยาอันตรายตามประกาศ)
🔍 ข้ออื่นผิดเพราะอะไร:
• ข้อ ข. (Chloramphenicol eye ointment): Chloramphenicol eye ointment ไม่ตรงกับข้อบ่งใช้หรือกลไกการออกฤทธิ์ที่ถูกต้องตาม พ.ร.บ. ยา พ.ศ. 2510 / พ.ร.บ. วิชาชีพเภสัชกรรม พ.ศ. 2537
• ข้อ ค. (Timolol ED): Timolol เป็น Non-selective beta-blocker ลด IOP โดยลด aqueous humor production มีข้อห้ามใน asthma, COPD, AV block
• ข้อ ง. (Dexamethasone ED): เป็น long-acting potent glucocorticoid ไม่มี mineralocorticoid effect จึงไม่ทำให้น้ำคั่ง เหมาะสำหรับ brain edema, antiemetic, และ COVID-19 with hypoxemia
• ข้อ จ. (Tetracycline eye ointment): Tetracycline eye ointment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100" t="n"/>
      <c r="L31" s="88" t="inlineStr">
        <is>
          <t>พ.ร.บ. ยา พ.ศ. 2510</t>
        </is>
      </c>
      <c r="M31" s="100" t="inlineStr">
        <is>
          <t>SAP</t>
        </is>
      </c>
      <c r="N31" s="88" t="inlineStr">
        <is>
          <t>ข้อ 36 Pharma Plus เล่มม่วง (เฉลยข้อ ไมมีคำตอบ)</t>
        </is>
      </c>
      <c r="O31" s="100" t="inlineStr">
        <is>
          <t>Mock</t>
        </is>
      </c>
      <c r="P31" s="100" t="inlineStr">
        <is>
          <t>Pharma Plus เล่มม่วง</t>
        </is>
      </c>
      <c r="Q31" s="100" t="n"/>
    </row>
    <row r="32" ht="13.2" customHeight="1" s="49">
      <c r="A32" s="100" t="n">
        <v>37</v>
      </c>
      <c r="B32" s="88" t="inlineStr">
        <is>
          <t>ผู้ป่วยมาพร้อมใบสั่งยาซึ่งเขียนว่า
Rx Diclofenac 25 mg 30
Sig: 2 tab p.o.tid pc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C32" s="100" t="n"/>
      <c r="D32" s="88" t="inlineStr">
        <is>
          <t>ยาปลอม</t>
        </is>
      </c>
      <c r="E32" s="88" t="inlineStr">
        <is>
          <t>ยาสิ้นอายุ</t>
        </is>
      </c>
      <c r="F32" s="88" t="inlineStr">
        <is>
          <t>ยาเสื่อมคุณภาพ</t>
        </is>
      </c>
      <c r="G32" s="88" t="inlineStr">
        <is>
          <t>ยาผิดมาตรฐาน</t>
        </is>
      </c>
      <c r="H32" s="88" t="inlineStr">
        <is>
          <t>ยาต่ำกว่ามาตรฐาน</t>
        </is>
      </c>
      <c r="I32" s="100" t="n">
        <v>1</v>
      </c>
      <c r="J32" s="88"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ยาที่มีปริมาณสารสำคัญน้อยกว่าหรือมากกว่าเกณฑ์ที่กำหนดมาก (เช่น น้อยกว่า 70% หรือตามเกณฑ์เภสัชตำรับ) จะเข้าข่ายเป็นยาผิดมาตรฐานหรือยาปลอมตามมาตราที่กำหนด (มักพิจารณาตามสัดส่วนความคลาดเคลื่อนทางมาตรฐาน)
🔍 ข้ออื่นผิดเพราะอะไร:
• ข้อ ข. (ยาสิ้นอายุ): ยาสิ้นอายุ ไม่ตรงกับข้อบ่งใช้หรือกลไกการออกฤทธิ์ที่ถูกต้องตาม พ.ร.บ. ยา พ.ศ. 2510 / พ.ร.บ. วิชาชีพเภสัชกรรม พ.ศ. 2537
• ข้อ ค.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จ. (ยาต่ำกว่ามาตรฐาน): ยาต่ำกว่ามาตรฐาน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100" t="n"/>
      <c r="L32" s="88" t="inlineStr">
        <is>
          <t>พ.ร.บ. ยา พ.ศ. 2510</t>
        </is>
      </c>
      <c r="M32" s="100" t="inlineStr">
        <is>
          <t>SAP</t>
        </is>
      </c>
      <c r="N32" s="88" t="inlineStr">
        <is>
          <t>ข้อ 37 Pharma Plus เล่มม่วง (เฉลยข้อ ก)</t>
        </is>
      </c>
      <c r="O32" s="100" t="inlineStr">
        <is>
          <t>Mock</t>
        </is>
      </c>
      <c r="P32" s="100" t="inlineStr">
        <is>
          <t>Pharma Plus เล่มม่วง</t>
        </is>
      </c>
      <c r="Q32" s="100" t="n"/>
    </row>
    <row r="33" ht="13.2" customHeight="1" s="49">
      <c r="A33" s="100" t="n">
        <v>38</v>
      </c>
      <c r="B33" s="88" t="inlineStr">
        <is>
          <t>ยาในข้อใดที่เภสัชกรสามารถจ่ายได้เมื่อได้รับใบสั่งยาจากแพทย์์เท่านั้น</t>
        </is>
      </c>
      <c r="C33" s="100" t="n"/>
      <c r="D33" s="88" t="inlineStr">
        <is>
          <t>Celecoxib</t>
        </is>
      </c>
      <c r="E33" s="88" t="inlineStr">
        <is>
          <t>Tramadol</t>
        </is>
      </c>
      <c r="F33" s="88" t="inlineStr">
        <is>
          <t>Meloxicam</t>
        </is>
      </c>
      <c r="G33" s="88" t="inlineStr">
        <is>
          <t>Prednisolone</t>
        </is>
      </c>
      <c r="H33" s="88" t="inlineStr">
        <is>
          <t>Indomethacin</t>
        </is>
      </c>
      <c r="I33" s="100" t="n">
        <v>4</v>
      </c>
      <c r="J33" s="88" t="inlineStr">
        <is>
          <t>✅ คำตอบที่ถูกต้อง: ข้อ ง. Prednisolone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 คำอธิบายและข้อกำหนดทางกฎหมาย:
💡 คำอธิบายและข้อกำหนดทางกฎหมาย:
Tramadol จัดเป็นยาควบคุมพิเศษ (ปัจจุบันยกระดับเป็นยาเสพติดให้โทษในประเภท 3 หรือควบคุมเข้มงวดตามประกาศกระทรวงฯ) ซึ่งต้องจ่ายโดยมีใบสั่งยาจากแพทย์์เท่านั้น
 เป็น intermediate-acting systemic corticosteroid ขนาดยอดนิยมสำหรับ immunosuppressive &amp; anti-inflammatory therapy ต้องระวัง Cushingoid, infection, osteoporosis, peptic ulcer
🔍 ข้ออื่นผิดเพราะอะไร:
• ข้อ ก. (Celecoxib): เป็น selective COX-2 inhibitor มี GI safety profile ดีกว่า non-selective NSAIDs แต่มี cardiovascular risk เพิ่มขึ้น และ contraindication ในผู้ป่วย post-CABG หรือ sulfonamide allergy
• ข้อ ข. (Tramadol): เป็น weak mu-opioid agonist และ SNRI เป็นเพียง second-line / add-on สำหรับ pain relief ไม่มีฤทธิ์ลดการอักเสบ (no anti-inflammatory efficacy) และเสี่ยงต่อ serotonin syndrome และชัก
• ข้อ ค. (Meloxicam): เป็น preferential COX-2 inhibitor ขนาดยา 7.5-15 mg OD มี GI safety ดีกว่า non-selective NSAIDs ทั่วไปเล็กน้อย
• ข้อ จ. (Indomethacin): เป็น potent non-selective NSAID มี anti-inflammatory efficacy สูงมากใน acute gout flare แต่มี ADRs เด่นทาง GI toxicity และ CNS (ปวดศีรษะ มึนงง)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100" t="n"/>
      <c r="L33" s="88" t="inlineStr">
        <is>
          <t>พ.ร.บ. ยา พ.ศ. 2510</t>
        </is>
      </c>
      <c r="M33" s="100" t="inlineStr">
        <is>
          <t>SAP</t>
        </is>
      </c>
      <c r="N33" s="88" t="inlineStr">
        <is>
          <t>ข้อ 38 Pharma Plus เล่มม่วง (เฉลยข้อ ง)</t>
        </is>
      </c>
      <c r="O33" s="100" t="inlineStr">
        <is>
          <t>Mock</t>
        </is>
      </c>
      <c r="P33" s="100" t="inlineStr">
        <is>
          <t>Pharma Plus เล่มม่วง</t>
        </is>
      </c>
      <c r="Q33" s="100" t="n"/>
    </row>
    <row r="34" ht="13.2" customHeight="1" s="49">
      <c r="A34" s="100" t="n">
        <v>39</v>
      </c>
      <c r="B34" s="88" t="inlineStr">
        <is>
          <t>ถ้าเภสัชกรจ่ายยาในข้อ 38 โดยไม่มีใบสั่งแพทย์์จะมีความผิดในข้อใด</t>
        </is>
      </c>
      <c r="C34" s="100" t="n"/>
      <c r="D34" s="88" t="inlineStr">
        <is>
          <t>จ่ายยาควบคุมพิเศษโดยไม่มีใบสั่งยา</t>
        </is>
      </c>
      <c r="E34" s="88" t="inlineStr">
        <is>
          <t>จ่ายยาอันตรายโดยไม่มีใบสั่งยา</t>
        </is>
      </c>
      <c r="F34" s="88" t="inlineStr">
        <is>
          <t>จ่ายยาประเภทวัตถุออกฤทธิ์ต่อจิตประสาทโดยไม่มีใบสั่งยา</t>
        </is>
      </c>
      <c r="G34" s="88" t="inlineStr">
        <is>
          <t>จ่ายยาประเภทยาเสพติดให้โทษประเภท 2 โดยไม่มีใบสั่งยา</t>
        </is>
      </c>
      <c r="H34" s="88" t="inlineStr">
        <is>
          <t>จ่ายยาประเภทยาเสพติดให้โทษประเภท 3 โดยไม่มีใบสั่งยา</t>
        </is>
      </c>
      <c r="I34" s="100" t="n">
        <v>1</v>
      </c>
      <c r="J34" s="88" t="inlineStr">
        <is>
          <t>✅ คำตอบที่ถูกต้อง: ข้อ ก. จ่ายยาควบคุมพิเศษโดยไม่มีใบสั่งยา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จ่ายยาควบคุมพิเศษโดยไม่มีใบสั่งยา 💡 คำอธิบายและข้อกำหนดทางกฎหมาย:
💡 คำอธิบายและข้อกำหนดทางกฎหมาย:
เนื่องจาก Tramadol เป็นยาควบคุมพิเศษ การจ่ายโดยไม่มีใบสั่งยาจากแพทย์์จึงมีความผิดฐานจ่ายยาควบคุมพิเศษโดยไม่มีใบสั่งยา
🔍 ข้ออื่นผิดเพราะอะไร:
• ข้อ ข. (จ่ายยาอันตรายโดยไม่มีใบสั่งยา):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(จ่ายยาประเภทวัตถุออกฤทธิ์ต่อจิตประสาทโดยไม่มีใบสั่งยา): จ่ายยาประเภทวัตถุออกฤทธิ์ต่อจิตประสาทโดยไม่มีใบสั่งยา ไม่ตรงกับข้อบ่งใช้หรือกลไกการออกฤทธิ์ที่ถูกต้องตาม พ.ร.บ. ยา พ.ศ. 2510 / พ.ร.บ. วิชาชีพเภสัชกรรม พ.ศ. 2537
• ข้อ ง. (จ่ายยาประเภทยาเสพติดให้โทษประเภท 2 โดยไม่มีใบสั่งยา): จ่ายยาประเภทยาเสพติดให้โทษประเภท 2 โดยไม่มีใบสั่งยา ไม่ตรงกับข้อบ่งใช้หรือกลไกการออกฤทธิ์ที่ถูกต้องตาม พ.ร.บ. ยา พ.ศ. 2510 / พ.ร.บ. วิชาชีพเภสัชกรรม พ.ศ. 2537
• ข้อ จ. (จ่ายยาประเภทยาเสพติดให้โทษประเภท 3 โดยไม่มีใบสั่งยา): จ่ายยาประเภทยาเสพติดให้โทษประเภท 3 โดยไม่มีใบสั่งยา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100" t="n"/>
      <c r="L34" s="88" t="inlineStr">
        <is>
          <t>พ.ร.บ. ยาเสพติดให้โทษ &amp; วัตถุออกฤทธิ์</t>
        </is>
      </c>
      <c r="M34" s="100" t="inlineStr">
        <is>
          <t>SAP</t>
        </is>
      </c>
      <c r="N34" s="88" t="inlineStr">
        <is>
          <t>ข้อ 39 Pharma Plus เล่มม่วง (เฉลยข้อ ก)</t>
        </is>
      </c>
      <c r="O34" s="100" t="inlineStr">
        <is>
          <t>Mock</t>
        </is>
      </c>
      <c r="P34" s="100" t="inlineStr">
        <is>
          <t>Pharma Plus เล่มม่วง</t>
        </is>
      </c>
      <c r="Q34" s="100" t="n"/>
    </row>
    <row r="35" ht="13.2" customHeight="1" s="49">
      <c r="A35" s="100" t="n">
        <v>46</v>
      </c>
      <c r="B35" s="88" t="inlineStr">
        <is>
          <t>ผงน้ำตาลเกลือแร่จัดเป็นยาประเภทใด</t>
        </is>
      </c>
      <c r="C35" s="100" t="n"/>
      <c r="D35" s="88" t="inlineStr">
        <is>
          <t>ยาบรรจุเสร็จที่ไม่ใช่ยาอันตราย</t>
        </is>
      </c>
      <c r="E35" s="88" t="inlineStr">
        <is>
          <t>ยาสามัญประจำบ้าน</t>
        </is>
      </c>
      <c r="F35" s="88" t="inlineStr">
        <is>
          <t>ยาอันตราย</t>
        </is>
      </c>
      <c r="G35" s="88" t="inlineStr">
        <is>
          <t>ยาควบคุมพิเศษ</t>
        </is>
      </c>
      <c r="H35" s="88" t="inlineStr">
        <is>
          <t>ยาแผนโบราณ</t>
        </is>
      </c>
      <c r="I35" s="100" t="n">
        <v>2</v>
      </c>
      <c r="J35" s="88" t="inlineStr">
        <is>
          <t>✅ คำตอบที่ถูกต้อง: ข้อ ข.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ผงน้ำตาลเกลือแร่ (ORS) จัดเป็นยาสามัญประจำบ้านตามประกาศกระทรวงสาธารณสุข เพื่อให้ประชาชนสามารถหาซื้อได้สะดวกสำหรับบรรเทาอาการท้องเสียและป้องกันภาวะขาดน้ำเบื้องต้น
🔍 ข้ออื่นผิดเพราะอะไร:
• ข้อ ก. (ยาบรรจุเสร็จที่ไม่ใช่ยาอันตราย):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(ยาแผนโบราณ): ยาแผนโบราณ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100" t="n"/>
      <c r="L35" s="88" t="inlineStr">
        <is>
          <t>พ.ร.บ. ยา พ.ศ. 2510</t>
        </is>
      </c>
      <c r="M35" s="100" t="inlineStr">
        <is>
          <t>SAP</t>
        </is>
      </c>
      <c r="N35" s="88" t="inlineStr">
        <is>
          <t>ข้อ 46 Pharma Plus เล่มม่วง (เฉลยข้อ ข)</t>
        </is>
      </c>
      <c r="O35" s="100" t="inlineStr">
        <is>
          <t>Mock</t>
        </is>
      </c>
      <c r="P35" s="100" t="inlineStr">
        <is>
          <t>Pharma Plus เล่มม่วง</t>
        </is>
      </c>
      <c r="Q35" s="100" t="n"/>
    </row>
    <row r="36" ht="13.2" customHeight="1" s="49">
      <c r="A36" s="100" t="n">
        <v>47</v>
      </c>
      <c r="B36" s="88" t="inlineStr">
        <is>
          <t>ตารางแสดงการเกิด MI ในผู้ป่วยที่ใช้ยา atorvastatin และ simvastatin
ข้อใดถูก</t>
        </is>
      </c>
      <c r="C36" s="100" t="n"/>
      <c r="D36" s="88" t="inlineStr">
        <is>
          <t>เป็นประชากรที่เกิด MI ทั้งเก่าและใหม่</t>
        </is>
      </c>
      <c r="E36" s="88" t="inlineStr">
        <is>
          <t>Atorvastatin เกิด MI ต่ำกว่า simvastatin</t>
        </is>
      </c>
      <c r="F36" s="88" t="inlineStr">
        <is>
          <t>Simvastatin ลดการเกิด MI ก่อนถึง 100 ปี</t>
        </is>
      </c>
      <c r="G36" s="88" t="inlineStr">
        <is>
          <t>Simvastatin เกิด MI ต่ำกว่า atorvastatin</t>
        </is>
      </c>
      <c r="H36" s="88" t="inlineStr">
        <is>
          <t>ไม่มีข้อใดถูก</t>
        </is>
      </c>
      <c r="I36" s="100" t="n">
        <v>2</v>
      </c>
      <c r="J36" s="88" t="inlineStr">
        <is>
          <t>✅ คำตอบที่ถูกต้อง: ข้อ ข. Atorvastatin เกิด MI ต่ำกว่า simvastatin
💡 Background:
กฎหมายยาและจรรยาบรรณวิชาชีพมีขึ้นเพื่อคุ้มครองความปลอดภัยของผู้บริโภคตามมาตรฐาน Good Pharmacy Practice (GPP)
🎯 ทำไมข้อนี้ถึงถูก:
Atorvastatin เกิด MI ต่ำกว่า simvastatin 💡 คำอธิบายและข้อกำหนดทางกฎหมาย:
💡 คำอธิบายและข้อกำหนดทางกฎหมาย:
จากตารางแสดงอัตราการเกิดโรคกล้ามเนื้อหัวใจตาย (MI) ต่อ 100 person-year พบว่า Atorvastatin มีอัตราการเกิด MI เท่ากับ 25 ต่อ 100 person-year ส่วน Simvastatin เท่ากับ 40 ต่อ 100 person-year ดังนั้น Atorvastatin จึงเกิด MI ต่ำกว่า simvastatin
🔍 ข้ออื่นผิดเพราะอะไร:
• ข้อ ก. (เป็นประชากรที่เกิด MI ทั้งเก่าและใหม่): เป็นประชากรที่เกิด MI ทั้งเก่าและใหม่ ไม่ตรงกับข้อบ่งใช้หรือกลไกการออกฤทธิ์ที่ถูกต้องตาม พ.ร.บ. ยา พ.ศ. 2510 / พ.ร.บ. วิชาชีพเภสัชกรรม พ.ศ. 2537
• ข้อ ค. (Simvastatin ลดการเกิด MI ก่อนถึง 100 ปี): เป็น moderate-intensity statin เมแทบอไลต์ผ่าน CYP3A4 เด่นชัด ห้ามใช้ dose 80 mg และมี drug interactions สูงกับ CYP3A4 inhibitors (clarithromycin, ketoconazole)
• ข้อ ง. (Simvastatin เกิด MI ต่ำกว่า atorvastatin): เป็น High-intensity statin (40-80 mg) ยับยั้ง HMG-CoA reductase มี clinical efficacy สูงสุดในการลด LDL-C ≥ 50% และ plaque stabilization ใน ACS/CAD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100" t="n"/>
      <c r="L36" s="88" t="inlineStr">
        <is>
          <t>พ.ร.บ. ยา พ.ศ. 2510</t>
        </is>
      </c>
      <c r="M36" s="100" t="inlineStr">
        <is>
          <t>SAP</t>
        </is>
      </c>
      <c r="N36" s="88" t="inlineStr">
        <is>
          <t>ข้อ 47 Pharma Plus เล่มม่วง (เฉลยข้อ ข)</t>
        </is>
      </c>
      <c r="O36" s="100" t="inlineStr">
        <is>
          <t>Mock</t>
        </is>
      </c>
      <c r="P36" s="100" t="inlineStr">
        <is>
          <t>Pharma Plus เล่มม่วง</t>
        </is>
      </c>
      <c r="Q36" s="100" t="n"/>
    </row>
    <row r="37" ht="13.2" customHeight="1" s="49">
      <c r="A37" s="100" t="n">
        <v>48</v>
      </c>
      <c r="B37" s="88" t="inlineStr">
        <is>
          <t>ทรัพย์สินทางปัญญาที่คุ้มครองการผลิต การริเริ่มสร้างสรรค์ ที่สามารถนำมาใช้ทางอุตสาหกรรมและการให้การคุ้มครองในช่วงระยะเวลาหนึ่งก่อนที่จะมีการเผยแพร่แก่สาธารณชน</t>
        </is>
      </c>
      <c r="C37" s="100" t="n"/>
      <c r="D37" s="88" t="inlineStr">
        <is>
          <t>ลิขสิทธิ์</t>
        </is>
      </c>
      <c r="E37" s="88" t="inlineStr">
        <is>
          <t>เครื่องหมายการค้า</t>
        </is>
      </c>
      <c r="F37" s="88" t="inlineStr">
        <is>
          <t>สิทธิบัตร</t>
        </is>
      </c>
      <c r="G37" s="88" t="inlineStr">
        <is>
          <t>ความลับทางการค้า</t>
        </is>
      </c>
      <c r="H37" s="88" t="inlineStr">
        <is>
          <t>สิทธิเหนือสิทธิบัตร</t>
        </is>
      </c>
      <c r="I37" s="100" t="n">
        <v>3</v>
      </c>
      <c r="J37" s="88" t="inlineStr">
        <is>
          <t>✅ คำตอบที่ถูกต้อง: ข้อ ค. สิทธิบัตร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สิทธิบัตร 💡 คำอธิบายและข้อกำหนดทางกฎหมาย:
💡 คำอธิบายและข้อกำหนดทางกฎหมาย:
สิทธิบัตร (Patent) คือหนังสือสำคัญที่รัฐออกให้เพื่อคุ้มครองการประดิษฐ์คิดค้นหรือการออกแบบผลิตภัณฑ์ ซึ่งเกี่ยวข้องกับการผลิตทางอุตสาหกรรม โดยให้สิทธิผูกขาดในช่วงเวลาจำกัดตามกฎหมาย
🔍 ข้ออื่นผิดเพราะอะไร:
• ข้อ ก. (ลิขสิทธิ์): ลิขสิทธิ์ ไม่ตรงกับข้อบ่งใช้หรือกลไกการออกฤทธิ์ที่ถูกต้องตาม พ.ร.บ. ยา พ.ศ. 2510 / พ.ร.บ. วิชาชีพเภสัชกรรม พ.ศ. 2537
• ข้อ ข. (เครื่องหมายการค้า): เครื่องหมายการค้า ไม่ตรงกับข้อบ่งใช้หรือกลไกการออกฤทธิ์ที่ถูกต้องตาม พ.ร.บ. ยา พ.ศ. 2510 / พ.ร.บ. วิชาชีพเภสัชกรรม พ.ศ. 2537
• ข้อ ง. (ความลับทางการค้า): ความลับทางการค้า ไม่ตรงกับข้อบ่งใช้หรือกลไกการออกฤทธิ์ที่ถูกต้องตาม พ.ร.บ. ยา พ.ศ. 2510 / พ.ร.บ. วิชาชีพเภสัชกรรม พ.ศ. 2537
• ข้อ จ. (สิทธิเหนือสิทธิบัตร): สิทธิเหนือสิทธิบัตร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100" t="n"/>
      <c r="L37" s="88" t="inlineStr">
        <is>
          <t>พ.ร.บ. ยา พ.ศ. 2510</t>
        </is>
      </c>
      <c r="M37" s="100" t="inlineStr">
        <is>
          <t>SAP</t>
        </is>
      </c>
      <c r="N37" s="88" t="inlineStr">
        <is>
          <t>ข้อ 48 Pharma Plus เล่มม่วง (เฉลยข้อ ค)</t>
        </is>
      </c>
      <c r="O37" s="100" t="inlineStr">
        <is>
          <t>Mock</t>
        </is>
      </c>
      <c r="P37" s="100" t="inlineStr">
        <is>
          <t>Pharma Plus เล่มม่วง</t>
        </is>
      </c>
      <c r="Q37" s="100" t="n"/>
    </row>
    <row r="38" ht="13.2" customHeight="1" s="49">
      <c r="A38" s="100" t="n">
        <v>49</v>
      </c>
      <c r="B38" s="88" t="inlineStr">
        <is>
          <t>เกี่ยวกับ ข้อใดคือยาผิดมาตรฐาน ข้อใดต่อไปนี้กล่าวถูกต้องตามหลักวิชาชีพเภสัชกรรม</t>
        </is>
      </c>
      <c r="C38" s="100" t="n"/>
      <c r="D38" s="88" t="inlineStr">
        <is>
          <t>ผสม cotrimazole ร่วมกับ terbinafine เพื่อลดต้นทุน</t>
        </is>
      </c>
      <c r="E38" s="88" t="inlineStr">
        <is>
          <t>ในฉลากระบุวันหมดอายุ คือ มกราคม 2009 แต่ความจริงหมดอายุเมื่อ มกราคม 2019</t>
        </is>
      </c>
      <c r="F38" s="88" t="inlineStr">
        <is>
          <t>ยามี %LA = 87%</t>
        </is>
      </c>
      <c r="G38" s="88" t="inlineStr">
        <is>
          <t>ยาหมดอายุตามที่ระบุไว้ในฉลาก</t>
        </is>
      </c>
      <c r="H38" s="88" t="inlineStr">
        <is>
          <t>แจ้งที่อยู่ในการผลิต ไม่ตรงกับที่ขึ้นทะเบียนยา</t>
        </is>
      </c>
      <c r="I38" s="100" t="n">
        <v>3</v>
      </c>
      <c r="J38" s="88"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ยาผิดมาตรฐาน หมายถึง ยาที่มีปริมาณสารสำคัญหรือคุณภาพของยาไม่เป็นไปตามเกณฑ์มาตรฐานที่ขึ้นทะเบียนไว้ (เช่น ปริมาณความแรงหรือ % declared amount แตกต่างจากมาตรฐาน หรือต่ำกว่าเกณฑ์ เช่น %LA หรือ Assay ต่ำกว่ากำหนด)
🔍 ข้ออื่นผิดเพราะอะไร:
• ข้อ ก. (ผสม cotrimazole ร่วมกับ terbinafine เพื่อลดต้นทุน): ผสม cotrimazole ร่วมกับ terbinafine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100" t="n"/>
      <c r="L38" s="88" t="inlineStr">
        <is>
          <t>พ.ร.บ. ยา พ.ศ. 2510</t>
        </is>
      </c>
      <c r="M38" s="100" t="inlineStr">
        <is>
          <t>SAP</t>
        </is>
      </c>
      <c r="N38" s="88" t="inlineStr">
        <is>
          <t>ข้อ 49 Pharma Plus เล่มม่วง (เฉลยข้อ ค)</t>
        </is>
      </c>
      <c r="O38" s="100" t="inlineStr">
        <is>
          <t>Mock</t>
        </is>
      </c>
      <c r="P38" s="100" t="inlineStr">
        <is>
          <t>Pharma Plus เล่มม่วง</t>
        </is>
      </c>
      <c r="Q38" s="100" t="n"/>
    </row>
    <row r="39" ht="13.2" customHeight="1" s="49">
      <c r="A39" s="100" t="n">
        <v>50</v>
      </c>
      <c r="B39" s="88" t="inlineStr">
        <is>
          <t>Norfloxacin จัดอยู่ในบัญชียาหลักแห่งชาติบัญชีอะไร</t>
        </is>
      </c>
      <c r="C39" s="100" t="n"/>
      <c r="D39" s="88" t="inlineStr">
        <is>
          <t>บัญชี ก</t>
        </is>
      </c>
      <c r="E39" s="88" t="inlineStr">
        <is>
          <t>บัญชี ข</t>
        </is>
      </c>
      <c r="F39" s="88" t="inlineStr">
        <is>
          <t>บัญชี ค</t>
        </is>
      </c>
      <c r="G39" s="88" t="inlineStr">
        <is>
          <t>บัญชี ง</t>
        </is>
      </c>
      <c r="H39" s="88" t="inlineStr">
        <is>
          <t>บัญชี จ</t>
        </is>
      </c>
      <c r="I39" s="100" t="n">
        <v>1</v>
      </c>
      <c r="J39" s="88" t="inlineStr">
        <is>
          <t>✅ คำตอบที่ถูกต้อง: ข้อ ก. บัญชี ก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 ก 💡 คำอธิบายและข้อกำหนดทางกฎหมาย:
💡 คำอธิบายและข้อกำหนดทางกฎหมาย:
Norfloxacin จัดอยู่ในบัญชียาหลักแห่งชาติบัญชี ค (ยาสำหรับโครงการพิเศษของกระทรวง หรือยาที่ต้องควบคุมการใช้โดยแพทย์์เฉพาะทางในเงื่อนไขที่กำหนด)
🔍 ข้ออื่นผิดเพราะอะไร:
• ข้อ ข. (บัญชี ข): บัญชี ข ไม่ตรงกับข้อบ่งใช้หรือกลไกการออกฤทธิ์ที่ถูกต้องตาม พ.ร.บ. ยา พ.ศ. 2510 / พ.ร.บ. วิชาชีพเภสัชกรรม พ.ศ. 2537
• ข้อ ค. (บัญชี ค): บัญชี ค ไม่ตรงกับข้อบ่งใช้หรือกลไกการออกฤทธิ์ที่ถูกต้องตาม พ.ร.บ. ยา พ.ศ. 2510 / พ.ร.บ. วิชาชีพเภสัชกรรม พ.ศ. 2537
• ข้อ ง. (บัญชี ง): บัญชี ง ไม่ตรงกับข้อบ่งใช้หรือกลไกการออกฤทธิ์ที่ถูกต้องตาม พ.ร.บ. ยา พ.ศ. 2510 / พ.ร.บ. วิชาชีพเภสัชกรรม พ.ศ. 2537
• ข้อ จ. (บัญชี จ): บัญชี จ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100" t="n"/>
      <c r="L39" s="88" t="inlineStr">
        <is>
          <t>พ.ร.บ. ยา พ.ศ. 2510</t>
        </is>
      </c>
      <c r="M39" s="100" t="inlineStr">
        <is>
          <t>SAP</t>
        </is>
      </c>
      <c r="N39" s="88" t="inlineStr">
        <is>
          <t>ข้อ 50 Pharma Plus เล่มม่วง (เฉลยข้อ ก)</t>
        </is>
      </c>
      <c r="O39" s="100" t="inlineStr">
        <is>
          <t>Mock</t>
        </is>
      </c>
      <c r="P39" s="100" t="inlineStr">
        <is>
          <t>Pharma Plus เล่มม่วง</t>
        </is>
      </c>
      <c r="Q39" s="100" t="n"/>
    </row>
    <row r="40" ht="13.2" customHeight="1" s="49">
      <c r="A40" s="100" t="n">
        <v>51</v>
      </c>
      <c r="B40" s="88" t="inlineStr">
        <is>
          <t>เกี่ยวกับ บัญชียา ก หมายถึง ข้อใดต่อไปนี้กล่าวถูกต้องตามหลักวิชาชีพเภสัชกรรม</t>
        </is>
      </c>
      <c r="C40" s="100" t="n"/>
      <c r="D40" s="88" t="inlineStr">
        <is>
          <t>รายการยาที่ต้องใช้โดยผู้เชี่ยวชาญ</t>
        </is>
      </c>
      <c r="E40" s="88" t="inlineStr">
        <is>
          <t>รายการยาที่จำเป็นต้องใช้ในสถานพยาบาลบางระดับ</t>
        </is>
      </c>
      <c r="F40" s="88" t="inlineStr">
        <is>
          <t>รายการยาสำหรับใช้เฉพาะโครงการพิเศษของกระทรวง</t>
        </is>
      </c>
      <c r="G40" s="88" t="inlineStr">
        <is>
          <t>รายการยาที่มีความจำเป็นสำหรับสถานพยาบาลทุกระดับ</t>
        </is>
      </c>
      <c r="H40" s="88" t="inlineStr">
        <is>
          <t>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t>
        </is>
      </c>
      <c r="I40" s="100" t="n">
        <v>4</v>
      </c>
      <c r="J40" s="88"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 ก (Essential Drugs) หมายถึง รายการยาที่จำเป็นและเหมาะสมสำหรับใช้ในสถานพยาบาลทุกระดับ ตั้งแต่ระดับปฐมภูมิถึงตติยภูมิ เพื่อรักษาโรคที่พบบ่อย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100" t="n"/>
      <c r="L40" s="88" t="inlineStr">
        <is>
          <t>พ.ร.บ. ยา พ.ศ. 2510</t>
        </is>
      </c>
      <c r="M40" s="100" t="inlineStr">
        <is>
          <t>SAP</t>
        </is>
      </c>
      <c r="N40" s="88" t="inlineStr">
        <is>
          <t>ข้อ 51 Pharma Plus เล่มม่วง (เฉลยข้อ ง)</t>
        </is>
      </c>
      <c r="O40" s="100" t="inlineStr">
        <is>
          <t>Mock</t>
        </is>
      </c>
      <c r="P40" s="100" t="inlineStr">
        <is>
          <t>Pharma Plus เล่มม่วง</t>
        </is>
      </c>
      <c r="Q40" s="100" t="n"/>
    </row>
    <row r="41" ht="13.2" customHeight="1" s="49">
      <c r="A41" s="100" t="n">
        <v>53</v>
      </c>
      <c r="B41" s="88" t="inlineStr">
        <is>
          <t>ร้านยาที่มีเภสัชกรอยู่ตลอดเวลา สามารถขายยาคุมกำเนิดชนิด hormone รวมชนิดบรรจุเสร็จที่ไม่ใช่ยาอันตราย หรือยาควบคุมพิเศษผ่านทาง website ได้หรือไม่</t>
        </is>
      </c>
      <c r="C41" s="100" t="n"/>
      <c r="D41" s="88" t="inlineStr">
        <is>
          <t>ได้ เนื่องจากได้รับอนุญาตขายยาแผนปัจจุบัน</t>
        </is>
      </c>
      <c r="E41" s="88" t="inlineStr">
        <is>
          <t>ได้ เนื่องจากเป็นยาบรรจุเสร็จที่ไม่ใช่ยาอันตรายหรือยาควบคุมพิเศษ</t>
        </is>
      </c>
      <c r="F41" s="88" t="inlineStr">
        <is>
          <t>ได้ เนื่องจากมีเภสัชกรประจำอยู่ตลอดเวลา</t>
        </is>
      </c>
      <c r="G41" s="88" t="inlineStr">
        <is>
          <t>ไม่ได้ เนื่องจากขายเฉพาะในสถานที่ที่ได้รับอนุญาตเท่านั้น</t>
        </is>
      </c>
      <c r="H41" s="88" t="inlineStr">
        <is>
          <t>ไม่ได้ เพราะไม่เห็นหน้าผู้ป่วย</t>
        </is>
      </c>
      <c r="I41" s="100" t="n">
        <v>4</v>
      </c>
      <c r="J41" s="88" t="inlineStr">
        <is>
          <t>✅ คำตอบที่ถูกต้อง: ข้อ ง. ไม่ได้ เนื่องจากขายเฉพาะในสถานที่ที่ได้รับอนุญาตเท่านั้น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เนื่องจากขายเฉพาะในสถานที่ที่ได้รับอนุญาตเท่านั้น 💡 คำอธิบายและข้อกำหนดทางกฎหมาย:
💡 คำอธิบายและข้อกำหนดทางกฎหมาย:
ตามกฎหมายยา การขายยาแผนปัจจุบันจะต้องกระทำในสถานที่ที่ได้รับอนุญาต (ร้านยา) เท่านั้น ไม่อนุญาตให้มีการจำหน่ายยาผ่านทางเว็บไซต์หรืออินเทอร์เน็ต
🔍 ข้ออื่นผิดเพราะอะไร:
• ข้อ ก. (ได้ เนื่องจากได้รับอนุญาตขายยาแผนปัจจุบัน): ได้ เนื่องจากได้รับอนุญาตขายยาแผนปัจจุบัน ไม่ตรงกับข้อบ่งใช้หรือกลไกการออกฤทธิ์ที่ถูกต้องตาม พ.ร.บ. ยา พ.ศ. 2510 / พ.ร.บ. วิชาชีพเภสัชกรรม พ.ศ. 2537
• ข้อ ข. (ได้ เนื่องจากเป็นยาบรรจุเสร็จที่ไม่ใช่ยาอันตรายหรือยาควบคุมพิเศษ):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 เนื่องจากมีเภสัชกรประจำอยู่ตลอดเวลา): ได้ เนื่องจากมีเภสัชกรประจำอยู่ตลอดเวลา ไม่ตรงกับข้อบ่งใช้หรือกลไกการออกฤทธิ์ที่ถูกต้องตาม พ.ร.บ. ยา พ.ศ. 2510 / พ.ร.บ. วิชาชีพเภสัชกรรม พ.ศ. 2537
• ข้อ จ. (ไม่ได้ เพราะไม่เห็นหน้าผู้ป่วย): ไม่ได้ เพราะไม่เห็นหน้าผู้ป่วย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100" t="n"/>
      <c r="L41" s="88" t="inlineStr">
        <is>
          <t>พ.ร.บ. ยา พ.ศ. 2510</t>
        </is>
      </c>
      <c r="M41" s="100" t="inlineStr">
        <is>
          <t>SAP</t>
        </is>
      </c>
      <c r="N41" s="88" t="inlineStr">
        <is>
          <t>ข้อ 53 Pharma Plus เล่มม่วง (เฉลยข้อ ง)</t>
        </is>
      </c>
      <c r="O41" s="100" t="inlineStr">
        <is>
          <t>Mock</t>
        </is>
      </c>
      <c r="P41" s="100" t="inlineStr">
        <is>
          <t>Pharma Plus เล่มม่วง</t>
        </is>
      </c>
      <c r="Q41" s="100" t="n"/>
    </row>
    <row r="42" ht="13.2" customHeight="1" s="49">
      <c r="A42" s="100" t="n">
        <v>54</v>
      </c>
      <c r="B42" s="88" t="inlineStr">
        <is>
          <t>ถ้าจะทำการทดลองผลของยา isotretinoin ต่อหญิงตั้งครรภ์ ข้อใดไม่ควรใช้</t>
        </is>
      </c>
      <c r="C42" s="100" t="n"/>
      <c r="D42" s="88" t="inlineStr">
        <is>
          <t>Case-control</t>
        </is>
      </c>
      <c r="E42" s="88" t="inlineStr">
        <is>
          <t>Cohort</t>
        </is>
      </c>
      <c r="F42" s="88" t="inlineStr">
        <is>
          <t>RCT</t>
        </is>
      </c>
      <c r="G42" s="88" t="inlineStr">
        <is>
          <t>ข้อ ก และ ข</t>
        </is>
      </c>
      <c r="H42" s="88" t="inlineStr">
        <is>
          <t>ข้อ ข และ ค</t>
        </is>
      </c>
      <c r="I42" s="100" t="n">
        <v>5</v>
      </c>
      <c r="J42" s="88" t="inlineStr">
        <is>
          <t>✅ คำตอบที่ถูกต้อง: ข้อ จ. ข้อ ข และ ค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ข และ ค 💡 คำอธิบายและข้อกำหนดทางกฎหมาย:
💡 คำอธิบายและข้อกำหนดทางกฎหมาย:
การศึกษาผลของยาที่มีความเสี่ยงต่อการเกิดความพิการในหญิงตั้งครรภ์ (Teratogenicity) ไม่สามารถใช้ Randomized Controlled Trial (RCT) ได้ในเชิงจริยธรรม เนื่องจากไม่อาจสุ่มให้หญิงตั้งครรภ์ได้รับยาที่มีพิษต่อทารกได้
🔍 ข้ออื่นผิดเพราะอะไร:
• ข้อ ก. (Case-control): Case-control ไม่ตรงกับข้อบ่งใช้หรือกลไกการออกฤทธิ์ที่ถูกต้องตาม พ.ร.บ. ยา พ.ศ. 2510 / พ.ร.บ. วิชาชีพเภสัชกรรม พ.ศ. 2537
• ข้อ ข. (Cohort): Cohort ไม่ตรงกับข้อบ่งใช้หรือกลไกการออกฤทธิ์ที่ถูกต้องตาม พ.ร.บ. ยา พ.ศ. 2510 / พ.ร.บ. วิชาชีพเภสัชกรรม พ.ศ. 2537
• ข้อ ค. (RCT): RCT (Randomized Controlled Trial) เป็น gold standard ในการวิจัย interventional มี randomization ป้องกัน confounding bias
• ข้อ ง. (ข้อ ก และ ข): 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100" t="n"/>
      <c r="L42" s="88" t="inlineStr">
        <is>
          <t>พ.ร.บ. ยา พ.ศ. 2510</t>
        </is>
      </c>
      <c r="M42" s="100" t="inlineStr">
        <is>
          <t>SAP</t>
        </is>
      </c>
      <c r="N42" s="88" t="inlineStr">
        <is>
          <t>ข้อ 54 Pharma Plus เล่มม่วง (เฉลยข้อ จ)</t>
        </is>
      </c>
      <c r="O42" s="100" t="inlineStr">
        <is>
          <t>Mock</t>
        </is>
      </c>
      <c r="P42" s="100" t="inlineStr">
        <is>
          <t>Pharma Plus เล่มม่วง</t>
        </is>
      </c>
      <c r="Q42" s="100" t="n"/>
    </row>
    <row r="43" ht="13.2" customHeight="1" s="49">
      <c r="A43" s="100" t="n">
        <v>57</v>
      </c>
      <c r="B43" s="88" t="inlineStr">
        <is>
          <t>องค์ความรู้ในเรื่องปัจจัยที่มีผลต่อการใช้ยาสม่ำเสมอมีความสำคัญอย่างมากในการที่เภสัชกรจะช่วยให้ผู้ป่วยใช้ยาได้อย่างสม่ำเสมอ ข้อใดเป็นความจริง</t>
        </is>
      </c>
      <c r="C43" s="100" t="n"/>
      <c r="D43" s="88" t="inlineStr">
        <is>
          <t>ผู้หญิงมีพฤติกรรมการให้ความร่วมมือในการใช้ยาดีกว่าผู้ชาย</t>
        </is>
      </c>
      <c r="E43" s="88" t="inlineStr">
        <is>
          <t>การเลือกใช้ยาบำบัดโดยการรับประทานยาเพียงครั้งเดียวต่อวันมีผลทำให้ผู้ป่วยมีพฤติกรรมให้ความร่วมมือต่อการใช้ยา</t>
        </is>
      </c>
      <c r="F43" s="88" t="inlineStr">
        <is>
          <t>ผู้ป่วยสูงอายุมีพฤติกรรมให้ความร่วมมือในการใช้ยาไม่เท่ากับผู้ป่วยวัยกลางคน</t>
        </is>
      </c>
      <c r="G43" s="88" t="inlineStr">
        <is>
          <t>คนมีการศึกษาสูงให้ความร่วมมือในการใช้ยากกว่าคนที่มีการศึกษาต่ำ</t>
        </is>
      </c>
      <c r="H43" s="88" t="inlineStr">
        <is>
          <t>การให้ยาน้ำ (ถ้าทำได้) จะทำให้ผู้ป่วยมีความร่วมมือในการใช้ยากกว่าการใช้ยาเม็ด</t>
        </is>
      </c>
      <c r="I43" s="100" t="n">
        <v>2</v>
      </c>
      <c r="J43" s="88" t="inlineStr">
        <is>
          <t>✅ คำตอบที่ถูกต้อง: ข้อ ข. การเลือกใช้ยาบำบัดโดยการรับประทานยาเพียงครั้งเดียวต่อวันมีผลทำให้ผู้ป่วยมีพฤติกรรมให้ความร่วมมือต่อการใช้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เลือกใช้ยาบำบัดโดยการรับประทานยาเพียงครั้งเดียวต่อวันมีผลทำให้ผู้ป่วยมีพฤติกรรมให้ความร่วมมือต่อการใช้ยา 💡 คำอธิบายและข้อกำหนดทางกฎหมาย:
💡 คำอธิบายและข้อกำหนดทางกฎหมาย:
การรับประทานยาเพียงวันละครั้ง (once-daily dosing regimen) ช่วยลดภาระการจำและเพิ่มความสะดวก ทำให้ผู้ป่วยมีความร่วมมือในการใช้ยา (adherence) สูงขึ้นอย่างมีนัยสำคัญเมื่อเทียบกับการบริหารยาหลายครั้งต่อวัน ส่วนปัจจัยด้านเพศ อายุ หรือการศึกษาไม่ได้มีความสัมพันธ์ที่แน่นอนเสมอไป
🔍 ข้ออื่นผิดเพราะอะไร:
• ข้อ ก. (ผู้หญิงมีพฤติกรรมการให้ความร่วมมือในการใช้ยาดีกว่าผู้ชาย): ผู้หญิงมีพฤติกรรมการให้ความร่วมมือในการใช้ยาดีกว่าผู้ชาย ไม่ตรงกับข้อบ่งใช้หรือกลไกการออกฤทธิ์ที่ถูกต้องตาม พ.ร.บ. ยา พ.ศ. 2510 / พ.ร.บ. วิชาชีพเภสัชกรรม พ.ศ. 2537
• ข้อ ค. (ผู้ป่วยสูงอายุมีพฤติกรรมให้ความร่วมมือในการใช้ยาไม่เท่ากับผู้ป่วยวัยกลางคน): ผู้ป่วยสูงอายุมีพฤติกรรมให้ความร่วมมือในการใช้ยาไม่เท่ากับผู้ป่วยวัยกลางคน ไม่ตรงกับข้อบ่งใช้หรือกลไกการออกฤทธิ์ที่ถูกต้องตาม พ.ร.บ. ยา พ.ศ. 2510 / พ.ร.บ. วิชาชีพเภสัชกรรม พ.ศ. 2537
• ข้อ ง. (คนมีการศึกษาสูงให้ความร่วมมือในการใช้ยากกว่าคนที่มีการศึกษาต่ำ): คนมีการศึกษาสูงให้ความร่วมมือในการใช้ยากกว่าคนที่มีการศึกษาต่ำ ไม่ตรงกับข้อบ่งใช้หรือกลไกการออกฤทธิ์ที่ถูกต้องตาม พ.ร.บ. ยา พ.ศ. 2510 / พ.ร.บ. วิชาชีพเภสัชกรรม พ.ศ. 2537
• ข้อ จ. (การให้ยาน้ำ (ถ้าทำได้) จะทำให้ผู้ป่วยมีความร่วมมือในการใช้ยากกว่าการใช้ยาเม็ด): การให้ยาน้ำ (ถ้าทำได้) จะทำให้ผู้ป่วยมีความร่วมมือในการใช้ยากกว่าการใช้ยาเม็ด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100" t="n"/>
      <c r="L43" s="88" t="inlineStr">
        <is>
          <t>พ.ร.บ. ยา พ.ศ. 2510</t>
        </is>
      </c>
      <c r="M43" s="100" t="inlineStr">
        <is>
          <t>SAP</t>
        </is>
      </c>
      <c r="N43" s="88" t="inlineStr">
        <is>
          <t>ข้อ 57 Pharma Plus เล่มม่วง (เฉลยข้อ ข)</t>
        </is>
      </c>
      <c r="O43" s="100" t="inlineStr">
        <is>
          <t>Mock</t>
        </is>
      </c>
      <c r="P43" s="100" t="inlineStr">
        <is>
          <t>Pharma Plus เล่มม่วง</t>
        </is>
      </c>
      <c r="Q43" s="100" t="n"/>
    </row>
    <row r="44" ht="13.2" customHeight="1" s="49">
      <c r="A44" s="100" t="n">
        <v>58</v>
      </c>
      <c r="B44" s="88" t="inlineStr">
        <is>
          <t>กรณีที่โรงพยาบาลสังกัดกระทรวงสาธารณสุขประสงค์จะซื้อยา sodium bicarbonate injection ซึ่งเป็นยาในบัญชีหลักแห่งชาติตองการเภสัชกรรมผลิต ข้อใดถูกต้อง</t>
        </is>
      </c>
      <c r="C44" s="100" t="n"/>
      <c r="D44" s="88" t="inlineStr">
        <is>
          <t>จัดซื้อด้วยเงินงบประมาณเท่านั้น</t>
        </is>
      </c>
      <c r="E44" s="88" t="inlineStr">
        <is>
          <t>จัดซื้อด้วยวิธีกรณีพิเศษจากองค์การเภสัชกรรมถ้าวงเงินเกิน 50,000บาท</t>
        </is>
      </c>
      <c r="F44" s="88" t="inlineStr">
        <is>
          <t>จัดซื้อโดยวิธีตกลงราคาจากองค์การเภสัชกรรมเท่านั้น ไม่จำกัดวงเงิน</t>
        </is>
      </c>
      <c r="G44" s="88" t="inlineStr">
        <is>
          <t>จัดซื้อโดยวิธีตกลงราคาจากบริษัทใดก็ได้ถ้าวงเงินไม่เกิน 50,000 บาท</t>
        </is>
      </c>
      <c r="H44" s="88" t="inlineStr">
        <is>
          <t>จัดซื้อด้วยวิธีกรณีพิเศษจากองค์การเภสัชกรรม ไม่จำกัดวงเงิน</t>
        </is>
      </c>
      <c r="I44" s="100" t="n">
        <v>5</v>
      </c>
      <c r="J44" s="88" t="inlineStr">
        <is>
          <t>✅ คำตอบที่ถูกต้อง: ข้อ จ. จัดซื้อด้วยวิธีกรณีพิเศษจากองค์การเภสัชกรรม 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จัดซื้อด้วยวิธีกรณีพิเศษจากองค์การเภสัชกรรม ไม่จำกัดวงเงิน 💡 คำอธิบายและข้อกำหนดทางกฎหมาย:
💡 คำอธิบายและข้อกำหนดทางกฎหมาย:
ตามระเบียบการจัดซื้อยาจากองค์การเภสัชกรรม (อภ.) ซึ่งเป็นองค์การของรัฐ โรงพยาบาลสังกัดกระทรวงสาธารณสุขสามารถจัดซื้อยาที่ผลิตโดยองค์การเภสัชกรรมได้โดยวิธีพิเศษหรือวิธีตกลงราคาโดยไม่จำกัดวงเงิน เพื่อสนับสนุนอุตสาหกรรมยาภายในประเทศและหลักประกันความมั่นคงด้านยา
🔍 ข้ออื่นผิดเพราะอะไร:
• ข้อ ก. (จัดซื้อด้วยเงินงบประมาณเท่านั้น): จัดซื้อด้วยเงินงบประมาณเท่านั้น ไม่ตรงกับข้อบ่งใช้หรือกลไกการออกฤทธิ์ที่ถูกต้องตาม พ.ร.บ. ยา พ.ศ. 2510 / พ.ร.บ. วิชาชีพเภสัชกรรม พ.ศ. 2537
• ข้อ ข. (จัดซื้อด้วยวิธีกรณีพิเศษจากองค์การเภสัชกรรมถ้าวงเงินเกิน 50,000บาท): จัดซื้อด้วยวิธีกรณีพิเศษจากองค์การเภสัชกรรมถ้าวงเงินเกิน 50,000บาท ไม่ตรงกับข้อบ่งใช้หรือกลไกการออกฤทธิ์ที่ถูกต้องตาม พ.ร.บ. ยา พ.ศ. 2510 / พ.ร.บ. วิชาชีพเภสัชกรรม พ.ศ. 2537
• ข้อ ค. (จัดซื้อโดยวิธีตกลงราคาจากองค์การเภสัชกรรมเท่านั้น ไม่จำกัดวงเงิน): จัดซื้อโดยวิธีตกลงราคาจากองค์การเภสัชกรรมเท่านั้น ไม่จำกัดวงเงิน ไม่ตรงกับข้อบ่งใช้หรือกลไกการออกฤทธิ์ที่ถูกต้องตาม พ.ร.บ. ยา พ.ศ. 2510 / พ.ร.บ. วิชาชีพเภสัชกรรม พ.ศ. 2537
• ข้อ ง. (จัดซื้อโดยวิธีตกลงราคาจากบริษัทใดก็ได้ถ้าวงเงินไม่เกิน 50,000 บาท): จัดซื้อโดยวิธีตกลงราคาจากบริษัทใดก็ได้ถ้าวงเงินไม่เกิน 50,000 บาท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100" t="n"/>
      <c r="L44" s="88" t="inlineStr">
        <is>
          <t>พ.ร.บ. ยา พ.ศ. 2510</t>
        </is>
      </c>
      <c r="M44" s="100" t="inlineStr">
        <is>
          <t>SAP</t>
        </is>
      </c>
      <c r="N44" s="88" t="inlineStr">
        <is>
          <t>ข้อ 58 Pharma Plus เล่มม่วง (เฉลยข้อ จ)</t>
        </is>
      </c>
      <c r="O44" s="100" t="inlineStr">
        <is>
          <t>Mock</t>
        </is>
      </c>
      <c r="P44" s="100" t="inlineStr">
        <is>
          <t>Pharma Plus เล่มม่วง</t>
        </is>
      </c>
      <c r="Q44" s="100" t="n"/>
    </row>
    <row r="45" ht="13.2" customHeight="1" s="49">
      <c r="A45" s="100" t="n">
        <v>60</v>
      </c>
      <c r="B45" s="88" t="inlineStr">
        <is>
          <t>Propylthiouracil จัดอยู่ในบัญชี ก ตามบัญชียาหลักแห่งชาติ 2542 ยาที่อยู่ในบัญชี ก หมายถึงข้อใด</t>
        </is>
      </c>
      <c r="C45" s="100" t="n"/>
      <c r="D45" s="88" t="inlineStr">
        <is>
          <t>รายการยาที่ต้องใช้โดยผู้เชี่ยวชาญ</t>
        </is>
      </c>
      <c r="E45" s="88" t="inlineStr">
        <is>
          <t>รายการยาที่จำเป็นต้องใช้ในสถานพยาบาลบางระดับ</t>
        </is>
      </c>
      <c r="F45" s="88" t="inlineStr">
        <is>
          <t>รายการยาสำหรับใช้เฉพาะโครงการพิเศษของกระทรวง</t>
        </is>
      </c>
      <c r="G45" s="88" t="inlineStr">
        <is>
          <t>รายการยาที่มีความจำเป็นสำหรับสถานพยาบาลทุกระดับ</t>
        </is>
      </c>
      <c r="H45" s="88" t="inlineStr">
        <is>
          <t>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t>
        </is>
      </c>
      <c r="I45" s="100" t="n">
        <v>4</v>
      </c>
      <c r="J45" s="88"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บัญชียาหลักแห่งชาติ บัญชี ก หมายถึง รายการยาที่จำเป็นและเหมาะสมสำหรับใช้ในสถานพยาบาลทุกระดับ ตั้งแต่ระดับปฐมภูมิ ทุติยภูมิ จนถึงตติยภูมิ เพื่อให้ประชาชนเข้าถึงยาได้อย่างทั่วถึง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100" t="n"/>
      <c r="L45" s="88" t="inlineStr">
        <is>
          <t>พ.ร.บ. ยา พ.ศ. 2510</t>
        </is>
      </c>
      <c r="M45" s="100" t="inlineStr">
        <is>
          <t>SAP</t>
        </is>
      </c>
      <c r="N45" s="88" t="inlineStr">
        <is>
          <t>ข้อ 60 Pharma Plus เล่มม่วง (เฉลยข้อ ง)</t>
        </is>
      </c>
      <c r="O45" s="100" t="inlineStr">
        <is>
          <t>Mock</t>
        </is>
      </c>
      <c r="P45" s="100" t="inlineStr">
        <is>
          <t>Pharma Plus เล่มม่วง</t>
        </is>
      </c>
      <c r="Q45" s="100" t="n"/>
    </row>
    <row r="46" ht="13.2" customHeight="1" s="49">
      <c r="A46" s="100" t="n">
        <v>61</v>
      </c>
      <c r="B46" s="88" t="inlineStr">
        <is>
          <t>แพทย์์สั่งจ่ายยาสระผมชนิดหนึ่ง มีลักษณะเป็นขวดพลาสติกสีน้ำตาล ท่านพบว่าที่ฉลากมีข้อความ Reg. no. 2C802/57 ข้อความนี้มีความหมายว่าอย่างไร
ข้อความนี้มีความหมายว่าอย่างไร</t>
        </is>
      </c>
      <c r="C46" s="100" t="n"/>
      <c r="D46" s="88" t="inlineStr">
        <is>
          <t>ยานี้ผลิตในประเทศไทย ได้รับอนุญาตทะเบียนยาในปี พ.ศ. 2557</t>
        </is>
      </c>
      <c r="E46" s="88" t="inlineStr">
        <is>
          <t>ยานี้ผลิตในประเทศไทย เมื่อวันที่ 8 ก.พ. 2557</t>
        </is>
      </c>
      <c r="F46" s="88" t="inlineStr">
        <is>
          <t>ยานี้ผลิตในประเทศไทยและหมดอายุในวันที่ 8 ก.พ. 2557</t>
        </is>
      </c>
      <c r="G46" s="88" t="inlineStr">
        <is>
          <t>ยานี้นำเข้ามาจากต่างประเทศ ได้รับอนุญาตทะเบียนยาในปี พ.ศ. 2557</t>
        </is>
      </c>
      <c r="H46" s="88" t="inlineStr">
        <is>
          <t>ยานี้นำเข้ามาจากต่างประเทศ และผลิตเมื่อวันที่ 8 ก.พ. 2557</t>
        </is>
      </c>
      <c r="I46" s="100" t="n">
        <v>4</v>
      </c>
      <c r="J46" s="88" t="inlineStr">
        <is>
          <t>✅ คำตอบที่ถูกต้อง: ข้อ ง. ยานี้นำเข้ามาจากต่างประเทศ ได้รับอนุญาตทะเบียนยาในปี พ.ศ. 2557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ยานี้นำเข้ามาจากต่างประเทศ ได้รับอนุญาตทะเบียนยาในปี พ.ศ. 2557 💡 คำอธิบายและข้อกำหนดทางกฎหมาย:
💡 คำอธิบายและข้อกำหนดทางกฎหมาย:
เลขทะเบียนตำรับยา (Registration number) เช่น 2C802/57 อักษรตัวแรกแสดงประเภท (เช่น ยาแผนปัจจุบัน) ตัวอักษรตัวที่สอง C หมายถึง ยาผลิตในประเทศ (ถ้าเป็น D หมายถึง นำเข้า) และเลข 57 ท้ายสุดแสดงปี พ.ศ. ที่ได้รับการอนุมัติทะเบียนตำรับยา (พ.ศ. 2557)
🔍 ข้ออื่นผิดเพราะอะไร:
• ข้อ ก. (ยานี้ผลิตในประเทศไทย ได้รับอนุญาตทะเบียนยาในปี พ.ศ. 2557): ยานี้ผลิตในประเทศไทย ได้รับอนุญาตทะเบียนยาในปี พ.ศ. 2557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2557): ยานี้ผลิตในประเทศไทย เมื่อวันที่ 8 ก.พ. 2557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(ยานี้ผลิตในประเทศไทยและหมดอายุในวันที่ 8 ก.พ. 2557): ยานี้ผลิตในประเทศไทยและหมดอายุในวันที่ 8 ก.พ. 2557 ไม่ตรงกับข้อบ่งใช้หรือกลไกการออกฤทธิ์ที่ถูกต้องตาม พ.ร.บ. ยา พ.ศ. 2510 / พ.ร.บ. วิชาชีพเภสัชกรรม พ.ศ. 2537
• ข้อ จ. (ยานี้นำเข้ามาจากต่างประเทศ และผลิตเมื่อวันที่ 8 ก.พ. 2557): ยานี้นำเข้ามาจากต่างประเทศ และผลิตเมื่อวันที่ 8 ก.พ. 2557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100" t="n"/>
      <c r="L46" s="88" t="inlineStr">
        <is>
          <t>พ.ร.บ. ยา พ.ศ. 2510</t>
        </is>
      </c>
      <c r="M46" s="100" t="inlineStr">
        <is>
          <t>SAP</t>
        </is>
      </c>
      <c r="N46" s="88" t="inlineStr">
        <is>
          <t>ข้อ 61 Pharma Plus เล่มม่วง (เฉลยข้อ ง)</t>
        </is>
      </c>
      <c r="O46" s="100" t="inlineStr">
        <is>
          <t>Mock</t>
        </is>
      </c>
      <c r="P46" s="100" t="inlineStr">
        <is>
          <t>Pharma Plus เล่มม่วง</t>
        </is>
      </c>
      <c r="Q46" s="100" t="n"/>
    </row>
    <row r="47" ht="13.2" customHeight="1" s="49">
      <c r="A47" s="100" t="n">
        <v>62</v>
      </c>
      <c r="B47" s="88" t="inlineStr">
        <is>
          <t>ยาที่ฉลากมีข้อความดังข้อข้างต้น (Reg. no. 2C802/57) อาจมี ชนิดตัวยาสำคัญที่ออกฤทธิ์ดังต่อไปนี้ยกเว้นข้อใด
อาจมี ชนิดตัวยาสำคัญที่ออกฤทธิ์ดังต่อไปนี้ยกเว้นข้อใด</t>
        </is>
      </c>
      <c r="C47" s="100" t="n"/>
      <c r="D47" s="88" t="inlineStr">
        <is>
          <t>1 ชนิด</t>
        </is>
      </c>
      <c r="E47" s="88" t="inlineStr">
        <is>
          <t>2 ชนิด</t>
        </is>
      </c>
      <c r="F47" s="88" t="inlineStr">
        <is>
          <t>3 ชนิด</t>
        </is>
      </c>
      <c r="G47" s="88" t="inlineStr">
        <is>
          <t>4 ชนิด</t>
        </is>
      </c>
      <c r="H47" s="88" t="inlineStr">
        <is>
          <t>5 ชนิด</t>
        </is>
      </c>
      <c r="I47" s="100" t="n">
        <v>1</v>
      </c>
      <c r="J47" s="88" t="inlineStr">
        <is>
          <t>✅ คำตอบที่ถูกต้อง: ข้อ ก. 1 ชนิด
💡 Background:
กฎหมายยาและจรรยาบรรณวิชาชีพมีขึ้นเพื่อคุ้มครองความปลอดภัยของผู้บริโภคตามมาตรฐาน Good Pharmacy Practice (GPP)
🎯 ทำไมข้อนี้ถึงถูก:
1 ชนิด 💡 คำอธิบายและข้อกำหนดทางกฎหมาย:
💡 คำอธิบายและข้อกำหนดทางกฎหมาย:
ตามระบบเลขทะเบียนตำรับยาของสำนักงานคณะกรรมการอาหารและยา (อย.) เลขทะเบียน 1 ตำรับยา (1 Reg. no.) สามารถประกอบด้วยตัวยาสำคัญได้หลากหลายจำนวนขึ้นอยู่กับสูตรตำรับของยานั้นๆ ยกเว้นการจำกัดจำนวนตัวยาที่ไม่สอดคล้องกับประกาศกระทรวงสาธารณสุข โดยทั่วไปตำรับยาสามารถมีตัวยาสำคัญผสมได้หลายชนิด แต่คำถามนี้ทดสอบความเข้าใจเรื่องข้อจำกัดของจำนวนตัวยาในทะเบียนตำรับยาผสมตามเกณฑ์มาตรฐาน
🔍 ข้ออื่นผิดเพราะอะไร:
• ข้อ ข. (2 ชนิด): 2 ชนิด ไม่ตรงกับข้อบ่งใช้หรือกลไกการออกฤทธิ์ที่ถูกต้องตาม พ.ร.บ. ยา พ.ศ. 2510 / พ.ร.บ. วิชาชีพเภสัชกรรม พ.ศ. 2537
• ข้อ ค. (3 ชนิด): 3 ชนิด ไม่ตรงกับข้อบ่งใช้หรือกลไกการออกฤทธิ์ที่ถูกต้องตาม พ.ร.บ. ยา พ.ศ. 2510 / พ.ร.บ. วิชาชีพเภสัชกรรม พ.ศ. 2537
• ข้อ ง. (4 ชนิด): 4 ชนิด ไม่ตรงกับข้อบ่งใช้หรือกลไกการออกฤทธิ์ที่ถูกต้องตาม พ.ร.บ. ยา พ.ศ. 2510 / พ.ร.บ. วิชาชีพเภสัชกรรม พ.ศ. 2537
• ข้อ จ. (5 ชนิด): 5 ชนิด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100" t="n"/>
      <c r="L47" s="88" t="inlineStr">
        <is>
          <t>พ.ร.บ. ยา พ.ศ. 2510</t>
        </is>
      </c>
      <c r="M47" s="100" t="inlineStr">
        <is>
          <t>SAP</t>
        </is>
      </c>
      <c r="N47" s="88" t="inlineStr">
        <is>
          <t>ข้อ 62 Pharma Plus เล่มม่วง (เฉลยข้อ ก)</t>
        </is>
      </c>
      <c r="O47" s="100" t="inlineStr">
        <is>
          <t>Mock</t>
        </is>
      </c>
      <c r="P47" s="100" t="inlineStr">
        <is>
          <t>Pharma Plus เล่มม่วง</t>
        </is>
      </c>
      <c r="Q47" s="100" t="n"/>
    </row>
    <row r="48" ht="13.2" customHeight="1" s="49">
      <c r="A48" s="100" t="n">
        <v>69</v>
      </c>
      <c r="B48" s="88" t="inlineStr">
        <is>
          <t>ท่านควรอธิบายเกี่ยวกับยา ยารักษาสิว isotretinoin ที่ผู้ป่วยต้องการซื้ออย่างไร</t>
        </is>
      </c>
      <c r="C48" s="100" t="n"/>
      <c r="D48" s="88" t="inlineStr">
        <is>
          <t>ยานี้จัดเป็นยาควบคุมพิเศษตามกฎหมาย ต้องใช้ใบสั่งแพทย์์ เภสัชกรไม่สามารถจ่ายเองได้</t>
        </is>
      </c>
      <c r="E48" s="88" t="inlineStr">
        <is>
          <t>ยานี้จัดเป็นยาควบคุมพิเศษตามกฎหมาย เภสัชกรจ่ายได้ ไม่ต้องใช้ใบสั่งแพทย์์</t>
        </is>
      </c>
      <c r="F48" s="88" t="inlineStr">
        <is>
          <t>ยานี้จัดเป็นยาอันตราย เภสัชกรจ่ายได้ ไม่ต้องใช้ใบสั่งแพทย์์</t>
        </is>
      </c>
      <c r="G48" s="88" t="inlineStr">
        <is>
          <t>ยานี้จัดเป็นยาอันตราย เภสัชกรสามารถจ่ายได้หากมีใบสั่งแพทย์์</t>
        </is>
      </c>
      <c r="H48" s="88" t="inlineStr">
        <is>
          <t>ยานี้ไม่สามารถขายได้ในร้านยา ต้องซื้อจากคลินิกแพทย์์หรือสถานพยาบาลเท่านั้น</t>
        </is>
      </c>
      <c r="I48" s="100" t="n">
        <v>5</v>
      </c>
      <c r="J48" s="88" t="inlineStr">
        <is>
          <t>✅ คำตอบที่ถูกต้อง: ข้อ จ. ยานี้ไม่สามารถขายได้ในร้านยา ต้องซื้อจากคลินิกแพทย์์หรือสถานพยาบาลเท่านั้น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ยานี้ไม่สามารถขายได้ในร้านยา ต้องซื้อจากคลินิกแพทย์์หรือสถานพยาบาลเท่านั้น 💡 คำอธิบายและข้อกำหนดทางกฎหมาย:
💡 คำอธิบายและข้อกำหนดทางกฎหมาย:
Isotretinoin จัดเป็นยาควบคุมพิเศษตามกฎหมายยาในประเทศไทย เนื่องจากมีความเสี่ยงสูงต่อการเกิดทารกวิรูป (teratogenicity) จึงต้องสั่งจ่ายโดยแพทย์์เท่านั้น และไม่สามารถจ่ายโดยไม่มีใบสั่งแพทย์์ได้
🔍 ข้ออื่นผิดเพราะอะไร:
• ข้อ ก. (ยานี้จัดเป็นยาควบคุมพิเศษตามกฎหมาย ต้องใช้ใบสั่งแพทย์์ เภสัชกรไม่สามารถจ่ายเองได้):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(ยานี้จัดเป็นยาควบคุมพิเศษตามกฎหมาย เภสัชกรจ่ายได้ ไม่ต้องใช้ใบสั่งแพทย์์):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(ยานี้จัดเป็นยาอันตราย เภสัชกรจ่ายได้ ไม่ต้องใช้ใบสั่งแพทย์์):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(ยานี้จัดเป็นยาอันตราย เภสัชกรสามารถจ่ายได้หากมีใบสั่งแพทย์์):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100" t="n"/>
      <c r="L48" s="88" t="inlineStr">
        <is>
          <t>พ.ร.บ. ยา พ.ศ. 2510</t>
        </is>
      </c>
      <c r="M48" s="100" t="inlineStr">
        <is>
          <t>SAP</t>
        </is>
      </c>
      <c r="N48" s="88" t="inlineStr">
        <is>
          <t>ข้อ 69 Pharma Plus เล่มม่วง (เฉลยข้อ จ)</t>
        </is>
      </c>
      <c r="O48" s="100" t="inlineStr">
        <is>
          <t>Mock</t>
        </is>
      </c>
      <c r="P48" s="100" t="inlineStr">
        <is>
          <t>Pharma Plus เล่มม่วง</t>
        </is>
      </c>
      <c r="Q48" s="100" t="n"/>
    </row>
    <row r="49" ht="13.2" customHeight="1" s="49">
      <c r="A49" s="100" t="n">
        <v>70</v>
      </c>
      <c r="B49" s="88" t="inlineStr">
        <is>
          <t>Itraconazole เป็นยาประเภทใดตามกฎหมาย</t>
        </is>
      </c>
      <c r="C49" s="100" t="n"/>
      <c r="D49" s="88" t="inlineStr">
        <is>
          <t>ยาแผนปัจจุบันที่ไม่ใช่ยาอันตรายและยาควบคุมพิเศษ</t>
        </is>
      </c>
      <c r="E49" s="88" t="inlineStr">
        <is>
          <t>ยาอันตราย</t>
        </is>
      </c>
      <c r="F49" s="88" t="inlineStr">
        <is>
          <t>ยาสามัญประจำบ้าน</t>
        </is>
      </c>
      <c r="G49" s="88" t="inlineStr">
        <is>
          <t>ยาควบคุมพิเศษ</t>
        </is>
      </c>
      <c r="H49" s="88" t="inlineStr">
        <is>
          <t>ยาเสพติดให้โทษประเภทที่ 3</t>
        </is>
      </c>
      <c r="I49" s="100" t="n">
        <v>2</v>
      </c>
      <c r="J49" s="88"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Itraconazole เป็นยาต้านเชื้อรากลุ่ม triazole จัดเป็นยาอันตรายตามกฎหมายยาแผนปัจจุบันของประเทศไทย
🔍 ข้ออื่นผิดเพราะอะไร:
• ข้อ ก. (ยาแผนปัจจุบันที่ไม่ใช่ยาอันตรายและยาควบคุมพิเศษ):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100" t="n"/>
      <c r="L49" s="88" t="inlineStr">
        <is>
          <t>พ.ร.บ. ยา พ.ศ. 2510</t>
        </is>
      </c>
      <c r="M49" s="100" t="inlineStr">
        <is>
          <t>SAP</t>
        </is>
      </c>
      <c r="N49" s="88" t="inlineStr">
        <is>
          <t>ข้อ 70 Pharma Plus เล่มม่วง (เฉลยข้อ ข)</t>
        </is>
      </c>
      <c r="O49" s="100" t="inlineStr">
        <is>
          <t>Mock</t>
        </is>
      </c>
      <c r="P49" s="100" t="inlineStr">
        <is>
          <t>Pharma Plus เล่มม่วง</t>
        </is>
      </c>
      <c r="Q49" s="100" t="n"/>
    </row>
    <row r="50" ht="13.2" customHeight="1" s="49">
      <c r="A50" s="100" t="n">
        <v>71</v>
      </c>
      <c r="B50" s="88" t="inlineStr">
        <is>
          <t>FBC ชื่อการค้าหนึ่ง มีเลขทะเบียน 2C039/46 ข้อใดผิด</t>
        </is>
      </c>
      <c r="C50" s="100" t="n"/>
      <c r="D50" s="88" t="inlineStr">
        <is>
          <t>ยาสำหรับมนุษย์</t>
        </is>
      </c>
      <c r="E50" s="88" t="inlineStr">
        <is>
          <t>ยาแบ่งบรรจุในประเทศ</t>
        </is>
      </c>
      <c r="F50" s="88" t="inlineStr">
        <is>
          <t>ยาขึ้นทะเบียนปี 2546</t>
        </is>
      </c>
      <c r="G50" s="88" t="inlineStr">
        <is>
          <t>ยานำเข้าจากต่างประเทศ</t>
        </is>
      </c>
      <c r="H50" s="88" t="inlineStr">
        <is>
          <t>ในปีที่ขึ้นทะเบียน ยานี้อยู่ในลำดับที่ 39</t>
        </is>
      </c>
      <c r="I50" s="100" t="n">
        <v>2</v>
      </c>
      <c r="J50" s="88" t="inlineStr">
        <is>
          <t>✅ คำตอบที่ถูกต้อง: ข้อ ข. ยาแบ่งบรรจุในประเทศ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ยาแบ่งบรรจุในประเทศ 💡 คำอธิบายและข้อกำหนดทางกฎหมาย:
💡 คำอธิบายและข้อกำหนดทางกฎหมาย:
เลขทะเบียนตำรับยา 2C039/46 ตัวอักษร C หมายถึง ยาเคมีเคภัณฑ์ควบคุม หรือยาสลบ/ยาแบ่งบรรจุ (ขึ้นอยู่กับประกาศกระทรวง โดยปกติ C มักหมายถึงยาแบ่งบรรจุหรือยาควบคุมพิเศษตามนิยามในอดีต) แต่ในข้อนี้เลขทะเบียน C มักหมายถึงยาแบ่งบรรจุ ส่วนข้อที่ผิดคือเลข 2 หรือตัวอักษรหน้าสุดที่บอกประเภท เช่น 1 คือยาสำหรับมนุษย์ผลิตในประเทศ, 2 คือยาสำหรับมนุษย์นำเข้า, 3 คือยาแผนโบราณผลิตในประเทศ ดังนั้น 2C จึงหมายถึงยานำเข้าจากต่างประเทศ ไม่ใช่ยาสำหรับมนุษย์ผลิตในประเทศ
🔍 ข้ออื่นผิดเพราะอะไร:
• ข้อ ก. (ยาสำหรับมนุษย์): ยาสำหรับมนุษย์ ไม่ตรงกับข้อบ่งใช้หรือกลไกการออกฤทธิ์ที่ถูกต้องตาม พ.ร.บ. ยา พ.ศ. 2510 / พ.ร.บ. วิชาชีพเภสัชกรรม พ.ศ. 2537
• ข้อ ค. (ยาขึ้นทะเบียนปี 2546): ยาขึ้นทะเบียนปี 2546 ไม่ตรงกับข้อบ่งใช้หรือกลไกการออกฤทธิ์ที่ถูกต้องตาม พ.ร.บ. ยา พ.ศ. 2510 / พ.ร.บ. วิชาชีพเภสัชกรรม พ.ศ. 2537
• ข้อ ง. (ยานำเข้าจากต่างประเทศ): ยานำเข้าจากต่างประเทศ ไม่ตรงกับข้อบ่งใช้หรือกลไกการออกฤทธิ์ที่ถูกต้องตาม พ.ร.บ. ยา พ.ศ. 2510 / พ.ร.บ. วิชาชีพเภสัชกรรม พ.ศ. 2537
• ข้อ จ. (ในปีที่ขึ้นทะเบียน ยานี้อยู่ในลำดับที่ 39): ในปีที่ขึ้นทะเบียน ยานี้อยู่ในลำดับที่ 39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100" t="n"/>
      <c r="L50" s="88" t="inlineStr">
        <is>
          <t>พ.ร.บ. ยา พ.ศ. 2510</t>
        </is>
      </c>
      <c r="M50" s="100" t="inlineStr">
        <is>
          <t>SAP</t>
        </is>
      </c>
      <c r="N50" s="88" t="inlineStr">
        <is>
          <t>ข้อ 71 Pharma Plus เล่มม่วง (เฉลยข้อ ข)</t>
        </is>
      </c>
      <c r="O50" s="100" t="inlineStr">
        <is>
          <t>Mock</t>
        </is>
      </c>
      <c r="P50" s="100" t="inlineStr">
        <is>
          <t>Pharma Plus เล่มม่วง</t>
        </is>
      </c>
      <c r="Q50" s="100" t="n"/>
    </row>
    <row r="51" ht="13.2" customHeight="1" s="49">
      <c r="A51" s="100" t="n">
        <v>72</v>
      </c>
      <c r="B51" s="88" t="inlineStr">
        <is>
          <t>ในการผลิตยา gemfibrozil 600 mg/tab ตามมาตรฐานของ USP กำหนดให้มีปริมาณตัวยาสำคัญ +- 20 % แต่บริษัท X ได้พัฒนาตำรับยาใหม่ระบุคุณภาพว่าต้องมีปริมาณตัวยาสำคัญ +- 10 % จากนั้นนำไปส่งตรวจคุณภาพที่ศูนย์วิทยาศาสตร์ พบว่ามีปริมาณตัวยาสำคัญ gemfibrozil 450 mg/tab บริษัท X มีความผิดตาม พรบ. ยา หรือ ไม่</t>
        </is>
      </c>
      <c r="C51" s="100" t="n"/>
      <c r="D51" s="88" t="inlineStr">
        <is>
          <t>ยาผิดมาตรฐาน</t>
        </is>
      </c>
      <c r="E51" s="88" t="inlineStr">
        <is>
          <t>ยาปลอม</t>
        </is>
      </c>
      <c r="F51" s="88" t="inlineStr">
        <is>
          <t>ยาหมดอายุ</t>
        </is>
      </c>
      <c r="G51" s="88" t="inlineStr">
        <is>
          <t>ยาต้องห้าม</t>
        </is>
      </c>
      <c r="H51" s="88" t="inlineStr">
        <is>
          <t>ยาเสื่อมคุณภาพ</t>
        </is>
      </c>
      <c r="I51" s="100" t="n">
        <v>1</v>
      </c>
      <c r="J51" s="88" t="inlineStr">
        <is>
          <t>✅ คำตอบที่ถูกต้อง: ข้อ ก.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ตามพระราชบัญญัติยา ยาที่มีปริมาณตัวยาสำคัญออกไปจากเกณฑ์มาตรฐานที่ขึ้นทะเบียนไว้ (USP กำหนด +-20% แต่ตรวจได้ 450 mg จาก 600 mg ซึ่งลดลงถึง 25% เกินกว่าเกณฑ์ที่กำหนด) ถือเป็น 'ยาผิดมาตรฐาน'
🔍 ข้ออื่นผิดเพราะอะไร:
• ข้อ ข. (ยาปลอม): ยาปลอม ไม่ตรงกับข้อบ่งใช้หรือกลไกการออกฤทธิ์ที่ถูกต้องตาม พ.ร.บ. ยา พ.ศ. 2510 / พ.ร.บ. วิชาชีพเภสัชกรรม พ.ศ. 2537
• ข้อ ค. (ยาหมดอายุ): ยาหมดอายุ ไม่ตรงกับข้อบ่งใช้หรือกลไกการออกฤทธิ์ที่ถูกต้องตาม พ.ร.บ. ยา พ.ศ. 2510 / พ.ร.บ. วิชาชีพเภสัชกรรม พ.ศ. 2537
• ข้อ ง. (ยาต้องห้าม): ยาต้องห้าม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100" t="n"/>
      <c r="L51" s="88" t="inlineStr">
        <is>
          <t>พ.ร.บ. ยา พ.ศ. 2510</t>
        </is>
      </c>
      <c r="M51" s="100" t="inlineStr">
        <is>
          <t>SAP</t>
        </is>
      </c>
      <c r="N51" s="88" t="inlineStr">
        <is>
          <t>ข้อ 72 Pharma Plus เล่มม่วง (เฉลยข้อ ก)</t>
        </is>
      </c>
      <c r="O51" s="100" t="inlineStr">
        <is>
          <t>Mock</t>
        </is>
      </c>
      <c r="P51" s="100" t="inlineStr">
        <is>
          <t>Pharma Plus เล่มม่วง</t>
        </is>
      </c>
      <c r="Q51" s="100" t="n"/>
    </row>
    <row r="52" ht="13.2" customHeight="1" s="49">
      <c r="A52" s="100" t="n">
        <v>73</v>
      </c>
      <c r="B52" s="88" t="inlineStr">
        <is>
          <t>Lomotil® จัดเป็นยาประเภทใดตามกฎหมายและเภสัชกรสามารถจ่ายได้ในร้านยาหรือไม่</t>
        </is>
      </c>
      <c r="C52" s="100" t="n"/>
      <c r="D52" s="88" t="inlineStr">
        <is>
          <t>ยาอันตราย สามารถจ่ายในร้านยา ขย.1 ได้</t>
        </is>
      </c>
      <c r="E52" s="88" t="inlineStr">
        <is>
          <t>ยาแผนปัจจุบันบรรจุเสร็จ สามารถจ่ายในร้านยา ขย.1 และ ขย.2 ได้</t>
        </is>
      </c>
      <c r="F52" s="88" t="inlineStr">
        <is>
          <t>ยาสามัญประจำบ้าน สามารถจ่ายในร้านยา ขย.1 และขย.2 ได้</t>
        </is>
      </c>
      <c r="G52" s="88" t="inlineStr">
        <is>
          <t>ยาเสพติดให้โทษประเภทที่ 3 ห้ามจำหน่ายในร้านยา</t>
        </is>
      </c>
      <c r="H52" s="88" t="inlineStr">
        <is>
          <t>ยาเสพติดให้โทษประเภทที่ 3 สามารถจ่ายในร้านยา ขย.1 ได้ แต่ต้องมีใบอนุญาต</t>
        </is>
      </c>
      <c r="I52" s="100" t="n">
        <v>5</v>
      </c>
      <c r="J52" s="88" t="inlineStr">
        <is>
          <t>✅ คำตอบที่ถูกต้อง: ข้อ จ. ยาเสพติดให้โทษประเภทที่ 3 สามารถจ่ายในร้านยา ขย.1 ได้ แต่ต้องมีใบอนุญาต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ยาเสพติดให้โทษประเภทที่ 3 สามารถจ่ายในร้านยา ขย.1 ได้ แต่ต้องมีใบอนุญาต 💡 คำอธิบายและข้อกำหนดทางกฎหมาย:
💡 คำอธิบายและข้อกำหนดทางกฎหมาย:
Lomotil ประกอบด้วย diphenoxylate และ atropine จัดเป็นยาเสพติดให้โทษประเภทที่ 3 ตามพระราชบัญญัติยาเสพติดให้โทษ สามารถขายได้ในร้านขายยาแผนปัจจุบัน (ขย.1) โดยผู้ได้รับอนุญาตและมีใบอนุญาตจำหน่ายยาเสพติดให้โทษประเภทที่ 3
🔍 ข้ออื่นผิดเพราะอะไร:
• ข้อ ก. (ยาอันตราย สามารถจ่ายในร้านยา ขย.1 ได้):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(ยาแผนปัจจุบันบรรจุเสร็จ สามารถจ่ายในร้านยา ขย.1 และ ขย.2 ได้): ยาแผนปัจจุบันบรรจุเสร็จ สามารถจ่ายในร้านยา ขย.1 และ ขย.2 ได้ ไม่ตรงกับข้อบ่งใช้หรือกลไกการออกฤทธิ์ที่ถูกต้องตาม พ.ร.บ. ยา พ.ศ. 2510 / พ.ร.บ. วิชาชีพเภสัชกรรม พ.ศ. 2537
• ข้อ ค. (ยาสามัญประจำบ้าน สามารถจ่ายในร้านยา ขย.1 และขย.2 ได้): ยาสามัญประจำบ้าน สามารถจ่ายในร้านยา ขย.1 และขย.2 ได้ ไม่ตรงกับข้อบ่งใช้หรือกลไกการออกฤทธิ์ที่ถูกต้องตาม พ.ร.บ. ยา พ.ศ. 2510 / พ.ร.บ. วิชาชีพเภสัชกรรม พ.ศ. 2537
• ข้อ ง. (ยาเสพติดให้โทษประเภทที่ 3 ห้ามจำหน่ายในร้านยา): ยาเสพติดให้โทษประเภทที่ 3 ห้ามจำหน่ายในร้านยา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100" t="n"/>
      <c r="L52" s="88" t="inlineStr">
        <is>
          <t>พ.ร.บ. ยา พ.ศ. 2510</t>
        </is>
      </c>
      <c r="M52" s="100" t="inlineStr">
        <is>
          <t>SAP</t>
        </is>
      </c>
      <c r="N52" s="88" t="inlineStr">
        <is>
          <t>ข้อ 73 Pharma Plus เล่มม่วง (เฉลยข้อ จ)</t>
        </is>
      </c>
      <c r="O52" s="100" t="inlineStr">
        <is>
          <t>Mock</t>
        </is>
      </c>
      <c r="P52" s="100" t="inlineStr">
        <is>
          <t>Pharma Plus เล่มม่วง</t>
        </is>
      </c>
      <c r="Q52" s="100" t="n"/>
    </row>
    <row r="53" ht="13.2" customHeight="1" s="49">
      <c r="A53" s="100" t="n">
        <v>74</v>
      </c>
      <c r="B53" s="88" t="inlineStr">
        <is>
          <t>การโฆษณาว่า indomethacin สามารถลดปวดได้ดีในผู้ป่วยโรคเกาท์ สามารถทำได้หรือไม่</t>
        </is>
      </c>
      <c r="C53" s="100" t="n"/>
      <c r="D53" s="88" t="inlineStr">
        <is>
          <t>ได้ เพราะไม่มีข้อห้ามทางกฎหมาย</t>
        </is>
      </c>
      <c r="E53" s="88" t="inlineStr">
        <is>
          <t>ได้ แต่ต้องขออนุญาตก่อน</t>
        </is>
      </c>
      <c r="F53" s="88" t="inlineStr">
        <is>
          <t>ไม่ได้ เพราะเป็นการอวดอ้างสรรพคุณ</t>
        </is>
      </c>
      <c r="G53" s="88" t="inlineStr">
        <is>
          <t>ไม่ได้ เพราะกฎหมายยาห้ามโฆษณาขายยาอันตราย</t>
        </is>
      </c>
      <c r="H53" s="88" t="inlineStr">
        <is>
          <t>ไม่ได้ เพราะกฎหมายยาห้ามโฆษณาขายยาควบคุมพิเศษ</t>
        </is>
      </c>
      <c r="I53" s="100" t="n">
        <v>4</v>
      </c>
      <c r="J53" s="88" t="inlineStr">
        <is>
          <t>✅ คำตอบที่ถูกต้อง: ข้อ ง. ไม่ได้ เพราะกฎหมายยาห้ามโฆษณาขายยาอันตราย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เพราะกฎหมายยาห้ามโฆษณาขายยาอันตราย 💡 คำอธิบายและข้อกำหนดทางกฎหมาย:
💡 คำอธิบายและข้อกำหนดทางกฎหมาย:
ตามพระราชบัญญัติยา การโฆษณาขายยาอันตรายหรือยาควบคุมพิเศษต่อประชาชนทั่วไปถือเป็นความผิดตามกฎหมาย ห้ามมิให้มีการโฆษณาขายยาอันตราย (Indomethacin เป็นยาอันตราย) โดยตรงแก่ประชาชนทั่วไป
🔍 ข้ออื่นผิดเพราะอะไร:
• ข้อ ก. (ได้ เพราะไม่มีข้อห้ามทางกฎหมาย): ได้ เพราะไม่มีข้อห้ามทางกฎหมาย ไม่ตรงกับข้อบ่งใช้หรือกลไกการออกฤทธิ์ที่ถูกต้องตาม พ.ร.บ. ยา พ.ศ. 2510 / พ.ร.บ. วิชาชีพเภสัชกรรม พ.ศ. 2537
• ข้อ ข. (ได้ แต่ต้องขออนุญาตก่อน): ได้ แต่ต้องขออนุญาตก่อน ไม่ตรงกับข้อบ่งใช้หรือกลไกการออกฤทธิ์ที่ถูกต้องตาม พ.ร.บ. ยา พ.ศ. 2510 / พ.ร.บ. วิชาชีพเภสัชกรรม พ.ศ. 2537
• ข้อ ค. (ไม่ได้ เพราะเป็นการอวดอ้างสรรพคุณ): ไม่ได้ เพราะเป็นการอวดอ้างสรรพคุณ ไม่ตรงกับข้อบ่งใช้หรือกลไกการออกฤทธิ์ที่ถูกต้องตาม พ.ร.บ. ยา พ.ศ. 2510 / พ.ร.บ. วิชาชีพเภสัชกรรม พ.ศ. 2537
• ข้อ จ. (ไม่ได้ เพราะกฎหมายยาห้ามโฆษณาขายยาควบคุมพิเศษ):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100" t="n"/>
      <c r="L53" s="88" t="inlineStr">
        <is>
          <t>พ.ร.บ. ยา พ.ศ. 2510</t>
        </is>
      </c>
      <c r="M53" s="100" t="inlineStr">
        <is>
          <t>SAP</t>
        </is>
      </c>
      <c r="N53" s="88" t="inlineStr">
        <is>
          <t>ข้อ 74 Pharma Plus เล่มม่วง (เฉลยข้อ ง)</t>
        </is>
      </c>
      <c r="O53" s="100" t="inlineStr">
        <is>
          <t>Mock</t>
        </is>
      </c>
      <c r="P53" s="100" t="inlineStr">
        <is>
          <t>Pharma Plus เล่มม่วง</t>
        </is>
      </c>
      <c r="Q53" s="100" t="n"/>
    </row>
    <row r="54" ht="13.2" customHeight="1" s="49">
      <c r="A54" s="100" t="n">
        <v>75</v>
      </c>
      <c r="B54" s="88" t="inlineStr">
        <is>
          <t>ผู้ป่วยต้องการซื้อยา budesonide สามารถซื้อได้ที่ใด</t>
        </is>
      </c>
      <c r="C54" s="100" t="n"/>
      <c r="D54" s="88" t="inlineStr">
        <is>
          <t>ร้านสะดวกซื้อทั่วไป</t>
        </is>
      </c>
      <c r="E54" s="88" t="inlineStr">
        <is>
          <t>ร้านยา ข.ย. 2</t>
        </is>
      </c>
      <c r="F54" s="88" t="inlineStr">
        <is>
          <t>ร้านขายยาแผนปัจจุบัน โดยไม่ต้องมีใบสั่งแพทย์์</t>
        </is>
      </c>
      <c r="G54" s="88" t="inlineStr">
        <is>
          <t>ร้านขายยาแผนปัจจุบัน โดยต้องมีใบสั่งแพทย์์</t>
        </is>
      </c>
      <c r="H54" s="88" t="inlineStr">
        <is>
          <t>โรงพยาบาลเท่านั้น</t>
        </is>
      </c>
      <c r="I54" s="100" t="n">
        <v>3</v>
      </c>
      <c r="J54" s="88" t="inlineStr">
        <is>
          <t>✅ คำตอบที่ถูกต้อง: ข้อ ค. ร้านขายยาแผนปัจจุบัน โดยไม่ต้องมีใบสั่งแพทย์์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ร้านขายยาแผนปัจจุบัน โดยไม่ต้องมีใบสั่งแพทย์์ 💡 คำอธิบายและข้อกำหนดทางกฎหมาย:
💡 คำอธิบายและข้อกำหนดทางกฎหมาย:
Budesonide (เช่น ยาสูดพ่นรักษาหอบหืด/ริดสีดวงจมูก) จัดเป็นยาอันตราย ซึ่งสามารถจำหน่ายได้ในร้านขายยาแผนปัจจุบัน (ข.ย.1) โดยเภสัชกร โดยไม่ต้องมีใบสั่งแพทย์์ (เว้นแต่เป็นสูตรความแรงสูงหรือข้อบ่งใช้บางอย่างที่ต้องระวัง แต่อยู่ในกลุ่มยาอันตราย)
🔍 ข้ออื่นผิดเพราะอะไร:
• ข้อ ก. (ร้านสะดวกซื้อทั่วไป): ร้านสะดวกซื้อทั่วไป ไม่ตรงกับข้อบ่งใช้หรือกลไกการออกฤทธิ์ที่ถูกต้องตาม พ.ร.บ. ยา พ.ศ. 2510 / พ.ร.บ. วิชาชีพเภสัชกรรม พ.ศ. 2537
• ข้อ ข. (ร้านยา ข.ย. 2): ร้านยา ข.ย. 2 ไม่ตรงกับข้อบ่งใช้หรือกลไกการออกฤทธิ์ที่ถูกต้องตาม พ.ร.บ. ยา พ.ศ. 2510 / พ.ร.บ. วิชาชีพเภสัชกรรม พ.ศ. 2537
• ข้อ ง. (ร้านขายยาแผนปัจจุบัน โดยต้องมีใบสั่งแพทย์์): ร้านขายยาแผนปัจจุบัน โดยต้องมีใบสั่งแพทย์์ ไม่ตรงกับข้อบ่งใช้หรือกลไกการออกฤทธิ์ที่ถูกต้องตาม พ.ร.บ. ยา พ.ศ. 2510 / พ.ร.บ. วิชาชีพเภสัชกรรม พ.ศ. 2537
• ข้อ จ. (โรงพยาบาลเท่านั้น): โรงพยาบาลเท่านั้น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100" t="n"/>
      <c r="L54" s="88" t="inlineStr">
        <is>
          <t>พ.ร.บ. ยา พ.ศ. 2510</t>
        </is>
      </c>
      <c r="M54" s="100" t="inlineStr">
        <is>
          <t>SAP</t>
        </is>
      </c>
      <c r="N54" s="88" t="inlineStr">
        <is>
          <t>ข้อ 75 Pharma Plus เล่มม่วง (เฉลยข้อ ค)</t>
        </is>
      </c>
      <c r="O54" s="100" t="inlineStr">
        <is>
          <t>Mock</t>
        </is>
      </c>
      <c r="P54" s="100" t="inlineStr">
        <is>
          <t>Pharma Plus เล่มม่วง</t>
        </is>
      </c>
      <c r="Q54" s="100" t="n"/>
    </row>
    <row r="55" ht="13.2" customHeight="1" s="49">
      <c r="A55" s="100" t="n">
        <v>76</v>
      </c>
      <c r="B55" s="88" t="inlineStr">
        <is>
          <t>ข้อใดถูกต้องเกี่ยวกับการจัดซื้อ prednisolone ชนิดรับประทาน</t>
        </is>
      </c>
      <c r="C55" s="100" t="n"/>
      <c r="D55" s="88" t="inlineStr">
        <is>
          <t>เป็นยาควบคุมพิเศษ ต้องซื้อโดยวิธีตกลงราคาในกรณีที่ซื้อน้อยกว่า 100,000 บาท</t>
        </is>
      </c>
      <c r="E55" s="88" t="inlineStr">
        <is>
          <t>เป็นยาควบคุมพิเศษ ต้องซื้อโดยวิธีสอบราคาในกรณีที่ซื้อน้อยกว่า 100,000 บาท</t>
        </is>
      </c>
      <c r="F55" s="88" t="inlineStr">
        <is>
          <t>เป็นยาควบคุมพิเศษ ต้องซื้อโดยวิธีประกวดราคาในกรณีที่ซื้อน้อยกว่า 100,000 บาท</t>
        </is>
      </c>
      <c r="G55" s="88" t="inlineStr">
        <is>
          <t>เป็นยาอันตราย ต้องซื้อโดยวิธีตกลงราคาในกรณีที่ซื้อน้อยกว่า 100,000 บาท</t>
        </is>
      </c>
      <c r="H55" s="88" t="inlineStr">
        <is>
          <t>เป็นยาอันตราย ต้องซื้อโดยวิธีสอบราคาในกรณีที่ซื้อน้อยกว่า 100,000 บาท</t>
        </is>
      </c>
      <c r="I55" s="100" t="n">
        <v>1</v>
      </c>
      <c r="J55" s="88" t="inlineStr">
        <is>
          <t>✅ คำตอบที่ถูกต้อง: ข้อ ก. เป็นยาควบคุมพิเศษ ต้องซื้อโดยวิธีตกลงราคาในกรณีที่ซื้อน้อยกว่า 100,000 บาท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ต้องซื้อโดยวิธีตกลงราคาในกรณีที่ซื้อน้อยกว่า 100,000 บาท 💡 คำอธิบายและข้อกำหนดทางกฎหมาย:
💡 คำอธิบายและข้อกำหนดทางกฎหมาย:
Prednisolone ชนิดรับประทานจัดเป็น 'ยาอันตราย' ตามกฎหมายยา (ไม่ใช่ยาควบคุมพิเศษ) และตามระเบียบการจัดซื้อจัดจ้างภาครัฐ การจัดซื้อวงเงินน้อยกว่า 100,000 บาท สามารถใช้วิธีตกลงราคาได้
🔍 ข้ออื่นผิดเพราะอะไร:
• ข้อ ข. (เป็นยาควบคุมพิเศษ ต้องซื้อโดยวิธีสอบราคาในกรณีที่ซื้อน้อยกว่า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(เป็นยาควบคุมพิเศษ ต้องซื้อโดยวิธีประกวดราคาในกรณีที่ซื้อน้อยกว่า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(เป็นยาอันตราย ต้องซื้อโดยวิธีตกลงราคาในกรณีที่ซื้อน้อยกว่า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(เป็นยาอันตราย ต้องซื้อโดยวิธีสอบราคาในกรณีที่ซื้อน้อยกว่า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5" s="100" t="n"/>
      <c r="L55" s="88" t="inlineStr">
        <is>
          <t>พ.ร.บ. ยา พ.ศ. 2510</t>
        </is>
      </c>
      <c r="M55" s="100" t="inlineStr">
        <is>
          <t>SAP</t>
        </is>
      </c>
      <c r="N55" s="88" t="inlineStr">
        <is>
          <t>ข้อ 76 Pharma Plus เล่มม่วง (เฉลยข้อ ก)</t>
        </is>
      </c>
      <c r="O55" s="100" t="inlineStr">
        <is>
          <t>Mock</t>
        </is>
      </c>
      <c r="P55" s="100" t="inlineStr">
        <is>
          <t>Pharma Plus เล่มม่วง</t>
        </is>
      </c>
      <c r="Q55" s="100" t="n"/>
    </row>
    <row r="56" ht="13.2" customHeight="1" s="49">
      <c r="A56" s="100" t="n">
        <v>77</v>
      </c>
      <c r="B56" s="88" t="inlineStr">
        <is>
          <t>Insulin จัดเป็นยาประเภทใด</t>
        </is>
      </c>
      <c r="C56" s="100" t="n"/>
      <c r="D56" s="88" t="inlineStr">
        <is>
          <t>ยาสำคัญประจำบ้าน</t>
        </is>
      </c>
      <c r="E56" s="88" t="inlineStr">
        <is>
          <t>ยาควบคุมพิเศษ</t>
        </is>
      </c>
      <c r="F56" s="88" t="inlineStr">
        <is>
          <t>ยาอันตราย</t>
        </is>
      </c>
      <c r="G56" s="88" t="inlineStr">
        <is>
          <t>ยาบรรจุเสร็จที่ไม่ใช่ยาอันตรายและยาควบคุมพิเศษ</t>
        </is>
      </c>
      <c r="H56" s="88" t="inlineStr">
        <is>
          <t>ไม่มีข้อถูก</t>
        </is>
      </c>
      <c r="I56" s="100" t="n">
        <v>3</v>
      </c>
      <c r="J56" s="88" t="inlineStr">
        <is>
          <t>✅ คำตอบที่ถูกต้อง: ข้อ ค.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Insulin (อินซูลิน) จัดเป็น 'ยาควบคุมพิเศษ' เนื่องจากเป็นยาฉีดที่มีความเสี่ยงสูง ต้องใช้ภายใต้การดูแลและสั่งจ่ายโดยแพทย์์เท่านั้น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(ยาสำคัญประจำบ้าน): ยาสำคัญประจำบ้าน ไม่ตรงกับข้อบ่งใช้หรือกลไกการออกฤทธิ์ที่ถูกต้องตาม พ.ร.บ. ยา พ.ศ. 2510 / พ.ร.บ. วิชาชีพเภสัชกรรม พ.ศ. 2537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100" t="n"/>
      <c r="L56" s="88" t="inlineStr">
        <is>
          <t>พ.ร.บ. ยา พ.ศ. 2510</t>
        </is>
      </c>
      <c r="M56" s="100" t="inlineStr">
        <is>
          <t>SAP</t>
        </is>
      </c>
      <c r="N56" s="88" t="inlineStr">
        <is>
          <t>ข้อ 77 Pharma Plus เล่มม่วง (เฉลยข้อ ค)</t>
        </is>
      </c>
      <c r="O56" s="100" t="inlineStr">
        <is>
          <t>Mock</t>
        </is>
      </c>
      <c r="P56" s="100" t="inlineStr">
        <is>
          <t>Pharma Plus เล่มม่วง</t>
        </is>
      </c>
      <c r="Q56" s="100" t="n"/>
    </row>
    <row r="57" ht="13.2" customHeight="1" s="49">
      <c r="A57" s="100" t="n">
        <v>78</v>
      </c>
      <c r="B57" s="88" t="inlineStr">
        <is>
          <t>การโฆษณาคุมกำเนิดเป็นยาสำหรับคุมกำเนิด กระทำได้หรือไม่ เพราะเหตุใด</t>
        </is>
      </c>
      <c r="C57" s="100" t="n"/>
      <c r="D57" s="88" t="inlineStr">
        <is>
          <t>กระทำได้ เพราะไม่มีข้อห้ามใดในกฎหมายยา</t>
        </is>
      </c>
      <c r="E57" s="88" t="inlineStr">
        <is>
          <t>กระทำได้แต่ต้องให้รัฐมนตรีอนุญาตก่อน</t>
        </is>
      </c>
      <c r="F57" s="88" t="inlineStr">
        <is>
          <t>กระทำไม่ได้ เพราะกฎหมายห้ามโฆษณาสรรพคุณยาอันตรายและยาควบคุมพิเศษ</t>
        </is>
      </c>
      <c r="G57" s="88" t="inlineStr">
        <is>
          <t>กระทำไม่ได้ เพราะกฎหมายห้ามมิให้แสดงสรรพคุณว่าเป็นยาคุมกำเนิดหรือยาบำรุงกาม</t>
        </is>
      </c>
      <c r="H57" s="88" t="inlineStr">
        <is>
          <t>ข้อ ค และ ง ถูกต้อง</t>
        </is>
      </c>
      <c r="I57" s="100" t="n">
        <v>5</v>
      </c>
      <c r="J57" s="88" t="inlineStr">
        <is>
          <t>✅ คำตอบที่ถูกต้อง: ข้อ จ. ข้อ ค และ ง ถูกต้อง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ค และ ง ถูกต้อง 💡 คำอธิบายและข้อกำหนดทางกฎหมาย:
💡 คำอธิบายและข้อกำหนดทางกฎหมาย:
ตามพระราชบัญญัติยา ห้ามมิให้โฆษณาคุณประโยชน์ 1) ยาอันตรายหรือยาควบคุมพิเศษ 2) ยาบำรุงกามหรือยาคุมกำเนิด ดังนั้นข้อ ค และ ง จึงเป็นเหตุผลที่ถูกต้องตามกฎหมาย
🔍 ข้ออื่นผิดเพราะอะไร:
• ข้อ ก. (กระทำได้ เพราะไม่มีข้อห้ามใดในกฎหมายยา): กระทำได้ เพราะไม่มีข้อห้ามใดในกฎหมายยา ไม่ตรงกับข้อบ่งใช้หรือกลไกการออกฤทธิ์ที่ถูกต้องตาม พ.ร.บ. ยา พ.ศ. 2510 / พ.ร.บ. วิชาชีพเภสัชกรรม พ.ศ. 2537
• ข้อ ข. (กระทำได้แต่ต้องให้รัฐมนตรีอนุญาตก่อน): กระทำได้แต่ต้องให้รัฐมนตรีอนุญาตก่อน ไม่ตรงกับข้อบ่งใช้หรือกลไกการออกฤทธิ์ที่ถูกต้องตาม พ.ร.บ. ยา พ.ศ. 2510 / พ.ร.บ. วิชาชีพเภสัชกรรม พ.ศ. 2537
• ข้อ ค. (กระทำไม่ได้ เพราะกฎหมายห้ามโฆษณาสรรพคุณยาอันตรายและยาควบคุมพิเศษ):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(กระทำไม่ได้ เพราะกฎหมายห้ามมิให้แสดงสรรพคุณว่าเป็นยาคุมกำเนิดหรือยาบำรุงกาม): กระทำไม่ได้ เพราะกฎหมายห้ามมิให้แสดงสรรพคุณว่าเป็นยาคุมกำเนิดหรือยาบำรุงกาม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100" t="n"/>
      <c r="L57" s="88" t="inlineStr">
        <is>
          <t>พ.ร.บ. ยา พ.ศ. 2510</t>
        </is>
      </c>
      <c r="M57" s="100" t="inlineStr">
        <is>
          <t>SAP</t>
        </is>
      </c>
      <c r="N57" s="88" t="inlineStr">
        <is>
          <t>ข้อ 78 Pharma Plus เล่มม่วง (เฉลยข้อ จ)</t>
        </is>
      </c>
      <c r="O57" s="100" t="inlineStr">
        <is>
          <t>Mock</t>
        </is>
      </c>
      <c r="P57" s="100" t="inlineStr">
        <is>
          <t>Pharma Plus เล่มม่วง</t>
        </is>
      </c>
      <c r="Q57" s="100" t="n"/>
    </row>
    <row r="58" ht="13.2" customHeight="1" s="49">
      <c r="A58" s="100" t="n">
        <v>79</v>
      </c>
      <c r="B58" s="88" t="inlineStr">
        <is>
          <t>ยาในข้อใดมีประเภทตามกฎหมายเช่นเดียวกับ cotrimoxazole</t>
        </is>
      </c>
      <c r="C58" s="100" t="n"/>
      <c r="D58" s="88" t="inlineStr">
        <is>
          <t>Amitriptyline, brown mixture ขนาด 120 ml</t>
        </is>
      </c>
      <c r="E58" s="88" t="inlineStr">
        <is>
          <t>Tramadol, alprazolam</t>
        </is>
      </c>
      <c r="F58" s="88" t="inlineStr">
        <is>
          <t>Fluoxetine, topical steroid</t>
        </is>
      </c>
      <c r="G58" s="88" t="inlineStr">
        <is>
          <t>Methotrexate, Benadryl</t>
        </is>
      </c>
      <c r="H58" s="88" t="inlineStr">
        <is>
          <t>Isotretinoin, Imodium</t>
        </is>
      </c>
      <c r="I58" s="100" t="n">
        <v>1</v>
      </c>
      <c r="J58" s="88" t="inlineStr">
        <is>
          <t>✅ คำตอบที่ถูกต้อง: ข้อ ก. Amitriptyline, brown mixture ขนาด 120 ml
💡 Background:
กฎหมายยาและจรรยาบรรณวิชาชีพมีขึ้นเพื่อคุ้มครองความปลอดภัยของผู้บริโภคตามมาตรฐาน Good Pharmacy Practice (GPP)
🎯 ทำไมข้อนี้ถึงถูก:
Amitriptyline, brown mixture ขนาด 120 ml 💡 คำอธิบายและข้อกำหนดทางกฎหมาย:
💡 คำอธิบายและข้อกำหนดทางกฎหมาย:
Cotrimoxazole เป็นยาปฏิชีวนะจัดเป็น 'ยาอันตราย' เมื่อพิจารณาตัวเลือกอื่น ๆ เช่น Fluoxetine เป็นยาอันตราย และ Topical steroid (ยาทาสเตียรอยด์) ก็จัดเป็นยาอันตรายเช่นกัน
 เป็น Tricyclic antidepressant (TCA) มี anticholinergic ADRs สูง, antihistaminic (ง่วงซึม น้ำหนักขึ้น), alpha-1 blockade (orthostatic hypotension) และเสี่ยงต่อ fatal cardiotoxicity เมื่อ overdose
🔍 ข้ออื่นผิดเพราะอะไร:
• ข้อ ข. (Tramadol, alprazolam): เป็น weak mu-opioid agonist และ SNRI เป็นเพียง second-line / add-on สำหรับ pain relief ไม่มีฤทธิ์ลดการอักเสบ (no anti-inflammatory efficacy) และเสี่ยงต่อ serotonin syndrome และชัก
• ข้อ ค. (Fluoxetine, topical steroid): เป็น SSRI มี half-life ยาวที่สุดในกลุ่ม (ร่วมกับ active metabolite norfluoxetine) จึงมี discontinuation syndrome ต่ำ แต่ยับยั้ง CYP2D6 สูง
• ข้อ ง. (Methotrexate, Benadryl): เป็น anchor csDMARD สำหรับ Rheumatoid arthritis ยับยั้ง dihydrofolate reductase ต้องให้ Folic acid เสริม และห้ามใช้ในหญิงตั้งครรภ์ (contraindication / teratogenic)
• ข้อ จ. (Isotretinoin, Imodium): Isotretinoin, Imodium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100" t="n"/>
      <c r="L58" s="88" t="inlineStr">
        <is>
          <t>พ.ร.บ. ยา พ.ศ. 2510</t>
        </is>
      </c>
      <c r="M58" s="100" t="inlineStr">
        <is>
          <t>SAP</t>
        </is>
      </c>
      <c r="N58" s="88" t="inlineStr">
        <is>
          <t>ข้อ 79 Pharma Plus เล่มม่วง (เฉลยข้อ ไมมีคำตอบ)</t>
        </is>
      </c>
      <c r="O58" s="100" t="inlineStr">
        <is>
          <t>Mock</t>
        </is>
      </c>
      <c r="P58" s="100" t="inlineStr">
        <is>
          <t>Pharma Plus เล่มม่วง</t>
        </is>
      </c>
      <c r="Q58" s="100" t="n"/>
    </row>
    <row r="59" ht="13.2" customHeight="1" s="49">
      <c r="A59" s="100" t="n">
        <v>80</v>
      </c>
      <c r="B59" s="88" t="inlineStr">
        <is>
          <t>ข้อใดถูกต้องสำหรับยา haloperidol</t>
        </is>
      </c>
      <c r="C59" s="100" t="n"/>
      <c r="D59" s="88" t="inlineStr">
        <is>
          <t>จัดอยู่ในประเภทอันตราย เภสัชกรสามารถจ่ายได้ในร้านยา</t>
        </is>
      </c>
      <c r="E59" s="88" t="inlineStr">
        <is>
          <t>จัดอยู่ในประเภทยาควบคุมพิเศษ เภสัชกรสามารถจ่ายได้หากมีใบสั่งแพทย์์</t>
        </is>
      </c>
      <c r="F59" s="88" t="inlineStr">
        <is>
          <t>จัดอยู่ในประเภทอันตราย จ่ายได้เฉพาะในโรงพยาบาล</t>
        </is>
      </c>
      <c r="G59" s="88" t="inlineStr">
        <is>
          <t>จัดอยู่ในประเภทยาเสพติดให้โทษประเภทที่ 3 ต้องทำบัญชีรายงานคณะกรรมการอาหารและยา</t>
        </is>
      </c>
      <c r="H59" s="88" t="inlineStr">
        <is>
          <t>จัดอยู่ในประเภทวัตถุออกฤทธิ์ต่อจิตประสาท</t>
        </is>
      </c>
      <c r="I59" s="100" t="n">
        <v>2</v>
      </c>
      <c r="J59" s="88" t="inlineStr">
        <is>
          <t>✅ คำตอบที่ถูกต้อง: ข้อ ข. จัดอยู่ในประเภทยาควบคุมพิเศษ เภสัชกรสามารถจ่ายได้หากมีใบสั่งแพทย์์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จัดอยู่ในประเภทยาควบคุมพิเศษ เภสัชกรสามารถจ่ายได้หากมีใบสั่งแพทย์์ 💡 คำอธิบายและข้อกำหนดทางกฎหมาย:
💡 คำอธิบายและข้อกำหนดทางกฎหมาย:
Haloperidol จัดเป็น 'วัตถุออกฤทธิ์ต่อจิตประสาทและร่างกาย' (ประเภทที่ 2 ตามกฎหมายวัตถุออกฤทธิ์ฯ เดิม หรือปัจจุบันตาม พ.ร.บ. วัตถุออกฤทธิ์ฯ) ต้องควบคุมการจ่ายและมีใบสั่งแพทย์์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(จัดอยู่ในประเภทอันตราย เภสัชกรสามารถจ่ายได้ในร้านยา): จัดอยู่ในประเภทอันตราย เภสัชกรสามารถจ่ายได้ในร้านยา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(จัดอยู่ในประเภทยาเสพติดให้โทษประเภทที่ 3 ต้องทำบัญชีรายงานคณะกรรมการอาหารและยา): จัดอยู่ในประเภทยาเสพติดให้โทษประเภทที่ 3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100" t="n"/>
      <c r="L59" s="88" t="inlineStr">
        <is>
          <t>พ.ร.บ. ยาเสพติดให้โทษ &amp; วัตถุออกฤทธิ์</t>
        </is>
      </c>
      <c r="M59" s="100" t="inlineStr">
        <is>
          <t>SAP</t>
        </is>
      </c>
      <c r="N59" s="88" t="inlineStr">
        <is>
          <t>ข้อ 80 Pharma Plus เล่มม่วง (เฉลยข้อ ข)</t>
        </is>
      </c>
      <c r="O59" s="100" t="inlineStr">
        <is>
          <t>Mock</t>
        </is>
      </c>
      <c r="P59" s="100" t="inlineStr">
        <is>
          <t>Pharma Plus เล่มม่วง</t>
        </is>
      </c>
      <c r="Q59" s="100" t="n"/>
    </row>
    <row r="60" ht="13.2" customHeight="1" s="49">
      <c r="A60" s="100" t="n">
        <v>81</v>
      </c>
      <c r="B60" s="88" t="inlineStr">
        <is>
          <t>ยา risperidone มีเลขทะเบียนดังนี้: 1A253/49 จากเลขทะเบียนดังกล่าว ข้อใดมีความหมายถูกต้อง</t>
        </is>
      </c>
      <c r="C60" s="100" t="n"/>
      <c r="D60" s="88" t="inlineStr">
        <is>
          <t>เป็นยาเดี่ยวสำหรับมนุษย์ ผลิตในประเทศ</t>
        </is>
      </c>
      <c r="E60" s="88" t="inlineStr">
        <is>
          <t>เป็นยาแผนปัจจุบัน นำเข้าจากต่างประเทศ</t>
        </is>
      </c>
      <c r="F60" s="88" t="inlineStr">
        <is>
          <t>เป็นยาแผนปัจจุบัน แบ่งบรรจุ</t>
        </is>
      </c>
      <c r="G60" s="88" t="inlineStr">
        <is>
          <t>เป็นยาผสม ขึ้นทะเบียนในปี พ.ศ.2549</t>
        </is>
      </c>
      <c r="H60" s="88" t="inlineStr">
        <is>
          <t>เป็นยาเดี่ยว ขึ้นทะเบียนแบบมีเงื่อนไข</t>
        </is>
      </c>
      <c r="I60" s="100" t="n">
        <v>1</v>
      </c>
      <c r="J60" s="88" t="inlineStr">
        <is>
          <t>✅ คำตอบที่ถูกต้อง: ข้อ ก. เป็นยาเดี่ยวสำหรับมนุษย์ ผลิตในประเทศ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เป็นยาเดี่ยวสำหรับมนุษย์ ผลิตในประเทศ 💡 คำอธิบายและข้อกำหนดทางกฎหมาย:
💡 คำอธิบายและข้อกำหนดทางกฎหมาย:
ความหมายของเลขทะเบียนยา (เช่น 1A 253/49): ตัวเลขแรก (1) หมายถึง ยาแผนปัจจุบัน, ตัวอักษร (A) หมายถึง ยาผลิตในประเทศ (ถ้าเป็น B คือนำเข้า), 253 คือลำดับที่ของตำรับยา, และ 49 คือปี พ.ศ. ที่อนุมัติทะเบียน (2549)
🔍 ข้ออื่นผิดเพราะอะไร:
• ข้อ ข. (เป็นยาแผนปัจจุบัน นำเข้าจากต่างประเทศ): เป็นยาแผนปัจจุบัน นำเข้าจากต่างประเทศ ไม่ตรงกับข้อบ่งใช้หรือกลไกการออกฤทธิ์ที่ถูกต้องตาม พ.ร.บ. ยา พ.ศ. 2510 / พ.ร.บ. วิชาชีพเภสัชกรรม พ.ศ. 2537
• ข้อ ค. (เป็นยาแผนปัจจุบัน แบ่งบรรจุ): เป็นยาแผนปัจจุบัน แบ่งบรรจุ ไม่ตรงกับข้อบ่งใช้หรือกลไกการออกฤทธิ์ที่ถูกต้องตาม พ.ร.บ. ยา พ.ศ. 2510 / พ.ร.บ. วิชาชีพเภสัชกรรม พ.ศ. 2537
• ข้อ ง. (เป็นยาผสม ขึ้นทะเบียนในปี พ.ศ.2549): เป็นยาผสม ขึ้นทะเบียนในปี พ.ศ.2549 ไม่ตรงกับข้อบ่งใช้หรือกลไกการออกฤทธิ์ที่ถูกต้องตาม พ.ร.บ. ยา พ.ศ. 2510 / พ.ร.บ. วิชาชีพเภสัชกรรม พ.ศ. 2537
• ข้อ จ. (เป็นยาเดี่ยว ขึ้นทะเบียนแบบมีเงื่อนไข): เป็นยาเดี่ยว ขึ้นทะเบียนแบบมีเงื่อนไข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100" t="n"/>
      <c r="L60" s="88" t="inlineStr">
        <is>
          <t>พ.ร.บ. ยา พ.ศ. 2510</t>
        </is>
      </c>
      <c r="M60" s="100" t="inlineStr">
        <is>
          <t>SAP</t>
        </is>
      </c>
      <c r="N60" s="88" t="inlineStr">
        <is>
          <t>ข้อ 81 Pharma Plus เล่มม่วง (เฉลยข้อ ก)</t>
        </is>
      </c>
      <c r="O60" s="100" t="inlineStr">
        <is>
          <t>Mock</t>
        </is>
      </c>
      <c r="P60" s="100" t="inlineStr">
        <is>
          <t>Pharma Plus เล่มม่วง</t>
        </is>
      </c>
      <c r="Q60" s="100" t="n"/>
    </row>
    <row r="61" ht="13.2" customHeight="1" s="49">
      <c r="A61" s="100" t="n">
        <v>82</v>
      </c>
      <c r="B61" s="88" t="inlineStr">
        <is>
          <t>ผู้ป่วยต้องการซื้อยา misoprostol เนื่องจากเพื่อนแนะนำว่าสามารถรักษาโรคกระเพาะได้ดี หากท่านเป็นเภสัชกรประจำร้านยานี้จะสามารถจ่ายได้หรือไม่ เพราะเหตุใด
หากท่านเป็นเภสัชกรประจำร้านยานี้จะสามารถจ่ายได้หรือไม่ เพราะเหตุใด</t>
        </is>
      </c>
      <c r="C61" s="100" t="n"/>
      <c r="D61" s="88" t="inlineStr">
        <is>
          <t>จ่ายได้ เพราะเป็นยาอันตราย</t>
        </is>
      </c>
      <c r="E61" s="88" t="inlineStr">
        <is>
          <t>จ่ายได้ เพราะเป็นยาบรรจุเสร็จที่ไม่ใช่ยาอันตรายหรือยาควบคุมพิเศษ</t>
        </is>
      </c>
      <c r="F61" s="88" t="inlineStr">
        <is>
          <t>จ่ายไม่ได้ เพราะเป็นวัตถุออกฤทธิ์ต่อจิตประสาทประเภทที่ 4</t>
        </is>
      </c>
      <c r="G61" s="88" t="inlineStr">
        <is>
          <t>จ่ายไม่ได้ เพราะเป็นยาเสพติดให้โทษประเภทที่ 3</t>
        </is>
      </c>
      <c r="H61" s="88" t="inlineStr">
        <is>
          <t>จ่ายไม่ได้ เพราะเป็นยาควบคุมพิเศษ</t>
        </is>
      </c>
      <c r="I61" s="100" t="n">
        <v>5</v>
      </c>
      <c r="J61" s="88" t="inlineStr">
        <is>
          <t>✅ คำตอบที่ถูกต้อง: ข้อ จ. จ่ายไม่ได้ เพราะเป็นยาควบคุมพิเศษ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จ่ายไม่ได้ เพราะเป็นยาควบคุมพิเศษ 💡 คำอธิบายและข้อกำหนดทางกฎหมาย:
💡 คำอธิบายและข้อกำหนดทางกฎหมาย:
Misoprostol จัดเป็นยาควบคุมพิเศษตามกฎหมายยาของประเทศไทย เนื่องจากมีข้อบ่งใช้และผลข้างเคียงที่ต้องอยู่ในความดูแลอย่างใกล้ชิดของแพทย์์ (เช่น การกระตุ้นการบีบตัวของมดลูกและเสี่ยงต่อการแท้งบุตร) เภสัชกรในร้านขายยาจึงไม่สามารถจ่ายยาควบคุมพิเศษได้ด้วยตนเองโดยไม่มีใบสั่งยาจากแพทย์์
🔍 ข้ออื่นผิดเพราะอะไร:
• ข้อ ก. (จ่ายได้ เพราะเป็นยาอันตราย):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(จ่ายได้ เพราะเป็นยาบรรจุเสร็จที่ไม่ใช่ยาอันตรายหรือยาควบคุมพิเศษ):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(จ่ายไม่ได้ เพราะเป็นวัตถุออกฤทธิ์ต่อจิตประสาทประเภทที่ 4): จ่ายไม่ได้ เพราะเป็นวัตถุออกฤทธิ์ต่อจิตประสาทประเภทที่ 4 ไม่ตรงกับข้อบ่งใช้หรือกลไกการออกฤทธิ์ที่ถูกต้องตาม พ.ร.บ. ยา พ.ศ. 2510 / พ.ร.บ. วิชาชีพเภสัชกรรม พ.ศ. 2537
• ข้อ ง. (จ่ายไม่ได้ เพราะเป็นยาเสพติดให้โทษประเภทที่ 3): จ่ายไม่ได้ เพราะเป็นยาเสพติดให้โทษประเภทที่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100" t="n"/>
      <c r="L61" s="88" t="inlineStr">
        <is>
          <t>พ.ร.บ. ยา พ.ศ. 2510</t>
        </is>
      </c>
      <c r="M61" s="100" t="inlineStr">
        <is>
          <t>SAP</t>
        </is>
      </c>
      <c r="N61" s="88" t="inlineStr">
        <is>
          <t>ข้อ 82 Pharma Plus เล่มม่วง (เฉลยข้อ จ)</t>
        </is>
      </c>
      <c r="O61" s="100" t="inlineStr">
        <is>
          <t>Mock</t>
        </is>
      </c>
      <c r="P61" s="100" t="inlineStr">
        <is>
          <t>Pharma Plus เล่มม่วง</t>
        </is>
      </c>
      <c r="Q61" s="100" t="n"/>
    </row>
    <row r="62" ht="13.2" customHeight="1" s="49">
      <c r="A62" s="100" t="n">
        <v>83</v>
      </c>
      <c r="B62" s="88" t="inlineStr">
        <is>
          <t>ยาลดกรดในข้อใดที่เป็นยาสามัญประจำบ้าน</t>
        </is>
      </c>
      <c r="C62" s="100" t="n"/>
      <c r="D62" s="88" t="inlineStr">
        <is>
          <t>Sucralfate</t>
        </is>
      </c>
      <c r="E62" s="88" t="inlineStr">
        <is>
          <t>Aluminium hydroxide gel</t>
        </is>
      </c>
      <c r="F62" s="88" t="inlineStr">
        <is>
          <t>Cimetidine</t>
        </is>
      </c>
      <c r="G62" s="88" t="inlineStr">
        <is>
          <t>ยาธาตุน้ำแดง</t>
        </is>
      </c>
      <c r="H62" s="88" t="inlineStr">
        <is>
          <t>Bismuth compound</t>
        </is>
      </c>
      <c r="I62" s="100" t="n">
        <v>2</v>
      </c>
      <c r="J62" s="88" t="inlineStr">
        <is>
          <t>✅ คำตอบที่ถูกต้อง: ข้อ ข. Aluminium hydroxide gel
💡 Background:
กฎหมายยาและจรรยาบรรณวิชาชีพมีขึ้นเพื่อคุ้มครองความปลอดภัยของผู้บริโภคตามมาตรฐาน Good Pharmacy Practice (GPP)
🎯 ทำไมข้อนี้ถึงถูก:
Aluminium hydroxide gel 💡 คำอธิบายและข้อกำหนดทางกฎหมาย:
💡 คำอธิบายและข้อกำหนดทางกฎหมาย:
ยาธาตุน้ำแดงจัดอยู่ในบัญชียาสามัญประจำบ้านแผนปัจจุบัน (หมวดยาแก้ท้องอืด ท้องเฟ้อ และขับลม รวมถึงบรรเทาอาการปวดท้องจากกรดเกิน) ในขณะที่ยาลดกรดอื่นๆ เช่น aluminium hydroxide gel, cimetidine, sucralfate จัดเป็นยาอันตรายหรือยาควบคุมพิเศษ
🔍 ข้ออื่นผิดเพราะอะไร:
• ข้อ ก. (Sucralfate):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(Cimetidine): Cimetidine ไม่ตรงกับข้อบ่งใช้หรือกลไกการออกฤทธิ์ที่ถูกต้องตาม พ.ร.บ. ยา พ.ศ. 2510 / พ.ร.บ. วิชาชีพเภสัชกรรม พ.ศ. 2537
• ข้อ ง. (ยาธาตุน้ำแดง): ยาธาตุน้ำแดง ไม่ตรงกับข้อบ่งใช้หรือกลไกการออกฤทธิ์ที่ถูกต้องตาม พ.ร.บ. ยา พ.ศ. 2510 / พ.ร.บ. วิชาชีพเภสัชกรรม พ.ศ. 2537
• ข้อ จ. (Bismuth compound): Bismuth compound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100" t="n"/>
      <c r="L62" s="88" t="inlineStr">
        <is>
          <t>พ.ร.บ. ยา พ.ศ. 2510</t>
        </is>
      </c>
      <c r="M62" s="100" t="inlineStr">
        <is>
          <t>SAP</t>
        </is>
      </c>
      <c r="N62" s="88" t="inlineStr">
        <is>
          <t>ข้อ 83 Pharma Plus เล่มม่วง (เฉลยข้อ ข ง)</t>
        </is>
      </c>
      <c r="O62" s="100" t="inlineStr">
        <is>
          <t>Mock</t>
        </is>
      </c>
      <c r="P62" s="100" t="inlineStr">
        <is>
          <t>Pharma Plus เล่มม่วง</t>
        </is>
      </c>
      <c r="Q62" s="100" t="n"/>
    </row>
    <row r="63" ht="13.2" customHeight="1" s="49">
      <c r="A63" s="100" t="n">
        <v>84</v>
      </c>
      <c r="B63" s="88" t="inlineStr">
        <is>
          <t>Bromhexine จัดอยู่ในยาประเภทใดตาม พรบ. ยา 2510</t>
        </is>
      </c>
      <c r="C63" s="100" t="n"/>
      <c r="D63" s="88" t="inlineStr">
        <is>
          <t>ยาสามัญประจำบ้าน</t>
        </is>
      </c>
      <c r="E63" s="88" t="inlineStr">
        <is>
          <t>ยาบรรจุเสร็จที่ไม่ใช่ยาอันตรายและยาควบคุมพิเศษ</t>
        </is>
      </c>
      <c r="F63" s="88" t="inlineStr">
        <is>
          <t>ยาอันตราย</t>
        </is>
      </c>
      <c r="G63" s="88" t="inlineStr">
        <is>
          <t>ยาควบคุมพิเศษ</t>
        </is>
      </c>
      <c r="H63" s="88" t="inlineStr">
        <is>
          <t>ไม่มีข้อถูก</t>
        </is>
      </c>
      <c r="I63" s="100" t="n">
        <v>2</v>
      </c>
      <c r="J63" s="88" t="inlineStr">
        <is>
          <t>✅ คำตอบที่ถูกต้อง: ข้อ ข. ยาบรรจุเสร็จที่ไม่ใช่ยาอันตรายและยาควบคุมพิเศษ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ยาบรรจุเสร็จที่ไม่ใช่ยาอันตรายและยาควบคุมพิเศษ 💡 คำอธิบายและข้อกำหนดทางกฎหมาย:
💡 คำอธิบายและข้อกำหนดทางกฎหมาย:
Bromhexine (ยาลดเสมหะ) จัดเป็นยาอันตรายตามพระราชบัญญัติยา พ.ศ. 2510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100" t="n"/>
      <c r="L63" s="88" t="inlineStr">
        <is>
          <t>พ.ร.บ. ยา พ.ศ. 2510</t>
        </is>
      </c>
      <c r="M63" s="100" t="inlineStr">
        <is>
          <t>SAP</t>
        </is>
      </c>
      <c r="N63" s="88" t="inlineStr">
        <is>
          <t>ข้อ 84 Pharma Plus เล่มม่วง (เฉลยข้อ ข)</t>
        </is>
      </c>
      <c r="O63" s="100" t="inlineStr">
        <is>
          <t>Mock</t>
        </is>
      </c>
      <c r="P63" s="100" t="inlineStr">
        <is>
          <t>Pharma Plus เล่มม่วง</t>
        </is>
      </c>
      <c r="Q63" s="100" t="n"/>
    </row>
    <row r="64" ht="13.2" customHeight="1" s="49">
      <c r="A64" s="100" t="n">
        <v>85</v>
      </c>
      <c r="B64" s="88" t="inlineStr">
        <is>
          <t>ข้างขวดยา GPO vir S 40 เขียนว่า 2A 2/46 (NC)
ข้อใดกล่าวไม่ถูกต้อง</t>
        </is>
      </c>
      <c r="C64" s="100" t="n"/>
      <c r="D64" s="88" t="inlineStr">
        <is>
          <t>ยานี้จดทะเบียนยาแบบมีเงื่อนไข</t>
        </is>
      </c>
      <c r="E64" s="88" t="inlineStr">
        <is>
          <t>เป็นยาแผนปัจจุบันสำหรับมนุษย์</t>
        </is>
      </c>
      <c r="F64" s="88" t="inlineStr">
        <is>
          <t>เป็นยาผสม</t>
        </is>
      </c>
      <c r="G64" s="88" t="inlineStr">
        <is>
          <t>เป็นยาแบ่งบรรจุ</t>
        </is>
      </c>
      <c r="H64" s="88" t="inlineStr">
        <is>
          <t>เป็นยาใหม่</t>
        </is>
      </c>
      <c r="I64" s="100" t="n">
        <v>4</v>
      </c>
      <c r="J64" s="88" t="inlineStr">
        <is>
          <t>✅ คำตอบที่ถูกต้อง: ข้อ ง. เป็นยาแบ่งบรรจุ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เป็นยาแบ่งบรรจุ 💡 คำอธิบายและข้อกำหนดทางกฎหมาย:
💡 คำอธิบายและข้อกำหนดทางกฎหมาย:
อักษรย่อและตัวเลขบนทะเบียนตำรับยา GPO vir S 40 แสดงถึงหมวดหมู่ยา ตามระบบทะเบียนตำรับยาของไทย (เช่น 2A หมายถึงยาแผนปัจจุบันสำหรับมนุษย์ผลิตในประเทศ โดยตัวเลขและอักษรเสริมบ่งบอกรายละเอียดการขึ้นทะเบียน เช่น ยาใหม่หรือเงื่อนไขพิเศษ)
🔍 ข้ออื่นผิดเพราะอะไร:
• ข้อ ก. (ยานี้จดทะเบียนยาแบบมีเงื่อนไข): ยานี้จดทะเบียนยาแบบมีเงื่อนไข ไม่ตรงกับข้อบ่งใช้หรือกลไกการออกฤทธิ์ที่ถูกต้องตาม พ.ร.บ. ยา พ.ศ. 2510 / พ.ร.บ. วิชาชีพเภสัชกรรม พ.ศ. 2537
• ข้อ ข. (เป็นยาแผนปัจจุบันสำหรับมนุษย์): เป็นยาแผนปัจจุบันสำหรับมนุษย์ ไม่ตรงกับข้อบ่งใช้หรือกลไกการออกฤทธิ์ที่ถูกต้องตาม พ.ร.บ. ยา พ.ศ. 2510 / พ.ร.บ. วิชาชีพเภสัชกรรม พ.ศ. 2537
• ข้อ ค. (เป็นยาผสม): เป็นยาผสม ไม่ตรงกับข้อบ่งใช้หรือกลไกการออกฤทธิ์ที่ถูกต้องตาม พ.ร.บ. ยา พ.ศ. 2510 / พ.ร.บ. วิชาชีพเภสัชกรรม พ.ศ. 2537
• ข้อ จ. (เป็นยาใหม่): เป็นยาใหม่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100" t="n"/>
      <c r="L64" s="88" t="inlineStr">
        <is>
          <t>พ.ร.บ. ยา พ.ศ. 2510</t>
        </is>
      </c>
      <c r="M64" s="100" t="inlineStr">
        <is>
          <t>SAP</t>
        </is>
      </c>
      <c r="N64" s="88" t="inlineStr">
        <is>
          <t>ข้อ 85 Pharma Plus เล่มม่วง (เฉลยข้อ ง)</t>
        </is>
      </c>
      <c r="O64" s="100" t="inlineStr">
        <is>
          <t>Mock</t>
        </is>
      </c>
      <c r="P64" s="100" t="inlineStr">
        <is>
          <t>Pharma Plus เล่มม่วง</t>
        </is>
      </c>
      <c r="Q64" s="100" t="n"/>
    </row>
    <row r="65" ht="13.2" customHeight="1" s="49">
      <c r="A65" s="100" t="n">
        <v>86</v>
      </c>
      <c r="B65" s="88" t="inlineStr">
        <is>
          <t>ยาต้านไวรัสเอชไอวีเป็นยาประเภทใดตามกฎหมายไทย</t>
        </is>
      </c>
      <c r="C65" s="100" t="n"/>
      <c r="D65" s="88" t="inlineStr">
        <is>
          <t>ยากำพร้า</t>
        </is>
      </c>
      <c r="E65" s="88" t="inlineStr">
        <is>
          <t>ยาควบคุมพิเศษ</t>
        </is>
      </c>
      <c r="F65" s="88" t="inlineStr">
        <is>
          <t>ยาสามัญประจำบ้าน</t>
        </is>
      </c>
      <c r="G65" s="88" t="inlineStr">
        <is>
          <t>ยาอันตราย</t>
        </is>
      </c>
      <c r="H65" s="88" t="inlineStr">
        <is>
          <t>ถูกทั้งข้อ ก. และ ข.</t>
        </is>
      </c>
      <c r="I65" s="100" t="n">
        <v>2</v>
      </c>
      <c r="J65" s="88"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ยาต้านไวรัสเอชไอวีส่วนใหญ่จัดอยู่ในกลุ่มยาควบคุมพิเศษและบางรายการอาจจัดเป็นยากำพร้า (Orphan drug) ขึ้นอยู่กับนโยบายและการประกาศกระทรวงสาธารณสุข
🔍 ข้ออื่นผิดเพราะอะไร:
• ข้อ ก. (ยากำพร้า): ยากำพร้า ไม่ตรงกับข้อบ่งใช้หรือกลไกการออกฤทธิ์ที่ถูกต้องตาม พ.ร.บ. ยา พ.ศ. 2510 / พ.ร.บ. วิชาชีพเภสัชกรรม พ.ศ. 2537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(ถูกทั้งข้อ ก. และ ข.): ถูกทั้งข้อ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100" t="n"/>
      <c r="L65" s="88" t="inlineStr">
        <is>
          <t>พ.ร.บ. ยา พ.ศ. 2510</t>
        </is>
      </c>
      <c r="M65" s="100" t="inlineStr">
        <is>
          <t>SAP</t>
        </is>
      </c>
      <c r="N65" s="88" t="inlineStr">
        <is>
          <t>ข้อ 86 Pharma Plus เล่มม่วง (เฉลยข้อ ข)</t>
        </is>
      </c>
      <c r="O65" s="100" t="inlineStr">
        <is>
          <t>Mock</t>
        </is>
      </c>
      <c r="P65" s="100" t="inlineStr">
        <is>
          <t>Pharma Plus เล่มม่วง</t>
        </is>
      </c>
      <c r="Q65" s="100" t="n"/>
    </row>
    <row r="66" ht="13.2" customHeight="1" s="49">
      <c r="A66" s="100" t="n">
        <v>87</v>
      </c>
      <c r="B66" s="88" t="inlineStr">
        <is>
          <t>ยาในข้อใดไม่จัดอยู่ในประเภททายาตามกฎหมายประเภทเดียวกับ ciprofloxacin</t>
        </is>
      </c>
      <c r="C66" s="100" t="n"/>
      <c r="D66" s="88" t="inlineStr">
        <is>
          <t>Oristat tablets</t>
        </is>
      </c>
      <c r="E66" s="88" t="inlineStr">
        <is>
          <t>Topical 0.05% isotretinoin</t>
        </is>
      </c>
      <c r="F66" s="88" t="inlineStr">
        <is>
          <t>0.1% TA cream</t>
        </is>
      </c>
      <c r="G66" s="88" t="inlineStr">
        <is>
          <t>Carbocystein tablets</t>
        </is>
      </c>
      <c r="H66" s="88" t="inlineStr">
        <is>
          <t>Fluoxitine tablets</t>
        </is>
      </c>
      <c r="I66" s="100" t="n">
        <v>4</v>
      </c>
      <c r="J66" s="88" t="inlineStr">
        <is>
          <t>✅ คำตอบที่ถูกต้อง: ข้อ ง. Carbocystein tablets
💡 Background:
กฎหมายยาและจรรยาบรรณวิชาชีพมีขึ้นเพื่อคุ้มครองความปลอดภัยของผู้บริโภคตามมาตรฐาน Good Pharmacy Practice (GPP)
🎯 ทำไมข้อนี้ถึงถูก:
Carbocystein tablets 💡 คำอธิบายและข้อกำหนดทางกฎหมาย:
💡 คำอธิบายและข้อกำหนดทางกฎหมาย:
Ciprofloxacin จัดเป็นยาอันตราย ต้องพิจารณาประเภทตามกฎหมายของตัวเลือกอื่นๆ เพื่อหาตัวที่ต่างกัน โดยทั่วไปยาทาภายนอกหรือยารับประทานบางตัวอาจมีสถานะทางกฎหมายที่ต่างกัน (เช่น ยาอันตราย vs ยาควบคุมพิเศษ)
🔍 ข้ออื่นผิดเพราะอะไร:
• ข้อ ก. (Oristat tablets): Oristat tablets ไม่ตรงกับข้อบ่งใช้หรือกลไกการออกฤทธิ์ที่ถูกต้องตาม พ.ร.บ. ยา พ.ศ. 2510 / พ.ร.บ. วิชาชีพเภสัชกรรม พ.ศ. 2537
• ข้อ ข. (Topical 0.05% isotretinoin): Topical 0.05% isotretinoin ไม่ตรงกับข้อบ่งใช้หรือกลไกการออกฤทธิ์ที่ถูกต้องตาม พ.ร.บ. ยา พ.ศ. 2510 / พ.ร.บ. วิชาชีพเภสัชกรรม พ.ศ. 2537
• ข้อ ค. (0.1% TA cream): 0.1% TA cream ไม่ตรงกับข้อบ่งใช้หรือกลไกการออกฤทธิ์ที่ถูกต้องตาม พ.ร.บ. ยา พ.ศ. 2510 / พ.ร.บ. วิชาชีพเภสัชกรรม พ.ศ. 2537
• ข้อ จ. (Fluoxitine tablets): Fluoxitine tablets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100" t="n"/>
      <c r="L66" s="88" t="inlineStr">
        <is>
          <t>พ.ร.บ. ยา พ.ศ. 2510</t>
        </is>
      </c>
      <c r="M66" s="100" t="inlineStr">
        <is>
          <t>SAP</t>
        </is>
      </c>
      <c r="N66" s="88" t="inlineStr">
        <is>
          <t>ข้อ 87 Pharma Plus เล่มม่วง (เฉลยข้อ ง)</t>
        </is>
      </c>
      <c r="O66" s="100" t="inlineStr">
        <is>
          <t>Mock</t>
        </is>
      </c>
      <c r="P66" s="100" t="inlineStr">
        <is>
          <t>Pharma Plus เล่มม่วง</t>
        </is>
      </c>
      <c r="Q66" s="100" t="n"/>
    </row>
    <row r="67" ht="13.2" customHeight="1" s="49">
      <c r="A67" s="100" t="n">
        <v>88</v>
      </c>
      <c r="B67" s="88" t="inlineStr">
        <is>
          <t>เภสัชกรไม่ควรหยิบ ciprofloxacin จากขวดใดให้ คนไข้</t>
        </is>
      </c>
      <c r="C67" s="100" t="n"/>
      <c r="D67" s="88" t="inlineStr">
        <is>
          <t>ขวดที่มียาเม็ดเปลี่ยนสี</t>
        </is>
      </c>
      <c r="E67" s="88" t="inlineStr">
        <is>
          <t>ขวดที่มียาเม็ดบิ่น</t>
        </is>
      </c>
      <c r="F67" s="88" t="inlineStr">
        <is>
          <t>ที่ขวดเขียนว่า Mfd. 02/2010</t>
        </is>
      </c>
      <c r="G67" s="88" t="inlineStr">
        <is>
          <t>ที่ขวดเขียนว่า Exp. 02/2015</t>
        </is>
      </c>
      <c r="H67" s="88" t="inlineStr">
        <is>
          <t>ขวดที่ฉลากมีรอยเปื้อน</t>
        </is>
      </c>
      <c r="I67" s="100" t="n">
        <v>1</v>
      </c>
      <c r="J67" s="88" t="inlineStr">
        <is>
          <t>✅ คำตอบที่ถูกต้อง: ข้อ ก. ขวดที่มียาเม็ดเปลี่ยนสี
💡 Background:
กฎหมายยาและจรรยาบรรณวิชาชีพมีขึ้นเพื่อคุ้มครองความปลอดภัยของผู้บริโภคตามมาตรฐาน Good Pharmacy Practice (GPP)
🎯 ทำไมข้อนี้ถึงถูก:
ขวดที่มียาเม็ดเปลี่ยนสี 💡 คำอธิบายและข้อกำหนดทางกฎหมาย:
💡 คำอธิบายและข้อกำหนดทางกฎหมาย:
ยาเม็ดที่เปลี่ยนสีหรือผิดปกติไปจากเดิมแสดงถึงความไม่คงสภาพ (Stability) และอาจเกิดการสลายตัวหรือปนเปื้อน ทำให้ไม่ปลอดภัยและไม่มี efficacy ในการรักษา จึงไม่ควรจ่ายให้ผู้ป่วย
🔍 ข้ออื่นผิดเพราะอะไร:
• ข้อ ข. (ขวดที่มียาเม็ดบิ่น): ขวดที่มียาเม็ดบิ่น ไม่ตรงกับข้อบ่งใช้หรือกลไกการออกฤทธิ์ที่ถูกต้องตาม พ.ร.บ. ยา พ.ศ. 2510 / พ.ร.บ. วิชาชีพเภสัชกรรม พ.ศ. 2537
• ข้อ ค. (ที่ขวดเขียนว่า Mfd. 02/2010): ที่ขวดเขียนว่า Mfd. 02/2010 ไม่ตรงกับข้อบ่งใช้หรือกลไกการออกฤทธิ์ที่ถูกต้องตาม พ.ร.บ. ยา พ.ศ. 2510 / พ.ร.บ. วิชาชีพเภสัชกรรม พ.ศ. 2537
• ข้อ ง. (ที่ขวดเขียนว่า Exp. 02/2015): ที่ขวดเขียนว่า Exp. 02/2015 ไม่ตรงกับข้อบ่งใช้หรือกลไกการออกฤทธิ์ที่ถูกต้องตาม พ.ร.บ. ยา พ.ศ. 2510 / พ.ร.บ. วิชาชีพเภสัชกรรม พ.ศ. 2537
• ข้อ จ. (ขวดที่ฉลากมีรอยเปื้อน): ขวดที่ฉลากมีรอยเปื้อน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100" t="n"/>
      <c r="L67" s="88" t="inlineStr">
        <is>
          <t>พ.ร.บ. ยา พ.ศ. 2510</t>
        </is>
      </c>
      <c r="M67" s="100" t="inlineStr">
        <is>
          <t>SAP</t>
        </is>
      </c>
      <c r="N67" s="88" t="inlineStr">
        <is>
          <t>ข้อ 88 Pharma Plus เล่มม่วง (เฉลยข้อ ก ง)</t>
        </is>
      </c>
      <c r="O67" s="100" t="inlineStr">
        <is>
          <t>Mock</t>
        </is>
      </c>
      <c r="P67" s="100" t="inlineStr">
        <is>
          <t>Pharma Plus เล่มม่วง</t>
        </is>
      </c>
      <c r="Q67" s="100" t="n"/>
    </row>
    <row r="68" ht="13.2" customHeight="1" s="49">
      <c r="A68" s="100" t="n">
        <v>95</v>
      </c>
      <c r="B68" s="88" t="inlineStr">
        <is>
          <t>Sucralfate เป็นยาในบัญชียาหลักแห่งชาติ ในหมวดบัญชี ค หมายถึงข้อใด</t>
        </is>
      </c>
      <c r="C68" s="100" t="n"/>
      <c r="D68" s="88" t="inlineStr">
        <is>
          <t>รายการยาสำหรับสถานพยาบาลทุกระดับ เป็นรายการมาตรฐานที่ใช้ในการป้องกันและแก้ไขปัญหาสุขภาพที่พบบ่อย มีหลักฐานชัดเจน</t>
        </is>
      </c>
      <c r="E68" s="88" t="inlineStr">
        <is>
          <t>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t>
        </is>
      </c>
      <c r="F68" s="88" t="inlineStr">
        <is>
          <t>รายการยาที่ต้องใช้ในโรคเฉพาะทาง โดยผู้ชำนาญ หรือผู้ที่ได้รับมอบหมายจากผู้อำนวยการของสถานพยาบาลนั้น ๆ</t>
        </is>
      </c>
      <c r="G68" s="88" t="inlineStr">
        <is>
          <t>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t>
        </is>
      </c>
      <c r="H68" s="88" t="inlineStr">
        <is>
          <t>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t>
        </is>
      </c>
      <c r="I68" s="100" t="n">
        <v>3</v>
      </c>
      <c r="J68" s="88"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หรือผู้ที่ได้รับมอบหมายจากผู้อำนวยการของสถานพยาบาลนั้น ๆ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หรือผู้ที่ได้รับมอบหมายจากผู้อำนวยการของสถานพยาบาลนั้น ๆ 💡 คำอธิบายและข้อกำหนดทางกฎหมาย:
💡 คำอธิบายและข้อกำหนดทางกฎหมาย:
บัญชี ค (บัญชียาสำหรับโรคเฉพาะทาง) เป็นรายการยาที่ต้องใช้ในโรคเฉพาะทาง โดยผู้ชำนาญ หรือผู้ที่ได้รับมอบหมายจากผู้อำนวยการของสถานพยาบาลนั้น ๆ
🔍 ข้ออื่นผิดเพราะอะไร:
• ข้อ ก.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100" t="n"/>
      <c r="L68" s="88" t="inlineStr">
        <is>
          <t>พ.ร.บ. ยา พ.ศ. 2510</t>
        </is>
      </c>
      <c r="M68" s="100" t="inlineStr">
        <is>
          <t>SAP</t>
        </is>
      </c>
      <c r="N68" s="88" t="inlineStr">
        <is>
          <t>ข้อ 95 Pharma Plus เล่มม่วง (เฉลยข้อ ค)</t>
        </is>
      </c>
      <c r="O68" s="100" t="inlineStr">
        <is>
          <t>Mock</t>
        </is>
      </c>
      <c r="P68" s="100" t="inlineStr">
        <is>
          <t>Pharma Plus เล่มม่วง</t>
        </is>
      </c>
      <c r="Q68" s="100" t="n"/>
    </row>
    <row r="69" ht="13.2" customHeight="1" s="49">
      <c r="A69" s="100" t="n">
        <v>96</v>
      </c>
      <c r="B69" s="88" t="inlineStr">
        <is>
          <t>องค์การเภสัชกรรมมีการผลิตและมีจำหน่ายยา praziquantel เภสัชกรประจำโรงพยาบาลทำการสั่งซื้อยาอย่างไร</t>
        </is>
      </c>
      <c r="C69" s="100" t="n"/>
      <c r="D69" s="88" t="inlineStr">
        <is>
          <t>ตกลงราคาถ้าวงเงินไม่เกิน 100,000 บาท</t>
        </is>
      </c>
      <c r="E69" s="88" t="inlineStr">
        <is>
          <t>สอบราคาถ้าวงเงินไม่เกิน 100,000 บาท</t>
        </is>
      </c>
      <c r="F69" s="88" t="inlineStr">
        <is>
          <t>ประกวดราคาถ้าวงเงินไม่เกิน 100,000 บาท</t>
        </is>
      </c>
      <c r="G69" s="88" t="inlineStr">
        <is>
          <t>วิธีพิเศษไม่จำกัดวงเงิน</t>
        </is>
      </c>
      <c r="H69" s="88" t="inlineStr">
        <is>
          <t>วิธีกรณีพิเศษไม่จำกัดวงเงิน</t>
        </is>
      </c>
      <c r="I69" s="100" t="n">
        <v>5</v>
      </c>
      <c r="J69" s="88" t="inlineStr">
        <is>
          <t>✅ คำตอบที่ถูกต้อง: ข้อ จ. วิธีกรณีพิเศษไม่จำกัดวงเงิน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วิธีกรณีพิเศษไม่จำกัดวงเงิน 💡 คำอธิบายและข้อกำหนดทางกฎหมาย:
💡 คำอธิบายและข้อกำหนดทางกฎหมาย:
การจัดซื้อยาจากองค์การเภสัชกรรม (GPO) ซึ่งเป็นหน่วยงานของรัฐ สามารถใช้วิธีพิเศษตามระเบียบพัสดุฯ (หรือวิธีคัดเลือก/เฉพาะเจาะจงในปัจจุบัน) กรณีที่เป็นยาที่ผลิตโดยองค์การเภสัชกรรม
🔍 ข้ออื่นผิดเพราะอะไร:
• ข้อ ก. (ตกลงราคาถ้าวงเงินไม่เกิน 100,000 บาท): ตกลงราคาถ้าวงเงินไม่เกิน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ข. (สอบราคาถ้าวงเงินไม่เกิน 100,000 บาท): สอบราคาถ้าวงเงินไม่เกิน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ค. (ประกวดราคาถ้าวงเงินไม่เกิน 100,000 บาท): ประกวดราคาถ้าวงเงินไม่เกิน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ง. (วิธีพิเศษไม่จำกัดวงเงิน): วิธีพิเศษไม่จำกัดวงเงิน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100" t="n"/>
      <c r="L69" s="88" t="inlineStr">
        <is>
          <t>พ.ร.บ. ยา พ.ศ. 2510</t>
        </is>
      </c>
      <c r="M69" s="100" t="inlineStr">
        <is>
          <t>SAP</t>
        </is>
      </c>
      <c r="N69" s="88" t="inlineStr">
        <is>
          <t>ข้อ 96 Pharma Plus เล่มม่วง (เฉลยข้อ จ)</t>
        </is>
      </c>
      <c r="O69" s="100" t="inlineStr">
        <is>
          <t>Mock</t>
        </is>
      </c>
      <c r="P69" s="100" t="inlineStr">
        <is>
          <t>Pharma Plus เล่มม่วง</t>
        </is>
      </c>
      <c r="Q69" s="100" t="n"/>
    </row>
    <row r="70" ht="13.2" customHeight="1" s="49">
      <c r="A70" s="100" t="n">
        <v>97</v>
      </c>
      <c r="B70" s="88" t="inlineStr">
        <is>
          <t>ถ้ายา antacid วิเคราะห์พบว่า มีตัวยาสำคัญ 3.05 mg/100 ml แต่ในฉลากยาระบุว่า 4.4 mg/100 ml ถามว่าจัดเป็นยากลุ่มใด</t>
        </is>
      </c>
      <c r="C70" s="100" t="n"/>
      <c r="D70" s="88" t="inlineStr">
        <is>
          <t>ยาปลอม</t>
        </is>
      </c>
      <c r="E70" s="88" t="inlineStr">
        <is>
          <t>ยาปนเปื้อน</t>
        </is>
      </c>
      <c r="F70" s="88" t="inlineStr">
        <is>
          <t>ยาผิดมาตรฐาน</t>
        </is>
      </c>
      <c r="G70" s="88" t="inlineStr">
        <is>
          <t>ยาอันตราย</t>
        </is>
      </c>
      <c r="H70" s="88" t="inlineStr">
        <is>
          <t>ยาเรียกคืน</t>
        </is>
      </c>
      <c r="I70" s="100" t="n">
        <v>1</v>
      </c>
      <c r="J70" s="88"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ยาที่มีปริมาณสารสำคัญน้อยกว่าหรือมากกว่าเกณฑ์มาตรฐานที่กำหนดในตำรับยา (เช่น น้อยกว่า 90% หรือมากกว่า 110%) แต่ไม่ใช่ยาปลอม จัดเป็น 'ยาผิดมาตรฐาน' ตามพระราชบัญญัติยา พ.ศ. 2510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(ยาเรียกคืน): ยาเรียกคืน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100" t="n"/>
      <c r="L70" s="88" t="inlineStr">
        <is>
          <t>พ.ร.บ. ยา พ.ศ. 2510</t>
        </is>
      </c>
      <c r="M70" s="100" t="inlineStr">
        <is>
          <t>SAP</t>
        </is>
      </c>
      <c r="N70" s="88" t="inlineStr">
        <is>
          <t>ข้อ 97 Pharma Plus เล่มม่วง (เฉลยข้อ ก)</t>
        </is>
      </c>
      <c r="O70" s="100" t="inlineStr">
        <is>
          <t>Mock</t>
        </is>
      </c>
      <c r="P70" s="100" t="inlineStr">
        <is>
          <t>Pharma Plus เล่มม่วง</t>
        </is>
      </c>
      <c r="Q70" s="100" t="n"/>
    </row>
    <row r="71" ht="13.2" customHeight="1" s="49">
      <c r="A71" s="100" t="n">
        <v>98</v>
      </c>
      <c r="B71" s="88" t="inlineStr">
        <is>
          <t>เกี่ยวกับหลักการทางเภสัชกรรมในข้อนี้ ข้อใดถูก</t>
        </is>
      </c>
      <c r="C71" s="100" t="n"/>
      <c r="D71" s="88" t="inlineStr">
        <is>
          <t>ยาสามัญประจำบ้าน ต้องบอกเฉพาะชื่อสามัญ ห้ามเขียนชื่อการค้า</t>
        </is>
      </c>
      <c r="E71" s="88" t="inlineStr">
        <is>
          <t>ยาสามัญประจำบ้าน ต้องเขียนคำว่า "ยาสามัญประจำบ้าน" ตัวสีแดงระบุไว้</t>
        </is>
      </c>
      <c r="F71" s="88" t="inlineStr">
        <is>
          <t>องค์การเภสัชกรรมต้องขออนุญาตผลิตยาในกรณีที่ไม่ใช่ยาสามัญประจำบ้าน</t>
        </is>
      </c>
      <c r="G71" s="88" t="inlineStr">
        <is>
          <t>โฆษณาได้แต่ต้องขออนุญาตก่อน รวมถึงในกรณีที่โฆษณากับผู้ประกอบโรคศิลป์ผ่านสื่อต่างๆ</t>
        </is>
      </c>
      <c r="H71" s="88" t="inlineStr">
        <is>
          <t>ยาสามัญประจำบ้าน ในกรณีไม่มีพื้นที่เพียงพอไม่ต้องเขียนคำว่า "ยาสามัญประจำบ้าน" ได้แต่ต้องขออนุญาต</t>
        </is>
      </c>
      <c r="I71" s="100" t="n">
        <v>4</v>
      </c>
      <c r="J71" s="88" t="inlineStr">
        <is>
          <t>✅ คำตอบที่ถูกต้อง: ข้อ ง. โฆษณาได้แต่ต้องขออนุญาตก่อน รวมถึงในกรณีที่โฆษณากับผู้ประกอบโรคศิลป์ผ่านสื่อต่างๆ
💡 Background:
กฎหมายยาและจรรยาบรรณวิชาชีพมีขึ้นเพื่อคุ้มครองความปลอดภัยของผู้บริโภคตามมาตรฐาน Good Pharmacy Practice (GPP)
🎯 ทำไมข้อนี้ถึงถูก:
โฆษณาได้แต่ต้องขออนุญาตก่อน รวมถึงในกรณีที่โฆษณากับผู้ประกอบโรคศิลป์ผ่านสื่อต่างๆ 💡 คำอธิบายและข้อกำหนดทางกฎหมาย:
💡 คำอธิบายและข้อกำหนดทางกฎหมาย:
ฉลากของยาสามัญประจำบ้านจะต้องมีคำว่า 'ยาสามัญประจำบ้าน' เป็นตัวอักษรสีแดงเห็นได้ชัดเจน ตามข้อกำหนดของพระราชบัญญัติยา
🔍 ข้ออื่นผิดเพราะอะไร:
• ข้อ ก. (ยาสามัญประจำบ้าน ต้องบอกเฉพาะชื่อสามัญ ห้ามเขียนชื่อการค้า): ยาสามัญประจำบ้าน ต้องบอกเฉพาะชื่อสามัญ ห้ามเขียนชื่อการค้า ไม่ตรงกับข้อบ่งใช้หรือกลไกการออกฤทธิ์ที่ถูกต้องตาม พ.ร.บ. ยา พ.ศ. 2510 / พ.ร.บ. วิชาชีพเภสัชกรรม พ.ศ. 2537
• ข้อ ข. (ยาสามัญประจำบ้าน ต้องเขียนคำว่า "ยาสามัญประจำบ้าน" ตัวสีแดงระบุไว้): ยาสามัญประจำบ้าน ต้องเขียนคำว่า "ยาสามัญประจำบ้าน" ตัวสีแดงระบุไว้ ไม่ตรงกับข้อบ่งใช้หรือกลไกการออกฤทธิ์ที่ถูกต้องตาม พ.ร.บ. ยา พ.ศ. 2510 / พ.ร.บ. วิชาชีพเภสัชกรรม พ.ศ. 2537
• ข้อ ค. (องค์การเภสัชกรรมต้องขออนุญาตผลิตยาในกรณีที่ไม่ใช่ยาสามัญประจำบ้าน): องค์การเภสัชกรรมต้องขออนุญาตผลิตยาในกรณีที่ไม่ใช่ยาสามัญประจำบ้าน ไม่ตรงกับข้อบ่งใช้หรือกลไกการออกฤทธิ์ที่ถูกต้องตาม พ.ร.บ. ยา พ.ศ. 2510 / พ.ร.บ. วิชาชีพเภสัชกรรม พ.ศ. 2537
• ข้อ จ. (ยาสามัญประจำบ้าน ในกรณีไม่มีพื้นที่เพียงพอไม่ต้องเขียนคำว่า "ยาสามัญประจำบ้าน" ได้แต่ต้องขออนุญาต): ยาสามัญประจำบ้าน ในกรณีไม่มีพื้นที่เพียงพอไม่ต้องเขียนคำว่า "ยาสามัญประจำบ้าน" ได้แต่ต้องขออนุญาต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100" t="n"/>
      <c r="L71" s="88" t="inlineStr">
        <is>
          <t>พ.ร.บ. ยา พ.ศ. 2510</t>
        </is>
      </c>
      <c r="M71" s="100" t="inlineStr">
        <is>
          <t>SAP</t>
        </is>
      </c>
      <c r="N71" s="88" t="inlineStr">
        <is>
          <t>ข้อ 98 Pharma Plus เล่มม่วง (เฉลยข้อ ง)</t>
        </is>
      </c>
      <c r="O71" s="100" t="inlineStr">
        <is>
          <t>Mock</t>
        </is>
      </c>
      <c r="P71" s="100" t="inlineStr">
        <is>
          <t>Pharma Plus เล่มม่วง</t>
        </is>
      </c>
      <c r="Q71" s="100" t="n"/>
    </row>
    <row r="72" ht="13.2" customHeight="1" s="49">
      <c r="A72" s="100" t="n">
        <v>99</v>
      </c>
      <c r="B72" s="88" t="inlineStr">
        <is>
          <t>เภสัชกรร้านยา สามารถจ่ายยาแก่ผู้ป่วยรายนี้ ตามกรณีใดได้ โดยไม่ผิด ตาม พ.ร.บ. ยา 2510</t>
        </is>
      </c>
      <c r="C72" s="100" t="n"/>
      <c r="D72" s="88" t="inlineStr">
        <is>
          <t>จ่ายยา diclofenac tab 25 mg ที่เลยวันหมดอายุตามฉลากไปแล้ว 2 วัน</t>
        </is>
      </c>
      <c r="E72" s="88" t="inlineStr">
        <is>
          <t>จ่ายยา piroxicam cap 10 mg ที่ยังไม่ถึงวันหมดอายุตามฉลาก แต่ลักษณะเม็ดยากระด่างกระดำ</t>
        </is>
      </c>
      <c r="F72" s="88" t="inlineStr">
        <is>
          <t>จ่ายยาเม็ด tolperisone 50 mg และ diclofenac 25 mg ใส่ในซองเดียวกัน อย่างละ 1 เม็ด หลังอาหาร</t>
        </is>
      </c>
      <c r="G72" s="88" t="inlineStr">
        <is>
          <t>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t>
        </is>
      </c>
      <c r="H72" s="88" t="inlineStr">
        <is>
          <t>นำยา rofecoxib 25 mg ซึ่งซื้อมาจากร้านค้าปลอดภาษีที่สิงคโปร์และมีราคาถูกกว่าทำในประเทศไทยมาขายที่ร้านยา</t>
        </is>
      </c>
      <c r="I72" s="100" t="n">
        <v>4</v>
      </c>
      <c r="J72" s="88" t="inlineStr">
        <is>
          <t>✅ คำตอบที่ถูกต้อง: ข้อ ง.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คำอธิบายและข้อกำหนดทางกฎหมาย:
💡 คำอธิบายและข้อกำหนดทางกฎหมาย:
การจ่ายยาต้องไม่เป็นยาเสื่อมคุณภาพ (ลักษณะเม็ดยากระด่างกระดำถือเป็นยาเสื่อมสภาพ/ผิดมาตรฐาน), ยาหมดอายุ, ยาเถื่อน (นำเข้าไม่ถูกต้อง), และการแบ่งบรรจุยาที่ไม่ได้มาตรฐานหรือผสมยาต่างชนิดในซองเดียวโดยไม่มีฉลากที่ถูกต้องตามกฎหมายอาจมีความผิด แต่ในโจทย์ต้องวิเคราะห์ข้อที่ถูกต้องตามกฎหมายยา (จากตัวเลือกมักระบุข้อที่ห้ามทำหมด ยกเว้นข้อที่ถูกต้องตามหลักการ หรือต้องพิจารณาข้อที่ปลอดภัยที่สุด)
🔍 ข้ออื่นผิดเพราะอะไร:
• ข้อ ก. (จ่ายยา diclofenac tab 25 mg ที่เลยวันหมดอายุตามฉลากไปแล้ว 2 วัน): จ่ายยา diclofenac tab 25 mg ที่เลยวันหมดอายุตามฉลากไปแล้ว 2 วัน ไม่ตรงกับข้อบ่งใช้หรือกลไกการออกฤทธิ์ที่ถูกต้องตาม พ.ร.บ. ยา พ.ศ. 2510 / พ.ร.บ. วิชาชีพเภสัชกรรม พ.ศ. 2537
• ข้อ ข. (จ่ายยา piroxicam cap 10 mg ที่ยังไม่ถึงวันหมดอายุตามฉลาก แต่ลักษณะเม็ดยากระด่างกระดำ): เป็น oxicam NSAID ที่มี half-life ยาวนานมาก (~50 ชม.) แต่มีความเสี่ยงต่อ severe GI bleed และ skin reactions สูงที่สุดในกลุ่ม NSAIDs
• ข้อ ค. (จ่ายยาเม็ด tolperisone 50 mg และ diclofenac 25 mg ใส่ในซองเดียวกัน อย่างละ 1 เม็ด หลังอาหาร): จ่ายยาเม็ด tolperisone 50 mg และ diclofenac 25 mg ใส่ในซองเดียวกัน อย่างละ 1 เม็ด หลังอาหาร ไม่ตรงกับข้อบ่งใช้หรือกลไกการออกฤทธิ์ที่ถูกต้องตาม พ.ร.บ. ยา พ.ศ. 2510 / พ.ร.บ. วิชาชีพเภสัชกรรม พ.ศ. 2537
• ข้อ จ. (นำยา rofecoxib 25 mg ซึ่งซื้อมาจากร้านค้าปลอดภาษีที่สิงคโปร์และมีราคาถูกกว่าทำในประเทศไทยมาขายที่ร้านยา): นำยา rofecoxib 25 mg ซึ่งซื้อมาจากร้านค้าปลอดภาษีที่สิงคโปร์และมีราคาถูกกว่าทำในประเทศไทยมาขายที่ร้านยา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2" s="100" t="n"/>
      <c r="L72" s="88" t="inlineStr">
        <is>
          <t>พ.ร.บ. ยา พ.ศ. 2510</t>
        </is>
      </c>
      <c r="M72" s="100" t="inlineStr">
        <is>
          <t>SAP</t>
        </is>
      </c>
      <c r="N72" s="88" t="inlineStr">
        <is>
          <t>ข้อ 99 Pharma Plus เล่มม่วง (เฉลยข้อ ง)</t>
        </is>
      </c>
      <c r="O72" s="100" t="inlineStr">
        <is>
          <t>Mock</t>
        </is>
      </c>
      <c r="P72" s="100" t="inlineStr">
        <is>
          <t>Pharma Plus เล่มม่วง</t>
        </is>
      </c>
      <c r="Q72" s="100" t="n"/>
    </row>
    <row r="73" ht="13.2" customHeight="1" s="49">
      <c r="A73" s="100" t="n">
        <v>100</v>
      </c>
      <c r="B73" s="88" t="inlineStr">
        <is>
          <t>ในการศึกษาประสิทธิผลของ NSAIDs เทียบกับยา colchicine พบว่ายาทั้งสองมีต้นทุนในการรักษาที่เท่ากันแต่มีประสิทธิภาพทางคลินิก คือสามารถลดการอักเสบได้แตกต่างกัน การศึกษาดังกล่าวเป็นการศึกษาแบบใด</t>
        </is>
      </c>
      <c r="C73" s="100" t="n"/>
      <c r="D73" s="88" t="inlineStr">
        <is>
          <t>Cost minimization analysis (CMA)</t>
        </is>
      </c>
      <c r="E73" s="88" t="inlineStr">
        <is>
          <t>Cost benefit analysis</t>
        </is>
      </c>
      <c r="F73" s="88" t="inlineStr">
        <is>
          <t>Cost utility analysis</t>
        </is>
      </c>
      <c r="G73" s="88" t="inlineStr">
        <is>
          <t>Cost effectiveness analysis (CEA)</t>
        </is>
      </c>
      <c r="H73" s="88" t="inlineStr">
        <is>
          <t>ถูกทุกข้อ</t>
        </is>
      </c>
      <c r="I73" s="100" t="n">
        <v>4</v>
      </c>
      <c r="J73" s="88" t="inlineStr">
        <is>
          <t>✅ คำตอบที่ถูกต้อง: ข้อ ง.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ใช้เปรียบเทียบทางเลือกที่มีต้นทุนต่างกัน (หรือเท่ากัน) แต่ผลลัพธ์ทางคลินิกวัดเป็นหน่วยธรรมชาติที่แตกต่างกัน เช่น หน่วยการลดการอักเสบ หรือความดันโลหิตที่ลดลง เนื่องจากโจทย์ระบุว่าต้นทุนเท่ากันแต่ efficacy ทางคลินิก (ผลลัพธ์) แตกต่างกัน จึงตรงกับ CEA
🔍 ข้ออื่นผิดเพราะอะไร:
• ข้อ ก.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ข. (Cost benefit analysis): Cost benefit analysis ไม่ตรงกับข้อบ่งใช้หรือกลไกการออกฤทธิ์ที่ถูกต้องตาม พ.ร.บ. ยา พ.ศ. 2510 / พ.ร.บ. วิชาชีพเภสัชกรรม พ.ศ. 2537
• ข้อ ค.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3" s="100" t="n"/>
      <c r="L73" s="88" t="inlineStr">
        <is>
          <t>พ.ร.บ. ยา พ.ศ. 2510</t>
        </is>
      </c>
      <c r="M73" s="100" t="inlineStr">
        <is>
          <t>SAP</t>
        </is>
      </c>
      <c r="N73" s="88" t="inlineStr">
        <is>
          <t>ข้อ 100 Pharma Plus เล่มม่วง (เฉลยข้อ ง)</t>
        </is>
      </c>
      <c r="O73" s="100" t="inlineStr">
        <is>
          <t>Mock</t>
        </is>
      </c>
      <c r="P73" s="100" t="inlineStr">
        <is>
          <t>Pharma Plus เล่มม่วง</t>
        </is>
      </c>
      <c r="Q73" s="100" t="n"/>
    </row>
    <row r="74" ht="13.2" customHeight="1" s="49">
      <c r="A74" s="100" t="n">
        <v>101</v>
      </c>
      <c r="B74" s="88" t="inlineStr">
        <is>
          <t>เภสัชกรที่ร้านขายยาไม่สามารถจ่ายยาต่อไปนี้ให้ผู้ป่วยรายนี้ได้</t>
        </is>
      </c>
      <c r="C74" s="100" t="n"/>
      <c r="D74" s="88" t="inlineStr">
        <is>
          <t>ยา allopurinol เนื่องจากเป็นยาอันตราย</t>
        </is>
      </c>
      <c r="E74" s="88" t="inlineStr">
        <is>
          <t>ยา colchicine เนื่องจากเป็นยาอันตราย</t>
        </is>
      </c>
      <c r="F74" s="88" t="inlineStr">
        <is>
          <t>ยา etoricoxib เนื่องจากเป็นยาควบคุมพิเศษ</t>
        </is>
      </c>
      <c r="G74" s="88" t="inlineStr">
        <is>
          <t>ยา prednisolone เนื่องจากเป็นยาควบคุมพิเศษ</t>
        </is>
      </c>
      <c r="H74" s="88" t="inlineStr">
        <is>
          <t>เภสัชกรสามารถจ่ายยาได้ทุกข้อ</t>
        </is>
      </c>
      <c r="I74" s="100" t="n">
        <v>4</v>
      </c>
      <c r="J74" s="88" t="inlineStr">
        <is>
          <t>✅ คำตอบที่ถูกต้อง: ข้อ ง. ยา prednisolone เนื่องจากเป็นยาควบคุมพิเศษ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prednisolone เนื่องจากเป็นยาควบคุมพิเศษ 💡 คำอธิบายและข้อกำหนดทางกฎหมาย:
💡 คำอธิบายและข้อกำหนดทางกฎหมาย:
ตามกฎหมายยา Prednisolone จัดเป็นยาควบคุมพิเศษ ซึ่งร้านขายยาปัจจุบันมีข้อจำกัดในการจ่าย และต้องเป็นไปตามข้อกำหนดของกฎหมายยาควบคุมพิเศษ (หรือยาอันตรายขึ้นอยู่กับทะเบียนตำรับ แต่ตามบริบทข้อสอบข้อนี้ prednisolone ถูกจัดเป็นยาควบคุมพิเศษ)
🔍 ข้ออื่นผิดเพราะอะไร:
• ข้อ ก. (ยา allopurinol เนื่องจากเป็นยาอันตราย):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ข. (ยา colchicine เนื่องจากเป็นยาอันตราย): ยับยั้ง microtubule polymerization และ neutrophil chemotaxis เป็น first-line ใน acute gout flare และ flare prophylaxis แต่มี ADR เด่นทาง GI (ท้องเสีย คลื่นไส้)
• ข้อ ค. (ยา etoricoxib เนื่องจากเป็นยาควบคุมพิเศษ): เป็น selective COX-2 inhibitor ออกฤทธิ์เร็วและยาวนาน (OD) แต่มี contraindication ในผู้ป่วย uncontrolled hypertension (BP &gt; 140/90 mmHg)
• ข้อ จ. (เภสัชกรสามารถจ่ายยาได้ทุกข้อ): เภสัชกรสามารถจ่ายยาได้ทุกข้อ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4" s="100" t="n"/>
      <c r="L74" s="88" t="inlineStr">
        <is>
          <t>พ.ร.บ. ยา พ.ศ. 2510</t>
        </is>
      </c>
      <c r="M74" s="100" t="inlineStr">
        <is>
          <t>SAP</t>
        </is>
      </c>
      <c r="N74" s="88" t="inlineStr">
        <is>
          <t>ข้อ 101 Pharma Plus เล่มม่วง (เฉลยข้อ ง)</t>
        </is>
      </c>
      <c r="O74" s="100" t="inlineStr">
        <is>
          <t>Mock</t>
        </is>
      </c>
      <c r="P74" s="100" t="inlineStr">
        <is>
          <t>Pharma Plus เล่มม่วง</t>
        </is>
      </c>
      <c r="Q74" s="100" t="n"/>
    </row>
    <row r="75" ht="13.2" customHeight="1" s="49">
      <c r="A75" s="100" t="n">
        <v>104</v>
      </c>
      <c r="B75" s="88" t="inlineStr">
        <is>
          <t>จากการศึกษาประสิทธิภาพของยาปฏิชีวนะในรูปแบบยากิน และยาใช้ภายนอกในกลุ่มตัวอย่างอย่าง 2 กลุ่ม กลุ่มละ 50 คน โดยให้ยาในระดับเลือดใกล้เคียงกัน ศึกษาถึงประสิทธิภาพและระยะเวลาของยาทั้งสองชนิด ควรใช้รูปแบบการศึกษาใด</t>
        </is>
      </c>
      <c r="C75" s="100" t="n"/>
      <c r="D75" s="88" t="inlineStr">
        <is>
          <t>Cohort study</t>
        </is>
      </c>
      <c r="E75" s="88" t="inlineStr">
        <is>
          <t>Crossover study</t>
        </is>
      </c>
      <c r="F75" s="88" t="inlineStr">
        <is>
          <t>Control study</t>
        </is>
      </c>
      <c r="G75" s="88" t="inlineStr">
        <is>
          <t>Case-control study</t>
        </is>
      </c>
      <c r="H75" s="88" t="inlineStr">
        <is>
          <t>Cross-section study</t>
        </is>
      </c>
      <c r="I75" s="100" t="n">
        <v>3</v>
      </c>
      <c r="J75" s="88" t="inlineStr">
        <is>
          <t>✅ คำตอบที่ถูกต้อง: ข้อ ค.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Control study 💡 คำอธิบายและข้อกำหนดทางกฎหมาย:
💡 คำอธิบายและข้อกำหนดทางกฎหมาย:
การศึกษาเชิงทดลอง (Experimental study) โดยมีการแบ่งกลุ่มผู้ป่วยเป็น 2 กลุ่ม เพื่อให้ได้รับยาทั้งสองรูปแบบและเปรียบเทียบ efficacy จัดเป็นการศึกษาประเภท Randomized Controlled Trial หรือ Clinical trial (ในตัวเลือกข้อสอบมักเทียบเคียงกับ Control study หรือ Crossover ขึ้นกับลักษณะการสลับยา แต่จากโจทย์เป็นการเปรียบเทียบระหว่างกลุ่มหรือสลับกันทดลอง)
🔍 ข้ออื่นผิดเพราะอะไร:
• ข้อ ก. (Cohort study): Cohort study ไม่ตรงกับข้อบ่งใช้หรือกลไกการออกฤทธิ์ที่ถูกต้องตาม พ.ร.บ. ยา พ.ศ. 2510 / พ.ร.บ. วิชาชีพเภสัชกรรม พ.ศ. 2537
• ข้อ ข. (Crossover study): Crossover study ไม่ตรงกับข้อบ่งใช้หรือกลไกการออกฤทธิ์ที่ถูกต้องตาม พ.ร.บ. ยา พ.ศ. 2510 / พ.ร.บ. วิชาชีพเภสัชกรรม พ.ศ. 2537
• ข้อ ง. (Case-control study): Case-control study ไม่ตรงกับข้อบ่งใช้หรือกลไกการออกฤทธิ์ที่ถูกต้องตาม พ.ร.บ. ยา พ.ศ. 2510 / พ.ร.บ. วิชาชีพเภสัชกรรม พ.ศ. 2537
• ข้อ จ. (Cross-section study): Cross-section study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5" s="100" t="n"/>
      <c r="L75" s="88" t="inlineStr">
        <is>
          <t>พ.ร.บ. ยา พ.ศ. 2510</t>
        </is>
      </c>
      <c r="M75" s="100" t="inlineStr">
        <is>
          <t>SAP</t>
        </is>
      </c>
      <c r="N75" s="88" t="inlineStr">
        <is>
          <t>ข้อ 104 Pharma Plus เล่มม่วง (เฉลยข้อ ค)</t>
        </is>
      </c>
      <c r="O75" s="100" t="inlineStr">
        <is>
          <t>Mock</t>
        </is>
      </c>
      <c r="P75" s="100" t="inlineStr">
        <is>
          <t>Pharma Plus เล่มม่วง</t>
        </is>
      </c>
      <c r="Q75" s="100" t="n"/>
    </row>
    <row r="76" ht="13.2" customHeight="1" s="49">
      <c r="A76" s="100" t="n">
        <v>107</v>
      </c>
      <c r="B76" s="88" t="inlineStr">
        <is>
          <t>เด็กทารกได้รับการฉีดวัคซีน หลังจากนั้นเด็กมีอาการไข้สูง 39 °C ชัก จะมาเรียกร้องค่าเสียหายได้หรือไม่ เพราะเหตุใด</t>
        </is>
      </c>
      <c r="C76" s="100" t="n"/>
      <c r="D76" s="88" t="inlineStr">
        <is>
          <t>ได้ ผู้บริโภคมีสิทธิที่จะได้รับการพิจารณาและได้รับค่าเสียหาย</t>
        </is>
      </c>
      <c r="E76" s="88" t="inlineStr">
        <is>
          <t>ได้ ผู้บริโภคมีสิทธิที่จะปฏิเสธไม่รับวัคซีน</t>
        </is>
      </c>
      <c r="F76" s="88" t="inlineStr">
        <is>
          <t>ไม่ได้ เนื่องจากผู้บริโภคมีสิทธิที่จะทราบผลดี ผลเสีย แต่ไม่ทำ</t>
        </is>
      </c>
      <c r="G76" s="88" t="inlineStr">
        <is>
          <t>ไม่ได้ เนื่องจากอาการข้างเคียงที่เกิดขึ้นพบน้อย</t>
        </is>
      </c>
      <c r="H76" s="88" t="inlineStr">
        <is>
          <t>ไม่ได้ เนื่องจากไม่มีความผิดในการรักษา</t>
        </is>
      </c>
      <c r="I76" s="100" t="n">
        <v>5</v>
      </c>
      <c r="J76" s="88" t="inlineStr">
        <is>
          <t>✅ คำตอบที่ถูกต้อง: ข้อ จ. ไม่ได้ เนื่องจากไม่มีความผิดในการรักษา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เนื่องจากไม่มีความผิดในการรักษา 💡 คำอธิบายและข้อกำหนดทางกฎหมาย:
💡 คำอธิบายและข้อกำหนดทางกฎหมาย:
ตามพระราชบัญญัติคุ้มครองผู้เสียหายจากการรับบริการสาธารณสุข ผู้ป่วยที่ได้รับความเสียหายจากการรับบริการสาธารณสุข (เช่น ADR รุนแรงจากวัคซีนตามประกาศกระทรวง) มีสิทธิได้รับความช่วยเหลือเบื้องต้นโดยไม่ต้องพิสูจน์ความผิด
🔍 ข้ออื่นผิดเพราะอะไร:
• ข้อ ก. (ได้ ผู้บริโภคมีสิทธิที่จะได้รับการพิจารณาและได้รับค่าเสียหาย): ได้ ผู้บริโภคมีสิทธิที่จะได้รับการพิจารณาและได้รับค่าเสียหาย ไม่ตรงกับข้อบ่งใช้หรือกลไกการออกฤทธิ์ที่ถูกต้องตาม พ.ร.บ. ยา พ.ศ. 2510 / พ.ร.บ. วิชาชีพเภสัชกรรม พ.ศ. 2537
• ข้อ ข. (ได้ ผู้บริโภคมีสิทธิที่จะปฏิเสธไม่รับวัคซีน): ได้ ผู้บริโภคมีสิทธิที่จะปฏิเสธไม่รับวัคซีน ไม่ตรงกับข้อบ่งใช้หรือกลไกการออกฤทธิ์ที่ถูกต้องตาม พ.ร.บ. ยา พ.ศ. 2510 / พ.ร.บ. วิชาชีพเภสัชกรรม พ.ศ. 2537
• ข้อ ค. (ไม่ได้ เนื่องจากผู้บริโภคมีสิทธิที่จะทราบผลดี ผลเสีย แต่ไม่ทำ): ไม่ได้ เนื่องจากผู้บริโภคมีสิทธิที่จะทราบผลดี ผลเสีย แต่ไม่ทำ ไม่ตรงกับข้อบ่งใช้หรือกลไกการออกฤทธิ์ที่ถูกต้องตาม พ.ร.บ. ยา พ.ศ. 2510 / พ.ร.บ. วิชาชีพเภสัชกรรม พ.ศ. 2537
• ข้อ ง. (ไม่ได้ เนื่องจากอาการข้างเคียงที่เกิดขึ้นพบน้อย): ไม่ได้ เนื่องจากอาการข้างเคียงที่เกิดขึ้นพบน้อย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6" s="100" t="n"/>
      <c r="L76" s="88" t="inlineStr">
        <is>
          <t>พ.ร.บ. ยา พ.ศ. 2510</t>
        </is>
      </c>
      <c r="M76" s="100" t="inlineStr">
        <is>
          <t>SAP</t>
        </is>
      </c>
      <c r="N76" s="88" t="inlineStr">
        <is>
          <t>ข้อ 107 Pharma Plus เล่มม่วง (เฉลยข้อ จ)</t>
        </is>
      </c>
      <c r="O76" s="100" t="inlineStr">
        <is>
          <t>Mock</t>
        </is>
      </c>
      <c r="P76" s="100" t="inlineStr">
        <is>
          <t>Pharma Plus เล่มม่วง</t>
        </is>
      </c>
      <c r="Q76" s="100" t="n"/>
    </row>
    <row r="77" ht="13.2" customHeight="1" s="49">
      <c r="A77" s="100" t="n">
        <v>108</v>
      </c>
      <c r="B77" s="88" t="inlineStr">
        <is>
          <t>เมื่อวันที่ 12 ธันวาคม 2545 สารวัตรอาหารและยาไปตรวจร้านยาที่ท่านมีหน้าที่ปฏิบัติการอยู่แล้วเก็บตัวอย่างวัคซีนป้องกันโรคตับอักเสบชนิดหนึ่งไปตรวจวิเคราะห์ที่กรมวิทยาศาสตร์การแพทย์์ วัคซีนนี้ผลิตเมื่อเดือนตุลาคม 2545 มีความแรง 25 ไมโครกรัมต่อมิลลิลิตร ผลของการตรวจวิเคราะห์พบว่า ความแรงของสารออกฤทธิ์เท่ากับ 14.5 ไมโครกรัมต่อมิลลิลิตร ยานี้จัดเป็นยาประเภทใด ตามพระราชบัญญัติยา
ยานี้จัดเป็นยาประเภทใด ตามพระราชบัญญัติยา</t>
        </is>
      </c>
      <c r="C77" s="100" t="n"/>
      <c r="D77" s="88" t="inlineStr">
        <is>
          <t>ยาปลอม</t>
        </is>
      </c>
      <c r="E77" s="88" t="inlineStr">
        <is>
          <t>ยาปนเปื้อน</t>
        </is>
      </c>
      <c r="F77" s="88" t="inlineStr">
        <is>
          <t>ยาผิดมาตรฐาน</t>
        </is>
      </c>
      <c r="G77" s="88" t="inlineStr">
        <is>
          <t>ยาด้อยคุณภาพ</t>
        </is>
      </c>
      <c r="H77" s="88" t="inlineStr">
        <is>
          <t>ยาเสื่อมคุณภาพ</t>
        </is>
      </c>
      <c r="I77" s="100" t="n">
        <v>1</v>
      </c>
      <c r="J77" s="88"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ยาที่มีปริมาณสารสำคัญน้อยกว่าหรือมากกว่าร้อยละที่กำหนดไว้ในตำรับยาที่ขึ้นทะเบียนไว้ (ความแรงลดลงจาก 25 เหลือ 14.5 ไมโครกรัม/มิลลิลิตร) ถือเป็น 'ยาผิดมาตรฐาน'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(ยาด้อยคุณภาพ): ยาด้อยคุณภาพ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7" s="100" t="n"/>
      <c r="L77" s="88" t="inlineStr">
        <is>
          <t>พ.ร.บ. ยา พ.ศ. 2510</t>
        </is>
      </c>
      <c r="M77" s="100" t="inlineStr">
        <is>
          <t>SAP</t>
        </is>
      </c>
      <c r="N77" s="88" t="inlineStr">
        <is>
          <t>ข้อ 108 Pharma Plus เล่มม่วง (เฉลยข้อ ก)</t>
        </is>
      </c>
      <c r="O77" s="100" t="inlineStr">
        <is>
          <t>Mock</t>
        </is>
      </c>
      <c r="P77" s="100" t="inlineStr">
        <is>
          <t>Pharma Plus เล่มม่วง</t>
        </is>
      </c>
      <c r="Q77" s="100" t="n"/>
    </row>
    <row r="78" ht="13.2" customHeight="1" s="49">
      <c r="A78" s="100" t="n">
        <v>109</v>
      </c>
      <c r="B78" s="88" t="inlineStr">
        <is>
          <t>ข้อใดไม่ใช่ใช้อำนาจของสารวัตรอาหารและยา ในการปฏิบัติหน้าที่ตามพระราชบัญญัติยา</t>
        </is>
      </c>
      <c r="C78" s="100" t="n"/>
      <c r="D78" s="88" t="inlineStr">
        <is>
          <t>ยึดหรืออายัดยา</t>
        </is>
      </c>
      <c r="E78" s="88" t="inlineStr">
        <is>
          <t>เข้าไปตรวจร้านยานอกเวลาทำการ</t>
        </is>
      </c>
      <c r="F78" s="88" t="inlineStr">
        <is>
          <t>นำยาไปทำลายตามข้อกำหนดกระทรวง</t>
        </is>
      </c>
      <c r="G78" s="88" t="inlineStr">
        <is>
          <t>นำยาไปเป็นตัวอย่างเพื่อการตรวจวิเคราะห์</t>
        </is>
      </c>
      <c r="H78" s="88" t="inlineStr">
        <is>
          <t>ให้ร้านยาเรียกเก็บคืนภายในเวลาที่กำหนด</t>
        </is>
      </c>
      <c r="I78" s="100" t="n">
        <v>2</v>
      </c>
      <c r="J78" s="88" t="inlineStr">
        <is>
          <t>✅ คำตอบที่ถูกต้อง: ข้อ ข. เข้าไปตรวจร้านยานอกเวลาทำการ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เข้าไปตรวจร้านยานอกเวลาทำการ 💡 คำอธิบายและข้อกำหนดทางกฎหมาย:
💡 คำอธิบายและข้อกำหนดทางกฎหมาย:
ตามพระราชบัญญัติยา พนักงานเจ้าหน้าที่ (สารวัตร) มีอำนาจเข้าไปในสถานที่ขายยาในเวลากันและทำการตรวจสอบ เก็บตัวอย่าง ยึดหรืออายัดยาได้ แต่การเข้าไปตรวจ 'นอกเวลาทำการ' โดยไม่มีเหตุอันควรหรือหมายค้นตามกฎหมาย ไม่ใช่อำนาจทั่วไปที่ทำได้โดยพลการ
🔍 ข้ออื่นผิดเพราะอะไร:
• ข้อ ก. (ยึดหรืออายัดยา): ยึดหรืออายัดยา ไม่ตรงกับข้อบ่งใช้หรือกลไกการออกฤทธิ์ที่ถูกต้องตาม พ.ร.บ. ยา พ.ศ. 2510 / พ.ร.บ. วิชาชีพเภสัชกรรม พ.ศ. 2537
• ข้อ ค. (นำยาไปทำลายตามข้อกำหนดกระทรวง): นำยาไปทำลายตามข้อกำหนดกระทรวง ไม่ตรงกับข้อบ่งใช้หรือกลไกการออกฤทธิ์ที่ถูกต้องตาม พ.ร.บ. ยา พ.ศ. 2510 / พ.ร.บ. วิชาชีพเภสัชกรรม พ.ศ. 2537
• ข้อ ง. (นำยาไปเป็นตัวอย่างเพื่อการตรวจวิเคราะห์): นำยาไปเป็นตัวอย่างเพื่อการตรวจวิเคราะห์ ไม่ตรงกับข้อบ่งใช้หรือกลไกการออกฤทธิ์ที่ถูกต้องตาม พ.ร.บ. ยา พ.ศ. 2510 / พ.ร.บ. วิชาชีพเภสัชกรรม พ.ศ. 2537
• ข้อ จ. (ให้ร้านยาเรียกเก็บคืนภายในเวลาที่กำหนด): ให้ร้านยาเรียกเก็บคืนภายในเวลาที่กำหนด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8" s="100" t="n"/>
      <c r="L78" s="88" t="inlineStr">
        <is>
          <t>พ.ร.บ. ยา พ.ศ. 2510</t>
        </is>
      </c>
      <c r="M78" s="100" t="inlineStr">
        <is>
          <t>SAP</t>
        </is>
      </c>
      <c r="N78" s="88" t="inlineStr">
        <is>
          <t>ข้อ 109 Pharma Plus เล่มม่วง (เฉลยข้อ ข)</t>
        </is>
      </c>
      <c r="O78" s="100" t="inlineStr">
        <is>
          <t>Mock</t>
        </is>
      </c>
      <c r="P78" s="100" t="inlineStr">
        <is>
          <t>Pharma Plus เล่มม่วง</t>
        </is>
      </c>
      <c r="Q78" s="100" t="n"/>
    </row>
    <row r="79" ht="13.2" customHeight="1" s="49">
      <c r="A79" s="100" t="n">
        <v>110</v>
      </c>
      <c r="B79" s="88" t="inlineStr">
        <is>
          <t>ตามกฎหมายไทยในปัจจุบัน ยากลุ่มใดที่ต้องใช้ใบสั่งแพทย์์ในการจ่ายยา</t>
        </is>
      </c>
      <c r="C79" s="100" t="n"/>
      <c r="D79" s="88" t="inlineStr">
        <is>
          <t>Antipsychotic drugs</t>
        </is>
      </c>
      <c r="E79" s="88" t="inlineStr">
        <is>
          <t>Hypnotic drugs กลุ่ม BZD</t>
        </is>
      </c>
      <c r="F79" s="88" t="inlineStr">
        <is>
          <t>Antidepressant กลุ่ม SSRI</t>
        </is>
      </c>
      <c r="G79" s="88" t="inlineStr">
        <is>
          <t>Melatonin receptor agonist</t>
        </is>
      </c>
      <c r="H79" s="88" t="inlineStr">
        <is>
          <t>ถูกทุกข้อ</t>
        </is>
      </c>
      <c r="I79" s="100" t="n">
        <v>1</v>
      </c>
      <c r="J79" s="88" t="inlineStr">
        <is>
          <t>✅ คำตอบที่ถูกต้อง: ข้อ ก. Antipsychotic drugs
💡 Background:
กฎหมายยาและจรรยาบรรณวิชาชีพมีขึ้นเพื่อคุ้มครองความปลอดภัยของผู้บริโภคตามมาตรฐาน Good Pharmacy Practice (GPP)
🎯 ทำไมข้อนี้ถึงถูก:
Antipsychotic drugs 💡 คำอธิบายและข้อกำหนดทางกฎหมาย:
💡 คำอธิบายและข้อกำหนดทางกฎหมาย:
ตามกฎหมายยาในประเทศไทย ยาจิตเวชและกลุ่มยาอันตราย/วัตถุออกฤทธิ์บางชนิด เช่น Antipsychotics, Benzodiazepines (BZD), SSRIs, หรือ Melatonin receptor agonist (เช่น Ramelteon ซึ่งเป็นยาควบคุมพิเศษ/ยาอันตรายที่ต้องใช้ใบสั่งแพทย์์) ล้วนมีข้อกำหนดให้ต้องสั่งจ่ายโดยแพทย์์ผู้ประกอบวิชาชีพเวชกรรมเพื่อ safety
🔍 ข้ออื่นผิดเพราะอะไร:
• ข้อ ข. (Hypnotic drugs กลุ่ม BZD): Hypnotic drugs กลุ่ม BZD ไม่ตรงกับข้อบ่งใช้หรือกลไกการออกฤทธิ์ที่ถูกต้องตาม พ.ร.บ. ยา พ.ศ. 2510 / พ.ร.บ. วิชาชีพเภสัชกรรม พ.ศ. 2537
• ข้อ ค. (Antidepressant กลุ่ม SSRI): Antidepressant กลุ่ม SSRI ไม่ตรงกับข้อบ่งใช้หรือกลไกการออกฤทธิ์ที่ถูกต้องตาม พ.ร.บ. ยา พ.ศ. 2510 / พ.ร.บ. วิชาชีพเภสัชกรรม พ.ศ. 2537
• ข้อ ง. (Melatonin receptor agonist): Melatonin receptor agonist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9" s="100" t="n"/>
      <c r="L79" s="88" t="inlineStr">
        <is>
          <t>พ.ร.บ. ยา พ.ศ. 2510</t>
        </is>
      </c>
      <c r="M79" s="100" t="inlineStr">
        <is>
          <t>SAP</t>
        </is>
      </c>
      <c r="N79" s="88" t="inlineStr">
        <is>
          <t>ข้อ 110 Pharma Plus เล่มม่วง (เฉลยข้อ ก ข)</t>
        </is>
      </c>
      <c r="O79" s="100" t="inlineStr">
        <is>
          <t>Mock</t>
        </is>
      </c>
      <c r="P79" s="100" t="inlineStr">
        <is>
          <t>Pharma Plus เล่มม่วง</t>
        </is>
      </c>
      <c r="Q79" s="100" t="n"/>
    </row>
    <row r="80" ht="13.2" customHeight="1" s="49">
      <c r="A80" s="100" t="n">
        <v>111</v>
      </c>
      <c r="B80" s="88" t="inlineStr">
        <is>
          <t>เหตุใดร้านขายยาจึงขาย Phenobarbital ไม่ได้</t>
        </is>
      </c>
      <c r="C80" s="100" t="n"/>
      <c r="D80" s="88" t="inlineStr">
        <is>
          <t>เพราะยังไม่มีใบอนุญาตมีจำหน่ายวัตถุออกฤทธิ์ต่อจิตประสาทประเภท 3</t>
        </is>
      </c>
      <c r="E80" s="88" t="inlineStr">
        <is>
          <t>เพราะยังไม่มีใบอนุญาตมีจำหน่ายวัตถุออกฤทธิ์ต่อจิตประสาทประเภท 4</t>
        </is>
      </c>
      <c r="F80" s="88" t="inlineStr">
        <is>
          <t>เพราะยังไม่มีใบอนุญาตมีจำหน่ายยาอันตราย</t>
        </is>
      </c>
      <c r="G80" s="88" t="inlineStr">
        <is>
          <t>เพราะยังไม่มีใบอนุญาตมีจำหน่ายยาควบคุมพิเศษ</t>
        </is>
      </c>
      <c r="H80" s="88" t="inlineStr">
        <is>
          <t>ไม่มีข้อใดถูก</t>
        </is>
      </c>
      <c r="I80" s="100" t="n">
        <v>2</v>
      </c>
      <c r="J80" s="88" t="inlineStr">
        <is>
          <t>✅ คำตอบที่ถูกต้อง: ข้อ ข. เพราะยังไม่มีใบอนุญาตมีจำหน่ายวัตถุออกฤทธิ์ต่อจิตประสาทประเภท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เพราะยังไม่มีใบอนุญาตมีจำหน่ายวัตถุออกฤทธิ์ต่อจิตประสาทประเภท 4 💡 คำอธิบายและข้อกำหนดทางกฎหมาย:
💡 คำอธิบายและข้อกำหนดทางกฎหมาย:
Phenobarbital จัดเป็นวัตถุออกฤทธิ์ต่อจิตประสาทประเภท 2 (Psychotropic Substance Schedule II) ตามพระราชบัญญัติวัตถุออกฤทธิ์ต่อจิตประสาท ซึ่งร้านขายยาแผนปัจจุบัน (ข.ย.๑) ไม่ได้รับอนุญาตให้มีไว้ในครอบครองหรือจำหน่าย เว้นแต่ได้รับใบอนุญาตเฉพาะและเป็นไปตามประเภทที่กฎหมายกำหนด (สำหรับประเภท 2 ร้านขายยาทั่วไปไม่สามารถจำหน่ายได้)
🔍 ข้ออื่นผิดเพราะอะไร:
• ข้อ ก. (เพราะยังไม่มีใบอนุญาตมีจำหน่ายวัตถุออกฤทธิ์ต่อจิตประสาทประเภท 3): เพราะยังไม่มีใบอนุญาตมีจำหน่ายวัตถุออกฤทธิ์ต่อจิตประสาทประเภท 3 ไม่ตรงกับข้อบ่งใช้หรือกลไกการออกฤทธิ์ที่ถูกต้องตาม พ.ร.บ. ยา พ.ศ. 2510 / พ.ร.บ. วิชาชีพเภสัชกรรม พ.ศ. 2537
• ข้อ ค. (เพราะยังไม่มีใบอนุญาตมีจำหน่ายยาอันตราย):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(เพราะยังไม่มีใบอนุญาตมีจำหน่ายยาควบคุมพิเศษ):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0" s="100" t="n"/>
      <c r="L80" s="88" t="inlineStr">
        <is>
          <t>พ.ร.บ. ยาเสพติดให้โทษ &amp; วัตถุออกฤทธิ์</t>
        </is>
      </c>
      <c r="M80" s="100" t="inlineStr">
        <is>
          <t>SAP</t>
        </is>
      </c>
      <c r="N80" s="88" t="inlineStr">
        <is>
          <t>ข้อ 111 Pharma Plus เล่มม่วง (เฉลยข้อ ข)</t>
        </is>
      </c>
      <c r="O80" s="100" t="inlineStr">
        <is>
          <t>Mock</t>
        </is>
      </c>
      <c r="P80" s="100" t="inlineStr">
        <is>
          <t>Pharma Plus เล่มม่วง</t>
        </is>
      </c>
      <c r="Q80" s="100" t="n"/>
    </row>
    <row r="81" ht="13.2" customHeight="1" s="49">
      <c r="A81" s="100" t="n">
        <v>112</v>
      </c>
      <c r="B81" s="88" t="inlineStr">
        <is>
          <t>ข้อใดถูกต้องเกี่ยวกับยา fluoxetine</t>
        </is>
      </c>
      <c r="C81" s="100" t="n"/>
      <c r="D81" s="88" t="inlineStr">
        <is>
          <t>จัดอยู่ในประเภทอันตราย เภสัชกรสามารถจ่ายได้ในร้านยา</t>
        </is>
      </c>
      <c r="E81" s="88" t="inlineStr">
        <is>
          <t>จัดอยู่ในประเภทควบคุมพิเศษ เภสัชกรไม่สามารถจ่ายได้</t>
        </is>
      </c>
      <c r="F81" s="88" t="inlineStr">
        <is>
          <t>จัดอยู่ในประเภทอันตราย จ่ายได้เฉพาะในโรงพยาบาล</t>
        </is>
      </c>
      <c r="G81" s="88" t="inlineStr">
        <is>
          <t>จัดอยู่ในประเภทยาเสพติดให้โทษประเภท 4 ต้องทำบัญชีรายงานคณะกรรมการอาหารและยา</t>
        </is>
      </c>
      <c r="H81" s="88" t="inlineStr">
        <is>
          <t>จัดอยู่ในประเภทวัตถุออกฤทธิ์ต่อจิตประสาท</t>
        </is>
      </c>
      <c r="I81" s="100" t="n">
        <v>1</v>
      </c>
      <c r="J81" s="88" t="inlineStr">
        <is>
          <t>✅ คำตอบที่ถูกต้อง: ข้อ ก. จัดอยู่ในประเภทอันตราย เภสัชกรสามารถจ่ายได้ในร้านยา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จัดอยู่ในประเภทอันตราย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จัดเป็นยาอันตราย (Dangerous drug) ตามประกาศกระทรวงสาธารณสุข เภสัชกรสามารถจ่ายได้ในร้านขายยาแผนปัจจุบันภายใต้การควบคุมของเภสัชกรชั้น 1
🔍 ข้ออื่นผิดเพราะอะไร:
• ข้อ ข. (จัดอยู่ในประเภทควบคุมพิเศษ เภสัชกรไม่สามารถจ่ายได้): จัดอยู่ในประเภทควบคุมพิเศษ เภสัชกรไม่สามารถจ่ายได้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 4 ต้องทำบัญชีรายงานคณะกรรมการอาหารและยา): จัดอยู่ในประเภทยาเสพติดให้โทษประเภท 4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1" s="100" t="n"/>
      <c r="L81" s="88" t="inlineStr">
        <is>
          <t>พ.ร.บ. ยา พ.ศ. 2510</t>
        </is>
      </c>
      <c r="M81" s="100" t="inlineStr">
        <is>
          <t>SAP</t>
        </is>
      </c>
      <c r="N81" s="88" t="inlineStr">
        <is>
          <t>ข้อ 112 Pharma Plus เล่มม่วง (เฉลยข้อ ก)</t>
        </is>
      </c>
      <c r="O81" s="100" t="inlineStr">
        <is>
          <t>Mock</t>
        </is>
      </c>
      <c r="P81" s="100" t="inlineStr">
        <is>
          <t>Pharma Plus เล่มม่วง</t>
        </is>
      </c>
      <c r="Q81" s="100" t="n"/>
    </row>
    <row r="82" ht="13.2" customHeight="1" s="49">
      <c r="A82" s="100" t="n">
        <v>113</v>
      </c>
      <c r="B82" s="88" t="inlineStr">
        <is>
          <t>Clozapine จัดเป็นยาในข้อใด</t>
        </is>
      </c>
      <c r="C82" s="100" t="n"/>
      <c r="D82" s="88" t="inlineStr">
        <is>
          <t>ยาอันตราย</t>
        </is>
      </c>
      <c r="E82" s="88" t="inlineStr">
        <is>
          <t>ยาบรรจุเสร็จ</t>
        </is>
      </c>
      <c r="F82" s="88" t="inlineStr">
        <is>
          <t>วัตถุออกฤทธิ์ต่อจิตประสาท</t>
        </is>
      </c>
      <c r="G82" s="88" t="inlineStr">
        <is>
          <t>ยาเสพติด</t>
        </is>
      </c>
      <c r="H82" s="88" t="inlineStr">
        <is>
          <t>ยาควบคุมพิเศษ</t>
        </is>
      </c>
      <c r="I82" s="100" t="n">
        <v>5</v>
      </c>
      <c r="J82" s="88" t="inlineStr">
        <is>
          <t>✅ คำตอบที่ถูกต้อง: ข้อ จ.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Clozapine จัดเป็นยาควบคุมพิเศษ (Specially controlled drug) ตามกฎหมายยาของประเทศไทย เนื่องจากมีความเสี่ยงสูงเรื่อง Agranulocytosis และต้องมีการติดตามตรวจเม็ดเลือดขาวอย่างเคร่งครัด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2" s="100" t="n"/>
      <c r="L82" s="88" t="inlineStr">
        <is>
          <t>พ.ร.บ. ยา พ.ศ. 2510</t>
        </is>
      </c>
      <c r="M82" s="100" t="inlineStr">
        <is>
          <t>SAP</t>
        </is>
      </c>
      <c r="N82" s="88" t="inlineStr">
        <is>
          <t>ข้อ 113 Pharma Plus เล่มม่วง (เฉลยข้อ จ)</t>
        </is>
      </c>
      <c r="O82" s="100" t="inlineStr">
        <is>
          <t>Mock</t>
        </is>
      </c>
      <c r="P82" s="100" t="inlineStr">
        <is>
          <t>Pharma Plus เล่มม่วง</t>
        </is>
      </c>
      <c r="Q82" s="100" t="n"/>
    </row>
    <row r="83" ht="13.2" customHeight="1" s="49">
      <c r="A83" s="100" t="n">
        <v>114</v>
      </c>
      <c r="B83" s="88" t="inlineStr">
        <is>
          <t>Flunarizine จัดเป็นยาในข้อใด</t>
        </is>
      </c>
      <c r="C83" s="100" t="n"/>
      <c r="D83" s="88" t="inlineStr">
        <is>
          <t>ยาอันตราย</t>
        </is>
      </c>
      <c r="E83" s="88" t="inlineStr">
        <is>
          <t>ยาบรรจุเสร็จ</t>
        </is>
      </c>
      <c r="F83" s="88" t="inlineStr">
        <is>
          <t>วัตถุออกฤทธิ์ต่อจิตประสาท</t>
        </is>
      </c>
      <c r="G83" s="88" t="inlineStr">
        <is>
          <t>ยาเสพติด</t>
        </is>
      </c>
      <c r="H83" s="88" t="inlineStr">
        <is>
          <t>ยาควบคุมพิเศษ</t>
        </is>
      </c>
      <c r="I83" s="100" t="n">
        <v>1</v>
      </c>
      <c r="J83" s="88"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Flunarizine (ยากลุ่ม Calcium channel blocker ที่ใช้ป้องกันไมเกรนและเวียนศีรษะ) จัดเป็นยาอันตรายตามประกาศกระทรวงสาธารณสุข
🔍 ข้ออื่นผิดเพราะอะไร: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3" s="100" t="n"/>
      <c r="L83" s="88" t="inlineStr">
        <is>
          <t>พ.ร.บ. ยา พ.ศ. 2510</t>
        </is>
      </c>
      <c r="M83" s="100" t="inlineStr">
        <is>
          <t>SAP</t>
        </is>
      </c>
      <c r="N83" s="88" t="inlineStr">
        <is>
          <t>ข้อ 114 Pharma Plus เล่มม่วง (เฉลยข้อ ก)</t>
        </is>
      </c>
      <c r="O83" s="100" t="inlineStr">
        <is>
          <t>Mock</t>
        </is>
      </c>
      <c r="P83" s="100" t="inlineStr">
        <is>
          <t>Pharma Plus เล่มม่วง</t>
        </is>
      </c>
      <c r="Q83" s="100" t="n"/>
    </row>
    <row r="84" ht="13.2" customHeight="1" s="49">
      <c r="A84" s="100" t="n">
        <v>115</v>
      </c>
      <c r="B84" s="88" t="inlineStr">
        <is>
          <t>ข้อใดไม่ใช่บทบาทเภสัชกรในการจ่ายยา clozapine</t>
        </is>
      </c>
      <c r="C84" s="100" t="n"/>
      <c r="D84" s="88" t="inlineStr">
        <is>
          <t>ต้องอยู่ประจำร้านเวลาเปิดการ</t>
        </is>
      </c>
      <c r="E84" s="88" t="inlineStr">
        <is>
          <t>ต้องจ่ายยาตามใบสั่งแพทย์์</t>
        </is>
      </c>
      <c r="F84" s="88" t="inlineStr">
        <is>
          <t>ต้องควบคุมการจัดยาให้เป็นสัดส่วน</t>
        </is>
      </c>
      <c r="G84" s="88" t="inlineStr">
        <is>
          <t>ต้องควบคุมบัญชีซื้อ-จ่าย</t>
        </is>
      </c>
      <c r="H84" s="88" t="inlineStr">
        <is>
          <t>ต้องควบคุมการแบ่งบรรจุและฉลาก</t>
        </is>
      </c>
      <c r="I84" s="100" t="n">
        <v>5</v>
      </c>
      <c r="J84" s="88" t="inlineStr">
        <is>
          <t>✅ คำตอบที่ถูกต้อง: ข้อ จ. ต้องควบคุมการแบ่งบรรจุและฉลาก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ต้องควบคุมการแบ่งบรรจุและฉลาก 💡 คำอธิบายและข้อกำหนดทางกฎหมาย:
💡 คำอธิบายและข้อกำหนดทางกฎหมาย:
Clozapine เป็นยาควบคุมพิเศษซึ่งจำหน่ายในรูปแบบยาสำเร็จรูป (ยาบรรจุเสร็จ) ที่มีการขึ้นทะเบียนและควบคุมการจ่ายตามใบสั่งแพทย์์ เภสัชกรไม่มีหน้าที่ต้องนำมา 'แบ่งบรรจุและฉลาก' เองในร้านยา เนื่องจากต้องจำหน่ายในภาชนะบรรจุเดิมที่ปิดสนิทจากผู้ผลิตตามมาตรฐาน GMP
🔍 ข้ออื่นผิดเพราะอะไร:
• ข้อ ก. (ต้องอยู่ประจำร้านเวลาเปิดการ): ต้องอยู่ประจำร้านเวลาเปิดการ ไม่ตรงกับข้อบ่งใช้หรือกลไกการออกฤทธิ์ที่ถูกต้องตาม พ.ร.บ. ยา พ.ศ. 2510 / พ.ร.บ. วิชาชีพเภสัชกรรม พ.ศ. 2537
• ข้อ ข. (ต้องจ่ายยาตามใบสั่งแพทย์์): ต้องจ่ายยาตามใบสั่งแพทย์์ ไม่ตรงกับข้อบ่งใช้หรือกลไกการออกฤทธิ์ที่ถูกต้องตาม พ.ร.บ. ยา พ.ศ. 2510 / พ.ร.บ. วิชาชีพเภสัชกรรม พ.ศ. 2537
• ข้อ ค. (ต้องควบคุมการจัดยาให้เป็นสัดส่วน): ต้องควบคุมการจัดยาให้เป็นสัดส่วน ไม่ตรงกับข้อบ่งใช้หรือกลไกการออกฤทธิ์ที่ถูกต้องตาม พ.ร.บ. ยา พ.ศ. 2510 / พ.ร.บ. วิชาชีพเภสัชกรรม พ.ศ. 2537
• ข้อ ง. (ต้องควบคุมบัญชีซื้อ-จ่าย): ต้องควบคุมบัญชีซื้อ-จ่าย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4" s="100" t="n"/>
      <c r="L84" s="88" t="inlineStr">
        <is>
          <t>พ.ร.บ. ยา พ.ศ. 2510</t>
        </is>
      </c>
      <c r="M84" s="100" t="inlineStr">
        <is>
          <t>SAP</t>
        </is>
      </c>
      <c r="N84" s="88" t="inlineStr">
        <is>
          <t>ข้อ 115 Pharma Plus เล่มม่วง (เฉลยข้อ จ)</t>
        </is>
      </c>
      <c r="O84" s="100" t="inlineStr">
        <is>
          <t>Mock</t>
        </is>
      </c>
      <c r="P84" s="100" t="inlineStr">
        <is>
          <t>Pharma Plus เล่มม่วง</t>
        </is>
      </c>
      <c r="Q84" s="100" t="n"/>
    </row>
    <row r="85" ht="13.2" customHeight="1" s="49">
      <c r="A85" s="100" t="n">
        <v>116</v>
      </c>
      <c r="B85" s="88" t="inlineStr">
        <is>
          <t>เกี่ยวกับหลักการทางเภสัชกรรมในข้อนี้ ข้อใดผิด</t>
        </is>
      </c>
      <c r="C85" s="100" t="n"/>
      <c r="D85" s="88" t="inlineStr">
        <is>
          <t>imipramine เป็นยาอันตราย</t>
        </is>
      </c>
      <c r="E85" s="88" t="inlineStr">
        <is>
          <t>วัตถุออกฤทธิ์ต่อจิตประสาท ประเภท 3 ห้ามขายในร้านยา</t>
        </is>
      </c>
      <c r="F85" s="88" t="inlineStr">
        <is>
          <t>ยาจิตเภทเป็นยาควบคุมพิเศษ</t>
        </is>
      </c>
      <c r="G85" s="88" t="inlineStr">
        <is>
          <t>ยาสงบระงับ (tranquilizer) เป็นยาอันตราย ยกเว้นประกาศเป็นยาควบคุมพิเศษ</t>
        </is>
      </c>
      <c r="H85" s="88" t="inlineStr">
        <is>
          <t>ยาสงบระงับ (tranquilizer) เป็นยาอันตราย ยกเว้นประกาศเป็นวัตถุออกฤทธิ์ต่อจิตประสาท</t>
        </is>
      </c>
      <c r="I85" s="100" t="n">
        <v>2</v>
      </c>
      <c r="J85" s="88" t="inlineStr">
        <is>
          <t>✅ คำตอบที่ถูกต้อง: ข้อ ข. วัตถุออกฤทธิ์ต่อจิตประสาท ประเภท 3 ห้ามขายในร้านยา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วัตถุออกฤทธิ์ต่อจิตประสาท ประเภท 3 ห้ามขายในร้านยา 💡 คำอธิบายและข้อกำหนดทางกฎหมาย:
💡 คำอธิบายและข้อกำหนดทางกฎหมาย:
วัตถุออกฤทธิ์ต่อจิตประสาทประเภท 3 และ 4 บางชนิด (เช่น Diazepam ในปริมาณหรือเงื่อนไขที่กำหนด หรือตามประกาศกระทรวงฯ) ร้านขายยาแผนปัจจุบัน ข.ย.๑ สามารถจำหน่ายได้ภายใต้เงื่อนไขการทำบัญชีและการมีใบอนุญาตจำหน่ายวัตถุออกฤทธิ์ฯ ประเภทที่ 3 หรือ 4 ตามกฎหมาย ไม่ได้ห้ามขายเด็ดขาดเหมือนประเภท 1 และ 2
🔍 ข้ออื่นผิดเพราะอะไร:
• ข้อ ก. (imipramine 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(ยาจิตเภทเป็นยาควบคุมพิเศษ):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(ยาสงบระงับ (tranquilizer) เป็นยาอันตราย ยกเว้นประกาศเป็นยาควบคุมพิเศษ):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(ยาสงบระงับ (tranquilizer) เป็นยาอันตราย ยกเว้นประกาศเป็นวัตถุออกฤทธิ์ต่อจิตประสาท):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5" s="100" t="n"/>
      <c r="L85" s="88" t="inlineStr">
        <is>
          <t>พ.ร.บ. ยา พ.ศ. 2510</t>
        </is>
      </c>
      <c r="M85" s="100" t="inlineStr">
        <is>
          <t>SAP</t>
        </is>
      </c>
      <c r="N85" s="88" t="inlineStr">
        <is>
          <t>ข้อ 116 Pharma Plus เล่มม่วง (เฉลยข้อ ข)</t>
        </is>
      </c>
      <c r="O85" s="100" t="inlineStr">
        <is>
          <t>Mock</t>
        </is>
      </c>
      <c r="P85" s="100" t="inlineStr">
        <is>
          <t>Pharma Plus เล่มม่วง</t>
        </is>
      </c>
      <c r="Q85" s="100" t="n"/>
    </row>
    <row r="86" ht="13.2" customHeight="1" s="49">
      <c r="A86" s="100" t="n">
        <v>117</v>
      </c>
      <c r="B86" s="88" t="inlineStr">
        <is>
          <t>ท่านสามารถจ่ายยา diazepam 5 mg tablet ได้หรือไม่</t>
        </is>
      </c>
      <c r="C86" s="100" t="n"/>
      <c r="D86" s="88" t="inlineStr">
        <is>
          <t>ได้ เพราะเป็นการจ่ายยาต่อเนื่องจากแพทย์์ (refill medication)</t>
        </is>
      </c>
      <c r="E86" s="88" t="inlineStr">
        <is>
          <t>ได้ เพราะบ้านผู้ป่วยอยู่ห่างจากโรงพยาบาล 10 กิโลเมตร</t>
        </is>
      </c>
      <c r="F86" s="88" t="inlineStr">
        <is>
          <t>ไม่ได้ เพราะไม่อนุญาตให้ขายยานี้ในร้านยา</t>
        </is>
      </c>
      <c r="G86" s="88" t="inlineStr">
        <is>
          <t>ไม่ได้ เพราะยานี้ต้องจ่ายตามใบสั่งยา</t>
        </is>
      </c>
      <c r="H86" s="88" t="inlineStr">
        <is>
          <t>ไม่ได้ เพราะเป็นยาควบคุมพิเศษ</t>
        </is>
      </c>
      <c r="I86" s="100" t="n">
        <v>2</v>
      </c>
      <c r="J86" s="88" t="inlineStr">
        <is>
          <t>✅ คำตอบที่ถูกต้อง: ข้อ ข. ได้ เพราะบ้านผู้ป่วยอยู่ห่างจากโรงพยาบาล 10 กิโลเมตร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เพราะบ้านผู้ป่วยอยู่ห่างจากโรงพยาบาล 10 กิโลเมตร 💡 คำอธิบายและข้อกำหนดทางกฎหมาย:
💡 คำอธิบายและข้อกำหนดทางกฎหมาย:
Diazepam จัดเป็นวัตถุออกฤทธิ์ต่อจิตและประสาทประเภท 4 ตามพระราชบัญญัติวัตถุออกฤทธิ์ต่อจิตและประสาท พ.ศ. 2559 การจ่ายต้องมีใบสั่งยาจากผู้ประกอบวิชาชีพเวชกรรม ทันตกรรม หรือสัตวแพทย์์เท่านั้น ร้านขายยาแผนปัจจุบัน (ขย.1) สามารถจ่ายได้ภายใต้เงื่อนไขการจัดทำบัญชีรับ-จ่ายและมีใบสั่งยาถูกต้อง แต่เนื่องจากข้อสอบเน้นข้อจำกัดทางกฎหมายและการจัดประเภทยาควบคุมพิเศษหรือวัตถุออกฤทธิ์ฯ ตามบริบทข้อสอบสภาฯ การจ่ายยานี้ต้องอาศัยใบสั่งยาจากแพทย์์เท่านั้น
🔍 ข้ออื่นผิดเพราะอะไร:
• ข้อ ก. (ได้ เพราะเป็นการจ่ายยาต่อเนื่องจากแพทย์์ (refill medication)): ได้ เพราะเป็นการจ่ายยาต่อเนื่องจากแพทย์์ (refill medication) ไม่ตรงกับข้อบ่งใช้หรือกลไกการออกฤทธิ์ที่ถูกต้องตาม พ.ร.บ. ยา พ.ศ. 2510 / พ.ร.บ. วิชาชีพเภสัชกรรม พ.ศ. 2537
• ข้อ ค. (ไม่ได้ เพราะไม่อนุญาตให้ขายยานี้ในร้านยา): ไม่ได้ เพราะไม่อนุญาตให้ขายยานี้ในร้านยา ไม่ตรงกับข้อบ่งใช้หรือกลไกการออกฤทธิ์ที่ถูกต้องตาม พ.ร.บ. ยา พ.ศ. 2510 / พ.ร.บ. วิชาชีพเภสัชกรรม พ.ศ. 2537
• ข้อ ง. (ไม่ได้ เพราะยานี้ต้องจ่ายตามใบสั่งยา): ไม่ได้ เพราะยานี้ต้องจ่ายตามใบสั่งยา ไม่ตรงกับข้อบ่งใช้หรือกลไกการออกฤทธิ์ที่ถูกต้องตาม พ.ร.บ. ยา พ.ศ. 2510 / พ.ร.บ. วิชาชีพเภสัชกรรม พ.ศ. 2537
• ข้อ จ. (ไม่ได้ เพราะเป็นยาควบคุมพิเศษ):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6" s="100" t="n"/>
      <c r="L86" s="88" t="inlineStr">
        <is>
          <t>พ.ร.บ. ยา พ.ศ. 2510</t>
        </is>
      </c>
      <c r="M86" s="100" t="inlineStr">
        <is>
          <t>SAP</t>
        </is>
      </c>
      <c r="N86" s="88" t="inlineStr">
        <is>
          <t>ข้อ 117 Pharma Plus เล่มม่วง (เฉลยข้อ ข)</t>
        </is>
      </c>
      <c r="O86" s="100" t="inlineStr">
        <is>
          <t>Mock</t>
        </is>
      </c>
      <c r="P86" s="100" t="inlineStr">
        <is>
          <t>Pharma Plus เล่มม่วง</t>
        </is>
      </c>
      <c r="Q86" s="100" t="n"/>
    </row>
    <row r="87" ht="13.2" customHeight="1" s="49">
      <c r="A87" s="100" t="n">
        <v>118</v>
      </c>
      <c r="B87" s="88" t="inlineStr">
        <is>
          <t>จากข้อกำหนดเกณฑ์ขั้นตอนของร้านยาคุณภาพของสภาเภสัชกรรม ข้อใดไม่อยู่ในเกณฑ์ดังกล่าว</t>
        </is>
      </c>
      <c r="C87" s="100" t="n"/>
      <c r="D87" s="88" t="inlineStr">
        <is>
          <t>มีระบบควบคุมยาเสพติดให้โทษ วัตถุออกฤทธิ์ต่อจิตประสาท และยาควบคุมพิเศษอื่น ๆ ที่รัดกุมและสามารถตรวจสอบได้ตลอดเวลา</t>
        </is>
      </c>
      <c r="E87" s="88" t="inlineStr">
        <is>
          <t>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t>
        </is>
      </c>
      <c r="F87" s="88" t="inlineStr">
        <is>
          <t>มีเภสัชกรเป็นผู้ส่งมอบยาให้แก่ผู้มารับบริการโดยตรง</t>
        </is>
      </c>
      <c r="G87" s="88" t="inlineStr">
        <is>
          <t>ห้ามส่งมอบยาอันตรายให้เด็กอายุต่ำกว่า 12 ปี ในทุกกรณี</t>
        </is>
      </c>
      <c r="H87" s="88" t="inlineStr">
        <is>
          <t>ไม่มีคำตอบที่ต้องการ</t>
        </is>
      </c>
      <c r="I87" s="100" t="n">
        <v>4</v>
      </c>
      <c r="J87" s="88" t="inlineStr">
        <is>
          <t>✅ คำตอบที่ถูกต้อง: ข้อ ง. ห้ามส่งมอบยาอันตรายให้เด็กอายุต่ำกว่า 12 ปี ในทุกกรณี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ห้ามส่งมอบยาอันตรายให้เด็กอายุต่ำกว่า 12 ปี ในทุกกรณี 💡 คำอธิบายและข้อกำหนดทางกฎหมาย:
💡 คำอธิบายและข้อกำหนดทางกฎหมาย:
ตามเกณฑ์ร้านยาคุณภาพ เภสัชกรสามารถจ่ายยาอันตรายให้เด็กอายุต่ำกว่า 12 ปีได้หากมีความจำเป็นและเหมาะสมทางคลินิกภายใต้ดุลยพินิจของเภสัชกร ไม่ได้ห้ามเด็ดขาดในทุกกรณีเหมือนข้อ ง. ส่วนข้อ ก, ข, ค เป็นข้อปฏิบัติและมาตรฐานที่ถูกต้องตามเกณฑ์ร้านยาคุณภาพ
🔍 ข้ออื่นผิดเพราะอะไร:
• ข้อ ก. (มีระบบควบคุมยาเสพติดให้โทษ วัตถุออกฤทธิ์ต่อจิตประสาท และยาควบคุมพิเศษอื่น ๆ ที่รัดกุมและสามารถตรวจสอบได้ตลอดเวลา):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ไม่ตรงกับข้อบ่งใช้หรือกลไกการออกฤทธิ์ที่ถูกต้องตาม พ.ร.บ. ยา พ.ศ. 2510 / พ.ร.บ. วิชาชีพเภสัชกรรม พ.ศ. 2537
• ข้อ ค. (มีเภสัชกรเป็นผู้ส่งมอบยาให้แก่ผู้มารับบริการโดยตรง): มีเภสัชกรเป็นผู้ส่งมอบยาให้แก่ผู้มารับบริการโดยตรง ไม่ตรงกับข้อบ่งใช้หรือกลไกการออกฤทธิ์ที่ถูกต้องตาม พ.ร.บ. ยา พ.ศ. 2510 / พ.ร.บ. วิชาชีพเภสัชกรรม พ.ศ. 2537
• ข้อ จ. (ไม่มีคำตอบที่ต้องการ): ไม่มีคำตอบที่ต้องการ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7" s="100" t="n"/>
      <c r="L87" s="88" t="inlineStr">
        <is>
          <t>พ.ร.บ. วิชาชีพเภสัชกรรม 2537</t>
        </is>
      </c>
      <c r="M87" s="100" t="inlineStr">
        <is>
          <t>SAP</t>
        </is>
      </c>
      <c r="N87" s="88" t="inlineStr">
        <is>
          <t>ข้อ 118 Pharma Plus เล่มม่วง (เฉลยข้อ ง)</t>
        </is>
      </c>
      <c r="O87" s="100" t="inlineStr">
        <is>
          <t>Mock</t>
        </is>
      </c>
      <c r="P87" s="100" t="inlineStr">
        <is>
          <t>Pharma Plus เล่มม่วง</t>
        </is>
      </c>
      <c r="Q87" s="100" t="n"/>
    </row>
    <row r="88" ht="13.2" customHeight="1" s="49">
      <c r="A88" s="100" t="n">
        <v>119</v>
      </c>
      <c r="B88" s="88" t="inlineStr">
        <is>
          <t>บริษัทเตรียมสคลิปโฆษณายา norfloxacin เพื่อเตรียมออกอากาศทางทีวี ข้อใดกล่าวถูกต้อง เมื่ออ้างถึงพรบ. ยา 2510</t>
        </is>
      </c>
      <c r="C88" s="100" t="n"/>
      <c r="D88" s="88" t="inlineStr">
        <is>
          <t>สามารถมีการร้องรำทำเพลงประกอบโฆษณา norfloxacin ชนิดเม็ดได้</t>
        </is>
      </c>
      <c r="E88" s="88" t="inlineStr">
        <is>
          <t>สามารถมีเภสัชกรบอกสรรพคุณของยาได้</t>
        </is>
      </c>
      <c r="F88" s="88" t="inlineStr">
        <is>
          <t>การโฆษณานี้ สามารถมีรายการแถม คือซื้อ norfloxacin 100 เม็ด แถมยา paracetamol 1 แผง</t>
        </is>
      </c>
      <c r="G88" s="88" t="inlineStr">
        <is>
          <t>ยานี้จะโฆษณาผ่านทางทีวีเพื่อแสดงสรรพคุณยาไม่ได้เลย</t>
        </is>
      </c>
      <c r="H88" s="88" t="inlineStr">
        <is>
          <t>นายแพทย์์สาธารณสุขจังหวัดมีอำนาจสั่งเป็นหนังสือระงับการโฆษณาขายยาที่เห็นว่าเป็นการโฆษณาโดยฝ่าฝืนพระราชบัญญัตินี้ได้</t>
        </is>
      </c>
      <c r="I88" s="100" t="n">
        <v>4</v>
      </c>
      <c r="J88" s="88" t="inlineStr">
        <is>
          <t>✅ คำตอบที่ถูกต้อง: ข้อ ง. ยานี้จะโฆษณาผ่านทางทีวีเพื่อแสดงสรรพคุณยาไม่ได้เลย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ยานี้จะโฆษณาผ่านทางทีวีเพื่อแสดงสรรพคุณยาไม่ได้เลย 💡 คำอธิบายและข้อกำหนดทางกฎหมาย:
💡 คำอธิบายและข้อกำหนดทางกฎหมาย:
ตาม พ.ร.บ. ยา พ.ศ. 2510 มาตรา 60 และ 62 ห้ามโฆษณาขายยาอันตรายหรือยาควบคุมพิเศษทางวิทยุ โทรทัศน์ ฯลฯ (ยกเว้นยาแผนโบราณหรือยาสามัญประจำบ้านตามเงื่อนไขที่กฎหมายกำหนด) ดังนั้น Norfloxacin เป็นยาอันตราย จึงไม่สามารถโฆษณาผ่านทางทีวีได้เลยตามข้อ ง.
🔍 ข้ออื่นผิดเพราะอะไร:
• ข้อ ก. (สามารถมีการร้องรำทำเพลงประกอบโฆษณา norfloxacin ชนิดเม็ดได้): สามารถมีการร้องรำทำเพลงประกอบโฆษณา norfloxacin ชนิดเม็ดได้ ไม่ตรงกับข้อบ่งใช้หรือกลไกการออกฤทธิ์ที่ถูกต้องตาม พ.ร.บ. ยา พ.ศ. 2510 / พ.ร.บ. วิชาชีพเภสัชกรรม พ.ศ. 2537
• ข้อ ข. (สามารถมีเภสัชกรบอกสรรพคุณของยาได้): สามารถมีเภสัชกรบอกสรรพคุณของยาได้ ไม่ตรงกับข้อบ่งใช้หรือกลไกการออกฤทธิ์ที่ถูกต้องตาม พ.ร.บ. ยา พ.ศ. 2510 / พ.ร.บ. วิชาชีพเภสัชกรรม พ.ศ. 2537
• ข้อ ค. (การโฆษณานี้ สามารถมีรายการแถม คือซื้อ norfloxacin 100 เม็ด แถมยา paracetamol 1 แผง):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นายแพทย์์สาธารณสุขจังหวัดมีอำนาจสั่งเป็นหนังสือระงับการโฆษณาขายยาที่เห็นว่าเป็นการโฆษณาโดยฝ่าฝืนพระราชบัญญัตินี้ได้): นายแพทย์์สาธารณสุขจังหวัดมีอำนาจสั่งเป็นหนังสือระงับการโฆษณาขายยาที่เห็นว่าเป็นการโฆษณาโดยฝ่าฝืนพระราชบัญญัตินี้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8" s="100" t="n"/>
      <c r="L88" s="88" t="inlineStr">
        <is>
          <t>พ.ร.บ. ยา พ.ศ. 2510</t>
        </is>
      </c>
      <c r="M88" s="100" t="inlineStr">
        <is>
          <t>SAP</t>
        </is>
      </c>
      <c r="N88" s="88" t="inlineStr">
        <is>
          <t>ข้อ 119 Pharma Plus เล่มม่วง (เฉลยข้อ ง)</t>
        </is>
      </c>
      <c r="O88" s="100" t="inlineStr">
        <is>
          <t>Mock</t>
        </is>
      </c>
      <c r="P88" s="100" t="inlineStr">
        <is>
          <t>Pharma Plus เล่มม่วง</t>
        </is>
      </c>
      <c r="Q88" s="100" t="n"/>
    </row>
    <row r="89" ht="13.2" customHeight="1" s="49">
      <c r="A89" s="100" t="n">
        <v>120</v>
      </c>
      <c r="B89" s="88" t="inlineStr">
        <is>
          <t>ผู้ป่วยมาปรึกษาท่านว่ามีญาติแนะนำให้ใช้สมุนไพรขับปัสสาวะ ยาดังกล่าวทำจากสมุนไพร 5 ชนิด นำมาบดผสมกินเช้า-เย็น ตามพรบ.ยา พ.ศ. 2510</t>
        </is>
      </c>
      <c r="C89" s="100" t="n"/>
      <c r="D89" s="88" t="inlineStr">
        <is>
          <t>ยาสมุนไพร</t>
        </is>
      </c>
      <c r="E89" s="88" t="inlineStr">
        <is>
          <t>ยาสามัญประจำบ้าน</t>
        </is>
      </c>
      <c r="F89" s="88" t="inlineStr">
        <is>
          <t>ยาแผนโบราณ</t>
        </is>
      </c>
      <c r="G89" s="88" t="inlineStr">
        <is>
          <t>ยาปลอม</t>
        </is>
      </c>
      <c r="H89" s="88" t="inlineStr">
        <is>
          <t>ยาแผนไทย</t>
        </is>
      </c>
      <c r="I89" s="100" t="n">
        <v>1</v>
      </c>
      <c r="J89" s="88" t="inlineStr">
        <is>
          <t>✅ คำตอบที่ถูกต้อง: ข้อ ก. 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ยาสมุนไพร 💡 คำอธิบายและข้อกำหนดทางกฎหมาย:
💡 คำอธิบายและข้อกำหนดทางกฎหมาย:
ตาม พ.ร.บ.ยา พ.ศ. 2510 ยาแผนโบราณ หมายถึง ยาที่มุ่งหมายสำหรับใช้ในการวินิจฉัย บำบัด บรรเทา รักษา หรือป้องกันโรค ซึ่งมีความปรากฏอยู่ในตำรายาแผนโบราณที่รัฐมนตรีประกาศ หรือยาที่ได้รับอนุญาตให้เป็นยาแผนโบราณ ซึ่งประกอบด้วยวัตถุดิบจากพืช สัตว์ หรือแร่ธาตุ หลายชนิดผสมกัน ส่วนการนำสมุนไพรหลายชนิดมาบดรวมกันเพื่อใช้รักษาโรคโดยไม่มีทะเบียนตำรับยาถือเป็นยาที่ไม่ได้รับอนุญาต หรือพิจารณาตามนิยาม พ.ร.บ.ยา เข้าข่ายยาแผนโบราณที่ต้องขึ้นทะเบียนตำรับยา (หรือตามบริบทข้อสอบข้อนี้ตอบยาแผนโบราณตามนิยามตำรับยาผสมหลายชนิด)
🔍 ข้ออื่นผิดเพราะอะไร:
• ข้อ ข.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(ยาแผนโบราณ): ยาแผนโบราณ ไม่ตรงกับข้อบ่งใช้หรือกลไกการออกฤทธิ์ที่ถูกต้องตาม พ.ร.บ. ยา พ.ศ. 2510 / พ.ร.บ. วิชาชีพเภสัชกรรม พ.ศ. 2537
• ข้อ ง. (ยาปลอม): ยาปลอม ไม่ตรงกับข้อบ่งใช้หรือกลไกการออกฤทธิ์ที่ถูกต้องตาม พ.ร.บ. ยา พ.ศ. 2510 / พ.ร.บ. วิชาชีพเภสัชกรรม พ.ศ. 2537
• ข้อ จ. (ยาแผนไทย): ยาแผนไทย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9" s="100" t="n"/>
      <c r="L89" s="88" t="inlineStr">
        <is>
          <t>พ.ร.บ. ผลิตภัณฑ์สมุนไพร &amp; เครื่องสำอาง</t>
        </is>
      </c>
      <c r="M89" s="100" t="inlineStr">
        <is>
          <t>SAP</t>
        </is>
      </c>
      <c r="N89" s="88" t="inlineStr">
        <is>
          <t>ข้อ 120 Pharma Plus เล่มม่วง (เฉลยข้อ ก)</t>
        </is>
      </c>
      <c r="O89" s="100" t="inlineStr">
        <is>
          <t>Mock</t>
        </is>
      </c>
      <c r="P89" s="100" t="inlineStr">
        <is>
          <t>Pharma Plus เล่มม่วง</t>
        </is>
      </c>
      <c r="Q89" s="100" t="n"/>
    </row>
    <row r="90" ht="13.2" customHeight="1" s="49">
      <c r="A90" s="100" t="n">
        <v>121</v>
      </c>
      <c r="B90" s="88" t="inlineStr">
        <is>
          <t>จากการศึกษาผลการการรักษาโรคติดเชื้อทางเดินปัสสาวะ โดยศึกษายาแก้อักเสบ 2 ชนิด ที่แตกต่างกัน คือยา A และยา B โดยเปรียบเทียบค่าใช้จ่ายในการรักษา อาการข้างเคียง คุณภาพชีวิต การให้ความร่วมมือในการใช้ยา จากการศึกษาเป็นการวิเคราะห์แบบใด</t>
        </is>
      </c>
      <c r="C90" s="100" t="n"/>
      <c r="D90" s="88" t="inlineStr">
        <is>
          <t>Unit cost analysis</t>
        </is>
      </c>
      <c r="E90" s="88" t="inlineStr">
        <is>
          <t>Cost effectiveness analysis</t>
        </is>
      </c>
      <c r="F90" s="88" t="inlineStr">
        <is>
          <t>Cost minimization analysis</t>
        </is>
      </c>
      <c r="G90" s="88" t="inlineStr">
        <is>
          <t>Cost benefit analysis</t>
        </is>
      </c>
      <c r="H90" s="88" t="inlineStr">
        <is>
          <t>Cost utility analysis</t>
        </is>
      </c>
      <c r="I90" s="100" t="n">
        <v>2</v>
      </c>
      <c r="J90" s="88" t="inlineStr">
        <is>
          <t>✅ คำตอบที่ถูกต้อง: ข้อ ข. Cost effectiveness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 คำอธิบายและข้อกำหนดทางกฎหมาย:
💡 คำอธิบายและข้อกำหนดทางกฎหมาย:
การวิเคราะห์ที่เปรียบเทียบทั้งต้นทุน (ค่าใช้จ่าย) และผลลัพธ์ทางสุขภาพหลายมิติ เช่น อาการข้างเคียง คุณภาพชีวิต หรือหน่วยวัดผลลัพธ์ทางคลินิกที่เทียบเท่ากัน (เช่น ศึกษายาคนละชนิดที่มีผลลัพธ์ต่างกันในแง่คุณภาพชีวิตและความสำเร็จในการรักษา) โดย Cost-Utility Analysis (CUA) จะเน้นวัดผลลัพธ์เป็น QALYs ส่วน Cost-Effectiveness Analysis (CEA) จะวัดเป็นผลลัพธ์ทางคลินิกทั่วไป แต่หากโจทย์ระบุว่ามีการวัด 'คุณภาพชีวิต' (Quality of life) ร่วมด้วย มักจะสอดคล้องกับการวิเคราะห์แบบ Cost utility analysis (CUA) หรือ Cost-effectiveness analysis ขึ้นกับเครื่องมือวัด แต่ตามมาตรฐานข้อสอบ สภาฯ การวัดคุณภาพชีวิต (Utility) จัดอยู่ใน Cost utility analysis
🔍 ข้ออื่นผิดเพราะอะไร:
• ข้อ ก. (Unit cost analysis): Unit cost analysis ไม่ตรงกับข้อบ่งใช้หรือกลไกการออกฤทธิ์ที่ถูกต้องตาม พ.ร.บ. ยา พ.ศ. 2510 / พ.ร.บ. วิชาชีพเภสัชกรรม พ.ศ. 2537
• ข้อ ค. (Cost minimization analysis): Cost minimization analysis ไม่ตรงกับข้อบ่งใช้หรือกลไกการออกฤทธิ์ที่ถูกต้องตาม พ.ร.บ. ยา พ.ศ. 2510 / พ.ร.บ. วิชาชีพเภสัชกรรม พ.ศ. 2537
• ข้อ ง. (Cost benefit analysis): Cost benefit analysis ไม่ตรงกับข้อบ่งใช้หรือกลไกการออกฤทธิ์ที่ถูกต้องตาม พ.ร.บ. ยา พ.ศ. 2510 / พ.ร.บ. วิชาชีพเภสัชกรรม พ.ศ. 2537
• ข้อ จ. (Cost utility analysis): Cost utility analysis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0" s="100" t="n"/>
      <c r="L90" s="88" t="inlineStr">
        <is>
          <t>พ.ร.บ. ยา พ.ศ. 2510</t>
        </is>
      </c>
      <c r="M90" s="100" t="inlineStr">
        <is>
          <t>SAP</t>
        </is>
      </c>
      <c r="N90" s="88" t="inlineStr">
        <is>
          <t>ข้อ 121 Pharma Plus เล่มม่วง (เฉลยข้อ ข)</t>
        </is>
      </c>
      <c r="O90" s="100" t="inlineStr">
        <is>
          <t>Mock</t>
        </is>
      </c>
      <c r="P90" s="100" t="inlineStr">
        <is>
          <t>Pharma Plus เล่มม่วง</t>
        </is>
      </c>
      <c r="Q90" s="100" t="n"/>
    </row>
    <row r="91" ht="13.2" customHeight="1" s="49">
      <c r="A91" s="100" t="n">
        <v>122</v>
      </c>
      <c r="B91" s="88" t="inlineStr">
        <is>
          <t>การพิจารณายาในโรงพยาบาล ยาใดจะไม่ถูกพิจารณาเข้าโรงพยาบาล เมื่อเปรียบเทียบกับ Utility</t>
        </is>
      </c>
      <c r="C91" s="100" t="n"/>
      <c r="D91" s="88" t="inlineStr">
        <is>
          <t>ยา A เป็นเงิน 25,000 บาท Utility เท่ากับ 0.5</t>
        </is>
      </c>
      <c r="E91" s="88" t="inlineStr">
        <is>
          <t>ยา B เป็นเงิน 50,000 บาท Utility เท่ากับ 0.5</t>
        </is>
      </c>
      <c r="F91" s="88" t="inlineStr">
        <is>
          <t>ยา C เป็นเงิน 55,000 บาท Utility เท่ากับ 0.6</t>
        </is>
      </c>
      <c r="G91" s="88" t="inlineStr">
        <is>
          <t>ยา D เป็นเงิน 70,000 บาท Utility เท่ากับ 0.7</t>
        </is>
      </c>
      <c r="H91" s="88" t="inlineStr">
        <is>
          <t>ยา E เป็นเงิน 80,000 บาท Utility เท่ากับ 0.8</t>
        </is>
      </c>
      <c r="I91" s="100" t="n">
        <v>5</v>
      </c>
      <c r="J91" s="88" t="inlineStr">
        <is>
          <t>✅ คำตอบที่ถูกต้อง: ข้อ จ. ยา E เป็นเงิน 80,000 บาท Utility เท่ากับ 0.8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E เป็นเงิน 80,000 บาท Utility เท่ากับ 0.8 💡 คำอธิบายและข้อกำหนดทางกฎหมาย:
💡 คำอธิบายและข้อกำหนดทางกฎหมาย:
หลักการ Dominance ในเศรษฐศาสตร์สาธารณสุข ยาตัวใดที่มีต้นทุนสูงกว่า (Cost แพงกว่า) แต่ให้ผลลัพธ์ทางอรรถประโยชน์ (Utility) เท่ากันหรือน้อยกว่า จะถือว่าเป็นยาที่ถูกครอบงำ (dominated) และไม่ควรนำเข้าโรงพยาบาล เมื่อเปรียบเทียบระหว่าง ยา A (25,000 บาท, Utility 0.5) กับ ยา B (50,000 บาท, Utility 0.5) จะพบว่า ยา B มีราคาแพงกว่าถึงเท่าตัว แต่ให้ Utility เท่ากันกับยา A (0.5 เท่ากัน) ยา B จึงถูก Dominated โดยยา A และจะไม่ถูกพิจารณาเข้าโรงพยาบาล
🔍 ข้ออื่นผิดเพราะอะไร:
• ข้อ ก. (ยา A เป็นเงิน 25,000 บาท Utility เท่ากับ 0.5): ยา A เป็นเงิน 25,000 บาท Utility เท่ากับ 0.5 ไม่ตรงกับข้อบ่งใช้หรือกลไกการออกฤทธิ์ที่ถูกต้องตาม พ.ร.บ. ยา พ.ศ. 2510 / พ.ร.บ. วิชาชีพเภสัชกรรม พ.ศ. 2537
• ข้อ ข. (ยา B เป็นเงิน 50,000 บาท Utility เท่ากับ 0.5): ยา B เป็นเงิน 50,000 บาท Utility เท่ากับ 0.5 ไม่ตรงกับข้อบ่งใช้หรือกลไกการออกฤทธิ์ที่ถูกต้องตาม พ.ร.บ. ยา พ.ศ. 2510 / พ.ร.บ. วิชาชีพเภสัชกรรม พ.ศ. 2537
• ข้อ ค. (ยา C เป็นเงิน 55,000 บาท Utility เท่ากับ 0.6): ยา C เป็นเงิน 55,000 บาท Utility เท่ากับ 0.6 ไม่ตรงกับข้อบ่งใช้หรือกลไกการออกฤทธิ์ที่ถูกต้องตาม พ.ร.บ. ยา พ.ศ. 2510 / พ.ร.บ. วิชาชีพเภสัชกรรม พ.ศ. 2537
• ข้อ ง. (ยา D เป็นเงิน 70,000 บาท Utility เท่ากับ 0.7): ยา D เป็นเงิน 70,000 บาท Utility เท่ากับ 0.7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1" s="100" t="n"/>
      <c r="L91" s="88" t="inlineStr">
        <is>
          <t>พ.ร.บ. ยา พ.ศ. 2510</t>
        </is>
      </c>
      <c r="M91" s="100" t="inlineStr">
        <is>
          <t>SAP</t>
        </is>
      </c>
      <c r="N91" s="88" t="inlineStr">
        <is>
          <t>ข้อ 122 Pharma Plus เล่มม่วง (เฉลยข้อ จ)</t>
        </is>
      </c>
      <c r="O91" s="100" t="inlineStr">
        <is>
          <t>Mock</t>
        </is>
      </c>
      <c r="P91" s="100" t="inlineStr">
        <is>
          <t>Pharma Plus เล่มม่วง</t>
        </is>
      </c>
      <c r="Q91" s="100" t="n"/>
    </row>
    <row r="92" ht="13.2" customHeight="1" s="49">
      <c r="A92" s="100" t="n">
        <v>123</v>
      </c>
      <c r="B92" s="88" t="inlineStr">
        <is>
          <t>ข้อใดไม่ผิดหลักจรรยาบรรณวิชาชีพเภสัชกรรม</t>
        </is>
      </c>
      <c r="C92" s="100" t="n"/>
      <c r="D92" s="88" t="inlineStr">
        <is>
          <t>ใช้มอเตอร์ไซค์รับจ้างไปส่งยาและรับเงินมา</t>
        </is>
      </c>
      <c r="E92" s="88" t="inlineStr">
        <is>
          <t>แนะนำให้ภรรยามาตรวจเพราะเป็นโรคติดต่อทางเพศสัมพันธ์</t>
        </is>
      </c>
      <c r="F92" s="88" t="inlineStr">
        <is>
          <t>เภสัชกรจ่ายยาสุนไพร ล้างลำไส้ผู้ป่วย เพราะเชื่อว่าไม่เป็นอันตราย</t>
        </is>
      </c>
      <c r="G92" s="88" t="inlineStr">
        <is>
          <t>เภสัชกรโทรไปบอกภรรยาผู้ป่วยโดยเภสัชกรค้นเบอร์จากที่ผู้ป่วยให้ไว้เอง เพื่อตามภรรยาผู้ป่วยมารับการรักษา</t>
        </is>
      </c>
      <c r="H92" s="88" t="inlineStr">
        <is>
          <t>เภสัชกรแนะนำไม่ให้ผู้ป่วยไปคลินิกอีก เพราะหมอจ่ายยาแล้วทำให้ผู้ป่วยแพ้ยา</t>
        </is>
      </c>
      <c r="I92" s="100" t="n">
        <v>2</v>
      </c>
      <c r="J92" s="88" t="inlineStr">
        <is>
          <t>✅ คำตอบที่ถูกต้อง: ข้อ ข. แนะนำให้ภรรยามาตรวจเพราะเป็นโรคติดต่อทางเพศสัมพันธ์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แนะนำให้ภรรยามาตรวจเพราะเป็นโรคติดต่อทางเพศสัมพันธ์ 💡 คำอธิบายและข้อกำหนดทางกฎหมาย:
💡 คำอธิบายและข้อกำหนดทางกฎหมาย:
การโทรตามผู้ป่วยหรือญาติ (ภรรยา) มารับการรักษาตามข้อมูลที่ผู้ป่วยให้ไว้ถือเป็นการดูแลต่อเนื่องและคุ้มครองสุขภาพผู้ป่วยโดยไม่ผิดจรรยาบรรณ ในขณะที่ข้ออื่นมีความผิด เช่น การส่งยาโดยมอเตอร์ไซค์รับจ้าง, การเปิดเผยความลับผู้ป่วย, การจ่ายยาไม่มีหลักฐานรับรอง และการกล่าวร้ายผู้ประกอบวิชาชีพอื่น
🔍 ข้ออื่นผิดเพราะอะไร:
• ข้อ ก. (ใช้มอเตอร์ไซค์รับจ้างไปส่งยาและรับเงินมา): ใช้มอเตอร์ไซค์รับจ้างไปส่งยาและรับเงินมา ไม่ตรงกับข้อบ่งใช้หรือกลไกการออกฤทธิ์ที่ถูกต้องตาม พ.ร.บ. ยา พ.ศ. 2510 / พ.ร.บ. วิชาชีพเภสัชกรรม พ.ศ. 2537
• ข้อ ค. (เภสัชกรจ่ายยาสุนไพร ล้างลำไส้ผู้ป่วย เพราะเชื่อว่าไม่เป็นอันตราย): เภสัชกรจ่ายยาสุนไพร ล้างลำไส้ผู้ป่วย เพราะเชื่อว่าไม่เป็นอันตราย ไม่ตรงกับข้อบ่งใช้หรือกลไกการออกฤทธิ์ที่ถูกต้องตาม พ.ร.บ. ยา พ.ศ. 2510 / พ.ร.บ. วิชาชีพเภสัชกรรม พ.ศ. 2537
• ข้อ ง. (เภสัชกรโทรไปบอกภรรยาผู้ป่วยโดยเภสัชกรค้นเบอร์จากที่ผู้ป่วยให้ไว้เอง เพื่อตามภรรยาผู้ป่วยมารับการรักษา): เภสัชกรโทรไปบอกภรรยาผู้ป่วยโดยเภสัชกรค้นเบอร์จากที่ผู้ป่วยให้ไว้เอง เพื่อตามภรรยาผู้ป่วยมารับการรักษา ไม่ตรงกับข้อบ่งใช้หรือกลไกการออกฤทธิ์ที่ถูกต้องตาม พ.ร.บ. ยา พ.ศ. 2510 / พ.ร.บ. วิชาชีพเภสัชกรรม พ.ศ. 2537
• ข้อ จ. (เภสัชกรแนะนำไม่ให้ผู้ป่วยไปคลินิกอีก เพราะหมอจ่ายยาแล้วทำให้ผู้ป่วยแพ้ยา): เภสัชกรแนะนำไม่ให้ผู้ป่วยไปคลินิกอีก เพราะหมอจ่ายยาแล้วทำให้ผู้ป่วยแพ้ยา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2" s="100" t="n"/>
      <c r="L92" s="88" t="inlineStr">
        <is>
          <t>พ.ร.บ. วิชาชีพเภสัชกรรม 2537</t>
        </is>
      </c>
      <c r="M92" s="100" t="inlineStr">
        <is>
          <t>SAP</t>
        </is>
      </c>
      <c r="N92" s="88" t="inlineStr">
        <is>
          <t>ข้อ 123 Pharma Plus เล่มม่วง (เฉลยข้อ ข)</t>
        </is>
      </c>
      <c r="O92" s="100" t="inlineStr">
        <is>
          <t>Mock</t>
        </is>
      </c>
      <c r="P92" s="100" t="inlineStr">
        <is>
          <t>Pharma Plus เล่มม่วง</t>
        </is>
      </c>
      <c r="Q92" s="100" t="n"/>
    </row>
    <row r="93" ht="13.2" customHeight="1" s="49">
      <c r="A93" s="100" t="n">
        <v>124</v>
      </c>
      <c r="B93" s="88" t="inlineStr">
        <is>
          <t>ข้อใดถูกต้องตามหลักบัญชียาหลัก</t>
        </is>
      </c>
      <c r="C93" s="100" t="n"/>
      <c r="D93" s="88" t="inlineStr">
        <is>
          <t>Azithromycin เป็นยาบัญชี ง. ที่มีหลาย indication แต่ที่มีเหมาะสมเพียงไม่กี่ indication</t>
        </is>
      </c>
      <c r="E93" s="88" t="inlineStr">
        <is>
          <t>Doxycycline เป็นยาบัญชี ข. ใช้แทน tetracycline ในกรณีโรคติดเชื้อ</t>
        </is>
      </c>
      <c r="F93" s="88" t="inlineStr">
        <is>
          <t>Flavoxxate เป็นยาบัญชี ค. สามสามารถใช้ได้โดยผู้เชี่ยวชาญเท่านั้น</t>
        </is>
      </c>
      <c r="G93" s="88" t="inlineStr">
        <is>
          <t>Norfloxacin เป็นยาบัญชี ข. ใช้แทน ofloxacin ในกรณีโรคติดเชื้อ</t>
        </is>
      </c>
      <c r="H93" s="88" t="inlineStr">
        <is>
          <t>Phenazopyridine เป็นยาบัญชี ก. โดยสถานบริการทุกระดับสามารถเข้าถึงได้</t>
        </is>
      </c>
      <c r="I93" s="100" t="n">
        <v>2</v>
      </c>
      <c r="J93" s="88" t="inlineStr">
        <is>
          <t>✅ คำตอบที่ถูกต้อง: ข้อ ข. Doxycycline เป็นยาบัญชี ข. ใช้แทน tetracycline ในกรณีโรคติดเชื้อ
💡 Background:
กฎหมายยาและจรรยาบรรณวิชาชีพมีขึ้นเพื่อคุ้มครองความปลอดภัยของผู้บริโภคตามมาตรฐาน Good Pharmacy Practice (GPP)
🎯 ทำไมข้อนี้ถึงถูก:
Doxycycline เป็นยาบัญชี ข. ใช้แทน tetracycline ในกรณีโรคติดเชื้อ 💡 คำอธิบายและข้อกำหนดทางกฎหมาย:
💡 คำอธิบายและข้อกำหนดทางกฎหมาย:
ตามบัญชียาหลักแห่งชาติ Doxycycline จัดอยู่ในบัญชี ข. ใช้เป็นทางเลือกแทน Tetracycline ในกรณีโรคติดเชื้อต่างๆ ตามข้อบ่งใช้
🔍 ข้ออื่นผิดเพราะอะไร:
• ข้อ ก. (Azithromycin เป็นยาบัญชี ง. ที่มีหลาย indication แต่ที่มีเหมาะสมเพียงไม่กี่ indication): เป็น Macrolide ครอบคลุม atypical pathogens (Mycoplasma, Chlamydia, Legionella) ขจัดออกทางตับเป็นหลัก และมี half-life ยาวนาน (~68 ชม.)
• ข้อ ค. (Flavoxxate เป็นยาบัญชี ค. สามสามารถใช้ได้โดยผู้เชี่ยวชาญเท่านั้น): Flavoxxate เป็นยาบัญชี ค. สามสามารถใช้ได้โดยผู้เชี่ยวชาญเท่านั้น ไม่ตรงกับข้อบ่งใช้หรือกลไกการออกฤทธิ์ที่ถูกต้องตาม พ.ร.บ. ยา พ.ศ. 2510 / พ.ร.บ. วิชาชีพเภสัชกรรม พ.ศ. 2537
• ข้อ ง. (Norfloxacin เป็นยาบัญชี ข. ใช้แทน ofloxacin ในกรณีโรคติดเชื้อ): Norfloxacin เป็นยาบัญชี ข. ใช้แทน ofloxacin ในกรณีโรคติดเชื้อ ไม่ตรงกับข้อบ่งใช้หรือกลไกการออกฤทธิ์ที่ถูกต้องตาม พ.ร.บ. ยา พ.ศ. 2510 / พ.ร.บ. วิชาชีพเภสัชกรรม พ.ศ. 2537
• ข้อ จ. (Phenazopyridine เป็นยาบัญชี ก. โดยสถานบริการทุกระดับสามารถเข้าถึงได้): Phenazopyridine เป็นยาบัญชี ก. โดยสถานบริการทุกระดับสามารถเข้าถึงได้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3" s="100" t="n"/>
      <c r="L93" s="88" t="inlineStr">
        <is>
          <t>พ.ร.บ. ยา พ.ศ. 2510</t>
        </is>
      </c>
      <c r="M93" s="100" t="inlineStr">
        <is>
          <t>SAP</t>
        </is>
      </c>
      <c r="N93" s="88" t="inlineStr">
        <is>
          <t>ข้อ 124 Pharma Plus เล่มม่วง (เฉลยข้อ ข)</t>
        </is>
      </c>
      <c r="O93" s="100" t="inlineStr">
        <is>
          <t>Mock</t>
        </is>
      </c>
      <c r="P93" s="100" t="inlineStr">
        <is>
          <t>Pharma Plus เล่มม่วง</t>
        </is>
      </c>
      <c r="Q93" s="100" t="n"/>
    </row>
    <row r="94" ht="13.2" customHeight="1" s="49">
      <c r="A94" s="100" t="n">
        <v>125</v>
      </c>
      <c r="B94" s="88" t="inlineStr">
        <is>
          <t>ข้อใดถูกต้องเกี่ยวกับยา benzoyl peroxide</t>
        </is>
      </c>
      <c r="C94" s="100" t="n"/>
      <c r="D94" s="88" t="inlineStr">
        <is>
          <t>เป็นยาควบคุมพิเศษ</t>
        </is>
      </c>
      <c r="E94" s="88" t="inlineStr">
        <is>
          <t>เป็นยาแผนปัจจุบัน</t>
        </is>
      </c>
      <c r="F94" s="88" t="inlineStr">
        <is>
          <t>เป็นวัตถุออกฤทธิ์ต่อจิตประสาท</t>
        </is>
      </c>
      <c r="G94" s="88" t="inlineStr">
        <is>
          <t>เป็นวัตถุเสพติดให้โทษประเภท 3</t>
        </is>
      </c>
      <c r="H94" s="88" t="inlineStr">
        <is>
          <t>เป็นยาสามัญประจำบ้าน</t>
        </is>
      </c>
      <c r="I94" s="100" t="n">
        <v>1</v>
      </c>
      <c r="J94" s="88" t="inlineStr">
        <is>
          <t>✅ คำตอบที่ถูกต้อง: ข้อ ก. 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 คำอธิบายและข้อกำหนดทางกฎหมาย:
💡 คำอธิบายและข้อกำหนดทางกฎหมาย:
Benzoyl peroxide จัดเป็นยาแผนปัจจุบันสำหรับใช้ภายนอกเพื่อรักษาโรคสิว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ข. (เป็นยาแผนปัจจุบัน): เป็นยาแผนปัจจุบัน ไม่ตรงกับข้อบ่งใช้หรือกลไกการออกฤทธิ์ที่ถูกต้องตาม พ.ร.บ. ยา พ.ศ. 2510 / พ.ร.บ. วิชาชีพเภสัชกรรม พ.ศ. 2537
• ข้อ ค. (เป็นวัตถุออกฤทธิ์ต่อจิตประสาท): เป็นวัตถุออกฤทธิ์ต่อจิตประสาท ไม่ตรงกับข้อบ่งใช้หรือกลไกการออกฤทธิ์ที่ถูกต้องตาม พ.ร.บ. ยา พ.ศ. 2510 / พ.ร.บ. วิชาชีพเภสัชกรรม พ.ศ. 2537
• ข้อ ง. (เป็นวัตถุเสพติดให้โทษประเภท 3): เป็นวัตถุเสพติดให้โทษประเภท 3 ไม่ตรงกับข้อบ่งใช้หรือกลไกการออกฤทธิ์ที่ถูกต้องตาม พ.ร.บ. ยา พ.ศ. 2510 / พ.ร.บ. วิชาชีพเภสัชกรรม พ.ศ. 2537
• ข้อ จ. (เป็นยาสามัญประจำบ้าน): เป็นยาสามัญประจำบ้าน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4" s="100" t="n"/>
      <c r="L94" s="88" t="inlineStr">
        <is>
          <t>พ.ร.บ. ยา พ.ศ. 2510</t>
        </is>
      </c>
      <c r="M94" s="100" t="inlineStr">
        <is>
          <t>SAP</t>
        </is>
      </c>
      <c r="N94" s="88" t="inlineStr">
        <is>
          <t>ข้อ 125 Pharma Plus เล่มม่วง (เฉลยข้อ ไมมีคำตอบ)</t>
        </is>
      </c>
      <c r="O94" s="100" t="inlineStr">
        <is>
          <t>Mock</t>
        </is>
      </c>
      <c r="P94" s="100" t="inlineStr">
        <is>
          <t>Pharma Plus เล่มม่วง</t>
        </is>
      </c>
      <c r="Q94" s="100" t="n"/>
    </row>
    <row r="95" ht="13.2" customHeight="1" s="49">
      <c r="A95" s="100" t="n">
        <v>126</v>
      </c>
      <c r="B95" s="88" t="inlineStr">
        <is>
          <t>เกี่ยวกับ ข้อใดคۆیาผิดมาตรฐานฐาน ข้อใดต่อไปนี้กล่าวถูกต้องตามหลักวิชาชีพเภสัชกรรม</t>
        </is>
      </c>
      <c r="C95" s="100" t="n"/>
      <c r="D95" s="88" t="inlineStr">
        <is>
          <t>ผสม cotrimazole ร่วมกับ terbenafine เพื่อลดต้นทุน</t>
        </is>
      </c>
      <c r="E95" s="88" t="inlineStr">
        <is>
          <t>ในฉลากระบุวันหมดอายุ คือ มกราคม 2009 แต่ความจริงหมดอายุเมื่อ มกราคม 2019</t>
        </is>
      </c>
      <c r="F95" s="88" t="inlineStr">
        <is>
          <t>ยามี %LA = 87%</t>
        </is>
      </c>
      <c r="G95" s="88" t="inlineStr">
        <is>
          <t>ยาหมดอายุตามที่ระบุไว้ในฉลาก</t>
        </is>
      </c>
      <c r="H95" s="88" t="inlineStr">
        <is>
          <t>แจ้งที่อยู่ในการผลิต ไม่ตรงกับที่ขึ้นทะเบียนยา</t>
        </is>
      </c>
      <c r="I95" s="100" t="n">
        <v>3</v>
      </c>
      <c r="J95" s="88"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ยาที่มีปริมาณสารสำคัญน้อยกว่าหรือมากกว่าเกณฑ์มาตรฐานที่กำหนด (เช่น % ตัวยาสำคัญ หรือ %LA ไม่เป็นไปตามตำรับหรือประกาศกำหนด) จะถือเป็นยาผิดมาตรฐาน
🔍 ข้ออื่นผิดเพราะอะไร:
• ข้อ ก. (ผสม cotrimazole ร่วมกับ terbenafine เพื่อลดต้นทุน): ผสม cotrimazole ร่วมกับ terbenafine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5" s="100" t="n"/>
      <c r="L95" s="88" t="inlineStr">
        <is>
          <t>พ.ร.บ. ยา พ.ศ. 2510</t>
        </is>
      </c>
      <c r="M95" s="100" t="inlineStr">
        <is>
          <t>SAP</t>
        </is>
      </c>
      <c r="N95" s="88" t="inlineStr">
        <is>
          <t>ข้อ 126 Pharma Plus เล่มม่วง (เฉลยข้อ ค)</t>
        </is>
      </c>
      <c r="O95" s="100" t="inlineStr">
        <is>
          <t>Mock</t>
        </is>
      </c>
      <c r="P95" s="100" t="inlineStr">
        <is>
          <t>Pharma Plus เล่มม่วง</t>
        </is>
      </c>
      <c r="Q95" s="100" t="n"/>
    </row>
    <row r="96" ht="13.2" customHeight="1" s="49">
      <c r="A96" s="100" t="n">
        <v>127</v>
      </c>
      <c r="B96" s="88" t="inlineStr">
        <is>
          <t>ยาที่ใช้ในโรคผิวหนังของชายผู้นี้ รายการใดที่ผู้ป่วยไม่สามารถเรียกซื้อได้จากเภสัชกรหากไม่มีใบสั่งยาจากแพทย์์</t>
        </is>
      </c>
      <c r="C96" s="100" t="n"/>
      <c r="D96" s="88" t="inlineStr">
        <is>
          <t>Coal tar shampoo</t>
        </is>
      </c>
      <c r="E96" s="88" t="inlineStr">
        <is>
          <t>Dexamethasone cream</t>
        </is>
      </c>
      <c r="F96" s="88" t="inlineStr">
        <is>
          <t>Betamethasone + salicylic ointment</t>
        </is>
      </c>
      <c r="G96" s="88" t="inlineStr">
        <is>
          <t>Hydroxyzine tablet 25 mg</t>
        </is>
      </c>
      <c r="H96" s="88" t="inlineStr">
        <is>
          <t>Methotrexate tab 2.5 mg</t>
        </is>
      </c>
      <c r="I96" s="100" t="n">
        <v>5</v>
      </c>
      <c r="J96" s="88" t="inlineStr">
        <is>
          <t>✅ คำตอบที่ถูกต้อง: ข้อ จ. Methotrexate tab 2.5 mg
💡 Background:
กฎหมายยาและจรรยาบรรณวิชาชีพมีขึ้นเพื่อคุ้มครองความปลอดภัยของผู้บริโภคตามมาตรฐาน Good Pharmacy Practice (GPP)
🎯 ทำไมข้อนี้ถึงถูก:
Methotrexate tab 2.5 mg 💡 คำอธิบายและข้อกำหนดทางกฎหมาย:
💡 คำอธิบายและข้อกำหนดทางกฎหมาย:
Methotrexate เป็นยาควบคุมพิเศษ (Dangerous drug / Controlled drug) หรือยาอันตรายที่มีความเป็นพิษสูงและต้องใช้ภายใต้การดูแลของแพทย์์เฉพาะทางเท่านั้น ไม่สามารถจ่ายโดยเภสัชกรได้โดยไม่มีใบสั่งแพทย์์
🔍 ข้ออื่นผิดเพราะอะไร:
• ข้อ ก. (Coal tar shampoo): Coal tar shampoo ไม่ตรงกับข้อบ่งใช้หรือกลไกการออกฤทธิ์ที่ถูกต้องตาม พ.ร.บ. ยา พ.ศ. 2510 / พ.ร.บ. วิชาชีพเภสัชกรรม พ.ศ. 2537
• ข้อ ข. (Dexamethasone cream): เป็น long-acting potent glucocorticoid ไม่มี mineralocorticoid effect จึงไม่ทำให้น้ำคั่ง เหมาะสำหรับ brain edema, antiemetic, และ COVID-19 with hypoxemia
• ข้อ ค. (Betamethasone + salicylic ointment): Betamethasone + salicylic ointment ไม่ตรงกับข้อบ่งใช้หรือกลไกการออกฤทธิ์ที่ถูกต้องตาม พ.ร.บ. ยา พ.ศ. 2510 / พ.ร.บ. วิชาชีพเภสัชกรรม พ.ศ. 2537
• ข้อ ง. (Hydroxyzine tablet 25 mg): Hydroxyzine tablet 25 mg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6" s="100" t="n"/>
      <c r="L96" s="88" t="inlineStr">
        <is>
          <t>พ.ร.บ. ยา พ.ศ. 2510</t>
        </is>
      </c>
      <c r="M96" s="100" t="inlineStr">
        <is>
          <t>SAP</t>
        </is>
      </c>
      <c r="N96" s="88" t="inlineStr">
        <is>
          <t>ข้อ 127 Pharma Plus เล่มม่วง (เฉลยข้อ จ)</t>
        </is>
      </c>
      <c r="O96" s="100" t="inlineStr">
        <is>
          <t>Mock</t>
        </is>
      </c>
      <c r="P96" s="100" t="inlineStr">
        <is>
          <t>Pharma Plus เล่มม่วง</t>
        </is>
      </c>
      <c r="Q96" s="100" t="n"/>
    </row>
    <row r="97" ht="13.2" customHeight="1" s="49">
      <c r="A97" s="100" t="n">
        <v>130</v>
      </c>
      <c r="B97" s="88" t="inlineStr">
        <is>
          <t>จากบัญชียาหลักแห่งชาติ ยา cisplatin จัดอยู่ในบัญชี ค. มีความหมายว่าอย่างไร</t>
        </is>
      </c>
      <c r="C97" s="100" t="n"/>
      <c r="D97" s="88" t="inlineStr">
        <is>
          <t>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t>
        </is>
      </c>
      <c r="E97" s="88" t="inlineStr">
        <is>
          <t>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t>
        </is>
      </c>
      <c r="F97" s="88" t="inlineStr">
        <is>
          <t>รายการยาที่ต้องใช้ในโรคเฉพาะทาง โดยผู้ชำนาญ หรือผู้ที่ได้รับมอบหมายจากผู้อำนวยการของสถานพยาบาล</t>
        </is>
      </c>
      <c r="G97" s="88" t="inlineStr">
        <is>
          <t>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t>
        </is>
      </c>
      <c r="H97" s="88" t="inlineStr">
        <is>
          <t>รายการยาสำหรับโครงการพิเศษของรัฐ เพื่อใช้ในยามฉุกเฉิน</t>
        </is>
      </c>
      <c r="I97" s="100" t="n">
        <v>3</v>
      </c>
      <c r="J97" s="88"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 💡 คำอธิบายและข้อกำหนดทางกฎหมาย:
💡 คำอธิบายและข้อกำหนดทางกฎหมาย:
บัญชียาหลักแห่งชาติ (NLEM) แบ่งบัญชียาโรงพยาบาล/ผู้ป่วยนอกออกเป็น บัญชี ก (ยาพื้นฐานที่พบบ่อย), บัญชี ข (ยาสำหรับโรคที่ใช้ยาบัญชี ก ไม่ได้/ไม่ได้ผล), และบัญชี ค (รายการยาที่ต้องใช้ในโรคเฉพาะทาง โดยแพทย์์ผู้ชำนาญการหรือผู้ที่ได้รับมอบหมาย เนื่องจากเป็นยาที่มีราคาแพง หรือมีความเสี่ยงสูง)
🔍 ข้ออื่นผิดเพราะอะไร:
• ข้อ ก.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(รายการยาสำหรับโครงการพิเศษของรัฐ เพื่อใช้ในยามฉุกเฉิน): รายการยาสำหรับโครงการพิเศษของรัฐ เพื่อใช้ในยามฉุกเฉิน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7" s="100" t="n"/>
      <c r="L97" s="88" t="inlineStr">
        <is>
          <t>พ.ร.บ. ยา พ.ศ. 2510</t>
        </is>
      </c>
      <c r="M97" s="100" t="inlineStr">
        <is>
          <t>SAP</t>
        </is>
      </c>
      <c r="N97" s="88" t="inlineStr">
        <is>
          <t>ข้อ 130 Pharma Plus เล่มม่วง (เฉลยข้อ ค)</t>
        </is>
      </c>
      <c r="O97" s="100" t="inlineStr">
        <is>
          <t>Mock</t>
        </is>
      </c>
      <c r="P97" s="100" t="inlineStr">
        <is>
          <t>Pharma Plus เล่มม่วง</t>
        </is>
      </c>
      <c r="Q97" s="100" t="n"/>
    </row>
    <row r="98" ht="13.2" customHeight="1" s="49">
      <c r="A98" s="100" t="n">
        <v>131</v>
      </c>
      <c r="B98" s="88" t="inlineStr">
        <is>
          <t>ในการศึกษาประสิทธิผลของ enalapril เทียบกับ captopril พบว่ายาทั้งสองมีต้นทุนในการรักษาที่เท่ากันแต่มีประสิทธิผลทางคลินิก คือ สามารถลด systolic blood pressure ได้แตกต่างกัน การศึกษาดังกล่าวเป็นการศึกษาแบบใด</t>
        </is>
      </c>
      <c r="C98" s="100" t="n"/>
      <c r="D98" s="88" t="inlineStr">
        <is>
          <t>Cost effectiveness analysis (CEA)</t>
        </is>
      </c>
      <c r="E98" s="88" t="inlineStr">
        <is>
          <t>Cost minimization analysis (CMA)</t>
        </is>
      </c>
      <c r="F98" s="88" t="inlineStr">
        <is>
          <t>Cost benefit analysis</t>
        </is>
      </c>
      <c r="G98" s="88" t="inlineStr">
        <is>
          <t>Cost utility analysis</t>
        </is>
      </c>
      <c r="H98" s="88" t="inlineStr">
        <is>
          <t>ถูกทุกข้อ</t>
        </is>
      </c>
      <c r="I98" s="100" t="n">
        <v>1</v>
      </c>
      <c r="J98" s="88" t="inlineStr">
        <is>
          <t>✅ คำตอบที่ถูกต้อง: ข้อ ก.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คือการศึกษาความคุ้มค่าทางเศรษฐศาสตร์สาธารณสุขในกรณีที่ต้นทุน (Cost) ของการรักษาไม่เท่ากัน หรือต้นทุนเท่ากันแต่ผลลัพธ์ทางคลินิก (Outcomes เช่น การลดความดันโลหิตเป็น mmHg) แตกต่างกัน โดยวัดผลลัพธ์ในหน่วยธรรมชาติ (Natural units)
🔍 ข้ออื่นผิดเพราะอะไร:
• ข้อ ข.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ค. (Cost benefit analysis): Cost benefit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8" s="100" t="n"/>
      <c r="L98" s="88" t="inlineStr">
        <is>
          <t>พ.ร.บ. ยา พ.ศ. 2510</t>
        </is>
      </c>
      <c r="M98" s="100" t="inlineStr">
        <is>
          <t>SAP</t>
        </is>
      </c>
      <c r="N98" s="88" t="inlineStr">
        <is>
          <t>ข้อ 131 Pharma Plus เล่มม่วง (เฉลยข้อ ก)</t>
        </is>
      </c>
      <c r="O98" s="100" t="inlineStr">
        <is>
          <t>Mock</t>
        </is>
      </c>
      <c r="P98" s="100" t="inlineStr">
        <is>
          <t>Pharma Plus เล่มม่วง</t>
        </is>
      </c>
      <c r="Q98" s="100" t="n"/>
    </row>
    <row r="99" ht="13.2" customHeight="1" s="49">
      <c r="A99" s="100" t="n">
        <v>132</v>
      </c>
      <c r="B99" s="88" t="inlineStr">
        <is>
          <t>ข้อความต่อไปนี้ 2A 33/28 น่าจะปรากฏอยู่บนฉลากของยาใด</t>
        </is>
      </c>
      <c r="C99" s="100" t="n"/>
      <c r="D99" s="88" t="inlineStr">
        <is>
          <t>Prednisolone</t>
        </is>
      </c>
      <c r="E99" s="88" t="inlineStr">
        <is>
          <t>Cyclophosphamide</t>
        </is>
      </c>
      <c r="F99" s="88" t="inlineStr">
        <is>
          <t>Enalapril</t>
        </is>
      </c>
      <c r="G99" s="88" t="inlineStr">
        <is>
          <t>Calcium carbonate</t>
        </is>
      </c>
      <c r="H99" s="88" t="inlineStr">
        <is>
          <t>Obimin AF</t>
        </is>
      </c>
      <c r="I99" s="100" t="n">
        <v>5</v>
      </c>
      <c r="J99" s="88" t="inlineStr">
        <is>
          <t>✅ คำตอบที่ถูกต้อง: ข้อ จ. Obimin AF
💡 Background:
กฎหมายยาและจรรยาบรรณวิชาชีพมีขึ้นเพื่อคุ้มครองความปลอดภัยของผู้บริโภคตามมาตรฐาน Good Pharmacy Practice (GPP)
🎯 ทำไมข้อนี้ถึงถูก:
Obimin AF 💡 คำอธิบายและข้อกำหนดทางกฎหมาย:
💡 คำอธิบายและข้อกำหนดทางกฎหมาย:
รูปแบบเลขทะเบียนตำรับยาในประเทศไทย เช่น 2A 33/28 ตัวอักษรตัวแรกระบุประเภท (1=ยาแผนโบราณ, 2=ยาแผนปัจจุบัน), ตัวอักษรตัวที่สองระบุลักษณะการผลิต (A=ผลิตในประเทศ, B=นำเข้า), ตามด้วยเลขลำดับตำรับและปีที่ขึ้นทะเบียน ดังนั้นยารูปแบบ 2A จึงเป็นยาแผนปัจจุบันที่ผลิตในประเทศ ซึ่ง Prednisolone เป็นยาแผนปัจจุบันที่ผลิตในประเทศได้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(Cyclophosphamide): Cyclophosphamide ไม่ตรงกับข้อบ่งใช้หรือกลไกการออกฤทธิ์ที่ถูกต้องตาม พ.ร.บ. ยา พ.ศ. 2510 / พ.ร.บ. วิชาชีพเภสัชกรรม พ.ศ. 2537
• ข้อ ค. (Enalapril): เป็น ACE inhibitor ลด Angiotensin II และ intraglomerular pressure มี renal protective efficacy เด่นชัดใน diabetic kidney disease แต่อาจเกิด dry cough จากการสะสมของ bradykinin
• ข้อ ง. (Calcium carbonate): เป็น Phosphate binder สำหรับ CKD ต้องเคี้ยวพร้อมอาหารเพื่อจับฟอสเฟตในทางเดินอาหาร และทำหน้าที่เสริมแคลเซียม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9" s="100" t="n"/>
      <c r="L99" s="88" t="inlineStr">
        <is>
          <t>พ.ร.บ. ยา พ.ศ. 2510</t>
        </is>
      </c>
      <c r="M99" s="100" t="inlineStr">
        <is>
          <t>SAP</t>
        </is>
      </c>
      <c r="N99" s="88" t="inlineStr">
        <is>
          <t>ข้อ 132 Pharma Plus เล่มม่วง (เฉลยข้อ จ)</t>
        </is>
      </c>
      <c r="O99" s="100" t="inlineStr">
        <is>
          <t>Mock</t>
        </is>
      </c>
      <c r="P99" s="100" t="inlineStr">
        <is>
          <t>Pharma Plus เล่มม่วง</t>
        </is>
      </c>
      <c r="Q99" s="100" t="n"/>
    </row>
    <row r="100" ht="13.2" customHeight="1" s="49">
      <c r="A100" s="100" t="n">
        <v>133</v>
      </c>
      <c r="B100" s="88" t="inlineStr">
        <is>
          <t>Augmentin เป็นยาประเภทใดตามกฎหมาย</t>
        </is>
      </c>
      <c r="C100" s="100" t="n"/>
      <c r="D100" s="88" t="inlineStr">
        <is>
          <t>ยาอันตราย</t>
        </is>
      </c>
      <c r="E100" s="88" t="inlineStr">
        <is>
          <t>ยาควบคุมพิเศษ</t>
        </is>
      </c>
      <c r="F100" s="88" t="inlineStr">
        <is>
          <t>ยาสามัญประจำบ้าน</t>
        </is>
      </c>
      <c r="G100" s="88" t="inlineStr">
        <is>
          <t>วัตถุออกฤทธิ์ต่อจิตและประสาท</t>
        </is>
      </c>
      <c r="H100" s="88" t="inlineStr">
        <is>
          <t>ยาเสพติดให้โทษ</t>
        </is>
      </c>
      <c r="I100" s="100" t="n">
        <v>1</v>
      </c>
      <c r="J100" s="88"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Augmentin (Amoxicillin/Clavulanate potassium) เป็นยาปฏิชีวนะ (Antibiotic) ซึ่งจัดเป็น 'ยาอันตราย' ตามพระราชบัญญัติยา พ.ศ. 2510 ซึ่งต้องจ่ายโดยผู้ประกอบวิชาชีพเภสัชกรรมในร้านยาหรือสั่งโดยแพทย์์เท่านั้น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0" s="100" t="n"/>
      <c r="L100" s="88" t="inlineStr">
        <is>
          <t>พ.ร.บ. ยา พ.ศ. 2510</t>
        </is>
      </c>
      <c r="M100" s="100" t="inlineStr">
        <is>
          <t>SAP</t>
        </is>
      </c>
      <c r="N100" s="88" t="inlineStr">
        <is>
          <t>ข้อ 133 Pharma Plus เล่มม่วง (เฉลยข้อ ก)</t>
        </is>
      </c>
      <c r="O100" s="100" t="inlineStr">
        <is>
          <t>Mock</t>
        </is>
      </c>
      <c r="P100" s="100" t="inlineStr">
        <is>
          <t>Pharma Plus เล่มม่วง</t>
        </is>
      </c>
      <c r="Q100" s="100" t="n"/>
    </row>
    <row r="101" ht="13.2" customHeight="1" s="49">
      <c r="A101" s="119" t="inlineStr">
        <is>
          <t>100</t>
        </is>
      </c>
      <c r="B101" s="88"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การผลิตยาเคลือบฟิลม์ allopurinol มีการบันทึกลง BMR
แต่ผู้ปฏิบัติงานลืมบันทึกแล้วมาบันทึกหลังจากกระบวนการเสร็จแล้ว เป็นการปฏิบัติผิด drug integrity ใด</t>
        </is>
      </c>
      <c r="C101" s="100" t="n"/>
      <c r="D101" s="88" t="inlineStr">
        <is>
          <t>Accurate</t>
        </is>
      </c>
      <c r="E101" s="88" t="inlineStr">
        <is>
          <t>Contemporary</t>
        </is>
      </c>
      <c r="F101" s="88" t="inlineStr">
        <is>
          <t>Enduring</t>
        </is>
      </c>
      <c r="G101" s="88" t="inlineStr">
        <is>
          <t>Legible</t>
        </is>
      </c>
      <c r="H101" s="88" t="inlineStr">
        <is>
          <t>Original</t>
        </is>
      </c>
      <c r="I101" s="119" t="inlineStr">
        <is>
          <t>1</t>
        </is>
      </c>
      <c r="J101" s="88" t="inlineStr">
        <is>
          <t>✅ คำตอบที่ถูกต้อง: ข้อ ก. Accurate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(Accurate): Accurate ไม่ตรงกับข้อบ่งใช้หรือกลไกการออกฤทธิ์ที่ถูกต้องตาม พ.ร.บ. ยา พ.ศ. 2510 / พ.ร.บ. วิชาชีพเภสัชกรรม พ.ศ. 2537
• ข้อ ค. (Contemporary): Contemporary ไม่ตรงกับข้อบ่งใช้หรือกลไกการออกฤทธิ์ที่ถูกต้องตาม พ.ร.บ. ยา พ.ศ. 2510 / พ.ร.บ. วิชาชีพเภสัชกรรม พ.ศ. 2537
• ข้อ ง. (Enduring): Enduring ไม่ตรงกับข้อบ่งใช้หรือกลไกการออกฤทธิ์ที่ถูกต้องตาม พ.ร.บ. ยา พ.ศ. 2510 / พ.ร.บ. วิชาชีพเภสัชกรรม พ.ศ. 2537
• ข้อ จ. (Legible): Legible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1" s="100" t="n"/>
      <c r="L101" s="88" t="inlineStr">
        <is>
          <t>พ.ร.บ. ยา พ.ศ. 2510</t>
        </is>
      </c>
      <c r="M101" s="100" t="inlineStr">
        <is>
          <t>Law &amp; Regulations &amp; Ethics</t>
        </is>
      </c>
      <c r="N101" s="88" t="inlineStr">
        <is>
          <t>แบบฝึกหัด PLE-CC 1 ข้อ 8</t>
        </is>
      </c>
      <c r="O101" s="100" t="inlineStr">
        <is>
          <t>แบบฝึกหัด</t>
        </is>
      </c>
      <c r="P101" s="100" t="inlineStr">
        <is>
          <t>แบบฝึกหัด</t>
        </is>
      </c>
      <c r="Q101" s="100" t="n"/>
    </row>
    <row r="102" ht="13.2" customHeight="1" s="49">
      <c r="A102" s="119" t="inlineStr">
        <is>
          <t>101</t>
        </is>
      </c>
      <c r="B102" s="88"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C102" s="100" t="n"/>
      <c r="D102" s="88" t="inlineStr">
        <is>
          <t>สิทธิประกันสุขภาพแห่งชาติ</t>
        </is>
      </c>
      <c r="E102" s="88" t="inlineStr">
        <is>
          <t>สิทธิประกันสังคม</t>
        </is>
      </c>
      <c r="F102" s="88" t="inlineStr">
        <is>
          <t>สิทธิข้าราชการ</t>
        </is>
      </c>
      <c r="G102" s="88" t="inlineStr">
        <is>
          <t>สิทธิ 30 บาท</t>
        </is>
      </c>
      <c r="H102" s="88" t="inlineStr">
        <is>
          <t>สิทธิบัตรทอง</t>
        </is>
      </c>
      <c r="I102" s="119" t="inlineStr">
        <is>
          <t>1</t>
        </is>
      </c>
      <c r="J102" s="88" t="inlineStr">
        <is>
          <t>✅ คำตอบที่ถูกต้อง: ข้อ ก. สิทธิประกันสุขภาพแห่งชาติ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สิทธิประกันสุขภาพแห่งชาติ การเลือก สิทธิประกันสุขภาพแห่งชาติ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(Law &amp; Regulations &amp; Ethics): Law &amp; Regulations &amp; Ethics ไม่ตรงกับข้อบ่งใช้หรือกลไกการออกฤทธิ์ที่ถูกต้องตาม พ.ร.บ. ยา พ.ศ. 2510 / พ.ร.บ. วิชาชีพเภสัชกรรม พ.ศ. 2537
• ข้อ ค. (สิทธิประกันสังคม): สิทธิประกันสังคม ไม่ตรงกับข้อบ่งใช้หรือกลไกการออกฤทธิ์ที่ถูกต้องตาม พ.ร.บ. ยา พ.ศ. 2510 / พ.ร.บ. วิชาชีพเภสัชกรรม พ.ศ. 2537
• ข้อ ง. (สิทธิข้าราชการ): สิทธิข้าราชการ ไม่ตรงกับข้อบ่งใช้หรือกลไกการออกฤทธิ์ที่ถูกต้องตาม พ.ร.บ. ยา พ.ศ. 2510 / พ.ร.บ. วิชาชีพเภสัชกรรม พ.ศ. 2537
• ข้อ จ. (สิทธิ 30 บาท): สิทธิ 30 บาท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2" s="100" t="n"/>
      <c r="L102" s="88" t="inlineStr">
        <is>
          <t>พ.ร.บ. ยา พ.ศ. 2510</t>
        </is>
      </c>
      <c r="M102" s="100" t="inlineStr">
        <is>
          <t>Law &amp; Regulations &amp; Ethics</t>
        </is>
      </c>
      <c r="N102" s="88" t="inlineStr">
        <is>
          <t>แบบฝึกหัด PLE-CC 1 ข้อ 11</t>
        </is>
      </c>
      <c r="O102" s="100" t="inlineStr">
        <is>
          <t>แบบฝึกหัด</t>
        </is>
      </c>
      <c r="P102" s="100" t="inlineStr">
        <is>
          <t>แบบฝึกหัด</t>
        </is>
      </c>
      <c r="Q102" s="100" t="n"/>
    </row>
    <row r="103" ht="13.2" customHeight="1" s="49">
      <c r="A103" s="119" t="inlineStr">
        <is>
          <t>102</t>
        </is>
      </c>
      <c r="B103" s="88" t="inlineStr">
        <is>
          <t>ต้องแจ้งให้คำแนะนำให้แพทย์์ให้ยาได้ครั้งละประมาณเท่าไหร่จึงจะได้ประสิทธิภาพใกล้เคียงเดิม</t>
        </is>
      </c>
      <c r="C103" s="100" t="n"/>
      <c r="D103" s="88" t="inlineStr">
        <is>
          <t>3 ml</t>
        </is>
      </c>
      <c r="E103" s="88" t="inlineStr">
        <is>
          <t>6 ml</t>
        </is>
      </c>
      <c r="F103" s="88" t="inlineStr">
        <is>
          <t>9 ml</t>
        </is>
      </c>
      <c r="G103" s="88" t="inlineStr">
        <is>
          <t>12 ml</t>
        </is>
      </c>
      <c r="H103" s="88" t="inlineStr">
        <is>
          <t>18 ml อตราการดดซมของ morphine เปน 1 : 3 (IV : PO) ซง Dose IV ทแพทย์สงตอครง = 2 mg IV เมอแปลงเปน PO = 2 mg x 3 = 6 mg PO แพทย์ตองการใหเปน Oral suspension: 2 mg/ml ซงตองการ 6 mg ดงนนปรมาตรทใช = 6mg / (2 mg/ml) = 3 ml PLE-PC1 Preparation 2567 = ...</t>
        </is>
      </c>
      <c r="I103" s="119" t="inlineStr">
        <is>
          <t>1</t>
        </is>
      </c>
      <c r="J103" s="88" t="inlineStr">
        <is>
          <t>✅ คำตอบที่ถูกต้อง: ข้อ ก. 3 ml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(3 ml): 3 ml ไม่ตรงกับข้อบ่งใช้หรือกลไกการออกฤทธิ์ที่ถูกต้องตาม พ.ร.บ. ยา พ.ศ. 2510 / พ.ร.บ. วิชาชีพเภสัชกรรม พ.ศ. 2537
• ข้อ ค. (6 ml): 6 ml ไม่ตรงกับข้อบ่งใช้หรือกลไกการออกฤทธิ์ที่ถูกต้องตาม พ.ร.บ. ยา พ.ศ. 2510 / พ.ร.บ. วิชาชีพเภสัชกรรม พ.ศ. 2537
• ข้อ ง. (9 ml): 9 ml ไม่ตรงกับข้อบ่งใช้หรือกลไกการออกฤทธิ์ที่ถูกต้องตาม พ.ร.บ. ยา พ.ศ. 2510 / พ.ร.บ. วิชาชีพเภสัชกรรม พ.ศ. 2537
• ข้อ จ. (12 ml): 12 ml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3" s="100" t="n"/>
      <c r="L103" s="88" t="inlineStr">
        <is>
          <t>พ.ร.บ. ยา พ.ศ. 2510</t>
        </is>
      </c>
      <c r="M103" s="100" t="inlineStr">
        <is>
          <t>Law &amp; Regulations &amp; Ethics</t>
        </is>
      </c>
      <c r="N103" s="88" t="inlineStr">
        <is>
          <t>PLE_CC1_2567_Key ข้อ 13</t>
        </is>
      </c>
      <c r="O103" s="100" t="inlineStr">
        <is>
          <t>ข้อสอบจริง</t>
        </is>
      </c>
      <c r="P103" s="100" t="inlineStr">
        <is>
          <t>ปี 2567</t>
        </is>
      </c>
      <c r="Q103" s="100" t="n"/>
    </row>
    <row r="104" ht="13.2" customHeight="1" s="49">
      <c r="A104" s="119" t="inlineStr">
        <is>
          <t>103</t>
        </is>
      </c>
      <c r="B104" s="88" t="inlineStr">
        <is>
          <t>เคสนี้หลังจากผ่าตัดได้ 1 วัน pain score ได้ 8/10 ไม่ควรใช้ยาแก้ปวดตัวใด Opioid เป็นJตาKน B1 'ใILองMน Wernicke’s encephalopathy Antidote ของ Opioid Antidote ของ Benzodiazepine &gt; คoมาpอ CPM 100 เjด 5 กระiก ไปใ;เqก เrอ&gt;น sอเป็นการใ'ยาแบบtอง0น โดยไFc-อuงใ'ทางการแพทH และเป็นการ(ายยาvนวนมากwดปกx &gt; เภyชvเป็น{องประเ|นความเหมาะสม}อน(ายยา ~นงhงความปลอดeยของ&lt;ใ' หากขายโดยไFประเ|นจะcความwดตาม พ.ร.บ.WชาVพ / จรรยาบรรณ ใINกษาอาการของ Neuroleptic Malignant Syndrome (NMS) = acute post-operative pain</t>
        </is>
      </c>
      <c r="C104" s="100" t="n"/>
      <c r="D104" s="88" t="inlineStr">
        <is>
          <t>amitriptyline</t>
        </is>
      </c>
      <c r="E104" s="88" t="inlineStr">
        <is>
          <t>paracetamol</t>
        </is>
      </c>
      <c r="F104" s="88" t="inlineStr">
        <is>
          <t>ketorolac</t>
        </is>
      </c>
      <c r="G104" s="88" t="inlineStr">
        <is>
          <t>pethidine</t>
        </is>
      </c>
      <c r="H104" s="88" t="inlineStr">
        <is>
          <t>fentanyl</t>
        </is>
      </c>
      <c r="I104" s="119" t="inlineStr">
        <is>
          <t>1</t>
        </is>
      </c>
      <c r="J104" s="88" t="inlineStr">
        <is>
          <t>✅ คำตอบที่ถูกต้อง: ข้อ ก. amitriptyline
💡 Background:
ภาวะ acute poisoning ต้องได้รับการประเมิน supportive care ควบคู่กับการให้ specific antidote อย่างทันท่วงที
🎯 ทำไมข้อนี้ถึงถูก:
Law &amp; Regulations &amp; Ethics การเลือก Law &amp; Regulations &amp; Ethics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(amitriptyline): เป็น Tricyclic antidepressant (TCA) มี anticholinergic ADRs สูง, antihistaminic (ง่วงซึม น้ำหนักขึ้น), alpha-1 blockade (orthostatic hypotension) และเสี่ยงต่อ fatal cardiotoxicity เมื่อ overdose
• ข้อ ค.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ง. (ketorolac): ketorolac ไม่ตรงกับข้อบ่งใช้หรือกลไกการออกฤทธิ์ที่ถูกต้องตาม พ.ร.บ. ยา พ.ศ. 2510 / พ.ร.บ. วิชาชีพเภสัชกรรม พ.ศ. 2537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คู่มือการดูแลรักษาผู้ป่วยได้รับสารพิษ (ศูนย์พิษวิทยารามาธิบดี คณะแพทย์ศาสตร์โรงพยาบาลรามาธิบดี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4" s="100" t="n"/>
      <c r="L104" s="88" t="inlineStr">
        <is>
          <t>พ.ร.บ. วิชาชีพเภสัชกรรม 2537</t>
        </is>
      </c>
      <c r="M104" s="100" t="inlineStr">
        <is>
          <t>Law &amp; Regulations &amp; Ethics</t>
        </is>
      </c>
      <c r="N104" s="88" t="inlineStr">
        <is>
          <t>PLE_CC1_2567_Set1_Key ข้อ 15</t>
        </is>
      </c>
      <c r="O104" s="100" t="inlineStr">
        <is>
          <t>ข้อสอบจริง</t>
        </is>
      </c>
      <c r="P104" s="100" t="inlineStr">
        <is>
          <t>ปี 2567</t>
        </is>
      </c>
      <c r="Q104" s="100" t="n"/>
    </row>
    <row r="105" ht="13.2" customHeight="1" s="49">
      <c r="A105" s="119" t="inlineStr">
        <is>
          <t>104</t>
        </is>
      </c>
      <c r="B105" s="88" t="inlineStr">
        <is>
          <t>เภสัชกรผู้มีหน้าที่ปฏิบัติการในร้านขายยาแผนปัจจุบัน ไม่สวมเสื้อกาวน์และไม่ติดป้ายชื่อแสดงตนขณะส่งมอบยาและให้คำปรึกษาแก่ผู้รับบริการ ถือเป็นการกระทำที่ผิดต่อข้อบังคับและกฎหมายใด</t>
        </is>
      </c>
      <c r="C105" s="100" t="n"/>
      <c r="D105" s="88" t="inlineStr">
        <is>
          <t>พระราชบัญญัติวิชาชีพเภสัชกรรม พ.ศ. 2537 และข้อบังคับสภาเภสัชกรรมว่าด้วยจรรยาบรรณแห่งวิชาชีพ</t>
        </is>
      </c>
      <c r="E105" s="88" t="inlineStr">
        <is>
          <t>พระราชบัญญัติยาเสพติดให้โทษ พ.ศ. 2522</t>
        </is>
      </c>
      <c r="F105" s="88" t="inlineStr">
        <is>
          <t>พระราชบัญญัติวัตถุที่ออกฤทธิ์ต่อจิตและประสาท พ.ศ. 2559</t>
        </is>
      </c>
      <c r="G105" s="88" t="inlineStr">
        <is>
          <t>พระราชบัญญัติเครื่องสำอาง พ.ศ. 2558</t>
        </is>
      </c>
      <c r="H105" s="88" t="inlineStr">
        <is>
          <t>พระราชบัญญัติผลิตภัณฑ์สมุนไพร พ.ศ. 2562</t>
        </is>
      </c>
      <c r="I105" s="119" t="n">
        <v>1</v>
      </c>
      <c r="J105" s="88" t="inlineStr">
        <is>
          <t>✅ คำตอบที่ถูกต้อง: ข้อ ก. พระราชบัญญัติวิชาชีพเภสัชกรรม พ.ศ. 2537 และข้อบังคับสภาเภสัชกรรมว่าด้วยจรรยาบรรณแห่งวิชาชีพ
💡 Background:
การแต่งกายและการปฏิบัติตนขณะปฏิบัติหน้าที่ของผู้ประกอบวิชาชีพเภสัชกรรมในสถานปฏิบัติการทางเภสัชกรรมชุมชน (ร้านยา) หรือสถานพยาบาล มีกฎหมายและข้อบังคับวิชาชีพควบคุม
🎯 ทำไมข้อนี้ถึงถูก:
การที่เภสัชกรผู้มีหน้าที่ปฏิบัติการไม่สวมเสื้อกาวน์สีขาวที่มีตราสัญลักษณ์สภาเภสัชกรรมและป้ายชื่อ-สกุล เลขที่ใบประกอบวิชาชีพขณะปฏิบัติหน้าที่ในร้านยา ถือเป็นการฝ่าฝืน ข้อบังคับสภาเภสัชกรรมว่าด้วยจรรยาบรรณแห่งวิชาชีพเภสัชกรรม และประกาศกระทรวงสาธารณสุขว่าด้วยการปฏิบัติทางเภสัชกรรมชุมชน (GPP) ภายใต้ พ.ร.บ. วิชาชีพเภสัชกรรม พ.ศ. 2537 และ พ.ร.บ. ยา พ.ศ. 2510
🔍 ข้ออื่นผิดเพราะอะไร:
• ข้อ ข. พ.ร.บ. ยาเสพติดให้โทษ พ.ศ. 2522: ควบคุมการผลิต นำเข้า ส่งออก จำหน่าย หรือครอบครองยาเสพติด
• ข้อ ค. พ.ร.บ. วัตถุที่ออกฤทธิ์ต่อจิตและประสาท พ.ศ. 2559: ควบคุมการผลิต ขาย ครอบครองวัตถุออกฤทธิ์
• ข้อ ง. พ.ร.บ. เครื่องสำอาง พ.ศ. 2558: ควบคุมการผลิต นำเข้า และขายเครื่องสำอาง
• ข้อ จ. พ.ร.บ. ผลิตภัณฑ์สมุนไพร พ.ศ. 2562: ควบคุมการผลิต ขาย นำเข้าผลิตภัณฑ์สมุนไพร
📖 Guideline อ้างอิง:
พระราชบัญญัติวิชาชีพเภสัชกรรม พ.ศ. 2537 &amp; ข้อบังคับสภาเภสัชกรรมว่าด้วยจรรยาบรรณแห่งวิชาชีพเภสัชกรรม พ.ศ. 2538 (และฉบับแก้ไขเพิ่มเติม)
📌 จุดจำก่อนสอบ:
เภสัชกรปฏิบัติหน้าที่ในร้านยา: ต้องสวมเสื้อกาวน์สีขาว ติดป้ายชื่อ-สกุล มีรูปถ่ายและเวลาปฏิบัติการแสดงหน้าร้านตามมาตรฐาน GPP</t>
        </is>
      </c>
      <c r="K105" s="100" t="n"/>
      <c r="L105" s="88" t="inlineStr">
        <is>
          <t>พ.ร.บ. ยา พ.ศ. 2510</t>
        </is>
      </c>
      <c r="M105" s="100" t="inlineStr">
        <is>
          <t>Law &amp; Regulations &amp; Ethics</t>
        </is>
      </c>
      <c r="N105" s="88" t="inlineStr">
        <is>
          <t>PLE-CC1 ปี 2566 Day 1 ข้อ 5</t>
        </is>
      </c>
      <c r="O105" s="100" t="inlineStr">
        <is>
          <t>ข้อสอบจริง</t>
        </is>
      </c>
      <c r="P105" s="100" t="inlineStr">
        <is>
          <t>ปี 2566</t>
        </is>
      </c>
      <c r="Q105" s="100" t="n"/>
    </row>
    <row r="106" ht="13.2" customHeight="1" s="49">
      <c r="A106" s="119" t="inlineStr">
        <is>
          <t>105</t>
        </is>
      </c>
      <c r="B106" s="88" t="inlineStr">
        <is>
          <t>ยาอันตรายกลุ่มใดต่อไปนี้ ได้รับการยกเว้นไม่ต้องจัดทำบัญชีการขายยาตามแบบ ข.ย. 11 ตามประกาศกระทรวงสาธารณสุข</t>
        </is>
      </c>
      <c r="C106" s="100" t="n"/>
      <c r="D106" s="88" t="inlineStr">
        <is>
          <t>ยาพาราเซตามอลสูตรเดี่ยว (Paracetamol single entity)</t>
        </is>
      </c>
      <c r="E106" s="88" t="inlineStr">
        <is>
          <t>ยาแคปซูลทรามาดอล (Tramadol capsules)</t>
        </is>
      </c>
      <c r="F106" s="88" t="inlineStr">
        <is>
          <t>ยาน้ำเชื่อมแก้ไอที่มีส่วนผสมของเดกซ์โทรเมทอร์แฟน (Dextromethorphan syrup)</t>
        </is>
      </c>
      <c r="G106" s="88" t="inlineStr">
        <is>
          <t>ยาเม็ดคลอร์เฟนิรามีน (Chlorpheniramine tablets)</t>
        </is>
      </c>
      <c r="H106" s="88" t="inlineStr">
        <is>
          <t>ยาแคปซูลฟลูออกซิทีน (Fluoxetine capsules)</t>
        </is>
      </c>
      <c r="I106" s="119" t="n">
        <v>1</v>
      </c>
      <c r="J106" s="88" t="inlineStr">
        <is>
          <t>✅ คำตอบที่ถูกต้อง: ข้อ ก. ยาพาราเซตามอลสูตรเดี่ยว (Paracetamol single entity)
💡 Background:
ตามพระราชบัญญัติยา พ.ศ. 2510 และประกาศกระทรวงสาธารณสุข กำหนดให้ยาอันตรายบางรายการที่มีความเสี่ยงต่อการนำไปใช้ในทางที่ผิด (Abuse/Misuse) ต้องจัดทำบัญชีการขายยาอันตราย (แบบ ข.ย. 11) เพื่อควบคุมและตรวจสอบการกระจายยา
🎯 ทำไมข้อนี้ถึงถูก:
ยาพาราเซตามอลสูตรเดี่ยวไม่จัดอยู่ในรายการยาอันตรายที่ต้องทำบัญชีการขายยาตามแบบ ข.ย. 11 ขณะที่ยา Tramadol, Dextromethorphan, Antihistamines บางกลุ่ม (เช่น CPM, Diphenhydramine) และยาออกฤทธิ์ต่อจิตประสาทบางตัวที่ตกเป็นยาอันตราย ล้วนมีประกาศ อย. กำหนดให้ต้องลงบัญชี ข.ย. 11 และจำกัดปริมาณการขายต่อครั้ง
🔍 ข้ออื่นผิดเพราะอะไร:
• ข้อ ข. (Tramadol): ต้องทำบัญชี ข.ย. 11 และจำกัดการขายไม่เกิน 20 เม็ดต่อครั้ง ห้ามขายให้ผู้มีอายุต่ำกว่า 18 ปี
• ข้อ ค. (Dextromethorphan syrup): ต้องทำบัญชี ข.ย. 11 และจำกัดการขายไม่เกิน 3 ขวดต่อครั้ง
• ข้อ ง. (Chlorpheniramine): มีประกาศ อย. ควบคุมการทำบัญชี ข.ย. 11 สำหรับยาแก้แพ้กลุ่ม sedating antihistamine
• ข้อ จ. (Fluoxetine): จัดเป็นยาอันตรายที่มีประกาศควบคุมการทำบัญชี ข.ย. 11
📖 Guideline อ้างอิง:
พระราชบัญญัติยา พ.ศ. 2510 และประกาศสำนักงานคณะกรรมการอาหารและยา เรื่อง การจัดทำบัญชีการขายยาอันตราย (ข.ย. 11)
📌 จุดจำก่อนสอบ:
• ยาอันตรายที่ต้องทำ ข.ย. 11: Tramadol (ไม่เกิน 20 เม็ด/ครั้ง), Dextromethorphan (ไม่เกิน 3 ขวด/ครั้ง), ยาแก้แพ้แก้หวัดบางกลุ่ม
• พาราเซตามอลสูตรเดี่ยว ไม่ต้องทำบัญชี ข.ย. 11</t>
        </is>
      </c>
      <c r="K106" s="100" t="n"/>
      <c r="L106" s="88" t="inlineStr">
        <is>
          <t>พ.ร.บ. ยา พ.ศ. 2510</t>
        </is>
      </c>
      <c r="M106" s="100" t="inlineStr">
        <is>
          <t>Law &amp; Regulations &amp; Ethics</t>
        </is>
      </c>
      <c r="N106" s="88" t="inlineStr">
        <is>
          <t>PLE-CC1 ปี 2566 Day 2 ข้อ 24</t>
        </is>
      </c>
      <c r="O106" s="100" t="inlineStr">
        <is>
          <t>ข้อสอบจริง</t>
        </is>
      </c>
      <c r="P106" s="100" t="inlineStr">
        <is>
          <t>ปี 2566</t>
        </is>
      </c>
      <c r="Q106" s="100" t="n"/>
    </row>
    <row r="107" ht="13.2" customHeight="1" s="49">
      <c r="A107" s="119" t="inlineStr">
        <is>
          <t>106</t>
        </is>
      </c>
      <c r="B107" s="88" t="inlineStr">
        <is>
          <t>ตามกฎหมายยาและระเบียบกระทรวงสาธารณสุข ยาต้านไวรัส Favipiravir สามารถวางจำหน่ายและส่งมอบในร้านขายยาแผนปัจจุบันประเภท ข.ย.1 ทั่วไปได้หรือไม่ เพราะเหตุใด</t>
        </is>
      </c>
      <c r="C107" s="100" t="n"/>
      <c r="D107" s="88" t="inlineStr">
        <is>
          <t>ขายได้อย่างเสรีเนื่องจากได้รับการขึ้นทะเบียนเป็นยาสามัญประจำบ้าน</t>
        </is>
      </c>
      <c r="E107" s="88" t="inlineStr">
        <is>
          <t>ขายได้เฉพาะผู้ป่วยที่มีผลตรวจ ATK เป็นบวกโดยไม่จำเป็นต้องมีใบสั่งแพทย์</t>
        </is>
      </c>
      <c r="F107" s="88" t="inlineStr">
        <is>
          <t>ขายได้ตามปกติหากร้านยามีใบอนุญาตขายยาแผนปัจจุบันประเภท ข.ย.1</t>
        </is>
      </c>
      <c r="G107" s="88" t="inlineStr">
        <is>
          <t>ขายได้เฉพาะกรณีที่เภสัชกรประจำร้านเป็นผู้ซักประวัติและจ่ายยาด้วยตนเอง</t>
        </is>
      </c>
      <c r="H107" s="88" t="inlineStr">
        <is>
          <t>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t>
        </is>
      </c>
      <c r="I107" s="119" t="n">
        <v>5</v>
      </c>
      <c r="J107" s="88" t="inlineStr">
        <is>
          <t>✅ คำตอบที่ถูกต้อง: ข้อ จ. 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
💡 Background:
สถานะทางกฎหมายและการกระจายยา Favipiravir ในช่วงสถานการณ์การแพร่ระบาดของโรคติดเชื้อไวรัสโคโรนา 2019 (COVID-19) ในประเทศไทย
🎯 ทำไมข้อนี้ถึงถูก:
ยา Favipiravir ในประเทศไทยจัดเป็นยาที่อยู่ภายใต้การกำกับดูแลเป็นกรณีพิเศษ โดยได้รับการขึ้นทะเบียนแบบมีเงื่อนไขในสถานการณ์ฉุกเฉิน และควบคุมการจัดสรรกระจายยาผ่านกระทรวงสาธารณสุขและองค์การเภสัชกรรม (GPO) ไปยังโรงพยาบาลและสถานพยาบาล ร้านขายยาแผนปัจจุบันทั่วไปไม่สามารถสั่งซื้อมาวางจำหน่ายเองได้อย่างอิสระ เว้นแต่เป็นร้านยาที่เข้าร่วมโครงการของ สปสช./สธ. ตามแนวทางที่กำหนด
🔍 ข้ออื่นผิดเพราะอะไร:
• ข้อ ก. ขายได้เสรีเพราะเป็นยาสามัญประจำบ้าน: ผิด Favipiravir ไม่ใช่ยาสามัญประจำบ้าน เป็นยาควบคุมพิเศษ/ยาในระบบบริการสุขภาพ
• ข้อ ข. ขายได้เฉพาะผู้ป่วยที่มีผลตรวจ ATK สองขีดโดยไม่ต้องมีใบสั่งแพทย์: ผิด ต้องสั่งใช้โดยแพทย์หรือระบบการดูแลของรัฐ
• ข้อ ค. ขายได้หากร้านยามีใบอนุญาต ข.ย.1: ผิด ร้านยา ข.ย.1 ทั่วไปไม่สามารถจัดซื้อจากตัวแทนจำหน่ายเอกชนทั่วไปได้
• ข้อ ง. ขายได้เฉพาะเมื่อเภสัชกรเป็นผู้จ่ายยาด้วยตนเอง: ผิด การจำหน่ายต้องอยู่ภายใต้เกณฑ์โครงการของรัฐ
📖 Guideline อ้างอิง:
พระราชบัญญัติยา พ.ศ. 2510 &amp; ประกาศกระทรวงสาธารณสุขและแนวทางเวชปฏิบัติการดูแลรักษาผู้ป่วย COVID-19 กรมการแพทย์ กระทรวงสาธารณสุข
📌 จุดจำก่อนสอบ:
Favipiravir / Molnupiravir: เป็นยาควบคุมพิเศษที่กระจายผ่านระบบสถานพยาบาลและโครงการบริการของรัฐ ร้านยาทั่วไปไม่สามารถวางจำหน่ายเชิงพาณิชย์เสรีได้</t>
        </is>
      </c>
      <c r="K107" s="100" t="n"/>
      <c r="L107" s="88" t="inlineStr">
        <is>
          <t>พ.ร.บ. ยา พ.ศ. 2510</t>
        </is>
      </c>
      <c r="M107" s="100" t="inlineStr">
        <is>
          <t>Law &amp; Regulations &amp; Ethics</t>
        </is>
      </c>
      <c r="N107" s="88" t="inlineStr">
        <is>
          <t>PLE-CC1 ปี 2566 Day 2 ข้อ 5</t>
        </is>
      </c>
      <c r="O107" s="100" t="inlineStr">
        <is>
          <t>ข้อสอบจริง</t>
        </is>
      </c>
      <c r="P107" s="100" t="inlineStr">
        <is>
          <t>ปี 2566</t>
        </is>
      </c>
      <c r="Q107" s="100" t="n"/>
    </row>
    <row r="108" ht="13.2" customHeight="1" s="49">
      <c r="A108" s="119" t="inlineStr">
        <is>
          <t>107</t>
        </is>
      </c>
      <c r="B108" s="88" t="inlineStr">
        <is>
          <t>ร้านขายยาแผนปัจจุบันติดป้ายแสดงผู้มีหน้าที่ปฏิบัติการระบุข้อความ "ภ.ก. สมชาย ใจดี (เภสัชศาสตรบัณฑิต เกียรตินิยมอันดับ 1 จุฬาฯ)" การกระทำดังกล่าวถูกต้องตามกฎหมายยาและจรรยาบรรณหรือไม่</t>
        </is>
      </c>
      <c r="C108" s="100" t="n"/>
      <c r="D108" s="88" t="inlineStr">
        <is>
          <t>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t>
        </is>
      </c>
      <c r="E108" s="88" t="inlineStr">
        <is>
          <t>ถูกต้อง เนื่องจากเป็นข้อมูลข้อเท็จจริงตามวุฒิการศึกษาที่ได้รับจริงจากมหาวิทยาลัย</t>
        </is>
      </c>
      <c r="F108" s="88" t="inlineStr">
        <is>
          <t>ถูกต้อง หากได้รับความเห็นชอบเป็นหนังสือจากสำนักงานคณะกรรมการอาหารและยา (อย.)</t>
        </is>
      </c>
      <c r="G108" s="88" t="inlineStr">
        <is>
          <t>ไม่ถูกต้อง เฉพาะกรณีที่ไม่ได้รับความยินยอมจากสภาเภสัชกรรม</t>
        </is>
      </c>
      <c r="H108" s="88" t="inlineStr">
        <is>
          <t>ถูกต้อง เฉพาะร้านขายยาที่ผ่านการรับรองมาตรฐานวิธีปฏิบัติทางเภสัชกรรมชุมชน (GPP)</t>
        </is>
      </c>
      <c r="I108" s="119" t="n">
        <v>1</v>
      </c>
      <c r="J108" s="88" t="inlineStr">
        <is>
          <t>✅ คำตอบที่ถูกต้อง: ข้อ ก. 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
💡 Background:
พระราชบัญญัติยา พ.ศ. 2510 และกฎกระทรวงว่าด้วยการขออนุญาตและการออกใบอนุญาตขายยาแผนปัจจุบัน กำหนดรูปแบบและข้อความบนป้ายแสดงตัวผู้มีหน้าที่ปฏิบัติการประจำร้านยาไว้อย่างเคร่งครัด เพื่อความเป็นระเบียบและป้องกันการโฆษณาโอ้อวด
🎯 ทำไมข้อนี้ถึงถูก:
ป้ายแสดงผู้มีหน้าที่ปฏิบัติการ (ป้ายสีน้ำเงินตัวอักษรสีขาวสำหรับ ข.ย.1) กฎหมายกำหนดให้ระบุได้เฉพาะ: คำนำหน้าชื่อ ชื่อและนามสกุล, เลขที่ใบประกอบวิชาชีพเภสัชกรรม และเวลาปฏิบัติการเท่านั้น การระบุข้อความ "เกียรตินิยม" หรือสถาบันการศึกษา ถือเป็นการฝ่าฝืนรูปแบบที่กฎหมายกำหนดและเข้าข่ายการโอ้อวดตนเองตามจรรยาบรรณวิชาชีพ
🔍 ข้ออื่นผิดเพราะอะไร:
• ข้อ ข., ค., ง., จ.: เป็นข้ออ้างที่กฎหมายไม่ยอมรับ กฎหมายมีเจตนารมณ์ควบคุมรูปแบบป้ายให้เป็นมาตรฐานเดียวกันทั่วประเทศ ไม่มีการยกเว้นให้ร้าน GPP หรือการขออนุญาตพิเศษ
📖 Guideline อ้างอิง:
พระราชบัญญัติยา พ.ศ. 2510 (มาตรา 39) และข้อบังคับสภาเภสัชกรรมว่าด้วยจรรยาบรรณแห่งวิชาชีพเภสัชกรรม
📌 จุดจำก่อนสอบ:
• ป้ายผู้มีหน้าที่ปฏิบัติการ: ข.ย.1 สีน้ำเงิน, ข.ย.2 สีเขียว, ข.ย.บ. สีมะกอก
• ข้อความบนป้าย: ชื่อ-นามสกุล, เลขที่ใบประกอบวิชาชีพ, เวลาปฏิบัติการ (ห้ามระบุเกียรตินิยม/วุฒิอื่น)</t>
        </is>
      </c>
      <c r="K108" s="100" t="n"/>
      <c r="L108" s="88" t="inlineStr">
        <is>
          <t>พ.ร.บ. ยา พ.ศ. 2510</t>
        </is>
      </c>
      <c r="M108" s="100" t="inlineStr">
        <is>
          <t>Law &amp; Regulations &amp; Ethics</t>
        </is>
      </c>
      <c r="N108" s="88" t="inlineStr">
        <is>
          <t>PLE-CC1 ปี 2566 Day 2 ข้อ 73</t>
        </is>
      </c>
      <c r="O108" s="100" t="inlineStr">
        <is>
          <t>ข้อสอบจริง</t>
        </is>
      </c>
      <c r="P108" s="100" t="inlineStr">
        <is>
          <t>ปี 2566</t>
        </is>
      </c>
      <c r="Q108" s="100" t="n"/>
    </row>
    <row r="109" ht="13.2" customHeight="1" s="49">
      <c r="A109" s="119" t="inlineStr">
        <is>
          <t>123</t>
        </is>
      </c>
      <c r="B109" s="88" t="inlineStr">
        <is>
          <t>ตามพระราชบัญญัติคุ้มครองผู้บริโภค พ.ศ. 2522 สินค้าในข้อใดได้รับการยกเว้นไม่นำบทบัญญัติว่าด้วยการคุ้มครองผู้บริโภคด้านฉลากมาบังคับใช้ เนื่องจากมีกฎหมายเฉพาะควบคุมเรื่องฉลากอยู่แล้ว</t>
        </is>
      </c>
      <c r="C109" s="100" t="n"/>
      <c r="D109" s="88" t="inlineStr">
        <is>
          <t>ยาแผนปัจจุบันและยาแผนโบราณ (เนื่องจากควบคุมตาม พ.ร.บ. ยา พ.ศ. 2510)</t>
        </is>
      </c>
      <c r="E109" s="88" t="inlineStr">
        <is>
          <t>ปลั๊กไฟและสายไฟสำหรับเครื่องใช้ไฟฟ้า</t>
        </is>
      </c>
      <c r="F109" s="88" t="inlineStr">
        <is>
          <t>เสื้อผ้าและเครื่องนุ่งห่มสำเร็จรูป</t>
        </is>
      </c>
      <c r="G109" s="88" t="inlineStr">
        <is>
          <t>อาหารสัตว์เลี้ยงสำเร็จรูป</t>
        </is>
      </c>
      <c r="H109" s="88" t="inlineStr">
        <is>
          <t>ผลิตภัณฑ์ทำความสะอาดในครัวเรือนทั่วไป</t>
        </is>
      </c>
      <c r="I109" s="119" t="n">
        <v>1</v>
      </c>
      <c r="J109" s="88" t="inlineStr">
        <is>
          <t>✅ คำตอบที่ถูกต้อง: ข้อ ก. ยาแผนปัจจุบันและยาแผนโบราณ (เนื่องจากควบคุมตาม พ.ร.บ. ยา พ.ศ. 2510)
💡 Background:
พระราชบัญญัติคุ้มครองผู้บริโภค พ.ศ. 2522 มีบทบัญญัติควบคุมสินค้าที่ควบคุมฉลาก แต่มีข้อยกเว้นสำหรับสินค้าที่มีกฎหมายเฉพาะบัญญัติควบคุมเรื่องฉลากไว้แล้ว เพื่อไม่ให้เกิดความซ้ำซ้อนในการบังคับใช้กฎหมาย
🎯 ทำไมข้อนี้ถึงถูก:
ยาแผนปัจจุบันและยาแผนโบราณมีบทบัญญัติเฉพาะควบคุมเรื่องการแสดงฉลากและเอกสารกำกับยาอย่างเข้มงวดตาม พ.ร.บ. ยา พ.ศ. 2510 (มาตรา 25 และมาตรา 60) จึงได้รับการยกเว้นจากการเป็นสินค้าควบคุมฉลากตาม พ.ร.บ. คุ้มครองผู้บริโภค
🔍 ข้ออื่นผิดเพราะอะไร:
• ข้อ ข., ค., ง., จ.: เป็นสินค้าอุปโภคบริโภคทั่วไปที่คณะกรรมการว่าด้วยฉลากประกาศให้เป็นสินค้าที่ควบคุมฉลากตาม พ.ร.บ. คุ้มครองผู้บริโภค
📖 Guideline อ้างอิง:
พระราชบัญญัติคุ้มครองผู้บริโภค พ.ศ. 2522 (มาตรา 30) และพระราชบัญญัติยา พ.ศ. 2510
📌 จุดจำก่อนสอบ:
• ยา อาหาร เครื่องสำอาง มีกฎหมายเฉพาะควบคุมฉลาก จึงไม่อยู่ใต้การควบคุมฉลากของ สคบ.</t>
        </is>
      </c>
      <c r="K109" s="100" t="n"/>
      <c r="L109" s="88" t="inlineStr">
        <is>
          <t>พ.ร.บ. ยา พ.ศ. 2510</t>
        </is>
      </c>
      <c r="M109" s="100" t="inlineStr">
        <is>
          <t>Law &amp; Regulations &amp; Ethics</t>
        </is>
      </c>
      <c r="N109" s="88" t="inlineStr">
        <is>
          <t>PLE_CC1_2563_Q ข้อ 1</t>
        </is>
      </c>
      <c r="O109" s="100" t="inlineStr">
        <is>
          <t>ข้อสอบจริง</t>
        </is>
      </c>
      <c r="P109" s="100" t="inlineStr">
        <is>
          <t>ปี 2563</t>
        </is>
      </c>
      <c r="Q109" s="100" t="n"/>
    </row>
    <row r="110" ht="13.2" customHeight="1" s="49">
      <c r="A110" s="119" t="inlineStr">
        <is>
          <t>124</t>
        </is>
      </c>
      <c r="B110" s="88" t="inlineStr">
        <is>
          <t>โรงพยาบาลแห่งหนึ่งได้ผลิตยาเตรียมขึ้นใช้สำหรับผู้ป่วยเฉพาะราย ต่อมามีประชาชนสนใจเป็นจำนวนมาก โรงพยาบาลจึงผลิตเพิ่มเพื่อวางจำหน่ายทั่วไปแก่ประชาชนที่ไม่ได้มารับการรักษา การกระทำนี้ผิดกฎหมายหรือไม่ เพราะเหตุใด</t>
        </is>
      </c>
      <c r="C110" s="100" t="n"/>
      <c r="D110" s="88" t="inlineStr">
        <is>
          <t>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t>
        </is>
      </c>
      <c r="E110" s="88" t="inlineStr">
        <is>
          <t>ไม่ผิดกฎหมาย เนื่องจากสถานพยาบาลของรัฐได้รับการยกเว้นไม่ต้องขออนุญาตผลิตยาทุกกรณี</t>
        </is>
      </c>
      <c r="F110" s="88" t="inlineStr">
        <is>
          <t>ไม่ผิดกฎหมาย หากมีเภสัชกรควบคุมการผลิตตามมาตรฐาน GMP</t>
        </is>
      </c>
      <c r="G110" s="88" t="inlineStr">
        <is>
          <t>ไม่ผิดกฎหมาย หากนำรายได้เข้ากองทุนสวัสดิการของโรงพยาบาล</t>
        </is>
      </c>
      <c r="H110" s="88" t="inlineStr">
        <is>
          <t>ผิดกฎหมาย เฉพาะกรณีที่เป็นยาปฏิชีวนะหรือยาควบคุมพิเศษเท่านั้น</t>
        </is>
      </c>
      <c r="I110" s="119" t="n">
        <v>1</v>
      </c>
      <c r="J110" s="88" t="inlineStr">
        <is>
          <t>✅ คำตอบที่ถูกต้อง: ข้อ ก. 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
💡 Background:
ตาม พ.ร.บ. ยา พ.ศ. 2510 การผลิตยาต้องได้รับใบอนุญาตผลิตยาแผนปัจจุบันจากผู้อนุญาต เว้นแต่จะเข้าข้อยกเว้นตามที่กฎหมายบัญญัติไว้เป็นการเฉพาะ
🎯 ทำไมข้อนี้ถึงถูก:
มาตรา 13 (2) แห่ง พ.ร.บ. ยา พ.ศ. 2510 ยกเว้นให้กระทรวง ทบวง กรม หรือสถานพยาบาล สามารถผลิตยาได้โดยไม่ต้องขอรับใบอนุญาตผลิตยา แต่ต้องเป็นการ "ผลิตยาเพื่อจ่ายให้แก่ผู้ป่วยเฉพาะของสถานพยาบาลนั้นเท่านั้น" การนำยาออกวางจำหน่ายทั่วไปแก่บุคคลภายนอกที่ไม่ใช่ผู้ป่วยของสถานพยาบาลถือว่าไม่เข้าข่ายข้อยกเว้น และมีความผิดฐานผลิตยาโดยไม่ได้รับอนุญาต
🔍 ข้ออื่นผิดเพราะอะไร:
• ข้อ ข., ค., ง.: เป็นความเข้าใจที่ผิด ข้อยกเว้นของสถานพยาบาลจำกัดเฉพาะการจ่ายยาแก่ผู้ป่วยของตนเองเท่านั้น ไม่สามารถผลิตเพื่อจำหน่ายในเชิงพาณิชย์ทั่วไปได้
• ข้อ จ.: กฎหมายห้ามผลิตยาทุกประเภทโดยไม่ได้รับอนุญาต ไม่ได้จำกัดเฉพาะยาปฏิชีวนะ
📖 Guideline อ้างอิง:
พระราชบัญญัติยา พ.ศ. 2510 มาตรา 12 และมาตรา 13 (2)
📌 จุดจำก่อนสอบ:
• ข้อยกเว้นการผลิตยาของ รพ.: ผลิตได้โดยไม่ต้องขออนุญาต แต่ต้อง "จ่ายให้เฉพาะผู้ป่วยของ รพ. นั้นเท่านั้น" ห้ามวางขายทั่วไป</t>
        </is>
      </c>
      <c r="K110" s="100" t="n"/>
      <c r="L110" s="88" t="inlineStr">
        <is>
          <t>พ.ร.บ. ยา พ.ศ. 2510</t>
        </is>
      </c>
      <c r="M110" s="100" t="inlineStr">
        <is>
          <t>Law &amp; Regulations &amp; Ethics</t>
        </is>
      </c>
      <c r="N110" s="88" t="inlineStr">
        <is>
          <t>PLE_CC1_2563_Q ข้อ 3</t>
        </is>
      </c>
      <c r="O110" s="100" t="inlineStr">
        <is>
          <t>ข้อสอบจริง</t>
        </is>
      </c>
      <c r="P110" s="100" t="inlineStr">
        <is>
          <t>ปี 2563</t>
        </is>
      </c>
      <c r="Q110" s="100" t="n"/>
    </row>
    <row r="111" ht="13.2" customHeight="1" s="49">
      <c r="A111" s="119" t="inlineStr">
        <is>
          <t>125</t>
        </is>
      </c>
      <c r="B111" s="88" t="inlineStr">
        <is>
          <t>นาย ก. ได้รับใบอนุญาตขายยาแผนปัจจุบันเฉพาะยาบรรจุเสร็จที่ไม่ใช่ยาอันตรายหรือยาควบคุมพิเศษ (ข.ย.2) แต่นำยาปฏิชีวนะ Amoxicillin แคปซูลมาวางขายในร้าน การกระทำของนาย ก. มีความผิดตามกฎหมายยาอย่างไร</t>
        </is>
      </c>
      <c r="C111" s="100" t="n"/>
      <c r="D111" s="88" t="inlineStr">
        <is>
          <t>ขายยาอันตรายโดยไม่ได้รับอนุญาต (ข.ย.2 มีสิทธิขายได้เฉพาะยาบรรจุเสร็จที่ไม่ใช่ยาอันตราย)</t>
        </is>
      </c>
      <c r="E111" s="88" t="inlineStr">
        <is>
          <t>ขายยาปลอม</t>
        </is>
      </c>
      <c r="F111" s="88" t="inlineStr">
        <is>
          <t>ขายยาควบคุมพิเศษโดยไม่ได้รับอนุญาต</t>
        </is>
      </c>
      <c r="G111" s="88" t="inlineStr">
        <is>
          <t>ไม่มีความผิด หากมีฉลากและเอกสารกำกับยาถูกต้อง</t>
        </is>
      </c>
      <c r="H111" s="88" t="inlineStr">
        <is>
          <t>มีความผิดฐานไม่มีเภสัชกรประจำร้านเท่านั้น</t>
        </is>
      </c>
      <c r="I111" s="119" t="n">
        <v>1</v>
      </c>
      <c r="J111" s="88" t="inlineStr">
        <is>
          <t>✅ คำตอบที่ถูกต้อง: ข้อ ก. ขายยาอันตรายโดยไม่ได้รับอนุญาต (ข.ย.2 มีสิทธิขายได้เฉพาะยาบรรจุเสร็จที่ไม่ใช่ยาอันตราย)
💡 Background:
ใบอนุญาตขายยาแผนปัจจุบันตาม พ.ร.บ. ยา พ.ศ. 2510 แบ่งออกเป็นหลายประเภทตามขอบเขตสิทธิในการจำหน่าย ได้แก่ ข.ย.1 (ขายยาแผนปัจจุบันทุกประเภท), ข.ย.2 (ขายยาบรรจุเสร็จที่ไม่ใช่ยาอันตรายหรือยาควบคุมพิเศษ), และ ข.ย.3 (ขายส่งยา)
🎯 ทำไมข้อนี้ถึงถูก:
ยา Amoxicillin จัดเป็น "ยาอันตราย" ตามประกาศกระทรวงสาธารณสุข ผู้รับอนุญาตประเภท ข.ย.2 มีสิทธิขายได้เฉพาะยาบรรจุเสร็จที่ไม่ใช่ยาอันตรายและไม่ใช่ยาควบคุมพิเศษเท่านั้น (มีพยาบาลหรือผู้ประกอบวิชาชีพเวชกรรมเป็นผู้มีหน้าที่ปฏิบัติการ) การนำยาอันตรายมาขายในร้าน ข.ย.2 จึงมีความผิดฐานขายยาอันตรายโดยไม่ได้รับอนุญาต (มาตรา 12)
🔍 ข้ออื่นผิดเพราะอะไร:
• ข้อ ข.: ไม่ใช่ยาปลอม เพราะตัวยาถูกต้องตามมาตรฐาน
• ข้อ ค.: Amoxicillin เป็นยาอันตราย ไม่ใช่ยาควบคุมพิเศษ
• ข้อ ง., จ.: ข.ย.2 ไม่มีสิทธิขายยาอันตรายไม่ว่าจะกรณีใดก็ตาม
📖 Guideline อ้างอิง:
พระราชบัญญัติยา พ.ศ. 2510 มาตรา 12, มาตรา 19 และประกาศกระทรวงสาธารณสุข เรื่อง ยาอันตราย
📌 จุดจำก่อนสอบ:
• ข.ย.1: ขายยาแผนปัจจุบันได้ทุกประเภท (มีเภสัชกรคุม)
• ข.ย.2: ขายได้เฉพาะยาบรรจุเสร็จที่ไม่ใช่ยาอันตราย/ควบคุมพิเศษ (ห้ามขาย Amoxicillin, ยาลดความดัน, ยาปฏิชีวนะ)</t>
        </is>
      </c>
      <c r="K111" s="100" t="n"/>
      <c r="L111" s="88" t="inlineStr">
        <is>
          <t>พ.ร.บ. ยา พ.ศ. 2510</t>
        </is>
      </c>
      <c r="M111" s="100" t="inlineStr">
        <is>
          <t>Law &amp; Regulations &amp; Ethics</t>
        </is>
      </c>
      <c r="N111" s="88" t="inlineStr">
        <is>
          <t>PLE_CC1_2563_Q ข้อ 8</t>
        </is>
      </c>
      <c r="O111" s="100" t="inlineStr">
        <is>
          <t>ข้อสอบจริง</t>
        </is>
      </c>
      <c r="P111" s="100" t="inlineStr">
        <is>
          <t>ปี 2563</t>
        </is>
      </c>
      <c r="Q111" s="100" t="n"/>
    </row>
    <row r="112" ht="13.2" customHeight="1" s="49">
      <c r="A112" s="119" t="inlineStr">
        <is>
          <t>126</t>
        </is>
      </c>
      <c r="B112" s="88" t="inlineStr">
        <is>
          <t>ตามพระราชบัญญัติยา พ.ศ. 2510 และประกาศกระทรวงสาธารณสุข ข้อใดระบุการส่งมอบยาในร้านขายยาแผนปัจจุบัน (ข.ย.1) ได้อย่างถูกต้องตามกฎหมาย</t>
        </is>
      </c>
      <c r="C112" s="100" t="n"/>
      <c r="D112" s="88" t="inlineStr">
        <is>
          <t>เภสัชกรส่งมอบยา Tramadol ไม่เกิน 20 แคปซูลต่อครั้งแก่ผู้มารับบริการที่มีอายุ 18 ปีขึ้นไป พร้อมลงบันทึกในบัญชี ข.ย. 11</t>
        </is>
      </c>
      <c r="E112" s="88" t="inlineStr">
        <is>
          <t>ผู้รับอนุญาตส่งมอบยาปฏิชีวนะ Amoxicillin ให้ผู้ป่วยในระหว่างที่เภสัชกรไม่อยู่</t>
        </is>
      </c>
      <c r="F112" s="88" t="inlineStr">
        <is>
          <t>เภสัชกรส่งมอบยา Diazepam 5 mg จำนวน 10 เม็ดให้ผู้ป่วยโดยไม่มีใบสั่งแพทย์</t>
        </is>
      </c>
      <c r="G112" s="88" t="inlineStr">
        <is>
          <t>เภสัชกรขายยาแก้ไอน้ำเชื่อม Dextromethorphan ครั้งละ 5 ขวดให้แก่วัยรุ่น</t>
        </is>
      </c>
      <c r="H112" s="88" t="inlineStr">
        <is>
          <t>ผู้ช่วยเภสัชกรจัดยาชุดแก้ปวดข้อส่งมอบให้ผู้ป่วยนอกเวลาทำการ</t>
        </is>
      </c>
      <c r="I112" s="119" t="n">
        <v>1</v>
      </c>
      <c r="J112" s="88" t="inlineStr">
        <is>
          <t>✅ คำตอบที่ถูกต้อง: ข้อ ก. เภสัชกรส่งมอบยา Tramadol ไม่เกิน 20 แคปซูลต่อครั้งแก่ผู้มารับบริการที่มีอายุ 18 ปีขึ้นไป พร้อมลงบันทึกในบัญชี ข.ย. 11
💡 Background:
การส่งมอบยาในร้านขายยา ข.ย.1 ต้องเป็นไปตามข้อกำหนดของกฎหมายยา, ประกาศกระทรวงสาธารณสุขว่าด้วยการควบคุมยาที่มีความเสี่ยงต่อการนำไปใช้ในทางที่ผิด, และพระราชบัญญัติวัตถุที่ออกฤทธิ์ต่อจิตและประสาท
🎯 ทำไมข้อนี้ถึงถูก:
ตามประกาศ อย. เรื่องการควบคุมการจำหน่ายยา Tramadol สูตรเดี่ยว: กำหนดให้เภสัชกรเป็นผู้ส่งมอบเท่านั้น, ขายได้ไม่เกิน 20 แคปซูลต่อครั้ง, ห้ามขายให้ผู้ที่มีอายุต่ำกว่า 18 ปี, และต้องจัดทำบัญชีการขายยาตามแบบ ข.ย. 11 ทุกครั้ง
🔍 ข้ออื่นผิดเพราะอะไร:
• ข้อ ข.: ผู้รับอนุญาตที่ไม่ใช่เภสัชกรไม่มีสิทธิส่งมอบยาอันตราย (มาตรา 39)
• ข้อ ค.: Diazepam เป็นวัตถุออกฤทธิ์ประเภท 2 ห้ามจำหน่ายในร้านขายยาโดยเด็ดขาด
• ข้อ ง.: Dextromethorphan syrup จำกัดการขายไม่เกิน 3 ขวดต่อครั้ง และห้ามขายให้เด็ก/วัยรุ่นที่มีพฤติกรรมเสี่ยง
• ข้อ จ.: ห้ามผลิตและจำหน่ายยาชุดอย่างเด็ดขาดตามมาตรา 75 ทวิ
📖 Guideline อ้างอิง:
พระราชบัญญัติยา พ.ศ. 2510 และประกาศสำนักงานคณะกรรมการอาหารและยา เรื่อง การควบคุมการจำหน่ายยา Tramadol
📌 จุดจำก่อนสอบ:
• Tramadol ข.ย.1: เภสัชกรจ่ายเท่านั้น, ไม่เกิน 20 แคปซูล/ครั้ง, อายุ &gt;= 18 ปี, บันทึก ข.ย. 11</t>
        </is>
      </c>
      <c r="K112" s="100" t="n"/>
      <c r="L112" s="88" t="inlineStr">
        <is>
          <t>พ.ร.บ. ยา พ.ศ. 2510</t>
        </is>
      </c>
      <c r="M112" s="100" t="inlineStr">
        <is>
          <t>Law &amp; Regulations &amp; Ethics</t>
        </is>
      </c>
      <c r="N112" s="88" t="inlineStr">
        <is>
          <t>PLE_CC1_2563_Q ข้อ 11</t>
        </is>
      </c>
      <c r="O112" s="100" t="inlineStr">
        <is>
          <t>ข้อสอบจริง</t>
        </is>
      </c>
      <c r="P112" s="100" t="inlineStr">
        <is>
          <t>ปี 2563</t>
        </is>
      </c>
      <c r="Q112" s="100" t="n"/>
    </row>
    <row r="113" ht="13.2" customHeight="1" s="49">
      <c r="A113" s="119" t="inlineStr">
        <is>
          <t>127</t>
        </is>
      </c>
      <c r="B113" s="88" t="inlineStr">
        <is>
          <t>เจ้าหน้าที่สาธารณสุขตรวจสอบพบว่ามีการนำยา Vitamin C 100 mg เม็ดเคี้ยว บรรจุขวดขนาด 1,000 เม็ด มาแบ่งบรรจุใส่ซองใส ซองละ 10 เม็ด เพื่อนำไปแจกจ่ายในงานวันเด็ก การกระทำนี้ผิดกฎหมาย พ.ร.บ. ยา พ.ศ. 2510 หรือไม่ อย่างไร</t>
        </is>
      </c>
      <c r="C113" s="100" t="n"/>
      <c r="D113" s="88" t="inlineStr">
        <is>
          <t>ผิดกฎหมาย เนื่องจากการแบ่งบรรจุยาถือเป็นการ "ผลิต" ยา ซึ่งต้องได้รับอนุญาตและกระทำในสถานที่ที่ได้รับอนุญาตตามมาตรฐาน GMP</t>
        </is>
      </c>
      <c r="E113" s="88" t="inlineStr">
        <is>
          <t>ไม่ผิดกฎหมาย เนื่องจากเป็นการแจกฟรีเพื่อการกุศล ไม่ได้แสวงหาผลกำไร</t>
        </is>
      </c>
      <c r="F113" s="88" t="inlineStr">
        <is>
          <t>ไม่ผิดกฎหมาย เนื่องจาก Vitamin C จัดเป็นอาหารเสริม ไม่ใช่ยา</t>
        </is>
      </c>
      <c r="G113" s="88" t="inlineStr">
        <is>
          <t>ผิดกฎหมาย เฉพาะกรณีที่ไม่มีเภสัชกรเป็นผู้ควบคุมการแจกจ่าย</t>
        </is>
      </c>
      <c r="H113" s="88" t="inlineStr">
        <is>
          <t>ไม่ผิดกฎหมาย หากซองที่แบ่งบรรจุมีซิปล็อกป้องกันความชื้น</t>
        </is>
      </c>
      <c r="I113" s="119" t="n">
        <v>1</v>
      </c>
      <c r="J113" s="88" t="inlineStr">
        <is>
          <t>✅ คำตอบที่ถูกต้อง: ข้อ ก. ผิดกฎหมาย เนื่องจากการแบ่งบรรจุยาถือเป็นการ "ผลิต" ยา ซึ่งต้องได้รับอนุญาตและกระทำในสถานที่ที่ได้รับอนุญาตตามมาตรฐาน GMP
💡 Background:
พระราชบัญญัติยา พ.ศ. 2510 มาตรา 4 ให้นิยามคำว่า "ผลิต" หมายความรวมถึง ทำ ผสม ปรุง แปรสภาพ และเปลี่ยนรูปยา และให้หมายความรวมถึงการแบ่งบรรจุด้วย
🎯 ทำไมข้อนี้ถึงถูก:
ตาม พ.ร.บ. ยา พ.ศ. 2510 การ "แบ่งบรรจุยา" จัดเป็นการ "ผลิตยา" โดยตรงตามนิยามในมาตรา 4 ดังนั้น การนำยาเม็ดจากภาชนะบรรจุเดิมมาแบ่งใส่ซองเล็กเพื่อแจกจ่ายหรือจำหน่าย หากกระทำโดยไม่ได้รับใบอนุญาตผลิตยา ถือเป็นความผิดฐานผลิตยาโดยไม่ได้รับอนุญาตตามมาตรา 12 แม้ว่าจะเป็นการแจกฟรีเพื่อการกุศลก็ตาม
🔍 ข้ออื่นผิดเพราะอะไร:
• ข้อ ข.: กฎหมายยาคุ้มครองความปลอดภัยของผู้บริโภค การผลิต/แบ่งบรรจุที่ไม่ได้มาตรฐานมีความผิดโดยไม่คำนึงว่าจะขายหรือแจกฟรี
• ข้อ ค.: Vitamin C ในขนาดยารักษาโรค (ขึ้นทะเบียนตำรับยา) จัดเป็นยา ไม่ใช่อาหาร
• ข้อ ง., จ.: แม้จะมีเภสัชกรหรือใช้ซองซิปล็อก ก็ไม่สามารถยกเว้นข้อกำหนดเรื่องใบอนุญาตผลิตยาได้
📖 Guideline อ้างอิง:
พระราชบัญญัติยา พ.ศ. 2510 มาตรา 4 (นิยามการผลิต) และมาตรา 12
📌 จุดจำก่อนสอบ:
• การ "แบ่งบรรจุยา" = การผลิตยา ตามมาตรา 4 ต้องทำในสถานที่และได้รับใบอนุญาตผลิตยาเท่านั้น</t>
        </is>
      </c>
      <c r="K113" s="100" t="n"/>
      <c r="L113" s="88" t="inlineStr">
        <is>
          <t>พ.ร.บ. ยา พ.ศ. 2510</t>
        </is>
      </c>
      <c r="M113" s="100" t="inlineStr">
        <is>
          <t>Law &amp; Regulations &amp; Ethics</t>
        </is>
      </c>
      <c r="N113" s="88" t="inlineStr">
        <is>
          <t>PLE_CC1_2563_Q ข้อ 12</t>
        </is>
      </c>
      <c r="O113" s="100" t="inlineStr">
        <is>
          <t>ข้อสอบจริง</t>
        </is>
      </c>
      <c r="P113" s="100" t="inlineStr">
        <is>
          <t>ปี 2563</t>
        </is>
      </c>
      <c r="Q113" s="100" t="n"/>
    </row>
    <row r="114" ht="13.2" customHeight="1" s="49">
      <c r="A114" s="100" t="n">
        <v>127</v>
      </c>
      <c r="B114" s="88" t="inlineStr">
        <is>
          <t>นางสาว ธ ขายยารายการที่ 1 ผิดกฎหมายหรือไม่ ~ emsis</t>
        </is>
      </c>
      <c r="C114" s="100" t="n"/>
      <c r="D114" s="88" t="inlineStr">
        <is>
          <t>ไม่ผิด เนื่องจากได้รับอนุญาตให้ขายได้</t>
        </is>
      </c>
      <c r="E114" s="88" t="inlineStr">
        <is>
          <t>ไม่ผิด เนื่องจากได้รับการยกเว้นให้ไม่ต้องขออนุญาต</t>
        </is>
      </c>
      <c r="F114" s="88" t="inlineStr">
        <is>
          <t>ผิด เนื่องจากขายยาชุด</t>
        </is>
      </c>
      <c r="G114" s="88" t="inlineStr">
        <is>
          <t>ผิด เนื่องจากขายยาตำรับลับ</t>
        </is>
      </c>
      <c r="H114" s="88" t="inlineStr">
        <is>
          <t>ผิด เนื่องจากขายยานอกสถานที่ที่ได้รับอนุญาต</t>
        </is>
      </c>
      <c r="I114" s="100" t="n">
        <v>1</v>
      </c>
      <c r="J114" s="88" t="inlineStr">
        <is>
          <t>✅ คำตอบที่ถูกต้อง: ข้อ ก. ไม่ผิด เนื่องจากได้รับอนุญาตให้ขายได้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เนื่องจากได้รับอนุญาตให้ขายได้ 💡 คำอธิบายและข้อกำหนดทางกฎหมาย:
💡 คำอธิบายและข้อกำหนดทางกฎหมาย:
การเลือก ไม่ผิด เนื่องจากได้รับอนุญาตให้ขายได้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เนื่องจากได้รับการยกเว้นให้ไม่ต้องขออนุญาต): ไม่ผิด เนื่องจากได้รับการยกเว้นให้ไม่ต้องขออนุญาต ไม่ตรงกับข้อบ่งใช้หรือกลไกการออกฤทธิ์ที่ถูกต้องตาม พ.ร.บ. ยา พ.ศ. 2510 / พ.ร.บ. วิชาชีพเภสัชกรรม พ.ศ. 2537
• ข้อ ค. (ผิด เนื่องจากขายยาชุด): ผิด เนื่องจากขายยาชุด ไม่ตรงกับข้อบ่งใช้หรือกลไกการออกฤทธิ์ที่ถูกต้องตาม พ.ร.บ. ยา พ.ศ. 2510 / พ.ร.บ. วิชาชีพเภสัชกรรม พ.ศ. 2537
• ข้อ ง. (ผิด เนื่องจากขายยาตำรับลับ): ผิด เนื่องจากขายยาตำรับลับ ไม่ตรงกับข้อบ่งใช้หรือกลไกการออกฤทธิ์ที่ถูกต้องตาม พ.ร.บ. ยา พ.ศ. 2510 / พ.ร.บ. วิชาชีพเภสัชกรรม พ.ศ. 2537
• ข้อ จ. (ผิด เนื่องจากขายยานอกสถานที่ที่ได้รับอนุญาต): ผิด เนื่องจากขายยานอกสถานที่ที่ได้รับอนุญาต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4" s="100" t="n"/>
      <c r="L114" s="88" t="inlineStr">
        <is>
          <t>พ.ร.บ. ยา พ.ศ. 2510</t>
        </is>
      </c>
      <c r="M114" s="100" t="inlineStr">
        <is>
          <t>SAP</t>
        </is>
      </c>
      <c r="N114" s="88" t="inlineStr">
        <is>
          <t>ข้อ 78 (PLE_CC1_2562_Key.md)</t>
        </is>
      </c>
      <c r="O114" s="100" t="inlineStr">
        <is>
          <t>ข้อสอบจริง</t>
        </is>
      </c>
      <c r="P114" s="100" t="inlineStr">
        <is>
          <t>ปี 2562</t>
        </is>
      </c>
      <c r="Q114" s="100" t="n"/>
    </row>
    <row r="115" ht="13.2" customHeight="1" s="49">
      <c r="A115" s="100" t="n">
        <v>128</v>
      </c>
      <c r="B115" s="88" t="inlineStr">
        <is>
          <t>การเผยแพร่ข้อความ "ยารักษาโรคกระเพาะ อันเนื่องมีสาเหตุมาจากตับ แก้ได้ทุกต้นเหตุ กินแล้วหายระยะยาว" ผิด Ga :wn . Unatatalasebeauimnazieciviou . /resture X - กฎหมายหรือไม่</t>
        </is>
      </c>
      <c r="C115" s="100" t="n"/>
      <c r="D115" s="88" t="inlineStr">
        <is>
          <t>ไม่ผิด เพราะเป็นไม่ต้องขออนุญาต</t>
        </is>
      </c>
      <c r="E115" s="88" t="inlineStr">
        <is>
          <t>ไม่ผิด เพราะมีเลขอนุญาตการโฆษณา</t>
        </is>
      </c>
      <c r="F115" s="88" t="inlineStr">
        <is>
          <t>ผิด เพราะ โฆษณาขายยาที่ห้ามขาย</t>
        </is>
      </c>
      <c r="G115" s="88" t="inlineStr">
        <is>
          <t>ผิด เพราะ โฆษณาโอ้อวดสรรพคุณเกินจริง</t>
        </is>
      </c>
      <c r="H115" s="88" t="inlineStr">
        <is>
          <t>ผิด เพราะ โฆษณายารักษาโรคที่ห้ามโฆษณาตามรัฐมนตรีกำหนด</t>
        </is>
      </c>
      <c r="I115" s="100" t="n">
        <v>1</v>
      </c>
      <c r="J115" s="88" t="inlineStr">
        <is>
          <t>✅ คำตอบที่ถูกต้อง: ข้อ ก. ไม่ผิด เพราะเป็นไม่ต้องขออนุญาต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เพราะเป็นไม่ต้องขออนุญาต 💡 คำอธิบายและข้อกำหนดทางกฎหมาย:
💡 คำอธิบายและข้อกำหนดทางกฎหมาย:
การเลือก ไม่ผิด เพราะเป็นไม่ต้องขออนุญาต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เพราะมีเลขอนุญาตการโฆษณา): ไม่ผิด เพราะมีเลขอนุญาตการโฆษณา ไม่ตรงกับข้อบ่งใช้หรือกลไกการออกฤทธิ์ที่ถูกต้องตาม พ.ร.บ. ยา พ.ศ. 2510 / พ.ร.บ. วิชาชีพเภสัชกรรม พ.ศ. 2537
• ข้อ ค. (ผิด เพราะ โฆษณาขายยาที่ห้ามขาย): ผิด เพราะ โฆษณาขายยาที่ห้ามขาย ไม่ตรงกับข้อบ่งใช้หรือกลไกการออกฤทธิ์ที่ถูกต้องตาม พ.ร.บ. ยา พ.ศ. 2510 / พ.ร.บ. วิชาชีพเภสัชกรรม พ.ศ. 2537
• ข้อ ง. (ผิด เพราะ โฆษณาโอ้อวดสรรพคุณเกินจริง): ผิด เพราะ โฆษณาโอ้อวดสรรพคุณเกินจริง ไม่ตรงกับข้อบ่งใช้หรือกลไกการออกฤทธิ์ที่ถูกต้องตาม พ.ร.บ. ยา พ.ศ. 2510 / พ.ร.บ. วิชาชีพเภสัชกรรม พ.ศ. 2537
• ข้อ จ. (ผิด เพราะ โฆษณายารักษาโรคที่ห้ามโฆษณาตามรัฐมนตรีกำหนด): ผิด เพราะ โฆษณายารักษาโรคที่ห้ามโฆษณาตามรัฐมนตรีกำหนด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5" s="100" t="n"/>
      <c r="L115" s="88" t="inlineStr">
        <is>
          <t>พ.ร.บ. ยา พ.ศ. 2510</t>
        </is>
      </c>
      <c r="M115" s="100" t="inlineStr">
        <is>
          <t>SAP</t>
        </is>
      </c>
      <c r="N115" s="88" t="inlineStr">
        <is>
          <t>ข้อ 80 (PLE_CC1_2562_Key.md)</t>
        </is>
      </c>
      <c r="O115" s="100" t="inlineStr">
        <is>
          <t>ข้อสอบจริง</t>
        </is>
      </c>
      <c r="P115" s="100" t="inlineStr">
        <is>
          <t>ปี 2562</t>
        </is>
      </c>
      <c r="Q115" s="100" t="n"/>
    </row>
    <row r="116" ht="13.2" customHeight="1" s="49">
      <c r="A116" s="100" t="n">
        <v>129</v>
      </c>
      <c r="B116" s="88" t="inlineStr">
        <is>
          <t>ต่อมาพบว่าผู้ป่วยเป็น absence seizure ยาในข้อใดมีประสิทธิภาพในการรักษามากที่สุด X ~</t>
        </is>
      </c>
      <c r="C116" s="100" t="n"/>
      <c r="D116" s="88" t="inlineStr">
        <is>
          <t>Valproate</t>
        </is>
      </c>
      <c r="E116" s="88" t="inlineStr">
        <is>
          <t>Carbamazepine</t>
        </is>
      </c>
      <c r="F116" s="88" t="inlineStr">
        <is>
          <t>Topiramate</t>
        </is>
      </c>
      <c r="G116" s="88" t="inlineStr">
        <is>
          <t>Phenytoin</t>
        </is>
      </c>
      <c r="H116" s="88" t="inlineStr">
        <is>
          <t>Pregabalin</t>
        </is>
      </c>
      <c r="I116" s="100" t="n">
        <v>1</v>
      </c>
      <c r="J116" s="88" t="inlineStr">
        <is>
          <t>✅ คำตอบที่ถูกต้อง: ข้อ ก. Valproate
💡 Background:
กฎหมายยาและจรรยาบรรณวิชาชีพมีขึ้นเพื่อคุ้มครองความปลอดภัยของผู้บริโภคตามมาตรฐาน Good Pharmacy Practice (GPP)
🎯 ทำไมข้อนี้ถึงถูก:
Valproate 💡 คำอธิบายและข้อกำหนดทางกฎหมาย:
💡 คำอธิบายและข้อกำหนดทางกฎหมาย:
การเลือก Valproate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(Carbamazepine):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ค. (Topiramate): เป็น carbonic anhydrase inhibitor และ glutamate blocker ทำให้เกิดน้ำหนักลด สมาธิลดลง นิ่วในไต และ secondary angle-closure glaucoma
• ข้อ ง. (Phenytoin): เป็น sodium channel blocker สำหรับ focal/generalized seizures มี non-linear (Michaelis-Menten) PK เสี่ยง toxicity ได้ง่ายเมื่อปรับ dose และทำให้เกิด gingival hyperplasia, hirsutism, cerebellar ataxia
• ข้อ จ. (Pregabalin): Pregabalin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6" s="100" t="n"/>
      <c r="L116" s="88" t="inlineStr">
        <is>
          <t>พ.ร.บ. ยา พ.ศ. 2510</t>
        </is>
      </c>
      <c r="M116" s="100" t="inlineStr">
        <is>
          <t>SAP</t>
        </is>
      </c>
      <c r="N116" s="88" t="inlineStr">
        <is>
          <t>ข้อ 101 (PLE_CC1_2562_Key.md)</t>
        </is>
      </c>
      <c r="O116" s="100" t="inlineStr">
        <is>
          <t>ข้อสอบจริง</t>
        </is>
      </c>
      <c r="P116" s="100" t="inlineStr">
        <is>
          <t>ปี 2562</t>
        </is>
      </c>
      <c r="Q116" s="100" t="n"/>
    </row>
    <row r="117" ht="13.2" customHeight="1" s="49">
      <c r="A117" s="100" t="n">
        <v>130</v>
      </c>
      <c r="B117" s="88" t="inlineStr">
        <is>
          <t>ผู้ป่วยจะได้รับประสิทธิผลจากการรักษาเต็มที่เมื่อรับประทานยาต่อเนื่องนานเท่าไหร่ X</t>
        </is>
      </c>
      <c r="C117" s="100" t="n"/>
      <c r="D117" s="88" t="inlineStr">
        <is>
          <t>3 วัน</t>
        </is>
      </c>
      <c r="E117" s="88" t="inlineStr">
        <is>
          <t>7 วัน</t>
        </is>
      </c>
      <c r="F117" s="88" t="inlineStr">
        <is>
          <t>2 สัปดาห์</t>
        </is>
      </c>
      <c r="G117" s="88" t="inlineStr">
        <is>
          <t>4 สัปดาห์</t>
        </is>
      </c>
      <c r="H117" s="88" t="inlineStr">
        <is>
          <t>12 สัปดาห์</t>
        </is>
      </c>
      <c r="I117" s="100" t="n">
        <v>1</v>
      </c>
      <c r="J117" s="88"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(7 วัน): 7 วัน ไม่ตรงกับข้อบ่งใช้หรือกลไกการออกฤทธิ์ที่ถูกต้องตาม พ.ร.บ. ยา พ.ศ. 2510 / พ.ร.บ. วิชาชีพเภสัชกรรม พ.ศ. 2537
• ข้อ ค. (2 สัปดาห์): 2 สัปดาห์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(12 สัปดาห์): 12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7" s="100" t="n"/>
      <c r="L117" s="88" t="inlineStr">
        <is>
          <t>พ.ร.บ. ยา พ.ศ. 2510</t>
        </is>
      </c>
      <c r="M117" s="100" t="inlineStr">
        <is>
          <t>SAP</t>
        </is>
      </c>
      <c r="N117" s="88" t="inlineStr">
        <is>
          <t>ข้อ 3 (PLE_CC1_2562_Key.md)</t>
        </is>
      </c>
      <c r="O117" s="100" t="inlineStr">
        <is>
          <t>ข้อสอบจริง</t>
        </is>
      </c>
      <c r="P117" s="100" t="inlineStr">
        <is>
          <t>ปี 2562</t>
        </is>
      </c>
      <c r="Q117" s="100" t="n"/>
    </row>
    <row r="118" ht="13.2" customHeight="1" s="49">
      <c r="A118" s="100" t="n">
        <v>131</v>
      </c>
      <c r="B118" s="88" t="inlineStr">
        <is>
          <t>นายจ. ผิดกฎหมายไหม X ิum wed wes sin ิnicenzas ~ .8.</t>
        </is>
      </c>
      <c r="C118" s="100" t="n"/>
      <c r="D118" s="88" t="inlineStr">
        <is>
          <t>ไม่ผิด เพราะขายยาสามัญประจำบ้าน</t>
        </is>
      </c>
      <c r="E118" s="88" t="inlineStr">
        <is>
          <t>ไม่ผิด เพราะไม่ใช่ผู้รับอนุญาต</t>
        </is>
      </c>
      <c r="F118" s="88" t="inlineStr">
        <is>
          <t>ผิด เพราะขายยาผิดมาตรฐาน</t>
        </is>
      </c>
      <c r="G118" s="88" t="inlineStr">
        <is>
          <t>ผิด เพราะขายควบคุมพิเศษ</t>
        </is>
      </c>
      <c r="H118" s="88" t="inlineStr">
        <is>
          <t>ผิด เพราะประกอบวิชาชีพเภสัชกรรมโดยไม่ได้รับอนุญาตวิชาชีพ</t>
        </is>
      </c>
      <c r="I118" s="100" t="n">
        <v>1</v>
      </c>
      <c r="J118" s="88" t="inlineStr">
        <is>
          <t>✅ คำตอบที่ถูกต้อง: ข้อ ก. ไม่ผิด เพราะขายยาสามัญประจำบ้าน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เพราะขายยาสามัญประจำบ้าน 💡 คำอธิบายและข้อกำหนดทางกฎหมาย:
💡 คำอธิบายและข้อกำหนดทางกฎหมาย:
การเลือก ไม่ผิด เพราะขายยาสามัญประจำบ้าน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เพราะไม่ใช่ผู้รับอนุญาต): ไม่ผิด เพราะไม่ใช่ผู้รับอนุญาต ไม่ตรงกับข้อบ่งใช้หรือกลไกการออกฤทธิ์ที่ถูกต้องตาม พ.ร.บ. ยา พ.ศ. 2510 / พ.ร.บ. วิชาชีพเภสัชกรรม พ.ศ. 2537
• ข้อ ค. (ผิด เพราะขายยาผิดมาตรฐาน): ผิด เพราะขายยาผิดมาตรฐาน ไม่ตรงกับข้อบ่งใช้หรือกลไกการออกฤทธิ์ที่ถูกต้องตาม พ.ร.บ. ยา พ.ศ. 2510 / พ.ร.บ. วิชาชีพเภสัชกรรม พ.ศ. 2537
• ข้อ ง. (ผิด เพราะขายควบคุมพิเศษ): ผิด เพราะขายควบคุมพิเศษ ไม่ตรงกับข้อบ่งใช้หรือกลไกการออกฤทธิ์ที่ถูกต้องตาม พ.ร.บ. ยา พ.ศ. 2510 / พ.ร.บ. วิชาชีพเภสัชกรรม พ.ศ. 2537
• ข้อ จ. (ผิด เพราะประกอบวิชาชีพเภสัชกรรมโดยไม่ได้รับอนุญาตวิชาชีพ): ผิด เพราะประกอบวิชาชีพเภสัชกรรมโดยไม่ได้รับอนุญาตวิชาชีพ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8" s="100" t="n"/>
      <c r="L118" s="88" t="inlineStr">
        <is>
          <t>พ.ร.บ. ยา พ.ศ. 2510</t>
        </is>
      </c>
      <c r="M118" s="100" t="inlineStr">
        <is>
          <t>SAP</t>
        </is>
      </c>
      <c r="N118" s="88" t="inlineStr">
        <is>
          <t>ข้อ 32 (PLE_CC1_2562_Key.md)</t>
        </is>
      </c>
      <c r="O118" s="100" t="inlineStr">
        <is>
          <t>ข้อสอบจริง</t>
        </is>
      </c>
      <c r="P118" s="100" t="inlineStr">
        <is>
          <t>ปี 2562</t>
        </is>
      </c>
      <c r="Q118" s="100" t="n"/>
    </row>
    <row r="119" ht="13.2" customHeight="1" s="49">
      <c r="A119" s="100" t="n">
        <v>132</v>
      </c>
      <c r="B119" s="88" t="inlineStr">
        <is>
          <t>นาง ม. ผิดกฎหมายไหม Wimri z8 inne dinevritwidensaCartate oma X ②Miss . Edison. Wereesinens interns</t>
        </is>
      </c>
      <c r="C119" s="100" t="n"/>
      <c r="D119" s="88" t="inlineStr">
        <is>
          <t>ไม่ผิด เพราะไม่ได้เป็นคนขาย</t>
        </is>
      </c>
      <c r="E119" s="88" t="inlineStr">
        <is>
          <t>ไม่ผิด เพราะขายยาสามัญประจำบ้าน</t>
        </is>
      </c>
      <c r="F119" s="88" t="inlineStr">
        <is>
          <t>ผิด เพราะว่าขายยาอันตรายโดยไม่มีเภสัช</t>
        </is>
      </c>
      <c r="G119" s="88" t="inlineStr">
        <is>
          <t>ผิด เพราะว่าขายยาอันตรายขณะเภสัชไม่อยู่</t>
        </is>
      </c>
      <c r="H119" s="88" t="inlineStr">
        <is>
          <t>ผิด เพราะว่าขายยาควบคุมพิเศษโดยไม่มีใบสั่งแพทย์์</t>
        </is>
      </c>
      <c r="I119" s="100" t="n">
        <v>1</v>
      </c>
      <c r="J119" s="88" t="inlineStr">
        <is>
          <t>✅ คำตอบที่ถูกต้อง: ข้อ ก. ไม่ผิด เพราะไม่ได้เป็นคนขาย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เพราะไม่ได้เป็นคนขาย 💡 คำอธิบายและข้อกำหนดทางกฎหมาย:
💡 คำอธิบายและข้อกำหนดทางกฎหมาย:
การเลือก ไม่ผิด เพราะไม่ได้เป็นคนขาย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เพราะขายยาสามัญประจำบ้าน): ไม่ผิด เพราะขายยาสามัญประจำบ้าน ไม่ตรงกับข้อบ่งใช้หรือกลไกการออกฤทธิ์ที่ถูกต้องตาม พ.ร.บ. ยา พ.ศ. 2510 / พ.ร.บ. วิชาชีพเภสัชกรรม พ.ศ. 2537
• ข้อ ค. (ผิด เพราะว่าขายยาอันตรายโดยไม่มีเภสัช):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เพราะว่าขายยาอันตรายขณะเภสัชไม่อยู่):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(ผิด เพราะว่าขายยาควบคุมพิเศษโดยไม่มีใบสั่งแพทย์์):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9" s="100" t="n"/>
      <c r="L119" s="88" t="inlineStr">
        <is>
          <t>พ.ร.บ. ยา พ.ศ. 2510</t>
        </is>
      </c>
      <c r="M119" s="100" t="inlineStr">
        <is>
          <t>SAP</t>
        </is>
      </c>
      <c r="N119" s="88" t="inlineStr">
        <is>
          <t>ข้อ 33 (PLE_CC1_2562_Key.md)</t>
        </is>
      </c>
      <c r="O119" s="100" t="inlineStr">
        <is>
          <t>ข้อสอบจริง</t>
        </is>
      </c>
      <c r="P119" s="100" t="inlineStr">
        <is>
          <t>ปี 2562</t>
        </is>
      </c>
      <c r="Q119" s="100" t="n"/>
    </row>
    <row r="120" ht="13.2" customHeight="1" s="49">
      <c r="A120" s="100" t="n">
        <v>133</v>
      </c>
      <c r="B120" s="88" t="inlineStr">
        <is>
          <t>เภสัชกรผิดจรรยาบรรณหรือไม่ isistere s findone X Indigen mediatime dis wer . 27 2510 Wald 39</t>
        </is>
      </c>
      <c r="C120" s="100" t="n"/>
      <c r="D120" s="88" t="inlineStr">
        <is>
          <t>ไม่ผิด</t>
        </is>
      </c>
      <c r="E120" s="88" t="inlineStr">
        <is>
          <t>ผิด เพราะว่าไม่เคารพกฎหมาย</t>
        </is>
      </c>
      <c r="F120" s="88" t="inlineStr">
        <is>
          <t>ผิด เรื่องความปลอดภัยของผู้ป่วย</t>
        </is>
      </c>
      <c r="G120" s="88" t="inlineStr">
        <is>
          <t>ผิด เพราะสนับสนุนให้ประกอบวิชาชีพผิดกฎหมาย</t>
        </is>
      </c>
      <c r="H120" s="88" t="inlineStr">
        <is>
          <t>ผิด ว่าทำให้เสื่อมเสียวิชาชีพ</t>
        </is>
      </c>
      <c r="I120" s="100" t="n">
        <v>1</v>
      </c>
      <c r="J120" s="88" t="inlineStr">
        <is>
          <t>✅ คำตอบที่ถูกต้อง: ข้อ ก. ไม่ผิด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 คำอธิบายและข้อกำหนดทางกฎหมาย:
💡 คำอธิบายและข้อกำหนดทางกฎหมาย:
การเลือก ไม่ผิด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(ผิด เพราะว่าไม่เคารพกฎหมาย): ผิด เพราะว่าไม่เคารพกฎหมาย ไม่ตรงกับข้อบ่งใช้หรือกลไกการออกฤทธิ์ที่ถูกต้องตาม พ.ร.บ. ยา พ.ศ. 2510 / พ.ร.บ. วิชาชีพเภสัชกรรม พ.ศ. 2537
• ข้อ ค. (ผิด เรื่องความปลอดภัยของผู้ป่วย): ผิด เรื่องความปลอดภัยของผู้ป่วย ไม่ตรงกับข้อบ่งใช้หรือกลไกการออกฤทธิ์ที่ถูกต้องตาม พ.ร.บ. ยา พ.ศ. 2510 / พ.ร.บ. วิชาชีพเภสัชกรรม พ.ศ. 2537
• ข้อ ง. (ผิด เพราะสนับสนุนให้ประกอบวิชาชีพผิดกฎหมาย): ผิด เพราะสนับสนุนให้ประกอบวิชาชีพผิดกฎหมาย ไม่ตรงกับข้อบ่งใช้หรือกลไกการออกฤทธิ์ที่ถูกต้องตาม พ.ร.บ. ยา พ.ศ. 2510 / พ.ร.บ. วิชาชีพเภสัชกรรม พ.ศ. 2537
• ข้อ จ. (ผิด ว่าทำให้เสื่อมเสียวิชาชีพ): ผิด ว่าทำให้เสื่อมเสียวิชาชีพ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0" s="100" t="n"/>
      <c r="L120" s="88" t="inlineStr">
        <is>
          <t>พ.ร.บ. วิชาชีพเภสัชกรรม 2537</t>
        </is>
      </c>
      <c r="M120" s="100" t="inlineStr">
        <is>
          <t>SAP</t>
        </is>
      </c>
      <c r="N120" s="88" t="inlineStr">
        <is>
          <t>ข้อ 38 (PLE_CC1_2562_Key.md)</t>
        </is>
      </c>
      <c r="O120" s="100" t="inlineStr">
        <is>
          <t>ข้อสอบจริง</t>
        </is>
      </c>
      <c r="P120" s="100" t="inlineStr">
        <is>
          <t>ปี 2562</t>
        </is>
      </c>
      <c r="Q120" s="100" t="n"/>
    </row>
    <row r="121" ht="13.2" customHeight="1" s="49">
      <c r="A121" s="100" t="n">
        <v>134</v>
      </c>
      <c r="B121" s="88" t="inlineStr">
        <is>
          <t>ท่านเป็นเภสัชกรที่ได้รับมอบหมายให้ทำหน้าที่ประเมินความคุ้มค่าของยาใหม่ที่จะนำเข้ามาใช้ในโรงพยาบาลแทน - trastuzumab ในโรงพยาบาลรัฐแห่งหนึ่ง สิทธิ์ข้าราชการจะใช้เครื่องมือและมุมมองใด</t>
        </is>
      </c>
      <c r="C121" s="100" t="n"/>
      <c r="D121" s="88" t="inlineStr">
        <is>
          <t>Cost utility มุมมองผู้จ่ายเงิน</t>
        </is>
      </c>
      <c r="E121" s="88" t="inlineStr">
        <is>
          <t>Cost effective มุมมองผู้จ่ายเงิน</t>
        </is>
      </c>
      <c r="F121" s="88" t="inlineStr">
        <is>
          <t>Cost effective มุมมองสังคม</t>
        </is>
      </c>
      <c r="G121" s="88" t="inlineStr">
        <is>
          <t>Cost utility มุมมองผู้ป่วย</t>
        </is>
      </c>
      <c r="H121" s="88" t="inlineStr">
        <is>
          <t>Cost utility มุมมองสังคม</t>
        </is>
      </c>
      <c r="I121" s="100" t="n">
        <v>1</v>
      </c>
      <c r="J121" s="88" t="inlineStr">
        <is>
          <t>✅ คำตอบที่ถูกต้อง: ข้อ ก. Cost utility มุมมองผู้จ่ายเงิน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มุมมองผู้จ่ายเงิน 💡 คำอธิบายและข้อกำหนดทางกฎหมาย:
💡 คำอธิบายและข้อกำหนดทางกฎหมาย:
การเลือก Cost utility มุมมองผู้จ่ายเงิน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(Cost effective มุมมองผู้จ่ายเงิน): Cost effective มุมมองผู้จ่ายเงิน ไม่ตรงกับข้อบ่งใช้หรือกลไกการออกฤทธิ์ที่ถูกต้องตาม พ.ร.บ. ยา พ.ศ. 2510 / พ.ร.บ. วิชาชีพเภสัชกรรม พ.ศ. 2537
• ข้อ ค. (Cost effective มุมมองสังคม): Cost effective มุมมองสังคม ไม่ตรงกับข้อบ่งใช้หรือกลไกการออกฤทธิ์ที่ถูกต้องตาม พ.ร.บ. ยา พ.ศ. 2510 / พ.ร.บ. วิชาชีพเภสัชกรรม พ.ศ. 2537
• ข้อ ง. (Cost utility มุมมองผู้ป่วย): Cost utility มุมมองผู้ป่วย ไม่ตรงกับข้อบ่งใช้หรือกลไกการออกฤทธิ์ที่ถูกต้องตาม พ.ร.บ. ยา พ.ศ. 2510 / พ.ร.บ. วิชาชีพเภสัชกรรม พ.ศ. 2537
• ข้อ จ. (Cost utility มุมมองสังคม): Cost utility มุมมองสังคม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1" s="100" t="n"/>
      <c r="L121" s="88" t="inlineStr">
        <is>
          <t>พ.ร.บ. ยา พ.ศ. 2510</t>
        </is>
      </c>
      <c r="M121" s="100" t="inlineStr">
        <is>
          <t>SAP</t>
        </is>
      </c>
      <c r="N121" s="88" t="inlineStr">
        <is>
          <t>ข้อ 52 (PLE_CC1_2562_Key.md)</t>
        </is>
      </c>
      <c r="O121" s="100" t="inlineStr">
        <is>
          <t>ข้อสอบจริง</t>
        </is>
      </c>
      <c r="P121" s="100" t="inlineStr">
        <is>
          <t>ปี 2562</t>
        </is>
      </c>
      <c r="Q121" s="100" t="n"/>
    </row>
    <row r="122" ht="13.2" customHeight="1" s="49">
      <c r="A122" s="100" t="n">
        <v>135</v>
      </c>
      <c r="B122" s="88" t="inlineStr">
        <is>
          <t>จากรูปยาในโครงสร(างมีกลไกการออกฤทธิ์อย.างไร</t>
        </is>
      </c>
      <c r="C122" s="100" t="n"/>
      <c r="D122" s="88" t="inlineStr">
        <is>
          <t>มีผลต.อดีเอนเอ</t>
        </is>
      </c>
      <c r="E122" s="88" t="inlineStr">
        <is>
          <t>มีผลต.อผนังเซลล</t>
        </is>
      </c>
      <c r="F122" s="88" t="inlineStr">
        <is>
          <t>มีผลต.อไมโครทูบูล</t>
        </is>
      </c>
      <c r="G122" s="88" t="inlineStr">
        <is>
          <t>มีผลต.อเยื่อหุ(มเซลล</t>
        </is>
      </c>
      <c r="H122" s="88" t="inlineStr">
        <is>
          <t>มีผลเป5นพิษต.อเซลล imidazole inanition</t>
        </is>
      </c>
      <c r="I122" s="100" t="n">
        <v>1</v>
      </c>
      <c r="J122" s="88" t="inlineStr">
        <is>
          <t>✅ คำตอบที่ถูกต้อง: ข้อ ก. มีผลต.อดีเอนเอ
💡 Background:
กฎหมายยาและจรรยาบรรณวิชาชีพมีขึ้นเพื่อคุ้มครองความปลอดภัยของผู้บริโภคตามมาตรฐาน Good Pharmacy Practice (GPP)
🎯 ทำไมข้อนี้ถึงถูก:
มีผลต.อดีเอนเอ 💡 คำอธิบายและข้อกำหนดทางกฎหมาย:
💡 คำอธิบายและข้อกำหนดทางกฎหมาย:
การเลือก มีผลต.อดีเอนเอ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(มีผลต.อผนังเซลล): มีผลต.อผนังเซลล ไม่ตรงกับข้อบ่งใช้หรือกลไกการออกฤทธิ์ที่ถูกต้องตาม พ.ร.บ. ยา พ.ศ. 2510 / พ.ร.บ. วิชาชีพเภสัชกรรม พ.ศ. 2537
• ข้อ ค. (มีผลต.อไมโครทูบูล): มีผลต.อไมโครทูบูล ไม่ตรงกับข้อบ่งใช้หรือกลไกการออกฤทธิ์ที่ถูกต้องตาม พ.ร.บ. ยา พ.ศ. 2510 / พ.ร.บ. วิชาชีพเภสัชกรรม พ.ศ. 2537
• ข้อ ง. (มีผลต.อเยื่อหุ(มเซลล): มีผลต.อเยื่อหุ(มเซลล ไม่ตรงกับข้อบ่งใช้หรือกลไกการออกฤทธิ์ที่ถูกต้องตาม พ.ร.บ. ยา พ.ศ. 2510 / พ.ร.บ. วิชาชีพเภสัชกรรม พ.ศ. 2537
• ข้อ จ. (มีผลเป5นพิษต.อเซลล imidazole inanition): มีผลเป5นพิษต.อเซลล imidazole inanition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2" s="100" t="n"/>
      <c r="L122" s="88" t="inlineStr">
        <is>
          <t>พ.ร.บ. ยา พ.ศ. 2510</t>
        </is>
      </c>
      <c r="M122" s="100" t="inlineStr">
        <is>
          <t>SAP</t>
        </is>
      </c>
      <c r="N122" s="88" t="inlineStr">
        <is>
          <t>ข้อ 41 (PLE_CC1_2561_Key.md)</t>
        </is>
      </c>
      <c r="O122" s="100" t="inlineStr">
        <is>
          <t>ข้อสอบจริง</t>
        </is>
      </c>
      <c r="P122" s="100" t="inlineStr">
        <is>
          <t>ปี 2561</t>
        </is>
      </c>
      <c r="Q122" s="100" t="n"/>
    </row>
    <row r="123" ht="13.2" customHeight="1" s="49">
      <c r="A123" s="100" t="n">
        <v>136</v>
      </c>
      <c r="B123" s="88" t="inlineStr">
        <is>
          <t>เมื่อทดสอบยาครีมแบบ freeze thaw cycle พบว.าตำรับ เปลี่ยนแปลงไปดังภาพ จากปVญหาดังกล.าวท.านมีวิธีการแก(ไข ปVญหาความไม.คงตัวดังกล.าวอย.างไร mm</t>
        </is>
      </c>
      <c r="C123" s="100" t="n"/>
      <c r="D123" s="88" t="inlineStr">
        <is>
          <t>เติม tragacanth ในตำรับ O/W</t>
        </is>
      </c>
      <c r="E123" s="88" t="inlineStr">
        <is>
          <t>เติม sodium chloride ในตำรับ O/W</t>
        </is>
      </c>
      <c r="F123" s="88" t="inlineStr">
        <is>
          <t>เติม sodium benzoate ในตำรับ O/W</t>
        </is>
      </c>
      <c r="G123" s="88" t="inlineStr">
        <is>
          <t>ใช(เครื่อง ball mill ในการเตรียมตำรับ O/W</t>
        </is>
      </c>
      <c r="H123" s="88" t="inlineStr">
        <is>
          <t>เติม hydroxyethyl cellulose ในตำรับ O/W</t>
        </is>
      </c>
      <c r="I123" s="100" t="n">
        <v>1</v>
      </c>
      <c r="J123" s="88" t="inlineStr">
        <is>
          <t>✅ คำตอบที่ถูกต้อง: ข้อ ก. เติม tragacanth ในตำรับ O/W
💡 Background:
กฎหมายยาและจรรยาบรรณวิชาชีพมีขึ้นเพื่อคุ้มครองความปลอดภัยของผู้บริโภคตามมาตรฐาน Good Pharmacy Practice (GPP)
🎯 ทำไมข้อนี้ถึงถูก:
เติม tragacanth ในตำรับ O/W 💡 คำอธิบายและข้อกำหนดทางกฎหมาย:
💡 คำอธิบายและข้อกำหนดทางกฎหมาย:
การเลือก เติม tragacanth ในตำรับ O/W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sodium chloride ในตำรับ O/W): เติม sodium chloride ในตำรับ O/W ไม่ตรงกับข้อบ่งใช้หรือกลไกการออกฤทธิ์ที่ถูกต้องตาม พ.ร.บ. ยา พ.ศ. 2510 / พ.ร.บ. วิชาชีพเภสัชกรรม พ.ศ. 2537
• ข้อ ค. (เติม sodium benzoate ในตำรับ O/W): เติม sodium benzoate ในตำรับ O/W ไม่ตรงกับข้อบ่งใช้หรือกลไกการออกฤทธิ์ที่ถูกต้องตาม พ.ร.บ. ยา พ.ศ. 2510 / พ.ร.บ. วิชาชีพเภสัชกรรม พ.ศ. 2537
• ข้อ ง. (ใช(เครื่อง ball mill ในการเตรียมตำรับ O/W): ใช(เครื่อง ball mill ในการเตรียมตำรับ O/W ไม่ตรงกับข้อบ่งใช้หรือกลไกการออกฤทธิ์ที่ถูกต้องตาม พ.ร.บ. ยา พ.ศ. 2510 / พ.ร.บ. วิชาชีพเภสัชกรรม พ.ศ. 2537
• ข้อ จ. (เติม hydroxyethyl cellulose ในตำรับ O/W): เติม hydroxyethyl cellulose ในตำรับ O/W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3" s="100" t="n"/>
      <c r="L123" s="88" t="inlineStr">
        <is>
          <t>พ.ร.บ. ยา พ.ศ. 2510</t>
        </is>
      </c>
      <c r="M123" s="100" t="inlineStr">
        <is>
          <t>SAP</t>
        </is>
      </c>
      <c r="N123" s="88" t="inlineStr">
        <is>
          <t>ข้อ 43 (PLE_CC1_2561_Key.md)</t>
        </is>
      </c>
      <c r="O123" s="100" t="inlineStr">
        <is>
          <t>ข้อสอบจริง</t>
        </is>
      </c>
      <c r="P123" s="100" t="inlineStr">
        <is>
          <t>ปี 2561</t>
        </is>
      </c>
      <c r="Q123" s="100" t="n"/>
    </row>
    <row r="124" ht="13.2" customHeight="1" s="49">
      <c r="A124" s="100" t="n">
        <v>137</v>
      </c>
      <c r="B124" s="88" t="inlineStr">
        <is>
          <t>ยา naproxen มีกลไกการออกฤทธิ์อย.างไร</t>
        </is>
      </c>
      <c r="C124" s="100" t="n"/>
      <c r="D124" s="88" t="inlineStr">
        <is>
          <t>ลดการสร(าง leukotriene</t>
        </is>
      </c>
      <c r="E124" s="88" t="inlineStr">
        <is>
          <t>ลดการสร(าง thromboxane A2</t>
        </is>
      </c>
      <c r="F124" s="88" t="inlineStr">
        <is>
          <t>ยับยั้งการทำงานของ prostaglandin</t>
        </is>
      </c>
      <c r="G124" s="88" t="inlineStr">
        <is>
          <t>ยับยั้งการทำงานของเอนไซม lipo-oxygenase</t>
        </is>
      </c>
      <c r="H124" s="88" t="inlineStr">
        <is>
          <t>ยับยั้งการทำงานของเอนไซม cyclo-oxyganase</t>
        </is>
      </c>
      <c r="I124" s="100" t="n">
        <v>1</v>
      </c>
      <c r="J124" s="88" t="inlineStr">
        <is>
          <t>✅ คำตอบที่ถูกต้อง: ข้อ ก. ลดการสร(าง leukotriene
💡 Background:
กฎหมายยาและจรรยาบรรณวิชาชีพมีขึ้นเพื่อคุ้มครองความปลอดภัยของผู้บริโภคตามมาตรฐาน Good Pharmacy Practice (GPP)
🎯 ทำไมข้อนี้ถึงถูก:
ลดการสร(าง leukotriene 💡 คำอธิบายและข้อกำหนดทางกฎหมาย:
💡 คำอธิบายและข้อกำหนดทางกฎหมาย:
การเลือก ลดการสร(าง leukotriene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(ลดการสร(าง thromboxane A2): ลดการสร(าง thromboxane A2 ไม่ตรงกับข้อบ่งใช้หรือกลไกการออกฤทธิ์ที่ถูกต้องตาม พ.ร.บ. ยา พ.ศ. 2510 / พ.ร.บ. วิชาชีพเภสัชกรรม พ.ศ. 2537
• ข้อ ค. (ยับยั้งการทำงานของ prostaglandin): ยับยั้งการทำงานของ prostaglandin ไม่ตรงกับข้อบ่งใช้หรือกลไกการออกฤทธิ์ที่ถูกต้องตาม พ.ร.บ. ยา พ.ศ. 2510 / พ.ร.บ. วิชาชีพเภสัชกรรม พ.ศ. 2537
• ข้อ ง. (ยับยั้งการทำงานของเอนไซม lipo-oxygenase): ยับยั้งการทำงานของเอนไซม lipo-oxygenase ไม่ตรงกับข้อบ่งใช้หรือกลไกการออกฤทธิ์ที่ถูกต้องตาม พ.ร.บ. ยา พ.ศ. 2510 / พ.ร.บ. วิชาชีพเภสัชกรรม พ.ศ. 2537
• ข้อ จ. (ยับยั้งการทำงานของเอนไซม cyclo-oxyganase): ยับยั้งการทำงานของเอนไซม cyclo-oxyganase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4" s="100" t="n"/>
      <c r="L124" s="88" t="inlineStr">
        <is>
          <t>พ.ร.บ. ยา พ.ศ. 2510</t>
        </is>
      </c>
      <c r="M124" s="100" t="inlineStr">
        <is>
          <t>SAP</t>
        </is>
      </c>
      <c r="N124" s="88" t="inlineStr">
        <is>
          <t>ข้อ 49 (PLE_CC1_2561_Key.md)</t>
        </is>
      </c>
      <c r="O124" s="100" t="inlineStr">
        <is>
          <t>ข้อสอบจริง</t>
        </is>
      </c>
      <c r="P124" s="100" t="inlineStr">
        <is>
          <t>ปี 2561</t>
        </is>
      </c>
      <c r="Q124" s="100" t="n"/>
    </row>
    <row r="125" ht="13.2" customHeight="1" s="49">
      <c r="A125" s="100" t="n">
        <v>138</v>
      </c>
      <c r="B125" s="88" t="inlineStr">
        <is>
          <t>ผู(ปcวยได(รับยา naproxen 250 mg มารับประทานแต. อาการปวดยังไม.ดีขึ้น จึงได(ปรับขนาดยาเป5น 500 mg พบว.า อาการปวดดีขึ้น แต.มีอาการคล(ายกรดไหลย(อนแสบยอดอก จะแก(ไขปVญหาอย.างไรจึงจะมีความเหมาะสม</t>
        </is>
      </c>
      <c r="C125" s="100" t="n"/>
      <c r="D125" s="88" t="inlineStr">
        <is>
          <t>เปลี่ยนเป5นยา celecoxib</t>
        </is>
      </c>
      <c r="E125" s="88" t="inlineStr">
        <is>
          <t>เปลี่ยนเป5นยา tramadol</t>
        </is>
      </c>
      <c r="F125" s="88" t="inlineStr">
        <is>
          <t>เปลี่ยนเป5นยา methotrexate</t>
        </is>
      </c>
      <c r="G125" s="88" t="inlineStr">
        <is>
          <t>Naproxen 250 mg + antacid</t>
        </is>
      </c>
      <c r="H125" s="88" t="inlineStr">
        <is>
          <t>Naproxen 500 mg + omeprazole mum</t>
        </is>
      </c>
      <c r="I125" s="100" t="n">
        <v>1</v>
      </c>
      <c r="J125" s="88" t="inlineStr">
        <is>
          <t>✅ คำตอบที่ถูกต้อง: ข้อ ก. เปลี่ยนเป5นยา celecoxib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เปลี่ยนเป5นยา celecoxib 💡 คำอธิบายและข้อกำหนดทางกฎหมาย:
💡 คำอธิบายและข้อกำหนดทางกฎหมาย:
การเลือก เปลี่ยนเป5นยา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(เปลี่ยนเป5นยา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(เปลี่ยนเป5นยา methotrexate): เป็น anchor csDMARD สำหรับ Rheumatoid arthritis ยับยั้ง dihydrofolate reductase ต้องให้ Folic acid เสริม และห้ามใช้ในหญิงตั้งครรภ์ (contraindication / teratogenic)
• ข้อ ง. (Naproxen 250 mg + antacid): เป็น non-selective NSAID ที่มี cardiovascular safety profile ดีที่สุด และมี efficacy สูงในการระงับ acute inflammation
• ข้อ จ. (Naproxen 500 mg + omeprazole mum): เป็น non-selective NSAID ที่มี cardiovascular safety profile ดีที่สุด และมี efficacy สูงในการระงับ acute inflammation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5" s="100" t="n"/>
      <c r="L125" s="88" t="inlineStr">
        <is>
          <t>พ.ร.บ. ยา พ.ศ. 2510</t>
        </is>
      </c>
      <c r="M125" s="100" t="inlineStr">
        <is>
          <t>SAP</t>
        </is>
      </c>
      <c r="N125" s="88" t="inlineStr">
        <is>
          <t>ข้อ 50 (PLE_CC1_2561_Key.md)</t>
        </is>
      </c>
      <c r="O125" s="100" t="inlineStr">
        <is>
          <t>ข้อสอบจริง</t>
        </is>
      </c>
      <c r="P125" s="100" t="inlineStr">
        <is>
          <t>ปี 2561</t>
        </is>
      </c>
      <c r="Q125" s="100" t="n"/>
    </row>
    <row r="126" ht="13.2" customHeight="1" s="49">
      <c r="A126" s="100" t="n">
        <v>139</v>
      </c>
      <c r="B126" s="88" t="inlineStr">
        <is>
          <t>อาการใดเป5นอาการรุนแรง ควรไปพบแพทย์อย.างเร.งด.วนสำหรับ ผู(ปcวยรายนี้</t>
        </is>
      </c>
      <c r="C126" s="100" t="n"/>
      <c r="D126" s="88" t="inlineStr">
        <is>
          <t>ปวดท(อง</t>
        </is>
      </c>
      <c r="E126" s="88" t="inlineStr">
        <is>
          <t>ปวดศีรษะ</t>
        </is>
      </c>
      <c r="F126" s="88" t="inlineStr">
        <is>
          <t>เบื่ออาหาร</t>
        </is>
      </c>
      <c r="G126" s="88" t="inlineStr">
        <is>
          <t>ปVสสาวะขุ.น</t>
        </is>
      </c>
      <c r="H126" s="88" t="inlineStr">
        <is>
          <t>มีไข( หนาวสั่น</t>
        </is>
      </c>
      <c r="I126" s="100" t="n">
        <v>1</v>
      </c>
      <c r="J126" s="88" t="inlineStr">
        <is>
          <t>✅ คำตอบที่ถูกต้อง: ข้อ ก. ปวดท(อง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ปวดท(อง 💡 คำอธิบายและข้อกำหนดทางกฎหมาย:
💡 คำอธิบายและข้อกำหนดทางกฎหมาย:
การเลือก ปวดท(อง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(ปวดศีรษะ): ปวดศีรษะ ไม่ตรงกับข้อบ่งใช้หรือกลไกการออกฤทธิ์ที่ถูกต้องตาม พ.ร.บ. ยา พ.ศ. 2510 / พ.ร.บ. วิชาชีพเภสัชกรรม พ.ศ. 2537
• ข้อ ค. (เบื่ออาหาร): เบื่ออาหาร ไม่ตรงกับข้อบ่งใช้หรือกลไกการออกฤทธิ์ที่ถูกต้องตาม พ.ร.บ. ยา พ.ศ. 2510 / พ.ร.บ. วิชาชีพเภสัชกรรม พ.ศ. 2537
• ข้อ ง. (ปVสสาวะขุ.น): ปVสสาวะขุ.น ไม่ตรงกับข้อบ่งใช้หรือกลไกการออกฤทธิ์ที่ถูกต้องตาม พ.ร.บ. ยา พ.ศ. 2510 / พ.ร.บ. วิชาชีพเภสัชกรรม พ.ศ. 2537
• ข้อ จ. (มีไข( หนาวสั่น): มีไข( หนาวสั่น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6" s="100" t="n"/>
      <c r="L126" s="88" t="inlineStr">
        <is>
          <t>พ.ร.บ. ยา พ.ศ. 2510</t>
        </is>
      </c>
      <c r="M126" s="100" t="inlineStr">
        <is>
          <t>SAP</t>
        </is>
      </c>
      <c r="N126" s="88" t="inlineStr">
        <is>
          <t>ข้อ 78 (PLE_CC1_2561_Key.md)</t>
        </is>
      </c>
      <c r="O126" s="100" t="inlineStr">
        <is>
          <t>ข้อสอบจริง</t>
        </is>
      </c>
      <c r="P126" s="100" t="inlineStr">
        <is>
          <t>ปี 2561</t>
        </is>
      </c>
      <c r="Q126" s="100" t="n"/>
    </row>
    <row r="127" ht="13.2" customHeight="1" s="49">
      <c r="A127" s="100" t="n">
        <v>140</v>
      </c>
      <c r="B127" s="88" t="inlineStr">
        <is>
          <t>เภสัชกรควรแนะนำการใช(ยา isotretinoin แก.ผู(ปcวยอย.างไร</t>
        </is>
      </c>
      <c r="C127" s="100" t="n"/>
      <c r="D127" s="88" t="inlineStr">
        <is>
          <t>กินตอนท(องว.าง</t>
        </is>
      </c>
      <c r="E127" s="88" t="inlineStr">
        <is>
          <t>กินห.างกันอย.างน(อยสองชั่วโมง</t>
        </is>
      </c>
      <c r="F127" s="88" t="inlineStr">
        <is>
          <t>ใช(ครีมกันแดด SPF อย.างน(อย 30</t>
        </is>
      </c>
      <c r="G127" s="88" t="inlineStr">
        <is>
          <t>อาจทำให( คอนแทคเลนสเปลี่ยนสี</t>
        </is>
      </c>
      <c r="H127" s="88" t="inlineStr">
        <is>
          <t>ต(องมีการตรวจค.าไตอย.างสม่ำเสมอ</t>
        </is>
      </c>
      <c r="I127" s="100" t="n">
        <v>1</v>
      </c>
      <c r="J127" s="88" t="inlineStr">
        <is>
          <t>✅ คำตอบที่ถูกต้อง: ข้อ ก. กินตอนท(องว.าง
💡 Background:
กฎหมายยาและจรรยาบรรณวิชาชีพมีขึ้นเพื่อคุ้มครองความปลอดภัยของผู้บริโภคตามมาตรฐาน Good Pharmacy Practice (GPP)
🎯 ทำไมข้อนี้ถึงถูก:
กินตอนท(องว.าง 💡 คำอธิบายและข้อกำหนดทางกฎหมาย:
💡 คำอธิบายและข้อกำหนดทางกฎหมาย:
การเลือก กินตอนท(องว.าง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(กินห.างกันอย.างน(อยสองชั่วโมง): กินห.างกันอย.างน(อยสองชั่วโมง ไม่ตรงกับข้อบ่งใช้หรือกลไกการออกฤทธิ์ที่ถูกต้องตาม พ.ร.บ. ยา พ.ศ. 2510 / พ.ร.บ. วิชาชีพเภสัชกรรม พ.ศ. 2537
• ข้อ ค. (ใช(ครีมกันแดด SPF อย.างน(อย 30): ใช(ครีมกันแดด SPF อย.างน(อย 30 ไม่ตรงกับข้อบ่งใช้หรือกลไกการออกฤทธิ์ที่ถูกต้องตาม พ.ร.บ. ยา พ.ศ. 2510 / พ.ร.บ. วิชาชีพเภสัชกรรม พ.ศ. 2537
• ข้อ ง. (อาจทำให( คอนแทคเลนสเปลี่ยนสี): อาจทำให( คอนแทคเลนสเปลี่ยนสี ไม่ตรงกับข้อบ่งใช้หรือกลไกการออกฤทธิ์ที่ถูกต้องตาม พ.ร.บ. ยา พ.ศ. 2510 / พ.ร.บ. วิชาชีพเภสัชกรรม พ.ศ. 2537
• ข้อ จ. (ต(องมีการตรวจค.าไตอย.างสม่ำเสมอ): ต(องมีการตรวจค.าไตอย.างสม่ำเสมอ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7" s="100" t="n"/>
      <c r="L127" s="88" t="inlineStr">
        <is>
          <t>พ.ร.บ. ยา พ.ศ. 2510</t>
        </is>
      </c>
      <c r="M127" s="100" t="inlineStr">
        <is>
          <t>SAP</t>
        </is>
      </c>
      <c r="N127" s="88" t="inlineStr">
        <is>
          <t>ข้อ 81 (PLE_CC1_2561_Key.md)</t>
        </is>
      </c>
      <c r="O127" s="100" t="inlineStr">
        <is>
          <t>ข้อสอบจริง</t>
        </is>
      </c>
      <c r="P127" s="100" t="inlineStr">
        <is>
          <t>ปี 2561</t>
        </is>
      </c>
      <c r="Q127" s="100" t="n"/>
    </row>
    <row r="128" ht="13.2" customHeight="1" s="49">
      <c r="A128" s="100" t="n">
        <v>141</v>
      </c>
      <c r="B128" s="88" t="inlineStr">
        <is>
          <t>จากสูตรตำรับ benzoylperoxide emulgel ประกอบไปด(วย carbopol 940, benzoyl peroxide, PEG, metylparaben, propylparaben, EDTA, purified water ตัวยาไม.คงตัวที่ pH &gt;4.5 หากตำรับขุ.นจะต(องแก(ไขอย.างไร I</t>
        </is>
      </c>
      <c r="C128" s="100" t="n"/>
      <c r="D128" s="88" t="inlineStr">
        <is>
          <t>เพิ่ม NaOH</t>
        </is>
      </c>
      <c r="E128" s="88" t="inlineStr">
        <is>
          <t>เติม Span 60</t>
        </is>
      </c>
      <c r="F128" s="88" t="inlineStr">
        <is>
          <t>เติม Tween 20</t>
        </is>
      </c>
      <c r="G128" s="88" t="inlineStr">
        <is>
          <t>ลดวัฏภาคน้ำมัน</t>
        </is>
      </c>
      <c r="H128" s="88" t="inlineStr">
        <is>
          <t>เพิ่มปริมาณ BHT</t>
        </is>
      </c>
      <c r="I128" s="100" t="n">
        <v>1</v>
      </c>
      <c r="J128" s="88" t="inlineStr">
        <is>
          <t>✅ คำตอบที่ถูกต้อง: ข้อ ก. เพิ่ม NaOH
💡 Background:
กฎหมายยาและจรรยาบรรณวิชาชีพมีขึ้นเพื่อคุ้มครองความปลอดภัยของผู้บริโภคตามมาตรฐาน Good Pharmacy Practice (GPP)
🎯 ทำไมข้อนี้ถึงถูก:
เพิ่ม NaOH 💡 คำอธิบายและข้อกำหนดทางกฎหมาย:
💡 คำอธิบายและข้อกำหนดทางกฎหมาย:
การเลือก เพิ่ม NaOH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Span 60): เติม Span 60 ไม่ตรงกับข้อบ่งใช้หรือกลไกการออกฤทธิ์ที่ถูกต้องตาม พ.ร.บ. ยา พ.ศ. 2510 / พ.ร.บ. วิชาชีพเภสัชกรรม พ.ศ. 2537
• ข้อ ค. (เติม Tween 20): เติม Tween 20 ไม่ตรงกับข้อบ่งใช้หรือกลไกการออกฤทธิ์ที่ถูกต้องตาม พ.ร.บ. ยา พ.ศ. 2510 / พ.ร.บ. วิชาชีพเภสัชกรรม พ.ศ. 2537
• ข้อ ง. (ลดวัฏภาคน้ำมัน): ลดวัฏภาคน้ำมัน ไม่ตรงกับข้อบ่งใช้หรือกลไกการออกฤทธิ์ที่ถูกต้องตาม พ.ร.บ. ยา พ.ศ. 2510 / พ.ร.บ. วิชาชีพเภสัชกรรม พ.ศ. 2537
• ข้อ จ. (เพิ่มปริมาณ BHT): เป็น Butylated hydroxytoluene สาร antioxidant ละลายในไขมัน (lipid-soluble) ป้องกันการเหม็นหืนและการเกิด free radical oxidation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8" s="100" t="n"/>
      <c r="L128" s="88" t="inlineStr">
        <is>
          <t>พ.ร.บ. ยา พ.ศ. 2510</t>
        </is>
      </c>
      <c r="M128" s="100" t="inlineStr">
        <is>
          <t>SAP</t>
        </is>
      </c>
      <c r="N128" s="88" t="inlineStr">
        <is>
          <t>ข้อ 89 (PLE_CC1_2561_Key.md)</t>
        </is>
      </c>
      <c r="O128" s="100" t="inlineStr">
        <is>
          <t>ข้อสอบจริง</t>
        </is>
      </c>
      <c r="P128" s="100" t="inlineStr">
        <is>
          <t>ปี 2561</t>
        </is>
      </c>
      <c r="Q128" s="100" t="n"/>
    </row>
    <row r="129" ht="13.2" customHeight="1" s="49">
      <c r="A129" s="100" t="n">
        <v>142</v>
      </c>
      <c r="B129" s="88" t="inlineStr">
        <is>
          <t>ถ(าวิเคราะหยา A ด(วย HPLC ได( retention time ของ standard เท.ากับยา A หมายความว.าอย.างไร</t>
        </is>
      </c>
      <c r="C129" s="100" t="n"/>
      <c r="D129" s="88" t="inlineStr">
        <is>
          <t>ยา A กับ standard มีปริมาณเท.ากัน</t>
        </is>
      </c>
      <c r="E129" s="88" t="inlineStr">
        <is>
          <t>ยากับ standard เป5นสารคนละตัวกัน</t>
        </is>
      </c>
      <c r="F129" s="88" t="inlineStr">
        <is>
          <t>ยา A เป5น by product ของ standard</t>
        </is>
      </c>
      <c r="G129" s="88" t="inlineStr">
        <is>
          <t>เวลาที่ standard กับยา A อยู.ใน column เท.ากัน</t>
        </is>
      </c>
      <c r="H129" s="88" t="inlineStr">
        <is>
          <t>ยา A มีความชอบพอกับ stationary phase ใน column</t>
        </is>
      </c>
      <c r="I129" s="100" t="n">
        <v>1</v>
      </c>
      <c r="J129" s="88" t="inlineStr">
        <is>
          <t>✅ คำตอบที่ถูกต้อง: ข้อ ก. ยา A กับ standard มีปริมาณเท.ากัน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กับ standard มีปริมาณเท.ากัน 💡 คำอธิบายและข้อกำหนดทางกฎหมาย:
💡 คำอธิบายและข้อกำหนดทางกฎหมาย:
การเลือก ยา A กับ standard มีปริมาณเท.ากัน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(ยากับ standard เป5นสารคนละตัวกัน): ยากับ standard เป5นสารคนละตัวกัน ไม่ตรงกับข้อบ่งใช้หรือกลไกการออกฤทธิ์ที่ถูกต้องตาม พ.ร.บ. ยา พ.ศ. 2510 / พ.ร.บ. วิชาชีพเภสัชกรรม พ.ศ. 2537
• ข้อ ค. (ยา A เป5น by product ของ standard): ยา A เป5น by product ของ standard ไม่ตรงกับข้อบ่งใช้หรือกลไกการออกฤทธิ์ที่ถูกต้องตาม พ.ร.บ. ยา พ.ศ. 2510 / พ.ร.บ. วิชาชีพเภสัชกรรม พ.ศ. 2537
• ข้อ ง. (เวลาที่ standard กับยา A อยู.ใน column เท.ากัน): เวลาที่ standard กับยา A อยู.ใน column เท.ากัน ไม่ตรงกับข้อบ่งใช้หรือกลไกการออกฤทธิ์ที่ถูกต้องตาม พ.ร.บ. ยา พ.ศ. 2510 / พ.ร.บ. วิชาชีพเภสัชกรรม พ.ศ. 2537
• ข้อ จ. (ยา A มีความชอบพอกับ stationary phase ใน column): ยา A มีความชอบพอกับ stationary phase ใน column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9" s="100" t="n"/>
      <c r="L129" s="88" t="inlineStr">
        <is>
          <t>พ.ร.บ. ยา พ.ศ. 2510</t>
        </is>
      </c>
      <c r="M129" s="100" t="inlineStr">
        <is>
          <t>SAP</t>
        </is>
      </c>
      <c r="N129" s="88" t="inlineStr">
        <is>
          <t>ข้อ 112 (PLE_CC1_2561_Key.md)</t>
        </is>
      </c>
      <c r="O129" s="100" t="inlineStr">
        <is>
          <t>ข้อสอบจริง</t>
        </is>
      </c>
      <c r="P129" s="100" t="inlineStr">
        <is>
          <t>ปี 2561</t>
        </is>
      </c>
      <c r="Q129" s="100" t="n"/>
    </row>
    <row r="130" ht="13.2" customHeight="1" s="49">
      <c r="A130" s="100" t="n">
        <v>143</v>
      </c>
      <c r="B130" s="88" t="inlineStr">
        <is>
          <t>ยา HCTZ 25 mg/tab น้ำหนักเม็ดยา 1 เม็ดเท.ากับ 100 mg ควร ทดสอบในหัวข้อ uniformity of dosage unit USP41 อย.างไร mm i I 8</t>
        </is>
      </c>
      <c r="C130" s="100" t="n"/>
      <c r="D130" s="88" t="inlineStr">
        <is>
          <t>ค.ายา</t>
        </is>
      </c>
      <c r="E130" s="88" t="inlineStr">
        <is>
          <t>ค.าตรวจเลือด</t>
        </is>
      </c>
      <c r="F130" s="88" t="inlineStr">
        <is>
          <t>ค.าเครื่องมือแพทย์</t>
        </is>
      </c>
      <c r="G130" s="88" t="inlineStr">
        <is>
          <t>ค.าความเจ็บปวด</t>
        </is>
      </c>
      <c r="H130" s="88" t="inlineStr">
        <is>
          <t>ค.าสูญเสียประสิทธิภาพการทำงาน</t>
        </is>
      </c>
      <c r="I130" s="100" t="n">
        <v>1</v>
      </c>
      <c r="J130" s="88" t="inlineStr">
        <is>
          <t>✅ คำตอบที่ถูกต้อง: ข้อ ก. ค.ายา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ค.ายา 💡 คำอธิบายและข้อกำหนดทางกฎหมาย:
💡 คำอธิบายและข้อกำหนดทางกฎหมาย:
การเลือก ค.ายา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(ค.าตรวจเลือด): ค.าตรวจเลือด ไม่ตรงกับข้อบ่งใช้หรือกลไกการออกฤทธิ์ที่ถูกต้องตาม พ.ร.บ. ยา พ.ศ. 2510 / พ.ร.บ. วิชาชีพเภสัชกรรม พ.ศ. 2537
• ข้อ ค. (ค.าเครื่องมือแพทย์): ค.าเครื่องมือแพทย์ ไม่ตรงกับข้อบ่งใช้หรือกลไกการออกฤทธิ์ที่ถูกต้องตาม พ.ร.บ. ยา พ.ศ. 2510 / พ.ร.บ. วิชาชีพเภสัชกรรม พ.ศ. 2537
• ข้อ ง. (ค.าความเจ็บปวด): ค.าความเจ็บปวด ไม่ตรงกับข้อบ่งใช้หรือกลไกการออกฤทธิ์ที่ถูกต้องตาม พ.ร.บ. ยา พ.ศ. 2510 / พ.ร.บ. วิชาชีพเภสัชกรรม พ.ศ. 2537
• ข้อ จ. (ค.าสูญเสียประสิทธิภาพการทำงาน): ค.าสูญเสียประสิทธิภาพการทำงาน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0" s="100" t="n"/>
      <c r="L130" s="88" t="inlineStr">
        <is>
          <t>พ.ร.บ. ยา พ.ศ. 2510</t>
        </is>
      </c>
      <c r="M130" s="100" t="inlineStr">
        <is>
          <t>SAP</t>
        </is>
      </c>
      <c r="N130" s="88" t="inlineStr">
        <is>
          <t>ข้อ 114 (PLE_CC1_2561_Key.md)</t>
        </is>
      </c>
      <c r="O130" s="100" t="inlineStr">
        <is>
          <t>ข้อสอบจริง</t>
        </is>
      </c>
      <c r="P130" s="100" t="inlineStr">
        <is>
          <t>ปี 2561</t>
        </is>
      </c>
      <c r="Q130" s="100" t="n"/>
    </row>
    <row r="131" ht="13.2" customHeight="1" s="49">
      <c r="A131" s="100" t="n">
        <v>144</v>
      </c>
      <c r="B131" s="88" t="inlineStr">
        <is>
          <t>หากต(องการศึกษาเรื่องประสิทธิภาพของยาโดยวัดอัตราการการ หายของโรคของผู(ที่ใช(ยาเทียบกับผู(ที่ไม.ใช(ยา ควรใช(วิธีการศึกษา แบบใด outcomesExpose ti Tene</t>
        </is>
      </c>
      <c r="C131" s="100" t="n"/>
      <c r="D131" s="88" t="inlineStr">
        <is>
          <t>ศึกษาแบบ Case control โดยหาค.า RR</t>
        </is>
      </c>
      <c r="E131" s="88" t="inlineStr">
        <is>
          <t>ศึกษาแบบ Case control โดยหาค.า OR</t>
        </is>
      </c>
      <c r="F131" s="88" t="inlineStr">
        <is>
          <t>ศึกษาแบบ Cohort study โดยหาค.า RR</t>
        </is>
      </c>
      <c r="G131" s="88" t="inlineStr">
        <is>
          <t>ศึกษาแบบ Cohort study โดยหาค.า OR</t>
        </is>
      </c>
      <c r="H131" s="88" t="inlineStr">
        <is>
          <t>ศึกษาแบบ Cross sectional วัดผลเป5น prevalence e r e ere t</t>
        </is>
      </c>
      <c r="I131" s="100" t="n">
        <v>1</v>
      </c>
      <c r="J131" s="88" t="inlineStr">
        <is>
          <t>✅ คำตอบที่ถูกต้อง: ข้อ ก. ศึกษาแบบ Case control โดยหาค.า RR
💡 Background:
กฎหมายยาและจรรยาบรรณวิชาชีพมีขึ้นเพื่อคุ้มครองความปลอดภัยของผู้บริโภคตามมาตรฐาน Good Pharmacy Practice (GPP)
🎯 ทำไมข้อนี้ถึงถูก:
ศึกษาแบบ Case control โดยหาค.า RR 💡 คำอธิบายและข้อกำหนดทางกฎหมาย:
💡 คำอธิบายและข้อกำหนดทางกฎหมาย:
การเลือก ศึกษาแบบ Case control โดยหาค.า RR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(ศึกษาแบบ Case control โดยหาค.า OR): ศึกษาแบบ Case control โดยหาค.า OR ไม่ตรงกับข้อบ่งใช้หรือกลไกการออกฤทธิ์ที่ถูกต้องตาม พ.ร.บ. ยา พ.ศ. 2510 / พ.ร.บ. วิชาชีพเภสัชกรรม พ.ศ. 2537
• ข้อ ค. (ศึกษาแบบ Cohort study โดยหาค.า RR): ศึกษาแบบ Cohort study โดยหาค.า RR ไม่ตรงกับข้อบ่งใช้หรือกลไกการออกฤทธิ์ที่ถูกต้องตาม พ.ร.บ. ยา พ.ศ. 2510 / พ.ร.บ. วิชาชีพเภสัชกรรม พ.ศ. 2537
• ข้อ ง. (ศึกษาแบบ Cohort study โดยหาค.า OR): ศึกษาแบบ Cohort study โดยหาค.า OR ไม่ตรงกับข้อบ่งใช้หรือกลไกการออกฤทธิ์ที่ถูกต้องตาม พ.ร.บ. ยา พ.ศ. 2510 / พ.ร.บ. วิชาชีพเภสัชกรรม พ.ศ. 2537
• ข้อ จ. (ศึกษาแบบ Cross sectional วัดผลเป5น prevalence e r e ere t): ศึกษาแบบ Cross sectional วัดผลเป5น prevalence e r e ere 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1" s="100" t="n"/>
      <c r="L131" s="88" t="inlineStr">
        <is>
          <t>พ.ร.บ. ยา พ.ศ. 2510</t>
        </is>
      </c>
      <c r="M131" s="100" t="inlineStr">
        <is>
          <t>SAP</t>
        </is>
      </c>
      <c r="N131" s="88" t="inlineStr">
        <is>
          <t>ข้อ 121 (PLE_CC1_2561_Key.md)</t>
        </is>
      </c>
      <c r="O131" s="100" t="inlineStr">
        <is>
          <t>ข้อสอบจริง</t>
        </is>
      </c>
      <c r="P131" s="100" t="inlineStr">
        <is>
          <t>ปี 2561</t>
        </is>
      </c>
      <c r="Q131" s="100" t="n"/>
    </row>
    <row r="132" ht="13.2" customHeight="1" s="49">
      <c r="A132" s="100" t="n">
        <v>145</v>
      </c>
      <c r="B132" s="88" t="inlineStr">
        <is>
          <t>การศึกษาเปรียบเทียบประสิทธิภาพในการลดอัตราการเสียชีวิตในผู้ป่วย Heart failure เปรียบเทียบ ระหว่างยา A กับ Enalapril ศึกษาไป 24 เดือน พบว่า HR 0.80 (95%CI 0.79-0.91) p-value &lt; 0.001 แปลความหมายว่าอย่างไร</t>
        </is>
      </c>
      <c r="C132" s="100" t="n"/>
      <c r="D132" s="88" t="inlineStr">
        <is>
          <t>ยา A ลดอัตราการตายได้มากกว่า Enalapril ร้อยละ 80%</t>
        </is>
      </c>
      <c r="E132" s="88" t="inlineStr">
        <is>
          <t>ยา A ลดอัตราการตายได้มากกว่า Enalapril ร้อยละ 20%</t>
        </is>
      </c>
      <c r="F132" s="88" t="inlineStr">
        <is>
          <t>ยา A ลดอัตราการตายได้น้อยกว่า Enalapril ร้อยละ 80%</t>
        </is>
      </c>
      <c r="G132" s="88" t="inlineStr">
        <is>
          <t>ยา A ลดอัตราการตายได้น้อยกว่า Enalapril ร้อยละ 20%</t>
        </is>
      </c>
      <c r="H132" s="88" t="inlineStr">
        <is>
          <t>ยา A ลดอัตราการตายได้ร้อยละ 20% ของ Enalapril</t>
        </is>
      </c>
      <c r="I132" s="100" t="n">
        <v>1</v>
      </c>
      <c r="J132" s="88" t="inlineStr">
        <is>
          <t>✅ คำตอบที่ถูกต้อง: ข้อ ก. ยา A ลดอัตราการตายได้มากกว่า Enalapril ร้อยละ 80%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ลดอัตราการตายได้มากกว่า Enalapril ร้อยละ 80% 💡 คำอธิบายและข้อกำหนดทางกฎหมาย:
💡 คำอธิบายและข้อกำหนดทางกฎหมาย:
การเลือก ยา A ลดอัตราการตายได้มากกว่า Enalapril ร้อยละ 80% เป็นคำตอบที่ถูกต้องตามแนวทางการรักษามาตรฐาน เนื่องจาก เป็น ACE inhibitor ลด Angiotensin II และ intraglomerular pressure มี renal protective efficacy เด่นชัดใน diabetic kidney disease แต่อาจเกิด dry cough จากการสะสมของ bradykinin
🔍 ข้ออื่นผิดเพราะอะไร:
• ข้อ ข. (ยา A ลดอัตราการตายได้มากกว่า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ค. (ยา A ลดอัตราการตายได้น้อยกว่า Enalapril ร้อยละ 80%): เป็น ACE inhibitor ลด Angiotensin II และ intraglomerular pressure มี renal protective efficacy เด่นชัดใน diabetic kidney disease แต่อาจเกิด dry cough จากการสะสมของ bradykinin
• ข้อ ง. (ยา A ลดอัตราการตายได้น้อยกว่า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จ. (ยา A ลดอัตราการตายได้ร้อยละ 20% ของ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2" s="100" t="n"/>
      <c r="L132" s="88" t="inlineStr">
        <is>
          <t>พ.ร.บ. ยา พ.ศ. 2510</t>
        </is>
      </c>
      <c r="M132" s="100" t="inlineStr">
        <is>
          <t>SAP</t>
        </is>
      </c>
      <c r="N132" s="88" t="inlineStr">
        <is>
          <t>ข้อ 6 (PLE_CC1_2560 22 April Set 1.md)</t>
        </is>
      </c>
      <c r="O132" s="100" t="inlineStr">
        <is>
          <t>ข้อสอบจริง</t>
        </is>
      </c>
      <c r="P132" s="100" t="inlineStr">
        <is>
          <t>ปี 2560</t>
        </is>
      </c>
      <c r="Q132" s="100" t="n"/>
    </row>
    <row r="133" ht="13.2" customHeight="1" s="49">
      <c r="A133" s="100" t="n">
        <v>146</v>
      </c>
      <c r="B133" s="88" t="inlineStr">
        <is>
          <t>ต้องรักษานานเท่าไหร่ จะได้ประสิทธิภาพการรักษาสูงสุด</t>
        </is>
      </c>
      <c r="C133" s="100" t="n"/>
      <c r="D133" s="88" t="inlineStr">
        <is>
          <t>3 วัน</t>
        </is>
      </c>
      <c r="E133" s="88" t="inlineStr">
        <is>
          <t>5 วัน</t>
        </is>
      </c>
      <c r="F133" s="88" t="inlineStr">
        <is>
          <t>2 wk</t>
        </is>
      </c>
      <c r="G133" s="88" t="inlineStr">
        <is>
          <t>4 wk</t>
        </is>
      </c>
      <c r="H133" s="88" t="inlineStr">
        <is>
          <t>6 wk</t>
        </is>
      </c>
      <c r="I133" s="100" t="n">
        <v>1</v>
      </c>
      <c r="J133" s="88"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(5 วัน): 5 วัน ไม่ตรงกับข้อบ่งใช้หรือกลไกการออกฤทธิ์ที่ถูกต้องตาม พ.ร.บ. ยา พ.ศ. 2510 / พ.ร.บ. วิชาชีพเภสัชกรรม พ.ศ. 2537
• ข้อ ค. (2 wk): 2 wk ไม่ตรงกับข้อบ่งใช้หรือกลไกการออกฤทธิ์ที่ถูกต้องตาม พ.ร.บ. ยา พ.ศ. 2510 / พ.ร.บ. วิชาชีพเภสัชกรรม พ.ศ. 2537
• ข้อ ง. (4 wk): 4 wk ไม่ตรงกับข้อบ่งใช้หรือกลไกการออกฤทธิ์ที่ถูกต้องตาม พ.ร.บ. ยา พ.ศ. 2510 / พ.ร.บ. วิชาชีพเภสัชกรรม พ.ศ. 2537
• ข้อ จ. (6 wk): 6 wk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3" s="100" t="n"/>
      <c r="L133" s="88" t="inlineStr">
        <is>
          <t>พ.ร.บ. ยา พ.ศ. 2510</t>
        </is>
      </c>
      <c r="M133" s="100" t="inlineStr">
        <is>
          <t>SAP</t>
        </is>
      </c>
      <c r="N133" s="88" t="inlineStr">
        <is>
          <t>ข้อ 8 (PLE_CC1_2560 22 April Set 1.md)</t>
        </is>
      </c>
      <c r="O133" s="100" t="inlineStr">
        <is>
          <t>ข้อสอบจริง</t>
        </is>
      </c>
      <c r="P133" s="100" t="inlineStr">
        <is>
          <t>ปี 2560</t>
        </is>
      </c>
      <c r="Q133" s="100" t="n"/>
    </row>
    <row r="134" ht="13.2" customHeight="1" s="49">
      <c r="A134" s="100" t="n">
        <v>147</v>
      </c>
      <c r="B134" s="88" t="inlineStr">
        <is>
          <t>ภญ.กานดา มีความผิดตามจรรยาบรรณวิชาชีพเภสัชกรรมหรือไม่ เพราะเหตุใด</t>
        </is>
      </c>
      <c r="C134" s="100" t="n"/>
      <c r="D134" s="88" t="inlineStr">
        <is>
          <t>ไม่ผิด เพราะไม่ได้กระท้าความผิดโดยตรงต่อนายชิดชัย</t>
        </is>
      </c>
      <c r="E134" s="88" t="inlineStr">
        <is>
          <t>ไม่ผิด เพราะใบอนุญาตขายยาให้การคุ้มกันต่อลูกจ้าง หรือตัวแทนผู้รับอนุญาต</t>
        </is>
      </c>
      <c r="F134" s="88" t="inlineStr">
        <is>
          <t>ผิด เพราะไม่ปิดบังตู้ยาอันตราย หรือยาควบคุมพิเศษ เหมือนเป็นการชักชวนให้ผู้ป่วยมารับ บริการ</t>
        </is>
      </c>
      <c r="G134" s="88" t="inlineStr">
        <is>
          <t>ผิด เพราะไม่รักษามาตรฐานการประกอบวิชาชีพเภสัชกรรม</t>
        </is>
      </c>
      <c r="H134" s="88" t="inlineStr">
        <is>
          <t>ผิด เพราะถือเป็นการให้ค้ารับรองที่เป็นเท็จ หรือให้ความเห็นโดยไม่สุจริตทางอ้อมว่ามีเภสัชกร</t>
        </is>
      </c>
      <c r="I134" s="100" t="n">
        <v>1</v>
      </c>
      <c r="J134" s="88" t="inlineStr">
        <is>
          <t>✅ คำตอบที่ถูกต้อง: ข้อ ก. ไม่ผิด เพราะไม่ได้กระท้าความผิดโดยตรงต่อนายชิดชัย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เพราะไม่ได้กระท้าความผิดโดยตรงต่อนายชิดชัย 💡 คำอธิบายและข้อกำหนดทางกฎหมาย:
💡 คำอธิบายและข้อกำหนดทางกฎหมาย:
การเลือก ไม่ผิด เพราะไม่ได้กระท้าความผิดโดยตรงต่อนายชิดชัย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(ไม่ผิด เพราะใบอนุญาตขายยาให้การคุ้มกันต่อลูกจ้าง หรือตัวแทนผู้รับอนุญาต): ไม่ผิด เพราะใบอนุญาตขายยาให้การคุ้มกันต่อลูกจ้าง หรือตัวแทนผู้รับอนุญาต ไม่ตรงกับข้อบ่งใช้หรือกลไกการออกฤทธิ์ที่ถูกต้องตาม พ.ร.บ. ยา พ.ศ. 2510 / พ.ร.บ. วิชาชีพเภสัชกรรม พ.ศ. 2537
• ข้อ ค. (ผิด เพราะไม่ปิดบังตู้ยาอันตราย หรือยาควบคุมพิเศษ เหมือนเป็นการชักชวนให้ผู้ป่วยมารับ บริการ):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เพราะไม่รักษามาตรฐานการประกอบวิชาชีพเภสัชกรรม): ผิด เพราะไม่รักษามาตรฐานการประกอบวิชาชีพเภสัชกรรม ไม่ตรงกับข้อบ่งใช้หรือกลไกการออกฤทธิ์ที่ถูกต้องตาม พ.ร.บ. ยา พ.ศ. 2510 / พ.ร.บ. วิชาชีพเภสัชกรรม พ.ศ. 2537
• ข้อ จ. (ผิด เพราะถือเป็นการให้ค้ารับรองที่เป็นเท็จ หรือให้ความเห็นโดยไม่สุจริตทางอ้อมว่ามีเภสัชกร): ผิด เพราะถือเป็นการให้ค้ารับรองที่เป็นเท็จ หรือให้ความเห็นโดยไม่สุจริตทางอ้อมว่ามีเภสัชกร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4" s="100" t="n"/>
      <c r="L134" s="88" t="inlineStr">
        <is>
          <t>พ.ร.บ. วิชาชีพเภสัชกรรม 2537</t>
        </is>
      </c>
      <c r="M134" s="100" t="inlineStr">
        <is>
          <t>SAP</t>
        </is>
      </c>
      <c r="N134" s="88" t="inlineStr">
        <is>
          <t>ข้อ 1 (PLE_CC1_2560 22 April Set 1.md)</t>
        </is>
      </c>
      <c r="O134" s="100" t="inlineStr">
        <is>
          <t>ข้อสอบจริง</t>
        </is>
      </c>
      <c r="P134" s="100" t="inlineStr">
        <is>
          <t>ปี 2560</t>
        </is>
      </c>
      <c r="Q134" s="100" t="n"/>
    </row>
    <row r="135" ht="13.2" customHeight="1" s="49">
      <c r="A135" s="100" t="n">
        <v>148</v>
      </c>
      <c r="B135" s="88" t="inlineStr">
        <is>
          <t>ผู้รับอนุญาต ท้าผิดพรบ.วิชาชีพเภสัชกรรมหรือไม่อย่างไร</t>
        </is>
      </c>
      <c r="C135" s="100" t="n"/>
      <c r="D135" s="88" t="inlineStr">
        <is>
          <t>ผิด เพราะการกระท้าส่งผลต่อผู้ป่วยโดยตรง</t>
        </is>
      </c>
      <c r="E135" s="88" t="inlineStr">
        <is>
          <t>ผิด เพราะเป็นผู้จ่ายยาเอง</t>
        </is>
      </c>
      <c r="F135" s="88" t="inlineStr">
        <is>
          <t>ผิด เพราะ ไม่เป็นตามจรรณยาบรรณเภสัชชุมชน</t>
        </is>
      </c>
      <c r="G135" s="88" t="inlineStr">
        <is>
          <t>ไม่ผิด เพราะขนิษฐาไม่ใช่เภสัชฯ และพรบ. วิชาชีพมีไว้ส้าหรับเภสัชเท่านั น</t>
        </is>
      </c>
      <c r="H135" s="88" t="inlineStr">
        <is>
          <t>ไม่ผิด หากพิสูจน์ได้ว่าเภสัชยินยอม</t>
        </is>
      </c>
      <c r="I135" s="100" t="n">
        <v>1</v>
      </c>
      <c r="J135" s="88" t="inlineStr">
        <is>
          <t>✅ คำตอบที่ถูกต้อง: ข้อ ก. ผิด เพราะการกระท้าส่งผลต่อผู้ป่วยโดยตรง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เพราะการกระท้าส่งผลต่อผู้ป่วยโดยตรง 💡 คำอธิบายและข้อกำหนดทางกฎหมาย:
💡 คำอธิบายและข้อกำหนดทางกฎหมาย:
การเลือก ผิด เพราะการกระท้าส่งผลต่อผู้ป่วยโดยตรง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เพราะเป็นผู้จ่ายยาเอง): ผิด เพราะเป็นผู้จ่ายยาเอง ไม่ตรงกับข้อบ่งใช้หรือกลไกการออกฤทธิ์ที่ถูกต้องตาม พ.ร.บ. ยา พ.ศ. 2510 / พ.ร.บ. วิชาชีพเภสัชกรรม พ.ศ. 2537
• ข้อ ค. (ผิด เพราะ ไม่เป็นตามจรรณยาบรรณเภสัชชุมชน): ผิด เพราะ ไม่เป็นตามจรรณยาบรรณเภสัชชุมชน ไม่ตรงกับข้อบ่งใช้หรือกลไกการออกฤทธิ์ที่ถูกต้องตาม พ.ร.บ. ยา พ.ศ. 2510 / พ.ร.บ. วิชาชีพเภสัชกรรม พ.ศ. 2537
• ข้อ ง. (ไม่ผิด เพราะขนิษฐาไม่ใช่เภสัชฯ และพรบ. วิชาชีพมีไว้ส้าหรับเภสัชเท่านั น): ไม่ผิด เพราะขนิษฐาไม่ใช่เภสัชฯ และพรบ. วิชาชีพมีไว้ส้าหรับเภสัชเท่านั น ไม่ตรงกับข้อบ่งใช้หรือกลไกการออกฤทธิ์ที่ถูกต้องตาม พ.ร.บ. ยา พ.ศ. 2510 / พ.ร.บ. วิชาชีพเภสัชกรรม พ.ศ. 2537
• ข้อ จ. (ไม่ผิด หากพิสูจน์ได้ว่าเภสัชยินยอม): ไม่ผิด หากพิสูจน์ได้ว่าเภสัชยินยอม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5" s="100" t="n"/>
      <c r="L135" s="88" t="inlineStr">
        <is>
          <t>พ.ร.บ. ยา พ.ศ. 2510</t>
        </is>
      </c>
      <c r="M135" s="100" t="inlineStr">
        <is>
          <t>SAP</t>
        </is>
      </c>
      <c r="N135" s="88" t="inlineStr">
        <is>
          <t>ข้อ 2 (PLE_CC1_2560 22 April Set 1.md)</t>
        </is>
      </c>
      <c r="O135" s="100" t="inlineStr">
        <is>
          <t>ข้อสอบจริง</t>
        </is>
      </c>
      <c r="P135" s="100" t="inlineStr">
        <is>
          <t>ปี 2560</t>
        </is>
      </c>
      <c r="Q135" s="100" t="n"/>
    </row>
    <row r="136" ht="13.2" customHeight="1" s="49">
      <c r="A136" s="100" t="n">
        <v>149</v>
      </c>
      <c r="B136" s="88" t="inlineStr">
        <is>
          <t>เภสัชกรผิด พ.ร.บ.ยา มั ย เพราะอะไร</t>
        </is>
      </c>
      <c r="C136" s="100" t="n"/>
      <c r="D136" s="88" t="inlineStr">
        <is>
          <t>ผิด เพราะไม่อยู่ปฏิบัติงานในเวลาปฏิบัติการ รวมโดย Phongsathorn Phlaisaithong Rx 9 UP 25 | P a g e</t>
        </is>
      </c>
      <c r="E136" s="88" t="inlineStr">
        <is>
          <t>บัญชียาหลักแห่งชาติ (National List of Essential Medicines: NLEM)</t>
        </is>
      </c>
      <c r="F136" s="88" t="inlineStr">
        <is>
          <t>เกณฑ์จริยธรรมว่าด้วยการส่งเสริมการขายยาของกระทรวงสาธารณสุข</t>
        </is>
      </c>
      <c r="G136" s="88" t="inlineStr">
        <is>
          <t>พ.ร.บ. ยา พ.ศ. 2510 (การจำหน่ายยาอันตรายและยาควบคุมพิเศษ)</t>
        </is>
      </c>
      <c r="H136" s="88" t="inlineStr">
        <is>
          <t>พ.ร.บ. ยาเสพติดให้โทษ พ.ศ. 2522 (ยาเสพติดให้โทษประเภท 2 และ 3)</t>
        </is>
      </c>
      <c r="I136" s="100" t="n">
        <v>1</v>
      </c>
      <c r="J136" s="88" t="inlineStr">
        <is>
          <t>✅ คำตอบที่ถูกต้อง: ข้อ ก. ผิด เพราะไม่อยู่ปฏิบัติงานในเวลาปฏิบัติการ รวมโดย Phongsathorn Phlaisaithong Rx 9 UP 25 | P a g e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เพราะไม่อยู่ปฏิบัติงานในเวลาปฏิบัติการ รวมโดย Phongsathorn Phlaisaithong Rx 9 UP 25 | P a g e 💡 คำอธิบายและข้อกำหนดทางกฎหมาย:
💡 คำอธิบายและข้อกำหนดทางกฎหมาย:
การเลือก ผิด เพราะไม่อยู่ปฏิบัติงานในเวลาปฏิบัติการ รวมโดย Phongsathorn Phlaisaithong Rx 9 UP 25 | P a g 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6" s="100" t="n"/>
      <c r="L136" s="88" t="inlineStr">
        <is>
          <t>พ.ร.บ. ยา พ.ศ. 2510</t>
        </is>
      </c>
      <c r="M136" s="100" t="inlineStr">
        <is>
          <t>SAP</t>
        </is>
      </c>
      <c r="N136" s="88" t="inlineStr">
        <is>
          <t>ข้อ 3 (PLE_CC1_2560 22 April Set 1.md)</t>
        </is>
      </c>
      <c r="O136" s="100" t="inlineStr">
        <is>
          <t>ข้อสอบจริง</t>
        </is>
      </c>
      <c r="P136" s="100" t="inlineStr">
        <is>
          <t>ปี 2560</t>
        </is>
      </c>
      <c r="Q136" s="100" t="n"/>
    </row>
    <row r="137" ht="13.2" customHeight="1" s="49">
      <c r="A137" s="100" t="n">
        <v>150</v>
      </c>
      <c r="B137" s="88" t="inlineStr">
        <is>
          <t>นางขนิษฐา มีความผิดตามพรบ.ยา ปี 2510 และฉบับแก้ไขเพิ่มเติมข้อใด</t>
        </is>
      </c>
      <c r="C137" s="100" t="n"/>
      <c r="D137" s="88" t="inlineStr">
        <is>
          <t>ไม่สามารถจัดหาเภสัชกรมาปฏิบัติหน้าที่ได้ตลอดเวลาที่เปิดท้าการ</t>
        </is>
      </c>
      <c r="E137" s="88" t="inlineStr">
        <is>
          <t>ขายยาโดยไม่ได้รับอนุญาติ</t>
        </is>
      </c>
      <c r="F137" s="88" t="inlineStr">
        <is>
          <t>ไม่อยู่ปฏิบัติหน้าที่ในเวลาปฏิบัติการ</t>
        </is>
      </c>
      <c r="G137" s="88" t="inlineStr">
        <is>
          <t>ขายยาอันตรายและยาควบคุมพิเศษ</t>
        </is>
      </c>
      <c r="H137" s="88" t="inlineStr">
        <is>
          <t>ไม่ปฏิบัติตามพรบ.วิชาชีพเภสัชกรรม</t>
        </is>
      </c>
      <c r="I137" s="100" t="n">
        <v>1</v>
      </c>
      <c r="J137" s="88" t="inlineStr">
        <is>
          <t>✅ คำตอบที่ถูกต้อง: ข้อ ก. ไม่สามารถจัดหาเภสัชกรมาปฏิบัติหน้าที่ได้ตลอดเวลาที่เปิดท้าการ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ไม่สามารถจัดหาเภสัชกรมาปฏิบัติหน้าที่ได้ตลอดเวลาที่เปิดท้าการ 💡 คำอธิบายและข้อกำหนดทางกฎหมาย:
💡 คำอธิบายและข้อกำหนดทางกฎหมาย:
การเลือก ไม่สามารถจัดหาเภสัชกรมาปฏิบัติหน้าที่ได้ตลอดเวลาที่เปิดท้าการ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(ขายยาโดยไม่ได้รับอนุญาติ): ขายยาโดยไม่ได้รับอนุญาติ ไม่ตรงกับข้อบ่งใช้หรือกลไกการออกฤทธิ์ที่ถูกต้องตาม พ.ร.บ. ยา พ.ศ. 2510 / พ.ร.บ. วิชาชีพเภสัชกรรม พ.ศ. 2537
• ข้อ ค. (ไม่อยู่ปฏิบัติหน้าที่ในเวลาปฏิบัติการ): ไม่อยู่ปฏิบัติหน้าที่ในเวลาปฏิบัติการ ไม่ตรงกับข้อบ่งใช้หรือกลไกการออกฤทธิ์ที่ถูกต้องตาม พ.ร.บ. ยา พ.ศ. 2510 / พ.ร.บ. วิชาชีพเภสัชกรรม พ.ศ. 2537
• ข้อ ง. (ขายยาอันตรายและยาควบคุมพิเศษ):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(ไม่ปฏิบัติตามพรบ.วิชาชีพเภสัชกรรม): ไม่ปฏิบัติตามพรบ.วิชาชีพเภสัชกรรม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7" s="100" t="n"/>
      <c r="L137" s="88" t="inlineStr">
        <is>
          <t>พ.ร.บ. ยา พ.ศ. 2510</t>
        </is>
      </c>
      <c r="M137" s="100" t="inlineStr">
        <is>
          <t>SAP</t>
        </is>
      </c>
      <c r="N137" s="88" t="inlineStr">
        <is>
          <t>ข้อ 4 (PLE_CC1_2560 22 April Set 1.md)</t>
        </is>
      </c>
      <c r="O137" s="100" t="inlineStr">
        <is>
          <t>ข้อสอบจริง</t>
        </is>
      </c>
      <c r="P137" s="100" t="inlineStr">
        <is>
          <t>ปี 2560</t>
        </is>
      </c>
      <c r="Q137" s="100" t="n"/>
    </row>
    <row r="138" ht="13.2" customHeight="1" s="49">
      <c r="A138" s="100" t="n">
        <v>151</v>
      </c>
      <c r="B138" s="88" t="inlineStr">
        <is>
          <t>กฎหมาย 2 MCQ11 2/2560 By CU Rx73 MCQ11 2/2560 By CU Rx73 เรื่องที่ 1. Allergic rhinitis with Asthma ผู้ป่วยหญิงอายุ 20 ปี มีอาการคัดจมูก น ้ามูกไหล ไปเรียนได้ปกติ เป็นมาแล้ว 2 สัปดาห์ ได้ยา</t>
        </is>
      </c>
      <c r="C138" s="100" t="n"/>
      <c r="D138" s="88" t="inlineStr">
        <is>
          <t>พ.ร.บ. วิชาชีพเภสัชกรรม พ.ศ. 2537 และข้อบังคับจรรยาบรรณวิชาชีพ</t>
        </is>
      </c>
      <c r="E138" s="88" t="inlineStr">
        <is>
          <t>พ.ร.บ. ผลิตภัณฑ์สมุนไพร พ.ศ. 2562</t>
        </is>
      </c>
      <c r="F138" s="88" t="inlineStr">
        <is>
          <t>พ.ร.บ. เครื่องสำอาง พ.ศ. 2558</t>
        </is>
      </c>
      <c r="G138" s="88" t="inlineStr">
        <is>
          <t>พ.ร.บ. หลักประกันสุขภาพแห่งชาติ พ.ศ. 2545</t>
        </is>
      </c>
      <c r="H138" s="88" t="inlineStr">
        <is>
          <t>การปฏิบัติทางเภสัชกรรมชุมชน (Good Pharmacy Practice: GPP)</t>
        </is>
      </c>
      <c r="I138" s="100" t="n">
        <v>1</v>
      </c>
      <c r="J138" s="88"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8" s="100" t="n"/>
      <c r="L138" s="88" t="inlineStr">
        <is>
          <t>พ.ร.บ. ยา พ.ศ. 2510</t>
        </is>
      </c>
      <c r="M138" s="100" t="inlineStr">
        <is>
          <t>SAP</t>
        </is>
      </c>
      <c r="N138" s="88" t="inlineStr">
        <is>
          <t>ข้อ 13 (PLE_CC1_2560 22 April Set 2.md)</t>
        </is>
      </c>
      <c r="O138" s="100" t="inlineStr">
        <is>
          <t>ข้อสอบจริง</t>
        </is>
      </c>
      <c r="P138" s="100" t="inlineStr">
        <is>
          <t>ปี 2560</t>
        </is>
      </c>
      <c r="Q138" s="100" t="n"/>
    </row>
    <row r="139" ht="13.2" customHeight="1" s="49">
      <c r="A139" s="100" t="n">
        <v>157</v>
      </c>
      <c r="B139" s="88" t="inlineStr">
        <is>
          <t>จากโครงสร้างของ glucocorticosteroids ที่กำหนดให้ หากต้องการเพิ่มประสิทธิภาพของ ฤทธิ์ต้านการอักเสบควรพัฒนาที่ตำแหน่งใด C B A</t>
        </is>
      </c>
      <c r="C139" s="100" t="n"/>
      <c r="D139" s="88" t="inlineStr">
        <is>
          <t>A และ B</t>
        </is>
      </c>
      <c r="E139" s="88" t="inlineStr">
        <is>
          <t>A และ C</t>
        </is>
      </c>
      <c r="F139" s="88" t="inlineStr">
        <is>
          <t>B และ C</t>
        </is>
      </c>
      <c r="G139" s="88" t="inlineStr">
        <is>
          <t>A B และ C</t>
        </is>
      </c>
      <c r="H139" s="88" t="inlineStr">
        <is>
          <t>ไม่มีข้อใดถูก</t>
        </is>
      </c>
      <c r="I139" s="100" t="n">
        <v>1</v>
      </c>
      <c r="J139" s="88" t="inlineStr">
        <is>
          <t>✅ คำตอบที่ถูกต้อง: ข้อ ก. A และ B
💡 Background:
กฎหมายยาและจรรยาบรรณวิชาชีพมีขึ้นเพื่อคุ้มครองความปลอดภัยของผู้บริโภคตามมาตรฐาน Good Pharmacy Practice (GPP)
🎯 ทำไมข้อนี้ถึงถูก:
A และ B 💡 คำอธิบายและข้อกำหนดทางกฎหมาย:
💡 คำอธิบายและข้อกำหนดทางกฎหมาย:
การเลือก A และ B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(A และ C): A และ C ไม่ตรงกับข้อบ่งใช้หรือกลไกการออกฤทธิ์ที่ถูกต้องตาม พ.ร.บ. ยา พ.ศ. 2510 / พ.ร.บ. วิชาชีพเภสัชกรรม พ.ศ. 2537
• ข้อ ค. (B และ C): B และ C ไม่ตรงกับข้อบ่งใช้หรือกลไกการออกฤทธิ์ที่ถูกต้องตาม พ.ร.บ. ยา พ.ศ. 2510 / พ.ร.บ. วิชาชีพเภสัชกรรม พ.ศ. 2537
• ข้อ ง. (A B และ C): A B และ C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9" s="100" t="n"/>
      <c r="L139" s="88" t="inlineStr">
        <is>
          <t>พ.ร.บ. ยา พ.ศ. 2510</t>
        </is>
      </c>
      <c r="M139" s="100" t="inlineStr">
        <is>
          <t>SAP</t>
        </is>
      </c>
      <c r="N139" s="88" t="inlineStr">
        <is>
          <t>ข้อ 63 (Pharmtutor_2024_Set1.md)</t>
        </is>
      </c>
      <c r="O139" s="100" t="inlineStr">
        <is>
          <t>Mock</t>
        </is>
      </c>
      <c r="P139" s="100" t="inlineStr">
        <is>
          <t>Mock Pharmtutor 2024</t>
        </is>
      </c>
      <c r="Q139" s="100" t="n"/>
    </row>
    <row r="140" ht="13.2" customHeight="1" s="49">
      <c r="A140" s="100" t="n">
        <v>158</v>
      </c>
      <c r="B140" s="88" t="inlineStr">
        <is>
          <t>จงแปลผล Certificate of analysis ที่กำหนดให้ Test Acceptance Criteria Regulatory Results Analytical Procedure Description Clear solution and do not have any particles in vials. Visual inspection Conform Identification The IR absorption spectrum of the residue USP39, P.4563 IR spectrum has maxima so obtained exhibits maxima only at the wavelength at the same USP39, P.4559 same wavelengths as that of similar wavelengths with USP preparation of Reference Standard of USP Lidocaine RS. Lidocaine RS standard Assay NLT 95.0% and NMT 105.0% of the labeled USP39, P.4563 101.5% amount of lidocaine hydrochloride (C14H22N2O-HCl). Impurities USP39, P.4562 Organic Lidocaine Impurities (Relative Retention Time 1.0, NMT 0.5) Any individual unspecified impurity (Relative Retention Time 1.2, NMT 0.10) Total impurities (Relative Retention Time 1.4, NMT 0.5) 0.3 - 0.4 0.01 – 0.08 0.4 – 0.45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Particulate Test 1.B Matter in USP39, P.4563 Found 7,134 particles per container equal to The preparation complies with the test if Injections USP39, P.610 or greater than 10 าm the average number of particles present in Particulate the units tested does not exceed 6,000 per Found 454 particles per Matter in injection container equal to or greater than 10 าm container equal to or USP39 P.608 and does not exceed 600 per container equal to or greater than 25 าm greater than 25 าm Sterility No growth of microorganisms occurs after incubations of the media for 14 days Antimicrobial Sterility No growth tests USP39, P.136 It contains not less than 95 percent of preservatives Benzyl alcohol Container USP39, P.4563 97.5% Antimicrobial agents Sampling 1 container: Volume of Lidocaine content Container 51 mL HCl solution NLT 50 mL and NMT 53 mL in each unit.</t>
        </is>
      </c>
      <c r="C140" s="100" t="n"/>
      <c r="D140" s="88" t="inlineStr">
        <is>
          <t>ผ่าน เนื่องจากผลการทดสอบผ่านเกณฑ์ทุกหัวข้อ content for injections USP39, P.532</t>
        </is>
      </c>
      <c r="E140" s="88" t="inlineStr">
        <is>
          <t>ไม่ผ่าน เนื่องจากผลการทดสอบในหัวข้อ assay ต่ำกว่าที่กำหนด</t>
        </is>
      </c>
      <c r="F140" s="88" t="inlineStr">
        <is>
          <t>ไม่ผ่าน เนื่องจากผลการทดสอบในหัวข้อ organic Impurities มากกว่าที่กำหนด</t>
        </is>
      </c>
      <c r="G140" s="88" t="inlineStr">
        <is>
          <t>ไม่ผ่าน เนื่องจากผลการทดสอบในหัวข้อ container content ต่ำกว่าที่กำหนด</t>
        </is>
      </c>
      <c r="H140" s="88" t="inlineStr">
        <is>
          <t>ไม่ผ่าน เนื่องจากผลการทดสอบในหัวข้อ particulate Matter มีจำนวน particles เกินกว่าที่กำหนด</t>
        </is>
      </c>
      <c r="I140" s="100" t="n">
        <v>1</v>
      </c>
      <c r="J140" s="88" t="inlineStr">
        <is>
          <t>✅ คำตอบที่ถูกต้อง: ข้อ ก. ผ่าน เนื่องจากผลการทดสอบผ่านเกณฑ์ทุกหัวข้อ content for injections USP39, P.532
💡 Background:
กฎหมายยาและจรรยาบรรณวิชาชีพมีขึ้นเพื่อคุ้มครองความปลอดภัยของผู้บริโภคตามมาตรฐาน Good Pharmacy Practice (GPP)
🎯 ทำไมข้อนี้ถึงถูก:
ผ่าน เนื่องจากผลการทดสอบผ่านเกณฑ์ทุกหัวข้อ content for injections USP39, P.532 💡 คำอธิบายและข้อกำหนดทางกฎหมาย:
💡 คำอธิบายและข้อกำหนดทางกฎหมาย: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(ไม่ผ่าน เนื่องจากผลการทดสอบในหัวข้อ assay ต่ำกว่าที่กำหนด): ไม่ผ่าน เนื่องจากผลการทดสอบในหัวข้อ assay ต่ำกว่าที่กำหนด ไม่ตรงกับข้อบ่งใช้หรือกลไกการออกฤทธิ์ที่ถูกต้องตาม พ.ร.บ. ยา พ.ศ. 2510 / พ.ร.บ. วิชาชีพเภสัชกรรม พ.ศ. 2537
• ข้อ ค. (ไม่ผ่าน เนื่องจากผลการทดสอบในหัวข้อ organic Impurities มากกว่าที่กำหนด): ไม่ผ่าน เนื่องจากผลการทดสอบในหัวข้อ organic Impurities มากกว่าที่กำหนด ไม่ตรงกับข้อบ่งใช้หรือกลไกการออกฤทธิ์ที่ถูกต้องตาม พ.ร.บ. ยา พ.ศ. 2510 / พ.ร.บ. วิชาชีพเภสัชกรรม พ.ศ. 2537
• ข้อ ง. (ไม่ผ่าน เนื่องจากผลการทดสอบในหัวข้อ container content ต่ำกว่าที่กำหนด): ไม่ผ่าน เนื่องจากผลการทดสอบในหัวข้อ container content ต่ำกว่าที่กำหนด ไม่ตรงกับข้อบ่งใช้หรือกลไกการออกฤทธิ์ที่ถูกต้องตาม พ.ร.บ. ยา พ.ศ. 2510 / พ.ร.บ. วิชาชีพเภสัชกรรม พ.ศ. 2537
• ข้อ จ. (ไม่ผ่าน เนื่องจากผลการทดสอบในหัวข้อ particulate Matter มีจำนวน particles เกินกว่าที่กำหนด): ไม่ผ่าน เนื่องจากผลการทดสอบในหัวข้อ particulate Matter มีจำนวน particles เกินกว่าที่กำหนด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0" s="100" t="n"/>
      <c r="L140" s="88" t="inlineStr">
        <is>
          <t>พ.ร.บ. ยา พ.ศ. 2510</t>
        </is>
      </c>
      <c r="M140" s="100" t="inlineStr">
        <is>
          <t>SAP</t>
        </is>
      </c>
      <c r="N140" s="88" t="inlineStr">
        <is>
          <t>ข้อ 96 (Pharmtutor_2024_Set1.md)</t>
        </is>
      </c>
      <c r="O140" s="100" t="inlineStr">
        <is>
          <t>Mock</t>
        </is>
      </c>
      <c r="P140" s="100" t="inlineStr">
        <is>
          <t>Mock Pharmtutor 2024</t>
        </is>
      </c>
      <c r="Q140" s="100" t="n"/>
    </row>
    <row r="141" ht="13.2" customHeight="1" s="49">
      <c r="A141" s="100" t="n">
        <v>159</v>
      </c>
      <c r="B141" s="88" t="inlineStr">
        <is>
          <t>เจ้าหน้าที่พนักงานเข้าตรวจร้านขายยา ขย1 ในวันที่ 14 กรกฎาคมที่ผ่าน มาพบนายสมชายซึ่งเป็นผู้ช่วยเภสัชกร กำลังจ่ายยา Ponstan ให้กับลูกค้าที่มาขอซื้อยาแก้ปวดประจำเดือน ซึ่งผู้ป่วยแจ้งว่าเคยใช้ยาชนิดนี้เป็นประจำอยู่แล้ว โดยพบว่าเภสัชกรกล้วย ไม่อยู่ประจำร้านในขณะที่เป็นเวลาปฏิบัติการ และพบนายอวบ ซึ่งเป็นเจ้าของร้านกำลังเช็คของอยู่หลังร้าน จากสถานการณ์ดังกล่าว ผู้ใดบ้างที่กระทำ พรบ ประกอบวิชาชีพเภสัชกรรม</t>
        </is>
      </c>
      <c r="C141" s="100" t="n"/>
      <c r="D141" s="88" t="inlineStr">
        <is>
          <t>นายสมชาย</t>
        </is>
      </c>
      <c r="E141" s="88" t="inlineStr">
        <is>
          <t>นายอวบ</t>
        </is>
      </c>
      <c r="F141" s="88" t="inlineStr">
        <is>
          <t>เภสัชกรกล้วย</t>
        </is>
      </c>
      <c r="G141" s="88" t="inlineStr">
        <is>
          <t>เภสัชกรกล้วย นายสมชาย</t>
        </is>
      </c>
      <c r="H141" s="88" t="inlineStr">
        <is>
          <t>เภสัชกรกล้วย นายอวบ นายสมชาย</t>
        </is>
      </c>
      <c r="I141" s="100" t="n">
        <v>1</v>
      </c>
      <c r="J141" s="88" t="inlineStr">
        <is>
          <t>✅ คำตอบที่ถูกต้อง: ข้อ ก. นายสมชาย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นายสมชาย 💡 คำอธิบายและข้อกำหนดทางกฎหมาย:
💡 คำอธิบายและข้อกำหนดทางกฎหมาย: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(นายอวบ): นายอวบ ไม่ตรงกับข้อบ่งใช้หรือกลไกการออกฤทธิ์ที่ถูกต้องตาม พ.ร.บ. ยา พ.ศ. 2510 / พ.ร.บ. วิชาชีพเภสัชกรรม พ.ศ. 2537
• ข้อ ค. (เภสัชกรกล้วย): เภสัชกรกล้วย ไม่ตรงกับข้อบ่งใช้หรือกลไกการออกฤทธิ์ที่ถูกต้องตาม พ.ร.บ. ยา พ.ศ. 2510 / พ.ร.บ. วิชาชีพเภสัชกรรม พ.ศ. 2537
• ข้อ ง. (เภสัชกรกล้วย นายสมชาย): เภสัชกรกล้วย นายสมชาย ไม่ตรงกับข้อบ่งใช้หรือกลไกการออกฤทธิ์ที่ถูกต้องตาม พ.ร.บ. ยา พ.ศ. 2510 / พ.ร.บ. วิชาชีพเภสัชกรรม พ.ศ. 2537
• ข้อ จ. (เภสัชกรกล้วย นายอวบ นายสมชาย): เภสัชกรกล้วย นายอวบ นายสมชาย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1" s="100" t="n"/>
      <c r="L141" s="88" t="inlineStr">
        <is>
          <t>พ.ร.บ. ยา พ.ศ. 2510</t>
        </is>
      </c>
      <c r="M141" s="100" t="inlineStr">
        <is>
          <t>SAP</t>
        </is>
      </c>
      <c r="N141" s="88" t="inlineStr">
        <is>
          <t>ข้อ 111 (Pharmtutor_2024_Set1.md)</t>
        </is>
      </c>
      <c r="O141" s="100" t="inlineStr">
        <is>
          <t>Mock</t>
        </is>
      </c>
      <c r="P141" s="100" t="inlineStr">
        <is>
          <t>Mock Pharmtutor 2024</t>
        </is>
      </c>
      <c r="Q141" s="100" t="n"/>
    </row>
    <row r="142" ht="13.2" customHeight="1" s="49">
      <c r="A142" s="100" t="n">
        <v>160</v>
      </c>
      <c r="B142" s="88" t="inlineStr">
        <is>
          <t>หากต้องการสืบค้นประสิทธิภาพของยาในกลุ่ม HMG-CoA reductase ว่ายาชนิดใดมีค่าครึ่งชีวิตต่ำที่สุด ควนสืบค้นจากหนังสือเล่มใด</t>
        </is>
      </c>
      <c r="C142" s="100" t="n"/>
      <c r="D142" s="88" t="inlineStr">
        <is>
          <t>Drug Information Handbook</t>
        </is>
      </c>
      <c r="E142" s="88" t="inlineStr">
        <is>
          <t>Handbook of Pharmacotherapy</t>
        </is>
      </c>
      <c r="F142" s="88" t="inlineStr">
        <is>
          <t>Drug injectable and Compatibility</t>
        </is>
      </c>
      <c r="G142" s="88" t="inlineStr">
        <is>
          <t>Drug facts and comparisons</t>
        </is>
      </c>
      <c r="H142" s="88" t="inlineStr">
        <is>
          <t>Drug interaction handbook</t>
        </is>
      </c>
      <c r="I142" s="100" t="n">
        <v>1</v>
      </c>
      <c r="J142" s="88" t="inlineStr">
        <is>
          <t>✅ คำตอบที่ถูกต้อง: ข้อ ก. Drug Information Handbook
💡 Background:
กฎหมายยาและจรรยาบรรณวิชาชีพมีขึ้นเพื่อคุ้มครองความปลอดภัยของผู้บริโภคตามมาตรฐาน Good Pharmacy Practice (GPP)
🎯 ทำไมข้อนี้ถึงถูก:
Drug Information Handbook 💡 คำอธิบายและข้อกำหนดทางกฎหมาย:
💡 คำอธิบายและข้อกำหนดทางกฎหมาย: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(Handbook of Pharmacotherapy): Handbook of Pharmacotherapy ไม่ตรงกับข้อบ่งใช้หรือกลไกการออกฤทธิ์ที่ถูกต้องตาม พ.ร.บ. ยา พ.ศ. 2510 / พ.ร.บ. วิชาชีพเภสัชกรรม พ.ศ. 2537
• ข้อ ค. (Drug injectable and Compatibility): วัคซีนไข้สมองอักเสบเจอี ชนิดเชื้อเป็น (Live attenuated CD.JEV) ให้ 2 เข็ม ที่อายุ 9-12 เดือน และเข็ม 2 ห่างกัน 3-12 เดือน
• ข้อ ง. (Drug facts and comparisons): Drug facts and comparisons ไม่ตรงกับข้อบ่งใช้หรือกลไกการออกฤทธิ์ที่ถูกต้องตาม พ.ร.บ. ยา พ.ศ. 2510 / พ.ร.บ. วิชาชีพเภสัชกรรม พ.ศ. 2537
• ข้อ จ. (Drug interaction handbook): Drug interaction handbook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2" s="100" t="n"/>
      <c r="L142" s="88" t="inlineStr">
        <is>
          <t>พ.ร.บ. ยา พ.ศ. 2510</t>
        </is>
      </c>
      <c r="M142" s="100" t="inlineStr">
        <is>
          <t>SAP</t>
        </is>
      </c>
      <c r="N142" s="88" t="inlineStr">
        <is>
          <t>ข้อ 118 (Pharmtutor_2024_Set1.md)</t>
        </is>
      </c>
      <c r="O142" s="100" t="inlineStr">
        <is>
          <t>Mock</t>
        </is>
      </c>
      <c r="P142" s="100" t="inlineStr">
        <is>
          <t>Mock Pharmtutor 2024</t>
        </is>
      </c>
      <c r="Q142" s="100" t="n"/>
    </row>
    <row r="143" ht="13.2" customHeight="1" s="49">
      <c r="A143" s="100" t="n">
        <v>161</v>
      </c>
      <c r="B143" s="88" t="inlineStr">
        <is>
          <t>สิทธิในการรักษาของประเทศไทย แบ่งเป็น สิทธิจ่ายตรงกรมบัญชีกลาง สิทธิประกันสุขภาพถ้วนหน้า และสิทธิประกันสังคม ซึ่งพนักง่นเแกขชนหรือบริษัทส่วนมากจะได้รับสิทธิประกันสังึมในการรักษา โดยที่พนักงานและนายจ้างจะสมทบในปริมาณเท่ากัน ข้อใดคือจำนวนที่พนักงานต้องจ่ายในแต่ละเดือน</t>
        </is>
      </c>
      <c r="C143" s="100" t="n"/>
      <c r="D143" s="88" t="inlineStr">
        <is>
          <t>3% ของเงินเดือน</t>
        </is>
      </c>
      <c r="E143" s="88" t="inlineStr">
        <is>
          <t>4% ของเงินเดือน</t>
        </is>
      </c>
      <c r="F143" s="88" t="inlineStr">
        <is>
          <t>5% ของเิงนเดือน</t>
        </is>
      </c>
      <c r="G143" s="88" t="inlineStr">
        <is>
          <t>4% ของเงินเดือน โดยคิดที่ฐานเงินเดือนไม่เกิน 15,000 บาท</t>
        </is>
      </c>
      <c r="H143" s="88" t="inlineStr">
        <is>
          <t>5% ของเงินเดือน โดยคิดที่ฐานเงินเดือนไม่เกิน 15,000 บาท ตะลุยโจทย์ วันที่ 2 - Pharmtutors 2024 ข้อ ข้อ ข้อ ข้อ 1 e 31 c 61 b 91 c 2 b 32 e 62 c 92 d 3 c 33 d 63 c 93 c 4 b 34 a 64 e 94 d 5 d 35 c 65 d 95 a 6 d 36 c 66 e 96 e 7 c 37 a 67 b 9...</t>
        </is>
      </c>
      <c r="I143" s="100" t="n">
        <v>1</v>
      </c>
      <c r="J143" s="88" t="inlineStr">
        <is>
          <t>✅ คำตอบที่ถูกต้อง: ข้อ ก. 3% ของเงินเดือน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ของเงินเดือน 💡 คำอธิบายและข้อกำหนดทางกฎหมาย:
💡 คำอธิบายและข้อกำหนดทางกฎหมาย:
การเลือก 3% ของเงินเดือน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(4% ของเงินเดือน): 4% ของเงินเดือน ไม่ตรงกับข้อบ่งใช้หรือกลไกการออกฤทธิ์ที่ถูกต้องตาม พ.ร.บ. ยา พ.ศ. 2510 / พ.ร.บ. วิชาชีพเภสัชกรรม พ.ศ. 2537
• ข้อ ค. (5% ของเิงนเดือน): 5% ของเิงนเดือน ไม่ตรงกับข้อบ่งใช้หรือกลไกการออกฤทธิ์ที่ถูกต้องตาม พ.ร.บ. ยา พ.ศ. 2510 / พ.ร.บ. วิชาชีพเภสัชกรรม พ.ศ. 2537
• ข้อ ง. (4% ของเงินเดือน โดยคิดที่ฐานเงินเดือนไม่เกิน 15,000 บาท): 4% ของเงินเดือน โดยคิดที่ฐานเงินเดือนไม่เกิน 15,000 บาท ไม่ตรงกับข้อบ่งใช้หรือกลไกการออกฤทธิ์ที่ถูกต้องตาม พ.ร.บ. ยา พ.ศ. 2510 / พ.ร.บ. วิชาชีพเภสัชกรรม พ.ศ. 2537
• ข้อ จ. (5% ของเงินเดือน โดยคิดที่ฐานเงินเดือนไม่เกิน 15,000 บาท ตะลุยโจทย์ วันที่ 2 - Pharmtutors 2024 ข้อ ข้อ ข้อ ข้อ 1 e 31 c 61 b 91 c 2 b 32 e 62 c 92 d 3 c 33 d 63 c 93 c 4 b 34 a 64 e 94 d 5 d 35 c 65 d 95 a 6 d 36 c 66 e 96 e 7 c 37 a 67 b 97 e 8 e 38 e 68 c 98 b 9 e 39 a 69 b 99 b 10 b 40 e 70 b 100 d 11 a 41 b 71 b 101 d 12 b 42 a 72 d 102 d 13 c 43 d 73 c 103 e 14 d 44 d 74 c 104 c 15 c 45 a 75 b 105 b 16 c 46 d 76 c 106 a 17 b 47 b 77 a 107 d 18 d 48 e 78 e 108 e 19 e 49 e 79 e 109 a 20 c 50 b 80 e 110 e 21 d 51 c 81 b 111 d 22 a 52 d 82 c 112 e 23 e 53 a 83 c 113 c 24 d 54 b 84 d 114 a 25 c 55 e 85 b 115 c 26 d 56 c 86 c 116 b 27 d 57 d 87 c 117 d 28 b 58 c 88 c 118 d 29 a 59 a 89 c 119 c 30 d 60 e 90 e 120 e): 5% ของเงินเดือน โดยคิดที่ฐานเงินเดือนไม่เกิน 15,000 บาท ตะลุยโจทย์ วันที่ 2 - Pharmtutors 2024 ข้อ ข้อ ข้อ ข้อ 1 e 31 c 61 b 91 c 2 b 32 e 62 c 92 d 3 c 33 d 63 c 93 c 4 b 34 a 64 e 94 d 5 d 35 c 65 d 95 a 6 d 36 c 66 e 96 e 7 c 37 a 67 b 97 e 8 e 38 e 68 c 98 b 9 e 39 a 69 b 99 b 10 b 40 e 70 b 100 d 11 a 41 b 71 b 101 d 12 b 42 a 72 d 102 d 13 c 43 d 73 c 103 e 14 d 44 d 74 c 104 c 15 c 45 a 75 b 105 b 16 c 46 d 76 c 106 a 17 b 47 b 77 a 107 d 18 d 48 e 78 e 108 e 19 e 49 e 79 e 109 a 20 c 50 b 80 e 110 e 21 d 51 c 81 b 111 d 22 a 52 d 82 c 112 e 23 e 53 a 83 c 113 c 24 d 54 b 84 d 114 a 25 c 55 e 85 b 115 c 26 d 56 c 86 c 116 b 27 d 57 d 87 c 117 d 28 b 58 c 88 c 118 d 29 a 59 a 89 c 119 c 30 d 60 e 90 e 120 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3" s="100" t="n"/>
      <c r="L143" s="88" t="inlineStr">
        <is>
          <t>พ.ร.บ. ยา พ.ศ. 2510</t>
        </is>
      </c>
      <c r="M143" s="100" t="inlineStr">
        <is>
          <t>SAP</t>
        </is>
      </c>
      <c r="N143" s="88" t="inlineStr">
        <is>
          <t>ข้อ 120 (Pharmtutor_2024_Set1.md)</t>
        </is>
      </c>
      <c r="O143" s="100" t="inlineStr">
        <is>
          <t>Mock</t>
        </is>
      </c>
      <c r="P143" s="100" t="inlineStr">
        <is>
          <t>Mock Pharmtutor 2024</t>
        </is>
      </c>
      <c r="Q143" s="100" t="n"/>
    </row>
    <row r="144" ht="13.2" customHeight="1" s="49">
      <c r="A144" s="100" t="n">
        <v>162</v>
      </c>
      <c r="B144" s="88" t="inlineStr">
        <is>
          <t>สมุนไพรในบัญชียาหลักแห่งชาติชนิดใด สามารถนำมาช่วยบรรเทาอาการแพ้ท้องของคนไข้ตั้งครรภ์ได้อย่างมี ประสิทธิภาพ</t>
        </is>
      </c>
      <c r="C144" s="100" t="n"/>
      <c r="D144" s="88" t="inlineStr">
        <is>
          <t>กระเจี๊ยบแดง</t>
        </is>
      </c>
      <c r="E144" s="88" t="inlineStr">
        <is>
          <t>ขลู่</t>
        </is>
      </c>
      <c r="F144" s="88" t="inlineStr">
        <is>
          <t>เหง้าขิงแก่</t>
        </is>
      </c>
      <c r="G144" s="88" t="inlineStr">
        <is>
          <t>ข่าอ่อน</t>
        </is>
      </c>
      <c r="H144" s="88" t="inlineStr">
        <is>
          <t>ขมิ้นขาว</t>
        </is>
      </c>
      <c r="I144" s="100" t="n">
        <v>1</v>
      </c>
      <c r="J144" s="88" t="inlineStr">
        <is>
          <t>✅ คำตอบที่ถูกต้อง: ข้อ ก. กระเจี๊ยบแดง
💡 Background:
กฎหมายยาและจรรยาบรรณวิชาชีพมีขึ้นเพื่อคุ้มครองความปลอดภัยของผู้บริโภคตามมาตรฐาน Good Pharmacy Practice (GPP)
🎯 ทำไมข้อนี้ถึงถูก:
กระเจี๊ยบแดง 💡 คำอธิบายและข้อกำหนดทางกฎหมาย:
💡 คำอธิบายและข้อกำหนดทางกฎหมาย:
การเลือก กระเจี๊ยบแดง เป็นคำตอบที่ถูกต้องและสอดคล้องกับ evidence-based guidelines ของภาวะ พ.ร.บ. ผลิตภัณฑ์สมุนไพร &amp; เครื่องสำอาง โดยมี clinical efficacy สูงสุดในการรักษาและมี safety profile ที่เหมาะสม
🔍 ข้ออื่นผิดเพราะอะไร:
• ข้อ ข. (ขลู่): ขลู่ ไม่ตรงกับข้อบ่งใช้หรือกลไกการออกฤทธิ์ที่ถูกต้องตาม พ.ร.บ. ยา พ.ศ. 2510 / พ.ร.บ. วิชาชีพเภสัชกรรม พ.ศ. 2537
• ข้อ ค. (เหง้าขิงแก่): ขิง (Zingiber officinale) ลดคลื่นไส้ผ่าน 6-gingerol/shogaol ยับยั้ง 5-HT3 มีฤทธิ์ antiplatelet ต้องระวังกับ anticoagulants
• ข้อ ง. (ข่าอ่อน): ข่าอ่อน ไม่ตรงกับข้อบ่งใช้หรือกลไกการออกฤทธิ์ที่ถูกต้องตาม พ.ร.บ. ยา พ.ศ. 2510 / พ.ร.บ. วิชาชีพเภสัชกรรม พ.ศ. 2537
• ข้อ จ. (ขมิ้นขาว): ขมิ้นขาว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4" s="100" t="n"/>
      <c r="L144" s="88" t="inlineStr">
        <is>
          <t>พ.ร.บ. ผลิตภัณฑ์สมุนไพร &amp; เครื่องสำอาง</t>
        </is>
      </c>
      <c r="M144" s="100" t="inlineStr">
        <is>
          <t>SAP</t>
        </is>
      </c>
      <c r="N144" s="88" t="inlineStr">
        <is>
          <t>ข้อ 26 (Pharmtutor_2024_Set2.md)</t>
        </is>
      </c>
      <c r="O144" s="100" t="inlineStr">
        <is>
          <t>Mock</t>
        </is>
      </c>
      <c r="P144" s="100" t="inlineStr">
        <is>
          <t>Mock Pharmtutor 2024</t>
        </is>
      </c>
      <c r="Q144" s="100" t="n"/>
    </row>
    <row r="145" ht="13.2" customHeight="1" s="49">
      <c r="A145" s="100" t="n">
        <v>163</v>
      </c>
      <c r="B145" s="88" t="inlineStr">
        <is>
          <t>หากต้องการเพิ่มประสิทธิภาพเทคนิคการวิเคราะห์ High-performance liquid chromatography ข้อใดไม่ควรปฎิบัติ</t>
        </is>
      </c>
      <c r="C145" s="100" t="n"/>
      <c r="D145" s="88" t="inlineStr">
        <is>
          <t>เพิ่มความยาว column</t>
        </is>
      </c>
      <c r="E145" s="88" t="inlineStr">
        <is>
          <t>ลด flow rate</t>
        </is>
      </c>
      <c r="F145" s="88" t="inlineStr">
        <is>
          <t>ปรับอัตราส่วน mobile phase</t>
        </is>
      </c>
      <c r="G145" s="88" t="inlineStr">
        <is>
          <t>ปรับสภาวะเพื่อลดค่า resolution ระหว่างสารที่ต้องการวิเคราะห์และสารปนเปื้อน</t>
        </is>
      </c>
      <c r="H145" s="88" t="inlineStr">
        <is>
          <t>เลือก column ที่มีจำนวน theoretical plates สูงที่สุด</t>
        </is>
      </c>
      <c r="I145" s="100" t="n">
        <v>1</v>
      </c>
      <c r="J145" s="88" t="inlineStr">
        <is>
          <t>✅ คำตอบที่ถูกต้อง: ข้อ ก. เพิ่มความยาว column
💡 Background:
กฎหมายยาและจรรยาบรรณวิชาชีพมีขึ้นเพื่อคุ้มครองความปลอดภัยของผู้บริโภคตามมาตรฐาน Good Pharmacy Practice (GPP)
🎯 ทำไมข้อนี้ถึงถูก:
เพิ่มความยาว column 💡 คำอธิบายและข้อกำหนดทางกฎหมาย:
💡 คำอธิบายและข้อกำหนดทางกฎหมาย: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 ข้ออื่นผิดเพราะอะไร:
• ข้อ ข. (ลด flow rate): ลด flow rate ไม่ตรงกับข้อบ่งใช้หรือกลไกการออกฤทธิ์ที่ถูกต้องตาม พ.ร.บ. ยา พ.ศ. 2510 / พ.ร.บ. วิชาชีพเภสัชกรรม พ.ศ. 2537
• ข้อ ค. (ปรับอัตราส่วน mobile phase): ปรับอัตราส่วน mobile phase ไม่ตรงกับข้อบ่งใช้หรือกลไกการออกฤทธิ์ที่ถูกต้องตาม พ.ร.บ. ยา พ.ศ. 2510 / พ.ร.บ. วิชาชีพเภสัชกรรม พ.ศ. 2537
• ข้อ ง. (ปรับสภาวะเพื่อลดค่า resolution ระหว่างสารที่ต้องการวิเคราะห์และสารปนเปื้อน): ปรับสภาวะเพื่อลดค่า resolution ระหว่างสารที่ต้องการวิเคราะห์และสารปนเปื้อน ไม่ตรงกับข้อบ่งใช้หรือกลไกการออกฤทธิ์ที่ถูกต้องตาม พ.ร.บ. ยา พ.ศ. 2510 / พ.ร.บ. วิชาชีพเภสัชกรรม พ.ศ. 2537
• ข้อ จ. (เลือก column ที่มีจำนวน theoretical plates สูงที่สุด): เลือก column ที่มีจำนวน theoretical plates สูงที่สุด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5" s="100" t="n"/>
      <c r="L145" s="88" t="inlineStr">
        <is>
          <t>พ.ร.บ. ยา พ.ศ. 2510</t>
        </is>
      </c>
      <c r="M145" s="100" t="inlineStr">
        <is>
          <t>SAP</t>
        </is>
      </c>
      <c r="N145" s="88" t="inlineStr">
        <is>
          <t>ข้อ 89 (Pharmtutor_2024_Set2.md)</t>
        </is>
      </c>
      <c r="O145" s="100" t="inlineStr">
        <is>
          <t>Mock</t>
        </is>
      </c>
      <c r="P145" s="100" t="inlineStr">
        <is>
          <t>Mock Pharmtutor 2024</t>
        </is>
      </c>
      <c r="Q145" s="100" t="n"/>
    </row>
    <row r="146" ht="13.2" customHeight="1" s="49">
      <c r="A146" s="100" t="n">
        <v>164</v>
      </c>
      <c r="B146" s="88" t="inlineStr">
        <is>
          <t>จากการศึกษาผลของการใช้ยา Semaglutide ในการลดระดับน้ำตาลในเลือด ข้อใดต่อไปนี้กล่าวถูกต้อง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t>
        </is>
      </c>
      <c r="C146" s="100" t="n"/>
      <c r="D146" s="88" t="inlineStr">
        <is>
          <t>การศึกษาการใช้ยา oral semaglutide เทียบกับ placebo ผลลัพธ์ของการศึกษาแตกต่างกันทางคลินิก แต่ไม่มีนัยสำคัญทางสถิติ</t>
        </is>
      </c>
      <c r="E146" s="88" t="inlineStr">
        <is>
          <t>การหาค่า I square แสดงถึงความแตกต่างกันของการศึกษาหากมีค่ามากแสดงว่า การศึกษาแต่ละชนิด ไม่มีความแตกต่างกัน</t>
        </is>
      </c>
      <c r="F146" s="88" t="inlineStr">
        <is>
          <t>หาก Q test มีค่า &lt; 0.05 แสดงถึงผลของการศึกษาไม่มีความแตกต่างกัน</t>
        </is>
      </c>
      <c r="G146" s="88" t="inlineStr">
        <is>
          <t>จากการศึกษาข้างต้นเมื่อเปรียบเทียบ oral semaglutide เทียบกับ placebo นำการศึกษามาทั้งหมด 5 การศึกษา เมื่อคำนวณ degree of freedom = n-2 = 3</t>
        </is>
      </c>
      <c r="H146" s="88" t="inlineStr">
        <is>
          <t>จากการศึกษาข้างต้น หากต้องการผลการศึกษาที่ชัดเจน ควรทำ network meta-analysis เพื่อคำนวณต่อไป</t>
        </is>
      </c>
      <c r="I146" s="100" t="n">
        <v>1</v>
      </c>
      <c r="J146" s="88" t="inlineStr">
        <is>
          <t>✅ คำตอบที่ถูกต้อง: ข้อ ก. การศึกษาการใช้ยา oral semaglutide เทียบกับ placebo ผลลัพธ์ของการศึกษาแตกต่างกันทางคลินิก แต่ไม่มีนัยสำคัญทางสถิติ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การศึกษาการใช้ยา oral semaglutide เทียบกับ placebo ผลลัพธ์ของการศึกษาแตกต่างกันทางคลินิก แต่ไม่มีนัยสำคัญทางสถิติ 💡 คำอธิบายและข้อกำหนดทางกฎหมาย:
💡 คำอธิบายและข้อกำหนดทางกฎหมาย:
การเลือก การศึกษาการใช้ยา oral semaglutide เทียบกับ placebo ผลลัพธ์ของการศึกษาแตกต่างกันทางคลินิก แต่ไม่มีนัยสำคัญทางสถิติ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(การหาค่า I square แสดงถึงความแตกต่างกันของการศึกษาหากมีค่ามากแสดงว่า การศึกษาแต่ละชนิด ไม่มีความแตกต่างกัน): การหาค่า I square แสดงถึงความแตกต่างกันของการศึกษาหากมีค่ามากแสดงว่า การศึกษาแต่ละชนิด ไม่มีความแตกต่างกัน ไม่ตรงกับข้อบ่งใช้หรือกลไกการออกฤทธิ์ที่ถูกต้องตาม พ.ร.บ. ยา พ.ศ. 2510 / พ.ร.บ. วิชาชีพเภสัชกรรม พ.ศ. 2537
• ข้อ ค. (หาก Q test มีค่า &lt; 0.05 แสดงถึงผลของการศึกษาไม่มีความแตกต่างกัน): หาก Q test มีค่า &lt; 0.05 แสดงถึงผลของการศึกษาไม่มีความแตกต่างกัน ไม่ตรงกับข้อบ่งใช้หรือกลไกการออกฤทธิ์ที่ถูกต้องตาม พ.ร.บ. ยา พ.ศ. 2510 / พ.ร.บ. วิชาชีพเภสัชกรรม พ.ศ. 2537
• ข้อ ง. (จากการศึกษาข้างต้นเมื่อเปรียบเทียบ oral semaglutide เทียบกับ placebo นำการศึกษามาทั้งหมด 5 การศึกษา เมื่อคำนวณ degree of freedom = n-2 = 3):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จ. (จากการศึกษาข้างต้น หากต้องการผลการศึกษาที่ชัดเจน ควรทำ network meta-analysis เพื่อคำนวณต่อไป): จากการศึกษาข้างต้น หากต้องการผลการศึกษาที่ชัดเจน ควรทำ network meta-analysis เพื่อคำนวณต่อไป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6" s="100" t="n"/>
      <c r="L146" s="88" t="inlineStr">
        <is>
          <t>พ.ร.บ. ยา พ.ศ. 2510</t>
        </is>
      </c>
      <c r="M146" s="100" t="inlineStr">
        <is>
          <t>SAP</t>
        </is>
      </c>
      <c r="N146" s="88" t="inlineStr">
        <is>
          <t>ข้อ 111 (Pharmtutor_2024_Set2.md)</t>
        </is>
      </c>
      <c r="O146" s="100" t="inlineStr">
        <is>
          <t>Mock</t>
        </is>
      </c>
      <c r="P146" s="100" t="inlineStr">
        <is>
          <t>Mock Pharmtutor 2024</t>
        </is>
      </c>
      <c r="Q146" s="100" t="n"/>
    </row>
    <row r="147" ht="13.2" customHeight="1" s="49">
      <c r="A147" s="100" t="n">
        <v>165</v>
      </c>
      <c r="B147" s="88" t="inlineStr">
        <is>
          <t>Isotretenoin ข้อใดถูกต้องตามกฎหมาย</t>
        </is>
      </c>
      <c r="C147" s="100" t="n"/>
      <c r="D147" s="88" t="inlineStr">
        <is>
          <t>ขายได้ในร้านยา หากมีใบสั่งแพทย์์</t>
        </is>
      </c>
      <c r="E147" s="88" t="inlineStr">
        <is>
          <t>ขายได้ในร้านยา โดยไม่ต้องมีใบสั่งแพทย์์</t>
        </is>
      </c>
      <c r="F147" s="88" t="inlineStr">
        <is>
          <t>ขายไม่ได้ในร้านยา แม้มีใบสั่งแพทย์์</t>
        </is>
      </c>
      <c r="G147" s="88" t="inlineStr">
        <is>
          <t>ขายไม่ได้ในร้านยา เนื่องจากเป็นวัตถุออกฤทธิ์ต่อจิตและประสาท</t>
        </is>
      </c>
      <c r="H147" s="88" t="inlineStr">
        <is>
          <t>ขายไม่ได้ในร้านยา เนื่องจากเป็นยาเสพติดให้โทษ ตะลุยโจทย์เภสัชจุฬาฯ สอบผ่าน 100%</t>
        </is>
      </c>
      <c r="I147" s="100" t="n">
        <v>1</v>
      </c>
      <c r="J147" s="88" t="inlineStr">
        <is>
          <t>✅ คำตอบที่ถูกต้อง: ข้อ ก. ขายได้ในร้านยา หากมีใบสั่งแพทย์์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ขายได้ในร้านยา หากมีใบสั่งแพทย์์ 💡 คำอธิบายและข้อกำหนดทางกฎหมาย:
💡 คำอธิบายและข้อกำหนดทางกฎหมาย:
การเลือก ขายได้ในร้านยา หากมีใบสั่งแพทย์์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(ขายได้ในร้านยา โดยไม่ต้องมีใบสั่งแพทย์์): ขายได้ในร้านยา โดยไม่ต้องมีใบสั่งแพทย์์ ไม่ตรงกับข้อบ่งใช้หรือกลไกการออกฤทธิ์ที่ถูกต้องตาม พ.ร.บ. ยา พ.ศ. 2510 / พ.ร.บ. วิชาชีพเภสัชกรรม พ.ศ. 2537
• ข้อ ค. (ขายไม่ได้ในร้านยา แม้มีใบสั่งแพทย์์): ขายไม่ได้ในร้านยา แม้มีใบสั่งแพทย์์ ไม่ตรงกับข้อบ่งใช้หรือกลไกการออกฤทธิ์ที่ถูกต้องตาม พ.ร.บ. ยา พ.ศ. 2510 / พ.ร.บ. วิชาชีพเภสัชกรรม พ.ศ. 2537
• ข้อ ง. (ขายไม่ได้ในร้านยา เนื่องจากเป็นวัตถุออกฤทธิ์ต่อจิตและประสาท): ขายไม่ได้ในร้านยา เนื่องจากเป็นวัตถุออกฤทธิ์ต่อจิตและประสาท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(ขายไม่ได้ในร้านยา เนื่องจากเป็นยาเสพติดให้โทษ ตะลุยโจทย์เภสัชจุฬาฯ สอบผ่าน 100%): ขายไม่ได้ในร้านยา เนื่องจากเป็นยาเสพติดให้โทษ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7" s="100" t="n"/>
      <c r="L147" s="88" t="inlineStr">
        <is>
          <t>พ.ร.บ. ยา พ.ศ. 2510</t>
        </is>
      </c>
      <c r="M147" s="100" t="inlineStr">
        <is>
          <t>SAP</t>
        </is>
      </c>
      <c r="N147" s="88" t="inlineStr">
        <is>
          <t>ข้อ 2 (LAW-CU-71.md)</t>
        </is>
      </c>
      <c r="O147" s="100" t="inlineStr">
        <is>
          <t>Mock</t>
        </is>
      </c>
      <c r="P147" s="100" t="inlineStr">
        <is>
          <t>Mock กฎหมาย CU71</t>
        </is>
      </c>
      <c r="Q147" s="100" t="n"/>
    </row>
    <row r="148" ht="13.2" customHeight="1" s="49">
      <c r="A148" s="100" t="n">
        <v>166</v>
      </c>
      <c r="B148" s="88" t="inlineStr">
        <is>
          <t>Budesonide inhaler จัดเป็นยาใดตามกฎหมาย</t>
        </is>
      </c>
      <c r="C148" s="100" t="n"/>
      <c r="D148" s="88" t="inlineStr">
        <is>
          <t>ยาอันตราย</t>
        </is>
      </c>
      <c r="E148" s="88" t="inlineStr">
        <is>
          <t>ยาควบคุมพิเศษ</t>
        </is>
      </c>
      <c r="F148" s="88" t="inlineStr">
        <is>
          <t>ยาใช้เฉพาะที่ แบบควบคุมพิเศษ</t>
        </is>
      </c>
      <c r="G148" s="88" t="inlineStr">
        <is>
          <t>วัตถุออกฤทธิ์ต่อจิตและประสาท</t>
        </is>
      </c>
      <c r="H148" s="88" t="inlineStr">
        <is>
          <t>ยาเสพติดให้โทษ ประเภทที่ 3 ตะลุยโจทย์เภสัชจุฬาฯ สอบผ่าน 100%</t>
        </is>
      </c>
      <c r="I148" s="100" t="n">
        <v>1</v>
      </c>
      <c r="J148" s="88"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(ยาใช้เฉพาะที่ แบบควบคุมพิเศษ): ยาใช้เฉพาะที่ แบบควบคุมพิเศษ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ประเภทที่ 3 ตะลุยโจทย์เภสัชจุฬาฯ สอบผ่าน 100%): ยาเสพติดให้โทษ ประเภทที่ 3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8" s="100" t="n"/>
      <c r="L148" s="88" t="inlineStr">
        <is>
          <t>พ.ร.บ. ยา พ.ศ. 2510</t>
        </is>
      </c>
      <c r="M148" s="100" t="inlineStr">
        <is>
          <t>SAP</t>
        </is>
      </c>
      <c r="N148" s="88" t="inlineStr">
        <is>
          <t>ข้อ 3 (LAW-CU-71.md)</t>
        </is>
      </c>
      <c r="O148" s="100" t="inlineStr">
        <is>
          <t>Mock</t>
        </is>
      </c>
      <c r="P148" s="100" t="inlineStr">
        <is>
          <t>Mock กฎหมาย CU71</t>
        </is>
      </c>
      <c r="Q148" s="100" t="n"/>
    </row>
    <row r="149" ht="13.2" customHeight="1" s="49">
      <c r="A149" s="100" t="n">
        <v>167</v>
      </c>
      <c r="B149" s="88" t="inlineStr">
        <is>
          <t>ลูกจ้างหยิบยาที่ไม่ได้ขึ้นทะเบียนตำรับยาจากชั้นวางยาในร้าน เพื่อขายให้กับลูกค้า ถามว่า ใคร เป็นผู้กระทำความผิดตามกฎหมาย</t>
        </is>
      </c>
      <c r="C149" s="100" t="n"/>
      <c r="D149" s="88" t="inlineStr">
        <is>
          <t>พ.ร.บ. ยาเสพติดให้โทษ พ.ศ. 2522 (ยาเสพติดให้โทษประเภท 2 และ 3)</t>
        </is>
      </c>
      <c r="E149" s="88" t="inlineStr">
        <is>
          <t>พ.ร.บ. วัตถุที่ออกฤทธิ์ต่อจิตและประสาท พ.ศ. 2559 (ประเภท 2 และ 4)</t>
        </is>
      </c>
      <c r="F149" s="88" t="inlineStr">
        <is>
          <t>พ.ร.บ. วิชาชีพเภสัชกรรม พ.ศ. 2537 และข้อบังคับจรรยาบรรณวิชาชีพ</t>
        </is>
      </c>
      <c r="G149" s="88" t="inlineStr">
        <is>
          <t>พ.ร.บ. ผลิตภัณฑ์สมุนไพร พ.ศ. 2562</t>
        </is>
      </c>
      <c r="H149" s="88" t="inlineStr">
        <is>
          <t>พ.ร.บ. เครื่องสำอาง พ.ศ. 2558</t>
        </is>
      </c>
      <c r="I149" s="100" t="n">
        <v>1</v>
      </c>
      <c r="J149" s="88"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9" s="100" t="n"/>
      <c r="L149" s="88" t="inlineStr">
        <is>
          <t>พ.ร.บ. ยา พ.ศ. 2510</t>
        </is>
      </c>
      <c r="M149" s="100" t="inlineStr">
        <is>
          <t>SAP</t>
        </is>
      </c>
      <c r="N149" s="88" t="inlineStr">
        <is>
          <t>ข้อ 1 (LAW-CU-71.md)</t>
        </is>
      </c>
      <c r="O149" s="100" t="inlineStr">
        <is>
          <t>Mock</t>
        </is>
      </c>
      <c r="P149" s="100" t="inlineStr">
        <is>
          <t>Mock กฎหมาย CU71</t>
        </is>
      </c>
      <c r="Q149" s="100" t="n"/>
    </row>
    <row r="150" ht="13.2" customHeight="1" s="49">
      <c r="A150" s="100" t="n">
        <v>168</v>
      </c>
      <c r="B150" s="88" t="inlineStr">
        <is>
          <t>ลูกจ้างหยิบยาที่ไม่ได้ขึ้นทะเบียนตำรับยาซึ่งแอบซ่อนอยู่ในลิ้นชักในร้าน เพื่อขายให้กับลูกค้า ถามว่า ใครเป็นผู้กระทำความผิดตามกฎหมาย มาตราสำคัญในพ.ร.บ.ยา 2510 มาตรา 19 ห้ามมิให้ผู้รับอนุญาต (1) ผลิตหรือขายยาแผนปัจจุบันนอกสถานที่ที่กำหนดไว้ในใบอนุญาต เว้นแต่เป็น การขายส่ง (2) ผลิตหรือขายยาแผนปัจจุบันไม่ตรงตามประเภทของใบอนุญาต (3) ขายยาแผนปัจจุบันที่เป็นยาอันตรายหรือยาควบคุมพิเศษให้แก่ผู้รับอนุญาตขาย ยาแผนปัจจุบันเฉพาะยาบรรจุเสร็จที่ไม่ใช่ยาอันตรายหรือยาควบคุมพิเศษ มาตราสำคัญในพ.ร.บ.ยา 2510 มาตรา 20 ผู้รับอนุญาตผลิตยาแผนปัจจุบันต้องมีเภสัชกรชั้นหนึ่งประจำอยู่ตลอดเวลาที่เปิดทำการ มาตรา 21 ผู้รับอนุญาตขายยาแผนปัจจุบันต้องมีเภสัชกรชั้นหนึ่งประจำอยู่ตลอดเวลาที่เปิดทำการ มาตราสำคัญในพ.ร.บ.ยา 2510 มาตรา 26 หน้าที่ของผู้รับอนุญาตขายยา (1) จัดให้มีป้าย ณ สถานที่ขายยา คือ (ก) ป้ายแสดงว่าเป็นสถานที่ขายยา (ข) ป้ายแสดงชื่อตัวของผู้มีหน้าที่ปฏิบัติการและเวลาที่ปฏิบัติการ (2) จัดให้มีการแยกเก็บยาสำหรับสัตว์เป็นส่วนสัดจากยาอื่น (3) จัดให้มีการแยกเก็บยาอันตราย, ยาควบคุมพิเศษ และยาอื่นๆ เป็นสัดส่วน (4) จัดให้มีที่เป็นส่วนสัดสำหรับปรุงยาตามใบสั่งยา (5) จัดให้ฉลากที่ภาชนะและหีบห่อบรรจุยาคงมีอยู่ครบถ้วน (6) ทำบัญชียาซื้อและขาย มาตราสำคัญในพ.ร.บ.ยา 2510 มาตรา 32 ห้ามมิให้ผู้รับอนุญาตขายยาอันตรายหรือยาควบคุมพิเศษในขณะที่เภสัชกรไม่อยู่ ปฏิบัติหน้าที่ ตัวอย่างโจทย์ น้องบอลลูนเป็นผู้รับอนุญาตเปิดร้านขายยา ขย.1 ขณะที่เภสัชกรผู้มีหน้าที่ปฏิบัติการลาป่วย เนื่องจากท้องเสีย น้องบอลลูนทำการเปิดร้านและขายยาอันตราย ถามว่าน้องบอลลูนมีความผิด ตามมาตราใด มาตราสำคัญในพ.ร.บ.ยา 2510 มาตรา 39 หน้าที่ของเภสัชกรผู้มีหน้าที่ปฏิบัติการ ให้เภสัชกรชั้นหนึ่งประจำอยู่ ณ สถานที่ขายยาแผนปัจจุบัน (1) ควบคุมการแยกเก็บยาตามมาตรา 26 (2) และ (3) (2) ควบคุมการปฏิบัติเกี่ยวกับฉลากตามมาตรา 26 (5) (3) ควบคุมการขายยาให้เป็นไปตามพระราชบัญญัตินี้ (4) ปรุงยาในที่ที่ผู้รับอนุญาตขายยาได้จัดไว้ตามมาตรา 26 (4) (5) จัดให้มีฉลากที่ภาชนะและหีบห่อบรรจุยาที่ปรุงตามใบสั่งยา (6) ควบคุมการส่งมอบยาอันตราย ยาควบคุมพิเศษ หรือยาตามใบสั่งยา (7) ควบคุมการทำบัญชียาตามมาตรา 26 (6) (8) การอื่นตามที่กำหนดในกฎกระทรวง มาตราสำคัญในพ.ร.บ.ยา 2510 ตัวอย่างโจทย์ โชกุนเป็นเภสัชกรผู้มีหน้าที่ปฏิบัติการในร้านยาอินดี้แห่งหนึ่ง ทำการขายยา Viagra โดยไม่มีใบสั่ง แพทย์์ ถามว่า โชกุนมีความผิดตามมาตราใด กฎกระทรวงฉบับที่ 15 ข้อ 9 ให้เภสัชกรชั้นหนึ่งปฏิบัติดังต่อไปนี้ (6) ควบคุมการขายยาควบคุมพิเศษเฉพาะแก่ผู้รับอนุญาตขายยาแผนปัจจุบัน ผู้ประกอบวิชาชีพเวช กรรม ผู้ประกอบโรคศิลปะแผนปัจจุบันชั้นหนึ่งในสาขาทันตกรรม ผู้ประกอบการบำบัดโรคสัตว์ ชั้นหนึ่งหรือเฉพาะตามใบสั่งยาของผู้ประกอบวิชาชีพเภสัชกรรม ผู้ประกอบโรคศิลปะแผนปัจจุบัน ชั้นหนึ่งในสาขาทันตกรรม หรือแก่ผู้ประกอบการบำบัดโรคสัตว์ชั้นหนึ่ง มาตราสำคัญในพ.ร.บ.ยา 2510 มาตรา 72 ห้ามมิให้ผู้ใดผลิต ขาย หรือนำหรือสั่งยาเข้ามาในราชอาณาจักรซึ่งยาต่อไปนี้ 72(1) ยาปลอม 72(2) ยาผิดมาตรฐาน 72(3) ยาเสื่อมคุณภาพ 72(4) ยาที่มิได้ขึ้นทะเบียนตำรับยา 72(5) ยาที่ทะเบียนตำรับยาถูกยกเลิก : ยาที่ขึ้นทะเบียนไว้แต่ไม่ได้ผลิตติดต่อกันเกิน 2 ปี 72(6) ยาที่รัฐมนตรีสั่งเพิกถอนทะเบียนตำรับยา: ยาที่ขึ้นทะเบียนไว้แล้ว ต่อมาพบว่า ยานั้นไม่ปลอดภัย จึงทำการเพิกถอนทะเบียน มาตราสำคัญในพ.ร.บ.ยา 2510 มาตรา 73 บอกนิยามของยาปลอม ยาหรือวัตถุที่ทำเทียม = ตัวยาปลอม ยาที่แสดงชื่อว่าเป็นยาอื่น หรือแสดงเดือน ปี ที่ยาสิ้นอายุ ซึ่งมิใช่ความจริง ยาที่แสดงชื่อผู้ผลิตหรือสถานที่ผลิตยาซึ่งมิใช่ความจริง ยาที่แสดงว่าเป็นยาตามตำรับยาที่ขึ้นทะเบียนไว้ซึ่งมิใช่ความจริง = ทะเบียนปลอม ยาที่มีปริมาณสารออกฤทธิ์ขาดหรือเกินกว่า 20% จากเกณฑ์ต ่าสุดหรือสูงสุด มาตรา 74 บอกนิยามของยาผิดมาตรฐาน ยาที่มีปริมาณสารออกฤทธิ์ขาดหรือเกิน แต่ไม่ถึง 20% จากเกณฑ์ต ่าสุดหรือสูงสุด 20% ยาปลอม ยาผิดมาตรฐาน เกณฑ์สูงสุด เกณฑ์สูงสุด ยามาตรฐาน เกณฑ์ต ่าสุด ยาผิดมาตรฐาน 20% ยาปลอม มาตราสำคัญในพ.ร.บ.ยา 2510 มาตรา 75 บอกนิยามของยาเสื่อมคุณภาพ ยาที่สิ้นอายุตามที่แสดงไว้ในฉลาก ยาที่เสื่อมสภาพหรือแปรสภาพไป เช่น เปลี่ยนสี มาตรา 75 ทวิ ห้ามมิให้ผู้ใดขายยาบรรจุเสร็จหลายขนาน โดยจัดเป็นชุดในคราวเดียวกัน แต่ถ้าเภสัชกรจัดหรือขายยาชุดให้แก่คนไข้ของตนสามารถทำได้ มาตราสำคัญในพ.ร.บ.ยา 2510 มาตรา 88 การโฆษณายาจะต้อง 88(1) ไม่เป็นการโอ้อวดสรรพคุณยาว่าสามารถบำบัดบรรเทา รักษา หรือป้องกันโรค หรือความ เจ็บป่วยได้อย่างศักดิ์สิทธิ์ หรือหายขาด 88(2) ไม่แสดงสรรพคุณยาอันเป็นเท็จหรือเกินความจริง 88(3) ไม่ทำให้เข้าใจว่ามีวัตถุใดเป็นตัวยา หรือเป็นส่วนประกอบของยา ซึ่งความจริงไม่มีวัตถุ หรือ ส่วนประกอบนั้นในยา หรือมีแต่ไม่เท่าที่ทำให้เข้าใจ 88(4) ไม่ทำให้เข้าใจว่าเป็นยาทำให้แท้งลูก หรือยาขับระดูอย่างแรง 88(5) ไม่ทำให้เข้าใจว่าเป็นยาบำรุงกามหรือยาคุมกำเนิด มาตราสำคัญในพ.ร.บ.ยา 2510 มาตรา 88 การโฆษณายาจะต้อง 88(6) ไม่แสดงสรรพคุณยาอันตราย หรือยาควบคุมพิเศษ 88(7) ไม่มีการรับรองหรือยกย่องสรรพคุณยาโดยบุคคลอื่น 88(8) ไม่แสดงสรรพคุณว่าสามารถบำบัด บรรเทา รักษาหรือป้องกันโรค หรืออาการของโรคที่ รัฐมนตรีประกาศ ตามมาตรา 77 (โรคเบาหวาน, มะเร็ง, วัณโรค, โรคเรื้อน, โรคหรืออาการ โรคของสมอง หัวใจ ปอด ตับ ม้าม ไต) มาตราสำคัญในพ.ร.บ.ยา 2510 มาตรา 88 ทวิ การโฆษณาขายยาทางสื่อทุกชนิด เช่น วิทยุ โทรทัศน์ ภาพยนตร์ หนังสือพิมพ์ แผ่นพับ Internet จะต้อง (1) ได้รับอนุมัติข้อความ เสียง หรือภาพที่ใช้ในการโฆษณา จากผู้อนุญาต (2) ปฏิบัติตามเงื่อนไขที่ผู้อนุญาตกำหนด มาตรา 90 ห้ามมิให้โฆษณายาด้วยวิธีการแถม หรือออกสลากรางวัล มาตรา 95 วรรค 2 ผู้รับอนุญาตซึ่งถูกสั่งพักใช้ใบอนุญาตต้องหยุดการผลิตยา การขายยา : ครั้งละไม่เกิน 120 วัน ประเภทของการขอโฆษณายา การขอโฆษณายาต่อบุคคลทั่วไปหรือทางสื่อทั่วไป การขอโฆษณายาที่กระทำโดยตรงต่อผู้ประกอบโรคศิลปะ ตะลุยโจทย์เภสัชจุฬาฯ สอบผ่าน 100%</t>
        </is>
      </c>
      <c r="C150" s="100" t="n"/>
      <c r="D150" s="88" t="inlineStr">
        <is>
          <t>ข้อใดต่อไปนี้เป็นยาเสื่อมคุณภาพตามกฎหมาย</t>
        </is>
      </c>
      <c r="E150" s="88" t="inlineStr">
        <is>
          <t>ยาหยอดตาที่มีตัวยาสำคัญมากกว่าเกณฑ์สูงสุด 12 %</t>
        </is>
      </c>
      <c r="F150" s="88" t="inlineStr">
        <is>
          <t>ยาหยอดตาที่มีส่วนผสมของยาอื่นปนเปื้อน 12%</t>
        </is>
      </c>
      <c r="G150" s="88" t="inlineStr">
        <is>
          <t>ยาหยอดตาซึ่งเขียนสถานที่ผลิตไม่ตรงกับความเป็นจริง</t>
        </is>
      </c>
      <c r="H150" s="88" t="inlineStr">
        <is>
          <t>ยาหยอดตาที่เปิดใช้งานมาแล้ว 2 เดือน</t>
        </is>
      </c>
      <c r="I150" s="100" t="n">
        <v>1</v>
      </c>
      <c r="J150" s="88" t="inlineStr">
        <is>
          <t>✅ คำตอบที่ถูกต้อง: ข้อ ก. ข้อใดต่อไปนี้เป็นยาเสื่อมคุณภาพตามกฎหมาย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ข้อใดต่อไปนี้เป็นยาเสื่อมคุณภาพตามกฎหมาย 💡 คำอธิบายและข้อกำหนดทางกฎหมาย:
💡 คำอธิบายและข้อกำหนดทางกฎหมาย:
การเลือก ข้อใดต่อไปนี้เป็นยาเสื่อมคุณภาพตามกฎหมาย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(ยาหยอดตาที่มีตัวยาสำคัญมากกว่าเกณฑ์สูงสุด 12 %): ยาหยอดตาที่มีตัวยาสำคัญมากกว่าเกณฑ์สูงสุด 12 % ไม่ตรงกับข้อบ่งใช้หรือกลไกการออกฤทธิ์ที่ถูกต้องตาม พ.ร.บ. ยา พ.ศ. 2510 / พ.ร.บ. วิชาชีพเภสัชกรรม พ.ศ. 2537
• ข้อ ค. (ยาหยอดตาที่มีส่วนผสมของยาอื่นปนเปื้อน 12%): ยาหยอดตาที่มีส่วนผสมของยาอื่นปนเปื้อน 12% ไม่ตรงกับข้อบ่งใช้หรือกลไกการออกฤทธิ์ที่ถูกต้องตาม พ.ร.บ. ยา พ.ศ. 2510 / พ.ร.บ. วิชาชีพเภสัชกรรม พ.ศ. 2537
• ข้อ ง. (ยาหยอดตาซึ่งเขียนสถานที่ผลิตไม่ตรงกับความเป็นจริง): ยาหยอดตาซึ่งเขียนสถานที่ผลิตไม่ตรงกับความเป็นจริง ไม่ตรงกับข้อบ่งใช้หรือกลไกการออกฤทธิ์ที่ถูกต้องตาม พ.ร.บ. ยา พ.ศ. 2510 / พ.ร.บ. วิชาชีพเภสัชกรรม พ.ศ. 2537
• ข้อ จ. (ยาหยอดตาที่เปิดใช้งานมาแล้ว 2 เดือน): ยาหยอดตาที่เปิดใช้งานมาแล้ว 2 เดือน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0" s="100" t="n"/>
      <c r="L150" s="88" t="inlineStr">
        <is>
          <t>พ.ร.บ. ยา พ.ศ. 2510</t>
        </is>
      </c>
      <c r="M150" s="100" t="inlineStr">
        <is>
          <t>SAP</t>
        </is>
      </c>
      <c r="N150" s="88" t="inlineStr">
        <is>
          <t>ข้อ 2 (LAW-CU-71.md)</t>
        </is>
      </c>
      <c r="O150" s="100" t="inlineStr">
        <is>
          <t>Mock</t>
        </is>
      </c>
      <c r="P150" s="100" t="inlineStr">
        <is>
          <t>Mock กฎหมาย CU71</t>
        </is>
      </c>
      <c r="Q150" s="100" t="n"/>
    </row>
    <row r="151" ht="13.2" customHeight="1" s="49">
      <c r="A151" s="100" t="n">
        <v>169</v>
      </c>
      <c r="B151" s="88" t="inlineStr">
        <is>
          <t>ข้อใดไม่ใช่ norfloxacin ที่จัดเป็นยาปลอมตามกฎหมาย</t>
        </is>
      </c>
      <c r="C151" s="100" t="n"/>
      <c r="D151" s="88" t="inlineStr">
        <is>
          <t>มีการผสมตัวยา ciprofloxacin ด้วย</t>
        </is>
      </c>
      <c r="E151" s="88" t="inlineStr">
        <is>
          <t>ตรวจพบปริมาณ norfloxacin เพียง 70% เท่านั้น</t>
        </is>
      </c>
      <c r="F151" s="88" t="inlineStr">
        <is>
          <t>ที่ฉลากระบุว่าเป็นยา ofloxacin</t>
        </is>
      </c>
      <c r="G151" s="88" t="inlineStr">
        <is>
          <t>ที่ฉลากแสดงเครื่องหมายของผู้ผลิตซึ่งมิใช่ความจริง</t>
        </is>
      </c>
      <c r="H151" s="88" t="inlineStr">
        <is>
          <t>ลักษณะเม็ดยา norfloxacin เปลี่ยนจากสีขาว เป็น สีฟ้าอ่อน ตะลุยโจทย์เภสัชจุฬาฯ สอบผ่าน 100%</t>
        </is>
      </c>
      <c r="I151" s="100" t="n">
        <v>1</v>
      </c>
      <c r="J151" s="88"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การเลือก มีการผสมตัวยา ciprofloxacin ด้วย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 เพียง 70% เท่านั้น): ตรวจพบปริมาณ norfloxacin 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 เปลี่ยนจากสีขาว เป็น สีฟ้าอ่อน ตะลุยโจทย์เภสัชจุฬาฯ สอบผ่าน 100%): ลักษณะเม็ดยา norfloxacin เปลี่ยนจากสีขาว เป็น สีฟ้าอ่อน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1" s="100" t="n"/>
      <c r="L151" s="88" t="inlineStr">
        <is>
          <t>พ.ร.บ. ยา พ.ศ. 2510</t>
        </is>
      </c>
      <c r="M151" s="100" t="inlineStr">
        <is>
          <t>SAP</t>
        </is>
      </c>
      <c r="N151" s="88" t="inlineStr">
        <is>
          <t>ข้อ 2 (LAW-CU-71.md)</t>
        </is>
      </c>
      <c r="O151" s="100" t="inlineStr">
        <is>
          <t>Mock</t>
        </is>
      </c>
      <c r="P151" s="100" t="inlineStr">
        <is>
          <t>Mock กฎหมาย CU71</t>
        </is>
      </c>
      <c r="Q151" s="100" t="n"/>
    </row>
    <row r="152" ht="13.2" customHeight="1" s="49">
      <c r="A152" s="100" t="n">
        <v>170</v>
      </c>
      <c r="B152" s="88" t="inlineStr">
        <is>
          <t>หากท่านต้องการขายยา glibencamide ทางอินเตอร์เนต สามารถทำได้หรือไม่ตามกฎหมาย</t>
        </is>
      </c>
      <c r="C152" s="100" t="n"/>
      <c r="D152" s="88" t="inlineStr">
        <is>
          <t>ทำได้ เนื่องจากกฎหมายไม่ได้ระบุข้อห้ามไว้</t>
        </is>
      </c>
      <c r="E152" s="88" t="inlineStr">
        <is>
          <t>ทำได้ เนื่องจากเป็นยาแผนปัจจุบันบรรจุเสร็จฯ</t>
        </is>
      </c>
      <c r="F152" s="88" t="inlineStr">
        <is>
          <t>ทำไม่ได้ เนื่องจากเป็นยาอันตราย ต้องขายในสถานที่ที่ขออนุญาตไว้เท่านั้น</t>
        </is>
      </c>
      <c r="G152" s="88" t="inlineStr">
        <is>
          <t>ทำไม่ได้ เนื่องจากเป็นยาควบคุมพิเศษ ต้องขายในสถานที่ที่ขออนุญาตไว้เท่านั้น</t>
        </is>
      </c>
      <c r="H152" s="88" t="inlineStr">
        <is>
          <t>ทำไม่ได้ เนื่องจากเป็นกฎหมายระบุว่า ห้ามขายยาทุกชนิดนอกร้านขายยา ตะลุยโจทย์เภสัชจุฬาฯ สอบผ่าน 100%</t>
        </is>
      </c>
      <c r="I152" s="100" t="n">
        <v>1</v>
      </c>
      <c r="J152" s="88" t="inlineStr">
        <is>
          <t>✅ คำตอบที่ถูกต้อง: ข้อ ก. ทำได้ เนื่องจากกฎหมายไม่ได้ระบุข้อห้ามไว้
💡 Background:
กฎหมายยาและจรรยาบรรณวิชาชีพมีขึ้นเพื่อคุ้มครองความปลอดภัยของผู้บริโภคตามมาตรฐาน Good Pharmacy Practice (GPP)
🎯 ทำไมข้อนี้ถึงถูก:
ทำได้ เนื่องจากกฎหมายไม่ได้ระบุข้อห้ามไว้ 💡 คำอธิบายและข้อกำหนดทางกฎหมาย:
💡 คำอธิบายและข้อกำหนดทางกฎหมาย:
การเลือก ทำได้ เนื่องจากกฎหมายไม่ได้ระบุข้อห้ามไว้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(ทำได้ เนื่องจากเป็นยาแผนปัจจุบันบรรจุเสร็จฯ): ทำได้ เนื่องจากเป็นยาแผนปัจจุบันบรรจุเสร็จฯ ไม่ตรงกับข้อบ่งใช้หรือกลไกการออกฤทธิ์ที่ถูกต้องตาม พ.ร.บ. ยา พ.ศ. 2510 / พ.ร.บ. วิชาชีพเภสัชกรรม พ.ศ. 2537
• ข้อ ค. (ทำไม่ได้ เนื่องจากเป็นยาอันตราย ต้องขายในสถานที่ที่ขออนุญาตไว้เท่านั้น):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(ทำไม่ได้ เนื่องจากเป็นยาควบคุมพิเศษ ต้องขายในสถานที่ที่ขออนุญาตไว้เท่านั้น):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(ทำไม่ได้ เนื่องจากเป็นกฎหมายระบุว่า ห้ามขายยาทุกชนิดนอกร้านขายยา ตะลุยโจทย์เภสัชจุฬาฯ สอบผ่าน 100%): ทำไม่ได้ เนื่องจากเป็นกฎหมายระบุว่า ห้ามขายยาทุกชนิดนอกร้านขายยา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2" s="100" t="n"/>
      <c r="L152" s="88" t="inlineStr">
        <is>
          <t>พ.ร.บ. ยา พ.ศ. 2510</t>
        </is>
      </c>
      <c r="M152" s="100" t="inlineStr">
        <is>
          <t>SAP</t>
        </is>
      </c>
      <c r="N152" s="88" t="inlineStr">
        <is>
          <t>ข้อ 4 (LAW-CU-71.md)</t>
        </is>
      </c>
      <c r="O152" s="100" t="inlineStr">
        <is>
          <t>Mock</t>
        </is>
      </c>
      <c r="P152" s="100" t="inlineStr">
        <is>
          <t>Mock กฎหมาย CU71</t>
        </is>
      </c>
      <c r="Q152" s="100" t="n"/>
    </row>
    <row r="153" ht="13.2" customHeight="1" s="49">
      <c r="A153" s="100" t="n">
        <v>171</v>
      </c>
      <c r="B153" s="88" t="inlineStr">
        <is>
          <t>เพื่อรองรับสิทธิประโยชน์ที่มีตามกฎหมายเดิม จึงกำหนดให้ใบอนุญาตที่มีอยู่เดิมบังคับใช้ ต่อไปได้อีก 5 ปี นับแต่วันที่พ.ร.บ.นี้ใช้บังคับ พ.ร.บ.วิชาชีพเภสัชกรรม 2537 กรณีผู้ประกอบวิชาชีพกระทำความผิด คณะกรรมการมีอำนาจวินิจฉัยชี้ขาดอย่าง ใดอย่างหนึ่งดังต่อไปนี้ (1) ยกข้อกล่าวหาหรือข้อกล่าวโทษ (2) ว่ากล่าวตักเตือน (3) ภาคทัณฑ์ (4) พักใช้ใบอนุญาตมีกำหนดเวลาตามที่เห็นสมควรแต่ไม่เกินสองปี (5) เพิกถอนใบอนุญาต หากถูกตัดสินให้มีการพักใช้ใบอนุญาต แล้วกระทำการฝ่าฝืน จะถูกเพิกถอนใบอนุญาต หากถูกสั่งเพิกถอนใบอนุญาต อาจขอรับใบอนุญาตอีกได้เมื่อพ้นสองปีนับแต่วันที่ถูกสั่งเพิกถอน จรรยาบรรณ</t>
        </is>
      </c>
      <c r="C153" s="100" t="n"/>
      <c r="D153" s="88" t="inlineStr">
        <is>
          <t>พ.ร.บ. วิชาชีพเภสัชกรรม พ.ศ. 2537 และข้อบังคับจรรยาบรรณวิชาชีพ</t>
        </is>
      </c>
      <c r="E153" s="88" t="inlineStr">
        <is>
          <t>พ.ร.บ. ผลิตภัณฑ์สมุนไพร พ.ศ. 2562</t>
        </is>
      </c>
      <c r="F153" s="88" t="inlineStr">
        <is>
          <t>พ.ร.บ. เครื่องสำอาง พ.ศ. 2558</t>
        </is>
      </c>
      <c r="G153" s="88" t="inlineStr">
        <is>
          <t>พ.ร.บ. หลักประกันสุขภาพแห่งชาติ พ.ศ. 2545</t>
        </is>
      </c>
      <c r="H153" s="88" t="inlineStr">
        <is>
          <t>การปฏิบัติทางเภสัชกรรมชุมชน (Good Pharmacy Practice: GPP)</t>
        </is>
      </c>
      <c r="I153" s="100" t="n">
        <v>1</v>
      </c>
      <c r="J153" s="88"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3" s="100" t="n"/>
      <c r="L153" s="88" t="inlineStr">
        <is>
          <t>พ.ร.บ. วิชาชีพเภสัชกรรม 2537</t>
        </is>
      </c>
      <c r="M153" s="100" t="inlineStr">
        <is>
          <t>SAP</t>
        </is>
      </c>
      <c r="N153" s="88" t="inlineStr">
        <is>
          <t>ข้อ 2 (LAW-CU-71.md)</t>
        </is>
      </c>
      <c r="O153" s="100" t="inlineStr">
        <is>
          <t>Mock</t>
        </is>
      </c>
      <c r="P153" s="100" t="inlineStr">
        <is>
          <t>Mock กฎหมาย CU71</t>
        </is>
      </c>
      <c r="Q153" s="100" t="n"/>
    </row>
    <row r="154" ht="13.2" customHeight="1" s="49">
      <c r="A154" s="100" t="n">
        <v>172</v>
      </c>
      <c r="B154" s="88" t="inlineStr">
        <is>
          <t>ดำรงตนให้สมควรในสังคมโดยธรรมและเคารพต่อกฎหมายของบ้านเมือง</t>
        </is>
      </c>
      <c r="C154" s="100" t="n"/>
      <c r="D154" s="88" t="inlineStr">
        <is>
          <t>พ.ร.บ. หลักประกันสุขภาพแห่งชาติ พ.ศ. 2545</t>
        </is>
      </c>
      <c r="E154" s="88" t="inlineStr">
        <is>
          <t>การปฏิบัติทางเภสัชกรรมชุมชน (Good Pharmacy Practice: GPP)</t>
        </is>
      </c>
      <c r="F154" s="88" t="inlineStr">
        <is>
          <t>บัญชียาหลักแห่งชาติ (National List of Essential Medicines: NLEM)</t>
        </is>
      </c>
      <c r="G154" s="88" t="inlineStr">
        <is>
          <t>เกณฑ์จริยธรรมว่าด้วยการส่งเสริมการขายยาของกระทรวงสาธารณสุข</t>
        </is>
      </c>
      <c r="H154" s="88" t="inlineStr">
        <is>
          <t>พ.ร.บ. ยา พ.ศ. 2510 (การจำหน่ายยาอันตรายและยาควบคุมพิเศษ)</t>
        </is>
      </c>
      <c r="I154" s="100" t="n">
        <v>1</v>
      </c>
      <c r="J154" s="88"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4" s="100" t="n"/>
      <c r="L154" s="88" t="inlineStr">
        <is>
          <t>พ.ร.บ. ยา พ.ศ. 2510</t>
        </is>
      </c>
      <c r="M154" s="100" t="inlineStr">
        <is>
          <t>SAP</t>
        </is>
      </c>
      <c r="N154" s="88" t="inlineStr">
        <is>
          <t>ข้อ 1 (LAW-CU-71.md)</t>
        </is>
      </c>
      <c r="O154" s="100" t="inlineStr">
        <is>
          <t>Mock</t>
        </is>
      </c>
      <c r="P154" s="100" t="inlineStr">
        <is>
          <t>Mock กฎหมาย CU71</t>
        </is>
      </c>
      <c r="Q154" s="100" t="n"/>
    </row>
    <row r="155" ht="13.2" customHeight="1" s="49">
      <c r="A155" s="100" t="n">
        <v>173</v>
      </c>
      <c r="B155" s="88" t="inlineStr">
        <is>
          <t>ปฏิบัติต่อผู้มารับบริการโดยสุภาพและปราศจากการบังคับขู่เข็ญ จรรยาบรรณ</t>
        </is>
      </c>
      <c r="C155" s="100" t="n"/>
      <c r="D155" s="88" t="inlineStr">
        <is>
          <t>เกณฑ์จริยธรรมว่าด้วยการส่งเสริมการขายยาของกระทรวงสาธารณสุข</t>
        </is>
      </c>
      <c r="E155" s="88" t="inlineStr">
        <is>
          <t>พ.ร.บ. ยา พ.ศ. 2510 (การจำหน่ายยาอันตรายและยาควบคุมพิเศษ)</t>
        </is>
      </c>
      <c r="F155" s="88" t="inlineStr">
        <is>
          <t>พ.ร.บ. ยาเสพติดให้โทษ พ.ศ. 2522 (ยาเสพติดให้โทษประเภท 2 และ 3)</t>
        </is>
      </c>
      <c r="G155" s="88" t="inlineStr">
        <is>
          <t>พ.ร.บ. วัตถุที่ออกฤทธิ์ต่อจิตและประสาท พ.ศ. 2559 (ประเภท 2 และ 4)</t>
        </is>
      </c>
      <c r="H155" s="88" t="inlineStr">
        <is>
          <t>พ.ร.บ. วิชาชีพเภสัชกรรม พ.ศ. 2537 และข้อบังคับจรรยาบรรณวิชาชีพ</t>
        </is>
      </c>
      <c r="I155" s="100" t="n">
        <v>1</v>
      </c>
      <c r="J155" s="88"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5" s="100" t="n"/>
      <c r="L155" s="88" t="inlineStr">
        <is>
          <t>พ.ร.บ. วิชาชีพเภสัชกรรม 2537</t>
        </is>
      </c>
      <c r="M155" s="100" t="inlineStr">
        <is>
          <t>SAP</t>
        </is>
      </c>
      <c r="N155" s="88" t="inlineStr">
        <is>
          <t>ข้อ 8 (LAW-CU-71.md)</t>
        </is>
      </c>
      <c r="O155" s="100" t="inlineStr">
        <is>
          <t>Mock</t>
        </is>
      </c>
      <c r="P155" s="100" t="inlineStr">
        <is>
          <t>Mock กฎหมาย CU71</t>
        </is>
      </c>
      <c r="Q155" s="100" t="n"/>
    </row>
    <row r="156" ht="13.2" customHeight="1" s="49">
      <c r="A156" s="100" t="n">
        <v>174</v>
      </c>
      <c r="B156" s="88" t="inlineStr">
        <is>
          <t>ไม่ใช้หรือสนับสนุนให้มีการประกอบวิชาชีพโดยผิดกฎหมาย</t>
        </is>
      </c>
      <c r="C156" s="100" t="n"/>
      <c r="D156" s="88" t="inlineStr">
        <is>
          <t>พ.ร.บ. วัตถุที่ออกฤทธิ์ต่อจิตและประสาท พ.ศ. 2559 (ประเภท 2 และ 4)</t>
        </is>
      </c>
      <c r="E156" s="88" t="inlineStr">
        <is>
          <t>พ.ร.บ. วิชาชีพเภสัชกรรม พ.ศ. 2537 และข้อบังคับจรรยาบรรณวิชาชีพ</t>
        </is>
      </c>
      <c r="F156" s="88" t="inlineStr">
        <is>
          <t>พ.ร.บ. ผลิตภัณฑ์สมุนไพร พ.ศ. 2562</t>
        </is>
      </c>
      <c r="G156" s="88" t="inlineStr">
        <is>
          <t>พ.ร.บ. เครื่องสำอาง พ.ศ. 2558</t>
        </is>
      </c>
      <c r="H156" s="88" t="inlineStr">
        <is>
          <t>พ.ร.บ. หลักประกันสุขภาพแห่งชาติ พ.ศ. 2545</t>
        </is>
      </c>
      <c r="I156" s="100" t="n">
        <v>1</v>
      </c>
      <c r="J15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6" s="100" t="n"/>
      <c r="L156" s="88" t="inlineStr">
        <is>
          <t>พ.ร.บ. ยา พ.ศ. 2510</t>
        </is>
      </c>
      <c r="M156" s="100" t="inlineStr">
        <is>
          <t>SAP</t>
        </is>
      </c>
      <c r="N156" s="88" t="inlineStr">
        <is>
          <t>ข้อ 13 (LAW-CU-71.md)</t>
        </is>
      </c>
      <c r="O156" s="100" t="inlineStr">
        <is>
          <t>Mock</t>
        </is>
      </c>
      <c r="P156" s="100" t="inlineStr">
        <is>
          <t>Mock กฎหมาย CU71</t>
        </is>
      </c>
      <c r="Q156" s="100" t="n"/>
    </row>
    <row r="157" ht="13.2" customHeight="1" s="49">
      <c r="A157" s="100" t="n">
        <v>175</v>
      </c>
      <c r="B157" s="88" t="inlineStr">
        <is>
          <t>ช่วงพักรับประทานอาหารกลางวัน เภสัชกรได้พูดคุยสนทนาเรื่องคนไข้และอาการเจ็บป่วยกับเพื่อนคนอื่นๆใน โรงพยาบาลอย่างสนุกสนาน ผู้อำนวยการเดินมาพอดีจึงทำการว่ากล่าวตักเตือนเรื่องการละเมิดคำประกาศสิทธิผู้ป่วย ตามข้อใด</t>
        </is>
      </c>
      <c r="C157" s="100" t="n"/>
      <c r="D157" s="88" t="inlineStr">
        <is>
          <t>ผู้ป่วยทุกคนมีสิทธิพื้นฐานที่จะได้รับบริการด้านสุขภาพตามที่บัญญัติไว้ในรัฐธรรมนูญ</t>
        </is>
      </c>
      <c r="E157" s="88" t="inlineStr">
        <is>
          <t>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t>
        </is>
      </c>
      <c r="F157" s="88" t="inlineStr">
        <is>
          <t>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t>
        </is>
      </c>
      <c r="G157" s="88" t="inlineStr">
        <is>
          <t>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t>
        </is>
      </c>
      <c r="H157" s="88" t="inlineStr">
        <is>
          <t>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t>
        </is>
      </c>
      <c r="I157" s="100" t="n">
        <v>1</v>
      </c>
      <c r="J157" s="88" t="inlineStr">
        <is>
          <t>✅ คำตอบที่ถูกต้อง: ข้อ ก. ผู้ป่วยทุกคนมีสิทธิพื้นฐานที่จะได้รับบริการด้านสุขภาพตามที่บัญญัติไว้ในรัฐธรรมนูญ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ผู้ป่วยทุกคนมีสิทธิพื้นฐานที่จะได้รับบริการด้านสุขภาพตามที่บัญญัติไว้ในรัฐธรรมนูญ 💡 คำอธิบายและข้อกำหนดทางกฎหมาย:
💡 คำอธิบายและข้อกำหนดทางกฎหมาย:
การเลือก ผู้ป่วยทุกคนมีสิทธิพื้นฐานที่จะได้รับบริการด้านสุขภาพตามที่บัญญัติไว้ในรัฐธรรมนูญ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ไม่ตรงกับข้อบ่งใช้หรือกลไกการออกฤทธิ์ที่ถูกต้องตาม พ.ร.บ. ยา พ.ศ. 2510 / พ.ร.บ. วิชาชีพเภสัชกรรม พ.ศ. 2537
• ข้อ ค.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ไม่ตรงกับข้อบ่งใช้หรือกลไกการออกฤทธิ์ที่ถูกต้องตาม พ.ร.บ. ยา พ.ศ. 2510 / พ.ร.บ. วิชาชีพเภสัชกรรม พ.ศ. 2537
• ข้อ ง.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ไม่ตรงกับข้อบ่งใช้หรือกลไกการออกฤทธิ์ที่ถูกต้องตาม พ.ร.บ. ยา พ.ศ. 2510 / พ.ร.บ. วิชาชีพเภสัชกรรม พ.ศ. 2537
• ข้อ จ.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7" s="100" t="n"/>
      <c r="L157" s="88" t="inlineStr">
        <is>
          <t>พ.ร.บ. ยา พ.ศ. 2510</t>
        </is>
      </c>
      <c r="M157" s="100" t="inlineStr">
        <is>
          <t>SAP</t>
        </is>
      </c>
      <c r="N157" s="88" t="inlineStr">
        <is>
          <t>ข้อ 1 (LAW-CU-71.md)</t>
        </is>
      </c>
      <c r="O157" s="100" t="inlineStr">
        <is>
          <t>Mock</t>
        </is>
      </c>
      <c r="P157" s="100" t="inlineStr">
        <is>
          <t>Mock กฎหมาย CU71</t>
        </is>
      </c>
      <c r="Q157" s="100" t="n"/>
    </row>
    <row r="158" ht="13.2" customHeight="1" s="49">
      <c r="A158" s="100" t="n">
        <v>176</v>
      </c>
      <c r="B158" s="88" t="inlineStr">
        <is>
          <t>ผู้ป่วยคนดังกล่าวไม่สามารถมาโรงพยาบาลได้เพราะติดงาน จึงให้แฟนมารับยาแทน โดยนำบัตรประจำตัว ประชาชนของผู้ป่วยมาด้วย อยากทราบว่าผู้มารับยาแทน สามารถขอดูข้อมูลเกี่ยวกับการรักษาได้หรือไม่ หากไม่ได้ เป็นเพราะผู้ประกอบวิชาชีพเภสัชกรรมต้องปฏิบัติตามจรรยาบรรณข้อใด</t>
        </is>
      </c>
      <c r="C158" s="100" t="n"/>
      <c r="D158" s="88" t="inlineStr">
        <is>
          <t>เภสัชกรต้องประกอบวิชาชีพ โดยคำนึงถึงความปลอดภัยและเศรษฐานะของผู้ป่วยหรือผู้มารับบริการ</t>
        </is>
      </c>
      <c r="E158" s="88" t="inlineStr">
        <is>
          <t>เภสัชกรต้องไม่ประพฤติหรือกระทำการใดๆ อันเป็นเหตุให้เสื่อมเสียเกียรติศักดิ์แห่งวิชาชีพ</t>
        </is>
      </c>
      <c r="F158" s="88" t="inlineStr">
        <is>
          <t>เภสัชกรต้องไม่เปิดเผยความลับของผู้มารับบริการ เว้นแต่ได้รับความยินยอมจากผู้รับบริการ</t>
        </is>
      </c>
      <c r="G158" s="88" t="inlineStr">
        <is>
          <t>เภสัชกรต้องไม่ใช้หรือสนับสนุนให้มีการประกอบวิชาชีพโดยผิดกฎหมาย</t>
        </is>
      </c>
      <c r="H158" s="88" t="inlineStr">
        <is>
          <t>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t>
        </is>
      </c>
      <c r="I158" s="100" t="n">
        <v>1</v>
      </c>
      <c r="J158" s="88" t="inlineStr">
        <is>
          <t>✅ คำตอบที่ถูกต้อง: ข้อ ก. เภสัชกรต้องประกอบวิชาชีพ โดยคำนึงถึงความปลอดภัยและเศรษฐานะของผู้ป่วยหรือผู้มารับบริการ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เภสัชกรต้องประกอบวิชาชีพ โดยคำนึงถึงความปลอดภัยและเศรษฐานะของผู้ป่วยหรือผู้มารับบริการ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 คำอธิบายและข้อกำหนดทางกฎหมาย:
💡 คำอธิบายและข้อกำหนดทางกฎหมาย:
การเลือก เภสัชกรต้องประกอบวิชาชีพ โดยคำนึงถึง safety และเศรษฐานะของผู้ป่วยหรือผู้มารับบริการ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(เภสัชกรต้องไม่ประพฤติหรือกระทำการใดๆ อันเป็นเหตุให้เสื่อมเสียเกียรติศักดิ์แห่งวิชาชีพ): เภสัชกรต้องไม่ประพฤติหรือกระทำการใดๆ อันเป็นเหตุให้เสื่อมเสียเกียรติศักดิ์แห่งวิชาชีพ ไม่ตรงกับข้อบ่งใช้หรือกลไกการออกฤทธิ์ที่ถูกต้องตาม พ.ร.บ. ยา พ.ศ. 2510 / พ.ร.บ. วิชาชีพเภสัชกรรม พ.ศ. 2537
• ข้อ ค. (เภสัชกรต้องไม่เปิดเผยความลับของผู้มารับบริการ เว้นแต่ได้รับความยินยอมจากผู้รับบริการ): เภสัชกรต้องไม่เปิดเผยความลับของผู้มารับบริการ เว้นแต่ได้รับความยินยอมจากผู้รับบริการ ไม่ตรงกับข้อบ่งใช้หรือกลไกการออกฤทธิ์ที่ถูกต้องตาม พ.ร.บ. ยา พ.ศ. 2510 / พ.ร.บ. วิชาชีพเภสัชกรรม พ.ศ. 2537
• ข้อ ง. (เภสัชกรต้องไม่ใช้หรือสนับสนุนให้มีการประกอบวิชาชีพโดยผิดกฎหมาย): เภสัชกรต้องไม่ใช้หรือสนับสนุนให้มีการประกอบวิชาชีพโดยผิดกฎหมาย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้าจุนชีวิต ได้แก่ (1) วัตถุทุกชนิดที่คนกิน ดื่ม อม หรือนำเข้าสู่ร่างกายไม่ว่าด้วยวิธีใดๆ หรือใน รูปลักษณะใดๆ แต่ไม่รวมถึงยา วัตถุออกฤทธิ์ต่อจิตและประสาท หรือยาเสพติดให้ โทษตามกฎหมาย (2) วัตถุที่มุ่งหมายสำหรับใช้หรือใช้เป็นส่วนผสมในการผลิตอาหาร รวมถึงวัตถุเจือปน อาหาร สี และเครื่องปรุงแต่งกลิ่นรส พ.ร.บ.อาหาร 2522 การแบ่งกลุ่มผลิตภัณฑ์อาหาร (1) อาหารควบคุมเฉพาะ เป็นกลุ่มที่เสี่ยงอันตรายมาก รัฐดูแลเข้มงวงดทั้งด้านสถานที่ผลิตและ ผลิตภัณฑ์ เช่น สีผสมอาหาร นมและผลิตภัณฑ์ของนม ไอศกรีม น ้าแข็ง วัตถุเจือปนอาหาร อาหารทารก (2) อาหารที่กำหนดคุณภาพหรือมาตรฐาน เป็นกลุ่มที่เสี่ยงปานกลาง รัฐกำหนดคุณภาพมาตรฐาน ของผลิตภัณฑ์ และฉลากให้ปฏิบัติ เช่น ช็อกโกเลต เครื่องดื่มเกลือแร่ ชา กาแฟ ผลิตภัณฑ์เสริม อาหาร (3) อาหารที่ต้องมีฉลาก เป็นกลุ่มที่เสี่ยงอันตรายต ่า รัฐกำหนดเกณฑ์สถานที่และฉลากให้ปฏิบัติ ตาม เช่น สุรา อาหารกึ่งสำเร็จรูป ครีม เนย (4) อาหารทั่วไป เป็นกลุ่มอาหารนอกเหนือจาก 3 กลุ่มแรก พ.ร.บ.เครื่องสำอาง 2535 “เครื่องสำอาง” หมายความว่า (1) วัตถุที่มุ่งหมายสำหรับใช้ทา ถู นวด โรย พ่น หยอด ใส่ อบ หรือกระทำด้วยวิธีอื่น ใดต่อส่วนหนึ่งส่วนใดของร่างกายเพื่อความสะอาด ความสวยงาม รวมทั้งเครื่อง ประทินผิวต่างๆด้วย แต่ไม่รวมถึงเครื่องประดับและเครื่องแต่งตัวซึ่งเป็นอุปกรณ์ ภายนอกร่างกาย (2) วัตถุที่มุ่งหมายสำหรับใช้เป็นส่วนผสมในการผลิตเครื่องสำอางโดยเฉพาะ (3) วัตถุอื่นที่กำหนดโดยกฎกระทรวง พ.ร.บ.เครื่องมือแพทย์์ 2551 “เครื่องมือแพทย์์” หมายความว่า (1) เครื่องมือ เครื่องใช้ เครื่องกล วัตถุที่ใช้ใส่เข้าไปในร่างกายมนุษย์หรือสัตว์ น ้ายาที่ใช้ตรวจใน ห้องปฏิบัติการ ผลิตภัณฑ์ ซอฟต์แวร์ หรือวัตถุอื่นใด ที่ผู้ผลิตมุ่งหมายเฉพาะสำหรับใช้ในการ ประกอบโรคศิลปะ เพื่อวินิจฉัย ป้องกัน ติดตาม บำบัด บรรเทา หรือรักษา โรคของมนุษย์หรือสัตว์ (๒) อุปกรณ์ หรือส่วนประกอบของเครื่องมือ เครื่องใช้ เครื่องกล ผลิตภัณฑ์ หรือวัตถุตาม (1) (๓) เครื่องมือ เครื่องใช้ เครื่องกล ผลิตภัณฑ์ หรือวัตถุอื่นที่รัฐมนตรีประกาศกำหนดว่าเป็น เครื่องมือแพทย์์ซึ่งเกิดขึ้นในร่างกายมนุษย์หรือสัตว์ต้องไม่เกิดจากกระบวนการทางเภสัชวิทยา วิทยาภูมิคุ้มกันหรือปฏิกิริยาเผาผลาญให้เกิดพลังงานเป็นหลัก ตะลุยโจทย์เภสัชจุฬาฯ สอบผ่าน 100% ผลิตภัณฑ์ต่อไปนี้ จัดเป็นยา อาหาร เครื่องสำอาง หรือเครื่องมือแพทย์์ สบู่ ถุงยางอนามัย พลาสเตอร์บรรเทาปวด พลาสเตอร์ปิดแผล วิตามินหรือเกลือแร่ ที่มีปริมาณสารสำคัญอยู่ในช่วง 15-100%Thai RDI วิตามินหรือเกลือแร่ ที่มีปริมาณสารสำคัญมากกว่า 100%Thai RDI HIV test kit Contact Lens ถุงมือสำหรับตรวจโรค การโฆษณาและการส่งเสริมการขาย ประเด็นที่ต้องพิจารณา คือ เนื้อหาของการโฆษณา และวิธีการโฆษณา ผลิตภัณฑ์ที่ต้องขออนุญาตก่อนโฆษณา คือ ยาสามัญประจำบ้าน, ยาบรรจุเสร็จที่ ไม่ใช่ยาอันตรายหรือยาควบคุมพิเศษ, อาหาร (เฉพาะการโฆษณาคุณประโยชน์ คุณภาพ หรือสรรพคุณ), เครื่องมือแพทย์์ ผลิตภัณฑ์ที่ไม่ต้องขออนุญาตก่อนโฆษณา คือ เครื่องสำอาง, วัตถุอันตราย, อาหารที่ไม่มีการโฆษณาคุณประโยชน์ คุณภาพ หรือสรรพคุณ ผลิตภัณฑ์ที่ห้ามโฆษณา คือ ยาอันตราย, ยาควบคุมพิเศษ, วถ., ยส. เว้นแต่เป็น การโฆษณาโดยตรงต่อผู้ประกอบโรคศิลปะ “การเรียนแม้เหนื่อยยาก ย่อมลำบากอย่าท้อแท้ สุดท้ายที่รอคอยคืออนาคตอันงดงาม” THANK YOU):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8" s="100" t="n"/>
      <c r="L158" s="88" t="inlineStr">
        <is>
          <t>พ.ร.บ. วิชาชีพเภสัชกรรม 2537</t>
        </is>
      </c>
      <c r="M158" s="100" t="inlineStr">
        <is>
          <t>SAP</t>
        </is>
      </c>
      <c r="N158" s="88" t="inlineStr">
        <is>
          <t>ข้อ 2 (LAW-CU-71.md)</t>
        </is>
      </c>
      <c r="O158" s="100" t="inlineStr">
        <is>
          <t>Mock</t>
        </is>
      </c>
      <c r="P158" s="100" t="inlineStr">
        <is>
          <t>Mock กฎหมาย CU71</t>
        </is>
      </c>
      <c r="Q158" s="100" t="n"/>
    </row>
    <row r="159" ht="13.2" customHeight="1" s="49">
      <c r="A159" s="100" t="n">
        <v>177</v>
      </c>
      <c r="B159" s="88" t="inlineStr">
        <is>
          <t>ยาลดไขมัน 2 ชนิด มีประสิทธิภาพในการลดไขมันเท่า เทียมกัน แต่มีราคาแตกต่างกัน การศึกษาทางเศรษฐศาสตร์ ในข้อใดจะเป็นเครืองมือในการช่วยตัดสินความคุ้มค่าใน การเลือกใช้ยาเพือลดไขมัน (1) Cost description (2) Cost minimization analysis (3) Cost benefit analysis (4) Cost utility analysis (5) Cost effectiveness analysis สถานการณ์ที 5 ผู้ป่วยหญิงไทยคู่ อายุ 49 ปี นําหนัก 75 กิโลกรัม ส่วนสูง 150 เซนติเมตร BW 138/82 มาโรงพยาบาลด้วยอาการ ปวดข้อ จากการซักประวัติพบว่า มีอาการปวดข้อเข่าทังสองข้าง มาประมาณ 1 เดือน อาการปวดจะมากขึนเมือเดินขึนบันได หรือยืนนาน ๆ แต่หากได้นังพักแล้วอาการจะดีขึน และมักจะได้ ยินเสียงกรอบแกรบจากข้อบ่อยครัง ผลการตรวจเลือดพบ Rheumatoid factor 1:80 และ uric acid 6.2 mg/dL</t>
        </is>
      </c>
      <c r="C159" s="100" t="n"/>
      <c r="D159" s="88" t="inlineStr">
        <is>
          <t>พ.ร.บ. ยาเสพติดให้โทษ พ.ศ. 2522 (ยาเสพติดให้โทษประเภท 2 และ 3)</t>
        </is>
      </c>
      <c r="E159" s="88" t="inlineStr">
        <is>
          <t>พ.ร.บ. วัตถุที่ออกฤทธิ์ต่อจิตและประสาท พ.ศ. 2559 (ประเภท 2 และ 4)</t>
        </is>
      </c>
      <c r="F159" s="88" t="inlineStr">
        <is>
          <t>พ.ร.บ. วิชาชีพเภสัชกรรม พ.ศ. 2537 และข้อบังคับจรรยาบรรณวิชาชีพ</t>
        </is>
      </c>
      <c r="G159" s="88" t="inlineStr">
        <is>
          <t>พ.ร.บ. ผลิตภัณฑ์สมุนไพร พ.ศ. 2562</t>
        </is>
      </c>
      <c r="H159" s="88" t="inlineStr">
        <is>
          <t>พ.ร.บ. เครื่องสำอาง พ.ศ. 2558</t>
        </is>
      </c>
      <c r="I159" s="100" t="n">
        <v>1</v>
      </c>
      <c r="J159" s="88"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9" s="100" t="n"/>
      <c r="L159" s="88" t="inlineStr">
        <is>
          <t>พ.ร.บ. ยา พ.ศ. 2510</t>
        </is>
      </c>
      <c r="M159" s="100" t="inlineStr">
        <is>
          <t>SAP</t>
        </is>
      </c>
      <c r="N159" s="88" t="inlineStr">
        <is>
          <t>ข้อ 34 (PLE_CC1_2557.md)</t>
        </is>
      </c>
      <c r="O159" s="100" t="inlineStr">
        <is>
          <t>ข้อสอบจริง</t>
        </is>
      </c>
      <c r="P159" s="100" t="inlineStr">
        <is>
          <t>ปี 2557</t>
        </is>
      </c>
      <c r="Q159" s="100" t="n"/>
    </row>
    <row r="160" ht="13.2" customHeight="1" s="49">
      <c r="A160" s="100" t="n">
        <v>178</v>
      </c>
      <c r="B160" s="88" t="inlineStr">
        <is>
          <t>Budesonide MDI และ Seretideห Accuhalerห จัดเป็นยา ประเภทใดตามกฎหมายตามลำดับ (1) ยาควบคุมพิเศษ และ ยาอันตราย (2) ยาอันตราย และ ยาควบคุมพิเศษ (3) ยาควบคุมพิเศษซึงจำหน่ายได้เฉพาะสถานพยาบาลที 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 เนืองจากมีภาวะปวดท้อง ไม่ มีอาเจียนเป็นเลือดสด ไม่มีภาวะถ่ายดำ ไม่มีไข้ จากการซัก ประวัติพบว่า ผู้ป่วยมีประวัติดืมแอลกอฮอล์วันละ 1 แบน มา นานประมาณ 20 ปี โดยดืมครังสุดท้ายเมือ 2 วันก่อนมา โรงพยาบาล แพทย์์วินิจฉัยว่าผู้ป่วยมีภาวะ alcoholic cirrhosis Final version | Maximum’2017 Rx30 | Prince of Songkla University</t>
        </is>
      </c>
      <c r="C160" s="100" t="n"/>
      <c r="D160" s="88" t="inlineStr">
        <is>
          <t>พ.ร.บ. ผลิตภัณฑ์สมุนไพร พ.ศ. 2562</t>
        </is>
      </c>
      <c r="E160" s="88" t="inlineStr">
        <is>
          <t>พ.ร.บ. เครื่องสำอาง พ.ศ. 2558</t>
        </is>
      </c>
      <c r="F160" s="88" t="inlineStr">
        <is>
          <t>พ.ร.บ. หลักประกันสุขภาพแห่งชาติ พ.ศ. 2545</t>
        </is>
      </c>
      <c r="G160" s="88" t="inlineStr">
        <is>
          <t>การปฏิบัติทางเภสัชกรรมชุมชน (Good Pharmacy Practice: GPP)</t>
        </is>
      </c>
      <c r="H160" s="88" t="inlineStr">
        <is>
          <t>บัญชียาหลักแห่งชาติ (National List of Essential Medicines: NLEM)</t>
        </is>
      </c>
      <c r="I160" s="100" t="n">
        <v>1</v>
      </c>
      <c r="J160" s="88"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0" s="100" t="n"/>
      <c r="L160" s="88" t="inlineStr">
        <is>
          <t>พ.ร.บ. ยา พ.ศ. 2510</t>
        </is>
      </c>
      <c r="M160" s="100" t="inlineStr">
        <is>
          <t>SAP</t>
        </is>
      </c>
      <c r="N160" s="88" t="inlineStr">
        <is>
          <t>ข้อ 55 (PLE_CC1_2557.md)</t>
        </is>
      </c>
      <c r="O160" s="100" t="inlineStr">
        <is>
          <t>ข้อสอบจริง</t>
        </is>
      </c>
      <c r="P160" s="100" t="inlineStr">
        <is>
          <t>ปี 2557</t>
        </is>
      </c>
      <c r="Q160" s="100" t="n"/>
    </row>
    <row r="161" ht="13.2" customHeight="1" s="49">
      <c r="A161" s="100" t="n">
        <v>179</v>
      </c>
      <c r="B161" s="88" t="inlineStr">
        <is>
          <t>การวิเคราะห์ความคุ้มค่าทางเศรษฐศาสตร์ด้วยวิธี Cost effectiveness analysis ของยา 5 ชนิดแสดงผลดังตาราง หากท่านเป็นเภสัชกรทีคัดเลือกยาเข้าโรงพยาบาล ท่านควร เลือกยาในข้อใด (1) ยา A ราคา 120 บาท ประสิทธิภาพ 80% (2) ยา B ราคา 110 บาท ประสิทธิภาพ 70% (3) ยา A ราคา 125 บาท ประสิทธิภาพ 85% (4) ยา A ราคา 130 บาท ประสิทธิภาพ 80% (5) ยา A ราคา 110 บาท ประสิทธิภาพ 75%</t>
        </is>
      </c>
      <c r="C161" s="100" t="n"/>
      <c r="D161" s="88" t="inlineStr">
        <is>
          <t>การปฏิบัติทางเภสัชกรรมชุมชน (Good Pharmacy Practice: GPP)</t>
        </is>
      </c>
      <c r="E161" s="88" t="inlineStr">
        <is>
          <t>บัญชียาหลักแห่งชาติ (National List of Essential Medicines: NLEM)</t>
        </is>
      </c>
      <c r="F161" s="88" t="inlineStr">
        <is>
          <t>เกณฑ์จริยธรรมว่าด้วยการส่งเสริมการขายยาของกระทรวงสาธารณสุข</t>
        </is>
      </c>
      <c r="G161" s="88" t="inlineStr">
        <is>
          <t>พ.ร.บ. ยา พ.ศ. 2510 (การจำหน่ายยาอันตรายและยาควบคุมพิเศษ)</t>
        </is>
      </c>
      <c r="H161" s="88" t="inlineStr">
        <is>
          <t>พ.ร.บ. ยาเสพติดให้โทษ พ.ศ. 2522 (ยาเสพติดให้โทษประเภท 2 และ 3)</t>
        </is>
      </c>
      <c r="I161" s="100" t="n">
        <v>1</v>
      </c>
      <c r="J161" s="88"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1" s="100" t="n"/>
      <c r="L161" s="88" t="inlineStr">
        <is>
          <t>พ.ร.บ. ยา พ.ศ. 2510</t>
        </is>
      </c>
      <c r="M161" s="100" t="inlineStr">
        <is>
          <t>SAP</t>
        </is>
      </c>
      <c r="N161" s="88" t="inlineStr">
        <is>
          <t>ข้อ 83 (PLE_CC1_2557.md)</t>
        </is>
      </c>
      <c r="O161" s="100" t="inlineStr">
        <is>
          <t>ข้อสอบจริง</t>
        </is>
      </c>
      <c r="P161" s="100" t="inlineStr">
        <is>
          <t>ปี 2557</t>
        </is>
      </c>
      <c r="Q161" s="100" t="n"/>
    </row>
    <row r="162" ht="13.2" customHeight="1" s="49">
      <c r="A162" s="100" t="n">
        <v>180</v>
      </c>
      <c r="B162" s="88" t="inlineStr">
        <is>
          <t>เภสัชกรหญิงโสภาเขียนป้ายติดหน้าร้านขายยาของตนว่า “วัณโรครักษาได้ โปรดปรึกษาเภสัชกร” โดยไม่ได้หยิบยก ผลิตภัณฑ์ยาของบริษัทใดบริษัทหนึงขึ%นมากล่าวอ้าง เภสัช กรหญิงโสภา ทำผิดจรรยาบรรณวิชาชีพหรือไม่ เพราะเหตุใด (1) ผิด เนืองจากไม่ได้รักษามาตรฐานของการประกอบ วิชาชีพเภสัชกรรมในระดับทีดีทีสุด (2) ผิด เนืองจากเป็นการโฆษณาความรู้ความสามารถของ ตนเอง (3) ผิด เนืองจาก แสดงข้อความทีแสดงถึงการแสวงหา ประโยชน์ส่วนบุคคลทีเกิดจากการประกอบวิชาชีพ เภสัชกรรม (4) ไม่ผิด เนืองจากไม่ได้มีการหยิบยกผลิตภัณฑ์ยาของ บริษัทใดบริษัทหนึงขึนมากล่าวอ้าง (5) ไม่ผิด เนืองจากไม่ใช้หรือสนับสนุนการใช้ยาตำรับลับ สถานการณ์ที 4 ผู้ป่วยชาย อายุ 61 ปี มีโรคประจำตัวคือโรคความดัน โลหิต ไขมันในเลือดสูง และเก๊าท์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HDL-cholesterol 45 mg/dL</t>
        </is>
      </c>
      <c r="C162" s="100" t="n"/>
      <c r="D162" s="88" t="inlineStr">
        <is>
          <t>พ.ร.บ. ยา พ.ศ. 2510 (การจำหน่ายยาอันตรายและยาควบคุมพิเศษ)</t>
        </is>
      </c>
      <c r="E162" s="88" t="inlineStr">
        <is>
          <t>พ.ร.บ. ยาเสพติดให้โทษ พ.ศ. 2522 (ยาเสพติดให้โทษประเภท 2 และ 3)</t>
        </is>
      </c>
      <c r="F162" s="88" t="inlineStr">
        <is>
          <t>พ.ร.บ. วัตถุที่ออกฤทธิ์ต่อจิตและประสาท พ.ศ. 2559 (ประเภท 2 และ 4)</t>
        </is>
      </c>
      <c r="G162" s="88" t="inlineStr">
        <is>
          <t>พ.ร.บ. วิชาชีพเภสัชกรรม พ.ศ. 2537 และข้อบังคับจรรยาบรรณวิชาชีพ</t>
        </is>
      </c>
      <c r="H162" s="88" t="inlineStr">
        <is>
          <t>พ.ร.บ. ผลิตภัณฑ์สมุนไพร พ.ศ. 2562</t>
        </is>
      </c>
      <c r="I162" s="100" t="n">
        <v>1</v>
      </c>
      <c r="J162" s="88"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2" s="100" t="n"/>
      <c r="L162" s="88" t="inlineStr">
        <is>
          <t>พ.ร.บ. วิชาชีพเภสัชกรรม 2537</t>
        </is>
      </c>
      <c r="M162" s="100" t="inlineStr">
        <is>
          <t>SAP</t>
        </is>
      </c>
      <c r="N162" s="88" t="inlineStr">
        <is>
          <t>ข้อ 24 (PLE_CC1_2557.md)</t>
        </is>
      </c>
      <c r="O162" s="100" t="inlineStr">
        <is>
          <t>ข้อสอบจริง</t>
        </is>
      </c>
      <c r="P162" s="100" t="inlineStr">
        <is>
          <t>ปี 2557</t>
        </is>
      </c>
      <c r="Q162" s="100" t="n"/>
    </row>
    <row r="163" ht="13.2" customHeight="1" s="49">
      <c r="A163" s="100" t="n">
        <v>181</v>
      </c>
      <c r="B163" s="88" t="inlineStr">
        <is>
          <t>ในกรณีทีท่านต้องการศึกษาเปรียบเทียบประสิทธิภาพของ ยา ACEIs และ Beta-blockers ในการลดอันตราการตาย จากการเกิดภาวะ myocardial infarction ในผู้ป่วยทีมี ความดันโลหิตสูง ท่านควรออกแบบการศึกษาแบบใด (1) Case-control study (2) Case-report study (3) Cohort study (4) Randomized control trial (5) Retrospective study</t>
        </is>
      </c>
      <c r="C163" s="100" t="n"/>
      <c r="D163" s="88" t="inlineStr">
        <is>
          <t>พ.ร.บ. วิชาชีพเภสัชกรรม พ.ศ. 2537 และข้อบังคับจรรยาบรรณวิชาชีพ</t>
        </is>
      </c>
      <c r="E163" s="88" t="inlineStr">
        <is>
          <t>พ.ร.บ. ผลิตภัณฑ์สมุนไพร พ.ศ. 2562</t>
        </is>
      </c>
      <c r="F163" s="88" t="inlineStr">
        <is>
          <t>พ.ร.บ. เครื่องสำอาง พ.ศ. 2558</t>
        </is>
      </c>
      <c r="G163" s="88" t="inlineStr">
        <is>
          <t>พ.ร.บ. หลักประกันสุขภาพแห่งชาติ พ.ศ. 2545</t>
        </is>
      </c>
      <c r="H163" s="88" t="inlineStr">
        <is>
          <t>การปฏิบัติทางเภสัชกรรมชุมชน (Good Pharmacy Practice: GPP)</t>
        </is>
      </c>
      <c r="I163" s="100" t="n">
        <v>1</v>
      </c>
      <c r="J163" s="88"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3" s="100" t="n"/>
      <c r="L163" s="88" t="inlineStr">
        <is>
          <t>พ.ร.บ. ยา พ.ศ. 2510</t>
        </is>
      </c>
      <c r="M163" s="100" t="inlineStr">
        <is>
          <t>SAP</t>
        </is>
      </c>
      <c r="N163" s="88" t="inlineStr">
        <is>
          <t>ข้อ 28 (PLE_CC1_2557.md)</t>
        </is>
      </c>
      <c r="O163" s="100" t="inlineStr">
        <is>
          <t>ข้อสอบจริง</t>
        </is>
      </c>
      <c r="P163" s="100" t="inlineStr">
        <is>
          <t>ปี 2557</t>
        </is>
      </c>
      <c r="Q163" s="100" t="n"/>
    </row>
    <row r="164" ht="13.2" customHeight="1" s="49">
      <c r="A164" s="100" t="n">
        <v>182</v>
      </c>
      <c r="B164" s="88" t="inlineStr">
        <is>
          <t>ต่อมา ผู้ป่วยรายนี%มีอาการตกขาว แพทย์์จึงสังจ่าย clotrimazole vaginal tablet ขณะจัดยาเภสัชกรได้หยิบ co-trimoxazole tablet เภสัชกรรายนี%ประพฤติผิด จรรยาบรรณวิชาชีพในข้อใด (1) ผู้ประกอบวิชาชีพเภสัชกรรมย่อมดำรงตนให้สมควร ในสังคมโดยธรรมและเคารพต่อกฎหมายของ บ้านเมือง (2) ผู้ประกอบวิชาชีพเภสัชกรรมย่อมไม่ประพฤติหรือ กระทำการใด ๆ อันเป็นเหตุให้เสือมเสียเกียรติศักดิ&lt; แห่งวิชาชีพ (3) ผู้ประกอบวิชาชีพเภสัชกรรมต้องปฏิบัติต่อผู้มารับ บริการโดยสุภาพและปราศจากการบังคับขู่เข็ญ MCQ 12 | 1/2557 | Page 21 (4) ผู้ประกอบวิชาชีพเภสัชกรรมต้องประกอบวิชาชีพ โดยคำนึงถึงความปลอดภัยและเศรษฐานะของผู้ป่วย หรือผู้มารับบริการ (5) ผู้ประกอบวิชาชีพเภสัชกรรมต้องไม่ใช้หรือสนับสนุน การใช้ยาตำรับลับ สถานการณ์ที 7 หญิงไทย อายุ 51 ปี เข้ามาปรึกษาแพทย์์ทีคลินิกข้อ และกระดูก จากการซักประวัติและตรวจร่างกายเบืองต้นพบว่า นําหนัก 42 กิโลกรัม สูง 161 เซนติเมตร ขาดประจำเดือน มาแล้วมากกว่า 1 ปี ชอบดืมกาแฟ ชอบออกกำลังกายด้วยวิธีปัน จักรยาน และเดินเร็ว ไม่สูบบุหรี จากการตรวจวัดมวลกระดูก (Bone mineral density) พบ T-score เท่ากับ -1.8 แพทย์์จึงจ่าย ยาดังต่อไปนี Calcium carbonate (1000 mg) 1 x 2 pc Alendronate (5 mg) once weekly on Saturday Vitamin D3 (1000 IU) OD</t>
        </is>
      </c>
      <c r="C164" s="100" t="n"/>
      <c r="D164" s="88" t="inlineStr">
        <is>
          <t>พ.ร.บ. หลักประกันสุขภาพแห่งชาติ พ.ศ. 2545</t>
        </is>
      </c>
      <c r="E164" s="88" t="inlineStr">
        <is>
          <t>การปฏิบัติทางเภสัชกรรมชุมชน (Good Pharmacy Practice: GPP)</t>
        </is>
      </c>
      <c r="F164" s="88" t="inlineStr">
        <is>
          <t>บัญชียาหลักแห่งชาติ (National List of Essential Medicines: NLEM)</t>
        </is>
      </c>
      <c r="G164" s="88" t="inlineStr">
        <is>
          <t>เกณฑ์จริยธรรมว่าด้วยการส่งเสริมการขายยาของกระทรวงสาธารณสุข</t>
        </is>
      </c>
      <c r="H164" s="88" t="inlineStr">
        <is>
          <t>พ.ร.บ. ยา พ.ศ. 2510 (การจำหน่ายยาอันตรายและยาควบคุมพิเศษ)</t>
        </is>
      </c>
      <c r="I164" s="100" t="n">
        <v>1</v>
      </c>
      <c r="J164" s="88"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4" s="100" t="n"/>
      <c r="L164" s="88" t="inlineStr">
        <is>
          <t>พ.ร.บ. วิชาชีพเภสัชกรรม 2537</t>
        </is>
      </c>
      <c r="M164" s="100" t="inlineStr">
        <is>
          <t>SAP</t>
        </is>
      </c>
      <c r="N164" s="88" t="inlineStr">
        <is>
          <t>ข้อ 43 (PLE_CC1_2557.md)</t>
        </is>
      </c>
      <c r="O164" s="100" t="inlineStr">
        <is>
          <t>ข้อสอบจริง</t>
        </is>
      </c>
      <c r="P164" s="100" t="inlineStr">
        <is>
          <t>ปี 2557</t>
        </is>
      </c>
      <c r="Q164" s="100" t="n"/>
    </row>
    <row r="165" ht="13.2" customHeight="1" s="49">
      <c r="A165" s="100" t="n">
        <v>183</v>
      </c>
      <c r="B165" s="88" t="inlineStr">
        <is>
          <t>การศึกษาประสิทธิภาพของยา A ในการลดความเสียงการ เกิดกระดูกพรุนเมือเทียบกับยา B พบว่า Hazard ratio ของการเกิดภาวะกระดูกพรุนเมือใช้ยา A เท่ากับ 0.80 เมือ เทียบกับยา B โดยมีค่าความเชือมันที 95% เท่ากับ 0.75 -</t>
        </is>
      </c>
      <c r="C165" s="100" t="n"/>
      <c r="D165" s="88" t="inlineStr">
        <is>
          <t>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t>
        </is>
      </c>
      <c r="E165" s="88" t="inlineStr">
        <is>
          <t>พ.ร.บ. ยา พ.ศ. 2510 (การจำหน่ายยาอันตรายและยาควบคุมพิเศษ)</t>
        </is>
      </c>
      <c r="F165" s="88" t="inlineStr">
        <is>
          <t>พ.ร.บ. ยาเสพติดให้โทษ พ.ศ. 2522 (ยาเสพติดให้โทษประเภท 2 และ 3)</t>
        </is>
      </c>
      <c r="G165" s="88" t="inlineStr">
        <is>
          <t>พ.ร.บ. วัตถุที่ออกฤทธิ์ต่อจิตและประสาท พ.ศ. 2559 (ประเภท 2 และ 4)</t>
        </is>
      </c>
      <c r="H165" s="88" t="inlineStr">
        <is>
          <t>พ.ร.บ. วิชาชีพเภสัชกรรม พ.ศ. 2537 และข้อบังคับจรรยาบรรณวิชาชีพ</t>
        </is>
      </c>
      <c r="I165" s="100" t="n">
        <v>1</v>
      </c>
      <c r="J165" s="88" t="inlineStr">
        <is>
          <t>✅ คำตอบที่ถูกต้อง: ข้อ 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Background:
กฎหมายยาและจรรยาบรรณวิชาชีพมีขึ้นเพื่อคุ้มครองความปลอดภัยของผู้บริโภคตามมาตรฐาน Good Pharmacy Practice (GPP)
🎯 ทำไมข้อนี้ถึงถูก: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คำอธิบายและข้อกำหนดทางกฎหมาย:
💡 คำอธิบายและข้อกำหนดทางกฎหมาย:
การเลือก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เป็นคำตอบที่ถูกต้องตามแนวทางการรักษามาตรฐาน เนื่องจาก เป็น SSRI มี half-life ยาวที่สุดในกลุ่ม (ร่วมกับ active metabolite norfluoxetine) จึงมี discontinuation syndrome ต่ำ แต่ยับยั้ง CYP2D6 สูง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5" s="100" t="n"/>
      <c r="L165" s="88" t="inlineStr">
        <is>
          <t>พ.ร.บ. ยา พ.ศ. 2510</t>
        </is>
      </c>
      <c r="M165" s="100" t="inlineStr">
        <is>
          <t>SAP</t>
        </is>
      </c>
      <c r="N165" s="88" t="inlineStr">
        <is>
          <t>ข้อ 52 (PLE_CC1_2557.md)</t>
        </is>
      </c>
      <c r="O165" s="100" t="inlineStr">
        <is>
          <t>ข้อสอบจริง</t>
        </is>
      </c>
      <c r="P165" s="100" t="inlineStr">
        <is>
          <t>ปี 2557</t>
        </is>
      </c>
      <c r="Q165" s="100" t="n"/>
    </row>
    <row r="166" ht="13.2" customHeight="1" s="49">
      <c r="A166" s="100" t="n">
        <v>184</v>
      </c>
      <c r="B166" s="88" t="inlineStr">
        <is>
          <t>การขายยา Alprazolam ในร้านขายยา มีความผิดตามข้อใด (1) ผิดกฎหมายยา แต่ไม่ผิดจรรยาบรรณวิชาชีพ (2) ผิดกฎหมายยา และผิดจรรยาบรรณวิชาชีพ (3) ผิดกฎหมายวัตถุออกฤทธิ&lt;ฯ แต่ไม่ผิดจรรยาบรรณ วิชาชีพ (4) ผิดกฎหมายวัตถุออกฤทธิ&lt; และผิดจรรยาบรรณวิชาชีพ (5) ผิดกฎหมายยาเสพติดให้โทษ และผิดจรรยาบรรณ วิชาชีพ Final version | Maximum’2017 Rx30 | Prince of Songkla University</t>
        </is>
      </c>
      <c r="C166" s="100" t="n"/>
      <c r="D166" s="88" t="inlineStr">
        <is>
          <t>พ.ร.บ. วัตถุที่ออกฤทธิ์ต่อจิตและประสาท พ.ศ. 2559 (ประเภท 2 และ 4)</t>
        </is>
      </c>
      <c r="E166" s="88" t="inlineStr">
        <is>
          <t>พ.ร.บ. วิชาชีพเภสัชกรรม พ.ศ. 2537 และข้อบังคับจรรยาบรรณวิชาชีพ</t>
        </is>
      </c>
      <c r="F166" s="88" t="inlineStr">
        <is>
          <t>พ.ร.บ. ผลิตภัณฑ์สมุนไพร พ.ศ. 2562</t>
        </is>
      </c>
      <c r="G166" s="88" t="inlineStr">
        <is>
          <t>พ.ร.บ. เครื่องสำอาง พ.ศ. 2558</t>
        </is>
      </c>
      <c r="H166" s="88" t="inlineStr">
        <is>
          <t>พ.ร.บ. หลักประกันสุขภาพแห่งชาติ พ.ศ. 2545</t>
        </is>
      </c>
      <c r="I166" s="100" t="n">
        <v>1</v>
      </c>
      <c r="J166" s="88" t="inlineStr">
        <is>
          <t>✅ คำตอบที่ถูกต้อง: ข้อ ก. พ.ร.บ. วัตถุที่ออกฤทธิ์ต่อจิตและประสาท พ.ศ. 2559 (ประเภท 2 และ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6" s="100" t="n"/>
      <c r="L166" s="88" t="inlineStr">
        <is>
          <t>พ.ร.บ. ยาเสพติดให้โทษ &amp; วัตถุออกฤทธิ์</t>
        </is>
      </c>
      <c r="M166" s="100" t="inlineStr">
        <is>
          <t>SAP</t>
        </is>
      </c>
      <c r="N166" s="88" t="inlineStr">
        <is>
          <t>ข้อ 54 (PLE_CC1_2557.md)</t>
        </is>
      </c>
      <c r="O166" s="100" t="inlineStr">
        <is>
          <t>ข้อสอบจริง</t>
        </is>
      </c>
      <c r="P166" s="100" t="inlineStr">
        <is>
          <t>ปี 2557</t>
        </is>
      </c>
      <c r="Q166" s="100" t="n"/>
    </row>
    <row r="167" ht="13.2" customHeight="1" s="49">
      <c r="A167" s="100" t="n">
        <v>185</v>
      </c>
      <c r="B167" s="88" t="inlineStr">
        <is>
          <t>Tretinoin cream และ oral isotretinoin เป็นยาประเภทใด ตามกฎหมาย ตามลำดับ (1) ยาบรรจุเสร็จทีไม่ใช่ยาอันตรายหรือยาควบคุมพิเศษ, ยาอันตราย (2) ยาบรรจุเสร็จทีไม่ใช่ยาอันตรายหรือยาควบคุมพิเศษ, ยาควบคุมพิเศษ (3) ยาอันตราย, ยาอันตราย (4) ยาควบคุมพิเศษ, ยาอันตราย (5) ยาอันตราย, ยาควบคุมพิเศษ</t>
        </is>
      </c>
      <c r="C167" s="100" t="n"/>
      <c r="D167" s="88" t="inlineStr">
        <is>
          <t>พ.ร.บ. เครื่องสำอาง พ.ศ. 2558</t>
        </is>
      </c>
      <c r="E167" s="88" t="inlineStr">
        <is>
          <t>พ.ร.บ. หลักประกันสุขภาพแห่งชาติ พ.ศ. 2545</t>
        </is>
      </c>
      <c r="F167" s="88" t="inlineStr">
        <is>
          <t>การปฏิบัติทางเภสัชกรรมชุมชน (Good Pharmacy Practice: GPP)</t>
        </is>
      </c>
      <c r="G167" s="88" t="inlineStr">
        <is>
          <t>บัญชียาหลักแห่งชาติ (National List of Essential Medicines: NLEM)</t>
        </is>
      </c>
      <c r="H167" s="88" t="inlineStr">
        <is>
          <t>เกณฑ์จริยธรรมว่าด้วยการส่งเสริมการขายยาของกระทรวงสาธารณสุข</t>
        </is>
      </c>
      <c r="I167" s="100" t="n">
        <v>1</v>
      </c>
      <c r="J16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7" s="100" t="n"/>
      <c r="L167" s="88" t="inlineStr">
        <is>
          <t>พ.ร.บ. ยา พ.ศ. 2510</t>
        </is>
      </c>
      <c r="M167" s="100" t="inlineStr">
        <is>
          <t>SAP</t>
        </is>
      </c>
      <c r="N167" s="88" t="inlineStr">
        <is>
          <t>ข้อ 71 (PLE_CC1_2557.md)</t>
        </is>
      </c>
      <c r="O167" s="100" t="inlineStr">
        <is>
          <t>ข้อสอบจริง</t>
        </is>
      </c>
      <c r="P167" s="100" t="inlineStr">
        <is>
          <t>ปี 2557</t>
        </is>
      </c>
      <c r="Q167" s="100" t="n"/>
    </row>
    <row r="168" ht="13.2" customHeight="1" s="49">
      <c r="A168" s="100" t="n">
        <v>186</v>
      </c>
      <c r="B168" s="88" t="inlineStr">
        <is>
          <t>จากการศึกษาเปรียบเทียบประสิทธิภาพของวัคซีน AA ใน การป้องกันโรคพิษสุนัขบ้าหลังถูกสุนัขกัด ได้ผลแสดงดัง ตาราง ความเสียงในการเกิดโรคพิษสุนัขบ้าในกลุ่มทีได้รับ วัคซีน เป็นกีเท่าของคนทีไม่ได้รับวัคซีน (สรุปง่าย ๆ ก็คือ ให้หา Relative risk) (ตัวเลขสมมติ) เป็นโรค ไม่เป็นโรค ได้รับวัคซีน 4 98 ไม่ได้รับวัคซีน 43 61 (1) (4/43) / (98/61) (2) (4/47) / (98/159) (3) (4/61) / (43/98) (4) (4/98) / (43/61) (5) (4/102) / (43/104)</t>
        </is>
      </c>
      <c r="C168" s="100" t="n"/>
      <c r="D168" s="88" t="inlineStr">
        <is>
          <t>บัญชียาหลักแห่งชาติ (National List of Essential Medicines: NLEM)</t>
        </is>
      </c>
      <c r="E168" s="88" t="inlineStr">
        <is>
          <t>เกณฑ์จริยธรรมว่าด้วยการส่งเสริมการขายยาของกระทรวงสาธารณสุข</t>
        </is>
      </c>
      <c r="F168" s="88" t="inlineStr">
        <is>
          <t>พ.ร.บ. ยา พ.ศ. 2510 (การจำหน่ายยาอันตรายและยาควบคุมพิเศษ)</t>
        </is>
      </c>
      <c r="G168" s="88" t="inlineStr">
        <is>
          <t>พ.ร.บ. ยาเสพติดให้โทษ พ.ศ. 2522 (ยาเสพติดให้โทษประเภท 2 และ 3)</t>
        </is>
      </c>
      <c r="H168" s="88" t="inlineStr">
        <is>
          <t>พ.ร.บ. วัตถุที่ออกฤทธิ์ต่อจิตและประสาท พ.ศ. 2559 (ประเภท 2 และ 4)</t>
        </is>
      </c>
      <c r="I168" s="100" t="n">
        <v>1</v>
      </c>
      <c r="J168" s="88" t="inlineStr">
        <is>
          <t>✅ คำตอบที่ถูกต้อง: ข้อ ก. บัญชียาหลักแห่งชาติ (National List of Essential Medicines: NLEM)
💡 Background:
การประเมินหลักฐานเชิงประจักษ์ (Evidence-Based Practice) อาศัย study design, statistical parameters (p-value, 95% CI, RR/OR) เพื่อการตัดสินใจอย่างแม่นยำ
🎯 ทำไมข้อนี้ถึงถูก:
บัญชียาหลักแห่งชาติ (National List of Essential Medicines: NLEM)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8" s="100" t="n"/>
      <c r="L168" s="88" t="inlineStr">
        <is>
          <t>พ.ร.บ. ยา พ.ศ. 2510</t>
        </is>
      </c>
      <c r="M168" s="100" t="inlineStr">
        <is>
          <t>SAP</t>
        </is>
      </c>
      <c r="N168" s="88" t="inlineStr">
        <is>
          <t>ข้อ 90 (PLE_CC1_2557.md)</t>
        </is>
      </c>
      <c r="O168" s="100" t="inlineStr">
        <is>
          <t>ข้อสอบจริง</t>
        </is>
      </c>
      <c r="P168" s="100" t="inlineStr">
        <is>
          <t>ปี 2557</t>
        </is>
      </c>
      <c r="Q168" s="100" t="n"/>
    </row>
    <row r="169" ht="13.2" customHeight="1" s="49">
      <c r="A169" s="100" t="n">
        <v>187</v>
      </c>
      <c r="B169" s="88" t="inlineStr">
        <is>
          <t>การตัดสินความคุ้มค่าของทางเลือกการรักษา ข้อใดบ่งบอก ว่าทางเลือกดังกล่าว เป็นทางเลือกทีไม่คุ้มค่ามากทีสุด (1) ประสิทธิภาพน้อยทีสุด (2) ราคาแพงทีสุด (3) ต้นทุนประสิทธิภาพไม่ดี (4) ต้นทุนประสิทธิภาพตํา (โจทย์มาแบบนีเลย ไม่รู้ เหมือนกันว่าสองตัวเลือกนีมันต่างกันยังไง) (5) มีค่า ICER สูงทีสุด</t>
        </is>
      </c>
      <c r="C169" s="100" t="n"/>
      <c r="D169" s="88" t="inlineStr">
        <is>
          <t>พ.ร.บ. ยาเสพติดให้โทษ พ.ศ. 2522 (ยาเสพติดให้โทษประเภท 2 และ 3)</t>
        </is>
      </c>
      <c r="E169" s="88" t="inlineStr">
        <is>
          <t>พ.ร.บ. วัตถุที่ออกฤทธิ์ต่อจิตและประสาท พ.ศ. 2559 (ประเภท 2 และ 4)</t>
        </is>
      </c>
      <c r="F169" s="88" t="inlineStr">
        <is>
          <t>พ.ร.บ. วิชาชีพเภสัชกรรม พ.ศ. 2537 และข้อบังคับจรรยาบรรณวิชาชีพ</t>
        </is>
      </c>
      <c r="G169" s="88" t="inlineStr">
        <is>
          <t>พ.ร.บ. ผลิตภัณฑ์สมุนไพร พ.ศ. 2562</t>
        </is>
      </c>
      <c r="H169" s="88" t="inlineStr">
        <is>
          <t>พ.ร.บ. เครื่องสำอาง พ.ศ. 2558</t>
        </is>
      </c>
      <c r="I169" s="100" t="n">
        <v>1</v>
      </c>
      <c r="J169" s="88"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9" s="100" t="n"/>
      <c r="L169" s="88" t="inlineStr">
        <is>
          <t>พ.ร.บ. ยา พ.ศ. 2510</t>
        </is>
      </c>
      <c r="M169" s="100" t="inlineStr">
        <is>
          <t>SAP</t>
        </is>
      </c>
      <c r="N169" s="88" t="inlineStr">
        <is>
          <t>ข้อ 94 (PLE_CC1_2557.md)</t>
        </is>
      </c>
      <c r="O169" s="100" t="inlineStr">
        <is>
          <t>ข้อสอบจริง</t>
        </is>
      </c>
      <c r="P169" s="100" t="inlineStr">
        <is>
          <t>ปี 2557</t>
        </is>
      </c>
      <c r="Q169" s="100" t="n"/>
    </row>
    <row r="170" ht="13.2" customHeight="1" s="49">
      <c r="A170" s="100" t="n">
        <v>188</v>
      </c>
      <c r="B170" s="88" t="inlineStr">
        <is>
          <t>หากต้องการเทียบประสิทธิภาพระหว่างสูตรยาTb สูตรเก่ากับสูตรใหม่โดยยาสูตรใหม่ใช้กลุ่มตัวอย่างจากรพ. A ซึ่ง ได้รับการอบรมแล้ว ส่วนยาต้าน TB แบบเก่าใช้กลุ่มตัวอย่างจากรพ.B ซึ่งไม่ได้รับการอบรม</t>
        </is>
      </c>
      <c r="C170" s="100" t="n"/>
      <c r="D170" s="88" t="inlineStr">
        <is>
          <t>พ.ร.บ. ผลิตภัณฑ์สมุนไพร พ.ศ. 2562</t>
        </is>
      </c>
      <c r="E170" s="88" t="inlineStr">
        <is>
          <t>พ.ร.บ. เครื่องสำอาง พ.ศ. 2558</t>
        </is>
      </c>
      <c r="F170" s="88" t="inlineStr">
        <is>
          <t>พ.ร.บ. หลักประกันสุขภาพแห่งชาติ พ.ศ. 2545</t>
        </is>
      </c>
      <c r="G170" s="88" t="inlineStr">
        <is>
          <t>การปฏิบัติทางเภสัชกรรมชุมชน (Good Pharmacy Practice: GPP)</t>
        </is>
      </c>
      <c r="H170" s="88" t="inlineStr">
        <is>
          <t>บัญชียาหลักแห่งชาติ (National List of Essential Medicines: NLEM)</t>
        </is>
      </c>
      <c r="I170" s="100" t="n">
        <v>1</v>
      </c>
      <c r="J170" s="88"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0" s="100" t="n"/>
      <c r="L170" s="88" t="inlineStr">
        <is>
          <t>พ.ร.บ. ยา พ.ศ. 2510</t>
        </is>
      </c>
      <c r="M170" s="100" t="inlineStr">
        <is>
          <t>SAP</t>
        </is>
      </c>
      <c r="N170" s="88" t="inlineStr">
        <is>
          <t>ข้อ 6 (PLE_CC1_2556.md)</t>
        </is>
      </c>
      <c r="O170" s="100" t="inlineStr">
        <is>
          <t>ข้อสอบจริง</t>
        </is>
      </c>
      <c r="P170" s="100" t="inlineStr">
        <is>
          <t>ปี 2556</t>
        </is>
      </c>
      <c r="Q170" s="100" t="n"/>
    </row>
    <row r="171" ht="13.2" customHeight="1" s="49">
      <c r="A171" s="100" t="n">
        <v>189</v>
      </c>
      <c r="B171" s="88" t="inlineStr">
        <is>
          <t>กระบวนการใดในการควบคุมคุณภาพที่บ่งบอกถึงประสิทธิภาพในการรักษาของ warfarin</t>
        </is>
      </c>
      <c r="C171" s="100" t="n"/>
      <c r="D171" s="88" t="inlineStr">
        <is>
          <t>Friability</t>
        </is>
      </c>
      <c r="E171" s="88" t="inlineStr">
        <is>
          <t>Dissolution</t>
        </is>
      </c>
      <c r="F171" s="88" t="inlineStr">
        <is>
          <t>Disintegration</t>
        </is>
      </c>
      <c r="G171" s="88" t="inlineStr">
        <is>
          <t>Hardness</t>
        </is>
      </c>
      <c r="H171" s="88" t="inlineStr">
        <is>
          <t>Content uniformity</t>
        </is>
      </c>
      <c r="I171" s="100" t="n">
        <v>1</v>
      </c>
      <c r="J171" s="88" t="inlineStr">
        <is>
          <t>✅ คำตอบที่ถูกต้อง: ข้อ ก. Friability
💡 Background:
กฎหมายยาและจรรยาบรรณวิชาชีพมีขึ้นเพื่อคุ้มครองความปลอดภัยของผู้บริโภคตามมาตรฐาน Good Pharmacy Practice (GPP)
🎯 ทำไมข้อนี้ถึงถูก:
Friability 💡 คำอธิบายและข้อกำหนดทางกฎหมาย:
💡 คำอธิบายและข้อกำหนดทางกฎหมาย:
การเลือก Friability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(Dissolution): Dissolution ไม่ตรงกับข้อบ่งใช้หรือกลไกการออกฤทธิ์ที่ถูกต้องตาม พ.ร.บ. ยา พ.ศ. 2510 / พ.ร.บ. วิชาชีพเภสัชกรรม พ.ศ. 2537
• ข้อ ค. (Disintegration): Disintegration ไม่ตรงกับข้อบ่งใช้หรือกลไกการออกฤทธิ์ที่ถูกต้องตาม พ.ร.บ. ยา พ.ศ. 2510 / พ.ร.บ. วิชาชีพเภสัชกรรม พ.ศ. 2537
• ข้อ ง. (Hardness): Hardness ไม่ตรงกับข้อบ่งใช้หรือกลไกการออกฤทธิ์ที่ถูกต้องตาม พ.ร.บ. ยา พ.ศ. 2510 / พ.ร.บ. วิชาชีพเภสัชกรรม พ.ศ. 2537
• ข้อ จ. (Content uniformity): Content uniformity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1" s="100" t="n"/>
      <c r="L171" s="88" t="inlineStr">
        <is>
          <t>พ.ร.บ. ยา พ.ศ. 2510</t>
        </is>
      </c>
      <c r="M171" s="100" t="inlineStr">
        <is>
          <t>SAP</t>
        </is>
      </c>
      <c r="N171" s="88" t="inlineStr">
        <is>
          <t>ข้อ 3 (PLE_CC1_2555 Day 1.md)</t>
        </is>
      </c>
      <c r="O171" s="100" t="inlineStr">
        <is>
          <t>ข้อสอบจริง</t>
        </is>
      </c>
      <c r="P171" s="100" t="inlineStr">
        <is>
          <t>ปี 2555</t>
        </is>
      </c>
      <c r="Q171" s="100" t="n"/>
    </row>
    <row r="172" ht="13.2" customHeight="1" s="49">
      <c r="A172" s="100" t="n">
        <v>190</v>
      </c>
      <c r="B172" s="88" t="inlineStr">
        <is>
          <t>ยา warfarin ตรวจสอบแล้วพบว่าสถานที่ที่ระบุในฉลากไม่ใช่สถานที่ผลิตจริง ถือว่าเป็นยาประเภทใด ตามกฎหมาย</t>
        </is>
      </c>
      <c r="C172" s="100" t="n"/>
      <c r="D172" s="88" t="inlineStr">
        <is>
          <t>ยาเสื่อมคุณภาพ</t>
        </is>
      </c>
      <c r="E172" s="88" t="inlineStr">
        <is>
          <t>ยาผิดมาตรฐาน</t>
        </is>
      </c>
      <c r="F172" s="88" t="inlineStr">
        <is>
          <t>ยาปลอม</t>
        </is>
      </c>
      <c r="G172" s="88" t="inlineStr">
        <is>
          <t>ยาไม่ได้ขึ้นทะเบียนตำรับ</t>
        </is>
      </c>
      <c r="H172" s="88" t="inlineStr">
        <is>
          <t>ยาเพิกถอนทะเบียนตำรับ 2 3 4 คณะเภสัชศาสตร์</t>
        </is>
      </c>
      <c r="I172" s="100" t="n">
        <v>1</v>
      </c>
      <c r="J172" s="88" t="inlineStr">
        <is>
          <t>✅ คำตอบที่ถูกต้อง: ข้อ ก.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ค. (ยาปลอม): ยาปลอม ไม่ตรงกับข้อบ่งใช้หรือกลไกการออกฤทธิ์ที่ถูกต้องตาม พ.ร.บ. ยา พ.ศ. 2510 / พ.ร.บ. วิชาชีพเภสัชกรรม พ.ศ. 2537
• ข้อ ง.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ข้อ จ. (ยาเพิกถอนทะเบียนตำรับ 2 3 4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2" s="100" t="n"/>
      <c r="L172" s="88" t="inlineStr">
        <is>
          <t>พ.ร.บ. ยา พ.ศ. 2510</t>
        </is>
      </c>
      <c r="M172" s="100" t="inlineStr">
        <is>
          <t>SAP</t>
        </is>
      </c>
      <c r="N172" s="88" t="inlineStr">
        <is>
          <t>ข้อ 10 (PLE_CC1_2555 Day 1.md)</t>
        </is>
      </c>
      <c r="O172" s="100" t="inlineStr">
        <is>
          <t>ข้อสอบจริง</t>
        </is>
      </c>
      <c r="P172" s="100" t="inlineStr">
        <is>
          <t>ปี 2555</t>
        </is>
      </c>
      <c r="Q172" s="100" t="n"/>
    </row>
    <row r="173" ht="13.2" customHeight="1" s="49">
      <c r="A173" s="100" t="n">
        <v>191</v>
      </c>
      <c r="B173" s="88" t="inlineStr">
        <is>
          <t>ยาเม็ด prednisolone 5 mg จัดเป็นยาประเภทใดตามกฎหมาย</t>
        </is>
      </c>
      <c r="C173" s="100" t="n"/>
      <c r="D173" s="88" t="inlineStr">
        <is>
          <t>ยาสามัญประจำบ้าน</t>
        </is>
      </c>
      <c r="E173" s="88" t="inlineStr">
        <is>
          <t>ยาแผนปัจจุบันบรรจุเสร็จที่ไม่ใช่ยาอันตรายและยาควบคุมพิเศษ</t>
        </is>
      </c>
      <c r="F173" s="88" t="inlineStr">
        <is>
          <t>ยาอันตราย</t>
        </is>
      </c>
      <c r="G173" s="88" t="inlineStr">
        <is>
          <t>ยาควบคุมพิเศษ</t>
        </is>
      </c>
      <c r="H173" s="88" t="inlineStr">
        <is>
          <t>ยาเสพติดให้โทษประเภทที่ 3 คณะเภสัชศาสตร์</t>
        </is>
      </c>
      <c r="I173" s="100" t="n">
        <v>1</v>
      </c>
      <c r="J173" s="88"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แพทย์์จ่าย chloramphenicol eye drop และ amoxicillin capsule 1x3 ผู้ป่วยแพ้ยา penicillin แบบ angioedema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3" s="100" t="n"/>
      <c r="L173" s="88" t="inlineStr">
        <is>
          <t>พ.ร.บ. ยา พ.ศ. 2510</t>
        </is>
      </c>
      <c r="M173" s="100" t="inlineStr">
        <is>
          <t>SAP</t>
        </is>
      </c>
      <c r="N173" s="88" t="inlineStr">
        <is>
          <t>ข้อ 40 (PLE_CC1_2555 Day 1.md)</t>
        </is>
      </c>
      <c r="O173" s="100" t="inlineStr">
        <is>
          <t>ข้อสอบจริง</t>
        </is>
      </c>
      <c r="P173" s="100" t="inlineStr">
        <is>
          <t>ปี 2555</t>
        </is>
      </c>
      <c r="Q173" s="100" t="n"/>
    </row>
    <row r="174" ht="13.2" customHeight="1" s="49">
      <c r="A174" s="100" t="n">
        <v>192</v>
      </c>
      <c r="B174" s="88" t="inlineStr">
        <is>
          <t>ยาคุมกำเนิดแบบ triphasic จัดเป็นยาคุมกำเนิดประเภทใดตามกฎหมาย</t>
        </is>
      </c>
      <c r="C174" s="100" t="n"/>
      <c r="D174" s="88" t="inlineStr">
        <is>
          <t>ยาสามัญประจำบ้าน</t>
        </is>
      </c>
      <c r="E174" s="88" t="inlineStr">
        <is>
          <t>ยาแผนปัจจุบันบรรจุเสร็จที่ไม่ใช่ยาอันตรายและยาควบคุมพิเศษ</t>
        </is>
      </c>
      <c r="F174" s="88" t="inlineStr">
        <is>
          <t>ยาอันตราย</t>
        </is>
      </c>
      <c r="G174" s="88" t="inlineStr">
        <is>
          <t>ยาควบคุมพิเศษ</t>
        </is>
      </c>
      <c r="H174" s="88" t="inlineStr">
        <is>
          <t>ยาเสพติดให้โทษประเภทที่ 3</t>
        </is>
      </c>
      <c r="I174" s="100" t="n">
        <v>1</v>
      </c>
      <c r="J174" s="88"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การเลือก 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4" s="100" t="n"/>
      <c r="L174" s="88" t="inlineStr">
        <is>
          <t>พ.ร.บ. ยา พ.ศ. 2510</t>
        </is>
      </c>
      <c r="M174" s="100" t="inlineStr">
        <is>
          <t>SAP</t>
        </is>
      </c>
      <c r="N174" s="88" t="inlineStr">
        <is>
          <t>ข้อ 78 (PLE_CC1_2555 Day 1.md)</t>
        </is>
      </c>
      <c r="O174" s="100" t="inlineStr">
        <is>
          <t>ข้อสอบจริง</t>
        </is>
      </c>
      <c r="P174" s="100" t="inlineStr">
        <is>
          <t>ปี 2555</t>
        </is>
      </c>
      <c r="Q174" s="100" t="n"/>
    </row>
    <row r="175" ht="13.2" customHeight="1" s="49">
      <c r="A175" s="100" t="n">
        <v>193</v>
      </c>
      <c r="B175" s="88" t="inlineStr">
        <is>
          <t>ถ้าตรวจสอบแล้วพบว่า สถานที่ที่ระบุในฉลากยา warfarin ไม่ใช่สถานที่ผลิตจริง จะจัดว่ายานี้เป็นยาประเภทใดตาม กฎหมาย</t>
        </is>
      </c>
      <c r="C175" s="100" t="n"/>
      <c r="D175" s="88" t="inlineStr">
        <is>
          <t>เกณฑ์จริยธรรมว่าด้วยการส่งเสริมการขายยาของกระทรวงสาธารณสุข</t>
        </is>
      </c>
      <c r="E175" s="88" t="inlineStr">
        <is>
          <t>พ.ร.บ. ยา พ.ศ. 2510 (การจำหน่ายยาอันตรายและยาควบคุมพิเศษ)</t>
        </is>
      </c>
      <c r="F175" s="88" t="inlineStr">
        <is>
          <t>พ.ร.บ. ยาเสพติดให้โทษ พ.ศ. 2522 (ยาเสพติดให้โทษประเภท 2 และ 3)</t>
        </is>
      </c>
      <c r="G175" s="88" t="inlineStr">
        <is>
          <t>พ.ร.บ. วัตถุที่ออกฤทธิ์ต่อจิตและประสาท พ.ศ. 2559 (ประเภท 2 และ 4)</t>
        </is>
      </c>
      <c r="H175" s="88" t="inlineStr">
        <is>
          <t>พ.ร.บ. วิชาชีพเภสัชกรรม พ.ศ. 2537 และข้อบังคับจรรยาบรรณวิชาชีพ</t>
        </is>
      </c>
      <c r="I175" s="100" t="n">
        <v>1</v>
      </c>
      <c r="J175" s="88"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5" s="100" t="n"/>
      <c r="L175" s="88" t="inlineStr">
        <is>
          <t>พ.ร.บ. ยา พ.ศ. 2510</t>
        </is>
      </c>
      <c r="M175" s="100" t="inlineStr">
        <is>
          <t>SAP</t>
        </is>
      </c>
      <c r="N175" s="88" t="inlineStr">
        <is>
          <t>ข้อ 10 (PLE_CC1_2555 Day 2.md)</t>
        </is>
      </c>
      <c r="O175" s="100" t="inlineStr">
        <is>
          <t>ข้อสอบจริง</t>
        </is>
      </c>
      <c r="P175" s="100" t="inlineStr">
        <is>
          <t>ปี 2555</t>
        </is>
      </c>
      <c r="Q175" s="100" t="n"/>
    </row>
    <row r="176" ht="13.2" customHeight="1" s="49">
      <c r="A176" s="100" t="n">
        <v>194</v>
      </c>
      <c r="B176" s="88" t="inlineStr">
        <is>
          <t>เกี่ยวกับ ประสิทธิภาพการรักษา ข้อใดต่อไปนี้กล่าวถูกต้องตามหลักวิชาชีพเภสัชกรรม</t>
        </is>
      </c>
      <c r="C176" s="100" t="n"/>
      <c r="D176" s="88" t="inlineStr">
        <is>
          <t>พ.ร.บ. วัตถุที่ออกฤทธิ์ต่อจิตและประสาท พ.ศ. 2559 (ประเภท 2 และ 4)</t>
        </is>
      </c>
      <c r="E176" s="88" t="inlineStr">
        <is>
          <t>พ.ร.บ. วิชาชีพเภสัชกรรม พ.ศ. 2537 และข้อบังคับจรรยาบรรณวิชาชีพ</t>
        </is>
      </c>
      <c r="F176" s="88" t="inlineStr">
        <is>
          <t>พ.ร.บ. ผลิตภัณฑ์สมุนไพร พ.ศ. 2562</t>
        </is>
      </c>
      <c r="G176" s="88" t="inlineStr">
        <is>
          <t>พ.ร.บ. เครื่องสำอาง พ.ศ. 2558</t>
        </is>
      </c>
      <c r="H176" s="88" t="inlineStr">
        <is>
          <t>พ.ร.บ. หลักประกันสุขภาพแห่งชาติ พ.ศ. 2545</t>
        </is>
      </c>
      <c r="I176" s="100" t="n">
        <v>1</v>
      </c>
      <c r="J17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6" s="100" t="n"/>
      <c r="L176" s="88" t="inlineStr">
        <is>
          <t>พ.ร.บ. ยา พ.ศ. 2510</t>
        </is>
      </c>
      <c r="M176" s="100" t="inlineStr">
        <is>
          <t>SAP</t>
        </is>
      </c>
      <c r="N176" s="88" t="inlineStr">
        <is>
          <t>ข้อ 4 (PLE_CC1_2555 Day 2.md)</t>
        </is>
      </c>
      <c r="O176" s="100" t="inlineStr">
        <is>
          <t>ข้อสอบจริง</t>
        </is>
      </c>
      <c r="P176" s="100" t="inlineStr">
        <is>
          <t>ปี 2555</t>
        </is>
      </c>
      <c r="Q176" s="100" t="n"/>
    </row>
    <row r="177" ht="13.2" customHeight="1" s="49">
      <c r="A177" s="100" t="n">
        <v>195</v>
      </c>
      <c r="B177" s="88" t="inlineStr">
        <is>
          <t>Triphasic hormonal contraceptives จัดเป็นยาประเภทใดตามกฎหมาย</t>
        </is>
      </c>
      <c r="C177" s="100" t="n"/>
      <c r="D177" s="88" t="inlineStr">
        <is>
          <t>พ.ร.บ. เครื่องสำอาง พ.ศ. 2558</t>
        </is>
      </c>
      <c r="E177" s="88" t="inlineStr">
        <is>
          <t>พ.ร.บ. หลักประกันสุขภาพแห่งชาติ พ.ศ. 2545</t>
        </is>
      </c>
      <c r="F177" s="88" t="inlineStr">
        <is>
          <t>การปฏิบัติทางเภสัชกรรมชุมชน (Good Pharmacy Practice: GPP)</t>
        </is>
      </c>
      <c r="G177" s="88" t="inlineStr">
        <is>
          <t>บัญชียาหลักแห่งชาติ (National List of Essential Medicines: NLEM)</t>
        </is>
      </c>
      <c r="H177" s="88" t="inlineStr">
        <is>
          <t>เกณฑ์จริยธรรมว่าด้วยการส่งเสริมการขายยาของกระทรวงสาธารณสุข</t>
        </is>
      </c>
      <c r="I177" s="100" t="n">
        <v>1</v>
      </c>
      <c r="J17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7" s="100" t="n"/>
      <c r="L177" s="88" t="inlineStr">
        <is>
          <t>พ.ร.บ. ยา พ.ศ. 2510</t>
        </is>
      </c>
      <c r="M177" s="100" t="inlineStr">
        <is>
          <t>SAP</t>
        </is>
      </c>
      <c r="N177" s="88" t="inlineStr">
        <is>
          <t>ข้อ 6 (PLE_CC1_2555 Day 2.md)</t>
        </is>
      </c>
      <c r="O177" s="100" t="inlineStr">
        <is>
          <t>ข้อสอบจริง</t>
        </is>
      </c>
      <c r="P177" s="100" t="inlineStr">
        <is>
          <t>ปี 2555</t>
        </is>
      </c>
      <c r="Q177" s="100" t="n"/>
    </row>
    <row r="178" ht="13.2" customHeight="1" s="49">
      <c r="A178" s="100" t="n">
        <v>196</v>
      </c>
      <c r="B178" s="88" t="inlineStr">
        <is>
          <t>Redisperse ใช้วัดประสิทธิภาพของ wetting agent ในตำรับ MCQ 1/2555 by CURx69 page 18 Case 10: AIDS and TB ผู้ป่วยมาด้วยอาการไข้ ไอเรื้อรัง ท้องเสียหลายเดือน น้าหนักลด มี CD4 190 cell/mm3, anti HIV (+), viral load pending</t>
        </is>
      </c>
      <c r="C178" s="100" t="n"/>
      <c r="D178" s="88" t="inlineStr">
        <is>
          <t>บัญชียาหลักแห่งชาติ (National List of Essential Medicines: NLEM)</t>
        </is>
      </c>
      <c r="E178" s="88" t="inlineStr">
        <is>
          <t>เกณฑ์จริยธรรมว่าด้วยการส่งเสริมการขายยาของกระทรวงสาธารณสุข</t>
        </is>
      </c>
      <c r="F178" s="88" t="inlineStr">
        <is>
          <t>พ.ร.บ. ยา พ.ศ. 2510 (การจำหน่ายยาอันตรายและยาควบคุมพิเศษ)</t>
        </is>
      </c>
      <c r="G178" s="88" t="inlineStr">
        <is>
          <t>พ.ร.บ. ยาเสพติดให้โทษ พ.ศ. 2522 (ยาเสพติดให้โทษประเภท 2 และ 3)</t>
        </is>
      </c>
      <c r="H178" s="88" t="inlineStr">
        <is>
          <t>พ.ร.บ. วัตถุที่ออกฤทธิ์ต่อจิตและประสาท พ.ศ. 2559 (ประเภท 2 และ 4)</t>
        </is>
      </c>
      <c r="I178" s="100" t="n">
        <v>1</v>
      </c>
      <c r="J178" s="88"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8" s="100" t="n"/>
      <c r="L178" s="88" t="inlineStr">
        <is>
          <t>พ.ร.บ. ยา พ.ศ. 2510</t>
        </is>
      </c>
      <c r="M178" s="100" t="inlineStr">
        <is>
          <t>SAP</t>
        </is>
      </c>
      <c r="N178" s="88" t="inlineStr">
        <is>
          <t>ข้อ 1 (PLE_CC1_2555 Day 2.md)</t>
        </is>
      </c>
      <c r="O178" s="100" t="inlineStr">
        <is>
          <t>ข้อสอบจริง</t>
        </is>
      </c>
      <c r="P178" s="100" t="inlineStr">
        <is>
          <t>ปี 2555</t>
        </is>
      </c>
      <c r="Q178" s="100" t="n"/>
    </row>
    <row r="179" ht="13.2" customHeight="1" s="49">
      <c r="A179" s="100" t="n">
        <v>197</v>
      </c>
      <c r="B179" s="88" t="inlineStr">
        <is>
          <t>การใช้ racemic mixture มีประสิทธิผลดีสุด</t>
        </is>
      </c>
      <c r="C179" s="100" t="n"/>
      <c r="D179" s="88" t="inlineStr">
        <is>
          <t>พ.ร.บ. ยาเสพติดให้โทษ พ.ศ. 2522 (ยาเสพติดให้โทษประเภท 2 และ 3)</t>
        </is>
      </c>
      <c r="E179" s="88" t="inlineStr">
        <is>
          <t>พ.ร.บ. วัตถุที่ออกฤทธิ์ต่อจิตและประสาท พ.ศ. 2559 (ประเภท 2 และ 4)</t>
        </is>
      </c>
      <c r="F179" s="88" t="inlineStr">
        <is>
          <t>พ.ร.บ. วิชาชีพเภสัชกรรม พ.ศ. 2537 และข้อบังคับจรรยาบรรณวิชาชีพ</t>
        </is>
      </c>
      <c r="G179" s="88" t="inlineStr">
        <is>
          <t>พ.ร.บ. ผลิตภัณฑ์สมุนไพร พ.ศ. 2562</t>
        </is>
      </c>
      <c r="H179" s="88" t="inlineStr">
        <is>
          <t>พ.ร.บ. เครื่องสำอาง พ.ศ. 2558</t>
        </is>
      </c>
      <c r="I179" s="100" t="n">
        <v>1</v>
      </c>
      <c r="J179" s="88"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9" s="100" t="n"/>
      <c r="L179" s="88" t="inlineStr">
        <is>
          <t>พ.ร.บ. ยา พ.ศ. 2510</t>
        </is>
      </c>
      <c r="M179" s="100" t="inlineStr">
        <is>
          <t>SAP</t>
        </is>
      </c>
      <c r="N179" s="88" t="inlineStr">
        <is>
          <t>ข้อ 3 (PLE_CC1_2555 Day 2.md)</t>
        </is>
      </c>
      <c r="O179" s="100" t="inlineStr">
        <is>
          <t>ข้อสอบจริง</t>
        </is>
      </c>
      <c r="P179" s="100" t="inlineStr">
        <is>
          <t>ปี 2555</t>
        </is>
      </c>
      <c r="Q179" s="100" t="n"/>
    </row>
    <row r="180" ht="13.2" customHeight="1" s="49">
      <c r="A180" s="100" t="n">
        <v>198</v>
      </c>
      <c r="B180" s="88" t="inlineStr">
        <is>
          <t>metrothexate จัดเป็นยาประเภทใดตามกฎหมาย</t>
        </is>
      </c>
      <c r="C180" s="100" t="n"/>
      <c r="D180" s="88" t="inlineStr">
        <is>
          <t>ยาอันตราย</t>
        </is>
      </c>
      <c r="E180" s="88" t="inlineStr">
        <is>
          <t>ยาควบคุมพิเศษ</t>
        </is>
      </c>
      <c r="F180" s="88" t="inlineStr">
        <is>
          <t>ยาสามัญประจำบ้าน</t>
        </is>
      </c>
      <c r="G180" s="88" t="inlineStr">
        <is>
          <t>ยาเสพติดให้โทษ ประเภทที่ 3</t>
        </is>
      </c>
      <c r="H180" s="88" t="inlineStr">
        <is>
          <t>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t>
        </is>
      </c>
      <c r="I180" s="100" t="n">
        <v>1</v>
      </c>
      <c r="J180" s="88"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(ยาเสพติดให้โทษ ประเภทที่ 3): ยาเสพติดให้โทษ ประเภทที่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0" s="100" t="n"/>
      <c r="L180" s="88" t="inlineStr">
        <is>
          <t>พ.ร.บ. ยา พ.ศ. 2510</t>
        </is>
      </c>
      <c r="M180" s="100" t="inlineStr">
        <is>
          <t>SAP</t>
        </is>
      </c>
      <c r="N180" s="88" t="inlineStr">
        <is>
          <t>ข้อ 110 (PLE_CC1_2554 SET1.md)</t>
        </is>
      </c>
      <c r="O180" s="100" t="inlineStr">
        <is>
          <t>ข้อสอบจริง</t>
        </is>
      </c>
      <c r="P180" s="100" t="inlineStr">
        <is>
          <t>ปี 2554</t>
        </is>
      </c>
      <c r="Q180" s="100" t="n"/>
    </row>
    <row r="181" ht="13.2" customHeight="1" s="49">
      <c r="A181" s="100" t="n">
        <v>199</v>
      </c>
      <c r="B181" s="88" t="inlineStr">
        <is>
          <t>ควรให้ยาอะไรเพิ่ม เพื่อเพิ่มประสิทธิภาพของการใช้ยานี้ :entacopone Levodopa (peripheral COMT inhibitor) ดังนั้นการให้ยา entacoponeร่วมกับ Levodopa จึงส่งผลให้ยา levodopa ผ่านเข้าไปในระบบประสาทส่วนกลางเพิ่มขึ้น และ เพิ่ม half-life ของ levodopa Ref: หนังสือติว pharmacotherapy v.2/2 (ปีพี่แม็คลีวาย)</t>
        </is>
      </c>
      <c r="C181" s="100" t="n"/>
      <c r="D181" s="88" t="inlineStr">
        <is>
          <t>การปฏิบัติทางเภสัชกรรมชุมชน (Good Pharmacy Practice: GPP)</t>
        </is>
      </c>
      <c r="E181" s="88" t="inlineStr">
        <is>
          <t>บัญชียาหลักแห่งชาติ (National List of Essential Medicines: NLEM)</t>
        </is>
      </c>
      <c r="F181" s="88" t="inlineStr">
        <is>
          <t>เกณฑ์จริยธรรมว่าด้วยการส่งเสริมการขายยาของกระทรวงสาธารณสุข</t>
        </is>
      </c>
      <c r="G181" s="88" t="inlineStr">
        <is>
          <t>พ.ร.บ. ยา พ.ศ. 2510 (การจำหน่ายยาอันตรายและยาควบคุมพิเศษ)</t>
        </is>
      </c>
      <c r="H181" s="88" t="inlineStr">
        <is>
          <t>พ.ร.บ. ยาเสพติดให้โทษ พ.ศ. 2522 (ยาเสพติดให้โทษประเภท 2 และ 3)</t>
        </is>
      </c>
      <c r="I181" s="100" t="n">
        <v>5</v>
      </c>
      <c r="J181" s="88"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1" s="100" t="n"/>
      <c r="L181" s="88" t="inlineStr">
        <is>
          <t>พ.ร.บ. ยา พ.ศ. 2510</t>
        </is>
      </c>
      <c r="M181" s="100" t="inlineStr">
        <is>
          <t>SAP</t>
        </is>
      </c>
      <c r="N181" s="88" t="inlineStr">
        <is>
          <t>ข้อ 4 (PLE_CC1_2554 SET2.md)</t>
        </is>
      </c>
      <c r="O181" s="100" t="inlineStr">
        <is>
          <t>ข้อสอบจริง</t>
        </is>
      </c>
      <c r="P181" s="100" t="inlineStr">
        <is>
          <t>ปี 2554</t>
        </is>
      </c>
      <c r="Q181" s="100" t="n"/>
    </row>
    <row r="182" ht="13.2" customHeight="1" s="49">
      <c r="A182" s="100" t="n">
        <v>200</v>
      </c>
      <c r="B182" s="88" t="inlineStr">
        <is>
          <t>ควรให้ยาอะไรกับ 5-FU เพื่อเพิ่มฤทธิ์ของ 5-FU ให้มีประสิทธิภาพดีขึ้น</t>
        </is>
      </c>
      <c r="C182" s="100" t="n"/>
      <c r="D182" s="88" t="inlineStr">
        <is>
          <t>Leucovorin</t>
        </is>
      </c>
      <c r="E182" s="88" t="inlineStr">
        <is>
          <t>Ifosfamide</t>
        </is>
      </c>
      <c r="F182" s="88" t="inlineStr">
        <is>
          <t>Cisplatin</t>
        </is>
      </c>
      <c r="G182" s="88" t="inlineStr">
        <is>
          <t>Docetaxel</t>
        </is>
      </c>
      <c r="H182" s="88" t="inlineStr">
        <is>
          <t>Bleomycin จะยับยั้งการแบ่งเซลล์ของเซลล์มะเร็งทำให้ไม่มีการเพิ่มขึ้นของเซลล์มะเร็งและทำให้ก้อนมะเร็งลดลง</t>
        </is>
      </c>
      <c r="I182" s="100" t="n">
        <v>1</v>
      </c>
      <c r="J182" s="88" t="inlineStr">
        <is>
          <t>✅ คำตอบที่ถูกต้อง: ข้อ ก. Leucovorin
💡 Background:
กฎหมายยาและจรรยาบรรณวิชาชีพมีขึ้นเพื่อคุ้มครองความปลอดภัยของผู้บริโภคตามมาตรฐาน Good Pharmacy Practice (GPP)
🎯 ทำไมข้อนี้ถึงถูก:
Leucovorin 💡 คำอธิบายและข้อกำหนดทางกฎหมาย:
💡 คำอธิบายและข้อกำหนดทางกฎหมาย:
การเลือก Leucovorin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(Ifosfamide): Ifosfamide ไม่ตรงกับข้อบ่งใช้หรือกลไกการออกฤทธิ์ที่ถูกต้องตาม พ.ร.บ. ยา พ.ศ. 2510 / พ.ร.บ. วิชาชีพเภสัชกรรม พ.ศ. 2537
• ข้อ ค. (Cisplatin): Cisplatin ก่อ DNA intrastrand cross-link ผลข้างเคียงหลัก: nephrotoxicity (ต้องให้ hydration), ototoxicity, neuropathy
• ข้อ ง. (Docetaxel): Docetaxel ไม่ตรงกับข้อบ่งใช้หรือกลไกการออกฤทธิ์ที่ถูกต้องตาม พ.ร.บ. ยา พ.ศ. 2510 / พ.ร.บ. วิชาชีพเภสัชกรรม พ.ศ. 2537
• ข้อ จ. (Bleomycin จะยับยั้งการแบ่งเซลล์ของเซลล์มะเร็งทำให้ไม่มีการเพิ่มขึ้นของเซลล์มะเร็งและทำให้ก้อนมะเร็งลดลง): Bleomycin จะยับยั้งการแบ่งเซลล์ของเซลล์มะเร็งทำให้ไม่มีการเพิ่มขึ้นของเซลล์มะเร็งและทำให้ก้อนมะเร็งลดลง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2" s="100" t="n"/>
      <c r="L182" s="88" t="inlineStr">
        <is>
          <t>พ.ร.บ. ยา พ.ศ. 2510</t>
        </is>
      </c>
      <c r="M182" s="100" t="inlineStr">
        <is>
          <t>SAP</t>
        </is>
      </c>
      <c r="N182" s="88" t="inlineStr">
        <is>
          <t>ข้อ 6 (PLE_CC1_2554 SET2.md)</t>
        </is>
      </c>
      <c r="O182" s="100" t="inlineStr">
        <is>
          <t>ข้อสอบจริง</t>
        </is>
      </c>
      <c r="P182" s="100" t="inlineStr">
        <is>
          <t>ปี 2554</t>
        </is>
      </c>
      <c r="Q182" s="100" t="n"/>
    </row>
    <row r="183" ht="13.2" customHeight="1" s="49">
      <c r="A183" s="100" t="n">
        <v>201</v>
      </c>
      <c r="B183" s="88" t="inlineStr">
        <is>
          <t>ชนิดที่ไม่ละลายนํ้า ได้แก่ Starch Calcium Sulfate, Calcium carbonate, Diabasic calcium phosphate, Tribasic calcium phosphate และ Cellulose ต่างๆ (หนังสือติวรุ่นพี่) 99.ข้อใดไม่ใช่ norfloxacinที่จัดเป็นยาปลอมตามกฎหมาย</t>
        </is>
      </c>
      <c r="C183" s="100" t="n"/>
      <c r="D183" s="88" t="inlineStr">
        <is>
          <t>มีการผสมตัวยา ciprofloxacin ด้วย</t>
        </is>
      </c>
      <c r="E183" s="88" t="inlineStr">
        <is>
          <t>ตรวจพบปริมาณ norfloxacinเพียง 70% เท่านั้น</t>
        </is>
      </c>
      <c r="F183" s="88" t="inlineStr">
        <is>
          <t>ที่ฉลากระบุว่าเป็นยา ofloxacin</t>
        </is>
      </c>
      <c r="G183" s="88" t="inlineStr">
        <is>
          <t>ที่ฉลากแสดงเครื่องหมายของผู้ผลิตซึ่งมิใช่ความจริง</t>
        </is>
      </c>
      <c r="H183" s="88" t="inlineStr">
        <is>
          <t>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t>
        </is>
      </c>
      <c r="I183" s="100" t="n">
        <v>1</v>
      </c>
      <c r="J183" s="88"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โดยมีโรคประจำตัวคือโรคเบาหวานไม่สูบบุหรี่มีประวัติครอบครัวคือบิดาเสียชีวิตด้วยโรคกล้ามเนื้อหัวใจตายเมื่ ได้ถ้าผู้ป่วยมีการทางานของตับที่ปกติโดยมีการกำหนดขนาดยาที่ใช้ร่วมกันเพื่อลดความเสี่ยงต่อการเกิดพิษต่อร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norfloxacinเพียง 70% เท่านั้น): ตรวจพบปริมาณ norfloxacinเพียง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ออายุ 54 ปีแพทย์์ได้สั่งจ่ายยา simvastatin 1x1 hs 101.ทำไมยา simvastatin จึงต้องรับประทานก่อนนอน):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3" s="100" t="n"/>
      <c r="L183" s="88" t="inlineStr">
        <is>
          <t>พ.ร.บ. ยา พ.ศ. 2510</t>
        </is>
      </c>
      <c r="M183" s="100" t="inlineStr">
        <is>
          <t>SAP</t>
        </is>
      </c>
      <c r="N183" s="88" t="inlineStr">
        <is>
          <t>ข้อ 2 (PLE_CC1_2554 SET2.md)</t>
        </is>
      </c>
      <c r="O183" s="100" t="inlineStr">
        <is>
          <t>ข้อสอบจริง</t>
        </is>
      </c>
      <c r="P183" s="100" t="inlineStr">
        <is>
          <t>ปี 2554</t>
        </is>
      </c>
      <c r="Q183" s="100" t="n"/>
    </row>
    <row r="184" ht="13.2" customHeight="1" s="49">
      <c r="A184" s="100" t="n">
        <v>202</v>
      </c>
      <c r="B184" s="88" t="inlineStr">
        <is>
          <t>Graham DJ, Staffa JA, Shatin D, Andrade SE, Schech SD, La Grenade L, Gurwitz JH, Chan KA, Goodman MJ, Platt R. Incidence of hospitalized rhabdomyolysis in patients treated with lipid-lowering drugs. JAMA. 2004 Dec 1;292:2585-90. 104.ถ้าเกิดแพทย์์สั่งจ่าย simvastatin กับgemfibrozilท่านจะแนะนำแพทย์์ให้เปลี่ยนเป็นยาตัวใดที่มีประสิทธิภาพผลการรักษาใกล้เคียงกับยาเดิมมากที่ สุด</t>
        </is>
      </c>
      <c r="C184" s="100" t="n"/>
      <c r="D184" s="88" t="inlineStr">
        <is>
          <t>simvastatinกับ niacin</t>
        </is>
      </c>
      <c r="E184" s="88" t="inlineStr">
        <is>
          <t>atorvastatinกับgemfibrozil</t>
        </is>
      </c>
      <c r="F184" s="88" t="inlineStr">
        <is>
          <t>niacinกับgemfibrozil</t>
        </is>
      </c>
      <c r="G184" s="88" t="inlineStr">
        <is>
          <t>simvastatinกับezetimibe</t>
        </is>
      </c>
      <c r="H184" s="88" t="inlineStr">
        <is>
          <t>simvastatinกับfenofibrate</t>
        </is>
      </c>
      <c r="I184" s="100" t="n">
        <v>1</v>
      </c>
      <c r="J184" s="88" t="inlineStr">
        <is>
          <t>✅ คำตอบที่ถูกต้อง: ข้อ ก. simvastatinกับ niacin
💡 Background:
กฎหมายยาและจรรยาบรรณวิชาชีพมีขึ้นเพื่อคุ้มครองความปลอดภัยของผู้บริโภคตามมาตรฐาน Good Pharmacy Practice (GPP)
🎯 ทำไมข้อนี้ถึงถูก:
simvastatinกับ niacin simvastatin กับ niacin simvastatin กับ niacin simvastatin กับ niacin 💡 คำอธิบายและข้อกำหนดทางกฎหมาย:
💡 คำอธิบายและข้อกำหนดทางกฎหมาย:
ทั้งก่อนเข้ารับการรักษาและตรวจวัดซํ้าเมื่อผู้ป่วยมีอาการของ myopathy หากผู้ป่วยมีระดับของเอนไซม์ creatine
 เป็น moderate-intensity statin เมแทบอไลต์ผ่าน CYP3A4 เด่นชัด ห้ามใช้ dose 80 mg และมี drug interactions สูงกับ CYP3A4 inhibitors (clarithromycin, ketoconazole)
🔍 ข้ออื่นผิดเพราะอะไร:
• ข้อ ข. (atorvastatinกับgemfibrozil): เป็น High-intensity statin (40-80 mg) ยับยั้ง HMG-CoA reductase มี clinical efficacy สูงสุดในการลด LDL-C ≥ 50% และ plaque stabilization ใน ACS/CAD
• ข้อ ค. (niacinกับgemfibrozil): ห้ามใช้ร่วมกับ statins เด็ดขาด เนื่องจากยับยั้ง OATP1B1 glucuronidation ทำให้ระดับ statin ในเลือดพุ่งสูงและเกิด severe rhabdomyolysis
• ข้อ ง. (simvastatinกับezetimibe): เป็น moderate-intensity statin เมแทบอไลต์ผ่าน CYP3A4 เด่นชัด ห้ามใช้ dose 80 mg และมี drug interactions สูงกับ CYP3A4 inhibitors (clarithromycin, ketoconazole)
• ข้อ จ. (simvastatinกับfenofibrate):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4" s="100" t="n"/>
      <c r="L184" s="88" t="inlineStr">
        <is>
          <t>พ.ร.บ. ยา พ.ศ. 2510</t>
        </is>
      </c>
      <c r="M184" s="100" t="inlineStr">
        <is>
          <t>SAP</t>
        </is>
      </c>
      <c r="N184" s="88" t="inlineStr">
        <is>
          <t>ข้อ 3 (PLE_CC1_2554 SET2.md)</t>
        </is>
      </c>
      <c r="O184" s="100" t="inlineStr">
        <is>
          <t>ข้อสอบจริง</t>
        </is>
      </c>
      <c r="P184" s="100" t="inlineStr">
        <is>
          <t>ปี 2554</t>
        </is>
      </c>
      <c r="Q184" s="100" t="n"/>
    </row>
    <row r="185" ht="13.2" customHeight="1" s="49">
      <c r="A185" s="100" t="n">
        <v>203</v>
      </c>
      <c r="B185" s="88" t="inlineStr">
        <is>
          <t>alcohol 70% ขนาด 30 มิลลิลิตร จัดเป็นยาใดในกฎหมาย</t>
        </is>
      </c>
      <c r="C185" s="100" t="n"/>
      <c r="D185" s="88" t="inlineStr">
        <is>
          <t>ยาสามัญประจำบ้าน ข . ยาอันตราย ค . ยาควบคุมพิเศษ</t>
        </is>
      </c>
      <c r="E185" s="88" t="inlineStr">
        <is>
          <t>วัตถุออกฤทธิ์ต่อจิตและประสาท</t>
        </is>
      </c>
      <c r="F185" s="88" t="inlineStr">
        <is>
          <t>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t>
        </is>
      </c>
      <c r="G185" s="88" t="inlineStr">
        <is>
          <t>กล่องเสียงอักเสบ</t>
        </is>
      </c>
      <c r="H185" s="88" t="inlineStr">
        <is>
          <t>คอพอก</t>
        </is>
      </c>
      <c r="I185" s="100" t="n">
        <v>1</v>
      </c>
      <c r="J185" s="88" t="inlineStr">
        <is>
          <t>✅ คำตอบที่ถูกต้อง: ข้อ ก. ยาสามัญประจำบ้าน ข . ยาอันตราย ค .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ข . ยาอันตราย ค . ยาควบคุมพิเศษ 💡 คำอธิบายและข้อกำหนดทางกฎหมาย:
💡 คำอธิบายและข้อกำหนดทางกฎหมาย:
การเลือก ยาสามัญประจำบ้าน ข . ยาอันตราย ค . ยาควบคุมพิเศษ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ค.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ไม่ตรงกับข้อบ่งใช้หรือกลไกการออกฤทธิ์ที่ถูกต้องตาม พ.ร.บ. ยา พ.ศ. 2510 / พ.ร.บ. วิชาชีพเภสัชกรรม พ.ศ. 2537
• ข้อ ง. (กล่องเสียงอักเสบ): กล่องเสียงอักเสบ ไม่ตรงกับข้อบ่งใช้หรือกลไกการออกฤทธิ์ที่ถูกต้องตาม พ.ร.บ. ยา พ.ศ. 2510 / พ.ร.บ. วิชาชีพเภสัชกรรม พ.ศ. 2537
• ข้อ จ. (คอพอก): คอพอก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5" s="100" t="n"/>
      <c r="L185" s="88" t="inlineStr">
        <is>
          <t>พ.ร.บ. ยา พ.ศ. 2510</t>
        </is>
      </c>
      <c r="M185" s="100" t="inlineStr">
        <is>
          <t>SAP</t>
        </is>
      </c>
      <c r="N185" s="88" t="inlineStr">
        <is>
          <t>ข้อ 30 (PLE_CC1_2554 SET2.md)</t>
        </is>
      </c>
      <c r="O185" s="100" t="inlineStr">
        <is>
          <t>ข้อสอบจริง</t>
        </is>
      </c>
      <c r="P185" s="100" t="inlineStr">
        <is>
          <t>ปี 2554</t>
        </is>
      </c>
      <c r="Q185" s="100" t="n"/>
    </row>
    <row r="186" ht="13.2" customHeight="1" s="49">
      <c r="A186" s="100" t="n">
        <v>204</v>
      </c>
      <c r="B186" s="88" t="inlineStr">
        <is>
          <t>มีการโฆษณาสมุนไพรชนิดหนึ่ง มีสรรพคุณรักษาโรคมะเร็งให้หาย มีฉลากยาบอกถึงเลขทะเบียนตำรับ และบอกถึง ประสิทธิผลการใช้จากคนที่หาย จากโฆษณานี้มีความผิดหรือไม่ (ไม่แน่ใจคำตอบคะ)</t>
        </is>
      </c>
      <c r="C186" s="100" t="n"/>
      <c r="D186" s="88" t="inlineStr">
        <is>
          <t>พ.ร.บ. วัตถุที่ออกฤทธิ์ต่อจิตและประสาท พ.ศ. 2559 (ประเภท 2 และ 4)</t>
        </is>
      </c>
      <c r="E186" s="88" t="inlineStr">
        <is>
          <t>พ.ร.บ. วิชาชีพเภสัชกรรม พ.ศ. 2537 และข้อบังคับจรรยาบรรณวิชาชีพ</t>
        </is>
      </c>
      <c r="F186" s="88" t="inlineStr">
        <is>
          <t>พ.ร.บ. ผลิตภัณฑ์สมุนไพร พ.ศ. 2562</t>
        </is>
      </c>
      <c r="G186" s="88" t="inlineStr">
        <is>
          <t>พ.ร.บ. เครื่องสำอาง พ.ศ. 2558</t>
        </is>
      </c>
      <c r="H186" s="88" t="inlineStr">
        <is>
          <t>พ.ร.บ. หลักประกันสุขภาพแห่งชาติ พ.ศ. 2545</t>
        </is>
      </c>
      <c r="I186" s="100" t="n">
        <v>1</v>
      </c>
      <c r="J18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6" s="100" t="n"/>
      <c r="L186" s="88" t="inlineStr">
        <is>
          <t>พ.ร.บ. ผลิตภัณฑ์สมุนไพร &amp; เครื่องสำอาง</t>
        </is>
      </c>
      <c r="M186" s="100" t="inlineStr">
        <is>
          <t>SAP</t>
        </is>
      </c>
      <c r="N186" s="88" t="inlineStr">
        <is>
          <t>ข้อ 10 (PLE_CC1_2533.md)</t>
        </is>
      </c>
      <c r="O186" s="100" t="inlineStr">
        <is>
          <t>ข้อสอบจริง</t>
        </is>
      </c>
      <c r="P186" s="100" t="inlineStr">
        <is>
          <t>ปี 2533</t>
        </is>
      </c>
      <c r="Q186" s="100" t="n"/>
    </row>
    <row r="187" ht="13.2" customHeight="1" s="49">
      <c r="A187" s="100" t="n">
        <v>205</v>
      </c>
      <c r="B187" s="88" t="inlineStr">
        <is>
          <t>ลดระดับพาราไทรอยด์ัอร์โมน ซึ่งยาดังกล่าวไม่สามารถยับยั้ง เซลล์ของ Osteoclast ได้ ข้อ 11 เฉลย E ภาวะ Stroke เพราะ สาเหตุของระดับกรดยูริกในเลือดสูงจากการสร้างพิวรีนเพิ่มขึ้น เช่น มีการขาด เอนไซม์ glycose-6-phosphate หรือมีสาเหตุมาจากมีการขับกรดยูริกออกจากร่างกายลดลง เช่น Bartter’s syndrome หรือมาจากการรับประทานผักที่มียอดเช่น กระถิน ชะอม ตำลึง ส่วน stroke คือ ภาวะที่สมอง ขาดเลือดไปเลี้ยงเนื่องจากหลอดเลือดตีบ หลอดเลือดอุดตัน หรือหลอดเลือดแตก ส่งผลให้เนื้อเยื่อในสมองถูก ทำลาย ซึ่งมาจากปัจจัยเสี่ยงต่างๆเช่น เป็นโรคเบาหวาน ความดัน แต่ไม่ได้เกี่ยวกับการเพิ่มระดับกรดยูริก ข้อ 12 เฉลย C Allopurinol เพราะ การกินยา Allopurinol ควรเริ่มยาหลังจากที่ข้ออักเสบจากเก๊าต์หายสนิทแล้ว และไม่ควรปรับ ขนาดยาขณะที่มีอาการข้ออักเสบอยู่ ส่วนยาในกลุ่ม NSAIDs, Steroids และ Colchicine ในเป็นยาอันดับแรก ในการรักษาข้ออักเสบเฉียบพลัน ข้อ 13 เฉลย A เมื่อใช้เป็นระยะเวลานาน เสี่ยงต่อการเกิดมะเร็งเพิ่มขึ้น เพราะ เนื่องจากมีข้อมูลเกี่ยวกับการใช้ Calcitonin nasal spray เมื่อใช้เป็นเวลานาน พบความเสี่ยง ต่อการเกิดมะเร็ง (ไม่เจาะจงว่ามะเร็งที่อวัยวะใด) เพิ่มขึ้นเล็กน้อย (2.4%) เมื่อเทียบกับผู้ที่ใช้ยาหลอก และ บางรายงานระบุความเสี่ยงมากกว่านี้ ทำให้มีการเลิกจำหน่ายยานี้แล้วในบางประเทศโดยเฉพาะในข้อบ่งใช้ รักษาภาวะกระดูกพรุนในหญิงวัยหมดระดู 122 โรคกระดูกและข้อ</t>
        </is>
      </c>
      <c r="C187" s="100" t="n"/>
      <c r="D187" s="88" t="inlineStr">
        <is>
          <t>พ.ร.บ. เครื่องสำอาง พ.ศ. 2558</t>
        </is>
      </c>
      <c r="E187" s="88" t="inlineStr">
        <is>
          <t>พ.ร.บ. หลักประกันสุขภาพแห่งชาติ พ.ศ. 2545</t>
        </is>
      </c>
      <c r="F187" s="88" t="inlineStr">
        <is>
          <t>การปฏิบัติทางเภสัชกรรมชุมชน (Good Pharmacy Practice: GPP)</t>
        </is>
      </c>
      <c r="G187" s="88" t="inlineStr">
        <is>
          <t>บัญชียาหลักแห่งชาติ (National List of Essential Medicines: NLEM)</t>
        </is>
      </c>
      <c r="H187" s="88" t="inlineStr">
        <is>
          <t>เกณฑ์จริยธรรมว่าด้วยการส่งเสริมการขายยาของกระทรวงสาธารณสุข</t>
        </is>
      </c>
      <c r="I187" s="100" t="n">
        <v>1</v>
      </c>
      <c r="J18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7" s="100" t="n"/>
      <c r="L187" s="88" t="inlineStr">
        <is>
          <t>พ.ร.บ. ยา พ.ศ. 2510</t>
        </is>
      </c>
      <c r="M187" s="100" t="inlineStr">
        <is>
          <t>SAP</t>
        </is>
      </c>
      <c r="N187" s="88" t="inlineStr">
        <is>
          <t>ข้อ 3 (PLE_CC1_Practice_Exam.md)</t>
        </is>
      </c>
      <c r="O187" s="100" t="inlineStr">
        <is>
          <t>Mock</t>
        </is>
      </c>
      <c r="P187" s="100" t="inlineStr">
        <is>
          <t>Mock สภาเภสัชฯ Practice</t>
        </is>
      </c>
      <c r="Q187" s="100" t="n"/>
    </row>
    <row r="188" ht="13.2" customHeight="1" s="49">
      <c r="A188" s="100" t="n">
        <v>206</v>
      </c>
      <c r="B188" s="88" t="inlineStr">
        <is>
          <t>Trichloroacetic acid 50-70% ดังนั้น ก. Benzoic acid จึงไม่ใช่ยาที่ใช้ในการรักษาโรคหูด ข้อ 39. เฉลย ข. Human papilloma virus หูด (Warts) เป็นติ่งเนื้องอกที่ผิวหนังชนิดไม่ร้ายแรง เกิดจากการติดเชื้อไวรัสที่มีชื่อว่า Human papilloma virus (HPV) ที่ภายในชั้นผิวหนังกำพร้า ซึ่งเป็น DNA virus ที่แบ่งตัวอยู่ภายในนิวเคลียสของเซลล์ ผิวหนัง ปัจจุบันพบว่ามี HPV อยู่มากกว่า 70 ชนิด จึงทำให้อาการหูดมีความหลากหลายแตกต่างกันไป ข้อ 40. เฉลย จ. Benzoyl peroxide และ topical retinoid สามารถทาติดต่อกันได้ทันที เพื่อการรักษาที่มี ประสิทธิภาพ</t>
        </is>
      </c>
      <c r="C188" s="100" t="n"/>
      <c r="D188" s="88" t="inlineStr">
        <is>
          <t>หากเป็นสิวระดับ mild สามารถใช้ topical retinoid ในการรักษาเพียงตัวเดียวได้</t>
        </is>
      </c>
      <c r="E188" s="88" t="inlineStr">
        <is>
          <t>หากเป็นสิวระดับ mild สามารถใช้ benzoyl peroxide ในการรักษาเพียงตัวเดียวได้</t>
        </is>
      </c>
      <c r="F188" s="88" t="inlineStr">
        <is>
          <t>Oral isotretinoid ใช้สำหรับ Severe acne เท่านั้นและห้ามใช้ในหญิงตั้งครรภ์</t>
        </is>
      </c>
      <c r="G188" s="88" t="inlineStr">
        <is>
          <t>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t>
        </is>
      </c>
      <c r="H188" s="88" t="inlineStr">
        <is>
          <t>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t>
        </is>
      </c>
      <c r="I188" s="100" t="n">
        <v>1</v>
      </c>
      <c r="J188" s="88" t="inlineStr">
        <is>
          <t>✅ คำตอบที่ถูกต้อง: ข้อ ก. หากเป็นสิวระดับ mild สามารถใช้ topical retinoid ในการรักษาเพียงตัวเดียวได้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หากเป็นสิวระดับ mild สามารถใช้ topical retinoid ในการรักษาเพียงตัวเดียวได้ 💡 คำอธิบายและข้อกำหนดทางกฎหมาย:
💡 คำอธิบายและข้อกำหนดทางกฎหมาย:
การเลือก หากเป็นสิวระดับ mild สามารถใช้ topical retinoid ในการรักษาเพียงตัวเดียวได้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(หากเป็นสิวระดับ mild สามารถใช้ benzoyl peroxide ในการรักษาเพียงตัวเดียวได้): หากเป็นสิวระดับ mild สามารถใช้ benzoyl peroxide ในการรักษาเพียงตัวเดียวได้ ไม่ตรงกับข้อบ่งใช้หรือกลไกการออกฤทธิ์ที่ถูกต้องตาม พ.ร.บ. ยา พ.ศ. 2510 / พ.ร.บ. วิชาชีพเภสัชกรรม พ.ศ. 2537
• ข้อ ค. (Oral isotretinoid ใช้สำหรับ Severe acne เท่านั้นและห้ามใช้ในหญิงตั้งครรภ์): Oral isotretinoid ใช้สำหรับ Severe acne เท่านั้นและห้ามใช้ในหญิงตั้งครรภ์ ไม่ตรงกับข้อบ่งใช้หรือกลไกการออกฤทธิ์ที่ถูกต้องตาม พ.ร.บ. ยา พ.ศ. 2510 / พ.ร.บ. วิชาชีพเภสัชกรรม พ.ศ. 2537
• ข้อ ง.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ไม่ตรงกับข้อบ่งใช้หรือกลไกการออกฤทธิ์ที่ถูกต้องตาม พ.ร.บ. ยา พ.ศ. 2510 / พ.ร.บ. วิชาชีพเภสัชกรรม พ.ศ. 2537
• ข้อ จ. (Benzoyl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 Benzoyl peroxide ซึ่งมี oxidizing activity สามารถ ทำลาย topical retinoid ซึ่งจะทำให้การรักษาสิวมีประสิทธิภาพลดลง 149 โรคผิวหนัง นิสิตเภสัชชั้นปีที่4 รุ่นที่15 ร่วมกับ ฝ่ายวิชาการและวิชาชีพ สโมสรนิสิตคณะเภสัชศาสตร์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8" s="100" t="n"/>
      <c r="L188" s="88" t="inlineStr">
        <is>
          <t>พ.ร.บ. ยา พ.ศ. 2510</t>
        </is>
      </c>
      <c r="M188" s="100" t="inlineStr">
        <is>
          <t>SAP</t>
        </is>
      </c>
      <c r="N188" s="88" t="inlineStr">
        <is>
          <t>ข้อ 5 (PLE_CC1_Practice_Exam.md)</t>
        </is>
      </c>
      <c r="O188" s="100" t="inlineStr">
        <is>
          <t>Mock</t>
        </is>
      </c>
      <c r="P188" s="100" t="inlineStr">
        <is>
          <t>Mock สภาเภสัชฯ Practice</t>
        </is>
      </c>
      <c r="Q188" s="100" t="n"/>
    </row>
    <row r="189" ht="13.2" customHeight="1" s="49">
      <c r="A189" s="100" t="n">
        <v>207</v>
      </c>
      <c r="B189" s="88" t="inlineStr">
        <is>
          <t>ยาตัวไหนที่มีประสิทธิภาพในการรักษา anxiety ประเภท obsessive-compulsive disorder (OCD)</t>
        </is>
      </c>
      <c r="C189" s="100" t="n"/>
      <c r="D189" s="88" t="inlineStr">
        <is>
          <t>พ.ร.บ. ยาเสพติดให้โทษ พ.ศ. 2522 (ยาเสพติดให้โทษประเภท 2 และ 3)</t>
        </is>
      </c>
      <c r="E189" s="88" t="inlineStr">
        <is>
          <t>พ.ร.บ. วัตถุที่ออกฤทธิ์ต่อจิตและประสาท พ.ศ. 2559 (ประเภท 2 และ 4)</t>
        </is>
      </c>
      <c r="F189" s="88" t="inlineStr">
        <is>
          <t>พ.ร.บ. วิชาชีพเภสัชกรรม พ.ศ. 2537 และข้อบังคับจรรยาบรรณวิชาชีพ</t>
        </is>
      </c>
      <c r="G189" s="88" t="inlineStr">
        <is>
          <t>พ.ร.บ. ผลิตภัณฑ์สมุนไพร พ.ศ. 2562</t>
        </is>
      </c>
      <c r="H189" s="88" t="inlineStr">
        <is>
          <t>พ.ร.บ. เครื่องสำอาง พ.ศ. 2558</t>
        </is>
      </c>
      <c r="I189" s="100" t="n">
        <v>1</v>
      </c>
      <c r="J189" s="88"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9" s="100" t="n"/>
      <c r="L189" s="88" t="inlineStr">
        <is>
          <t>พ.ร.บ. ยา พ.ศ. 2510</t>
        </is>
      </c>
      <c r="M189" s="100" t="inlineStr">
        <is>
          <t>SAP</t>
        </is>
      </c>
      <c r="N189" s="88" t="inlineStr">
        <is>
          <t>ข้อ 30 (PLE_CC1_Practice_Exam.md)</t>
        </is>
      </c>
      <c r="O189" s="100" t="inlineStr">
        <is>
          <t>Mock</t>
        </is>
      </c>
      <c r="P189" s="100" t="inlineStr">
        <is>
          <t>Mock สภาเภสัชฯ Practice</t>
        </is>
      </c>
      <c r="Q189" s="100" t="n"/>
    </row>
    <row r="190" ht="13.2" customHeight="1" s="49">
      <c r="A190" s="100" t="n">
        <v>208</v>
      </c>
      <c r="B190" s="88" t="inlineStr">
        <is>
          <t>เกี่ยวกับ Bupropion ข้อใดต่อไปนี้กล่าวถูกต้องตามหลักวิชาชีพเภสัชกรรม</t>
        </is>
      </c>
      <c r="C190" s="100" t="n"/>
      <c r="D190" s="88" t="inlineStr">
        <is>
          <t>พ.ร.บ. ผลิตภัณฑ์สมุนไพร พ.ศ. 2562</t>
        </is>
      </c>
      <c r="E190" s="88" t="inlineStr">
        <is>
          <t>พ.ร.บ. เครื่องสำอาง พ.ศ. 2558</t>
        </is>
      </c>
      <c r="F190" s="88" t="inlineStr">
        <is>
          <t>พ.ร.บ. หลักประกันสุขภาพแห่งชาติ พ.ศ. 2545</t>
        </is>
      </c>
      <c r="G190" s="88" t="inlineStr">
        <is>
          <t>การปฏิบัติทางเภสัชกรรมชุมชน (Good Pharmacy Practice: GPP)</t>
        </is>
      </c>
      <c r="H190" s="88" t="inlineStr">
        <is>
          <t>บัญชียาหลักแห่งชาติ (National List of Essential Medicines: NLEM)</t>
        </is>
      </c>
      <c r="I190" s="100" t="n">
        <v>3</v>
      </c>
      <c r="J190" s="88" t="inlineStr">
        <is>
          <t>✅ คำตอบที่ถูกต้อง: ข้อ ค. พ.ร.บ. หลักประกันสุขภาพแห่งชาติ พ.ศ. 2545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0" s="100" t="n"/>
      <c r="L190" s="88" t="inlineStr">
        <is>
          <t>พ.ร.บ. ยาเสพติดให้โทษ &amp; วัตถุออกฤทธิ์</t>
        </is>
      </c>
      <c r="M190" s="100" t="inlineStr">
        <is>
          <t>SAP</t>
        </is>
      </c>
      <c r="N190" s="88" t="inlineStr">
        <is>
          <t>ข้อ 5 (PLE_CC1_Practice_Exam.md)</t>
        </is>
      </c>
      <c r="O190" s="100" t="inlineStr">
        <is>
          <t>Mock</t>
        </is>
      </c>
      <c r="P190" s="100" t="inlineStr">
        <is>
          <t>Mock สภาเภสัชฯ Practice</t>
        </is>
      </c>
      <c r="Q190" s="100" t="n"/>
    </row>
    <row r="191" ht="13.2" customHeight="1" s="49">
      <c r="A191" s="100" t="n">
        <v>209</v>
      </c>
      <c r="B191" s="88" t="inlineStr">
        <is>
          <t>เป็นยากลุ่ม TCA มีกลไก NE และ 5-HT reuptake inhibitor ยาที่มีนิโคตินทดแทน - Nicotine gum - Nicotin patch ยาที่ไม่มีนิโคติน - First line therapy : Bupropion (แนะนำในผู้ป่วยซึ่มเศร้าที่อยากเลิกบุหรี่), varenicline - Second-line therapy : Nortriptyline ข้อ 21 เฉลย 2. Bupropion เนื่องจากผู้ป่วยต้องการเลิกบุหรี่และมีโรคร่วมคือ depression ยาที่เหมาะสมคือ Bupropion เพราะสามารถ รักษาได้ทั้ง depression และเป็นยาเลิกบุหรี่ ไม่ตอบ 1. Nicotine patch เพราะผู้ป่วยมีโรคร่วมคือ depression การได้รับ Bupropion เหมาะสมมากกว่า ไม่ตอบ 3. ยาชงหญ้าดอกขาว เพราะประสิทธิภาพในเรื่องการเลิกบุหรี่น้อยกว่า bupropion ร่วมกับผู้ป่วยมี โรคร่วมคือ depression ยาชงหญ้าดอกขาวจึงไม่เหมาะสม ไม่ตอบ 4.กินผลไม้รสเปรี้ยว และ 5.หักดิบ เนื่องจากผู้ป่วยเคยมีประวัติเลิกบุหรี่ไม่สำเร็จจากการปรับเปลี่ยน พฤติกรรม จึงควรได้รับยาในการช่วยเลิกบุหรี่ (อ้างอิงจาก แนวทางเวชปฏิบัติเพื่อรักษาผู้ติดบุหรี่ กรมการ แพทย์์ กระทรวงสาธารณสุข)</t>
        </is>
      </c>
      <c r="C191" s="100" t="n"/>
      <c r="D191" s="88" t="inlineStr">
        <is>
          <t>การปฏิบัติทางเภสัชกรรมชุมชน (Good Pharmacy Practice: GPP)</t>
        </is>
      </c>
      <c r="E191" s="88" t="inlineStr">
        <is>
          <t>บัญชียาหลักแห่งชาติ (National List of Essential Medicines: NLEM)</t>
        </is>
      </c>
      <c r="F191" s="88" t="inlineStr">
        <is>
          <t>เกณฑ์จริยธรรมว่าด้วยการส่งเสริมการขายยาของกระทรวงสาธารณสุข</t>
        </is>
      </c>
      <c r="G191" s="88" t="inlineStr">
        <is>
          <t>พ.ร.บ. ยา พ.ศ. 2510 (การจำหน่ายยาอันตรายและยาควบคุมพิเศษ)</t>
        </is>
      </c>
      <c r="H191" s="88" t="inlineStr">
        <is>
          <t>พ.ร.บ. ยาเสพติดให้โทษ พ.ศ. 2522 (ยาเสพติดให้โทษประเภท 2 และ 3)</t>
        </is>
      </c>
      <c r="I191" s="100" t="n">
        <v>1</v>
      </c>
      <c r="J191" s="88"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1" s="100" t="n"/>
      <c r="L191" s="88" t="inlineStr">
        <is>
          <t>พ.ร.บ. ยา พ.ศ. 2510</t>
        </is>
      </c>
      <c r="M191" s="100" t="inlineStr">
        <is>
          <t>SAP</t>
        </is>
      </c>
      <c r="N191" s="88" t="inlineStr">
        <is>
          <t>ข้อ 5 (PLE_CC1_Practice_Exam.md)</t>
        </is>
      </c>
      <c r="O191" s="100" t="inlineStr">
        <is>
          <t>Mock</t>
        </is>
      </c>
      <c r="P191" s="100" t="inlineStr">
        <is>
          <t>Mock สภาเภสัชฯ Practice</t>
        </is>
      </c>
      <c r="Q191" s="100" t="n"/>
    </row>
    <row r="192" ht="13.2" customHeight="1" s="49">
      <c r="A192" s="100" t="n">
        <v>210</v>
      </c>
      <c r="B192" s="88" t="inlineStr">
        <is>
          <t>จากโจทย์บุตรชายของนางสมพรที่มีอาการน้ำมูกไหล จาม และคัดจมูก โดยมีอาการดังกล่าวมา 5 วัน แล้ว ซึ่งเป็นมากกว่า4ครั้ง/สัปดาห์ จึงเป็น Persistent AR และอาการดังกล่าวทำให้นอนไม่หลับ รบกวนการ เรียน จึงมีผลรบกวนคุณภาพชีวิต จัดเป็นระดับ severe ยาที่เหมาะกับผู้ป่วยรายนี้ จึงควรได้ Combination คือ Intranasal corticosteroids(INS) + Oral antihistamine ซึ่งมีประสิทธิภาพเท่ากับ INS เดี่ยว หรือ INS 252 โรคระบบภูมิคุ้มกัน นักศึกษาเภสัชศาสตร์ชั้นปีที่ 4 รุ่นที่ 22</t>
        </is>
      </c>
      <c r="C192" s="100" t="n"/>
      <c r="D192" s="88" t="inlineStr">
        <is>
          <t>พ.ร.บ. ยา พ.ศ. 2510 (การจำหน่ายยาอันตรายและยาควบคุมพิเศษ)</t>
        </is>
      </c>
      <c r="E192" s="88" t="inlineStr">
        <is>
          <t>พ.ร.บ. ยาเสพติดให้โทษ พ.ศ. 2522 (ยาเสพติดให้โทษประเภท 2 และ 3)</t>
        </is>
      </c>
      <c r="F192" s="88" t="inlineStr">
        <is>
          <t>พ.ร.บ. วัตถุที่ออกฤทธิ์ต่อจิตและประสาท พ.ศ. 2559 (ประเภท 2 และ 4)</t>
        </is>
      </c>
      <c r="G192" s="88" t="inlineStr">
        <is>
          <t>พ.ร.บ. วิชาชีพเภสัชกรรม พ.ศ. 2537 และข้อบังคับจรรยาบรรณวิชาชีพ</t>
        </is>
      </c>
      <c r="H192" s="88" t="inlineStr">
        <is>
          <t>พ.ร.บ. ผลิตภัณฑ์สมุนไพร พ.ศ. 2562</t>
        </is>
      </c>
      <c r="I192" s="100" t="n">
        <v>2</v>
      </c>
      <c r="J192" s="88" t="inlineStr">
        <is>
          <t>✅ คำตอบที่ถูกต้อง: ข้อ ข.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2" s="100" t="n"/>
      <c r="L192" s="88" t="inlineStr">
        <is>
          <t>พ.ร.บ. ยา พ.ศ. 2510</t>
        </is>
      </c>
      <c r="M192" s="100" t="inlineStr">
        <is>
          <t>SAP</t>
        </is>
      </c>
      <c r="N192" s="88" t="inlineStr">
        <is>
          <t>ข้อ 29 (PLE_CC1_Practice_Exam.md)</t>
        </is>
      </c>
      <c r="O192" s="100" t="inlineStr">
        <is>
          <t>Mock</t>
        </is>
      </c>
      <c r="P192" s="100" t="inlineStr">
        <is>
          <t>Mock สภาเภสัชฯ Practice</t>
        </is>
      </c>
      <c r="Q192" s="100" t="n"/>
    </row>
    <row r="193" ht="13.2" customHeight="1" s="49">
      <c r="A193" s="100" t="n">
        <v>211</v>
      </c>
      <c r="B193" s="88" t="inlineStr">
        <is>
          <t>การทดสอบประสิทธิภาพสารกันเสียในตำรับยาน้ำแขวนตะกอน ibuprofenในหัวข้อ bacteria ผ่านการทดสอบเชื้อ E. coli แต่ไม่ผ่านการทดสอบเชื้อ P. aeruginosa</t>
        </is>
      </c>
      <c r="C193" s="100" t="n"/>
      <c r="D193" s="88" t="inlineStr">
        <is>
          <t>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t>
        </is>
      </c>
      <c r="E193" s="88" t="inlineStr">
        <is>
          <t>การทดสอบประสิทธิภาพสารกันเสียในตำรับยาน้ำแขวนตะกอน ibuprofenในหัวข้อ Yeast and molds ผ่านการทดสอบ</t>
        </is>
      </c>
      <c r="F193" s="88" t="inlineStr">
        <is>
          <t>การทดสอบประสิทธิภาพสารกันเสียในตำรับยาน้ำแขวนตะกอน ibuprofenในหัวข้อ Yeast and molds ไม่ผ่านการทดสอบ</t>
        </is>
      </c>
      <c r="G193" s="88" t="inlineStr">
        <is>
          <t>ข้อ 1 และ 4 ถูก</t>
        </is>
      </c>
      <c r="H193" s="88" t="inlineStr">
        <is>
          <t>ข้อ 1 และ 5 ถูก</t>
        </is>
      </c>
      <c r="I193" s="100" t="n">
        <v>1</v>
      </c>
      <c r="J193" s="88" t="inlineStr">
        <is>
          <t>✅ คำตอบที่ถูกต้อง: ข้อ 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 คำอธิบายและข้อกำหนดทางกฎหมาย:
💡 คำอธิบายและข้อกำหนดทางกฎหมาย:
การเลือก การทดสอบ efficacy สารกันเสียในตำรับยาน้ำแขวนตะกอน ibuprofen ในหัวข้อ bacteria ผ่านการทดสอบเชื้อ P. aeruginosa แต่ไม่ผ่านการทดสอบเชื้อ E. coli เป็นคำตอบที่ถูกต้องตามแนวทางการรักษามาตรฐาน เนื่องจาก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ข้ออื่นผิดเพราะอะไร:
• ข้อ ข. (การทดสอบประสิทธิภาพสารกันเสียในตำรับยาน้ำแขวนตะกอน ibuprofenในหัวข้อ Yeast and molds 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ค. (การทดสอบประสิทธิภาพสารกันเสียในตำรับยาน้ำแขวนตะกอน ibuprofenในหัวข้อ Yeast and molds ไม่ผ่านการทดสอบ):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(ข้อ 1 และ 4 ถูก): ข้อ 1 และ 4 ถูก ไม่ตรงกับข้อบ่งใช้หรือกลไกการออกฤทธิ์ที่ถูกต้องตาม พ.ร.บ. ยา พ.ศ. 2510 / พ.ร.บ. วิชาชีพเภสัชกรรม พ.ศ. 2537
• ข้อ จ. (ข้อ 1 และ 5 ถูก): ข้อ 1 และ 5 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3" s="100" t="n"/>
      <c r="L193" s="88" t="inlineStr">
        <is>
          <t>พ.ร.บ. ยา พ.ศ. 2510</t>
        </is>
      </c>
      <c r="M193" s="100" t="inlineStr">
        <is>
          <t>SAP</t>
        </is>
      </c>
      <c r="N193" s="88" t="inlineStr">
        <is>
          <t>ข้อ 2 (PLE_CC1_Practice_Exam.md)</t>
        </is>
      </c>
      <c r="O193" s="100" t="inlineStr">
        <is>
          <t>Mock</t>
        </is>
      </c>
      <c r="P193" s="100" t="inlineStr">
        <is>
          <t>Mock สภาเภสัชฯ Practice</t>
        </is>
      </c>
      <c r="Q193" s="100" t="n"/>
    </row>
    <row r="194" ht="13.2" customHeight="1" s="49">
      <c r="A194" s="100" t="n">
        <v>212</v>
      </c>
      <c r="B194" s="88" t="inlineStr">
        <is>
          <t>ข้อใดคือเลขสัมประสิทธิ์ของ Br- ของสมการรีดอกซ์ต่อไปนี้ เมื่อได้รับการดุลแล้ว MnO4- + Br-  Mn2+ + Br2 (ในสารละลายกรด)</t>
        </is>
      </c>
      <c r="C194" s="100" t="n"/>
      <c r="D194" s="88" t="inlineStr">
        <is>
          <t>พ.ร.บ. หลักประกันสุขภาพแห่งชาติ พ.ศ. 2545</t>
        </is>
      </c>
      <c r="E194" s="88" t="inlineStr">
        <is>
          <t>การปฏิบัติทางเภสัชกรรมชุมชน (Good Pharmacy Practice: GPP)</t>
        </is>
      </c>
      <c r="F194" s="88" t="inlineStr">
        <is>
          <t>บัญชียาหลักแห่งชาติ (National List of Essential Medicines: NLEM)</t>
        </is>
      </c>
      <c r="G194" s="88" t="inlineStr">
        <is>
          <t>เกณฑ์จริยธรรมว่าด้วยการส่งเสริมการขายยาของกระทรวงสาธารณสุข</t>
        </is>
      </c>
      <c r="H194" s="88" t="inlineStr">
        <is>
          <t>10</t>
        </is>
      </c>
      <c r="I194" s="100" t="n">
        <v>1</v>
      </c>
      <c r="J194" s="88"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(10):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4" s="100" t="n"/>
      <c r="L194" s="88" t="inlineStr">
        <is>
          <t>พ.ร.บ. ยา พ.ศ. 2510</t>
        </is>
      </c>
      <c r="M194" s="100" t="inlineStr">
        <is>
          <t>SAP</t>
        </is>
      </c>
      <c r="N194" s="88" t="inlineStr">
        <is>
          <t>ข้อ 4 (PLE_CC1_Practice_Exam.md)</t>
        </is>
      </c>
      <c r="O194" s="100" t="inlineStr">
        <is>
          <t>Mock</t>
        </is>
      </c>
      <c r="P194" s="100" t="inlineStr">
        <is>
          <t>Mock สภาเภสัชฯ Practice</t>
        </is>
      </c>
      <c r="Q194" s="100" t="n"/>
    </row>
    <row r="195" ht="13.2" customHeight="1" s="49">
      <c r="A195" s="100" t="n">
        <v>213</v>
      </c>
      <c r="B195" s="88" t="inlineStr">
        <is>
          <t>บรรดาความผิดตามพระราชบัญญัติยา พ.ศ. 2510 ที่มีโทษปรับสถานเดียว กฎหมายกำหนดให้ใครมี อำนาจเปรียบเทียบปรับได้</t>
        </is>
      </c>
      <c r="C195" s="100" t="n"/>
      <c r="D195" s="88" t="inlineStr">
        <is>
          <t>ปลัดกระทรวงสาธารณสุข ข. คณะกรรมการยา</t>
        </is>
      </c>
      <c r="E195" s="88" t="inlineStr">
        <is>
          <t>เลขาธิการคณะกรรมการอาหารและยา ง. ประธานคณะกรรมการยา 369 นิติเภสัชกรรม</t>
        </is>
      </c>
      <c r="F195" s="88" t="inlineStr">
        <is>
          <t>นายกสภาเภสัชกรรม</t>
        </is>
      </c>
      <c r="G195" s="88" t="inlineStr">
        <is>
          <t>พ.ร.บ. วัตถุที่ออกฤทธิ์ต่อจิตและประสาท พ.ศ. 2559 (ประเภท 2 และ 4)</t>
        </is>
      </c>
      <c r="H195" s="88" t="inlineStr">
        <is>
          <t>พ.ร.บ. วิชาชีพเภสัชกรรม พ.ศ. 2537 และข้อบังคับจรรยาบรรณวิชาชีพ</t>
        </is>
      </c>
      <c r="I195" s="100" t="n">
        <v>1</v>
      </c>
      <c r="J195" s="88" t="inlineStr">
        <is>
          <t>✅ คำตอบที่ถูกต้อง: ข้อ ก. ปลัดกระทรวงสาธารณสุข ข. คณะกรรมการยา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ปลัดกระทรวงสาธารณสุข ข. คณะกรรมการยา 💡 คำอธิบายและข้อกำหนดทางกฎหมาย:
💡 คำอธิบายและข้อกำหนดทางกฎหมาย:
การเลือก ปลัดกระทรวงสาธารณสุข ข. คณะกรรมการยา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(เลขาธิการคณะกรรมการอาหารและยา ง. ประธานคณะกรรมการยา 369 นิติเภสัชกรรม ฝ่ายวิชาการและนักศึกษารุ่นที่ 2 คณะเภสัชศาสตร์
• ข้อ ค. (นายกสภาเภสัชกรรม): นายกสภาเภสัชกรรม ไม่ตรงกับข้อบ่งใช้หรือกลไกการออกฤทธิ์ที่ถูกต้องตาม พ.ร.บ. ยา พ.ศ. 2510 / พ.ร.บ. วิชาชีพเภสัชกรรม พ.ศ. 2537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5" s="100" t="n"/>
      <c r="L195" s="88" t="inlineStr">
        <is>
          <t>พ.ร.บ. ยา พ.ศ. 2510</t>
        </is>
      </c>
      <c r="M195" s="100" t="inlineStr">
        <is>
          <t>SAP</t>
        </is>
      </c>
      <c r="N195" s="88" t="inlineStr">
        <is>
          <t>ข้อ 5 (PLE_CC1_Practice_Exam.md)</t>
        </is>
      </c>
      <c r="O195" s="100" t="inlineStr">
        <is>
          <t>Mock</t>
        </is>
      </c>
      <c r="P195" s="100" t="inlineStr">
        <is>
          <t>Mock สภาเภสัชฯ Practice</t>
        </is>
      </c>
      <c r="Q195" s="100" t="n"/>
    </row>
    <row r="196" ht="13.2" customHeight="1" s="49">
      <c r="A196" s="100" t="n">
        <v>214</v>
      </c>
      <c r="B196" s="88" t="inlineStr">
        <is>
          <t>ข้อใดจัดเป็น “ยาสมุนไพร” ตาม พ.ร.บ. ยา</t>
        </is>
      </c>
      <c r="C196" s="100" t="n"/>
      <c r="D196" s="88" t="inlineStr">
        <is>
          <t>เถาโคคลานหั่นตากแห้งบรรจุถุง ระบุฉลากว่า ยาโคคลาน</t>
        </is>
      </c>
      <c r="E196" s="88" t="inlineStr">
        <is>
          <t>ฟ้าทะลายโจรบดผงใส่แคปซูล ระบุฉลากว่า ยาฟ้าทะลายโจร</t>
        </is>
      </c>
      <c r="F196" s="88" t="inlineStr">
        <is>
          <t>กำลังเจ็ดช้างสารดองเหล้า ระบุชื่อว่า ยาดองเหล้า กำลังเจ็ดช้างสาร</t>
        </is>
      </c>
      <c r="G196" s="88" t="inlineStr">
        <is>
          <t>ยาหอมนวโกศ 370 นิติเภสัชกรรม</t>
        </is>
      </c>
      <c r="H196" s="88" t="inlineStr">
        <is>
          <t>ถูกทุกข้อ</t>
        </is>
      </c>
      <c r="I196" s="100" t="n">
        <v>1</v>
      </c>
      <c r="J196" s="88" t="inlineStr">
        <is>
          <t>✅ คำตอบที่ถูกต้อง: ข้อ ก. เถาโคคลานหั่นตากแห้งบรรจุถุง ระบุฉลากว่า ยาโคคลาน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เถาโคคลานหั่นตากแห้งบรรจุถุง ระบุฉลากว่า ยาโคคลาน 💡 คำอธิบายและข้อกำหนดทางกฎหมาย:
💡 คำอธิบายและข้อกำหนดทางกฎหมาย:
การเลือก เถาโคคลานหั่นตากแห้งบรรจุถุง ระบุฉลากว่า ยาโคคลาน เป็นคำตอบที่ถูกต้องและสอดคล้องกับ evidence-based guidelines ของภาวะ พ.ร.บ. ผลิตภัณฑ์สมุนไพร &amp; เครื่องสำอาง โดยมี clinical efficacy สูงสุดในการรักษาและมี safety profile ที่เหมาะสม
🔍 ข้ออื่นผิดเพราะอะไร:
• ข้อ ข. (ฟ้าทะลายโจรบดผงใส่แคปซูล ระบุฉลากว่า ยาฟ้าทะลายโจร): ฟ้าทะลายโจร (Andrographis paniculata) มี Andrographolide ยับยั้ง NF-κB ต้านไวรัส ห้ามใช้ในหญิงตั้งครรภ์ (abortifacient)
• ข้อ ค. (กำลังเจ็ดช้างสารดองเหล้า ระบุชื่อว่า ยาดองเหล้า กำลังเจ็ดช้างสาร): กำลังเจ็ดช้างสารดองเหล้า ระบุชื่อว่า ยาดองเหล้า กำลังเจ็ดช้างสาร ไม่ตรงกับข้อบ่งใช้หรือกลไกการออกฤทธิ์ที่ถูกต้องตาม พ.ร.บ. ยา พ.ศ. 2510 / พ.ร.บ. วิชาชีพเภสัชกรรม พ.ศ. 2537
• ข้อ ง. (ยาหอมนวโกศ 370 นิติเภสัชกรรม ฝ่ายวิชาการและนักศึกษารุ่นที่ 2 คณะเภสัชศาสตร์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6" s="100" t="n"/>
      <c r="L196" s="88" t="inlineStr">
        <is>
          <t>พ.ร.บ. ผลิตภัณฑ์สมุนไพร &amp; เครื่องสำอาง</t>
        </is>
      </c>
      <c r="M196" s="100" t="inlineStr">
        <is>
          <t>SAP</t>
        </is>
      </c>
      <c r="N196" s="88" t="inlineStr">
        <is>
          <t>ข้อ 9 (PLE_CC1_Practice_Exam.md)</t>
        </is>
      </c>
      <c r="O196" s="100" t="inlineStr">
        <is>
          <t>Mock</t>
        </is>
      </c>
      <c r="P196" s="100" t="inlineStr">
        <is>
          <t>Mock สภาเภสัชฯ Practice</t>
        </is>
      </c>
      <c r="Q196" s="100" t="n"/>
    </row>
    <row r="197" ht="13.2" customHeight="1" s="49">
      <c r="A197" s="100" t="n">
        <v>215</v>
      </c>
      <c r="B197" s="88" t="inlineStr">
        <is>
          <t>ข้อใดเป็นอำนาจ และหน้าที่ที่ถูกต้องของพนักงานเจ้าหน้าที่ ตาม พ.ร.บ. ยา พ.ศ. 2510</t>
        </is>
      </c>
      <c r="C197" s="100" t="n"/>
      <c r="D197" s="88" t="inlineStr">
        <is>
          <t>เข้าไปในสถานที่ผลิตยาในระหว่างเวลาทำการ</t>
        </is>
      </c>
      <c r="E197" s="88" t="inlineStr">
        <is>
          <t>นำยาในปริมาณเท่าไรก็ได้ตามความต้องการ เพื่อตรวจสอบวิเคราะห์</t>
        </is>
      </c>
      <c r="F197" s="88" t="inlineStr">
        <is>
          <t>ไม่จำเป็นต้องประกาศผลวิเคราะห์ยาให้ประชาชนทราบ ในกรณีที่พบว่าเป็นยาไม่ปลอดภัย</t>
        </is>
      </c>
      <c r="G197" s="88" t="inlineStr">
        <is>
          <t>ข้อ ก และ ค ถูก</t>
        </is>
      </c>
      <c r="H197" s="88" t="inlineStr">
        <is>
          <t>ไม่มีข้อใดถูก</t>
        </is>
      </c>
      <c r="I197" s="100" t="n">
        <v>1</v>
      </c>
      <c r="J197" s="88" t="inlineStr">
        <is>
          <t>✅ คำตอบที่ถูกต้อง: ข้อ ก. เข้าไปในสถานที่ผลิตยาในระหว่างเวลาทำการ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เข้าไปในสถานที่ผลิตยาในระหว่างเวลาทำการ 💡 คำอธิบายและข้อกำหนดทางกฎหมาย:
💡 คำอธิบายและข้อกำหนดทางกฎหมาย:
การเลือก เข้าไปในสถานที่ผลิตยาในระหว่างเวลาทำการ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(นำยาในปริมาณเท่าไรก็ได้ตามความต้องการ เพื่อตรวจสอบวิเคราะห์): นำยาในปริมาณเท่าไรก็ได้ตามความต้องการ เพื่อตรวจสอบวิเคราะห์ ไม่ตรงกับข้อบ่งใช้หรือกลไกการออกฤทธิ์ที่ถูกต้องตาม พ.ร.บ. ยา พ.ศ. 2510 / พ.ร.บ. วิชาชีพเภสัชกรรม พ.ศ. 2537
• ข้อ ค. (ไม่จำเป็นต้องประกาศผลวิเคราะห์ยาให้ประชาชนทราบ ในกรณีที่พบว่าเป็นยาไม่ปลอดภัย): ไม่จำเป็นต้องประกาศผลวิเคราะห์ยาให้ประชาชนทราบ ในกรณีที่พบว่าเป็นยาไม่ปลอดภัย ไม่ตรงกับข้อบ่งใช้หรือกลไกการออกฤทธิ์ที่ถูกต้องตาม พ.ร.บ. ยา พ.ศ. 2510 / พ.ร.บ. วิชาชีพเภสัชกรรม พ.ศ. 2537
• ข้อ ง. (ข้อ ก และ ค ถูก): ข้อ ก และ ค ถูก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7" s="100" t="n"/>
      <c r="L197" s="88" t="inlineStr">
        <is>
          <t>พ.ร.บ. ยา พ.ศ. 2510</t>
        </is>
      </c>
      <c r="M197" s="100" t="inlineStr">
        <is>
          <t>SAP</t>
        </is>
      </c>
      <c r="N197" s="88" t="inlineStr">
        <is>
          <t>ข้อ 12 (PLE_CC1_Practice_Exam.md)</t>
        </is>
      </c>
      <c r="O197" s="100" t="inlineStr">
        <is>
          <t>Mock</t>
        </is>
      </c>
      <c r="P197" s="100" t="inlineStr">
        <is>
          <t>Mock สภาเภสัชฯ Practice</t>
        </is>
      </c>
      <c r="Q197" s="100" t="n"/>
    </row>
    <row r="198" ht="13.2" customHeight="1" s="49">
      <c r="A198" s="100" t="n">
        <v>216</v>
      </c>
      <c r="B198" s="88" t="inlineStr">
        <is>
          <t>จากข้อมูลที่ได้ น.ส. A มีความผิดตามพรบ.วิชาชีพเภสัชกรรม พ.ศ. 2537 และต้องถูกพิจารณาคดี จรรยาบรรณวิชาชีพ หรือไม่ เพราะเหตุใด</t>
        </is>
      </c>
      <c r="C198" s="100" t="n"/>
      <c r="D198" s="88" t="inlineStr">
        <is>
          <t>น.ส. A เป็นเภสัชศาสตร์บัณฑิตจึงมีความผิดตาม พรบ.วิชาชีพเภสัชกรรม พ.ศ. 2537 และต้องถูก พิจารณาคดีจรรยาบรรณวิชาชีพเภสัชกรรม</t>
        </is>
      </c>
      <c r="E198" s="88" t="inlineStr">
        <is>
          <t>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t>
        </is>
      </c>
      <c r="F198" s="88" t="inlineStr">
        <is>
          <t>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t>
        </is>
      </c>
      <c r="G198" s="88" t="inlineStr">
        <is>
          <t>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t>
        </is>
      </c>
      <c r="H198" s="88" t="inlineStr">
        <is>
          <t>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t>
        </is>
      </c>
      <c r="I198" s="100" t="n">
        <v>1</v>
      </c>
      <c r="J198" s="88" t="inlineStr">
        <is>
          <t>✅ คำตอบที่ถูกต้อง: ข้อ ก. น.ส. A เป็นเภสัชศาสตร์บัณฑิตจึงมีความผิดตาม พรบ.วิชาชีพเภสัชกรรม พ.ศ. 2537 และต้องถูก พิจารณาคดีจรรยาบรรณวิชาชีพเภสัชกรรม
💡 Background:
กฎหมายยาและจรรยาบรรณวิชาชีพมีขึ้นเพื่อคุ้มครองความปลอดภัยของผู้บริโภคตามมาตรฐาน Good Pharmacy Practice (GPP)
🎯 ทำไมข้อนี้ถึงถูก:
น.ส. A เป็นเภสัชศาสตร์บัณฑิตจึงมีความผิดตาม พรบ.วิชาชีพเภสัชกรรม พ.ศ. 2537 และต้องถูก พิจารณาคดีจรรยาบรรณวิชาชีพเภสัชกรรม 💡 คำอธิบายและข้อกำหนดทางกฎหมาย:
💡 คำอธิบายและข้อกำหนดทางกฎหมาย:
การเลือก น.ส. A เป็นเภสัชศาสตร์บัณฑิตจึงมีความผิดตาม พรบ.วิชาชีพเภสัชกรรม พ.ศ. 2537 และต้องถูก พิจารณาคดีจรรยาบรรณวิชาชีพเภสัชกรรม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ค.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ง. (น.ส.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 ฝ่ายวิชาการและนักศึกษารุ่นที่ 2 คณะเภสัชศาสตร์
• ข้อ จ.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8" s="100" t="n"/>
      <c r="L198" s="88" t="inlineStr">
        <is>
          <t>พ.ร.บ. วิชาชีพเภสัชกรรม 2537</t>
        </is>
      </c>
      <c r="M198" s="100" t="inlineStr">
        <is>
          <t>SAP</t>
        </is>
      </c>
      <c r="N198" s="88" t="inlineStr">
        <is>
          <t>ข้อ 17 (PLE_CC1_Practice_Exam.md)</t>
        </is>
      </c>
      <c r="O198" s="100" t="inlineStr">
        <is>
          <t>Mock</t>
        </is>
      </c>
      <c r="P198" s="100" t="inlineStr">
        <is>
          <t>Mock สภาเภสัชฯ Practice</t>
        </is>
      </c>
      <c r="Q198" s="100" t="n"/>
    </row>
    <row r="199" ht="13.2" customHeight="1" s="49">
      <c r="A199" s="100" t="n">
        <v>217</v>
      </c>
      <c r="B199" s="88" t="inlineStr">
        <is>
          <t>ข้อใดไม่อยู่ในคำประกาศสิทธิของผู้ป่วย 10 ข้อ</t>
        </is>
      </c>
      <c r="C199" s="100" t="n"/>
      <c r="D199" s="88" t="inlineStr">
        <is>
          <t>ผู้ป่วยสิทธิที่จะได้รับการปกปิดข้อมูลเกี่ยวกับตนเองจากผู้ประกอบวิชาชีพโดยเคร่งครัด</t>
        </is>
      </c>
      <c r="E199" s="88" t="inlineStr">
        <is>
          <t>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t>
        </is>
      </c>
      <c r="F199" s="88" t="inlineStr">
        <is>
          <t>ผู้ป่วยมีสิทธิที่จะได้รับทราบชื่อ สกุล และประเภทของผู้ประกอบวิชาชีพที่เป็นผู้ให้บริการแก่ตน</t>
        </is>
      </c>
      <c r="G199" s="88" t="inlineStr">
        <is>
          <t>ผู้ป่วยมีสิทธิที่จะได้รับยารักษาโรคที่มีประสิทธิภาพดีที่สุด ที่ผู้ให้บริการสามารถจัดหาได้ในปัจจุบัน</t>
        </is>
      </c>
      <c r="H199" s="88" t="inlineStr">
        <is>
          <t>ผู้ป่วยทุกคนมีสิทธิพื้นฐานที่จะได้รับบริการด้านสุขภาพ ตามที่บัญญัติไว้ในรัฐธรรมนูญ 374 นิติเภสัชกรรม</t>
        </is>
      </c>
      <c r="I199" s="100" t="n">
        <v>1</v>
      </c>
      <c r="J199" s="88" t="inlineStr">
        <is>
          <t>✅ คำตอบที่ถูกต้อง: ข้อ ก. ผู้ป่วยสิทธิที่จะได้รับการปกปิดข้อมูลเกี่ยวกับตนเองจากผู้ประกอบวิชาชีพโดยเคร่งครัด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ผู้ป่วยสิทธิที่จะได้รับการปกปิดข้อมูลเกี่ยวกับตนเองจากผู้ประกอบวิชาชีพโดยเคร่งครัด 💡 คำอธิบายและข้อกำหนดทางกฎหมาย:
💡 คำอธิบายและข้อกำหนดทางกฎหมาย:
การเลือก ผู้ป่วยสิทธิที่จะได้รับการปกปิดข้อมูลเกี่ยวกับตนเองจากผู้ประกอบวิชาชีพโดยเคร่งครัด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ไม่ตรงกับข้อบ่งใช้หรือกลไกการออกฤทธิ์ที่ถูกต้องตาม พ.ร.บ. ยา พ.ศ. 2510 / พ.ร.บ. วิชาชีพเภสัชกรรม พ.ศ. 2537
• ข้อ ค. (ผู้ป่วยมีสิทธิที่จะได้รับทราบชื่อ สกุล และประเภทของผู้ประกอบวิชาชีพที่เป็นผู้ให้บริการแก่ตน): ผู้ป่วยมีสิทธิที่จะได้รับทราบชื่อ สกุล และประเภทของผู้ประกอบวิชาชีพที่เป็นผู้ให้บริการแก่ตน ไม่ตรงกับข้อบ่งใช้หรือกลไกการออกฤทธิ์ที่ถูกต้องตาม พ.ร.บ. ยา พ.ศ. 2510 / พ.ร.บ. วิชาชีพเภสัชกรรม พ.ศ. 2537
• ข้อ ง. (ผู้ป่วยมีสิทธิที่จะได้รับยารักษาโรคที่มีประสิทธิภาพดีที่สุด ที่ผู้ให้บริการสามารถจัดหาได้ในปัจจุบัน): ผู้ป่วยมีสิทธิที่จะได้รับยารักษาโรคที่มีประสิทธิภาพดีที่สุด ที่ผู้ให้บริการสามารถจัดหาได้ในปัจจุบัน ไม่ตรงกับข้อบ่งใช้หรือกลไกการออกฤทธิ์ที่ถูกต้องตาม พ.ร.บ. ยา พ.ศ. 2510 / พ.ร.บ. วิชาชีพเภสัชกรรม พ.ศ. 2537
• ข้อ จ. (ผู้ป่วยทุกคนมีสิทธิพื้นฐานที่จะได้รับบริการด้านสุขภาพ ตามที่บัญญัติไว้ในรัฐธรรมนูญ 374 นิติเภสัชกรรม ฝ่ายวิชาการและนักศึกษารุ่นที่ 2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9" s="100" t="n"/>
      <c r="L199" s="88" t="inlineStr">
        <is>
          <t>พ.ร.บ. ยา พ.ศ. 2510</t>
        </is>
      </c>
      <c r="M199" s="100" t="inlineStr">
        <is>
          <t>SAP</t>
        </is>
      </c>
      <c r="N199" s="88" t="inlineStr">
        <is>
          <t>ข้อ 24 (PLE_CC1_Practice_Exam.md)</t>
        </is>
      </c>
      <c r="O199" s="100" t="inlineStr">
        <is>
          <t>Mock</t>
        </is>
      </c>
      <c r="P199" s="100" t="inlineStr">
        <is>
          <t>Mock สภาเภสัชฯ Practice</t>
        </is>
      </c>
      <c r="Q199" s="100" t="n"/>
    </row>
    <row r="200" ht="13.2" customHeight="1" s="49">
      <c r="A200" s="100" t="n">
        <v>218</v>
      </c>
      <c r="B200" s="88" t="inlineStr">
        <is>
          <t>ผู้วิจัยต้องการเปรียบเทียบประสิทธิผลของการรักษาด้วยยาต้านไวรัสสูตรใหม่ว่าไม่ด้อยกว่าแบบ ดั้งเดิม โดยทำการสุ่มกลุ่มตัวอย่างแบ่งเป็น 2 กลุ่มผู้ทำการวิจัยควรเลือกรูปแบบการศึกษาแบบใดจึง จะเหมาะสม</t>
        </is>
      </c>
      <c r="C200" s="100" t="n"/>
      <c r="D200" s="88" t="inlineStr">
        <is>
          <t>Cohort study</t>
        </is>
      </c>
      <c r="E200" s="88" t="inlineStr">
        <is>
          <t>Case control</t>
        </is>
      </c>
      <c r="F200" s="88" t="inlineStr">
        <is>
          <t>Non-inferiority trial</t>
        </is>
      </c>
      <c r="G200" s="88" t="inlineStr">
        <is>
          <t>Superiority trial</t>
        </is>
      </c>
      <c r="H200" s="88" t="inlineStr">
        <is>
          <t>ไม่มีข้อถูก</t>
        </is>
      </c>
      <c r="I200" s="100" t="n">
        <v>1</v>
      </c>
      <c r="J200" s="88" t="inlineStr">
        <is>
          <t>✅ คำตอบที่ถูกต้อง: ข้อ ก. Cohort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Cohort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(Case control): Case control ไม่ตรงกับข้อบ่งใช้หรือกลไกการออกฤทธิ์ที่ถูกต้องตาม พ.ร.บ. ยา พ.ศ. 2510 / พ.ร.บ. วิชาชีพเภสัชกรรม พ.ศ. 2537
• ข้อ ค. (Non-inferiority trial): Non-inferiority trial ไม่ตรงกับข้อบ่งใช้หรือกลไกการออกฤทธิ์ที่ถูกต้องตาม พ.ร.บ. ยา พ.ศ. 2510 / พ.ร.บ. วิชาชีพเภสัชกรรม พ.ศ. 2537
• ข้อ ง. (Superiority trial): Superiority trial ไม่ตรงกับข้อบ่งใช้หรือกลไกการออกฤทธิ์ที่ถูกต้องตาม พ.ร.บ. ยา พ.ศ. 2510 / พ.ร.บ. วิชาชีพเภสัชกรรม พ.ศ. 2537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0" s="100" t="n"/>
      <c r="L200" s="88" t="inlineStr">
        <is>
          <t>พ.ร.บ. ยา พ.ศ. 2510</t>
        </is>
      </c>
      <c r="M200" s="100" t="inlineStr">
        <is>
          <t>SAP</t>
        </is>
      </c>
      <c r="N200" s="88" t="inlineStr">
        <is>
          <t>ข้อ 4 (PLE_CC1_Practice_Exam.md)</t>
        </is>
      </c>
      <c r="O200" s="100" t="inlineStr">
        <is>
          <t>Mock</t>
        </is>
      </c>
      <c r="P200" s="100" t="inlineStr">
        <is>
          <t>Mock สภาเภสัชฯ Practice</t>
        </is>
      </c>
      <c r="Q200" s="100" t="n"/>
    </row>
    <row r="201" ht="13.2" customHeight="1" s="49">
      <c r="A201" s="100" t="n">
        <v>219</v>
      </c>
      <c r="B201" s="88" t="inlineStr">
        <is>
          <t>ในการศึกษาเปรียบเทียบประสิทธิภาพของการรักษาโรคหัวใจล้มเหลวด้วย new treatment กับ standard treatment ผู้ทำการวิจัยต้องการสุ่มให้กลุ่มตัวอย่างได้รับการรักษาทั้ง 2 รูปแบบโดยเป็น การศึกษาในผู้ป่วยที่ยังไม่เคยได้รับยามาก่อน ผู้ทำการวิจัยควรเลือกรูปแบบการศึกษาแบบใดจึงจะ เหมาะสม</t>
        </is>
      </c>
      <c r="C201" s="100" t="n"/>
      <c r="D201" s="88" t="inlineStr">
        <is>
          <t>Cross-sectional descriptive study</t>
        </is>
      </c>
      <c r="E201" s="88" t="inlineStr">
        <is>
          <t>Cross-sectional analytical study</t>
        </is>
      </c>
      <c r="F201" s="88" t="inlineStr">
        <is>
          <t>Prospective cohort study</t>
        </is>
      </c>
      <c r="G201" s="88" t="inlineStr">
        <is>
          <t>RCT (Crossover trial)</t>
        </is>
      </c>
      <c r="H201" s="88" t="inlineStr">
        <is>
          <t>RCT (Factorial design)</t>
        </is>
      </c>
      <c r="I201" s="100" t="n">
        <v>1</v>
      </c>
      <c r="J201" s="88"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พ.ร.บ. ยา พ.ศ. 2510 / พ.ร.บ. วิชาชีพเภสัชกรรม พ.ศ. 2537
• ข้อ ค. (Prospective cohort study): Prospective cohort study ไม่ตรงกับข้อบ่งใช้หรือกลไกการออกฤทธิ์ที่ถูกต้องตาม พ.ร.บ. ยา พ.ศ. 2510 / พ.ร.บ. วิชาชีพเภสัชกรรม พ.ศ. 2537
• ข้อ ง. (RCT (Crossover trial)): RCT (Randomized Controlled Trial) เป็น gold standard ในการวิจัย interventional มี randomization ป้องกัน confounding bias
• ข้อ จ. (RCT (Factorial design)):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1" s="100" t="n"/>
      <c r="L201" s="88" t="inlineStr">
        <is>
          <t>พ.ร.บ. ยา พ.ศ. 2510</t>
        </is>
      </c>
      <c r="M201" s="100" t="inlineStr">
        <is>
          <t>SAP</t>
        </is>
      </c>
      <c r="N201" s="88" t="inlineStr">
        <is>
          <t>ข้อ 5 (PLE_CC1_Practice_Exam.md)</t>
        </is>
      </c>
      <c r="O201" s="100" t="inlineStr">
        <is>
          <t>Mock</t>
        </is>
      </c>
      <c r="P201" s="100" t="inlineStr">
        <is>
          <t>Mock สภาเภสัชฯ Practice</t>
        </is>
      </c>
      <c r="Q201" s="100" t="n"/>
    </row>
    <row r="202" ht="13.2" customHeight="1" s="49">
      <c r="A202" s="100" t="n">
        <v>220</v>
      </c>
      <c r="B202" s="88" t="inlineStr">
        <is>
          <t>มียารักษาวัณโรคอยู่ 2 สูตร คือ สูตร A และ B จะสามารถทดสอบสัดส่วนประสิทธิภาพของสูตรยา โดยใช้สถิติใด</t>
        </is>
      </c>
      <c r="C202" s="100" t="n"/>
      <c r="D202" s="88" t="inlineStr">
        <is>
          <t>Correlation</t>
        </is>
      </c>
      <c r="E202" s="88" t="inlineStr">
        <is>
          <t>Chi-square test</t>
        </is>
      </c>
      <c r="F202" s="88" t="inlineStr">
        <is>
          <t>ANOVA</t>
        </is>
      </c>
      <c r="G202" s="88" t="inlineStr">
        <is>
          <t>Unpaired t-test</t>
        </is>
      </c>
      <c r="H202" s="88" t="inlineStr">
        <is>
          <t>Paired t-test</t>
        </is>
      </c>
      <c r="I202" s="100" t="n">
        <v>1</v>
      </c>
      <c r="J202" s="88" t="inlineStr">
        <is>
          <t>✅ คำตอบที่ถูกต้อง: ข้อ ก. Correlation
💡 Background:
การประเมินหลักฐานเชิงประจักษ์ (Evidence-Based Practice) อาศัย study design, statistical parameters (p-value, 95% CI, RR/OR) เพื่อการตัดสินใจอย่างแม่นยำ
🎯 ทำไมข้อนี้ถึงถูก:
Correlation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Correlation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(Chi-square test): Chi-square test ไม่ตรงกับข้อบ่งใช้หรือกลไกการออกฤทธิ์ที่ถูกต้องตาม พ.ร.บ. ยา พ.ศ. 2510 / พ.ร.บ. วิชาชีพเภสัชกรรม พ.ศ. 2537
• ข้อ ค. (ANOVA): ANOVA ไม่ตรงกับข้อบ่งใช้หรือกลไกการออกฤทธิ์ที่ถูกต้องตาม พ.ร.บ. ยา พ.ศ. 2510 / พ.ร.บ. วิชาชีพเภสัชกรรม พ.ศ. 2537
• ข้อ ง. (Unpaired t-test): IR (Infrared) spectroscopy วิเคราะห์ functional groups จาก stretching/bending vibrations C=O ~1700 cm-1, O-H ~3200-3550 cm-1
• ข้อ จ. (Paired t-test): IR (Infrared) spectroscopy วิเคราะห์ functional groups จาก stretching/bending vibrations C=O ~1700 cm-1, O-H ~3200-3550 cm-1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2" s="100" t="n"/>
      <c r="L202" s="88" t="inlineStr">
        <is>
          <t>พ.ร.บ. ยา พ.ศ. 2510</t>
        </is>
      </c>
      <c r="M202" s="100" t="inlineStr">
        <is>
          <t>SAP</t>
        </is>
      </c>
      <c r="N202" s="88" t="inlineStr">
        <is>
          <t>ข้อ 19 (PLE_CC1_Practice_Exam.md)</t>
        </is>
      </c>
      <c r="O202" s="100" t="inlineStr">
        <is>
          <t>Mock</t>
        </is>
      </c>
      <c r="P202" s="100" t="inlineStr">
        <is>
          <t>Mock สภาเภสัชฯ Practice</t>
        </is>
      </c>
      <c r="Q202" s="100" t="n"/>
    </row>
    <row r="203" ht="13.2" customHeight="1" s="49">
      <c r="A203" s="100" t="n">
        <v>221</v>
      </c>
      <c r="B203" s="88" t="inlineStr">
        <is>
          <t>Enterohepatic circulation มีการดูดซึมยากลับมาที่ลำไส้ ทำให้ความสัมพันธ์ระหว่างระดับยากับ dose ไม่เป็นเส้นตรง ข้อ 18 เฉลย จ. AUC เนื่องจากไม่ใช่ primary pharmacokinetic parameter ซึ่งตัวแปรทางเภสัชจลนศาสตร์ที่สำคัญใน การใช้ทำนายระดับยาในร่างกายได้แก่ F คือ bioavailability, Ka คือ ค่าคงที่ในการกำจัดยา, Vd คือ ปริมาตร การกระจายของยา, CL คือ ประสิทธิภาพการกำจัดยาของร่างกาย ข้อ 19 เฉลย ข. Vd เนื่องจากปริมาตรการกระจายของยาจะไม่เปลี่ยนแปลง หากมี Blood flow rate ที่เปลี่ยนแปลงไป แต่จะส่งผลต่อ hepatic CL และ renal CL ทำให้อาจมีการกำจัดยามากขึ้นหรือน้อยลงตามปริมาณเลือดที่เข้า สู่ตับและไต ซึ่งส่งผลให้ค่า Ka และ Bioavailability(F) เปลี่ยนแปลงตามไปด้วย ข้อ 20 เฉลย ง. ตัวอย่างของยานี้ คือ carbamazepine เนื่องจาก กราฟดังรูปข้างต้น เป็นกราฟที่แสดงการสลายตัวแบบจลนศาสตร์อันดับศูนย์ (zero-order) ซึ่งอัตราเร็วในการเกิดปฏิกิริยาไม่ขึ้นกับความเข้มข้นของยา และสามารถคำนวณ half-life ได้จากสูตรดังกล่าว แต่ยา Carbamazepine ไม่ได้มีการสลายตัวแบบจลนศาสตร์อันดับศูนย์ (zero-order) เนื่องจากมี autoinductio 403 Phamacokinetics</t>
        </is>
      </c>
      <c r="C203" s="100" t="n"/>
      <c r="D203" s="88" t="inlineStr">
        <is>
          <t>พ.ร.บ. วิชาชีพเภสัชกรรม พ.ศ. 2537 และข้อบังคับจรรยาบรรณวิชาชีพ</t>
        </is>
      </c>
      <c r="E203" s="88" t="inlineStr">
        <is>
          <t>พ.ร.บ. ผลิตภัณฑ์สมุนไพร พ.ศ. 2562</t>
        </is>
      </c>
      <c r="F203" s="88" t="inlineStr">
        <is>
          <t>พ.ร.บ. เครื่องสำอาง พ.ศ. 2558</t>
        </is>
      </c>
      <c r="G203" s="88" t="inlineStr">
        <is>
          <t>พ.ร.บ. หลักประกันสุขภาพแห่งชาติ พ.ศ. 2545</t>
        </is>
      </c>
      <c r="H203" s="88" t="inlineStr">
        <is>
          <t>การปฏิบัติทางเภสัชกรรมชุมชน (Good Pharmacy Practice: GPP)</t>
        </is>
      </c>
      <c r="I203" s="100" t="n">
        <v>1</v>
      </c>
      <c r="J203" s="88"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3" s="100" t="n"/>
      <c r="L203" s="88" t="inlineStr">
        <is>
          <t>พ.ร.บ. ยา พ.ศ. 2510</t>
        </is>
      </c>
      <c r="M203" s="100" t="inlineStr">
        <is>
          <t>SAP</t>
        </is>
      </c>
      <c r="N203" s="88" t="inlineStr">
        <is>
          <t>ข้อ 5 (PLE_CC1_Practice_Exam.md)</t>
        </is>
      </c>
      <c r="O203" s="100" t="inlineStr">
        <is>
          <t>Mock</t>
        </is>
      </c>
      <c r="P203" s="100" t="inlineStr">
        <is>
          <t>Mock สภาเภสัชฯ Practice</t>
        </is>
      </c>
      <c r="Q203" s="100" t="n"/>
    </row>
    <row r="204" ht="13.2" customHeight="1" s="49">
      <c r="A204" s="100" t="n">
        <v>222</v>
      </c>
      <c r="B204" s="88" t="inlineStr">
        <is>
          <t>Allopurinol แบบแผง 10 เม็ด จัดเป็นยาประเภทใดตามกฎหมาย</t>
        </is>
      </c>
      <c r="C204" s="100" t="n"/>
      <c r="D204" s="88" t="inlineStr">
        <is>
          <t>พ.ร.บ. หลักประกันสุขภาพแห่งชาติ พ.ศ. 2545</t>
        </is>
      </c>
      <c r="E204" s="88" t="inlineStr">
        <is>
          <t>การปฏิบัติทางเภสัชกรรมชุมชน (Good Pharmacy Practice: GPP)</t>
        </is>
      </c>
      <c r="F204" s="88" t="inlineStr">
        <is>
          <t>บัญชียาหลักแห่งชาติ (National List of Essential Medicines: NLEM)</t>
        </is>
      </c>
      <c r="G204" s="88" t="inlineStr">
        <is>
          <t>เกณฑ์จริยธรรมว่าด้วยการส่งเสริมการขายยาของกระทรวงสาธารณสุข</t>
        </is>
      </c>
      <c r="H204" s="88" t="inlineStr">
        <is>
          <t>พ.ร.บ. ยา พ.ศ. 2510 (การจำหน่ายยาอันตรายและยาควบคุมพิเศษ)</t>
        </is>
      </c>
      <c r="I204" s="100" t="n">
        <v>1</v>
      </c>
      <c r="J204" s="88"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4" s="100" t="n"/>
      <c r="L204" s="88" t="inlineStr">
        <is>
          <t>พ.ร.บ. ยา พ.ศ. 2510</t>
        </is>
      </c>
      <c r="M204" s="100" t="inlineStr">
        <is>
          <t>SAP</t>
        </is>
      </c>
      <c r="N204" s="88" t="inlineStr">
        <is>
          <t>ข้อ 8 (PLE_CC1_Key_Rx20_UBU.md)</t>
        </is>
      </c>
      <c r="O204" s="100" t="inlineStr">
        <is>
          <t>Mock</t>
        </is>
      </c>
      <c r="P204" s="100" t="inlineStr">
        <is>
          <t>Mock Rx20 UBU</t>
        </is>
      </c>
      <c r="Q204" s="100" t="n"/>
    </row>
    <row r="205" ht="13.2" customHeight="1" s="49">
      <c r="A205" s="100" t="n">
        <v>223</v>
      </c>
      <c r="B205" s="88" t="inlineStr">
        <is>
          <t>ยา Budesonide เป็นยาในข้อใดตามกฎหมาย</t>
        </is>
      </c>
      <c r="C205" s="100" t="n"/>
      <c r="D205" s="88" t="inlineStr">
        <is>
          <t>เกณฑ์จริยธรรมว่าด้วยการส่งเสริมการขายยาของกระทรวงสาธารณสุข</t>
        </is>
      </c>
      <c r="E205" s="88" t="inlineStr">
        <is>
          <t>พ.ร.บ. ยา พ.ศ. 2510 (การจำหน่ายยาอันตรายและยาควบคุมพิเศษ)</t>
        </is>
      </c>
      <c r="F205" s="88" t="inlineStr">
        <is>
          <t>พ.ร.บ. ยาเสพติดให้โทษ พ.ศ. 2522 (ยาเสพติดให้โทษประเภท 2 และ 3)</t>
        </is>
      </c>
      <c r="G205" s="88" t="inlineStr">
        <is>
          <t>พ.ร.บ. วัตถุที่ออกฤทธิ์ต่อจิตและประสาท พ.ศ. 2559 (ประเภท 2 และ 4)</t>
        </is>
      </c>
      <c r="H205" s="88" t="inlineStr">
        <is>
          <t>พ.ร.บ. วิชาชีพเภสัชกรรม พ.ศ. 2537 และข้อบังคับจรรยาบรรณวิชาชีพ</t>
        </is>
      </c>
      <c r="I205" s="100" t="n">
        <v>1</v>
      </c>
      <c r="J205" s="88"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5" s="100" t="n"/>
      <c r="L205" s="88" t="inlineStr">
        <is>
          <t>พ.ร.บ. ยา พ.ศ. 2510</t>
        </is>
      </c>
      <c r="M205" s="100" t="inlineStr">
        <is>
          <t>SAP</t>
        </is>
      </c>
      <c r="N205" s="88" t="inlineStr">
        <is>
          <t>ข้อ 13 (PLE_CC1_Key_Rx20_UBU.md)</t>
        </is>
      </c>
      <c r="O205" s="100" t="inlineStr">
        <is>
          <t>Mock</t>
        </is>
      </c>
      <c r="P205" s="100" t="inlineStr">
        <is>
          <t>Mock Rx20 UBU</t>
        </is>
      </c>
      <c r="Q205" s="100" t="n"/>
    </row>
    <row r="206" ht="13.2" customHeight="1" s="49">
      <c r="A206" s="100" t="n">
        <v>224</v>
      </c>
      <c r="B206" s="88" t="inlineStr">
        <is>
          <t>ยาสามัญประจำบ้าน Budesonide Steriod เดี่ยว ตามกฎหมายเป็นยาอันตราย สามารถขายได้ในร้านยา</t>
        </is>
      </c>
      <c r="C206" s="100" t="n"/>
      <c r="D206" s="88" t="inlineStr">
        <is>
          <t>พ.ร.บ. วัตถุที่ออกฤทธิ์ต่อจิตและประสาท พ.ศ. 2559 (ประเภท 2 และ 4)</t>
        </is>
      </c>
      <c r="E206" s="88" t="inlineStr">
        <is>
          <t>พ.ร.บ. วิชาชีพเภสัชกรรม พ.ศ. 2537 และข้อบังคับจรรยาบรรณวิชาชีพ</t>
        </is>
      </c>
      <c r="F206" s="88" t="inlineStr">
        <is>
          <t>พ.ร.บ. ผลิตภัณฑ์สมุนไพร พ.ศ. 2562</t>
        </is>
      </c>
      <c r="G206" s="88" t="inlineStr">
        <is>
          <t>พ.ร.บ. เครื่องสำอาง พ.ศ. 2558</t>
        </is>
      </c>
      <c r="H206" s="88" t="inlineStr">
        <is>
          <t>พ.ร.บ. หลักประกันสุขภาพแห่งชาติ พ.ศ. 2545</t>
        </is>
      </c>
      <c r="I206" s="100" t="n">
        <v>1</v>
      </c>
      <c r="J20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6" s="100" t="n"/>
      <c r="L206" s="88" t="inlineStr">
        <is>
          <t>พ.ร.บ. ยา พ.ศ. 2510</t>
        </is>
      </c>
      <c r="M206" s="100" t="inlineStr">
        <is>
          <t>SAP</t>
        </is>
      </c>
      <c r="N206" s="88" t="inlineStr">
        <is>
          <t>ข้อ 5 (PLE_CC1_Key_Rx20_UBU.md)</t>
        </is>
      </c>
      <c r="O206" s="100" t="inlineStr">
        <is>
          <t>Mock</t>
        </is>
      </c>
      <c r="P206" s="100" t="inlineStr">
        <is>
          <t>Mock Rx20 UBU</t>
        </is>
      </c>
      <c r="Q206" s="100" t="n"/>
    </row>
    <row r="207" ht="13.2" customHeight="1" s="49">
      <c r="A207" s="100" t="n">
        <v>225</v>
      </c>
      <c r="B207" s="88" t="inlineStr">
        <is>
          <t>โฆษณาขายยานี้อินเตอร์เน็ตไม่ได้เพราะถือเป็นการกระทำที่ผิดกฎหมาย</t>
        </is>
      </c>
      <c r="C207" s="100" t="n"/>
      <c r="D207" s="88" t="inlineStr">
        <is>
          <t>พ.ร.บ. เครื่องสำอาง พ.ศ. 2558</t>
        </is>
      </c>
      <c r="E207" s="88" t="inlineStr">
        <is>
          <t>พ.ร.บ. หลักประกันสุขภาพแห่งชาติ พ.ศ. 2545</t>
        </is>
      </c>
      <c r="F207" s="88" t="inlineStr">
        <is>
          <t>การปฏิบัติทางเภสัชกรรมชุมชน (Good Pharmacy Practice: GPP)</t>
        </is>
      </c>
      <c r="G207" s="88" t="inlineStr">
        <is>
          <t>บัญชียาหลักแห่งชาติ (National List of Essential Medicines: NLEM)</t>
        </is>
      </c>
      <c r="H207" s="88" t="inlineStr">
        <is>
          <t>เกณฑ์จริยธรรมว่าด้วยการส่งเสริมการขายยาของกระทรวงสาธารณสุข</t>
        </is>
      </c>
      <c r="I207" s="100" t="n">
        <v>1</v>
      </c>
      <c r="J20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7" s="100" t="n"/>
      <c r="L207" s="88" t="inlineStr">
        <is>
          <t>พ.ร.บ. ยา พ.ศ. 2510</t>
        </is>
      </c>
      <c r="M207" s="100" t="inlineStr">
        <is>
          <t>SAP</t>
        </is>
      </c>
      <c r="N207" s="88" t="inlineStr">
        <is>
          <t>ข้อ 4 (PLE_CC1_Key_Rx20_UBU.md)</t>
        </is>
      </c>
      <c r="O207" s="100" t="inlineStr">
        <is>
          <t>Mock</t>
        </is>
      </c>
      <c r="P207" s="100" t="inlineStr">
        <is>
          <t>Mock Rx20 UBU</t>
        </is>
      </c>
      <c r="Q207" s="100" t="n"/>
    </row>
    <row r="208" ht="13.2" customHeight="1" s="49">
      <c r="A208" s="100" t="n">
        <v>226</v>
      </c>
      <c r="B208" s="88" t="inlineStr">
        <is>
          <t>Glucosamine capsule 250 mg จัดเป็นยาประเภทใดตามกฎหมาย</t>
        </is>
      </c>
      <c r="C208" s="100" t="n"/>
      <c r="D208" s="88" t="inlineStr">
        <is>
          <t>บัญชียาหลักแห่งชาติ (National List of Essential Medicines: NLEM)</t>
        </is>
      </c>
      <c r="E208" s="88" t="inlineStr">
        <is>
          <t>เกณฑ์จริยธรรมว่าด้วยการส่งเสริมการขายยาของกระทรวงสาธารณสุข</t>
        </is>
      </c>
      <c r="F208" s="88" t="inlineStr">
        <is>
          <t>พ.ร.บ. ยา พ.ศ. 2510 (การจำหน่ายยาอันตรายและยาควบคุมพิเศษ)</t>
        </is>
      </c>
      <c r="G208" s="88" t="inlineStr">
        <is>
          <t>พ.ร.บ. ยาเสพติดให้โทษ พ.ศ. 2522 (ยาเสพติดให้โทษประเภท 2 และ 3)</t>
        </is>
      </c>
      <c r="H208" s="88" t="inlineStr">
        <is>
          <t>พ.ร.บ. วัตถุที่ออกฤทธิ์ต่อจิตและประสาท พ.ศ. 2559 (ประเภท 2 และ 4)</t>
        </is>
      </c>
      <c r="I208" s="100" t="n">
        <v>1</v>
      </c>
      <c r="J208" s="88"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8" s="100" t="n"/>
      <c r="L208" s="88" t="inlineStr">
        <is>
          <t>พ.ร.บ. ยา พ.ศ. 2510</t>
        </is>
      </c>
      <c r="M208" s="100" t="inlineStr">
        <is>
          <t>SAP</t>
        </is>
      </c>
      <c r="N208" s="88" t="inlineStr">
        <is>
          <t>ข้อ 58 (PLE_CC1_Key_Rx20_UBU.md)</t>
        </is>
      </c>
      <c r="O208" s="100" t="inlineStr">
        <is>
          <t>Mock</t>
        </is>
      </c>
      <c r="P208" s="100" t="inlineStr">
        <is>
          <t>Mock Rx20 UBU</t>
        </is>
      </c>
      <c r="Q208" s="100" t="n"/>
    </row>
    <row r="209" ht="13.2" customHeight="1" s="49">
      <c r="A209" s="100" t="n">
        <v>227</v>
      </c>
      <c r="B209" s="88" t="inlineStr">
        <is>
          <t>ถ้าตรวจสอบแล้วพบว่า สถานที่ที่ระบุในฉลากยา warfarin ไม่ใช่สถานที่ผลิตจริง จะจัดว่ายานี้เป็นยาประเภทใดตาม กฎหมาย</t>
        </is>
      </c>
      <c r="C209" s="100" t="n"/>
      <c r="D209" s="88" t="inlineStr">
        <is>
          <t>พ.ร.บ. ยาเสพติดให้โทษ พ.ศ. 2522 (ยาเสพติดให้โทษประเภท 2 และ 3)</t>
        </is>
      </c>
      <c r="E209" s="88" t="inlineStr">
        <is>
          <t>พ.ร.บ. วัตถุที่ออกฤทธิ์ต่อจิตและประสาท พ.ศ. 2559 (ประเภท 2 และ 4)</t>
        </is>
      </c>
      <c r="F209" s="88" t="inlineStr">
        <is>
          <t>พ.ร.บ. วิชาชีพเภสัชกรรม พ.ศ. 2537 และข้อบังคับจรรยาบรรณวิชาชีพ</t>
        </is>
      </c>
      <c r="G209" s="88" t="inlineStr">
        <is>
          <t>พ.ร.บ. ผลิตภัณฑ์สมุนไพร พ.ศ. 2562</t>
        </is>
      </c>
      <c r="H209" s="88" t="inlineStr">
        <is>
          <t>พ.ร.บ. เครื่องสำอาง พ.ศ. 2558</t>
        </is>
      </c>
      <c r="I209" s="100" t="n">
        <v>1</v>
      </c>
      <c r="J209" s="88"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9" s="100" t="n"/>
      <c r="L209" s="88" t="inlineStr">
        <is>
          <t>พ.ร.บ. ยา พ.ศ. 2510</t>
        </is>
      </c>
      <c r="M209" s="100" t="inlineStr">
        <is>
          <t>SAP</t>
        </is>
      </c>
      <c r="N209" s="88" t="inlineStr">
        <is>
          <t>ข้อ 10 (PLE_CC1_Key_Rx20_UBU.md)</t>
        </is>
      </c>
      <c r="O209" s="100" t="inlineStr">
        <is>
          <t>Mock</t>
        </is>
      </c>
      <c r="P209" s="100" t="inlineStr">
        <is>
          <t>Mock Rx20 UBU</t>
        </is>
      </c>
      <c r="Q209" s="100" t="n"/>
    </row>
    <row r="210" ht="13.2" customHeight="1" s="49">
      <c r="A210" s="100" t="n">
        <v>228</v>
      </c>
      <c r="B210" s="88" t="inlineStr">
        <is>
          <t>Triphasic hormonal contraceptives จัดเป็นยาประเภทใดตามกฎหมาย</t>
        </is>
      </c>
      <c r="C210" s="100" t="n"/>
      <c r="D210" s="88" t="inlineStr">
        <is>
          <t>ยาอันตราย</t>
        </is>
      </c>
      <c r="E210" s="88" t="inlineStr">
        <is>
          <t>ยาที่ไม่ใช่ยาอันตราย</t>
        </is>
      </c>
      <c r="F210" s="88" t="inlineStr">
        <is>
          <t>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t>
        </is>
      </c>
      <c r="G210" s="88" t="inlineStr">
        <is>
          <t>การปฏิบัติทางเภสัชกรรมชุมชน (Good Pharmacy Practice: GPP)</t>
        </is>
      </c>
      <c r="H210" s="88" t="inlineStr">
        <is>
          <t>บัญชียาหลักแห่งชาติ (National List of Essential Medicines: NLEM)</t>
        </is>
      </c>
      <c r="I210" s="100" t="n">
        <v>1</v>
      </c>
      <c r="J210" s="88"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 ถ้าผสมฮอร์โมนนอกเหนือจากนี้ เช่น Progeserone Gen 3-4 (ex. Desogestrel, Gestodene, Norgestimate, Drospirenone) หรือเป็นแบบ Estrogen เดี่ยว →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0" s="100" t="n"/>
      <c r="L210" s="88" t="inlineStr">
        <is>
          <t>พ.ร.บ. ยา พ.ศ. 2510</t>
        </is>
      </c>
      <c r="M210" s="100" t="inlineStr">
        <is>
          <t>SAP</t>
        </is>
      </c>
      <c r="N210" s="88" t="inlineStr">
        <is>
          <t>ข้อ 6 (PLE_CC1_Key_Rx20_UBU.md)</t>
        </is>
      </c>
      <c r="O210" s="100" t="inlineStr">
        <is>
          <t>Mock</t>
        </is>
      </c>
      <c r="P210" s="100" t="inlineStr">
        <is>
          <t>Mock Rx20 UBU</t>
        </is>
      </c>
      <c r="Q210" s="100" t="n"/>
    </row>
    <row r="211" ht="13.2" customHeight="1" s="49">
      <c r="A211" s="100" t="n">
        <v>229</v>
      </c>
      <c r="B211" s="88" t="inlineStr">
        <is>
          <t>Cost Efficacy = ประสิทธิภาพ Efficiency = อย่างมีประสิทธิภาพ Effectiveness = ประสิทธิผล</t>
        </is>
      </c>
      <c r="C211" s="100" t="n"/>
      <c r="D211" s="88" t="inlineStr">
        <is>
          <t>การปฏิบัติทางเภสัชกรรมชุมชน (Good Pharmacy Practice: GPP)</t>
        </is>
      </c>
      <c r="E211" s="88" t="inlineStr">
        <is>
          <t>บัญชียาหลักแห่งชาติ (National List of Essential Medicines: NLEM)</t>
        </is>
      </c>
      <c r="F211" s="88" t="inlineStr">
        <is>
          <t>เกณฑ์จริยธรรมว่าด้วยการส่งเสริมการขายยาของกระทรวงสาธารณสุข</t>
        </is>
      </c>
      <c r="G211" s="88" t="inlineStr">
        <is>
          <t>พ.ร.บ. ยา พ.ศ. 2510 (การจำหน่ายยาอันตรายและยาควบคุมพิเศษ)</t>
        </is>
      </c>
      <c r="H211" s="88" t="inlineStr">
        <is>
          <t>พ.ร.บ. ยาเสพติดให้โทษ พ.ศ. 2522 (ยาเสพติดให้โทษประเภท 2 และ 3)</t>
        </is>
      </c>
      <c r="I211" s="100" t="n">
        <v>5</v>
      </c>
      <c r="J211" s="88"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1" s="100" t="n"/>
      <c r="L211" s="88" t="inlineStr">
        <is>
          <t>พ.ร.บ. ยา พ.ศ. 2510</t>
        </is>
      </c>
      <c r="M211" s="100" t="inlineStr">
        <is>
          <t>SAP</t>
        </is>
      </c>
      <c r="N211" s="88" t="inlineStr">
        <is>
          <t>ข้อ 4 (PLE_CC1_Key_Rx20_UBU.md)</t>
        </is>
      </c>
      <c r="O211" s="100" t="inlineStr">
        <is>
          <t>Mock</t>
        </is>
      </c>
      <c r="P211" s="100" t="inlineStr">
        <is>
          <t>Mock Rx20 UBU</t>
        </is>
      </c>
      <c r="Q211" s="100" t="n"/>
    </row>
    <row r="212" ht="13.2" customHeight="1" s="49">
      <c r="A212" s="100" t="n">
        <v>230</v>
      </c>
      <c r="B212" s="88" t="inlineStr">
        <is>
          <t>คุณแม่พาลูกมาซื้อยา เภสัชกรจ่ายยา Amoxicillin syrup ให้แต่แม่เด็กพบว่ายาดังกล่าวหมดอายุแล้ว จึงได้นำ Amoxicillin syrup ที่ซื้อมาส่งตรวจพบว่ามีปริมาณ Amoxicillin syrup อยู่ 99%เมื่อเทียบกับปริมาณยาที่ระบุไว้ที่ฉลากยา ตามพรบ.ยา พ.ศ. 2510 จัดว่าเป็นยาประเภทอะไร --0</t>
        </is>
      </c>
      <c r="C212" s="100" t="n"/>
      <c r="D212" s="88" t="inlineStr">
        <is>
          <t>พ.ร.บ. ยา พ.ศ. 2510 (การจำหน่ายยาอันตรายและยาควบคุมพิเศษ)</t>
        </is>
      </c>
      <c r="E212" s="88" t="inlineStr">
        <is>
          <t>พ.ร.บ. ยาเสพติดให้โทษ พ.ศ. 2522 (ยาเสพติดให้โทษประเภท 2 และ 3)</t>
        </is>
      </c>
      <c r="F212" s="88" t="inlineStr">
        <is>
          <t>พ.ร.บ. วัตถุที่ออกฤทธิ์ต่อจิตและประสาท พ.ศ. 2559 (ประเภท 2 และ 4)</t>
        </is>
      </c>
      <c r="G212" s="88" t="inlineStr">
        <is>
          <t>พ.ร.บ. วิชาชีพเภสัชกรรม พ.ศ. 2537 และข้อบังคับจรรยาบรรณวิชาชีพ</t>
        </is>
      </c>
      <c r="H212" s="88" t="inlineStr">
        <is>
          <t>พ.ร.บ. ผลิตภัณฑ์สมุนไพร พ.ศ. 2562</t>
        </is>
      </c>
      <c r="I212" s="100" t="n">
        <v>1</v>
      </c>
      <c r="J212" s="88"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2" s="100" t="n"/>
      <c r="L212" s="88" t="inlineStr">
        <is>
          <t>พ.ร.บ. ยา พ.ศ. 2510</t>
        </is>
      </c>
      <c r="M212" s="100" t="inlineStr">
        <is>
          <t>SAP</t>
        </is>
      </c>
      <c r="N212" s="88" t="inlineStr">
        <is>
          <t>ข้อ 10 (PLE_CC1_Key_Rx20_UBU.md)</t>
        </is>
      </c>
      <c r="O212" s="100" t="inlineStr">
        <is>
          <t>Mock</t>
        </is>
      </c>
      <c r="P212" s="100" t="inlineStr">
        <is>
          <t>Mock Rx20 UBU</t>
        </is>
      </c>
      <c r="Q212" s="100" t="n"/>
    </row>
    <row r="213" ht="13.2" customHeight="1" s="49">
      <c r="A213" s="100" t="n">
        <v>231</v>
      </c>
      <c r="B213" s="88" t="inlineStr">
        <is>
          <t>ไม่ถือว่าเป็นยาปลอมเนื่องจากตัวยายังครบถ้วน ซึ่งตาม พรบ.ยา 2510 ยาเสื่อมสภาพ หมายถึง - ยาที่สิ้นอายุตามที่แสดงในฉลาก - ยาที่แปรสภาพไปจนมีลักษณะเช่นเดียวกับยาปลอม กรณีศึกษาที่ 2 DM ผู้ป่วยหญิง อายุ 56 ปี น้ำหนัก 55 กิโลกรัม ส่วนสูง 150 เซนติเมตร FBS = 156 ถูกวินิจฉัยว่าเป็น โรคเบาหวาน ชนิดที่ 2 ไม่มีโรคประจำตัว ปฏิเสธประวัติแพ้ยา ….</t>
        </is>
      </c>
      <c r="C213" s="100" t="n"/>
      <c r="D213" s="88" t="inlineStr">
        <is>
          <t>พ.ร.บ. วิชาชีพเภสัชกรรม พ.ศ. 2537 และข้อบังคับจรรยาบรรณวิชาชีพ</t>
        </is>
      </c>
      <c r="E213" s="88" t="inlineStr">
        <is>
          <t>พ.ร.บ. ผลิตภัณฑ์สมุนไพร พ.ศ. 2562</t>
        </is>
      </c>
      <c r="F213" s="88" t="inlineStr">
        <is>
          <t>พ.ร.บ. เครื่องสำอาง พ.ศ. 2558</t>
        </is>
      </c>
      <c r="G213" s="88" t="inlineStr">
        <is>
          <t>พ.ร.บ. หลักประกันสุขภาพแห่งชาติ พ.ศ. 2545</t>
        </is>
      </c>
      <c r="H213" s="88" t="inlineStr">
        <is>
          <t>การปฏิบัติทางเภสัชกรรมชุมชน (Good Pharmacy Practice: GPP)</t>
        </is>
      </c>
      <c r="I213" s="100" t="n">
        <v>5</v>
      </c>
      <c r="J213" s="88" t="inlineStr">
        <is>
          <t>✅ คำตอบที่ถูกต้อง: ข้อ จ.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3" s="100" t="n"/>
      <c r="L213" s="88" t="inlineStr">
        <is>
          <t>พ.ร.บ. ยา พ.ศ. 2510</t>
        </is>
      </c>
      <c r="M213" s="100" t="inlineStr">
        <is>
          <t>SAP</t>
        </is>
      </c>
      <c r="N213" s="88" t="inlineStr">
        <is>
          <t>ข้อ 5 (PLE_CC1_Key_Rx20_UBU.md)</t>
        </is>
      </c>
      <c r="O213" s="100" t="inlineStr">
        <is>
          <t>Mock</t>
        </is>
      </c>
      <c r="P213" s="100" t="inlineStr">
        <is>
          <t>Mock Rx20 UBU</t>
        </is>
      </c>
      <c r="Q213" s="100" t="n"/>
    </row>
    <row r="214" ht="13.2" customHeight="1" s="49">
      <c r="A214" s="100" t="n">
        <v>232</v>
      </c>
      <c r="B214" s="88" t="inlineStr">
        <is>
          <t>ไม่ได้ เพราะขายได้เฉพาะในสถานพยาบาล Diazepam จัดเป็นวัตถุออกฤทธิ์ต่อจิตและประสาทประเภท 4 ตาม พรบ. วัตถุที่ออกฤทธิ์ต่อจิตและประสาท พ.ศ. ๒๕๕๙ มาตรา 20 ร้านยาที่มีใบอนุญาตขาย วจ 4 สามารถขาย วจ 4 ได้ แต่ต้องมีใบสั่งแพทย์์เพื่อให้สอดคล้องกับ มาตรา 51</t>
        </is>
      </c>
      <c r="C214" s="100" t="n"/>
      <c r="D214" s="88" t="inlineStr">
        <is>
          <t>พ.ร.บ. หลักประกันสุขภาพแห่งชาติ พ.ศ. 2545</t>
        </is>
      </c>
      <c r="E214" s="88" t="inlineStr">
        <is>
          <t>การปฏิบัติทางเภสัชกรรมชุมชน (Good Pharmacy Practice: GPP)</t>
        </is>
      </c>
      <c r="F214" s="88" t="inlineStr">
        <is>
          <t>บัญชียาหลักแห่งชาติ (National List of Essential Medicines: NLEM)</t>
        </is>
      </c>
      <c r="G214" s="88" t="inlineStr">
        <is>
          <t>เกณฑ์จริยธรรมว่าด้วยการส่งเสริมการขายยาของกระทรวงสาธารณสุข</t>
        </is>
      </c>
      <c r="H214" s="88" t="inlineStr">
        <is>
          <t>พ.ร.บ. ยา พ.ศ. 2510 (การจำหน่ายยาอันตรายและยาควบคุมพิเศษ)</t>
        </is>
      </c>
      <c r="I214" s="100" t="n">
        <v>4</v>
      </c>
      <c r="J214" s="88" t="inlineStr">
        <is>
          <t>✅ คำตอบที่ถูกต้อง: ข้อ ง. เกณฑ์จริยธรรมว่าด้วยการส่งเสริมการขายยาของกระทรวงสาธารณสุข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4" s="100" t="n"/>
      <c r="L214" s="88" t="inlineStr">
        <is>
          <t>พ.ร.บ. ยาเสพติดให้โทษ &amp; วัตถุออกฤทธิ์</t>
        </is>
      </c>
      <c r="M214" s="100" t="inlineStr">
        <is>
          <t>SAP</t>
        </is>
      </c>
      <c r="N214" s="88" t="inlineStr">
        <is>
          <t>ข้อ 5 (PLE_CC1_Key_Rx20_UBU.md)</t>
        </is>
      </c>
      <c r="O214" s="100" t="inlineStr">
        <is>
          <t>Mock</t>
        </is>
      </c>
      <c r="P214" s="100" t="inlineStr">
        <is>
          <t>Mock Rx20 UBU</t>
        </is>
      </c>
      <c r="Q214" s="100" t="n"/>
    </row>
    <row r="215" ht="13.2" customHeight="1" s="49">
      <c r="A215" s="100" t="n">
        <v>233</v>
      </c>
      <c r="B215" s="88" t="inlineStr">
        <is>
          <t>เปลี่ยน CCB เป็น ACEI ดังนั้นผู้ป่วยรายนี้จึงควรได้รับยาขับปัสสาวะที่ออกฤทธิ์ได้ดีขับน้ำได้เร็วจึงควรเลือก Furosemide ประกอบกับ HCTZ ในผู้ป่วยที่มีการทำงานของไต stage ท้าย ๆจะมีประสิทธิภาพไม่ดีเท่าทีควรจึงควรเลือกใช้</t>
        </is>
      </c>
      <c r="C215" s="100" t="n"/>
      <c r="D215" s="88" t="inlineStr">
        <is>
          <t>อาหารในข้อใดต่อไปนี้ที่เหมาะสมในผู้ป่วยรายนี้</t>
        </is>
      </c>
      <c r="E215" s="88" t="inlineStr">
        <is>
          <t>พ.ร.บ. ยา พ.ศ. 2510 (การจำหน่ายยาอันตรายและยาควบคุมพิเศษ)</t>
        </is>
      </c>
      <c r="F215" s="88" t="inlineStr">
        <is>
          <t>พ.ร.บ. ยาเสพติดให้โทษ พ.ศ. 2522 (ยาเสพติดให้โทษประเภท 2 และ 3)</t>
        </is>
      </c>
      <c r="G215" s="88" t="inlineStr">
        <is>
          <t>พ.ร.บ. วัตถุที่ออกฤทธิ์ต่อจิตและประสาท พ.ศ. 2559 (ประเภท 2 และ 4)</t>
        </is>
      </c>
      <c r="H215" s="88" t="inlineStr">
        <is>
          <t>พ.ร.บ. วิชาชีพเภสัชกรรม พ.ศ. 2537 และข้อบังคับจรรยาบรรณวิชาชีพ</t>
        </is>
      </c>
      <c r="I215" s="100" t="n">
        <v>4</v>
      </c>
      <c r="J215" s="88" t="inlineStr">
        <is>
          <t>✅ คำตอบที่ถูกต้อง: ข้อ ง.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(อาหารในข้อใดต่อไปนี้ที่เหมาะสมในผู้ป่วยรายนี้): อาหารในข้อใดต่อไปนี้ที่เหมาะสมในผู้ป่วยรายนี้ ไม่ตรงกับข้อบ่งใช้หรือกลไกการออกฤทธิ์ที่ถูกต้องตาม พ.ร.บ. ยา พ.ศ. 2510 / พ.ร.บ. วิชาชีพเภสัชกรรม พ.ศ. 2537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5" s="100" t="n"/>
      <c r="L215" s="88" t="inlineStr">
        <is>
          <t>พ.ร.บ. ยา พ.ศ. 2510</t>
        </is>
      </c>
      <c r="M215" s="100" t="inlineStr">
        <is>
          <t>SAP</t>
        </is>
      </c>
      <c r="N215" s="88" t="inlineStr">
        <is>
          <t>ข้อ 5 (PLE_CC1_Key_Rx20_UBU.md)</t>
        </is>
      </c>
      <c r="O215" s="100" t="inlineStr">
        <is>
          <t>Mock</t>
        </is>
      </c>
      <c r="P215" s="100" t="inlineStr">
        <is>
          <t>Mock Rx20 UBU</t>
        </is>
      </c>
      <c r="Q215" s="100" t="n"/>
    </row>
    <row r="216" ht="13.2" customHeight="1" s="49">
      <c r="A216" s="100" t="n">
        <v>234</v>
      </c>
      <c r="B216" s="88" t="inlineStr">
        <is>
          <t>ฝ่าฝืน เพราะถือเป็นการโฆษณาที่กล่าวถึงโรคที่ห้ามโฆษณาตาม พรบ. ยา</t>
        </is>
      </c>
      <c r="C216" s="100" t="n"/>
      <c r="D216" s="88" t="inlineStr">
        <is>
          <t>พ.ร.บ. วัตถุที่ออกฤทธิ์ต่อจิตและประสาท พ.ศ. 2559 (ประเภท 2 และ 4)</t>
        </is>
      </c>
      <c r="E216" s="88" t="inlineStr">
        <is>
          <t>พ.ร.บ. วิชาชีพเภสัชกรรม พ.ศ. 2537 และข้อบังคับจรรยาบรรณวิชาชีพ</t>
        </is>
      </c>
      <c r="F216" s="88" t="inlineStr">
        <is>
          <t>พ.ร.บ. ผลิตภัณฑ์สมุนไพร พ.ศ. 2562</t>
        </is>
      </c>
      <c r="G216" s="88" t="inlineStr">
        <is>
          <t>พ.ร.บ. เครื่องสำอาง พ.ศ. 2558</t>
        </is>
      </c>
      <c r="H216" s="88" t="inlineStr">
        <is>
          <t>พ.ร.บ. หลักประกันสุขภาพแห่งชาติ พ.ศ. 2545</t>
        </is>
      </c>
      <c r="I216" s="100" t="n">
        <v>1</v>
      </c>
      <c r="J21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6" s="100" t="n"/>
      <c r="L216" s="88" t="inlineStr">
        <is>
          <t>พ.ร.บ. ยา พ.ศ. 2510</t>
        </is>
      </c>
      <c r="M216" s="100" t="inlineStr">
        <is>
          <t>SAP</t>
        </is>
      </c>
      <c r="N216" s="88" t="inlineStr">
        <is>
          <t>ข้อ 2 (PLE_CC1_Key_Rx20_UBU.md)</t>
        </is>
      </c>
      <c r="O216" s="100" t="inlineStr">
        <is>
          <t>Mock</t>
        </is>
      </c>
      <c r="P216" s="100" t="inlineStr">
        <is>
          <t>Mock Rx20 UBU</t>
        </is>
      </c>
      <c r="Q216" s="100" t="n"/>
    </row>
    <row r="217" ht="13.2" customHeight="1" s="49">
      <c r="A217" s="100" t="n">
        <v>235</v>
      </c>
      <c r="B217" s="88" t="inlineStr">
        <is>
          <t>Sodamint 1000 เม็ด จัดเป็นยาประเภทใดตามกฎหมาย</t>
        </is>
      </c>
      <c r="C217" s="100" t="n"/>
      <c r="D217" s="88" t="inlineStr">
        <is>
          <t>พ.ร.บ. เครื่องสำอาง พ.ศ. 2558</t>
        </is>
      </c>
      <c r="E217" s="88" t="inlineStr">
        <is>
          <t>พ.ร.บ. หลักประกันสุขภาพแห่งชาติ พ.ศ. 2545</t>
        </is>
      </c>
      <c r="F217" s="88" t="inlineStr">
        <is>
          <t>การปฏิบัติทางเภสัชกรรมชุมชน (Good Pharmacy Practice: GPP)</t>
        </is>
      </c>
      <c r="G217" s="88" t="inlineStr">
        <is>
          <t>บัญชียาหลักแห่งชาติ (National List of Essential Medicines: NLEM)</t>
        </is>
      </c>
      <c r="H217" s="88" t="inlineStr">
        <is>
          <t>เกณฑ์จริยธรรมว่าด้วยการส่งเสริมการขายยาของกระทรวงสาธารณสุข</t>
        </is>
      </c>
      <c r="I217" s="100" t="n">
        <v>1</v>
      </c>
      <c r="J21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7" s="100" t="n"/>
      <c r="L217" s="88" t="inlineStr">
        <is>
          <t>พ.ร.บ. ยา พ.ศ. 2510</t>
        </is>
      </c>
      <c r="M217" s="100" t="inlineStr">
        <is>
          <t>SAP</t>
        </is>
      </c>
      <c r="N217" s="88" t="inlineStr">
        <is>
          <t>ข้อ 9 (PLE_CC1_Key_Rx20_UBU.md)</t>
        </is>
      </c>
      <c r="O217" s="100" t="inlineStr">
        <is>
          <t>Mock</t>
        </is>
      </c>
      <c r="P217" s="100" t="inlineStr">
        <is>
          <t>Mock Rx20 UBU</t>
        </is>
      </c>
      <c r="Q217" s="100" t="n"/>
    </row>
    <row r="218" ht="13.2" customHeight="1" s="49">
      <c r="A218" s="100" t="n">
        <v>236</v>
      </c>
      <c r="B218" s="88" t="inlineStr">
        <is>
          <t>D-10-W 175 ml และ D-10-NSS 175 ml ปรับปริมาตรให้ครบ 500 ml ตอบ 2. D-10-W 125 ml และ D-10-NSS 125 ml ปรับปริมาตรให้ครบ 500 ml ใช้สูตร C1V1=C2V2 เริ่มคิดปริมาตร NSS ที่ต้องใช้ก่อน (NSS/4) = (NSS)(V) V = 500/4 = 125 ml &gt;&gt;&gt;&gt; ใช้ D-10-NSS 125 ml (D5%) = (D10%) + (D10%)(V) V = (500x5) – (10x125) = 125 ml &gt;&gt;&gt;&gt; ใช้ D-10-W 125 ml 10.ข้อใดไม่ใช่ความผิดตามกฎหมายการโฆษณายาดังต่อไปนี้ “ยาลูกกลอน A มีสรรพคุณต้านมะเร็ง ซึ่งได้รับการรับรองมาจากสถาบันมะเร็งแห่งชาติ”</t>
        </is>
      </c>
      <c r="C218" s="100" t="n"/>
      <c r="D218" s="88" t="inlineStr">
        <is>
          <t>บัญชียาหลักแห่งชาติ (National List of Essential Medicines: NLEM)</t>
        </is>
      </c>
      <c r="E218" s="88" t="inlineStr">
        <is>
          <t>เกณฑ์จริยธรรมว่าด้วยการส่งเสริมการขายยาของกระทรวงสาธารณสุข</t>
        </is>
      </c>
      <c r="F218" s="88" t="inlineStr">
        <is>
          <t>พ.ร.บ. ยา พ.ศ. 2510 (การจำหน่ายยาอันตรายและยาควบคุมพิเศษ)</t>
        </is>
      </c>
      <c r="G218" s="88" t="inlineStr">
        <is>
          <t>พ.ร.บ. ยาเสพติดให้โทษ พ.ศ. 2522 (ยาเสพติดให้โทษประเภท 2 และ 3)</t>
        </is>
      </c>
      <c r="H218" s="88" t="inlineStr">
        <is>
          <t>พ.ร.บ. วัตถุที่ออกฤทธิ์ต่อจิตและประสาท พ.ศ. 2559 (ประเภท 2 และ 4)</t>
        </is>
      </c>
      <c r="I218" s="100" t="n">
        <v>1</v>
      </c>
      <c r="J218" s="88"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8" s="100" t="n"/>
      <c r="L218" s="88" t="inlineStr">
        <is>
          <t>พ.ร.บ. ยา พ.ศ. 2510</t>
        </is>
      </c>
      <c r="M218" s="100" t="inlineStr">
        <is>
          <t>SAP</t>
        </is>
      </c>
      <c r="N218" s="88" t="inlineStr">
        <is>
          <t>ข้อ 5 (PLE_CC1_Key_Rx20_UBU.md)</t>
        </is>
      </c>
      <c r="O218" s="100" t="inlineStr">
        <is>
          <t>Mock</t>
        </is>
      </c>
      <c r="P218" s="100" t="inlineStr">
        <is>
          <t>Mock Rx20 UBU</t>
        </is>
      </c>
      <c r="Q218" s="100" t="n"/>
    </row>
    <row r="219" ht="13.2" customHeight="1" s="49">
      <c r="A219" s="100" t="n">
        <v>237</v>
      </c>
      <c r="B219" s="88" t="inlineStr">
        <is>
          <t>เพิ่มการขับออกทางไต ตอบ 1. เพิ่ม metabolism ที่ตับ เนื่องจากRifampin เป็น enzyme inducer หลายชนิด ซึ่งยา rifampin ทำให้ประสิทธิภาพการคุมกำเนิดลดลง จึงอาจส่งผลต่อประจำเดือนได้</t>
        </is>
      </c>
      <c r="C219" s="100" t="n"/>
      <c r="D219" s="88" t="inlineStr">
        <is>
          <t>หากผู้ป่วยเริ่มใช้ยาไปแล้ว 2 สัปดาห์ (สูตร IRZE) เกิดอาการผื่นแดง ลอก ทั่วร่างกาย มีไข้ ควรจะจัดการอย่างไร</t>
        </is>
      </c>
      <c r="E219" s="88" t="inlineStr">
        <is>
          <t>พ.ร.บ. วัตถุที่ออกฤทธิ์ต่อจิตและประสาท พ.ศ. 2559 (ประเภท 2 และ 4)</t>
        </is>
      </c>
      <c r="F219" s="88" t="inlineStr">
        <is>
          <t>พ.ร.บ. วิชาชีพเภสัชกรรม พ.ศ. 2537 และข้อบังคับจรรยาบรรณวิชาชีพ</t>
        </is>
      </c>
      <c r="G219" s="88" t="inlineStr">
        <is>
          <t>พ.ร.บ. ผลิตภัณฑ์สมุนไพร พ.ศ. 2562</t>
        </is>
      </c>
      <c r="H219" s="88" t="inlineStr">
        <is>
          <t>พ.ร.บ. เครื่องสำอาง พ.ศ. 2558</t>
        </is>
      </c>
      <c r="I219" s="100" t="n">
        <v>1</v>
      </c>
      <c r="J219" s="88" t="inlineStr">
        <is>
          <t>✅ คำตอบที่ถูกต้อง: ข้อ ก. หากผู้ป่วยเริ่มใช้ยาไปแล้ว 2 สัปดาห์ (สูตร IRZE) เกิดอาการผื่นแดง ลอก ทั่วร่างกาย มีไข้ ควรจะจัดการอย่างไร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หากผู้ป่วยเริ่มใช้ยาไปแล้ว 2 สัปดาห์ (สูตร IRZE) เกิดอาการผื่นแดง ลอก ทั่วร่างกาย มีไข้ ควรจะจัดการอย่างไร 💡 คำอธิบายและข้อกำหนดทางกฎหมาย:
💡 คำอธิบายและข้อกำหนดทางกฎหมาย:
การเลือก หากผู้ป่วยเริ่มใช้ยาไปแล้ว 2 สัปดาห์ (สูตร IRZE) เกิดอาการผื่นแดง ลอก ทั่วร่างกาย มีไข้ ควรจะจัดการอย่างไร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9" s="100" t="n"/>
      <c r="L219" s="88" t="inlineStr">
        <is>
          <t>พ.ร.บ. ยา พ.ศ. 2510</t>
        </is>
      </c>
      <c r="M219" s="100" t="inlineStr">
        <is>
          <t>SAP</t>
        </is>
      </c>
      <c r="N219" s="88" t="inlineStr">
        <is>
          <t>ข้อ 5 (PLE_CC1_Key_Rx20_UBU.md)</t>
        </is>
      </c>
      <c r="O219" s="100" t="inlineStr">
        <is>
          <t>Mock</t>
        </is>
      </c>
      <c r="P219" s="100" t="inlineStr">
        <is>
          <t>Mock Rx20 UBU</t>
        </is>
      </c>
      <c r="Q219" s="100" t="n"/>
    </row>
    <row r="220" ht="13.2" customHeight="1" s="49">
      <c r="A220" s="100" t="n">
        <v>238</v>
      </c>
      <c r="B220" s="88" t="inlineStr">
        <is>
          <t>ยาหยอดตา Sulfacetamide eye drops 10% แต่เมื่อนำไปตรวจสอบ พบว่ามีตัวยาเพียง 5% ยาดังกล่าวจัดเป็นยาใดตามกฎหมาย</t>
        </is>
      </c>
      <c r="C220" s="100" t="n"/>
      <c r="D220" s="88" t="inlineStr">
        <is>
          <t>ยาปลอม</t>
        </is>
      </c>
      <c r="E220" s="88" t="inlineStr">
        <is>
          <t>ยาไม่ได้มาตรฐาน</t>
        </is>
      </c>
      <c r="F220" s="88" t="inlineStr">
        <is>
          <t>ยาผิดมาตรฐาน</t>
        </is>
      </c>
      <c r="G220" s="88" t="inlineStr">
        <is>
          <t>ยาเสื่อมคุณภาพ</t>
        </is>
      </c>
      <c r="H220" s="88" t="inlineStr">
        <is>
          <t>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t>
        </is>
      </c>
      <c r="I220" s="100" t="n">
        <v>1</v>
      </c>
      <c r="J220" s="88"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การเลือก ยาปลอม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(ยาไม่ได้มาตรฐาน): ยาไม่ได้มาตรฐาน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0" s="100" t="n"/>
      <c r="L220" s="88" t="inlineStr">
        <is>
          <t>พ.ร.บ. ยา พ.ศ. 2510</t>
        </is>
      </c>
      <c r="M220" s="100" t="inlineStr">
        <is>
          <t>SAP</t>
        </is>
      </c>
      <c r="N220" s="88" t="inlineStr">
        <is>
          <t>ข้อ 8 (PLE_CC1_Key_Rx20_UBU.md)</t>
        </is>
      </c>
      <c r="O220" s="100" t="inlineStr">
        <is>
          <t>Mock</t>
        </is>
      </c>
      <c r="P220" s="100" t="inlineStr">
        <is>
          <t>Mock Rx20 UBU</t>
        </is>
      </c>
      <c r="Q220" s="100" t="n"/>
    </row>
    <row r="221" ht="13.2" customHeight="1" s="49">
      <c r="A221" s="100" t="n">
        <v>239</v>
      </c>
      <c r="B221" s="88" t="inlineStr">
        <is>
          <t>ยา aspirin ขนาด 300 mg บรรจุ 10 เม็ด บรรเทาอาการปวดข้อบวม ในผู้ป่วยโรคข้อ มีฉลากบอกครบถ้วน จัดเป็นยาใดตามกฎหมาย PEG sc MC ไ` ละสายในก→ _ CAนก</t>
        </is>
      </c>
      <c r="C221" s="100" t="n"/>
      <c r="D221" s="88" t="inlineStr">
        <is>
          <t>การปฏิบัติทางเภสัชกรรมชุมชน (Good Pharmacy Practice: GPP)</t>
        </is>
      </c>
      <c r="E221" s="88" t="inlineStr">
        <is>
          <t>บัญชียาหลักแห่งชาติ (National List of Essential Medicines: NLEM)</t>
        </is>
      </c>
      <c r="F221" s="88" t="inlineStr">
        <is>
          <t>เกณฑ์จริยธรรมว่าด้วยการส่งเสริมการขายยาของกระทรวงสาธารณสุข</t>
        </is>
      </c>
      <c r="G221" s="88" t="inlineStr">
        <is>
          <t>พ.ร.บ. ยา พ.ศ. 2510 (การจำหน่ายยาอันตรายและยาควบคุมพิเศษ)</t>
        </is>
      </c>
      <c r="H221" s="88" t="inlineStr">
        <is>
          <t>พ.ร.บ. ยาเสพติดให้โทษ พ.ศ. 2522 (ยาเสพติดให้โทษประเภท 2 และ 3)</t>
        </is>
      </c>
      <c r="I221" s="100" t="n">
        <v>1</v>
      </c>
      <c r="J221" s="88"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1" s="100" t="n"/>
      <c r="L221" s="88" t="inlineStr">
        <is>
          <t>พ.ร.บ. ยา พ.ศ. 2510</t>
        </is>
      </c>
      <c r="M221" s="100" t="inlineStr">
        <is>
          <t>SAP</t>
        </is>
      </c>
      <c r="N221" s="88" t="inlineStr">
        <is>
          <t>ข้อ 29 (PLE_CC1_Key_Rx20_UBU.md)</t>
        </is>
      </c>
      <c r="O221" s="100" t="inlineStr">
        <is>
          <t>Mock</t>
        </is>
      </c>
      <c r="P221" s="100" t="inlineStr">
        <is>
          <t>Mock Rx20 UBU</t>
        </is>
      </c>
      <c r="Q221" s="100" t="n"/>
    </row>
    <row r="222" ht="13.2" customHeight="1" s="49">
      <c r="A222" s="100" t="n">
        <v>240</v>
      </c>
      <c r="B222" s="88" t="inlineStr">
        <is>
          <t>องค์กรใดในประเทศไทยที่ทำหน้าที่ควบคุมค่าใช้จ่ายด้านยาของผู้ใช้สิทธิบัตรทองในหลักประกันสุขภาพแห่งชา ติ</t>
        </is>
      </c>
      <c r="C222" s="100" t="n"/>
      <c r="D222" s="88" t="inlineStr">
        <is>
          <t>พ.ร.บ. ยา พ.ศ. 2510 (การจำหน่ายยาอันตรายและยาควบคุมพิเศษ)</t>
        </is>
      </c>
      <c r="E222" s="88" t="inlineStr">
        <is>
          <t>พ.ร.บ. ยาเสพติดให้โทษ พ.ศ. 2522 (ยาเสพติดให้โทษประเภท 2 และ 3)</t>
        </is>
      </c>
      <c r="F222" s="88" t="inlineStr">
        <is>
          <t>พ.ร.บ. วัตถุที่ออกฤทธิ์ต่อจิตและประสาท พ.ศ. 2559 (ประเภท 2 และ 4)</t>
        </is>
      </c>
      <c r="G222" s="88" t="inlineStr">
        <is>
          <t>พ.ร.บ. วิชาชีพเภสัชกรรม พ.ศ. 2537 และข้อบังคับจรรยาบรรณวิชาชีพ</t>
        </is>
      </c>
      <c r="H222" s="88" t="inlineStr">
        <is>
          <t>พ.ร.บ. ผลิตภัณฑ์สมุนไพร พ.ศ. 2562</t>
        </is>
      </c>
      <c r="I222" s="100" t="n">
        <v>1</v>
      </c>
      <c r="J222" s="88"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2" s="100" t="n"/>
      <c r="L222" s="88" t="inlineStr">
        <is>
          <t>พ.ร.บ. ยา พ.ศ. 2510</t>
        </is>
      </c>
      <c r="M222" s="100" t="inlineStr">
        <is>
          <t>SAP</t>
        </is>
      </c>
      <c r="N222" s="88" t="inlineStr">
        <is>
          <t>ข้อ 37 (PLE_CC1_Key_Rx20_UBU.md)</t>
        </is>
      </c>
      <c r="O222" s="100" t="inlineStr">
        <is>
          <t>Mock</t>
        </is>
      </c>
      <c r="P222" s="100" t="inlineStr">
        <is>
          <t>Mock Rx20 UBU</t>
        </is>
      </c>
      <c r="Q222" s="100" t="n"/>
    </row>
    <row r="223" ht="13.2" customHeight="1" s="49">
      <c r="A223" s="100" t="n">
        <v>241</v>
      </c>
      <c r="B223" s="88" t="inlineStr">
        <is>
          <t>สำนักงานประกันสังคม (สปส.)</t>
        </is>
      </c>
      <c r="C223" s="100" t="n"/>
      <c r="D223" s="88" t="inlineStr">
        <is>
          <t>พ.ร.บ. วิชาชีพเภสัชกรรม พ.ศ. 2537 และข้อบังคับจรรยาบรรณวิชาชีพ</t>
        </is>
      </c>
      <c r="E223" s="88" t="inlineStr">
        <is>
          <t>พ.ร.บ. ผลิตภัณฑ์สมุนไพร พ.ศ. 2562</t>
        </is>
      </c>
      <c r="F223" s="88" t="inlineStr">
        <is>
          <t>พ.ร.บ. เครื่องสำอาง พ.ศ. 2558</t>
        </is>
      </c>
      <c r="G223" s="88" t="inlineStr">
        <is>
          <t>พ.ร.บ. หลักประกันสุขภาพแห่งชาติ พ.ศ. 2545</t>
        </is>
      </c>
      <c r="H223" s="88" t="inlineStr">
        <is>
          <t>การปฏิบัติทางเภสัชกรรมชุมชน (Good Pharmacy Practice: GPP)</t>
        </is>
      </c>
      <c r="I223" s="100" t="n">
        <v>1</v>
      </c>
      <c r="J223" s="88"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3" s="100" t="n"/>
      <c r="L223" s="88" t="inlineStr">
        <is>
          <t>พ.ร.บ. ยา พ.ศ. 2510</t>
        </is>
      </c>
      <c r="M223" s="100" t="inlineStr">
        <is>
          <t>SAP</t>
        </is>
      </c>
      <c r="N223" s="88" t="inlineStr">
        <is>
          <t>ข้อ 2 (PLE_CC1_Key_Rx20_UBU.md)</t>
        </is>
      </c>
      <c r="O223" s="100" t="inlineStr">
        <is>
          <t>Mock</t>
        </is>
      </c>
      <c r="P223" s="100" t="inlineStr">
        <is>
          <t>Mock Rx20 UBU</t>
        </is>
      </c>
      <c r="Q223" s="100" t="n"/>
    </row>
    <row r="224" ht="13.2" customHeight="1" s="49">
      <c r="A224" s="100" t="n">
        <v>242</v>
      </c>
      <c r="B224" s="88" t="inlineStr">
        <is>
          <t>สำนักงานหลักประกันสุขภาพแห่งชาติ (สปสช.)</t>
        </is>
      </c>
      <c r="C224" s="100" t="n"/>
      <c r="D224" s="88" t="inlineStr">
        <is>
          <t>พ.ร.บ. หลักประกันสุขภาพแห่งชาติ พ.ศ. 2545</t>
        </is>
      </c>
      <c r="E224" s="88" t="inlineStr">
        <is>
          <t>การปฏิบัติทางเภสัชกรรมชุมชน (Good Pharmacy Practice: GPP)</t>
        </is>
      </c>
      <c r="F224" s="88" t="inlineStr">
        <is>
          <t>บัญชียาหลักแห่งชาติ (National List of Essential Medicines: NLEM)</t>
        </is>
      </c>
      <c r="G224" s="88" t="inlineStr">
        <is>
          <t>เกณฑ์จริยธรรมว่าด้วยการส่งเสริมการขายยาของกระทรวงสาธารณสุข</t>
        </is>
      </c>
      <c r="H224" s="88" t="inlineStr">
        <is>
          <t>พ.ร.บ. ยา พ.ศ. 2510 (การจำหน่ายยาอันตรายและยาควบคุมพิเศษ)</t>
        </is>
      </c>
      <c r="I224" s="100" t="n">
        <v>1</v>
      </c>
      <c r="J224" s="88"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4" s="100" t="n"/>
      <c r="L224" s="88" t="inlineStr">
        <is>
          <t>พ.ร.บ. ยา พ.ศ. 2510</t>
        </is>
      </c>
      <c r="M224" s="100" t="inlineStr">
        <is>
          <t>SAP</t>
        </is>
      </c>
      <c r="N224" s="88" t="inlineStr">
        <is>
          <t>ข้อ 3 (PLE_CC1_Key_Rx20_UBU.md)</t>
        </is>
      </c>
      <c r="O224" s="100" t="inlineStr">
        <is>
          <t>Mock</t>
        </is>
      </c>
      <c r="P224" s="100" t="inlineStr">
        <is>
          <t>Mock Rx20 UBU</t>
        </is>
      </c>
      <c r="Q224" s="100" t="n"/>
    </row>
    <row r="225" ht="13.2" customHeight="1" s="49">
      <c r="A225" s="100" t="n">
        <v>243</v>
      </c>
      <c r="B225" s="88" t="inlineStr">
        <is>
          <t>ผู้ป่วยใช้สิทธิประกันสุขภาพถ้วนหน้า สามารถได้รับการบริการอย่างไรในการรักษาโรคเอดส์ และโรคติดเชื้อฉวยโอกาสอย่างไร</t>
        </is>
      </c>
      <c r="C225" s="100" t="n"/>
      <c r="D225" s="88" t="inlineStr">
        <is>
          <t>เกณฑ์จริยธรรมว่าด้วยการส่งเสริมการขายยาของกระทรวงสาธารณสุข</t>
        </is>
      </c>
      <c r="E225" s="88" t="inlineStr">
        <is>
          <t>พ.ร.บ. ยา พ.ศ. 2510 (การจำหน่ายยาอันตรายและยาควบคุมพิเศษ)</t>
        </is>
      </c>
      <c r="F225" s="88" t="inlineStr">
        <is>
          <t>พ.ร.บ. ยาเสพติดให้โทษ พ.ศ. 2522 (ยาเสพติดให้โทษประเภท 2 และ 3)</t>
        </is>
      </c>
      <c r="G225" s="88" t="inlineStr">
        <is>
          <t>พ.ร.บ. วัตถุที่ออกฤทธิ์ต่อจิตและประสาท พ.ศ. 2559 (ประเภท 2 และ 4)</t>
        </is>
      </c>
      <c r="H225" s="88" t="inlineStr">
        <is>
          <t>พ.ร.บ. วิชาชีพเภสัชกรรม พ.ศ. 2537 และข้อบังคับจรรยาบรรณวิชาชีพ</t>
        </is>
      </c>
      <c r="I225" s="100" t="n">
        <v>1</v>
      </c>
      <c r="J225" s="88"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5" s="100" t="n"/>
      <c r="L225" s="88" t="inlineStr">
        <is>
          <t>พ.ร.บ. ยา พ.ศ. 2510</t>
        </is>
      </c>
      <c r="M225" s="100" t="inlineStr">
        <is>
          <t>SAP</t>
        </is>
      </c>
      <c r="N225" s="88" t="inlineStr">
        <is>
          <t>ข้อ 52 (PLE_CC1_Key_Rx20_UBU.md)</t>
        </is>
      </c>
      <c r="O225" s="100" t="inlineStr">
        <is>
          <t>Mock</t>
        </is>
      </c>
      <c r="P225" s="100" t="inlineStr">
        <is>
          <t>Mock Rx20 UBU</t>
        </is>
      </c>
      <c r="Q225" s="100" t="n"/>
    </row>
    <row r="226" ht="13.2" customHeight="1" s="49">
      <c r="A226" s="100" t="n">
        <v>244</v>
      </c>
      <c r="B226" s="88" t="inlineStr">
        <is>
          <t>เภสัชกรสุอาภา สายสะอาด จบจาก</t>
        </is>
      </c>
      <c r="C226" s="100" t="n"/>
      <c r="D226" s="88" t="inlineStr">
        <is>
          <t>พ.ร.บ. วัตถุที่ออกฤทธิ์ต่อจิตและประสาท พ.ศ. 2559 (ประเภท 2 และ 4)</t>
        </is>
      </c>
      <c r="E226" s="88" t="inlineStr">
        <is>
          <t>พ.ร.บ. วิชาชีพเภสัชกรรม พ.ศ. 2537 และข้อบังคับจรรยาบรรณวิชาชีพ</t>
        </is>
      </c>
      <c r="F226" s="88" t="inlineStr">
        <is>
          <t>พ.ร.บ. ผลิตภัณฑ์สมุนไพร พ.ศ. 2562</t>
        </is>
      </c>
      <c r="G226" s="88" t="inlineStr">
        <is>
          <t>พ.ร.บ. เครื่องสำอาง พ.ศ. 2558</t>
        </is>
      </c>
      <c r="H226" s="88" t="inlineStr">
        <is>
          <t>พ.ร.บ. หลักประกันสุขภาพแห่งชาติ พ.ศ. 2545</t>
        </is>
      </c>
      <c r="I226" s="100" t="n">
        <v>1</v>
      </c>
      <c r="J22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6" s="100" t="n"/>
      <c r="L226" s="88" t="inlineStr">
        <is>
          <t>พ.ร.บ. ยา พ.ศ. 2510</t>
        </is>
      </c>
      <c r="M226" s="100" t="inlineStr">
        <is>
          <t>SAP</t>
        </is>
      </c>
      <c r="N226" s="88" t="inlineStr">
        <is>
          <t>ข้อ 62 (PLE_CC1_Key_Rx20_UBU.md)</t>
        </is>
      </c>
      <c r="O226" s="100" t="inlineStr">
        <is>
          <t>Mock</t>
        </is>
      </c>
      <c r="P226" s="100" t="inlineStr">
        <is>
          <t>Mock Rx20 UBU</t>
        </is>
      </c>
      <c r="Q226" s="100" t="n"/>
    </row>
    <row r="227" ht="13.2" customHeight="1" s="49">
      <c r="A227" s="100" t="n">
        <v>245</v>
      </c>
      <c r="B227" s="88" t="inlineStr">
        <is>
          <t>ยา Pioglitazone เป็นยาประเภทใดตามกฎหมาย</t>
        </is>
      </c>
      <c r="C227" s="100" t="n"/>
      <c r="D227" s="88" t="inlineStr">
        <is>
          <t>พ.ร.บ. เครื่องสำอาง พ.ศ. 2558</t>
        </is>
      </c>
      <c r="E227" s="88" t="inlineStr">
        <is>
          <t>พ.ร.บ. หลักประกันสุขภาพแห่งชาติ พ.ศ. 2545</t>
        </is>
      </c>
      <c r="F227" s="88" t="inlineStr">
        <is>
          <t>การปฏิบัติทางเภสัชกรรมชุมชน (Good Pharmacy Practice: GPP)</t>
        </is>
      </c>
      <c r="G227" s="88" t="inlineStr">
        <is>
          <t>บัญชียาหลักแห่งชาติ (National List of Essential Medicines: NLEM)</t>
        </is>
      </c>
      <c r="H227" s="88" t="inlineStr">
        <is>
          <t>เกณฑ์จริยธรรมว่าด้วยการส่งเสริมการขายยาของกระทรวงสาธารณสุข</t>
        </is>
      </c>
      <c r="I227" s="100" t="n">
        <v>1</v>
      </c>
      <c r="J22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7" s="100" t="n"/>
      <c r="L227" s="88" t="inlineStr">
        <is>
          <t>พ.ร.บ. ยา พ.ศ. 2510</t>
        </is>
      </c>
      <c r="M227" s="100" t="inlineStr">
        <is>
          <t>SAP</t>
        </is>
      </c>
      <c r="N227" s="88" t="inlineStr">
        <is>
          <t>ข้อ 69 (PLE_CC1_Key_Rx20_UBU.md)</t>
        </is>
      </c>
      <c r="O227" s="100" t="inlineStr">
        <is>
          <t>Mock</t>
        </is>
      </c>
      <c r="P227" s="100" t="inlineStr">
        <is>
          <t>Mock Rx20 UBU</t>
        </is>
      </c>
      <c r="Q227" s="100" t="n"/>
    </row>
    <row r="228" ht="13.2" customHeight="1" s="49">
      <c r="A228" s="100" t="n">
        <v>246</v>
      </c>
      <c r="B228" s="88" t="inlineStr">
        <is>
          <t>หากเภสัชกรตัดสินใจจ่ายยา Misoprostal ให้แก่ผู้หญิงที่ตั้งครรภ์ไม่พึงประสงค์จะผิดจรรยาบรรณวิชาชีพข้อใด</t>
        </is>
      </c>
      <c r="C228" s="100" t="n"/>
      <c r="D228" s="88" t="inlineStr">
        <is>
          <t>บัญชียาหลักแห่งชาติ (National List of Essential Medicines: NLEM)</t>
        </is>
      </c>
      <c r="E228" s="88" t="inlineStr">
        <is>
          <t>เกณฑ์จริยธรรมว่าด้วยการส่งเสริมการขายยาของกระทรวงสาธารณสุข</t>
        </is>
      </c>
      <c r="F228" s="88" t="inlineStr">
        <is>
          <t>พ.ร.บ. ยา พ.ศ. 2510 (การจำหน่ายยาอันตรายและยาควบคุมพิเศษ)</t>
        </is>
      </c>
      <c r="G228" s="88" t="inlineStr">
        <is>
          <t>พ.ร.บ. ยาเสพติดให้โทษ พ.ศ. 2522 (ยาเสพติดให้โทษประเภท 2 และ 3)</t>
        </is>
      </c>
      <c r="H228" s="88" t="inlineStr">
        <is>
          <t>พ.ร.บ. วัตถุที่ออกฤทธิ์ต่อจิตและประสาท พ.ศ. 2559 (ประเภท 2 และ 4)</t>
        </is>
      </c>
      <c r="I228" s="100" t="n">
        <v>1</v>
      </c>
      <c r="J228" s="88"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8" s="100" t="n"/>
      <c r="L228" s="88" t="inlineStr">
        <is>
          <t>พ.ร.บ. วิชาชีพเภสัชกรรม 2537</t>
        </is>
      </c>
      <c r="M228" s="100" t="inlineStr">
        <is>
          <t>SAP</t>
        </is>
      </c>
      <c r="N228" s="88" t="inlineStr">
        <is>
          <t>ข้อ 85 (PLE_CC1_Key_Rx20_UBU.md)</t>
        </is>
      </c>
      <c r="O228" s="100" t="inlineStr">
        <is>
          <t>Mock</t>
        </is>
      </c>
      <c r="P228" s="100" t="inlineStr">
        <is>
          <t>Mock Rx20 UBU</t>
        </is>
      </c>
      <c r="Q228" s="100" t="n"/>
    </row>
    <row r="229" ht="13.2" customHeight="1" s="49">
      <c r="A229" s="100" t="n">
        <v>247</v>
      </c>
      <c r="B229" s="88" t="inlineStr">
        <is>
          <t>จรรยาบรรณวิชาชีพที่เกี่ยวข้องกับความปลอดภัยของผู้ป่วย</t>
        </is>
      </c>
      <c r="C229" s="100" t="n"/>
      <c r="D229" s="88" t="inlineStr">
        <is>
          <t>พ.ร.บ. ยาเสพติดให้โทษ พ.ศ. 2522 (ยาเสพติดให้โทษประเภท 2 และ 3)</t>
        </is>
      </c>
      <c r="E229" s="88" t="inlineStr">
        <is>
          <t>พ.ร.บ. วัตถุที่ออกฤทธิ์ต่อจิตและประสาท พ.ศ. 2559 (ประเภท 2 และ 4)</t>
        </is>
      </c>
      <c r="F229" s="88" t="inlineStr">
        <is>
          <t>พ.ร.บ. วิชาชีพเภสัชกรรม พ.ศ. 2537 และข้อบังคับจรรยาบรรณวิชาชีพ</t>
        </is>
      </c>
      <c r="G229" s="88" t="inlineStr">
        <is>
          <t>พ.ร.บ. ผลิตภัณฑ์สมุนไพร พ.ศ. 2562</t>
        </is>
      </c>
      <c r="H229" s="88" t="inlineStr">
        <is>
          <t>พ.ร.บ. เครื่องสำอาง พ.ศ. 2558</t>
        </is>
      </c>
      <c r="I229" s="100" t="n">
        <v>1</v>
      </c>
      <c r="J229" s="88"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9" s="100" t="n"/>
      <c r="L229" s="88" t="inlineStr">
        <is>
          <t>พ.ร.บ. วิชาชีพเภสัชกรรม 2537</t>
        </is>
      </c>
      <c r="M229" s="100" t="inlineStr">
        <is>
          <t>SAP</t>
        </is>
      </c>
      <c r="N229" s="88" t="inlineStr">
        <is>
          <t>ข้อ 4 (PLE_CC1_Key_Rx20_UBU.md)</t>
        </is>
      </c>
      <c r="O229" s="100" t="inlineStr">
        <is>
          <t>Mock</t>
        </is>
      </c>
      <c r="P229" s="100" t="inlineStr">
        <is>
          <t>Mock Rx20 UBU</t>
        </is>
      </c>
      <c r="Q229" s="100" t="n"/>
    </row>
    <row r="230" ht="13.2" customHeight="1" s="49">
      <c r="A230" s="100" t="n">
        <v>248</v>
      </c>
      <c r="B230" s="88" t="inlineStr">
        <is>
          <t>ว่าด้วยเรื่องเสื่อมเสียชื่อเสียง เกียรติยศ ศักดิ์ศรีของวิชาชีพเภสัชกรรม ตอบ 4. จรรยาบรรณวิชาชีพที่เกี่ยวข้องกับความปลอดภัยของผู้ป่วย ข้อสอบวัดความรู้ทางเภสัชศาสตร์เชิงบูรณาการ (MCQ) ครั้งที่1/2557 เพื่อขึ้นทะเบียนเป็นผู้ประกอบวิชาชีพเภสัชกรรม ประจำปี พ.ศ 2557 รอบที่ 1 สถานการณ)ที่ 1 ผู้ป่วยเด็กชาย อายุ 10 ป3 มาร$านยาพร$อมมารดา เพื่อขอซื้อยารักษาอาการนํ้ำร$อนลวกที่บริเวณนGองด$านซ$าย จากการซักประวัติพบวGา ผู้ป่วยมีประวัติแพ$ยากลุGม penicillins</t>
        </is>
      </c>
      <c r="C230" s="100" t="n"/>
      <c r="D230" s="88" t="inlineStr">
        <is>
          <t>พ.ร.บ. ผลิตภัณฑ์สมุนไพร พ.ศ. 2562</t>
        </is>
      </c>
      <c r="E230" s="88" t="inlineStr">
        <is>
          <t>พ.ร.บ. เครื่องสำอาง พ.ศ. 2558</t>
        </is>
      </c>
      <c r="F230" s="88" t="inlineStr">
        <is>
          <t>พ.ร.บ. หลักประกันสุขภาพแห่งชาติ พ.ศ. 2545</t>
        </is>
      </c>
      <c r="G230" s="88" t="inlineStr">
        <is>
          <t>การปฏิบัติทางเภสัชกรรมชุมชน (Good Pharmacy Practice: GPP)</t>
        </is>
      </c>
      <c r="H230" s="88" t="inlineStr">
        <is>
          <t>บัญชียาหลักแห่งชาติ (National List of Essential Medicines: NLEM)</t>
        </is>
      </c>
      <c r="I230" s="100" t="n">
        <v>1</v>
      </c>
      <c r="J230" s="88"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0" s="100" t="n"/>
      <c r="L230" s="88" t="inlineStr">
        <is>
          <t>พ.ร.บ. วิชาชีพเภสัชกรรม 2537</t>
        </is>
      </c>
      <c r="M230" s="100" t="inlineStr">
        <is>
          <t>SAP</t>
        </is>
      </c>
      <c r="N230" s="88" t="inlineStr">
        <is>
          <t>ข้อ 5 (PLE_CC1_Key_Rx20_UBU.md)</t>
        </is>
      </c>
      <c r="O230" s="100" t="inlineStr">
        <is>
          <t>Mock</t>
        </is>
      </c>
      <c r="P230" s="100" t="inlineStr">
        <is>
          <t>Mock Rx20 UBU</t>
        </is>
      </c>
      <c r="Q230" s="100" t="n"/>
    </row>
    <row r="231" ht="13.2" customHeight="1" s="49">
      <c r="A231" s="100" t="n">
        <v>249</v>
      </c>
      <c r="B231" s="88" t="inlineStr">
        <is>
          <t>ยาลดไขมัน 2 ชนิด มีประสิทธิภาพในการลดไขมันเทGาเทียมกัน แตGมีราคาแตกตGางกัน การศึกษาทางเศรษฐศาสตร_ ในข$อใดจะเปญนเครื่องมือในการชGวยตัดสินความคุ$มคGาในการเลือกใช$ยาเพื่อลดไขมัน</t>
        </is>
      </c>
      <c r="C231" s="100" t="n"/>
      <c r="D231" s="88" t="inlineStr">
        <is>
          <t>Cost description</t>
        </is>
      </c>
      <c r="E231" s="88" t="inlineStr">
        <is>
          <t>Cost minimization analysis</t>
        </is>
      </c>
      <c r="F231" s="88" t="inlineStr">
        <is>
          <t>Cost beneﬁt analysis</t>
        </is>
      </c>
      <c r="G231" s="88" t="inlineStr">
        <is>
          <t>Cost utility analysis</t>
        </is>
      </c>
      <c r="H231" s="88" t="inlineStr">
        <is>
          <t>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t>
        </is>
      </c>
      <c r="I231" s="100" t="n">
        <v>2</v>
      </c>
      <c r="J231" s="88" t="inlineStr">
        <is>
          <t>✅ คำตอบที่ถูกต้อง: ข้อ ข. Cost minimization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minimization analysis 💡 คำอธิบายและข้อกำหนดทางกฎหมาย:
💡 คำอธิบายและข้อกำหนดทางกฎหมาย:
การเลือก Cost minimization analysis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(Cost description): Cost description ไม่ตรงกับข้อบ่งใช้หรือกลไกการออกฤทธิ์ที่ถูกต้องตาม พ.ร.บ. ยา พ.ศ. 2510 / พ.ร.บ. วิชาชีพเภสัชกรรม พ.ศ. 2537
• ข้อ ค. (Cost beneﬁt analysis): Cost beneﬁt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1" s="100" t="n"/>
      <c r="L231" s="88" t="inlineStr">
        <is>
          <t>พ.ร.บ. ยา พ.ศ. 2510</t>
        </is>
      </c>
      <c r="M231" s="100" t="inlineStr">
        <is>
          <t>SAP</t>
        </is>
      </c>
      <c r="N231" s="88" t="inlineStr">
        <is>
          <t>ข้อ 34 (PLE_CC1_Key_Rx20_UBU.md)</t>
        </is>
      </c>
      <c r="O231" s="100" t="inlineStr">
        <is>
          <t>Mock</t>
        </is>
      </c>
      <c r="P231" s="100" t="inlineStr">
        <is>
          <t>Mock Rx20 UBU</t>
        </is>
      </c>
      <c r="Q231" s="100" t="n"/>
    </row>
    <row r="232" ht="13.2" customHeight="1" s="49">
      <c r="A232" s="100" t="n">
        <v>250</v>
      </c>
      <c r="B232" s="88" t="inlineStr">
        <is>
          <t>หลังจากผู้ป่วยรับประทานยาไประยะหนึ่ง เริ่มมีอาการปวดเต$านม ตึงคัดเต$านม คลื่นไส$อาเจียน เกิดจากสาเหตุใด และแก$ไขได$อยGางไร (1) เกิดจากยา Estradiol valerate แก$ไขโดยการเปลี่ยนยาเปญน tibolone (2) เกิดจากยา Norethisterone acetate แก$ไขโดยการเปลี่ยนยาเปญน tibolone (3) เกิดจากยา Estradiol valerate แก$ไขโดยการเปลี่ยนยาเปญน Raloxifene (4) เกิดจากยา Norethisterone acetate แก$ไขโดยการเปลี่ยนยาเปญน Raloxifene (5) เกิดจากยา Estradiol valerate แก$ไขโดยการเปลี่ยนยาเปญน Conjugated estrogen (1) Tibolone เปญนสเตียรอยด_สังเคราะห_ (C-19 nortestosterone derivative) ซึ่งเมื่ถูกเมตาบอไลท_แล$วออกฤทธิ์ทั้งเอสโตรเจน โปรเจสโตเจนและแอนโดรเจน มีผลดีตGอการรักษาเรื่อง vasomortor symptoms ชGองคลอดแห$งและปนองกันการสลายของกระดูกได$ โดยเกิดเลือดออกผิดปกติน$อยกวGาการให$ฮอร_โมน อยGางไรก็ตามการศึกษายังพบวGา การใช$ tibolone อาจมีประสิทธิภาพน$อยกวGาการให$ฮอร_โมนรวม และการศึกษา LIBERATE study การใช$ tibolone เปญนเวลานานจะเพิ่มความเสี่ยงตGอการกลับเปญนซ้ำของมะเร็งเต$านมในผู$ที่เคยมีประวัติมะเร็งเต$านมที่ทำการรัก ษาด$วยการผGาตัดภายใน 5 ป3 พบวGามีอัตราการกลับเปญนซ้ำของมะเร็งเต$านม 15 ใน 1000 คนตGอป3 ในการศึกษา 3.1 ป3และมีการศึกษาที่พบวGาเพิ่มการเกิด stroke ในผู$ที่อายุมากกวGา 60 ป3 ในUS FDA ยังไมGได$รับรองการใช$ tibolone (3) Raloxifene: Selective Estrogen Receptor Modulator (SERM) indication: Osteoporosis prevention in postmenopausal females, มัก add on (5) Conjugated estrogen / Conjugated equine estrogens: contain a mixture of estrone sulfate, equilin sulfate, 17 alpha-dihydroequilin, 17 alpha- estradiol and 17 beta-dihydroequilin. ADR: breast tendernes(&lt;1%)</t>
        </is>
      </c>
      <c r="C232" s="100" t="n"/>
      <c r="D232" s="88" t="inlineStr">
        <is>
          <t>พ.ร.บ. ยา พ.ศ. 2510 (การจำหน่ายยาอันตรายและยาควบคุมพิเศษ)</t>
        </is>
      </c>
      <c r="E232" s="88" t="inlineStr">
        <is>
          <t>พ.ร.บ. ยาเสพติดให้โทษ พ.ศ. 2522 (ยาเสพติดให้โทษประเภท 2 และ 3)</t>
        </is>
      </c>
      <c r="F232" s="88" t="inlineStr">
        <is>
          <t>พ.ร.บ. วัตถุที่ออกฤทธิ์ต่อจิตและประสาท พ.ศ. 2559 (ประเภท 2 และ 4)</t>
        </is>
      </c>
      <c r="G232" s="88" t="inlineStr">
        <is>
          <t>พ.ร.บ. วิชาชีพเภสัชกรรม พ.ศ. 2537 และข้อบังคับจรรยาบรรณวิชาชีพ</t>
        </is>
      </c>
      <c r="H232" s="88" t="inlineStr">
        <is>
          <t>พ.ร.บ. ผลิตภัณฑ์สมุนไพร พ.ศ. 2562</t>
        </is>
      </c>
      <c r="I232" s="100" t="n">
        <v>1</v>
      </c>
      <c r="J232" s="88"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2" s="100" t="n"/>
      <c r="L232" s="88" t="inlineStr">
        <is>
          <t>พ.ร.บ. ยา พ.ศ. 2510</t>
        </is>
      </c>
      <c r="M232" s="100" t="inlineStr">
        <is>
          <t>SAP</t>
        </is>
      </c>
      <c r="N232" s="88" t="inlineStr">
        <is>
          <t>ข้อ 43 (PLE_CC1_Key_Rx20_UBU.md)</t>
        </is>
      </c>
      <c r="O232" s="100" t="inlineStr">
        <is>
          <t>Mock</t>
        </is>
      </c>
      <c r="P232" s="100" t="inlineStr">
        <is>
          <t>Mock Rx20 UBU</t>
        </is>
      </c>
      <c r="Q232" s="100" t="n"/>
    </row>
    <row r="233" ht="13.2" customHeight="1" s="49">
      <c r="A233" s="100" t="n">
        <v>251</v>
      </c>
      <c r="B233" s="88" t="inlineStr">
        <is>
          <t>Budesonide MDI และ Seretideห Accuhalerห จัดเปญนยาประเภทใดตามกฎหมายตามลำดับ (1) ยาควบคุมพิเศษ และ ยาอันตราย (2) ยาอันตราย และ ยาควบคุมพิเศษ (3) ยาควบคุมพิเศษซึ่งจำหนGายได$เฉพาะสถานพยาบาลที่รับผู้ป่วยค$างคืน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ป3 เนืองจากมีภาวะปวดท$อง ไมGมีอาเจียนเปญนเลือดสด ไมGมีภาวะถGายดำ ไมGมีไข$ จากการซักประวัติพบวGา ผู้ป่วยมีประวัติดื่มแอลกอฮอล_วันละ 1 แบน มานานประมาณ 20 ป3 โดยดื่มครั้งสุดท$ายเมื่อ 2 วันกGอนมาโรงพยาบาล แพทย์_วินิจฉัยวGาผู้ป่วยมีภาวะ alcoholic cirrhosis</t>
        </is>
      </c>
      <c r="C233" s="100" t="n"/>
      <c r="D233" s="88" t="inlineStr">
        <is>
          <t>พ.ร.บ. วิชาชีพเภสัชกรรม พ.ศ. 2537 และข้อบังคับจรรยาบรรณวิชาชีพ</t>
        </is>
      </c>
      <c r="E233" s="88" t="inlineStr">
        <is>
          <t>พ.ร.บ. ผลิตภัณฑ์สมุนไพร พ.ศ. 2562</t>
        </is>
      </c>
      <c r="F233" s="88" t="inlineStr">
        <is>
          <t>พ.ร.บ. เครื่องสำอาง พ.ศ. 2558</t>
        </is>
      </c>
      <c r="G233" s="88" t="inlineStr">
        <is>
          <t>พ.ร.บ. หลักประกันสุขภาพแห่งชาติ พ.ศ. 2545</t>
        </is>
      </c>
      <c r="H233" s="88" t="inlineStr">
        <is>
          <t>การปฏิบัติทางเภสัชกรรมชุมชน (Good Pharmacy Practice: GPP)</t>
        </is>
      </c>
      <c r="I233" s="100" t="n">
        <v>3</v>
      </c>
      <c r="J233" s="88" t="inlineStr">
        <is>
          <t>✅ คำตอบที่ถูกต้อง: ข้อ ค.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3" s="100" t="n"/>
      <c r="L233" s="88" t="inlineStr">
        <is>
          <t>พ.ร.บ. ยา พ.ศ. 2510</t>
        </is>
      </c>
      <c r="M233" s="100" t="inlineStr">
        <is>
          <t>SAP</t>
        </is>
      </c>
      <c r="N233" s="88" t="inlineStr">
        <is>
          <t>ข้อ 55 (PLE_CC1_Key_Rx20_UBU.md)</t>
        </is>
      </c>
      <c r="O233" s="100" t="inlineStr">
        <is>
          <t>Mock</t>
        </is>
      </c>
      <c r="P233" s="100" t="inlineStr">
        <is>
          <t>Mock Rx20 UBU</t>
        </is>
      </c>
      <c r="Q233" s="100" t="n"/>
    </row>
    <row r="234" ht="13.2" customHeight="1" s="49">
      <c r="A234" s="100" t="n">
        <v>252</v>
      </c>
      <c r="B234" s="88" t="inlineStr">
        <is>
          <t>ไมGได$ เพราะ เพราะ พรบ.ยา หมวด 11 การโฆษณา มาตรา 88 ข$อ 6. ไมGแสดงยาอันตราย,ยาควบคุมพิเศษ</t>
        </is>
      </c>
      <c r="C234" s="100" t="n"/>
      <c r="D234" s="88" t="inlineStr">
        <is>
          <t>พ.ร.บ. หลักประกันสุขภาพแห่งชาติ พ.ศ. 2545</t>
        </is>
      </c>
      <c r="E234" s="88" t="inlineStr">
        <is>
          <t>การปฏิบัติทางเภสัชกรรมชุมชน (Good Pharmacy Practice: GPP)</t>
        </is>
      </c>
      <c r="F234" s="88" t="inlineStr">
        <is>
          <t>บัญชียาหลักแห่งชาติ (National List of Essential Medicines: NLEM)</t>
        </is>
      </c>
      <c r="G234" s="88" t="inlineStr">
        <is>
          <t>เกณฑ์จริยธรรมว่าด้วยการส่งเสริมการขายยาของกระทรวงสาธารณสุข</t>
        </is>
      </c>
      <c r="H234" s="88" t="inlineStr">
        <is>
          <t>พ.ร.บ. ยา พ.ศ. 2510 (การจำหน่ายยาอันตรายและยาควบคุมพิเศษ)</t>
        </is>
      </c>
      <c r="I234" s="100" t="n">
        <v>2</v>
      </c>
      <c r="J234" s="88" t="inlineStr">
        <is>
          <t>✅ คำตอบที่ถูกต้อง: ข้อ ข.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4" s="100" t="n"/>
      <c r="L234" s="88" t="inlineStr">
        <is>
          <t>พ.ร.บ. ยา พ.ศ. 2510</t>
        </is>
      </c>
      <c r="M234" s="100" t="inlineStr">
        <is>
          <t>SAP</t>
        </is>
      </c>
      <c r="N234" s="88" t="inlineStr">
        <is>
          <t>ข้อ 5 (PLE_CC1_Key_Rx20_UBU.md)</t>
        </is>
      </c>
      <c r="O234" s="100" t="inlineStr">
        <is>
          <t>Mock</t>
        </is>
      </c>
      <c r="P234" s="100" t="inlineStr">
        <is>
          <t>Mock Rx20 UBU</t>
        </is>
      </c>
      <c r="Q234" s="100" t="n"/>
    </row>
    <row r="235" ht="13.2" customHeight="1" s="49">
      <c r="A235" s="100" t="n">
        <v>253</v>
      </c>
      <c r="B235" s="88" t="inlineStr">
        <is>
          <t>Isotetinoin gel กับ isotetinoin capsule จัดเปญนยาประเภทใดตามกฎหมาย</t>
        </is>
      </c>
      <c r="C235" s="100" t="n"/>
      <c r="D235" s="88" t="inlineStr">
        <is>
          <t>เกณฑ์จริยธรรมว่าด้วยการส่งเสริมการขายยาของกระทรวงสาธารณสุข</t>
        </is>
      </c>
      <c r="E235" s="88" t="inlineStr">
        <is>
          <t>พ.ร.บ. ยา พ.ศ. 2510 (การจำหน่ายยาอันตรายและยาควบคุมพิเศษ)</t>
        </is>
      </c>
      <c r="F235" s="88" t="inlineStr">
        <is>
          <t>พ.ร.บ. ยาเสพติดให้โทษ พ.ศ. 2522 (ยาเสพติดให้โทษประเภท 2 และ 3)</t>
        </is>
      </c>
      <c r="G235" s="88" t="inlineStr">
        <is>
          <t>พ.ร.บ. วัตถุที่ออกฤทธิ์ต่อจิตและประสาท พ.ศ. 2559 (ประเภท 2 และ 4)</t>
        </is>
      </c>
      <c r="H235" s="88" t="inlineStr">
        <is>
          <t>พ.ร.บ. วิชาชีพเภสัชกรรม พ.ศ. 2537 และข้อบังคับจรรยาบรรณวิชาชีพ</t>
        </is>
      </c>
      <c r="I235" s="100" t="n">
        <v>1</v>
      </c>
      <c r="J235" s="88"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5" s="100" t="n"/>
      <c r="L235" s="88" t="inlineStr">
        <is>
          <t>พ.ร.บ. ยา พ.ศ. 2510</t>
        </is>
      </c>
      <c r="M235" s="100" t="inlineStr">
        <is>
          <t>SAP</t>
        </is>
      </c>
      <c r="N235" s="88" t="inlineStr">
        <is>
          <t>ข้อ 10 (PLE_CC1_Key_Rx20_UBU.md)</t>
        </is>
      </c>
      <c r="O235" s="100" t="inlineStr">
        <is>
          <t>Mock</t>
        </is>
      </c>
      <c r="P235" s="100" t="inlineStr">
        <is>
          <t>Mock Rx20 UBU</t>
        </is>
      </c>
      <c r="Q235" s="100" t="n"/>
    </row>
    <row r="236" ht="13.2" customHeight="1" s="49">
      <c r="A236" s="100" t="n">
        <v>254</v>
      </c>
      <c r="B236" s="88" t="inlineStr">
        <is>
          <t>การฉีดยาทาง IM ให$คGาชีวประสิทธิผล (Bioavailability) 100%</t>
        </is>
      </c>
      <c r="C236" s="100" t="n"/>
      <c r="D236" s="88" t="inlineStr">
        <is>
          <t>พ.ร.บ. วัตถุที่ออกฤทธิ์ต่อจิตและประสาท พ.ศ. 2559 (ประเภท 2 และ 4)</t>
        </is>
      </c>
      <c r="E236" s="88" t="inlineStr">
        <is>
          <t>พ.ร.บ. วิชาชีพเภสัชกรรม พ.ศ. 2537 และข้อบังคับจรรยาบรรณวิชาชีพ</t>
        </is>
      </c>
      <c r="F236" s="88" t="inlineStr">
        <is>
          <t>พ.ร.บ. ผลิตภัณฑ์สมุนไพร พ.ศ. 2562</t>
        </is>
      </c>
      <c r="G236" s="88" t="inlineStr">
        <is>
          <t>พ.ร.บ. เครื่องสำอาง พ.ศ. 2558</t>
        </is>
      </c>
      <c r="H236" s="88" t="inlineStr">
        <is>
          <t>พ.ร.บ. หลักประกันสุขภาพแห่งชาติ พ.ศ. 2545</t>
        </is>
      </c>
      <c r="I236" s="100" t="n">
        <v>1</v>
      </c>
      <c r="J23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6" s="100" t="n"/>
      <c r="L236" s="88" t="inlineStr">
        <is>
          <t>พ.ร.บ. ยา พ.ศ. 2510</t>
        </is>
      </c>
      <c r="M236" s="100" t="inlineStr">
        <is>
          <t>SAP</t>
        </is>
      </c>
      <c r="N236" s="88" t="inlineStr">
        <is>
          <t>ข้อ 3 (PLE_CC1_Key_Rx20_UBU.md)</t>
        </is>
      </c>
      <c r="O236" s="100" t="inlineStr">
        <is>
          <t>Mock</t>
        </is>
      </c>
      <c r="P236" s="100" t="inlineStr">
        <is>
          <t>Mock Rx20 UBU</t>
        </is>
      </c>
      <c r="Q236" s="100" t="n"/>
    </row>
    <row r="237" ht="13.2" customHeight="1" s="49">
      <c r="A237" s="100" t="n">
        <v>255</v>
      </c>
      <c r="B237" s="88" t="inlineStr">
        <is>
          <t>ในการควบคุมคุณภาพ Fluoxetine ด$วย HPLC พบวGามีการกำหนด Condition ไว$ดังนี้ อยากทราบวGาทGานจะเตรียม Mobile phase อยGางไร กำหนด Mobile phase - Methanol: Water (40:60) คGา Retention time….. คGาสัมประสิทธิ์การแยก….คGา… (ยา Fluoxetine มีคGา pKa = 9.8)</t>
        </is>
      </c>
      <c r="C237" s="100" t="n"/>
      <c r="D237" s="88" t="inlineStr">
        <is>
          <t>พ.ร.บ. เครื่องสำอาง พ.ศ. 2558</t>
        </is>
      </c>
      <c r="E237" s="88" t="inlineStr">
        <is>
          <t>พ.ร.บ. หลักประกันสุขภาพแห่งชาติ พ.ศ. 2545</t>
        </is>
      </c>
      <c r="F237" s="88" t="inlineStr">
        <is>
          <t>การปฏิบัติทางเภสัชกรรมชุมชน (Good Pharmacy Practice: GPP)</t>
        </is>
      </c>
      <c r="G237" s="88" t="inlineStr">
        <is>
          <t>บัญชียาหลักแห่งชาติ (National List of Essential Medicines: NLEM)</t>
        </is>
      </c>
      <c r="H237" s="88" t="inlineStr">
        <is>
          <t>เกณฑ์จริยธรรมว่าด้วยการส่งเสริมการขายยาของกระทรวงสาธารณสุข</t>
        </is>
      </c>
      <c r="I237" s="100" t="n">
        <v>1</v>
      </c>
      <c r="J23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7" s="100" t="n"/>
      <c r="L237" s="88" t="inlineStr">
        <is>
          <t>พ.ร.บ. ยา พ.ศ. 2510</t>
        </is>
      </c>
      <c r="M237" s="100" t="inlineStr">
        <is>
          <t>SAP</t>
        </is>
      </c>
      <c r="N237" s="88" t="inlineStr">
        <is>
          <t>ข้อ 77 (PLE_CC1_Key_Rx20_UBU.md)</t>
        </is>
      </c>
      <c r="O237" s="100" t="inlineStr">
        <is>
          <t>Mock</t>
        </is>
      </c>
      <c r="P237" s="100" t="inlineStr">
        <is>
          <t>Mock Rx20 UBU</t>
        </is>
      </c>
      <c r="Q237" s="100" t="n"/>
    </row>
    <row r="238" ht="13.2" customHeight="1" s="49">
      <c r="A238" s="100" t="n">
        <v>256</v>
      </c>
      <c r="B238" s="88" t="inlineStr">
        <is>
          <t>มีถามกฎหมาย เกี่ยวกับ Alprazolam P2 โจทย_ไมGสมบูรณ_</t>
        </is>
      </c>
      <c r="C238" s="100" t="n"/>
      <c r="D238" s="88" t="inlineStr">
        <is>
          <t>บัญชียาหลักแห่งชาติ (National List of Essential Medicines: NLEM)</t>
        </is>
      </c>
      <c r="E238" s="88" t="inlineStr">
        <is>
          <t>เกณฑ์จริยธรรมว่าด้วยการส่งเสริมการขายยาของกระทรวงสาธารณสุข</t>
        </is>
      </c>
      <c r="F238" s="88" t="inlineStr">
        <is>
          <t>พ.ร.บ. ยา พ.ศ. 2510 (การจำหน่ายยาอันตรายและยาควบคุมพิเศษ)</t>
        </is>
      </c>
      <c r="G238" s="88" t="inlineStr">
        <is>
          <t>พ.ร.บ. ยาเสพติดให้โทษ พ.ศ. 2522 (ยาเสพติดให้โทษประเภท 2 และ 3)</t>
        </is>
      </c>
      <c r="H238" s="88" t="inlineStr">
        <is>
          <t>พ.ร.บ. วัตถุที่ออกฤทธิ์ต่อจิตและประสาท พ.ศ. 2559 (ประเภท 2 และ 4)</t>
        </is>
      </c>
      <c r="I238" s="100" t="n">
        <v>1</v>
      </c>
      <c r="J238" s="88"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8" s="100" t="n"/>
      <c r="L238" s="88" t="inlineStr">
        <is>
          <t>พ.ร.บ. ยา พ.ศ. 2510</t>
        </is>
      </c>
      <c r="M238" s="100" t="inlineStr">
        <is>
          <t>SAP</t>
        </is>
      </c>
      <c r="N238" s="88" t="inlineStr">
        <is>
          <t>ข้อ 78 (PLE_CC1_Key_Rx20_UBU.md)</t>
        </is>
      </c>
      <c r="O238" s="100" t="inlineStr">
        <is>
          <t>Mock</t>
        </is>
      </c>
      <c r="P238" s="100" t="inlineStr">
        <is>
          <t>Mock Rx20 UBU</t>
        </is>
      </c>
      <c r="Q238" s="100" t="n"/>
    </row>
    <row r="239" ht="13.2" customHeight="1" s="49">
      <c r="A239" s="100" t="n">
        <v>257</v>
      </c>
      <c r="B239" s="88" t="inlineStr">
        <is>
          <t>นายเอกได$ซื้อยาลูกกลอน ข$างกลGองเขียนวGา “ยาบำรุงโลหิต” และ “ยาแผนโบราณ” มาจากร$านยาจำนวนมาก แล$วนำมาขายตรงให$กับผู$สูงอายุในชุมชน อยากทราบวGาการกระทำของนายเอกกระทำได$ตามกฎหมายยาหรือไมG</t>
        </is>
      </c>
      <c r="C239" s="100" t="n"/>
      <c r="D239" s="88" t="inlineStr">
        <is>
          <t>กระทำไมGได$ เนื่องจากเปญนการขายยานอกสถานที่</t>
        </is>
      </c>
      <c r="E239" s="88" t="inlineStr">
        <is>
          <t>กระทำไมGได$ เนื่องจากเปญนการขายยาโดยไมGได$รับอนุญาต</t>
        </is>
      </c>
      <c r="F239" s="88" t="inlineStr">
        <is>
          <t>กระทำได$ เนื่องจากเปญนการขายยาสามัญประจำบ$าน??? (ไมGแนGใจ)</t>
        </is>
      </c>
      <c r="G239" s="88" t="inlineStr">
        <is>
          <t>กระทำได$ เนื่องจากเปญนการขายยาสมุนไพร</t>
        </is>
      </c>
      <c r="H239" s="88" t="inlineStr">
        <is>
          <t>กระทำได$หากนายเอกเปญนผู$ประกอบวิชาชีพเวชกรรมแผนไทย</t>
        </is>
      </c>
      <c r="I239" s="100" t="n">
        <v>2</v>
      </c>
      <c r="J239" s="88" t="inlineStr">
        <is>
          <t>✅ คำตอบที่ถูกต้อง: ข้อ ข. กระทำไมGได$ เนื่องจากเปญนการขายยาโดยไมGได$รับอนุญาต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กระทำไมGได$ เนื่องจากเปญนการขายยาโดยไมGได$รับอนุญาต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 คำอธิบายและข้อกำหนดทางกฎหมาย:
💡 คำอธิบายและข้อกำหนดทางกฎหมาย:
การเลือก กระทำไม G ได$ เนื่องจากเปญนการขายยาโดยไม G 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(กระทำไมGได$ เนื่องจากเปญนการขายยานอกสถานที่): กระทำไมGได$ เนื่องจากเปญนการขายยานอกสถานที่ ไม่ตรงกับข้อบ่งใช้หรือกลไกการออกฤทธิ์ที่ถูกต้องตาม พ.ร.บ. ยา พ.ศ. 2510 / พ.ร.บ. วิชาชีพเภสัชกรรม พ.ศ. 2537
• ข้อ ค. (กระทำได$ เนื่องจากเปญนการขายยาสามัญประจำบ$าน??? (ไมGแนGใจ)): กระทำได$ เนื่องจากเปญนการขายยาสามัญประจำบ$าน??? (ไมGแนGใจ) ไม่ตรงกับข้อบ่งใช้หรือกลไกการออกฤทธิ์ที่ถูกต้องตาม พ.ร.บ. ยา พ.ศ. 2510 / พ.ร.บ. วิชาชีพเภสัชกรรม พ.ศ. 2537
• ข้อ ง. (กระทำได$ เนื่องจากเปญนการขายยาสมุนไพร): กระทำได$ เนื่องจากเปญนการขายยาสมุนไพร ไม่ตรงกับข้อบ่งใช้หรือกลไกการออกฤทธิ์ที่ถูกต้องตาม พ.ร.บ. ยา พ.ศ. 2510 / พ.ร.บ. วิชาชีพเภสัชกรรม พ.ศ. 2537
• ข้อ จ. (กระทำได$หากนายเอกเปญนผู$ประกอบวิชาชีพเวชกรรมแผนไทย): กระทำได$หากนายเอกเปญนผู$ประกอบวิชาชีพเวชกรรมแผนไทย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9" s="100" t="n"/>
      <c r="L239" s="88" t="inlineStr">
        <is>
          <t>พ.ร.บ. ยา พ.ศ. 2510</t>
        </is>
      </c>
      <c r="M239" s="100" t="inlineStr">
        <is>
          <t>SAP</t>
        </is>
      </c>
      <c r="N239" s="88" t="inlineStr">
        <is>
          <t>ข้อ 88 (PLE_CC1_Key_Rx20_UBU.md)</t>
        </is>
      </c>
      <c r="O239" s="100" t="inlineStr">
        <is>
          <t>Mock</t>
        </is>
      </c>
      <c r="P239" s="100" t="inlineStr">
        <is>
          <t>Mock Rx20 UBU</t>
        </is>
      </c>
      <c r="Q239" s="100" t="n"/>
    </row>
    <row r="240" ht="13.2" customHeight="1" s="49">
      <c r="A240" s="100" t="n">
        <v>258</v>
      </c>
      <c r="B240" s="88" t="inlineStr">
        <is>
          <t>เกี่ยวกับ มีต$นทุน-ประสิทธิผลต่ำ ข้อใดต่อไปนี้กล่าวถูกต้องตามหลักวิชาชีพเภสัชกรรม</t>
        </is>
      </c>
      <c r="C240" s="100" t="n"/>
      <c r="D240" s="88" t="inlineStr">
        <is>
          <t>พ.ร.บ. ผลิตภัณฑ์สมุนไพร พ.ศ. 2562</t>
        </is>
      </c>
      <c r="E240" s="88" t="inlineStr">
        <is>
          <t>พ.ร.บ. เครื่องสำอาง พ.ศ. 2558</t>
        </is>
      </c>
      <c r="F240" s="88" t="inlineStr">
        <is>
          <t>พ.ร.บ. หลักประกันสุขภาพแห่งชาติ พ.ศ. 2545</t>
        </is>
      </c>
      <c r="G240" s="88" t="inlineStr">
        <is>
          <t>การปฏิบัติทางเภสัชกรรมชุมชน (Good Pharmacy Practice: GPP)</t>
        </is>
      </c>
      <c r="H240" s="88" t="inlineStr">
        <is>
          <t>บัญชียาหลักแห่งชาติ (National List of Essential Medicines: NLEM)</t>
        </is>
      </c>
      <c r="I240" s="100" t="n">
        <v>1</v>
      </c>
      <c r="J240" s="88"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0" s="100" t="n"/>
      <c r="L240" s="88" t="inlineStr">
        <is>
          <t>พ.ร.บ. ยา พ.ศ. 2510</t>
        </is>
      </c>
      <c r="M240" s="100" t="inlineStr">
        <is>
          <t>SAP</t>
        </is>
      </c>
      <c r="N240" s="88" t="inlineStr">
        <is>
          <t>ข้อ 3 (PLE_CC1_Key_Rx20_UBU.md)</t>
        </is>
      </c>
      <c r="O240" s="100" t="inlineStr">
        <is>
          <t>Mock</t>
        </is>
      </c>
      <c r="P240" s="100" t="inlineStr">
        <is>
          <t>Mock Rx20 UBU</t>
        </is>
      </c>
      <c r="Q240" s="100" t="n"/>
    </row>
    <row r="241" ht="13.2" customHeight="1" s="49">
      <c r="A241" s="100" t="n">
        <v>259</v>
      </c>
      <c r="B241" s="88" t="inlineStr">
        <is>
          <t>มีต$นทุน-ประสิทธิภาพไมGดี</t>
        </is>
      </c>
      <c r="C241" s="100" t="n"/>
      <c r="D241" s="88" t="inlineStr">
        <is>
          <t>การปฏิบัติทางเภสัชกรรมชุมชน (Good Pharmacy Practice: GPP)</t>
        </is>
      </c>
      <c r="E241" s="88" t="inlineStr">
        <is>
          <t>บัญชียาหลักแห่งชาติ (National List of Essential Medicines: NLEM)</t>
        </is>
      </c>
      <c r="F241" s="88" t="inlineStr">
        <is>
          <t>เกณฑ์จริยธรรมว่าด้วยการส่งเสริมการขายยาของกระทรวงสาธารณสุข</t>
        </is>
      </c>
      <c r="G241" s="88" t="inlineStr">
        <is>
          <t>พ.ร.บ. ยา พ.ศ. 2510 (การจำหน่ายยาอันตรายและยาควบคุมพิเศษ)</t>
        </is>
      </c>
      <c r="H241" s="88" t="inlineStr">
        <is>
          <t>พ.ร.บ. ยาเสพติดให้โทษ พ.ศ. 2522 (ยาเสพติดให้โทษประเภท 2 และ 3)</t>
        </is>
      </c>
      <c r="I241" s="100" t="n">
        <v>1</v>
      </c>
      <c r="J241" s="88"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1" s="100" t="n"/>
      <c r="L241" s="88" t="inlineStr">
        <is>
          <t>พ.ร.บ. ยา พ.ศ. 2510</t>
        </is>
      </c>
      <c r="M241" s="100" t="inlineStr">
        <is>
          <t>SAP</t>
        </is>
      </c>
      <c r="N241" s="88" t="inlineStr">
        <is>
          <t>ข้อ 4 (PLE_CC1_Key_Rx20_UBU.md)</t>
        </is>
      </c>
      <c r="O241" s="100" t="inlineStr">
        <is>
          <t>Mock</t>
        </is>
      </c>
      <c r="P241" s="100" t="inlineStr">
        <is>
          <t>Mock Rx20 UBU</t>
        </is>
      </c>
      <c r="Q241" s="100" t="n"/>
    </row>
    <row r="242" ht="13.2" customHeight="1" s="49">
      <c r="A242" s="100" t="n">
        <v>260</v>
      </c>
      <c r="B242" s="88" t="inlineStr">
        <is>
          <t>จากการศึกษาการใช$ยากลุGม Bisphosphonate ในผู้ป่วยโรคกระดูกพรุนเปรียบเทียบประสิทธิภาพระหวGางยาเดิมและยาใหมG พบวGา มีคGา relative risk 1.28 (95%CI 0.89-1.32) ควรให$คำแนะนำแกGแพทย์_ในโรงพยาบาลวGาอยGางไร</t>
        </is>
      </c>
      <c r="C242" s="100" t="n"/>
      <c r="D242" s="88" t="inlineStr">
        <is>
          <t>พ.ร.บ. ยา พ.ศ. 2510 (การจำหน่ายยาอันตรายและยาควบคุมพิเศษ)</t>
        </is>
      </c>
      <c r="E242" s="88" t="inlineStr">
        <is>
          <t>พ.ร.บ. ยาเสพติดให้โทษ พ.ศ. 2522 (ยาเสพติดให้โทษประเภท 2 และ 3)</t>
        </is>
      </c>
      <c r="F242" s="88" t="inlineStr">
        <is>
          <t>พ.ร.บ. วัตถุที่ออกฤทธิ์ต่อจิตและประสาท พ.ศ. 2559 (ประเภท 2 และ 4)</t>
        </is>
      </c>
      <c r="G242" s="88" t="inlineStr">
        <is>
          <t>พ.ร.บ. วิชาชีพเภสัชกรรม พ.ศ. 2537 และข้อบังคับจรรยาบรรณวิชาชีพ</t>
        </is>
      </c>
      <c r="H242" s="88" t="inlineStr">
        <is>
          <t>พ.ร.บ. ผลิตภัณฑ์สมุนไพร พ.ศ. 2562</t>
        </is>
      </c>
      <c r="I242" s="100" t="n">
        <v>1</v>
      </c>
      <c r="J242" s="88" t="inlineStr">
        <is>
          <t>✅ คำตอบที่ถูกต้อง: ข้อ ก. พ.ร.บ. ยา พ.ศ. 2510 (การจำหน่ายยาอันตรายและยาควบคุมพิเศษ)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ยา พ.ศ. 2510 (การจำหน่ายยาอันตรายและยาควบคุมพิเศษ)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2" s="100" t="n"/>
      <c r="L242" s="88" t="inlineStr">
        <is>
          <t>พ.ร.บ. ยา พ.ศ. 2510</t>
        </is>
      </c>
      <c r="M242" s="100" t="inlineStr">
        <is>
          <t>SAP</t>
        </is>
      </c>
      <c r="N242" s="88" t="inlineStr">
        <is>
          <t>ข้อ 103 (PLE_CC1_Key_Rx20_UBU.md)</t>
        </is>
      </c>
      <c r="O242" s="100" t="inlineStr">
        <is>
          <t>Mock</t>
        </is>
      </c>
      <c r="P242" s="100" t="inlineStr">
        <is>
          <t>Mock Rx20 UBU</t>
        </is>
      </c>
      <c r="Q242" s="100" t="n"/>
    </row>
    <row r="243" ht="13.2" customHeight="1" s="49">
      <c r="A243" s="100" t="n">
        <v>261</v>
      </c>
      <c r="B243" s="88" t="inlineStr">
        <is>
          <t>แนะนำให$ใช$ยาใหมG เนื่องจากยาใหมGมีประสิทธิภาพดีกวGาอยGางมีนัยสำคัญทางสถิติ</t>
        </is>
      </c>
      <c r="C243" s="100" t="n"/>
      <c r="D243" s="88" t="inlineStr">
        <is>
          <t>พ.ร.บ. วิชาชีพเภสัชกรรม พ.ศ. 2537 และข้อบังคับจรรยาบรรณวิชาชีพ</t>
        </is>
      </c>
      <c r="E243" s="88" t="inlineStr">
        <is>
          <t>พ.ร.บ. ผลิตภัณฑ์สมุนไพร พ.ศ. 2562</t>
        </is>
      </c>
      <c r="F243" s="88" t="inlineStr">
        <is>
          <t>พ.ร.บ. เครื่องสำอาง พ.ศ. 2558</t>
        </is>
      </c>
      <c r="G243" s="88" t="inlineStr">
        <is>
          <t>พ.ร.บ. หลักประกันสุขภาพแห่งชาติ พ.ศ. 2545</t>
        </is>
      </c>
      <c r="H243" s="88" t="inlineStr">
        <is>
          <t>การปฏิบัติทางเภสัชกรรมชุมชน (Good Pharmacy Practice: GPP)</t>
        </is>
      </c>
      <c r="I243" s="100" t="n">
        <v>1</v>
      </c>
      <c r="J243" s="88"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3" s="100" t="n"/>
      <c r="L243" s="88" t="inlineStr">
        <is>
          <t>พ.ร.บ. ยา พ.ศ. 2510</t>
        </is>
      </c>
      <c r="M243" s="100" t="inlineStr">
        <is>
          <t>SAP</t>
        </is>
      </c>
      <c r="N243" s="88" t="inlineStr">
        <is>
          <t>ข้อ 1 (PLE_CC1_Key_Rx20_UBU.md)</t>
        </is>
      </c>
      <c r="O243" s="100" t="inlineStr">
        <is>
          <t>Mock</t>
        </is>
      </c>
      <c r="P243" s="100" t="inlineStr">
        <is>
          <t>Mock Rx20 UBU</t>
        </is>
      </c>
      <c r="Q243" s="100" t="n"/>
    </row>
    <row r="244" ht="13.2" customHeight="1" s="49">
      <c r="A244" s="100" t="n">
        <v>262</v>
      </c>
      <c r="B244" s="88" t="inlineStr">
        <is>
          <t>แนะนำให$ใช$ยาใหมG เนื่องจากยาใหมGมีประสิทธิภาพดีกวGาอยGางไมGมีนัยสำคัญทางสถิติ</t>
        </is>
      </c>
      <c r="C244" s="100" t="n"/>
      <c r="D244" s="88" t="inlineStr">
        <is>
          <t>พ.ร.บ. หลักประกันสุขภาพแห่งชาติ พ.ศ. 2545</t>
        </is>
      </c>
      <c r="E244" s="88" t="inlineStr">
        <is>
          <t>การปฏิบัติทางเภสัชกรรมชุมชน (Good Pharmacy Practice: GPP)</t>
        </is>
      </c>
      <c r="F244" s="88" t="inlineStr">
        <is>
          <t>บัญชียาหลักแห่งชาติ (National List of Essential Medicines: NLEM)</t>
        </is>
      </c>
      <c r="G244" s="88" t="inlineStr">
        <is>
          <t>เกณฑ์จริยธรรมว่าด้วยการส่งเสริมการขายยาของกระทรวงสาธารณสุข</t>
        </is>
      </c>
      <c r="H244" s="88" t="inlineStr">
        <is>
          <t>พ.ร.บ. ยา พ.ศ. 2510 (การจำหน่ายยาอันตรายและยาควบคุมพิเศษ)</t>
        </is>
      </c>
      <c r="I244" s="100" t="n">
        <v>1</v>
      </c>
      <c r="J244" s="88" t="inlineStr">
        <is>
          <t>✅ คำตอบที่ถูกต้อง: ข้อ ก. พ.ร.บ. หลักประกันสุขภาพแห่งชาติ พ.ศ. 2545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หลักประกันสุขภาพแห่งชาติ พ.ศ. 2545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4" s="100" t="n"/>
      <c r="L244" s="88" t="inlineStr">
        <is>
          <t>พ.ร.บ. ยา พ.ศ. 2510</t>
        </is>
      </c>
      <c r="M244" s="100" t="inlineStr">
        <is>
          <t>SAP</t>
        </is>
      </c>
      <c r="N244" s="88" t="inlineStr">
        <is>
          <t>ข้อ 2 (PLE_CC1_Key_Rx20_UBU.md)</t>
        </is>
      </c>
      <c r="O244" s="100" t="inlineStr">
        <is>
          <t>Mock</t>
        </is>
      </c>
      <c r="P244" s="100" t="inlineStr">
        <is>
          <t>Mock Rx20 UBU</t>
        </is>
      </c>
      <c r="Q244" s="100" t="n"/>
    </row>
    <row r="245" ht="13.2" customHeight="1" s="49">
      <c r="A245" s="100" t="n">
        <v>263</v>
      </c>
      <c r="B245" s="88" t="inlineStr">
        <is>
          <t>ไมGแนะนำให$ใช$ยาใหมG เนื่องจากยาใหมGมีประสิทธิภาพด$อยกวGายาเดิมอยGางมีนัยสำคัญทางสถิติ</t>
        </is>
      </c>
      <c r="C245" s="100" t="n"/>
      <c r="D245" s="88" t="inlineStr">
        <is>
          <t>เกณฑ์จริยธรรมว่าด้วยการส่งเสริมการขายยาของกระทรวงสาธารณสุข</t>
        </is>
      </c>
      <c r="E245" s="88" t="inlineStr">
        <is>
          <t>พ.ร.บ. ยา พ.ศ. 2510 (การจำหน่ายยาอันตรายและยาควบคุมพิเศษ)</t>
        </is>
      </c>
      <c r="F245" s="88" t="inlineStr">
        <is>
          <t>พ.ร.บ. ยาเสพติดให้โทษ พ.ศ. 2522 (ยาเสพติดให้โทษประเภท 2 และ 3)</t>
        </is>
      </c>
      <c r="G245" s="88" t="inlineStr">
        <is>
          <t>พ.ร.บ. วัตถุที่ออกฤทธิ์ต่อจิตและประสาท พ.ศ. 2559 (ประเภท 2 และ 4)</t>
        </is>
      </c>
      <c r="H245" s="88" t="inlineStr">
        <is>
          <t>พ.ร.บ. วิชาชีพเภสัชกรรม พ.ศ. 2537 และข้อบังคับจรรยาบรรณวิชาชีพ</t>
        </is>
      </c>
      <c r="I245" s="100" t="n">
        <v>1</v>
      </c>
      <c r="J245" s="88" t="inlineStr">
        <is>
          <t>✅ คำตอบที่ถูกต้อง: ข้อ ก. เกณฑ์จริยธรรมว่าด้วยการส่งเสริมการขายยาของกระทรวงสาธารณสุข
💡 Background:
การประเมินหลักฐานเชิงประจักษ์ (Evidence-Based Practice) อาศัย study design, statistical parameters (p-value, 95% CI, RR/OR) เพื่อการตัดสินใจอย่างแม่นยำ
🎯 ทำไมข้อนี้ถึงถูก:
เกณฑ์จริยธรรมว่าด้วยการส่งเสริมการขายยาของกระทรวงสาธารณสุข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5" s="100" t="n"/>
      <c r="L245" s="88" t="inlineStr">
        <is>
          <t>พ.ร.บ. ยา พ.ศ. 2510</t>
        </is>
      </c>
      <c r="M245" s="100" t="inlineStr">
        <is>
          <t>SAP</t>
        </is>
      </c>
      <c r="N245" s="88" t="inlineStr">
        <is>
          <t>ข้อ 3 (PLE_CC1_Key_Rx20_UBU.md)</t>
        </is>
      </c>
      <c r="O245" s="100" t="inlineStr">
        <is>
          <t>Mock</t>
        </is>
      </c>
      <c r="P245" s="100" t="inlineStr">
        <is>
          <t>Mock Rx20 UBU</t>
        </is>
      </c>
      <c r="Q245" s="100" t="n"/>
    </row>
    <row r="246" ht="13.2" customHeight="1" s="49">
      <c r="A246" s="100" t="n">
        <v>264</v>
      </c>
      <c r="B246" s="88" t="inlineStr">
        <is>
          <t>ไมGแนะนำให$ใช$ยาใหมG เนื่องจากยาใหมGมีประสิทธิภาพดีกวGายาเดิมอยGางไมGมีนัยสำคัญทางสถิติ</t>
        </is>
      </c>
      <c r="C246" s="100" t="n"/>
      <c r="D246" s="88" t="inlineStr">
        <is>
          <t>พ.ร.บ. วัตถุที่ออกฤทธิ์ต่อจิตและประสาท พ.ศ. 2559 (ประเภท 2 และ 4)</t>
        </is>
      </c>
      <c r="E246" s="88" t="inlineStr">
        <is>
          <t>พ.ร.บ. วิชาชีพเภสัชกรรม พ.ศ. 2537 และข้อบังคับจรรยาบรรณวิชาชีพ</t>
        </is>
      </c>
      <c r="F246" s="88" t="inlineStr">
        <is>
          <t>พ.ร.บ. ผลิตภัณฑ์สมุนไพร พ.ศ. 2562</t>
        </is>
      </c>
      <c r="G246" s="88" t="inlineStr">
        <is>
          <t>พ.ร.บ. เครื่องสำอาง พ.ศ. 2558</t>
        </is>
      </c>
      <c r="H246" s="88" t="inlineStr">
        <is>
          <t>พ.ร.บ. หลักประกันสุขภาพแห่งชาติ พ.ศ. 2545</t>
        </is>
      </c>
      <c r="I246" s="100" t="n">
        <v>1</v>
      </c>
      <c r="J246" s="88" t="inlineStr">
        <is>
          <t>✅ คำตอบที่ถูกต้อง: ข้อ ก. พ.ร.บ. วัตถุที่ออกฤทธิ์ต่อจิตและประสาท พ.ศ. 2559 (ประเภท 2 และ 4)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วัตถุที่ออกฤทธิ์ต่อจิตและประสาท พ.ศ. 2559 (ประเภท 2 และ 4)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6" s="100" t="n"/>
      <c r="L246" s="88" t="inlineStr">
        <is>
          <t>พ.ร.บ. ยา พ.ศ. 2510</t>
        </is>
      </c>
      <c r="M246" s="100" t="inlineStr">
        <is>
          <t>SAP</t>
        </is>
      </c>
      <c r="N246" s="88" t="inlineStr">
        <is>
          <t>ข้อ 4 (PLE_CC1_Key_Rx20_UBU.md)</t>
        </is>
      </c>
      <c r="O246" s="100" t="inlineStr">
        <is>
          <t>Mock</t>
        </is>
      </c>
      <c r="P246" s="100" t="inlineStr">
        <is>
          <t>Mock Rx20 UBU</t>
        </is>
      </c>
      <c r="Q246" s="100" t="n"/>
    </row>
    <row r="247" ht="13.2" customHeight="1" s="49">
      <c r="A247" s="100" t="n">
        <v>265</v>
      </c>
      <c r="B247" s="88" t="inlineStr">
        <is>
          <t>ยารักษาโรคพาร_กินสันมีหลากหลาย พบวGาประสิทธิภาพและอาการข$างเคียงนั้นใกล$เคียงกัน ควรทำการศึกษาใดเพื่อเปรียบเทียบยาแตGละตัว</t>
        </is>
      </c>
      <c r="C247" s="100" t="n"/>
      <c r="D247" s="88" t="inlineStr">
        <is>
          <t>พ.ร.บ. เครื่องสำอาง พ.ศ. 2558</t>
        </is>
      </c>
      <c r="E247" s="88" t="inlineStr">
        <is>
          <t>พ.ร.บ. หลักประกันสุขภาพแห่งชาติ พ.ศ. 2545</t>
        </is>
      </c>
      <c r="F247" s="88" t="inlineStr">
        <is>
          <t>การปฏิบัติทางเภสัชกรรมชุมชน (Good Pharmacy Practice: GPP)</t>
        </is>
      </c>
      <c r="G247" s="88" t="inlineStr">
        <is>
          <t>บัญชียาหลักแห่งชาติ (National List of Essential Medicines: NLEM)</t>
        </is>
      </c>
      <c r="H247" s="88" t="inlineStr">
        <is>
          <t>เกณฑ์จริยธรรมว่าด้วยการส่งเสริมการขายยาของกระทรวงสาธารณสุข</t>
        </is>
      </c>
      <c r="I247" s="100" t="n">
        <v>1</v>
      </c>
      <c r="J24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7" s="100" t="n"/>
      <c r="L247" s="88" t="inlineStr">
        <is>
          <t>พ.ร.บ. ยา พ.ศ. 2510</t>
        </is>
      </c>
      <c r="M247" s="100" t="inlineStr">
        <is>
          <t>SAP</t>
        </is>
      </c>
      <c r="N247" s="88" t="inlineStr">
        <is>
          <t>ข้อ 9 (PLE_CC1_Key_Rx20_UBU.md)</t>
        </is>
      </c>
      <c r="O247" s="100" t="inlineStr">
        <is>
          <t>Mock</t>
        </is>
      </c>
      <c r="P247" s="100" t="inlineStr">
        <is>
          <t>Mock Rx20 UBU</t>
        </is>
      </c>
      <c r="Q247" s="100" t="n"/>
    </row>
    <row r="248" ht="13.2" customHeight="1" s="49">
      <c r="A248" s="100" t="n">
        <v>266</v>
      </c>
      <c r="B248" s="88" t="inlineStr">
        <is>
          <t>CBA สงสัยค=ะ ทำไมไม=เลือกตอบเปใน 2. CMA เพราะในโจทย)บอกว=า “ประสิทธิภาพและอาการข5างเคียงนั้นใกล5เคียงกัน” สิ่งที่ควรนำมาตัดสินใจน=าจะเปในเรื่องของราคามากกว=ามั้ยคะ ข้อสอบวัดความรู้ทางเภสัชศาสตร์เชิงบูรณาการ (MCQ) ครั้งที่ 1/2558 เพื่อขึ้นทะเบียนเป็นผู้ประกอบวิชาชีพเภสัชกรรม ประจำปี พ.ศ 2558 รอบที่ 1 Case : กฏหมาย สำนักงานคณะกรรมการอาหารและยา เข้าตรวจค้นร้านยา A ในเวลา 15.00 น. ร้านยาดังกล่าวมีนาย ก. เป็นผู้รับ อนุญาต มีนาย ข. เป็นผู้มีหน้าที่ปฏิบัติการ ลงเวลาปฏิบัติการไว้ 8.00-18.00 น. ขณะตรวจไม่พบทั้งนาย ก. และนาย ข. พบเพียงนาย ค. ซึ่งเป็นบิดาของนาย ก. เป็นผู้นำตรวจร้านขายยาร้านขายยานี้ไม่มีใบอนุญาตขายยาเสพติดให้โทษ และวัตถุออกฤทธิ์ต่อจิตประสาท มีเพียงใบอนุญาตขายยาแผนปัจจุบันนอกจากนี้ยังไม่พบการทำ บัญชีซื้อขายยาใดๆ จากการตรวจสอบ พบยาต้องสงสัย 5 รายการวางอยู่บนชั้นวางยาดังนี้ ยา Oxandrolone ซึ่งตรวจสอบแล้วว่าไม่ได้มีการขึ้นทะเบียน บนฉลากปรากฏ lot no., mfg date และ exp date ยา X ซึ่งปรากฏสถานที่ผลิตไม่ตรงตามความเป็นจริง ยา Rosiglitazone ยาบรรจุใส่ซองใส ในซองประกอบด้วยยาแคปซูลสีต่างๆกัน 6 เม็ด (ยาแคปซูลสีฟ้า, สีขาว, สีเขียว, สี แดง, สีเหลือง, สีชมพู) ยา Midazolam หน้าร้านมีป้ายโฆษณาติดอยู่ว่า “ยาสมุนไพร อีอี สำหรับรักษาโรคเบาหวาน”</t>
        </is>
      </c>
      <c r="C248" s="100" t="n"/>
      <c r="D248" s="88" t="inlineStr">
        <is>
          <t>บัญชียาหลักแห่งชาติ (National List of Essential Medicines: NLEM)</t>
        </is>
      </c>
      <c r="E248" s="88" t="inlineStr">
        <is>
          <t>เกณฑ์จริยธรรมว่าด้วยการส่งเสริมการขายยาของกระทรวงสาธารณสุข</t>
        </is>
      </c>
      <c r="F248" s="88" t="inlineStr">
        <is>
          <t>พ.ร.บ. ยา พ.ศ. 2510 (การจำหน่ายยาอันตรายและยาควบคุมพิเศษ)</t>
        </is>
      </c>
      <c r="G248" s="88" t="inlineStr">
        <is>
          <t>พ.ร.บ. ยาเสพติดให้โทษ พ.ศ. 2522 (ยาเสพติดให้โทษประเภท 2 และ 3)</t>
        </is>
      </c>
      <c r="H248" s="88" t="inlineStr">
        <is>
          <t>พ.ร.บ. วัตถุที่ออกฤทธิ์ต่อจิตและประสาท พ.ศ. 2559 (ประเภท 2 และ 4)</t>
        </is>
      </c>
      <c r="I248" s="100" t="n">
        <v>3</v>
      </c>
      <c r="J248" s="88" t="inlineStr">
        <is>
          <t>✅ คำตอบที่ถูกต้อง: ข้อ ค.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ก.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8" s="100" t="n"/>
      <c r="L248" s="88" t="inlineStr">
        <is>
          <t>พ.ร.บ. ยาเสพติดให้โทษ &amp; วัตถุออกฤทธิ์</t>
        </is>
      </c>
      <c r="M248" s="100" t="inlineStr">
        <is>
          <t>SAP</t>
        </is>
      </c>
      <c r="N248" s="88" t="inlineStr">
        <is>
          <t>ข้อ 4 (PLE_CC1_Key_Rx20_UBU.md)</t>
        </is>
      </c>
      <c r="O248" s="100" t="inlineStr">
        <is>
          <t>Mock</t>
        </is>
      </c>
      <c r="P248" s="100" t="inlineStr">
        <is>
          <t>Mock Rx20 UBU</t>
        </is>
      </c>
      <c r="Q248" s="100" t="n"/>
    </row>
    <row r="249" ht="13.2" customHeight="1" s="49">
      <c r="A249" s="100" t="n">
        <v>267</v>
      </c>
      <c r="B249" s="88" t="inlineStr">
        <is>
          <t>Midazolam เป็นยาประเภทใดตามกฎหมาย</t>
        </is>
      </c>
      <c r="C249" s="100" t="n"/>
      <c r="D249" s="88" t="inlineStr">
        <is>
          <t>ยาอันตราย</t>
        </is>
      </c>
      <c r="E249" s="88" t="inlineStr">
        <is>
          <t>ยาควบคุมพิเศษ</t>
        </is>
      </c>
      <c r="F249" s="88" t="inlineStr">
        <is>
          <t>ยาเสพติดให้โทษประเภท 3</t>
        </is>
      </c>
      <c r="G249" s="88" t="inlineStr">
        <is>
          <t>วัตถุออกฤทธิ์ต่อจิตและประสาทประเภท 2</t>
        </is>
      </c>
      <c r="H249" s="88" t="inlineStr">
        <is>
          <t>วัตถุออกฤทธิ์ต่อจิตและประสาทประเภท 4</t>
        </is>
      </c>
      <c r="I249" s="100" t="n">
        <v>4</v>
      </c>
      <c r="J249" s="88" t="inlineStr">
        <is>
          <t>✅ คำตอบที่ถูกต้อง: ข้อ ง. วัตถุออกฤทธิ์ต่อจิตและประสาทประเภท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วัตถุออกฤทธิ์ต่อจิตและประสาทประเภท 2 💡 คำอธิบายและข้อกำหนดทางกฎหมาย:
💡 คำอธิบายและข้อกำหนดทางกฎหมาย:
การเลือก วัตถุออกฤทธิ์ต่อจิตและประสาทประเภท 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(ยาเสพติดให้โทษประเภท 3): ยาเสพติดให้โทษประเภท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(วัตถุออกฤทธิ์ต่อจิตและประสาทประเภท 4): วัตถุออกฤทธิ์ต่อจิตและประสาทประเภท 4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9" s="100" t="n"/>
      <c r="L249" s="88" t="inlineStr">
        <is>
          <t>พ.ร.บ. ยา พ.ศ. 2510</t>
        </is>
      </c>
      <c r="M249" s="100" t="inlineStr">
        <is>
          <t>SAP</t>
        </is>
      </c>
      <c r="N249" s="88" t="inlineStr">
        <is>
          <t>ข้อ 5 (PLE_CC1_Key_Rx20_UBU.md)</t>
        </is>
      </c>
      <c r="O249" s="100" t="inlineStr">
        <is>
          <t>Mock</t>
        </is>
      </c>
      <c r="P249" s="100" t="inlineStr">
        <is>
          <t>Mock Rx20 UBU</t>
        </is>
      </c>
      <c r="Q249" s="100" t="n"/>
    </row>
    <row r="250" ht="13.2" customHeight="1" s="49">
      <c r="A250" s="100" t="n">
        <v>268</v>
      </c>
      <c r="B250" s="88" t="inlineStr">
        <is>
          <t>จากกรณีศึกษาทั้งหมด นายข. ซึ่งเป็นเภสัชผู้มีหน้าที่ปฏิบัติการกระทำผิดตามจรรยาบรรณทุกข้อ ยกเว้นข้อใด</t>
        </is>
      </c>
      <c r="C250" s="100" t="n"/>
      <c r="D250" s="88" t="inlineStr">
        <is>
          <t>ต้องดำรงตนให้สมควรในสังคมโดยธรรมและเคารพต่อกฎหมายของบ้านเมือง</t>
        </is>
      </c>
      <c r="E250" s="88" t="inlineStr">
        <is>
          <t>ต้องประกอบวิชาชีพโดยคำนึงถึงความปลอดภัยและเศรษฐานะของผู้ป่วยหรือผู้มารับบริการ</t>
        </is>
      </c>
      <c r="F250" s="88" t="inlineStr">
        <is>
          <t>ต้องไม่ใช้หรือสนับสนุนการใช้ยาตำรับลับ</t>
        </is>
      </c>
      <c r="G250" s="88" t="inlineStr">
        <is>
          <t>ต้องไม่ใช้หรือสนับสนุนให้มีการประกอบวิชาชีพโดยผิดกฎหมาย</t>
        </is>
      </c>
      <c r="H250" s="88" t="inlineStr">
        <is>
          <t>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t>
        </is>
      </c>
      <c r="I250" s="100" t="n">
        <v>3</v>
      </c>
      <c r="J250" s="88" t="inlineStr">
        <is>
          <t>✅ คำตอบที่ถูกต้อง: ข้อ ค. ต้องไม่ใช้หรือสนับสนุนการใช้ยาตำรับลับ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ต้องไม่ใช้หรือสนับสนุนการใช้ยาตำรับลับ 💡 คำอธิบายและข้อกำหนดทางกฎหมาย:
💡 คำอธิบายและข้อกำหนดทางกฎหมาย:
การเลือก ต้องไม่ใช้หรือสนับสนุนการใช้ยาตำรับลับ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(ต้องดำรงตนให้สมควรในสังคมโดยธรรมและเคารพต่อกฎหมายของบ้านเมือง): ต้องดำรงตนให้สมควรในสังคมโดยธรรมและเคารพต่อกฎหมายของบ้านเมือง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ข. (ต้องประกอบวิชาชีพโดยคำนึงถึงความปลอดภัยและเศรษฐานะของผู้ป่วยหรือผู้มารับบริการ): ต้องประกอบวิชาชีพโดยคำนึงถึงความปลอดภัยและเศรษฐานะของผู้ป่วยหรือผู้มารับบริการ ไม่ตรงกับข้อบ่งใช้หรือกลไกการออกฤทธิ์ที่ถูกต้องตาม พ.ร.บ. ยา พ.ศ. 2510 / พ.ร.บ. วิชาชีพเภสัชกรรม พ.ศ. 2537
• ข้อ ง. (ต้องไม่ใช้หรือสนับสนุนให้มีการประกอบวิชาชีพโดยผิดกฎหมาย): 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0" s="100" t="n"/>
      <c r="L250" s="88" t="inlineStr">
        <is>
          <t>พ.ร.บ. วิชาชีพเภสัชกรรม 2537</t>
        </is>
      </c>
      <c r="M250" s="100" t="inlineStr">
        <is>
          <t>SAP</t>
        </is>
      </c>
      <c r="N250" s="88" t="inlineStr">
        <is>
          <t>ข้อ 12 (PLE_CC1_Key_Rx20_UBU.md)</t>
        </is>
      </c>
      <c r="O250" s="100" t="inlineStr">
        <is>
          <t>Mock</t>
        </is>
      </c>
      <c r="P250" s="100" t="inlineStr">
        <is>
          <t>Mock Rx20 UBU</t>
        </is>
      </c>
      <c r="Q250" s="100" t="n"/>
    </row>
    <row r="251" ht="13.2" customHeight="1" s="49">
      <c r="A251" s="100" t="n">
        <v>269</v>
      </c>
      <c r="B251" s="88" t="inlineStr">
        <is>
          <t>Good Pharmacy Practice (GPP) ปี 2556 บังคับใช้กับที่ไหน</t>
        </is>
      </c>
      <c r="C251" s="100" t="n"/>
      <c r="D251" s="88" t="inlineStr">
        <is>
          <t>การปฏิบัติทางเภสัชกรรมชุมชน (Good Pharmacy Practice: GPP)</t>
        </is>
      </c>
      <c r="E251" s="88" t="inlineStr">
        <is>
          <t>บัญชียาหลักแห่งชาติ (National List of Essential Medicines: NLEM)</t>
        </is>
      </c>
      <c r="F251" s="88" t="inlineStr">
        <is>
          <t>เกณฑ์จริยธรรมว่าด้วยการส่งเสริมการขายยาของกระทรวงสาธารณสุข</t>
        </is>
      </c>
      <c r="G251" s="88" t="inlineStr">
        <is>
          <t>พ.ร.บ. ยา พ.ศ. 2510 (การจำหน่ายยาอันตรายและยาควบคุมพิเศษ)</t>
        </is>
      </c>
      <c r="H251" s="88" t="inlineStr">
        <is>
          <t>พ.ร.บ. ยาเสพติดให้โทษ พ.ศ. 2522 (ยาเสพติดให้โทษประเภท 2 และ 3)</t>
        </is>
      </c>
      <c r="I251" s="100" t="n">
        <v>1</v>
      </c>
      <c r="J251" s="88"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1" s="100" t="n"/>
      <c r="L251" s="88" t="inlineStr">
        <is>
          <t>พ.ร.บ. ยา พ.ศ. 2510</t>
        </is>
      </c>
      <c r="M251" s="100" t="inlineStr">
        <is>
          <t>SAP</t>
        </is>
      </c>
      <c r="N251" s="88" t="inlineStr">
        <is>
          <t>ข้อ 2 (PLE_CC1_Key_Rx20_UBU.md)</t>
        </is>
      </c>
      <c r="O251" s="100" t="inlineStr">
        <is>
          <t>Mock</t>
        </is>
      </c>
      <c r="P251" s="100" t="inlineStr">
        <is>
          <t>Mock Rx20 UBU</t>
        </is>
      </c>
      <c r="Q251" s="100" t="n"/>
    </row>
    <row r="252" ht="13.2" customHeight="1" s="49">
      <c r="A252" s="100" t="n">
        <v>270</v>
      </c>
      <c r="B252" s="88" t="inlineStr">
        <is>
          <t>Tween 80 ต่อ Span 80 (HLB 4.3)ใ ช้ 7.2:2.8 กรัม Tween 80 HLB 15 7.67/10.7 x 10 = 7.2 11.97 Span 80 HLB 4.3 3.03/10.7 x 10 = 2.8 ข้อสอบวัดความรู้ทางเภสัชศาสตร์เชิงบูรณาการ (MCQ) ครั้งที่ 2/2558 เพื่อขึ้นทะเบียนเป็นผู้ประกอบวิชาชีพเภสัชกรรม ประจำปี พ.ศ 2558 MCQ12/2558 คนที่ 1: case กม case 1 bac vagi กับ unknown ข้อ 1,2 @Bas Chakkaphong Case: กฎหมาย สำนักงานคณะกรรมการอาหารและยา เข้าตรวจค้น ร้านยา A ในเวลา 15.00 น. ร้านยาดังกล่าวมีนาย ก. เป็นผู้รับ อนุญาต มีนาย ข. เป็นผู้มีหน้าที่ปฏิบัติการ ลงเวลาปฏิบัติการ ไว 8.00- 18.00 น. ขณะตรวจไม่พบทั้งนาย ก. และนาย ข. พบ เพียงนาย ค. ซึ่งเป็นบิดาของนาย ก. เป็นผู้นำตรวจร้านขายยา รานขายยานี้ไม้มีใบอนุญาตขายยาเสพติดใหโทษ และวัตถุออกฤทธิ์ต่อจิตประสาท มีเพียงใบอนุญาตขายยาแผนปัจจุบัน นอกจากนี้ยังไม่พบการทำบัญชีซื้อขายยาใดๆ จากการ ตรวจสอบ พบยาตองสงสัย 5 รายการวางอยูบนชั้นวางยา ดังนี้</t>
        </is>
      </c>
      <c r="C252" s="100" t="n"/>
      <c r="D252" s="88" t="inlineStr">
        <is>
          <t>พ.ร.บ. ยา พ.ศ. 2510 (การจำหน่ายยาอันตรายและยาควบคุมพิเศษ)</t>
        </is>
      </c>
      <c r="E252" s="88" t="inlineStr">
        <is>
          <t>พ.ร.บ. ยาเสพติดให้โทษ พ.ศ. 2522 (ยาเสพติดให้โทษประเภท 2 และ 3)</t>
        </is>
      </c>
      <c r="F252" s="88" t="inlineStr">
        <is>
          <t>พ.ร.บ. วัตถุที่ออกฤทธิ์ต่อจิตและประสาท พ.ศ. 2559 (ประเภท 2 และ 4)</t>
        </is>
      </c>
      <c r="G252" s="88" t="inlineStr">
        <is>
          <t>พ.ร.บ. วิชาชีพเภสัชกรรม พ.ศ. 2537 และข้อบังคับจรรยาบรรณวิชาชีพ</t>
        </is>
      </c>
      <c r="H252" s="88" t="inlineStr">
        <is>
          <t>พ.ร.บ. ผลิตภัณฑ์สมุนไพร พ.ศ. 2562</t>
        </is>
      </c>
      <c r="I252" s="100" t="n">
        <v>1</v>
      </c>
      <c r="J252" s="88" t="inlineStr">
        <is>
          <t>✅ คำตอบที่ถูกต้อง: ข้อ ก.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2" s="100" t="n"/>
      <c r="L252" s="88" t="inlineStr">
        <is>
          <t>พ.ร.บ. ยาเสพติดให้โทษ &amp; วัตถุออกฤทธิ์</t>
        </is>
      </c>
      <c r="M252" s="100" t="inlineStr">
        <is>
          <t>SAP</t>
        </is>
      </c>
      <c r="N252" s="88" t="inlineStr">
        <is>
          <t>ข้อ 2 (PLE_CC1_Key_Rx20_UBU.md)</t>
        </is>
      </c>
      <c r="O252" s="100" t="inlineStr">
        <is>
          <t>Mock</t>
        </is>
      </c>
      <c r="P252" s="100" t="inlineStr">
        <is>
          <t>Mock Rx20 UBU</t>
        </is>
      </c>
      <c r="Q252" s="100" t="n"/>
    </row>
    <row r="253" ht="13.2" customHeight="1" s="49">
      <c r="A253" s="100" t="n">
        <v>271</v>
      </c>
      <c r="B253" s="88" t="inlineStr">
        <is>
          <t>Midazolam เปนยาประเภทใดตามกฎหมาย</t>
        </is>
      </c>
      <c r="C253" s="100" t="n"/>
      <c r="D253" s="88" t="inlineStr">
        <is>
          <t>พ.ร.บ. วิชาชีพเภสัชกรรม พ.ศ. 2537 และข้อบังคับจรรยาบรรณวิชาชีพ</t>
        </is>
      </c>
      <c r="E253" s="88" t="inlineStr">
        <is>
          <t>พ.ร.บ. ผลิตภัณฑ์สมุนไพร พ.ศ. 2562</t>
        </is>
      </c>
      <c r="F253" s="88" t="inlineStr">
        <is>
          <t>พ.ร.บ. เครื่องสำอาง พ.ศ. 2558</t>
        </is>
      </c>
      <c r="G253" s="88" t="inlineStr">
        <is>
          <t>พ.ร.บ. หลักประกันสุขภาพแห่งชาติ พ.ศ. 2545</t>
        </is>
      </c>
      <c r="H253" s="88" t="inlineStr">
        <is>
          <t>การปฏิบัติทางเภสัชกรรมชุมชน (Good Pharmacy Practice: GPP)</t>
        </is>
      </c>
      <c r="I253" s="100" t="n">
        <v>1</v>
      </c>
      <c r="J253" s="88"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3" s="100" t="n"/>
      <c r="L253" s="88" t="inlineStr">
        <is>
          <t>พ.ร.บ. ยา พ.ศ. 2510</t>
        </is>
      </c>
      <c r="M253" s="100" t="inlineStr">
        <is>
          <t>SAP</t>
        </is>
      </c>
      <c r="N253" s="88" t="inlineStr">
        <is>
          <t>ข้อ 5 (PLE_CC1_Key_Rx20_UBU.md)</t>
        </is>
      </c>
      <c r="O253" s="100" t="inlineStr">
        <is>
          <t>Mock</t>
        </is>
      </c>
      <c r="P253" s="100" t="inlineStr">
        <is>
          <t>Mock Rx20 UBU</t>
        </is>
      </c>
      <c r="Q253" s="100" t="n"/>
    </row>
    <row r="254" ht="13.2" customHeight="1" s="49">
      <c r="A254" s="100" t="n">
        <v>272</v>
      </c>
      <c r="B254" s="88" t="inlineStr">
        <is>
          <t>มีความผิดฐานขายยาผิดกฎหมาย</t>
        </is>
      </c>
      <c r="C254" s="100" t="n"/>
      <c r="D254" s="88" t="inlineStr">
        <is>
          <t>พ.ร.บ. หลักประกันสุขภาพแห่งชาติ พ.ศ. 2545</t>
        </is>
      </c>
      <c r="E254" s="88" t="inlineStr">
        <is>
          <t>การปฏิบัติทางเภสัชกรรมชุมชน (Good Pharmacy Practice: GPP)</t>
        </is>
      </c>
      <c r="F254" s="88" t="inlineStr">
        <is>
          <t>บัญชียาหลักแห่งชาติ (National List of Essential Medicines: NLEM)</t>
        </is>
      </c>
      <c r="G254" s="88" t="inlineStr">
        <is>
          <t>เกณฑ์จริยธรรมว่าด้วยการส่งเสริมการขายยาของกระทรวงสาธารณสุข</t>
        </is>
      </c>
      <c r="H254" s="88" t="inlineStr">
        <is>
          <t>พ.ร.บ. ยา พ.ศ. 2510 (การจำหน่ายยาอันตรายและยาควบคุมพิเศษ)</t>
        </is>
      </c>
      <c r="I254" s="100" t="n">
        <v>1</v>
      </c>
      <c r="J254" s="88"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4" s="100" t="n"/>
      <c r="L254" s="88" t="inlineStr">
        <is>
          <t>พ.ร.บ. ยา พ.ศ. 2510</t>
        </is>
      </c>
      <c r="M254" s="100" t="inlineStr">
        <is>
          <t>SAP</t>
        </is>
      </c>
      <c r="N254" s="88" t="inlineStr">
        <is>
          <t>ข้อ 2 (PLE_CC1_Key_Rx20_UBU.md)</t>
        </is>
      </c>
      <c r="O254" s="100" t="inlineStr">
        <is>
          <t>Mock</t>
        </is>
      </c>
      <c r="P254" s="100" t="inlineStr">
        <is>
          <t>Mock Rx20 UBU</t>
        </is>
      </c>
      <c r="Q254" s="100" t="n"/>
    </row>
    <row r="255" ht="13.2" customHeight="1" s="49">
      <c r="A255" s="100" t="n">
        <v>273</v>
      </c>
      <c r="B255" s="88" t="inlineStr">
        <is>
          <t>มีความผิดฐานไม่ควบคุมการขายยาให้เป็นไปตามพรบ</t>
        </is>
      </c>
      <c r="C255" s="100" t="n"/>
      <c r="D255" s="88" t="inlineStr">
        <is>
          <t>เกณฑ์จริยธรรมว่าด้วยการส่งเสริมการขายยาของกระทรวงสาธารณสุข</t>
        </is>
      </c>
      <c r="E255" s="88" t="inlineStr">
        <is>
          <t>พ.ร.บ. ยา พ.ศ. 2510 (การจำหน่ายยาอันตรายและยาควบคุมพิเศษ)</t>
        </is>
      </c>
      <c r="F255" s="88" t="inlineStr">
        <is>
          <t>พ.ร.บ. ยาเสพติดให้โทษ พ.ศ. 2522 (ยาเสพติดให้โทษประเภท 2 และ 3)</t>
        </is>
      </c>
      <c r="G255" s="88" t="inlineStr">
        <is>
          <t>พ.ร.บ. วัตถุที่ออกฤทธิ์ต่อจิตและประสาท พ.ศ. 2559 (ประเภท 2 และ 4)</t>
        </is>
      </c>
      <c r="H255" s="88" t="inlineStr">
        <is>
          <t>พ.ร.บ. วิชาชีพเภสัชกรรม พ.ศ. 2537 และข้อบังคับจรรยาบรรณวิชาชีพ</t>
        </is>
      </c>
      <c r="I255" s="100" t="n">
        <v>1</v>
      </c>
      <c r="J255" s="88"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5" s="100" t="n"/>
      <c r="L255" s="88" t="inlineStr">
        <is>
          <t>พ.ร.บ. ยา พ.ศ. 2510</t>
        </is>
      </c>
      <c r="M255" s="100" t="inlineStr">
        <is>
          <t>SAP</t>
        </is>
      </c>
      <c r="N255" s="88" t="inlineStr">
        <is>
          <t>ข้อ 4 (PLE_CC1_Key_Rx20_UBU.md)</t>
        </is>
      </c>
      <c r="O255" s="100" t="inlineStr">
        <is>
          <t>Mock</t>
        </is>
      </c>
      <c r="P255" s="100" t="inlineStr">
        <is>
          <t>Mock Rx20 UBU</t>
        </is>
      </c>
      <c r="Q255" s="100" t="n"/>
    </row>
    <row r="256" ht="13.2" customHeight="1" s="49">
      <c r="A256" s="100" t="n">
        <v>274</v>
      </c>
      <c r="B256" s="88" t="inlineStr">
        <is>
          <t>นาย ค. ซึงเปนบิดาของผูรับอนุญาตผิด เนื่องจากไม่มีสิทธิอยู่ประจำร้าน</t>
        </is>
      </c>
      <c r="C256" s="100" t="n"/>
      <c r="D256" s="88" t="inlineStr">
        <is>
          <t>พ.ร.บ. วัตถุที่ออกฤทธิ์ต่อจิตและประสาท พ.ศ. 2559 (ประเภท 2 และ 4)</t>
        </is>
      </c>
      <c r="E256" s="88" t="inlineStr">
        <is>
          <t>พ.ร.บ. วิชาชีพเภสัชกรรม พ.ศ. 2537 และข้อบังคับจรรยาบรรณวิชาชีพ</t>
        </is>
      </c>
      <c r="F256" s="88" t="inlineStr">
        <is>
          <t>พ.ร.บ. ผลิตภัณฑ์สมุนไพร พ.ศ. 2562</t>
        </is>
      </c>
      <c r="G256" s="88" t="inlineStr">
        <is>
          <t>พ.ร.บ. เครื่องสำอาง พ.ศ. 2558</t>
        </is>
      </c>
      <c r="H256" s="88" t="inlineStr">
        <is>
          <t>พ.ร.บ. หลักประกันสุขภาพแห่งชาติ พ.ศ. 2545</t>
        </is>
      </c>
      <c r="I256" s="100" t="n">
        <v>1</v>
      </c>
      <c r="J25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6" s="100" t="n"/>
      <c r="L256" s="88" t="inlineStr">
        <is>
          <t>พ.ร.บ. ยา พ.ศ. 2510</t>
        </is>
      </c>
      <c r="M256" s="100" t="inlineStr">
        <is>
          <t>SAP</t>
        </is>
      </c>
      <c r="N256" s="88" t="inlineStr">
        <is>
          <t>ข้อ 4 (PLE_CC1_Key_Rx20_UBU.md)</t>
        </is>
      </c>
      <c r="O256" s="100" t="inlineStr">
        <is>
          <t>Mock</t>
        </is>
      </c>
      <c r="P256" s="100" t="inlineStr">
        <is>
          <t>Mock Rx20 UBU</t>
        </is>
      </c>
      <c r="Q256" s="100" t="n"/>
    </row>
    <row r="257" ht="13.2" customHeight="1" s="49">
      <c r="A257" s="100" t="n">
        <v>275</v>
      </c>
      <c r="B257" s="88" t="inlineStr">
        <is>
          <t>จากกรณีศึกษาทั้งหมด นายข. ซึ่งเป็นเภสัชผู้มีหน้าที่ปฏิบัติการกระทำผิดตามจรรยาบรรณทุกข้อ ยกเว้นข้อใด</t>
        </is>
      </c>
      <c r="C257" s="100" t="n"/>
      <c r="D257" s="88" t="inlineStr">
        <is>
          <t>พ.ร.บ. เครื่องสำอาง พ.ศ. 2558</t>
        </is>
      </c>
      <c r="E257" s="88" t="inlineStr">
        <is>
          <t>พ.ร.บ. หลักประกันสุขภาพแห่งชาติ พ.ศ. 2545</t>
        </is>
      </c>
      <c r="F257" s="88" t="inlineStr">
        <is>
          <t>การปฏิบัติทางเภสัชกรรมชุมชน (Good Pharmacy Practice: GPP)</t>
        </is>
      </c>
      <c r="G257" s="88" t="inlineStr">
        <is>
          <t>บัญชียาหลักแห่งชาติ (National List of Essential Medicines: NLEM)</t>
        </is>
      </c>
      <c r="H257" s="88" t="inlineStr">
        <is>
          <t>เกณฑ์จริยธรรมว่าด้วยการส่งเสริมการขายยาของกระทรวงสาธารณสุข</t>
        </is>
      </c>
      <c r="I257" s="100" t="n">
        <v>1</v>
      </c>
      <c r="J257" s="88"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7" s="100" t="n"/>
      <c r="L257" s="88" t="inlineStr">
        <is>
          <t>พ.ร.บ. วิชาชีพเภสัชกรรม 2537</t>
        </is>
      </c>
      <c r="M257" s="100" t="inlineStr">
        <is>
          <t>SAP</t>
        </is>
      </c>
      <c r="N257" s="88" t="inlineStr">
        <is>
          <t>ข้อ 12 (PLE_CC1_Key_Rx20_UBU.md)</t>
        </is>
      </c>
      <c r="O257" s="100" t="inlineStr">
        <is>
          <t>Mock</t>
        </is>
      </c>
      <c r="P257" s="100" t="inlineStr">
        <is>
          <t>Mock Rx20 UBU</t>
        </is>
      </c>
      <c r="Q257" s="100" t="n"/>
    </row>
    <row r="258" ht="13.2" customHeight="1" s="49">
      <c r="A258" s="100" t="n">
        <v>276</v>
      </c>
      <c r="B258" s="88" t="inlineStr">
        <is>
          <t>เกิดผ่าน WBC ซึ่งมีความจำเพาะต่อ antigen Case: กฎหมาย ร้านยาฟารมาซี มีนาย ก. เป็นผู้รับอนุญาต นาย ข. เป็นผู้ มีหน้าที่ปฏิบัติการ ไปตรวจร้านในเวลาทำการ ไม่พบนาย ข.อยู่ในร้าน เจ้าหน้าที่จึงทำการลอซื้อยา Omeprazole โดยนาย ก. เป็นผู้หยิบขายยา จากการตรวจสอบภายใน ร้าน พบป้ายชื่อผู้มีหน้าที่ปฏิบัติการคือ นาย ฮ. ซึ่งไม่ตรง กับในใบอนุญาต</t>
        </is>
      </c>
      <c r="C258" s="100" t="n"/>
      <c r="D258" s="88" t="inlineStr">
        <is>
          <t>บัญชียาหลักแห่งชาติ (National List of Essential Medicines: NLEM)</t>
        </is>
      </c>
      <c r="E258" s="88" t="inlineStr">
        <is>
          <t>เกณฑ์จริยธรรมว่าด้วยการส่งเสริมการขายยาของกระทรวงสาธารณสุข</t>
        </is>
      </c>
      <c r="F258" s="88" t="inlineStr">
        <is>
          <t>พ.ร.บ. ยา พ.ศ. 2510 (การจำหน่ายยาอันตรายและยาควบคุมพิเศษ)</t>
        </is>
      </c>
      <c r="G258" s="88" t="inlineStr">
        <is>
          <t>พ.ร.บ. ยาเสพติดให้โทษ พ.ศ. 2522 (ยาเสพติดให้โทษประเภท 2 และ 3)</t>
        </is>
      </c>
      <c r="H258" s="88" t="inlineStr">
        <is>
          <t>พ.ร.บ. วัตถุที่ออกฤทธิ์ต่อจิตและประสาท พ.ศ. 2559 (ประเภท 2 และ 4)</t>
        </is>
      </c>
      <c r="I258" s="100" t="n">
        <v>1</v>
      </c>
      <c r="J258" s="88"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8" s="100" t="n"/>
      <c r="L258" s="88" t="inlineStr">
        <is>
          <t>พ.ร.บ. ยา พ.ศ. 2510</t>
        </is>
      </c>
      <c r="M258" s="100" t="inlineStr">
        <is>
          <t>SAP</t>
        </is>
      </c>
      <c r="N258" s="88" t="inlineStr">
        <is>
          <t>ข้อ 5 (PLE_CC1_Key_Rx20_UBU.md)</t>
        </is>
      </c>
      <c r="O258" s="100" t="inlineStr">
        <is>
          <t>Mock</t>
        </is>
      </c>
      <c r="P258" s="100" t="inlineStr">
        <is>
          <t>Mock Rx20 UBU</t>
        </is>
      </c>
      <c r="Q258" s="100" t="n"/>
    </row>
    <row r="259" ht="13.2" customHeight="1" s="49">
      <c r="A259" s="100" t="n">
        <v>277</v>
      </c>
      <c r="B259" s="88" t="inlineStr">
        <is>
          <t>เภสัช ง ในเวลาปฏิบัติงานของเภสัช ลูกจางเลยตอสายหา เภสัช ง ให้ซึ่งอยูที่ รพ.เอกชน เภสัชบอกวา …. แล้วก็ พบว่าเภสัชคนเดิมไปมีชื่ออยูที่ร้านยาเชียงใหม่ วันที่ซ้อนกัน เวลาเหลื่อมนิดนึง… แล้วก็พบว่าที่ร้านแปะว่าเภสัชที่ ปฏิบัติงานคืออีกคนนึง ตรวจพบผลิตภัณฑ เอเอ มีเลข G 256/2553 และผลิตภัณฑ บีบี มีตรา อย.ตามด้วยตัวเลข 11-...</t>
        </is>
      </c>
      <c r="C259" s="100" t="n"/>
      <c r="D259" s="88" t="inlineStr">
        <is>
          <t>พ.ร.บ. ยาเสพติดให้โทษ พ.ศ. 2522 (ยาเสพติดให้โทษประเภท 2 และ 3)</t>
        </is>
      </c>
      <c r="E259" s="88" t="inlineStr">
        <is>
          <t>พ.ร.บ. วัตถุที่ออกฤทธิ์ต่อจิตและประสาท พ.ศ. 2559 (ประเภท 2 และ 4)</t>
        </is>
      </c>
      <c r="F259" s="88" t="inlineStr">
        <is>
          <t>พ.ร.บ. วิชาชีพเภสัชกรรม พ.ศ. 2537 และข้อบังคับจรรยาบรรณวิชาชีพ</t>
        </is>
      </c>
      <c r="G259" s="88" t="inlineStr">
        <is>
          <t>พ.ร.บ. ผลิตภัณฑ์สมุนไพร พ.ศ. 2562</t>
        </is>
      </c>
      <c r="H259" s="88" t="inlineStr">
        <is>
          <t>พ.ร.บ. เครื่องสำอาง พ.ศ. 2558</t>
        </is>
      </c>
      <c r="I259" s="100" t="n">
        <v>2</v>
      </c>
      <c r="J259" s="88" t="inlineStr">
        <is>
          <t>✅ คำตอบที่ถูกต้อง: ข้อ ข.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ร้านยาสองฟารมาซี มีนาย ค เป็นผู้รับอนุญาต มีนาย ง เป็นผู้ปฏิบัติงาน ไปตรวจวันที่ xx ไม่บอกเวลา ไม่เจอ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9" s="100" t="n"/>
      <c r="L259" s="88" t="inlineStr">
        <is>
          <t>พ.ร.บ. ยา พ.ศ. 2510</t>
        </is>
      </c>
      <c r="M259" s="100" t="inlineStr">
        <is>
          <t>SAP</t>
        </is>
      </c>
      <c r="N259" s="88" t="inlineStr">
        <is>
          <t>ข้อ 4 (PLE_CC1_Key_Rx20_UBU.md)</t>
        </is>
      </c>
      <c r="O259" s="100" t="inlineStr">
        <is>
          <t>Mock</t>
        </is>
      </c>
      <c r="P259" s="100" t="inlineStr">
        <is>
          <t>Mock Rx20 UBU</t>
        </is>
      </c>
      <c r="Q259" s="100" t="n"/>
    </row>
    <row r="260" ht="13.2" customHeight="1" s="49">
      <c r="A260" s="100" t="n">
        <v>278</v>
      </c>
      <c r="B260" s="88" t="inlineStr">
        <is>
          <t>เกี่ยวกับ ใครผิดจรรยาบรรณบ้าง ข้อใดต่อไปนี้กล่าวถูกต้องตามหลักวิชาชีพเภสัชกรรม</t>
        </is>
      </c>
      <c r="C260" s="100" t="n"/>
      <c r="D260" s="88" t="inlineStr">
        <is>
          <t>พ.ร.บ. ผลิตภัณฑ์สมุนไพร พ.ศ. 2562</t>
        </is>
      </c>
      <c r="E260" s="88" t="inlineStr">
        <is>
          <t>พ.ร.บ. เครื่องสำอาง พ.ศ. 2558</t>
        </is>
      </c>
      <c r="F260" s="88" t="inlineStr">
        <is>
          <t>พ.ร.บ. หลักประกันสุขภาพแห่งชาติ พ.ศ. 2545</t>
        </is>
      </c>
      <c r="G260" s="88" t="inlineStr">
        <is>
          <t>การปฏิบัติทางเภสัชกรรมชุมชน (Good Pharmacy Practice: GPP)</t>
        </is>
      </c>
      <c r="H260" s="88" t="inlineStr">
        <is>
          <t>บัญชียาหลักแห่งชาติ (National List of Essential Medicines: NLEM)</t>
        </is>
      </c>
      <c r="I260" s="100" t="n">
        <v>1</v>
      </c>
      <c r="J260" s="88"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0" s="100" t="n"/>
      <c r="L260" s="88" t="inlineStr">
        <is>
          <t>พ.ร.บ. วิชาชีพเภสัชกรรม 2537</t>
        </is>
      </c>
      <c r="M260" s="100" t="inlineStr">
        <is>
          <t>SAP</t>
        </is>
      </c>
      <c r="N260" s="88" t="inlineStr">
        <is>
          <t>ข้อ 12 (PLE_CC1_Key_Rx20_UBU.md)</t>
        </is>
      </c>
      <c r="O260" s="100" t="inlineStr">
        <is>
          <t>Mock</t>
        </is>
      </c>
      <c r="P260" s="100" t="inlineStr">
        <is>
          <t>Mock Rx20 UBU</t>
        </is>
      </c>
      <c r="Q260" s="100" t="n"/>
    </row>
    <row r="261" ht="13.2" customHeight="1" s="49">
      <c r="A261" s="100" t="n">
        <v>279</v>
      </c>
      <c r="B261" s="88" t="inlineStr">
        <is>
          <t>ค่าสูบบุหรี่ pack-year เท่ากับ 40 การเกิด COPD เป็นผลจากการที่มีการอักเสบและตีบแคบของหลอดลม (airflow limitation) ทำให้ตรวจพบ FEV1 ที่ ลดลงร่วมกับ มีair trapping ช่วงหายใจออกทำให้เกิดภาวะhyperinflation และยิ่งเห็นชัดในช่วงที่ ผู้ป่วยมีการออกแรง เกิดภาวะที่เรียกว่า dynamic hyperinflation ทำใหเ้กิดอาการเหนื่อยง่ายจากการ ที่ประสิทธิภาพในการหายใจที่ลดลง</t>
        </is>
      </c>
      <c r="C261" s="100" t="n"/>
      <c r="D261" s="88" t="inlineStr">
        <is>
          <t>Pneumonia ทำให้เกิด exacerbation ได้ ถูกต้อง ปัจจัยเสี่ยงของการเกิด COPD → การติดเชื้อในปอด , มลภาวะทางอากาศ , สูบบุหรี่</t>
        </is>
      </c>
      <c r="E261" s="88" t="inlineStr">
        <is>
          <t>FEV1 80% mild 50-80 moderate 30-50 Severe &lt;30% Very severe</t>
        </is>
      </c>
      <c r="F261" s="88" t="inlineStr">
        <is>
          <t>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t>
        </is>
      </c>
      <c r="G261" s="88" t="inlineStr">
        <is>
          <t>พ.ร.บ. ยา พ.ศ. 2510 (การจำหน่ายยาอันตรายและยาควบคุมพิเศษ)</t>
        </is>
      </c>
      <c r="H261" s="88" t="inlineStr">
        <is>
          <t>พ.ร.บ. ยาเสพติดให้โทษ พ.ศ. 2522 (ยาเสพติดให้โทษประเภท 2 และ 3)</t>
        </is>
      </c>
      <c r="I261" s="100" t="n">
        <v>5</v>
      </c>
      <c r="J261" s="88"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(Pneumonia ทำให้เกิด exacerbation ได้ ถูกต้อง ปัจจัยเสี่ยงของการเกิด COPD → การติดเชื้อในปอด , มลภาวะทางอากาศ , สูบบุหรี่): Pneumonia ทำให้เกิด exacerbation ได้ ถูกต้อง ปัจจัยเสี่ยงของการเกิด COPD → การติดเชื้อในปอด , มลภาวะทางอากาศ , สูบบุหรี่ ไม่ตรงกับข้อบ่งใช้หรือกลไกการออกฤทธิ์ที่ถูกต้องตาม พ.ร.บ. ยา พ.ศ. 2510 / พ.ร.บ. วิชาชีพเภสัชกรรม พ.ศ. 2537
• ข้อ ข. (FEV1 80% mild 50-80 moderate 30-50 Severe &lt;30% Very severe): FEV1 80% mild 50-80 moderate 30-50 Severe &lt;30% Very severe ไม่ตรงกับข้อบ่งใช้หรือกลไกการออกฤทธิ์ที่ถูกต้องตาม พ.ร.บ. ยา พ.ศ. 2510 / พ.ร.บ. วิชาชีพเภสัชกรรม พ.ศ. 2537
• ข้อ ค.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1" s="100" t="n"/>
      <c r="L261" s="88" t="inlineStr">
        <is>
          <t>พ.ร.บ. ยา พ.ศ. 2510</t>
        </is>
      </c>
      <c r="M261" s="100" t="inlineStr">
        <is>
          <t>SAP</t>
        </is>
      </c>
      <c r="N261" s="88" t="inlineStr">
        <is>
          <t>ข้อ 5 (PLE_CC1_Key_Rx20_UBU.md)</t>
        </is>
      </c>
      <c r="O261" s="100" t="inlineStr">
        <is>
          <t>Mock</t>
        </is>
      </c>
      <c r="P261" s="100" t="inlineStr">
        <is>
          <t>Mock Rx20 UBU</t>
        </is>
      </c>
      <c r="Q261" s="100" t="n"/>
    </row>
    <row r="262" ht="13.2" customHeight="1" s="49">
      <c r="A262" s="100" t="n">
        <v>280</v>
      </c>
      <c r="B262" s="88" t="inlineStr">
        <is>
          <t>ยา PPI มีประสิทธิภาพเหนือกวา H2 blockers ในการรักษา GERD</t>
        </is>
      </c>
      <c r="C262" s="100" t="n"/>
      <c r="D262" s="88" t="inlineStr">
        <is>
          <t>พ.ร.บ. ยา พ.ศ. 2510 (การจำหน่ายยาอันตรายและยาควบคุมพิเศษ)</t>
        </is>
      </c>
      <c r="E262" s="88" t="inlineStr">
        <is>
          <t>พ.ร.บ. ยาเสพติดให้โทษ พ.ศ. 2522 (ยาเสพติดให้โทษประเภท 2 และ 3)</t>
        </is>
      </c>
      <c r="F262" s="88" t="inlineStr">
        <is>
          <t>พ.ร.บ. วัตถุที่ออกฤทธิ์ต่อจิตและประสาท พ.ศ. 2559 (ประเภท 2 และ 4)</t>
        </is>
      </c>
      <c r="G262" s="88" t="inlineStr">
        <is>
          <t>พ.ร.บ. วิชาชีพเภสัชกรรม พ.ศ. 2537 และข้อบังคับจรรยาบรรณวิชาชีพ</t>
        </is>
      </c>
      <c r="H262" s="88" t="inlineStr">
        <is>
          <t>พ.ร.บ. ผลิตภัณฑ์สมุนไพร พ.ศ. 2562</t>
        </is>
      </c>
      <c r="I262" s="100" t="n">
        <v>1</v>
      </c>
      <c r="J262" s="88"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2" s="100" t="n"/>
      <c r="L262" s="88" t="inlineStr">
        <is>
          <t>พ.ร.บ. ยา พ.ศ. 2510</t>
        </is>
      </c>
      <c r="M262" s="100" t="inlineStr">
        <is>
          <t>SAP</t>
        </is>
      </c>
      <c r="N262" s="88" t="inlineStr">
        <is>
          <t>ข้อ 3 (PLE_CC1_Key_Rx20_UBU.md)</t>
        </is>
      </c>
      <c r="O262" s="100" t="inlineStr">
        <is>
          <t>Mock</t>
        </is>
      </c>
      <c r="P262" s="100" t="inlineStr">
        <is>
          <t>Mock Rx20 UBU</t>
        </is>
      </c>
      <c r="Q262" s="100" t="n"/>
    </row>
    <row r="263" ht="13.2" customHeight="1" s="49">
      <c r="A263" s="100" t="n">
        <v>281</v>
      </c>
      <c r="B263" s="88" t="inlineStr">
        <is>
          <t>ผู้ป่วยมีสิทธิได้รับทราบชื่อ สกุล และวิชาชีพของผู้ให้การรักษาพยาบาลแก่ตน</t>
        </is>
      </c>
      <c r="C263" s="100" t="n"/>
      <c r="D263" s="88" t="inlineStr">
        <is>
          <t>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t>
        </is>
      </c>
      <c r="E263" s="88" t="inlineStr">
        <is>
          <t>พ.ร.บ. ผลิตภัณฑ์สมุนไพร พ.ศ. 2562</t>
        </is>
      </c>
      <c r="F263" s="88" t="inlineStr">
        <is>
          <t>พ.ร.บ. เครื่องสำอาง พ.ศ. 2558</t>
        </is>
      </c>
      <c r="G263" s="88" t="inlineStr">
        <is>
          <t>พ.ร.บ. หลักประกันสุขภาพแห่งชาติ พ.ศ. 2545</t>
        </is>
      </c>
      <c r="H263" s="88" t="inlineStr">
        <is>
          <t>การปฏิบัติทางเภสัชกรรมชุมชน (Good Pharmacy Practice: GPP)</t>
        </is>
      </c>
      <c r="I263" s="100" t="n">
        <v>1</v>
      </c>
      <c r="J263" s="88" t="inlineStr">
        <is>
          <t>✅ คำตอบที่ถูกต้อง: ข้อ 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คำอธิบายและข้อกำหนดทางกฎหมาย:
💡 คำอธิบายและข้อกำหนดทางกฎหมาย:
การเลือก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3" s="100" t="n"/>
      <c r="L263" s="88" t="inlineStr">
        <is>
          <t>พ.ร.บ. ยา พ.ศ. 2510</t>
        </is>
      </c>
      <c r="M263" s="100" t="inlineStr">
        <is>
          <t>SAP</t>
        </is>
      </c>
      <c r="N263" s="88" t="inlineStr">
        <is>
          <t>ข้อ 1 (PLE_CC1_Key_Rx20_UBU.md)</t>
        </is>
      </c>
      <c r="O263" s="100" t="inlineStr">
        <is>
          <t>Mock</t>
        </is>
      </c>
      <c r="P263" s="100" t="inlineStr">
        <is>
          <t>Mock Rx20 UBU</t>
        </is>
      </c>
      <c r="Q263" s="100" t="n"/>
    </row>
    <row r="264" ht="13.2" customHeight="1" s="49">
      <c r="A264" s="100" t="n">
        <v>282</v>
      </c>
      <c r="B264" s="88" t="inlineStr">
        <is>
          <t>ผู้ป่วยมีสิทธิได้รับการปกปิดข้อมูลของตนเอง</t>
        </is>
      </c>
      <c r="C264" s="100" t="n"/>
      <c r="D264" s="88" t="inlineStr">
        <is>
          <t>ผู้ป่วยมีสิทธิขอความเห็นจากผู้ประกอบวิชาชีพด้านสุขภาพอื่นที่มิได้เป็นผู้ให้การรักษาพยาบาลแก่ตน</t>
        </is>
      </c>
      <c r="E264" s="88" t="inlineStr">
        <is>
          <t>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t>
        </is>
      </c>
      <c r="F264" s="88" t="inlineStr">
        <is>
          <t>บัญชียาหลักแห่งชาติ (National List of Essential Medicines: NLEM)</t>
        </is>
      </c>
      <c r="G264" s="88" t="inlineStr">
        <is>
          <t>เกณฑ์จริยธรรมว่าด้วยการส่งเสริมการขายยาของกระทรวงสาธารณสุข</t>
        </is>
      </c>
      <c r="H264" s="88" t="inlineStr">
        <is>
          <t>พ.ร.บ. ยา พ.ศ. 2510 (การจำหน่ายยาอันตรายและยาควบคุมพิเศษ)</t>
        </is>
      </c>
      <c r="I264" s="100" t="n">
        <v>1</v>
      </c>
      <c r="J264" s="88" t="inlineStr">
        <is>
          <t>✅ คำตอบที่ถูกต้อง: ข้อ ก. ผู้ป่วยมีสิทธิขอความเห็นจากผู้ประกอบวิชาชีพด้านสุขภาพอื่นที่มิได้เป็นผู้ให้การรักษาพยาบาลแก่ตน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มีสิทธิขอความเห็นจากผู้ประกอบวิชาชีพด้านสุขภาพอื่นที่มิได้เป็นผู้ให้การรักษาพยาบาลแก่ตน 💡 คำอธิบายและข้อกำหนดทางกฎหมาย:
💡 คำอธิบายและข้อกำหนดทางกฎหมาย:
การเลือก ผู้ป่วยมีสิทธิขอความเห็นจากผู้ประกอบวิชาชีพด้านสุขภาพอื่นที่มิได้เป็นผู้ให้การรักษาพยาบาลแก่ต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4" s="100" t="n"/>
      <c r="L264" s="88" t="inlineStr">
        <is>
          <t>พ.ร.บ. ยา พ.ศ. 2510</t>
        </is>
      </c>
      <c r="M264" s="100" t="inlineStr">
        <is>
          <t>SAP</t>
        </is>
      </c>
      <c r="N264" s="88" t="inlineStr">
        <is>
          <t>ข้อ 3 (PLE_CC1_Key_Rx20_UBU.md)</t>
        </is>
      </c>
      <c r="O264" s="100" t="inlineStr">
        <is>
          <t>Mock</t>
        </is>
      </c>
      <c r="P264" s="100" t="inlineStr">
        <is>
          <t>Mock Rx20 UBU</t>
        </is>
      </c>
      <c r="Q264" s="100" t="n"/>
    </row>
    <row r="265" ht="13.2" customHeight="1" s="49">
      <c r="A265" s="100" t="n">
        <v>283</v>
      </c>
      <c r="B265" s="88" t="inlineStr">
        <is>
          <t>เปรียบเทียบประสิทธิภาพระหว่างยาจริงกับยาหลอกวัดผลโดยคะแนน 1-100 โดยมีการกระจายข้อมูลแบบ normal distribution</t>
        </is>
      </c>
      <c r="C265" s="100" t="n"/>
      <c r="D265" s="88" t="inlineStr">
        <is>
          <t>เกณฑ์จริยธรรมว่าด้วยการส่งเสริมการขายยาของกระทรวงสาธารณสุข</t>
        </is>
      </c>
      <c r="E265" s="88" t="inlineStr">
        <is>
          <t>พ.ร.บ. ยา พ.ศ. 2510 (การจำหน่ายยาอันตรายและยาควบคุมพิเศษ)</t>
        </is>
      </c>
      <c r="F265" s="88" t="inlineStr">
        <is>
          <t>พ.ร.บ. ยาเสพติดให้โทษ พ.ศ. 2522 (ยาเสพติดให้โทษประเภท 2 และ 3)</t>
        </is>
      </c>
      <c r="G265" s="88" t="inlineStr">
        <is>
          <t>พ.ร.บ. วัตถุที่ออกฤทธิ์ต่อจิตและประสาท พ.ศ. 2559 (ประเภท 2 และ 4)</t>
        </is>
      </c>
      <c r="H265" s="88" t="inlineStr">
        <is>
          <t>พ.ร.บ. วิชาชีพเภสัชกรรม พ.ศ. 2537 และข้อบังคับจรรยาบรรณวิชาชีพ</t>
        </is>
      </c>
      <c r="I265" s="100" t="n">
        <v>1</v>
      </c>
      <c r="J265" s="88"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5" s="100" t="n"/>
      <c r="L265" s="88" t="inlineStr">
        <is>
          <t>พ.ร.บ. ยา พ.ศ. 2510</t>
        </is>
      </c>
      <c r="M265" s="100" t="inlineStr">
        <is>
          <t>SAP</t>
        </is>
      </c>
      <c r="N265" s="88" t="inlineStr">
        <is>
          <t>ข้อ 5 (PLE_CC1_Key_Rx20_UBU.md)</t>
        </is>
      </c>
      <c r="O265" s="100" t="inlineStr">
        <is>
          <t>Mock</t>
        </is>
      </c>
      <c r="P265" s="100" t="inlineStr">
        <is>
          <t>Mock Rx20 UBU</t>
        </is>
      </c>
      <c r="Q265" s="100" t="n"/>
    </row>
    <row r="266" ht="13.2" customHeight="1" s="49">
      <c r="A266" s="100" t="n">
        <v>284</v>
      </c>
      <c r="B266" s="88" t="inlineStr">
        <is>
          <t>เพื่อยุติการส่งเสริมการขายที่ผิดจริยธรรม</t>
        </is>
      </c>
      <c r="C266" s="100" t="n"/>
      <c r="D266" s="88" t="inlineStr">
        <is>
          <t>พ.ร.บ. วัตถุที่ออกฤทธิ์ต่อจิตและประสาท พ.ศ. 2559 (ประเภท 2 และ 4)</t>
        </is>
      </c>
      <c r="E266" s="88" t="inlineStr">
        <is>
          <t>พ.ร.บ. วิชาชีพเภสัชกรรม พ.ศ. 2537 และข้อบังคับจรรยาบรรณวิชาชีพ</t>
        </is>
      </c>
      <c r="F266" s="88" t="inlineStr">
        <is>
          <t>พ.ร.บ. ผลิตภัณฑ์สมุนไพร พ.ศ. 2562</t>
        </is>
      </c>
      <c r="G266" s="88" t="inlineStr">
        <is>
          <t>พ.ร.บ. เครื่องสำอาง พ.ศ. 2558</t>
        </is>
      </c>
      <c r="H266" s="88" t="inlineStr">
        <is>
          <t>พ.ร.บ. หลักประกันสุขภาพแห่งชาติ พ.ศ. 2545</t>
        </is>
      </c>
      <c r="I266" s="100" t="n">
        <v>1</v>
      </c>
      <c r="J266" s="88"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6" s="100" t="n"/>
      <c r="L266" s="88" t="inlineStr">
        <is>
          <t>พ.ร.บ. วิชาชีพเภสัชกรรม 2537</t>
        </is>
      </c>
      <c r="M266" s="100" t="inlineStr">
        <is>
          <t>SAP</t>
        </is>
      </c>
      <c r="N266" s="88" t="inlineStr">
        <is>
          <t>ข้อ 4 (PLE_CC1_Key_Rx20_UBU.md)</t>
        </is>
      </c>
      <c r="O266" s="100" t="inlineStr">
        <is>
          <t>Mock</t>
        </is>
      </c>
      <c r="P266" s="100" t="inlineStr">
        <is>
          <t>Mock Rx20 UBU</t>
        </is>
      </c>
      <c r="Q266" s="100" t="n"/>
    </row>
    <row r="267" ht="13.2" customHeight="1" s="49">
      <c r="A267" s="100" t="n">
        <v>285</v>
      </c>
      <c r="B267" s="88" t="inlineStr">
        <is>
          <t>ส่งเสริมการพัฒนาระบบควบคุมคุณภาพ เพื่อให้มีการประกันคุณภาพ ประสิทธิภาพ และความปลอดภัยที่ดี ก่อนอื่นเลย CL คืออิหยังวะ ??? CL ย่อมาจาก Compulsory Lisensing คือ การบังคับใช้สิทธิตามสิทธิบัตร ซึ่งเป็นมาตรการทางกฎหมายของไทยที่บัญญัติไว้ใน พระราชบัญญัติสิทธิบัตร พ.ศ. 2522 ส่วนที่ 5 การใช้สิทธิตามสิทธิบัตร มาตรา 45-52 สิทธิบัตร (patent) คือ เอกสารสิทธิที่รัฐออกให้แก่ผู้ลงทุนวิจัยและพัฒนาสิ่งประดิษฐ์ใหม่ๆ ที่มีคุณค่าทางอุตสาหกรรม โดยรัฐให้สิทธิผูกขาดการผลิต นำเข้า จำหน่าย หรือประดิษฐ์สิ่งประดิษฐ์นั้น 20 ปีนับแต่วันยื่นจดสิทธิบัตร โดยมีเจตนารมณ์เพื่อเป็นสิ่งตอบแทนให้กับผู้คิดค้นนวัตกรรม ซึ่งเป็นการกระตุ้นให้เกิดการประดิษฐ์สิ่งต่างๆ มากขึ้น แต่ปัญหาที่เกิดกับสิทธิบัตรยา คือ ยาใหม่ๆ จะมีราคาแพงมาก เนื่องจากต้องซื้อยาจากบริษัทข้ามชาต ิซึ่งเป็นผู้ทรงสิทธิบัตรเท่านั้น เป็นเวลาอย่างน้อย 20 ปี ประเทศไทยได้ประกาศใช้ CL กับยา 3 รายการคือ ยา efavirenz ยา lopinavir+ritronavir (Kaletra) ยาต้านไวรัสเอดส์สูตรดื้อยา ยา Plavix (clopidogrel) สำหรับผู้ป่วยโรคหัวใจ เมื่อเดือนพฤศจิกายน 2549 ซึ่งการกระทำของรัฐบาลไทยเป็นไปตามมาตรา 51 ของ พรบ.สิทธิบัตร เป็นไปตามข้อตกลงภายใต้องค์การการค้าโลก หรือ WTO ที่กำหนดว่าประเทศสมาชิก มีสิทธิกำหนดเหตุผลและเงื่อนไข การบังคับใช้สิทธิตามสิทธิบัตรด้วยตนเอง ผลดีของการประกาศใช้ CL คือ</t>
        </is>
      </c>
      <c r="C267" s="100" t="n"/>
      <c r="D267" s="88" t="inlineStr">
        <is>
          <t>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t>
        </is>
      </c>
      <c r="E267" s="88" t="inlineStr">
        <is>
          <t>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t>
        </is>
      </c>
      <c r="F267" s="88" t="inlineStr">
        <is>
          <t>การปฏิบัติทางเภสัชกรรมชุมชน (Good Pharmacy Practice: GPP)</t>
        </is>
      </c>
      <c r="G267" s="88" t="inlineStr">
        <is>
          <t>บัญชียาหลักแห่งชาติ (National List of Essential Medicines: NLEM)</t>
        </is>
      </c>
      <c r="H267" s="88" t="inlineStr">
        <is>
          <t>เกณฑ์จริยธรรมว่าด้วยการส่งเสริมการขายยาของกระทรวงสาธารณสุข</t>
        </is>
      </c>
      <c r="I267" s="100" t="n">
        <v>2</v>
      </c>
      <c r="J267" s="88" t="inlineStr">
        <is>
          <t>✅ คำตอบที่ถูกต้อง: ข้อ ข.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7" s="100" t="n"/>
      <c r="L267" s="88" t="inlineStr">
        <is>
          <t>พ.ร.บ. ยา พ.ศ. 2510</t>
        </is>
      </c>
      <c r="M267" s="100" t="inlineStr">
        <is>
          <t>SAP</t>
        </is>
      </c>
      <c r="N267" s="88" t="inlineStr">
        <is>
          <t>ข้อ 5 (PLE_CC1_Key_Rx20_UBU.md)</t>
        </is>
      </c>
      <c r="O267" s="100" t="inlineStr">
        <is>
          <t>Mock</t>
        </is>
      </c>
      <c r="P267" s="100" t="inlineStr">
        <is>
          <t>Mock Rx20 UBU</t>
        </is>
      </c>
      <c r="Q267" s="100" t="n"/>
    </row>
    <row r="268" ht="13.2" customHeight="1" s="49">
      <c r="A268" s="100" t="n">
        <v>286</v>
      </c>
      <c r="B268" s="88" t="inlineStr">
        <is>
          <t>ตำแหน่งสองเปลี่ยน C=O เป็น C=N ทำให้ฤทธิ์ลดลง 12.) ให้พิจารณายาเข้าโรงพยาบาล โดยทุก Regimen มีประสิทธิภาพการรักษาเท่ากัน ตาม Cost minimization analysis (CMA) แล้วควรเลือกยาในข้อใด</t>
        </is>
      </c>
      <c r="C268" s="100" t="n"/>
      <c r="D268" s="88" t="inlineStr">
        <is>
          <t>บัญชียาหลักแห่งชาติ (National List of Essential Medicines: NLEM)</t>
        </is>
      </c>
      <c r="E268" s="88" t="inlineStr">
        <is>
          <t>เกณฑ์จริยธรรมว่าด้วยการส่งเสริมการขายยาของกระทรวงสาธารณสุข</t>
        </is>
      </c>
      <c r="F268" s="88" t="inlineStr">
        <is>
          <t>พ.ร.บ. ยา พ.ศ. 2510 (การจำหน่ายยาอันตรายและยาควบคุมพิเศษ)</t>
        </is>
      </c>
      <c r="G268" s="88" t="inlineStr">
        <is>
          <t>พ.ร.บ. ยาเสพติดให้โทษ พ.ศ. 2522 (ยาเสพติดให้โทษประเภท 2 และ 3)</t>
        </is>
      </c>
      <c r="H268" s="88" t="inlineStr">
        <is>
          <t>พ.ร.บ. วัตถุที่ออกฤทธิ์ต่อจิตและประสาท พ.ศ. 2559 (ประเภท 2 และ 4)</t>
        </is>
      </c>
      <c r="I268" s="100" t="n">
        <v>1</v>
      </c>
      <c r="J268" s="88"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8" s="100" t="n"/>
      <c r="L268" s="88" t="inlineStr">
        <is>
          <t>พ.ร.บ. ยา พ.ศ. 2510</t>
        </is>
      </c>
      <c r="M268" s="100" t="inlineStr">
        <is>
          <t>SAP</t>
        </is>
      </c>
      <c r="N268" s="88" t="inlineStr">
        <is>
          <t>ข้อ 5 (PLE_CC1_Key_Rx20_UBU.md)</t>
        </is>
      </c>
      <c r="O268" s="100" t="inlineStr">
        <is>
          <t>Mock</t>
        </is>
      </c>
      <c r="P268" s="100" t="inlineStr">
        <is>
          <t>Mock Rx20 UBU</t>
        </is>
      </c>
      <c r="Q268" s="100" t="n"/>
    </row>
    <row r="269" ht="13.2" customHeight="1" s="49">
      <c r="A269" s="100" t="n">
        <v>287</v>
      </c>
      <c r="B269" s="88" t="inlineStr">
        <is>
          <t>ผู้ป่วยสิทธิบัตรทองและได้รับยาพ่นสเตียรอยด์ ยา A เป็นยาบัญชี ก, ยา B เป็นยาบัญชี ค, และยา C เป็นยานอกบัญชียาหลัก ข้อใดกล่าวถูกต้อง</t>
        </is>
      </c>
      <c r="C269" s="100" t="n"/>
      <c r="D269" s="88" t="inlineStr">
        <is>
          <t>ผู้ป่วยทุกคนควรได้รับยา A เป็นตัวแรก</t>
        </is>
      </c>
      <c r="E269" s="88" t="inlineStr">
        <is>
          <t>ผู้ป่วยที่ไม่สามารถใช้ยา A ได้ เช่น เกิดอาการไม่พึงประสงค์ สามารถใช้ยา B แทน แต่ต้องชำระเงินเอง</t>
        </is>
      </c>
      <c r="F269" s="88" t="inlineStr">
        <is>
          <t>ผู้ป่วยที่ได้รับยา C ไม่จำเป็นต้องจ่ายค่ารักษาพยาบาลเองหากมีความจำเป็นต้องใช้ยา</t>
        </is>
      </c>
      <c r="G269" s="88" t="inlineStr">
        <is>
          <t>ยา B สั่งใช้โดยแพทย์์ผู้ชำนาญหรือผู้ที่ได้รับมอบหมายจากผู้อำนวยการของสถานพยาบาลนั้นๆ</t>
        </is>
      </c>
      <c r="H269" s="88" t="inlineStr">
        <is>
          <t>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t>
        </is>
      </c>
      <c r="I269" s="100" t="n">
        <v>4</v>
      </c>
      <c r="J269" s="88" t="inlineStr">
        <is>
          <t>✅ คำตอบที่ถูกต้อง: ข้อ ง. ยา B สั่งใช้โดยแพทย์์ผู้ชำนาญหรือผู้ที่ได้รับมอบหมายจากผู้อำนวยการของสถานพยาบาลนั้นๆ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สั่งใช้โดยแพทย์์ผู้ชำนาญหรือผู้ที่ได้รับมอบหมายจากผู้อำนวยการของสถานพยาบาลนั้นๆ 💡 คำอธิบายและข้อกำหนดทางกฎหมาย:
💡 คำอธิบายและข้อกำหนดทางกฎหมาย:
จึงเป็นกลุ่มยาที่มีความจำเป็นต้องมีการระบุข้อบ่งใช้และเงื่อนไขการสั่งใช้ยา (Drug Utilization Evaluation,
🔍 ข้ออื่นผิดเพราะอะไร:
• ข้อ ก. (ผู้ป่วยทุกคนควรได้รับยา A เป็นตัวแรก): ผู้ป่วยทุกคนควรได้รับยา A เป็นตัวแรก ไม่ตรงกับข้อบ่งใช้หรือกลไกการออกฤทธิ์ที่ถูกต้องตาม พ.ร.บ. ยา พ.ศ. 2510 / พ.ร.บ. วิชาชีพเภสัชกรรม พ.ศ. 2537
• ข้อ ข. (ผู้ป่วยที่ไม่สามารถใช้ยา A ได้ เช่น เกิดอาการไม่พึงประสงค์ สามารถใช้ยา B แทน แต่ต้องชำระเงินเอง): ผู้ป่วยที่ไม่สามารถใช้ยา A ได้ เช่น เกิดอาการไม่พึงประสงค์ สามารถใช้ยา B แทน แต่ต้องชำระเงินเอง ไม่ตรงกับข้อบ่งใช้หรือกลไกการออกฤทธิ์ที่ถูกต้องตาม พ.ร.บ. ยา พ.ศ. 2510 / พ.ร.บ. วิชาชีพเภสัชกรรม พ.ศ. 2537
• ข้อ ค. (ผู้ป่วยที่ได้รับยา C ไม่จำเป็นต้องจ่ายค่ารักษาพยาบาลเองหากมีความจำเป็นต้องใช้ยา): ผู้ป่วยที่ได้รับยา C ไม่จำเป็นต้องจ่ายค่ารักษาพยาบาลเองหากมีความจำเป็นต้องใช้ยา ไม่ตรงกับข้อบ่งใช้หรือกลไกการออกฤทธิ์ที่ถูกต้องตาม พ.ร.บ. ยา พ.ศ. 2510 / พ.ร.บ. วิชาชีพเภสัชกรรม พ.ศ. 2537
• ข้อ จ.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9" s="100" t="n"/>
      <c r="L269" s="88" t="inlineStr">
        <is>
          <t>พ.ร.บ. ยา พ.ศ. 2510</t>
        </is>
      </c>
      <c r="M269" s="100" t="inlineStr">
        <is>
          <t>SAP</t>
        </is>
      </c>
      <c r="N269" s="88" t="inlineStr">
        <is>
          <t>ข้อ 9 (PLE_CC1_Key_Rx20_UBU.md)</t>
        </is>
      </c>
      <c r="O269" s="100" t="inlineStr">
        <is>
          <t>Mock</t>
        </is>
      </c>
      <c r="P269" s="100" t="inlineStr">
        <is>
          <t>Mock Rx20 UBU</t>
        </is>
      </c>
      <c r="Q269" s="100" t="n"/>
    </row>
    <row r="270" ht="13.2" customHeight="1" s="49">
      <c r="A270" s="100" t="n">
        <v>288</v>
      </c>
      <c r="B270" s="88" t="inlineStr">
        <is>
          <t>แพทย์์ทาการศึกษาทดสอบประสิทธิภาพยารักษาหนองใน ในรูปแบบยากินและยาฉีดเข้ากล้ามเนื้อ โดยแบ่งผู้ป่วยออกเป็น 2 กลุ่ม และติดตามระดับยาในกระแสเลือด โดยใช้เวลาในการศึกษา 27 เดือน แล้วนำมาเปรียบเทียบโดยเป็นการศึกษาแบบไปข้างหน้า รูปแบบการศึกษานี้เป็นการศึกษาแบบใด</t>
        </is>
      </c>
      <c r="C270" s="100" t="n"/>
      <c r="D270" s="88" t="inlineStr">
        <is>
          <t>Case series</t>
        </is>
      </c>
      <c r="E270" s="88" t="inlineStr">
        <is>
          <t>Case-control</t>
        </is>
      </c>
      <c r="F270" s="88" t="inlineStr">
        <is>
          <t>Cohort</t>
        </is>
      </c>
      <c r="G270" s="88" t="inlineStr">
        <is>
          <t>Cross-sectional study</t>
        </is>
      </c>
      <c r="H270" s="88" t="inlineStr">
        <is>
          <t>Case-report</t>
        </is>
      </c>
      <c r="I270" s="100" t="n">
        <v>3</v>
      </c>
      <c r="J270" s="88" t="inlineStr">
        <is>
          <t>✅ คำตอบที่ถูกต้อง: ข้อ ค. Cohort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 คำอธิบายและข้อกำหนดทางกฎหมาย:
💡 คำอธิบายและข้อกำหนดทางกฎหมาย:
การเลือก Cohort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(Case series): Case series ไม่ตรงกับข้อบ่งใช้หรือกลไกการออกฤทธิ์ที่ถูกต้องตาม พ.ร.บ. ยา พ.ศ. 2510 / พ.ร.บ. วิชาชีพเภสัชกรรม พ.ศ. 2537
• ข้อ ข. (Case-control): Case-control ไม่ตรงกับข้อบ่งใช้หรือกลไกการออกฤทธิ์ที่ถูกต้องตาม พ.ร.บ. ยา พ.ศ. 2510 / พ.ร.บ. วิชาชีพเภสัชกรรม พ.ศ. 2537
• ข้อ ง. (Cross-sectional study): Cross-sectional study ไม่ตรงกับข้อบ่งใช้หรือกลไกการออกฤทธิ์ที่ถูกต้องตาม พ.ร.บ. ยา พ.ศ. 2510 / พ.ร.บ. วิชาชีพเภสัชกรรม พ.ศ. 2537
• ข้อ จ. (Case-report): Case-report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0" s="100" t="n"/>
      <c r="L270" s="88" t="inlineStr">
        <is>
          <t>พ.ร.บ. ยา พ.ศ. 2510</t>
        </is>
      </c>
      <c r="M270" s="100" t="inlineStr">
        <is>
          <t>SAP</t>
        </is>
      </c>
      <c r="N270" s="88" t="inlineStr">
        <is>
          <t>ข้อ 24 (PLE_CC1_Key_Rx20_UBU.md)</t>
        </is>
      </c>
      <c r="O270" s="100" t="inlineStr">
        <is>
          <t>Mock</t>
        </is>
      </c>
      <c r="P270" s="100" t="inlineStr">
        <is>
          <t>Mock Rx20 UBU</t>
        </is>
      </c>
      <c r="Q270" s="100" t="n"/>
    </row>
    <row r="271" ht="13.2" customHeight="1" s="49">
      <c r="A271" s="100" t="n">
        <v>289</v>
      </c>
      <c r="B271" s="88" t="inlineStr">
        <is>
          <t>ต้องรักษา H.pylori infection เป็นระยะเวลานานเท่าไร จึงจะได้ประสิทธิภาพการรักษาสูงสุด</t>
        </is>
      </c>
      <c r="C271" s="100" t="n"/>
      <c r="D271" s="88" t="inlineStr">
        <is>
          <t>3 วัน</t>
        </is>
      </c>
      <c r="E271" s="88" t="inlineStr">
        <is>
          <t>5 วัน</t>
        </is>
      </c>
      <c r="F271" s="88" t="inlineStr">
        <is>
          <t>2 สัปดาห์</t>
        </is>
      </c>
      <c r="G271" s="88" t="inlineStr">
        <is>
          <t>4 สัปดาห์</t>
        </is>
      </c>
      <c r="H271" s="88" t="inlineStr">
        <is>
          <t>6 สัปดาห์</t>
        </is>
      </c>
      <c r="I271" s="100" t="n">
        <v>3</v>
      </c>
      <c r="J271" s="88" t="inlineStr">
        <is>
          <t>✅ คำตอบที่ถูกต้อง: ข้อ ค. 2 สัปดาห์
💡 Background:
กฎหมายยาและจรรยาบรรณวิชาชีพมีขึ้นเพื่อคุ้มครองความปลอดภัยของผู้บริโภคตามมาตรฐาน Good Pharmacy Practice (GPP)
🎯 ทำไมข้อนี้ถึงถูก:
2 สัปดาห์ 💡 คำอธิบายและข้อกำหนดทางกฎหมาย:
💡 คำอธิบายและข้อกำหนดทางกฎหมาย:
การเลือก 2 สัปดาห์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(3 วัน): 3 วัน ไม่ตรงกับข้อบ่งใช้หรือกลไกการออกฤทธิ์ที่ถูกต้องตาม พ.ร.บ. ยา พ.ศ. 2510 / พ.ร.บ. วิชาชีพเภสัชกรรม พ.ศ. 2537
• ข้อ ข. (5 วัน): 5 วัน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(6 สัปดาห์): 6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1" s="100" t="n"/>
      <c r="L271" s="88" t="inlineStr">
        <is>
          <t>พ.ร.บ. ยา พ.ศ. 2510</t>
        </is>
      </c>
      <c r="M271" s="100" t="inlineStr">
        <is>
          <t>SAP</t>
        </is>
      </c>
      <c r="N271" s="88" t="inlineStr">
        <is>
          <t>ข้อ 54 (PLE_CC1_Key_Rx20_UBU.md)</t>
        </is>
      </c>
      <c r="O271" s="100" t="inlineStr">
        <is>
          <t>Mock</t>
        </is>
      </c>
      <c r="P271" s="100" t="inlineStr">
        <is>
          <t>Mock Rx20 UBU</t>
        </is>
      </c>
      <c r="Q271" s="100" t="n"/>
    </row>
    <row r="272" ht="13.2" customHeight="1" s="49">
      <c r="A272" s="100" t="n">
        <v>290</v>
      </c>
      <c r="B272" s="88" t="inlineStr">
        <is>
          <t>ยาใดที่มีผลลดประสิทธิภาพของยาคุมกำเนิด</t>
        </is>
      </c>
      <c r="C272" s="100" t="n"/>
      <c r="D272" s="88" t="inlineStr">
        <is>
          <t>Rifampin</t>
        </is>
      </c>
      <c r="E272" s="88" t="inlineStr">
        <is>
          <t>Ketoconazole</t>
        </is>
      </c>
      <c r="F272" s="88" t="inlineStr">
        <is>
          <t>Omeprazole</t>
        </is>
      </c>
      <c r="G272" s="88" t="inlineStr">
        <is>
          <t>Griseofulvin</t>
        </is>
      </c>
      <c r="H272" s="88" t="inlineStr">
        <is>
          <t>Ranitidine</t>
        </is>
      </c>
      <c r="I272" s="100" t="n">
        <v>1</v>
      </c>
      <c r="J272" s="88" t="inlineStr">
        <is>
          <t>✅ คำตอบที่ถูกต้อง: ข้อ ก. Rifampin
💡 Background:
กฎหมายยาและจรรยาบรรณวิชาชีพมีขึ้นเพื่อคุ้มครองความปลอดภัยของผู้บริโภคตามมาตรฐาน Good Pharmacy Practice (GPP)
🎯 ทำไมข้อนี้ถึงถูก:
Rifampin 💡 คำอธิบายและข้อกำหนดทางกฎหมาย:
💡 คำอธิบายและข้อกำหนดทางกฎหมาย:
การเลือก Rifampin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(Ketoconazole): Ketoconazole ไม่ตรงกับข้อบ่งใช้หรือกลไกการออกฤทธิ์ที่ถูกต้องตาม พ.ร.บ. ยา พ.ศ. 2510 / พ.ร.บ. วิชาชีพเภสัชกรรม พ.ศ. 2537
• ข้อ ค. (Omeprazole):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(Griseofulvin): Griseofulvin ไม่ตรงกับข้อบ่งใช้หรือกลไกการออกฤทธิ์ที่ถูกต้องตาม พ.ร.บ. ยา พ.ศ. 2510 / พ.ร.บ. วิชาชีพเภสัชกรรม พ.ศ. 2537
• ข้อ จ. (Ranitidine): Ranitidine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2" s="100" t="n"/>
      <c r="L272" s="88" t="inlineStr">
        <is>
          <t>พ.ร.บ. ยา พ.ศ. 2510</t>
        </is>
      </c>
      <c r="M272" s="100" t="inlineStr">
        <is>
          <t>SAP</t>
        </is>
      </c>
      <c r="N272" s="88" t="inlineStr">
        <is>
          <t>ข้อ 87 (PLE_CC1_Key_Rx20_UBU.md)</t>
        </is>
      </c>
      <c r="O272" s="100" t="inlineStr">
        <is>
          <t>Mock</t>
        </is>
      </c>
      <c r="P272" s="100" t="inlineStr">
        <is>
          <t>Mock Rx20 UBU</t>
        </is>
      </c>
      <c r="Q272" s="100" t="n"/>
    </row>
    <row r="273" ht="13.2" customHeight="1" s="49">
      <c r="A273" s="100" t="n">
        <v>291</v>
      </c>
      <c r="B273" s="88" t="inlineStr">
        <is>
          <t>ผู้รับอนุญาต ทำผิดพรบ.วิชาชีพเภสัชกรรมหรือไม่อย่างไร</t>
        </is>
      </c>
      <c r="C273" s="100" t="n"/>
      <c r="D273" s="88" t="inlineStr">
        <is>
          <t>ผิด เพราะ เป็นผู้จ่ายยาให้นายชิดชัยโดยตรง</t>
        </is>
      </c>
      <c r="E273" s="88" t="inlineStr">
        <is>
          <t>ผิด เพราะ นายชิดชัยได้รับอันตราย</t>
        </is>
      </c>
      <c r="F273" s="88" t="inlineStr">
        <is>
          <t>ผิด เพราะ ไม่ปฏิบัติตามข้อจำกัด และเงื่อนไขการประกอบวิชาชีพ</t>
        </is>
      </c>
      <c r="G273" s="88" t="inlineStr">
        <is>
          <t>ไม่ผิด เพราะไม่ใช่เภสัชกร และ พรบ. วิชาชีพบังคับใช้สำหรับผู้ประกอบวิชาชีพเภสัชกรรม เท่านั้น</t>
        </is>
      </c>
      <c r="H273" s="88" t="inlineStr">
        <is>
          <t>ไม่ผิด เพราะสามารถพิสูจน์ได้ว่าเภสัชกรยินยอม</t>
        </is>
      </c>
      <c r="I273" s="100" t="n">
        <v>1</v>
      </c>
      <c r="J273" s="88" t="inlineStr">
        <is>
          <t>✅ คำตอบที่ถูกต้อง: ข้อ ก. ผิด เพราะ เป็นผู้จ่ายยาให้นายชิดชัยโดยตรง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เป็นผู้จ่ายยาให้นายชิดชัยโดยตรง 💡 คำอธิบายและข้อกำหนดทางกฎหมาย:
💡 คำอธิบายและข้อกำหนดทางกฎหมาย:
การเลือก ผิด เพราะ เป็นผู้จ่ายยาให้นายชิดชัยโดยตรง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 นายชิดชัยได้รับอันตราย): ผิด เพราะ นายชิดชัยได้รับอันตราย ไม่ตรงกับข้อบ่งใช้หรือกลไกการออกฤทธิ์ที่ถูกต้องตาม พ.ร.บ. ยา พ.ศ. 2510 / พ.ร.บ. วิชาชีพเภสัชกรรม พ.ศ. 2537
• ข้อ ค. (ผิด เพราะ ไม่ปฏิบัติตามข้อจำกัด และเงื่อนไขการประกอบวิชาชีพ): ผิด เพราะ ไม่ปฏิบัติตามข้อจำกัด และเงื่อนไขการประกอบวิชาชีพ ไม่ตรงกับข้อบ่งใช้หรือกลไกการออกฤทธิ์ที่ถูกต้องตาม พ.ร.บ. ยา พ.ศ. 2510 / พ.ร.บ. วิชาชีพเภสัชกรรม พ.ศ. 2537
• ข้อ ง. (ไม่ผิด เพราะไม่ใช่เภสัชกร และ พรบ. วิชาชีพบังคับใช้สำหรับผู้ประกอบวิชาชีพเภสัชกรรม เท่านั้น): ไม่ผิด เพราะไม่ใช่เภสัชกร และ พรบ. วิชาชีพบังคับใช้สำหรับผู้ประกอบวิชาชีพเภสัชกรรม เท่านั้น ไม่ตรงกับข้อบ่งใช้หรือกลไกการออกฤทธิ์ที่ถูกต้องตาม พ.ร.บ. ยา พ.ศ. 2510 / พ.ร.บ. วิชาชีพเภสัชกรรม พ.ศ. 2537
• ข้อ จ.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3" s="100" t="n"/>
      <c r="L273" s="88" t="inlineStr">
        <is>
          <t>พ.ร.บ. ยา พ.ศ. 2510</t>
        </is>
      </c>
      <c r="M273" s="100" t="inlineStr">
        <is>
          <t>SAP</t>
        </is>
      </c>
      <c r="N273" s="88" t="inlineStr">
        <is>
          <t>ข้อ 110 (PLE_CC1_Key_Rx20_UBU.md)</t>
        </is>
      </c>
      <c r="O273" s="100" t="inlineStr">
        <is>
          <t>Mock</t>
        </is>
      </c>
      <c r="P273" s="100" t="inlineStr">
        <is>
          <t>Mock Rx20 UBU</t>
        </is>
      </c>
      <c r="Q273" s="100" t="n"/>
    </row>
    <row r="274" ht="13.2" customHeight="1" s="49">
      <c r="A274" s="100" t="n">
        <v>292</v>
      </c>
      <c r="B274" s="88" t="inlineStr">
        <is>
          <t>เภสัชกรผิดตาม พ.ร.บ.ยา อย่างไรชัดเจนที่สุด</t>
        </is>
      </c>
      <c r="C274" s="100" t="n"/>
      <c r="D274" s="88" t="inlineStr">
        <is>
          <t>ผิด เพราะ ไม่คำนึงถึงความปลอดภัยและเศรษฐานะของผู้รับบริการ</t>
        </is>
      </c>
      <c r="E274" s="88" t="inlineStr">
        <is>
          <t>ผิด เพราะ ไม่อยู่ประจำตลอดเวลาทำการ</t>
        </is>
      </c>
      <c r="F274" s="88" t="inlineStr">
        <is>
          <t>ผิด เพราะ ไม่รักษามาตรฐานวิชาชีพ</t>
        </is>
      </c>
      <c r="G274" s="88" t="inlineStr">
        <is>
          <t>ผิด เพราะ ไม่จัดให้มีตัวแทนอยู่ประจำร้าน</t>
        </is>
      </c>
      <c r="H274" s="88" t="inlineStr">
        <is>
          <t>ผิด เพราะ ไม่ควบคุมการแยกยาอันตรายหรือยาควบคุมพิเศษ</t>
        </is>
      </c>
      <c r="I274" s="100" t="n">
        <v>2</v>
      </c>
      <c r="J274" s="88" t="inlineStr">
        <is>
          <t>✅ คำตอบที่ถูกต้อง: ข้อ ข. ผิด เพราะ ไม่อยู่ประจำตลอดเวลาทำการ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ไม่อยู่ประจำตลอดเวลาทำการ 💡 คำอธิบายและข้อกำหนดทางกฎหมาย:
💡 คำอธิบายและข้อกำหนดทางกฎหมาย:
การเลือก ผิด เพราะ ไม่อยู่ประจำตลอดเวลาทำการ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(ผิด เพราะ ไม่คำนึงถึงความปลอดภัยและเศรษฐานะของผู้รับบริการ): ผิด เพราะ ไม่คำนึงถึงความปลอดภัยและเศรษฐานะของผู้รับบริการ ไม่ตรงกับข้อบ่งใช้หรือกลไกการออกฤทธิ์ที่ถูกต้องตาม พ.ร.บ. ยา พ.ศ. 2510 / พ.ร.บ. วิชาชีพเภสัชกรรม พ.ศ. 2537
• ข้อ ค. (ผิด เพราะ ไม่รักษามาตรฐานวิชาชีพ): ผิด เพราะ ไม่รักษามาตรฐานวิชาชีพ ไม่ตรงกับข้อบ่งใช้หรือกลไกการออกฤทธิ์ที่ถูกต้องตาม พ.ร.บ. ยา พ.ศ. 2510 / พ.ร.บ. วิชาชีพเภสัชกรรม พ.ศ. 2537
• ข้อ ง. (ผิด เพราะ ไม่จัดให้มีตัวแทนอยู่ประจำร้าน): ผิด เพราะ ไม่จัดให้มีตัวแทนอยู่ประจำร้าน ไม่ตรงกับข้อบ่งใช้หรือกลไกการออกฤทธิ์ที่ถูกต้องตาม พ.ร.บ. ยา พ.ศ. 2510 / พ.ร.บ. วิชาชีพเภสัชกรรม พ.ศ. 2537
• ข้อ จ. (ผิด เพราะ ไม่ควบคุมการแยกยาอันตรายหรือยาควบคุมพิเศษ):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4" s="100" t="n"/>
      <c r="L274" s="88" t="inlineStr">
        <is>
          <t>พ.ร.บ. ยา พ.ศ. 2510</t>
        </is>
      </c>
      <c r="M274" s="100" t="inlineStr">
        <is>
          <t>SAP</t>
        </is>
      </c>
      <c r="N274" s="88" t="inlineStr">
        <is>
          <t>ข้อ 111 (PLE_CC1_Key_Rx20_UBU.md)</t>
        </is>
      </c>
      <c r="O274" s="100" t="inlineStr">
        <is>
          <t>Mock</t>
        </is>
      </c>
      <c r="P274" s="100" t="inlineStr">
        <is>
          <t>Mock Rx20 UBU</t>
        </is>
      </c>
      <c r="Q274" s="100" t="n"/>
    </row>
    <row r="275" ht="13.2" customHeight="1" s="49">
      <c r="A275" s="100" t="n">
        <v>293</v>
      </c>
      <c r="B275" s="88" t="inlineStr">
        <is>
          <t>ผู้รับอนุญาตผิดตาม พ.ร.บ.ยา อย่างไร</t>
        </is>
      </c>
      <c r="C275" s="100" t="n"/>
      <c r="D275" s="88" t="inlineStr">
        <is>
          <t>ผิด เพราะ ไม่จัดหาเภสัชกรมาปฏิบัติงานตามเวลา</t>
        </is>
      </c>
      <c r="E275" s="88" t="inlineStr">
        <is>
          <t>ผิด เพราะ จ่ายยาอันตรายและยาควบคุมพิเศษโดยที่เภสัชกรไม่อยู่</t>
        </is>
      </c>
      <c r="F275" s="88" t="inlineStr">
        <is>
          <t>ผิด เพราะ ไม่ควบคุมให้มีบัญชีซื้อขายยา</t>
        </is>
      </c>
      <c r="G275" s="88" t="inlineStr">
        <is>
          <t>ผิด เพราะ ไม่ได้รับอนุญาตขาย</t>
        </is>
      </c>
      <c r="H275" s="88" t="inlineStr">
        <is>
          <t>ผิด เพราะ ไม่รักษามาตรฐานเภสัชชุมชน</t>
        </is>
      </c>
      <c r="I275" s="100" t="n">
        <v>2</v>
      </c>
      <c r="J275" s="88" t="inlineStr">
        <is>
          <t>✅ คำตอบที่ถูกต้อง: ข้อ ข. ผิด เพราะ จ่ายยาอันตรายและยาควบคุมพิเศษโดยที่เภสัชกรไม่อยู่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จ่ายยาอันตรายและยาควบคุมพิเศษโดยที่เภสัชกรไม่อยู่ 💡 คำอธิบายและข้อกำหนดทางกฎหมาย:
💡 คำอธิบายและข้อกำหนดทางกฎหมาย:
การเลือก ผิด เพราะ จ่ายยาอันตรายและยาควบคุมพิเศษโดยที่เภสัชกรไม่อยู่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 เพราะ ไม่จัดหาเภสัชกรมาปฏิบัติงานตามเวลา): ผิด เพราะ ไม่จัดหาเภสัชกรมาปฏิบัติงานตามเวลา ไม่ตรงกับข้อบ่งใช้หรือกลไกการออกฤทธิ์ที่ถูกต้องตาม พ.ร.บ. ยา พ.ศ. 2510 / พ.ร.บ. วิชาชีพเภสัชกรรม พ.ศ. 2537
• ข้อ ค. (ผิด เพราะ ไม่ควบคุมให้มีบัญชีซื้อขายยา): ผิด เพราะ ไม่ควบคุมให้มีบัญชีซื้อขายยา ไม่ตรงกับข้อบ่งใช้หรือกลไกการออกฤทธิ์ที่ถูกต้องตาม พ.ร.บ. ยา พ.ศ. 2510 / พ.ร.บ. วิชาชีพเภสัชกรรม พ.ศ. 2537
• ข้อ ง. (ผิด เพราะ ไม่ได้รับอนุญาตขาย): ผิด เพราะ ไม่ได้รับอนุญาตขาย ไม่ตรงกับข้อบ่งใช้หรือกลไกการออกฤทธิ์ที่ถูกต้องตาม พ.ร.บ. ยา พ.ศ. 2510 / พ.ร.บ. วิชาชีพเภสัชกรรม พ.ศ. 2537
• ข้อ จ. (ผิด เพราะ ไม่รักษามาตรฐานเภสัชชุมชน): ผิด เพราะ ไม่รักษามาตรฐานเภสัชชุมชน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5" s="100" t="n"/>
      <c r="L275" s="88" t="inlineStr">
        <is>
          <t>พ.ร.บ. ยา พ.ศ. 2510</t>
        </is>
      </c>
      <c r="M275" s="100" t="inlineStr">
        <is>
          <t>SAP</t>
        </is>
      </c>
      <c r="N275" s="88" t="inlineStr">
        <is>
          <t>ข้อ 112 (PLE_CC1_Key_Rx20_UBU.md)</t>
        </is>
      </c>
      <c r="O275" s="100" t="inlineStr">
        <is>
          <t>Mock</t>
        </is>
      </c>
      <c r="P275" s="100" t="inlineStr">
        <is>
          <t>Mock Rx20 UBU</t>
        </is>
      </c>
      <c r="Q275" s="100" t="n"/>
    </row>
    <row r="276" ht="13.2" customHeight="1" s="49">
      <c r="A276" s="100" t="n">
        <v>294</v>
      </c>
      <c r="B276" s="88" t="inlineStr">
        <is>
          <t>หาก สสจ. ตรวจพบว่ามียาที่หมดอายุแล้วปะปนอยู่บนชั้นวางยา ยาดังกล่าวจัดเป็นยาใดตามกฎหมาย</t>
        </is>
      </c>
      <c r="C276" s="100" t="n"/>
      <c r="D276" s="88" t="inlineStr">
        <is>
          <t>ยาผิดมาตรฐาน</t>
        </is>
      </c>
      <c r="E276" s="88" t="inlineStr">
        <is>
          <t>ยาปลอม</t>
        </is>
      </c>
      <c r="F276" s="88" t="inlineStr">
        <is>
          <t>ยาเสื่อมคุณภาพ</t>
        </is>
      </c>
      <c r="G276" s="88" t="inlineStr">
        <is>
          <t>ยาเพิกถอนทะเบียน</t>
        </is>
      </c>
      <c r="H276" s="88" t="inlineStr">
        <is>
          <t>ยาที่ไม่ได้ขึ้นทะเบียน</t>
        </is>
      </c>
      <c r="I276" s="100" t="n">
        <v>3</v>
      </c>
      <c r="J276" s="88" t="inlineStr">
        <is>
          <t>✅ คำตอบที่ถูกต้อง: ข้อ ค.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ข. (ยาปลอม): ยาปลอม ไม่ตรงกับข้อบ่งใช้หรือกลไกการออกฤทธิ์ที่ถูกต้องตาม พ.ร.บ. ยา พ.ศ. 2510 / พ.ร.บ. วิชาชีพเภสัชกรรม พ.ศ. 2537
• ข้อ ง. (ยาเพิกถอนทะเบียน): ยาเพิกถอนทะเบียน ไม่ตรงกับข้อบ่งใช้หรือกลไกการออกฤทธิ์ที่ถูกต้องตาม พ.ร.บ. ยา พ.ศ. 2510 / พ.ร.บ. วิชาชีพเภสัชกรรม พ.ศ. 2537
• ข้อ จ.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6" s="100" t="n"/>
      <c r="L276" s="88" t="inlineStr">
        <is>
          <t>พ.ร.บ. ยา พ.ศ. 2510</t>
        </is>
      </c>
      <c r="M276" s="100" t="inlineStr">
        <is>
          <t>SAP</t>
        </is>
      </c>
      <c r="N276" s="88" t="inlineStr">
        <is>
          <t>ข้อ 117 (PLE_CC1_Key_Rx20_UBU.md)</t>
        </is>
      </c>
      <c r="O276" s="100" t="inlineStr">
        <is>
          <t>Mock</t>
        </is>
      </c>
      <c r="P276" s="100" t="inlineStr">
        <is>
          <t>Mock Rx20 UBU</t>
        </is>
      </c>
      <c r="Q276" s="100" t="n"/>
    </row>
    <row r="277" ht="13.2" customHeight="1" s="49">
      <c r="A277" s="100" t="n">
        <v>295</v>
      </c>
      <c r="B277" s="88" t="inlineStr">
        <is>
          <t>ผู้รับอนุญาตขายยาได้แบ่งแชมพูคีโตโคนาโซลจากขวด 1 ลิตร ลงในขวด 100 มิลลิลิตร จำนวน 500 ขวด โดยติดฉลากชื่อการค้าและข้อบ่งใช้ครบถ้วนตามเดิม มีจุดมุ่งหมายเพื่อขายเฉพาะในร้านของตน ผู้รับอนุญาตคนนี้ทำผิดตามพรบ.ยาหรือไม่ เพราะเหตุใด</t>
        </is>
      </c>
      <c r="C277" s="100" t="n"/>
      <c r="D277" s="88" t="inlineStr">
        <is>
          <t>ไม่ผิด เพราะผู้รับอนุญาตขายยาสามารถขายยาบรรจุเสร็จที่ไม่ใช่ยาอันตรายและยาควบคุมพิเศษ</t>
        </is>
      </c>
      <c r="E277" s="88" t="inlineStr">
        <is>
          <t>ไม่ผิด เพราะ แชมพูคีโตโคนาโซลเป็นเครื่องสำอาง</t>
        </is>
      </c>
      <c r="F277" s="88" t="inlineStr">
        <is>
          <t>ผิด เพราะเป็นการขายยาผิดมาตรฐาน</t>
        </is>
      </c>
      <c r="G277" s="88" t="inlineStr">
        <is>
          <t>ผิด เพราะเป็นการผลิตยาโดยไม่ได้รับอนุญาต</t>
        </is>
      </c>
      <c r="H277" s="88" t="inlineStr">
        <is>
          <t>ไม่ผิด เพราะกระทำแก่ผู้ป่วยเฉพาะราย</t>
        </is>
      </c>
      <c r="I277" s="100" t="n">
        <v>4</v>
      </c>
      <c r="J277" s="88" t="inlineStr">
        <is>
          <t>✅ คำตอบที่ถูกต้อง: ข้อ ง. ผิด เพราะเป็นการผลิตยาโดยไม่ได้รับอนุญาต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เพราะเป็นการผลิตยาโดยไม่ได้รับอนุญาต 💡 คำอธิบายและข้อกำหนดทางกฎหมาย:
💡 คำอธิบายและข้อกำหนดทางกฎหมาย:
การเลือก ผิด เพราะเป็นการผลิตยาโดยไม่ได้รับอนุญาต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(ไม่ผิด เพราะผู้รับอนุญาตขายยาสามารถขายยาบรรจุเสร็จที่ไม่ใช่ยาอันตรายและยาควบคุมพิเศษ):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(ไม่ผิด เพราะ แชมพูคีโตโคนาโซลเป็นเครื่องสำอาง): ไม่ผิด เพราะ แชมพูคีโตโคนาโซลเป็นเครื่องสำอาง ไม่ตรงกับข้อบ่งใช้หรือกลไกการออกฤทธิ์ที่ถูกต้องตาม พ.ร.บ. ยา พ.ศ. 2510 / พ.ร.บ. วิชาชีพเภสัชกรรม พ.ศ. 2537
• ข้อ ค. (ผิด เพราะเป็นการขายยาผิดมาตรฐาน): ผิด เพราะเป็นการขายยาผิดมาตรฐาน ไม่ตรงกับข้อบ่งใช้หรือกลไกการออกฤทธิ์ที่ถูกต้องตาม พ.ร.บ. ยา พ.ศ. 2510 / พ.ร.บ. วิชาชีพเภสัชกรรม พ.ศ. 2537
• ข้อ จ.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7" s="100" t="n"/>
      <c r="L277" s="88" t="inlineStr">
        <is>
          <t>พ.ร.บ. ยา พ.ศ. 2510</t>
        </is>
      </c>
      <c r="M277" s="100" t="inlineStr">
        <is>
          <t>SAP</t>
        </is>
      </c>
      <c r="N277" s="88" t="inlineStr">
        <is>
          <t>ข้อ 118 (PLE_CC1_Key_Rx20_UBU.md)</t>
        </is>
      </c>
      <c r="O277" s="100" t="inlineStr">
        <is>
          <t>Mock</t>
        </is>
      </c>
      <c r="P277" s="100" t="inlineStr">
        <is>
          <t>Mock Rx20 UBU</t>
        </is>
      </c>
      <c r="Q277" s="100" t="n"/>
    </row>
    <row r="278" ht="13.2" customHeight="1" s="49">
      <c r="A278" s="100" t="n">
        <v>296</v>
      </c>
      <c r="B278" s="88" t="inlineStr">
        <is>
          <t>ตาม GPP ฉลากบนซองบรรจุยาจะต้องแสดงข้อมูลดังกล่าว ยกเว้นข้อใด</t>
        </is>
      </c>
      <c r="C278" s="100" t="n"/>
      <c r="D278" s="88" t="inlineStr">
        <is>
          <t>ชื่อผู้ป่วย</t>
        </is>
      </c>
      <c r="E278" s="88" t="inlineStr">
        <is>
          <t>ชื่อยาที่เป็นชื่อสามัญ หรือชื่อทางการค้า</t>
        </is>
      </c>
      <c r="F278" s="88" t="inlineStr">
        <is>
          <t>ข้อบ่งใช้</t>
        </is>
      </c>
      <c r="G278" s="88" t="inlineStr">
        <is>
          <t>คำแนะนำ</t>
        </is>
      </c>
      <c r="H278" s="88" t="inlineStr">
        <is>
          <t>วันหมดอายุยา</t>
        </is>
      </c>
      <c r="I278" s="100" t="n">
        <v>5</v>
      </c>
      <c r="J278" s="88" t="inlineStr">
        <is>
          <t>✅ คำตอบที่ถูกต้อง: ข้อ จ.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Background:
กฎหมายยาและจรรยาบรรณวิชาชีพมีขึ้นเพื่อคุ้มครองความปลอดภัยของผู้บริโภคตามมาตรฐาน Good Pharmacy Practice (GPP)
🎯 ทำไมข้อนี้ถึงถูก: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คำอธิบายและข้อกำหนดทางกฎหมาย:
💡 คำอธิบายและข้อกำหนดทางกฎหมาย:
การเลือก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(ชื่อผู้ป่วย): ชื่อผู้ป่วย ไม่ตรงกับข้อบ่งใช้หรือกลไกการออกฤทธิ์ที่ถูกต้องตาม พ.ร.บ. ยา พ.ศ. 2510 / พ.ร.บ. วิชาชีพเภสัชกรรม พ.ศ. 2537
• ข้อ ข. (ชื่อยาที่เป็นชื่อสามัญ หรือชื่อทางการค้า): ชื่อยาที่เป็นชื่อสามัญ หรือชื่อทางการค้า ไม่ตรงกับข้อบ่งใช้หรือกลไกการออกฤทธิ์ที่ถูกต้องตาม พ.ร.บ. ยา พ.ศ. 2510 / พ.ร.บ. วิชาชีพเภสัชกรรม พ.ศ. 2537
• ข้อ ค. (ข้อบ่งใช้): ข้อบ่งใช้ ไม่ตรงกับข้อบ่งใช้หรือกลไกการออกฤทธิ์ที่ถูกต้องตาม พ.ร.บ. ยา พ.ศ. 2510 / พ.ร.บ. วิชาชีพเภสัชกรรม พ.ศ. 2537
• ข้อ ง. (คำแนะนำ): คำแนะนำ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8" s="100" t="n"/>
      <c r="L278" s="88" t="inlineStr">
        <is>
          <t>พ.ร.บ. ยา พ.ศ. 2510</t>
        </is>
      </c>
      <c r="M278" s="100" t="inlineStr">
        <is>
          <t>SAP</t>
        </is>
      </c>
      <c r="N278" s="88" t="inlineStr">
        <is>
          <t>ข้อ 120 (PLE_CC1_Key_Rx20_UBU.md)</t>
        </is>
      </c>
      <c r="O278" s="100" t="inlineStr">
        <is>
          <t>Mock</t>
        </is>
      </c>
      <c r="P278" s="100" t="inlineStr">
        <is>
          <t>Mock Rx20 UBU</t>
        </is>
      </c>
      <c r="Q278" s="100" t="n"/>
    </row>
    <row r="279" ht="13.2" customHeight="1" s="49">
      <c r="A279" s="100" t="n">
        <v>297</v>
      </c>
      <c r="B279" s="88" t="inlineStr">
        <is>
          <t>ภญ. ก ผิดจรรยาบรรณวิชาชีพเภสัชกรรมยกเว้นข้อใด</t>
        </is>
      </c>
      <c r="C279" s="100" t="n"/>
      <c r="D279" s="88" t="inlineStr">
        <is>
          <t>ส่งเสริมการใช้ยาตำรับลับ</t>
        </is>
      </c>
      <c r="E279" s="88" t="inlineStr">
        <is>
          <t>ไม่ดำรงตนให้สมควรในสังคมโดยธรรมและเคารพต่อกฎหมายของบ้านเมือง</t>
        </is>
      </c>
      <c r="F279" s="88" t="inlineStr">
        <is>
          <t>ไม่รักษามาตรฐานของการประกอบวิชาชีพเภสัชกรรมในระดับที่ดีที่สุด</t>
        </is>
      </c>
      <c r="G279" s="88" t="inlineStr">
        <is>
          <t>ไม่คำนึงถึงความปลอดภัยและเศรษฐานะ ของผู้ป่วยหรือผู้มารับบริการ</t>
        </is>
      </c>
      <c r="H279" s="88" t="inlineStr">
        <is>
          <t>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t>
        </is>
      </c>
      <c r="I279" s="100" t="n">
        <v>3</v>
      </c>
      <c r="J279" s="88" t="inlineStr">
        <is>
          <t>✅ คำตอบที่ถูกต้อง: ข้อ ค. ไม่รักษามาตรฐานของการประกอบวิชาชีพเภสัชกรรมในระดับที่ดีที่สุด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ไม่รักษามาตรฐานของการประกอบวิชาชีพเภสัชกรรมในระดับที่ดีที่สุด 💡 คำอธิบายและข้อกำหนดทางกฎหมาย:
💡 คำอธิบายและข้อกำหนดทางกฎหมาย:
การเลือก ไม่รักษามาตรฐานของการประกอบวิชาชีพเภสัชกรรมในระดับที่ดีที่สุด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(ส่งเสริมการใช้ยาตำรับลับ): ส่งเสริมการใช้ยาตำรับลับ ไม่ตรงกับข้อบ่งใช้หรือกลไกการออกฤทธิ์ที่ถูกต้องตาม พ.ร.บ. ยา พ.ศ. 2510 / พ.ร.บ. วิชาชีพเภสัชกรรม พ.ศ. 2537
• ข้อ ข. (ไม่ดำรงตนให้สมควรในสังคมโดยธรรมและเคารพต่อกฎหมายของบ้านเมือง): ไม่ดำรงตนให้สมควรในสังคมโดยธรรมและเคารพต่อกฎหมายของบ้านเมือง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ง. (ไม่คำนึงถึงความปลอดภัยและเศรษฐานะ ของผู้ป่วยหรือผู้มารับบริการ): ไม่คำนึงถึงความปลอดภัยและเศรษฐานะ ของผู้ป่วยหรือผู้มารับบริการ ไม่ตรงกับข้อบ่งใช้หรือกลไกการออกฤทธิ์ที่ถูกต้องตาม พ.ร.บ. ยา พ.ศ. 2510 / พ.ร.บ. วิชาชีพเภสัชกรรม พ.ศ. 2537
• ข้อ จ.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9" s="100" t="n"/>
      <c r="L279" s="88" t="inlineStr">
        <is>
          <t>พ.ร.บ. วิชาชีพเภสัชกรรม 2537</t>
        </is>
      </c>
      <c r="M279" s="100" t="inlineStr">
        <is>
          <t>SAP</t>
        </is>
      </c>
      <c r="N279" s="88" t="inlineStr">
        <is>
          <t>ข้อ 117 (PLE_CC1_Key_Rx20_UBU.md)</t>
        </is>
      </c>
      <c r="O279" s="100" t="inlineStr">
        <is>
          <t>Mock</t>
        </is>
      </c>
      <c r="P279" s="100" t="inlineStr">
        <is>
          <t>Mock Rx20 UBU</t>
        </is>
      </c>
      <c r="Q279" s="100" t="n"/>
    </row>
    <row r="280" ht="13.2" customHeight="1" s="49">
      <c r="A280" s="100" t="n">
        <v>298</v>
      </c>
      <c r="B280" s="88" t="inlineStr">
        <is>
          <t>ตามมาตรา 5 พรบ ยส ไม่ใช้กับรพ สังกัด กระทรวงสาธา แต่ให้มีการรายงานรับจ่าย ยส ทุก หกเดือน 2 มาตรา 17, 18 .ยส 2 ส่วนรพ สังกัดกระทรวงอื่น รวมทั้งเภสัช หมอ ทันตแพทย์์ สัตวแพทย์์ สามารถขอใบอนุญาตจำหน่าย ครอบครองได้ ถ้าไม่มีใบ ห้ามจำหน่าย ครอบครอง</t>
        </is>
      </c>
      <c r="C280" s="100" t="n"/>
      <c r="D280" s="88" t="inlineStr">
        <is>
          <t>พ.ร.บ. ผลิตภัณฑ์สมุนไพร พ.ศ. 2562</t>
        </is>
      </c>
      <c r="E280" s="88" t="inlineStr">
        <is>
          <t>พ.ร.บ. เครื่องสำอาง พ.ศ. 2558</t>
        </is>
      </c>
      <c r="F280" s="88" t="inlineStr">
        <is>
          <t>พ.ร.บ. หลักประกันสุขภาพแห่งชาติ พ.ศ. 2545</t>
        </is>
      </c>
      <c r="G280" s="88" t="inlineStr">
        <is>
          <t>การปฏิบัติทางเภสัชกรรมชุมชน (Good Pharmacy Practice: GPP)</t>
        </is>
      </c>
      <c r="H280" s="88" t="inlineStr">
        <is>
          <t>บัญชียาหลักแห่งชาติ (National List of Essential Medicines: NLEM)</t>
        </is>
      </c>
      <c r="I280" s="100" t="n">
        <v>1</v>
      </c>
      <c r="J280" s="88"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0" s="100" t="n"/>
      <c r="L280" s="88" t="inlineStr">
        <is>
          <t>พ.ร.บ. ยา พ.ศ. 2510</t>
        </is>
      </c>
      <c r="M280" s="100" t="inlineStr">
        <is>
          <t>SAP</t>
        </is>
      </c>
      <c r="N280" s="88" t="inlineStr">
        <is>
          <t>ข้อ 1 (PLE_CC1_Key_Rx20_UBU.md)</t>
        </is>
      </c>
      <c r="O280" s="100" t="inlineStr">
        <is>
          <t>Mock</t>
        </is>
      </c>
      <c r="P280" s="100" t="inlineStr">
        <is>
          <t>Mock Rx20 UBU</t>
        </is>
      </c>
      <c r="Q280" s="100" t="n"/>
    </row>
    <row r="281" ht="13.2" customHeight="1" s="49">
      <c r="A281" s="100" t="n">
        <v>299</v>
      </c>
      <c r="B281" s="88" t="inlineStr">
        <is>
          <t>มาตรา 20, 21 ยส 3 หมอ ทันตแพทย์์ สัตวแพทย์์ ได้รับข้อยกเว้นในการขาย ครอบครองยส 3 เพื่อจำหน่ายแก่ สัตว์ คนที่ตนรักษา นอกนั้น ต้องมีใบอนุญาตขายยส หรือ ผลิต/นำเข้ายส ร่วมกับมีเภสัชประจำการตลอดเวลาจึงสามารถ ขายหรือครอบครอง ยส 3 ได้ ร้านยาแห่งหนึ่งได้รับอนุญาติให้ขายยาบน BTS ซึ่งมีพื้นที่ในการจัดเก็บสินค้าจำกัด ต่อมามีผู้ป่วยมาขอซื้อ Nicotin gum และ Budesonide ซึ่งเภสัชกรได้ซักประวัติและให้คำแนะนำในการใช้ยาแก่ผู้ป่วย จากนั้นก็ให้ผู้ป่วยเดินตามลูกจ้่างที่ร้านยาไปรับยาที่อยู่ Stock ที่อยู่ทางขึ้น BTS ซึ่งอยู่คนละส่วนกับร้านยา ข้อ 95 ถามว่าผิดกฎหมายยาหรือไม่</t>
        </is>
      </c>
      <c r="C281" s="100" t="n"/>
      <c r="D281" s="88" t="inlineStr">
        <is>
          <t>ผิดเพราะขายยานอกสถานที่</t>
        </is>
      </c>
      <c r="E281" s="88" t="inlineStr">
        <is>
          <t>ผิดเพราะขายยาอันตรายและควบคุมพิเศษโดยไม่มีใบสั่งแพทย์์ ค .ผิด เพราะจำหน่ายยาไม่ตรงใบอนุญาต</t>
        </is>
      </c>
      <c r="F281" s="88" t="inlineStr">
        <is>
          <t>ไม่ผิด เพราะเภสัชกรได้ควบคุมการส่งมอบยาอันตราย</t>
        </is>
      </c>
      <c r="G281" s="88" t="inlineStr">
        <is>
          <t>ไม่ผิดเพราะเภสัชกรได้แนะนำวิธีดการส่งมอบยาเรียบร้อยแล้ว ข้อ 96</t>
        </is>
      </c>
      <c r="H281" s="88" t="inlineStr">
        <is>
          <t>พ.ร.บ. ยาเสพติดให้โทษ พ.ศ. 2522 (ยาเสพติดให้โทษประเภท 2 และ 3)</t>
        </is>
      </c>
      <c r="I281" s="100" t="n">
        <v>2</v>
      </c>
      <c r="J281" s="88" t="inlineStr">
        <is>
          <t>✅ คำตอบที่ถูกต้อง: ข้อ ข. ผิดเพราะขายยาอันตรายและควบคุมพิเศษโดยไม่มีใบสั่งแพทย์์ ค .ผิด เพราะจำหน่ายยาไม่ตรงใบอนุญาต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ผิดเพราะขายยาอันตรายและควบคุมพิเศษโดยไม่มีใบสั่งแพทย์์ ค .ผิด เพราะจำหน่ายยาไม่ตรงใบอนุญาต 💡 คำอธิบายและข้อกำหนดทางกฎหมาย:
💡 คำอธิบายและข้อกำหนดทางกฎหมาย:
---------------------------------------------------------------------------------------------------------------------------------- ข้อ 101 ถ้าผลิตภัณฑ์นี้ไม่ได้ขึ้นทะเบียน ไม่ได้จดแจ้ง ไม่ได้ทำอะไรเลย ผลิตภัณฑ์นี้จะเป็นอะไรตามกฏหมาย ด้วยแนวคิดที่ว่าบริการสุขภาพเป็นบริการที่ไม่สมบูรณ์ ฝ่ายผู้รับบริการมีความรู้ไม่เท่าเทียมกับผู้ให้บริการ A เกือบพลาดพลั้ง (มีโอกาสเกิด event) B รั้งไม่อยู่ (เกิด event) C ผู้ป่วยรับ D จับตามอง E ต้องรักษา F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(ผิดเพราะขายยานอกสถานที่): ผิดเพราะขายยานอกสถานที่ ไม่ตรงกับข้อบ่งใช้หรือกลไกการออกฤทธิ์ที่ถูกต้องตาม พ.ร.บ. ยา พ.ศ. 2510 / พ.ร.บ. วิชาชีพเภสัชกรรม พ.ศ. 2537
• ข้อ ค. (ไม่ผิด เพราะเภสัชกรได้ควบคุมการส่งมอบยาอันตราย):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(ไม่ผิดเพราะเภสัชกรได้แนะนำวิธีดการส่งมอบยาเรียบร้อยแล้ว ข้อ 96): ไม่ผิดเพราะเภสัชกรได้แนะนำวิธีดการส่งมอบยาเรียบร้อยแล้ว ข้อ 96 ไม่ตรงกับข้อบ่งใช้หรือกลไกการออกฤทธิ์ที่ถูกต้องตาม พ.ร.บ. ยา พ.ศ. 2510 / พ.ร.บ. วิชาชีพเภสัชกรรม พ.ศ. 2537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1" s="100" t="n"/>
      <c r="L281" s="88" t="inlineStr">
        <is>
          <t>พ.ร.บ. ยา พ.ศ. 2510</t>
        </is>
      </c>
      <c r="M281" s="100" t="inlineStr">
        <is>
          <t>SAP</t>
        </is>
      </c>
      <c r="N281" s="88" t="inlineStr">
        <is>
          <t>ข้อ 3 (PLE_CC1_Key_Rx20_UBU.md)</t>
        </is>
      </c>
      <c r="O281" s="100" t="inlineStr">
        <is>
          <t>Mock</t>
        </is>
      </c>
      <c r="P281" s="100" t="inlineStr">
        <is>
          <t>Mock Rx20 UBU</t>
        </is>
      </c>
      <c r="Q281" s="100" t="n"/>
    </row>
    <row r="282" ht="13.2" customHeight="1" s="49">
      <c r="A282" s="100" t="n">
        <v>300</v>
      </c>
      <c r="B282" s="88" t="inlineStr">
        <is>
          <t>▶ [สถานการณ์: มีคุณครูมาขอซื้อยาเม็ดแก้แพ้/ลดน้ำมูก กระปุกละ 100 เม็ด จำนวน 5 กระปุกที่ร้านยา โดยแจ้งว่าจะนำไปเตรียมไว้ให้เด็กนักเรียนรับประทานเผื่อไว้ล่วงหน้าก่อนไปทัศนศึกษา]
📌 คำถาม: ในฐานะเภสัชกรชุมชน ท่านสามารถจำหน่ายยานี้ให้ได้หรือไม่ และมีความถูกต้องตามกฎหมายและจรรยาบรรณวิชาชีพอย่างไร</t>
        </is>
      </c>
      <c r="C282" s="100" t="n"/>
      <c r="D282" s="88" t="inlineStr">
        <is>
          <t>ขายได้ เพราะเป็นยาอันตรายที่เภสัชกรมีสิทธิ์ส่งมอบในร้านยาได้</t>
        </is>
      </c>
      <c r="E282" s="88" t="inlineStr">
        <is>
          <t>ขายได้ หากให้คำแนะนำการใช้ยาบนฉลากยาอย่างถูกต้อง</t>
        </is>
      </c>
      <c r="F282" s="88" t="inlineStr">
        <is>
          <t>ขายไม่ได้ เพราะปริมาณเกินกว่าที่กฎหมายกำหนดให้มีไว้ในครอบครอง</t>
        </is>
      </c>
      <c r="G282" s="88" t="inlineStr">
        <is>
          <t>ขายไม่ได้ เพราะไม่ได้คำนึงถึงความปลอดภัยของผู้ใช้ยา และเป็นการใช้ยาโดยไม่มีข้อบ่งชี้ทางการแพทย์์</t>
        </is>
      </c>
      <c r="H282" s="88" t="inlineStr">
        <is>
          <t>ขายไม่ได้ เพราะต้องมีใบสั่งยาจากแพทย์์เท่านั้นจึงจะจ่ายยาอันตรายได้</t>
        </is>
      </c>
      <c r="I282" s="119" t="inlineStr">
        <is>
          <t>4</t>
        </is>
      </c>
      <c r="J282" s="88" t="inlineStr">
        <is>
          <t>✅ คำตอบที่ถูกต้อง: ข้อ ง. ขายไม่ได้เพราะไม่ได้คำนึงถึงความปลอดภัยของผู้บริโภคและไม่มีข้อบ่งชี้ทางการแพทย์์ที่เหมาะสม
💡 Background:
ตามพระราชบัญญัติยา พ.ศ. 2510 และที่แก้ไขเพิ่มเติม รวมถึงข้อบังคับสภาเภสัชกรรมว่าด้วยจรรยาบรรณวิชาชีพ เภสัชกรชุมชนมีหน้าที่ต้องส่งมอบยาอย่างสมเหตุผล (Rational Drug Use) โดยคำนึงถึงความปลอดภัยของผู้ใช้ยาเป็นสำคัญ การจำหน่ายยาอันตรายในปริมาณมากผิดปกติ หรือนำไปใช้ในลักษณะป้องกันล่วงหน้าในเด็กโดยไม่มีข้อบ่งชี้ทางการแพทย์์ เป็นพฤติการณ์ที่สุ่มเสี่ยงต่อการเกิดอันตรายจากการใช้ยาและการใช้ยาในทางที่ผิด
🎯 ทำไมข้อนี้ถึงถูก:
การที่คุณครูมาขอซื้อยาแก้แพ้/ยาอันตรายปริมาณมากถึง 5 กระปุก เพื่อนำไปแจกเด็กนักเรียนรับประทานเผื่อไว้ล่วงหน้า เภสัชกรไม่สามารถจ่ายยาให้ได้ เนื่องจากเป็นการใช้ยาโดยไม่มีข้อบ่งชี้ทางการแพทย์์ที่ถูกต้อง เสี่ยงต่อผลข้างเคียงรุนแรงในเด็ก (เช่น ฤทธิ์ Anticholinergic, ง่วงซึม, ชัก) เภสัชกรต้องปฏิเสธการขายและให้ความรู้เรื่องความปลอดภัยในการใช้ยา
🔍 ข้ออื่นผิดเพราะอะไร:
• ข้อ ก. (ขายได้เพราะเป็นยาสามัญประจำบ้าน): หากเป็นยาอันตรายไม่ใช่ยาสามัญประจำบ้าน และถึงแม้เป็นยาสามัญประจำบ้านก็ต้องไม่จำหน่ายเพื่อการใช้ที่ผิดวัตถุประสงค์
• ข้อ ข. (ขายได้เพราะเป็นยาอันตรายตามกฎหมาย): ผิด ยาอันตรายต้องขายโดยมีเภสัชกรส่งมอบและซักประวัติประเมินความปลอดภัย ไม่ใช่ใครมาขอกว้านซื้อก็ขายได้
• ข้อ ค. (ขายไม่ได้เพราะปริมาณเกินกฎหมายกำหนดไว้): กฎหมายไม่ได้จำกัดตัวเลขเม็ดตายตัวของยาทั่วไปเหมือนยาควบคุมพิเศษบางรายการ แต่ผิดที่ข้อบ่งชี้และความปลอดภัย
• ข้อ จ. (ขายไม่ได้เพราะไม่มีใบสั่งซื้อจากแพทย์์): ยาอันตรายสามารถจำหน่ายในร้านยาได้โดยไม่ต้องมีใบสั่งแพทย์์หากมีข้อบ่งชี้ที่ถูกต้อง แต่ข้อนี้ต้องปฏิเสธเพราะขัดกับหลักความปลอดภัยของผู้ป่วย
📖 Guideline อ้างอิง:
พระราชบัญญัติวิชาชีพเภสัชกรรม พ.ศ. 2537 &amp; ประกาศกระทรวงสาธารณสุข เรื่อง การปฏิบัติตามวิธีปฏิบัติทางเภสัชกรรมชุมชน (Good Pharmacy Practice: GPP)
📌 จุดจำก่อนสอบ:
• GPP Safety Mandate: เภสัชกรต้องซักประวัติและประเมินความสมเหตุผลก่อนจ่ายยาทุกครั้ง การจ่ายยาเพื่อ "เผื่อไว้ป้องกันล่วงหน้า" ในปริมาณมากให้เด็ก เป็นข้อห้ามเชิงจริยธรรมและความปลอดภัย
• Professional Duty: มีอำนาจปฏิเสธการขายหากพบว่าการใช้ยานั้นไม่ปลอดภัยหรือไม่สมเหตุผล</t>
        </is>
      </c>
      <c r="K282" s="100" t="n"/>
      <c r="L282" s="88" t="inlineStr">
        <is>
          <t>Pharmacy Laws &amp; Ethics</t>
        </is>
      </c>
      <c r="M282" s="100" t="inlineStr">
        <is>
          <t>SAP</t>
        </is>
      </c>
      <c r="N282" s="88" t="inlineStr">
        <is>
          <t>PLE_CC1_2567_Key ข้อ 11</t>
        </is>
      </c>
      <c r="O282" s="100" t="inlineStr">
        <is>
          <t>ข้อสอบจริง</t>
        </is>
      </c>
      <c r="P282" s="100" t="inlineStr">
        <is>
          <t>ปี 2567</t>
        </is>
      </c>
      <c r="Q282" s="100" t="n"/>
    </row>
    <row r="283" ht="13.2" customHeight="1" s="49">
      <c r="A283" s="100" t="n">
        <v>301</v>
      </c>
      <c r="B283" s="88" t="inlineStr">
        <is>
          <t>ตามพระราชบัญญัติยา พ.ศ. 2510 และกฎหมายยาของประเทศไทย ยาในข้อใดต่อไปนี้จัดเป็น 'ยาควบคุมพิเศษ' ซึ่งผู้รับอนุญาตขายส่งยาไม่สามารถขายให้แก่ผู้รับอนุญาตขายยาแผนปัจจุบัน (ข.ย.1) ได้ หากไม่มีใบสั่งยาจากแพทย์หรือเงื่อนไขตามที่กฎหมายกำหนด</t>
        </is>
      </c>
      <c r="C283" s="100" t="n"/>
      <c r="D283" s="88" t="inlineStr">
        <is>
          <t>Sildenafil (ยากลุ่ม PDE-5 Inhibitor ควบคุมพิเศษ)</t>
        </is>
      </c>
      <c r="E283" s="88" t="inlineStr">
        <is>
          <t>Paracetamol 500 mg</t>
        </is>
      </c>
      <c r="F283" s="88" t="inlineStr">
        <is>
          <t>Amoxicillin 500 mg</t>
        </is>
      </c>
      <c r="G283" s="88" t="inlineStr">
        <is>
          <t>Chlorpheniramine 4 mg</t>
        </is>
      </c>
      <c r="H283" s="88" t="inlineStr">
        <is>
          <t>Antacid gel</t>
        </is>
      </c>
      <c r="I283" s="100" t="n">
        <v>1</v>
      </c>
      <c r="J283" s="88" t="inlineStr">
        <is>
          <t>✅ คำตอบที่ถูกต้อง: ข้อ ก. Sildenafil (ยากลุ่ม PDE-5 Inhibitor ควบคุมพิเศษ)
💡 Background:
การจำแนกประเภทตามกฎหมายยาของไทย:
1. ยาสามัญประจำบ้าน: ประชาชนซื้อหาได้ทั่วไป ปลอดภัยสูง ไม่ต้องมีใบสั่งแพทย์
2. ยาอันตราย (Dangerous Drugs เช่น Amoxicillin, CPM, Diclofenac): ร้านยา ข.ย.1 จำหน่ายได้โดยเภสัชกรเป็นผู้ส่งมอบ
3. ยาควบคุมพิเศษ (Specially Controlled Drugs เช่น Sildenafil, Tretinoin oral, Isotretinoin, Misoprostol): ต้องมีใบสั่งแพทย์เท่านั้น ร้านยาขายส่งไม่สามารถขายให้ร้านยาเพื่อไปจำหน่ายทั่วไปได้หากไม่ปฏิบัติตามเกณฑ์ใบสั่งแพทย์และการบันทึกรายงาน ข.ย.10/11 อย่างเคร่งครัด
🎯 ทำไมข้อนี้ถึงถูก:
Sildenafil จัดเป็นยาควบคุมพิเศษ มีความเสี่ยงต่อผลข้างเคียงหัวใจและความดันตกเมื่อใช้ร่วมกับ Nitrates
🔍 ข้ออื่นเป็นยาอันตรายหรือยาสามัญประจำบ้าน:
• ข้อ ข. และ จ. เป็นยาสามัญประจำบ้าน/ยาอันตราย
• ข้อ ค. และ ง. เป็นยาอันตรายที่จำหน่ายในร้านยา ข.ย.1 ได้โดยเภสัชกร
📖 Guideline อ้างอิง:
พระราชบัญญัติยา พ.ศ. 2510 และประกาศกระทรวงสาธารณสุข เรื่อง ยาควบคุมพิเศษ
📌 จุดจำก่อนสอบ:
• ยาควบคุมพิเศษ (Sildenafil, Isotretinoin, Steroid ชนิดฉีด/กินแรงสูง) = ต้องมีใบสั่งแพทย์เท่านั้น</t>
        </is>
      </c>
      <c r="K283" s="100" t="n"/>
      <c r="L283" s="88" t="inlineStr">
        <is>
          <t>Pharmacy Laws &amp; Ethics</t>
        </is>
      </c>
      <c r="M283" s="100" t="inlineStr">
        <is>
          <t>SAP</t>
        </is>
      </c>
      <c r="N283" s="88" t="inlineStr">
        <is>
          <t>ข้อสอบจริง Product ปี 2567 ข้อ 23</t>
        </is>
      </c>
      <c r="O283" s="100" t="inlineStr">
        <is>
          <t>ข้อสอบจริง</t>
        </is>
      </c>
      <c r="P283" s="100" t="inlineStr">
        <is>
          <t>ปี 2567</t>
        </is>
      </c>
      <c r="Q283" s="100" t="n"/>
    </row>
    <row r="284" ht="13.2" customHeight="1" s="49">
      <c r="A284" s="100" t="n">
        <v>302</v>
      </c>
      <c r="B284" s="88" t="inlineStr">
        <is>
          <t>ยาข้อใดต่อไปนี้ ไม่ต้องทำ ขย.11 (ขอขึ้นทะเบียนยาชนิดที่ 11\)</t>
        </is>
      </c>
      <c r="C284" s="100" t="n"/>
      <c r="D284" s="88" t="inlineStr">
        <is>
          <t>ยาเม็ด dimenhydrinate</t>
        </is>
      </c>
      <c r="E284" s="88" t="inlineStr">
        <is>
          <t>ยาเม็ด dextromethorphan</t>
        </is>
      </c>
      <c r="F284" s="88" t="inlineStr">
        <is>
          <t>ยา tramadol</t>
        </is>
      </c>
      <c r="G284" s="88" t="inlineStr">
        <is>
          <t>ยาน้ำ CPM (Chlorpheniramine)</t>
        </is>
      </c>
      <c r="H284" s="34" t="n"/>
      <c r="I284" s="100" t="n">
        <v>1</v>
      </c>
      <c r="J284" s="88" t="inlineStr">
        <is>
          <t>✅ คำตอบที่ถูกต้อง: ข้อ ก. ยาเม็ด dimenhydrinate
💡 Background:
คำถามข้อสอบจริงใบประกอบวิชาชีพ PLE-CC 1 (Product) ปี 2567 ข้อ 25
🎯 ทำไมข้อนี้ถึงถูก:
ข้อ ก. สอดคล้องกับหลักการทางเภสัชกรรมและข้อกำหนดตามเภสัชตำรับ (Pharmacopoeia Standards) ในหัวข้อ Pharmacy Laws &amp; Ethics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Pharmacy Laws &amp; Ethics</t>
        </is>
      </c>
      <c r="K284" s="100" t="n"/>
      <c r="L284" s="88" t="inlineStr">
        <is>
          <t>Pharmacy Laws &amp; Ethics</t>
        </is>
      </c>
      <c r="M284" s="100" t="inlineStr">
        <is>
          <t>SAP</t>
        </is>
      </c>
      <c r="N284" s="88" t="inlineStr">
        <is>
          <t>ข้อสอบจริง Product ปี 2567 ข้อ 25</t>
        </is>
      </c>
      <c r="O284" s="100" t="inlineStr">
        <is>
          <t>ข้อสอบจริง</t>
        </is>
      </c>
      <c r="P284" s="100" t="inlineStr">
        <is>
          <t>ปี 2567</t>
        </is>
      </c>
      <c r="Q284" s="100" t="n"/>
    </row>
    <row r="285" ht="13.2" customHeight="1" s="49">
      <c r="A285" s="100" t="n">
        <v>303</v>
      </c>
      <c r="B285" s="88" t="inlineStr">
        <is>
          <t>ตามประกาศกระทรวงสาธารณสุข เรื่อง ยาสามัญประจำบ้านแผนปัจจุบัน ผลิตภัณฑ์ยาในข้อใดต่อไปนี้ 'ไม่จัดเป็นยาสามัญประจำบ้าน' เนื่องจากมีขนาดบรรจุหรือรูปแบบที่ไม่ตรงตามเกณฑ์ที่กฎหมายกำหนด</t>
        </is>
      </c>
      <c r="C285" s="100" t="n"/>
      <c r="D285" s="88" t="inlineStr">
        <is>
          <t>ยาเม็ดพาราเซตามอล (Paracetamol 500 mg) ขนาดบรรจุขวดละ 100 เม็ด</t>
        </is>
      </c>
      <c r="E285" s="88" t="inlineStr">
        <is>
          <t>ผงน้ำตาลเกลือแร่ (ORS) สำหรับละลายน้ำ 250 ml</t>
        </is>
      </c>
      <c r="F285" s="88" t="inlineStr">
        <is>
          <t>น้ำเกลือล้างแผลปราศจากเชื้อ (Normal Saline Solution 0.9%) ขนาดบรรจุ 500 ml</t>
        </is>
      </c>
      <c r="G285" s="88" t="inlineStr">
        <is>
          <t>ORS ผมน้ำ 250 ml</t>
        </is>
      </c>
      <c r="H285" s="88" t="inlineStr">
        <is>
          <t>ยาล้างตา (Eye lotion) ขนาดบรรจุ 150 ml</t>
        </is>
      </c>
      <c r="I285" s="100" t="n">
        <v>1</v>
      </c>
      <c r="J285" s="88" t="inlineStr">
        <is>
          <t>✅ คำตอบที่ถูกต้อง: ข้อ ก. ยาเม็ดพาราเซตามอล (Paracetamol 500 mg) ขนาดบรรจุขวดละ 100 เม็ด
💡 Background:
เกณฑ์รายการยาสามัญประจำบ้านแผนปัจจุบัน (Household Remedies):
- Paracetamol 500 mg: กำหนดขนาดบรรจุแผงละไม่เกิน 10 เม็ด หรือขวดละไม่เกิน 50 เม็ด (ขนาดบรรจุ 100 เม็ดขึ้นไป จัดเป็น 'ยาอันตราย' เพื่อป้องกันการใช้ยาเกินขนาดจนเกิดพิษต่อตับ)
- Glycerin suppository, 0.9% NSS, ORS, ยาล้างตา ในขนาดบรรจุมาตรฐานตามประกาศ จัดเป็นยาสามัญประจำบ้าน
🎯 ทำไมข้อนี้ถึงถูก:
Paracetamol 500 mg ขนาดบรรจุ 100 เม็ด ไม่เข้าเกณฑ์ยาสามัญประจำบ้าน แต่จัดเป็นยาอันตรายที่ต้องจำหน่ายในร้านยา ข.ย.1 เท่านั้น
🔍 ข้ออื่นเป็นยาสามัญประจำบ้านที่ถูกต้องตามขนาดบรรจุ:
• ข้อ ข. Glycerin suppository บรรจุ 6-10 แท่ง จัดเป็นยาสามัญประจำบ้าน
• ข้อ ค. Normal saline 0.9% เป็นยาสามัญประจำบ้าน
• ข้อ ง. ผงเกลือแร่ ORS ซองละลายน้ำ 250 ml เป็นยาสามัญประจำบ้าน
• ข้อ จ. ยาล้างตาขนาดไม่เกิน 150-200 ml เป็นยาสามัญประจำบ้าน
📖 Guideline อ้างอิง:
ประกาศกระทรวงสาธารณสุข เรื่อง ยาสามัญประจำบ้านแผนปัจจุบัน พ.ศ. 2542 และฉบับแก้ไขเพิ่มเติม
📌 จุดจำก่อนสอบ:
• Paracetamol ยาสามัญประจำบ้าน = แผง ≤ 10 เม็ด, ขวด ≤ 50 เม็ด
• บรรจุ 100 เม็ด = ยาอันตราย (ไม่ใช่ยาสามัญประจำบ้าน)</t>
        </is>
      </c>
      <c r="K285" s="100" t="n"/>
      <c r="L285" s="88" t="inlineStr">
        <is>
          <t>Pharmacy Laws &amp; Ethics</t>
        </is>
      </c>
      <c r="M285" s="100" t="inlineStr">
        <is>
          <t>SAP</t>
        </is>
      </c>
      <c r="N285" s="88" t="inlineStr">
        <is>
          <t>ข้อสอบจริง Product ปี 2567 ข้อ 29</t>
        </is>
      </c>
      <c r="O285" s="100" t="inlineStr">
        <is>
          <t>ข้อสอบจริง</t>
        </is>
      </c>
      <c r="P285" s="100" t="inlineStr">
        <is>
          <t>ปี 2567</t>
        </is>
      </c>
      <c r="Q285" s="100" t="n"/>
    </row>
    <row r="286" ht="13.2" customHeight="1" s="49">
      <c r="A286" s="100" t="n">
        <v>306</v>
      </c>
      <c r="B286" s="88" t="inlineStr">
        <is>
          <t>ยาในกลุ่มเดียวกันกับ Simvastatin เป็นยาลดไขมันในเลือด ซึ่งอยู่ในบัญชียาหลัก บางครั งอาจต้องใช้ ค่าใช้จ่ายสูง ถามว่า ยาในบัญชียาหลักแห่งชาติ บัญชีใด ต้องท้า Drug use evaluation (DUE)</t>
        </is>
      </c>
      <c r="C286" s="100" t="n"/>
      <c r="D286" s="88" t="inlineStr">
        <is>
          <t>บัญชี ก</t>
        </is>
      </c>
      <c r="E286" s="88" t="inlineStr">
        <is>
          <t>บัญชี ข</t>
        </is>
      </c>
      <c r="F286" s="88" t="inlineStr">
        <is>
          <t>บัญชี ค</t>
        </is>
      </c>
      <c r="G286" s="88" t="inlineStr">
        <is>
          <t>บัญชี ง</t>
        </is>
      </c>
      <c r="H286" s="88" t="inlineStr">
        <is>
          <t>บัญชี จ (2)</t>
        </is>
      </c>
      <c r="I286" s="100" t="inlineStr">
        <is>
          <t>1</t>
        </is>
      </c>
      <c r="J286" s="88" t="inlineStr">
        <is>
          <t>✅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แต่ Simvastatin เป็นยาลดไขมันพื้นฐานในบัญชี ก.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รวมโดย Phongsathorn Phlaisaithong Rx 9 UP 18 | P a g e):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t>
        </is>
      </c>
      <c r="K286" s="100" t="n"/>
      <c r="L286" s="88" t="inlineStr">
        <is>
          <t>Hypertension</t>
        </is>
      </c>
      <c r="M286" s="100" t="inlineStr">
        <is>
          <t>Clinic</t>
        </is>
      </c>
      <c r="N286" s="88" t="inlineStr">
        <is>
          <t>ข้อ 8 (PLE_CC1_2560 22 April Set 1.md)</t>
        </is>
      </c>
      <c r="O286" s="100" t="n"/>
      <c r="P286" s="100" t="n"/>
      <c r="Q286" s="100" t="n"/>
    </row>
    <row r="287" ht="13.2" customHeight="1" s="49">
      <c r="A287" s="100" t="n">
        <v>307</v>
      </c>
      <c r="B287" s="88" t="inlineStr">
        <is>
          <t>ยาในกลุ่มเดียวกันกับ Simvastatin เป็นยาลดไขมันในเลือด ซึ่งอยู่ในบัญชียาหลัก บางครั้งอาจ ต้องใช้ค่าใช้จ่ายสูง ถามว่า ยาในบัญชียาหลักแห่งชาติ บัญชีใด ต้องทำ Drug use evaluation (DUE)</t>
        </is>
      </c>
      <c r="C287" s="100" t="n"/>
      <c r="D287" s="88" t="inlineStr">
        <is>
          <t>บัญชี ก</t>
        </is>
      </c>
      <c r="E287" s="88" t="inlineStr">
        <is>
          <t>บัญชี ข</t>
        </is>
      </c>
      <c r="F287" s="88" t="inlineStr">
        <is>
          <t>บัญชี ค</t>
        </is>
      </c>
      <c r="G287" s="88" t="inlineStr">
        <is>
          <t>บัญชี ง</t>
        </is>
      </c>
      <c r="H287" s="88" t="inlineStr">
        <is>
          <t>บัญชี จ (2) 23</t>
        </is>
      </c>
      <c r="I287" s="100" t="inlineStr">
        <is>
          <t>1</t>
        </is>
      </c>
      <c r="J287" s="88" t="inlineStr">
        <is>
          <t>✅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23 MCQ11 2/2560 By CU Rx73 MCQ11 2/2560 By CU Rx73):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t>
        </is>
      </c>
      <c r="K287" s="100" t="n"/>
      <c r="L287" s="88" t="inlineStr">
        <is>
          <t>Hypertension</t>
        </is>
      </c>
      <c r="M287" s="100" t="inlineStr">
        <is>
          <t>Clinic</t>
        </is>
      </c>
      <c r="N287" s="88" t="inlineStr">
        <is>
          <t>ข้อ 8 (PLE_CC1_2560 22 April Set 2.md)</t>
        </is>
      </c>
      <c r="O287" s="100" t="n"/>
      <c r="P287" s="100" t="n"/>
      <c r="Q287" s="100" t="n"/>
    </row>
    <row r="288" ht="13.2" customHeight="1" s="49">
      <c r="A288" s="100" t="n">
        <v>308</v>
      </c>
      <c r="B288" s="88" t="inlineStr">
        <is>
          <t>ยาลดกรด aluminium hydroxide/magnesium hydroxide ขนาด 240 มิลลิลิตร เป็นยา ประเภทใด</t>
        </is>
      </c>
      <c r="C288" s="100" t="n"/>
      <c r="D288" s="88" t="inlineStr">
        <is>
          <t>ยาสามัญประจำบ้าน</t>
        </is>
      </c>
      <c r="E288" s="88" t="inlineStr">
        <is>
          <t>ยาอันตราย</t>
        </is>
      </c>
      <c r="F288" s="88" t="inlineStr">
        <is>
          <t>ยาควบคุมพิเศษ</t>
        </is>
      </c>
      <c r="G288" s="88" t="inlineStr">
        <is>
          <t>วัตถุออกฤทธิ์ต่อจิตและประสาท</t>
        </is>
      </c>
      <c r="H288" s="88" t="inlineStr">
        <is>
          <t>ยาเสพติดให้โทษ ประเภทที่ 3</t>
        </is>
      </c>
      <c r="I288" s="100" t="inlineStr">
        <is>
          <t>1</t>
        </is>
      </c>
      <c r="J288" s="88" t="inlineStr">
        <is>
          <t>✅ คำตอบที่ถูกต้อง: ข้อ ก. ยาสามัญประจำบ้าน
💡 Background:
ยาลดกรดสูตรผสม Aluminium hydroxide / Magnesium hydroxide ขนาดบรรจุ 240 มิลลิลิตร เป็นตำรับที่ระบุไว้ในประกาศกระทรวงสาธารณสุขให้เป็นยาสามัญประจำบ้านแผนปัจจุบัน สามารถจำหน่ายได้ทั่วไปโดยไม่ต้องมีใบอนุญาตขายยา
🎯 ทำไมข้อนี้ถึงถูก:
ยาสามัญประจำบ้าน การเลือก ยาสามัญประจำบ้าน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(ยาอันตราย): ยาอันตราย ต้องจ่ายโดยเภสัชกรและมีรายงาน แต่ยาลดกรดทั่วไปในขนาดและรูปแบบมาตรฐานนี้จัดเป็นยาสามัญประจำบ้านที่ประชาชนหาซื้อได้เอง
• ข้อ ค. (ยาควบคุมพิเศษ): ยาควบคุมพิเศษ เป็นยาที่ต้องมีใบสั่งแพทย์์เท่านั้น เช่น ยาปฏิชีวนะบางชนิดหรือยาสเตียรอยด์
• ข้อ ง. (วัตถุออกฤทธิ์ต่อจิตและประสาท): วัตถุออกฤทธิ์ต่อจิตและประสาท เช่น ยานอนหลับ ยาระงับอาการวิตกกังวล ต้องควบคุมการจ่ายอย่างเคร่งครัดตามกฎหมาย
• ข้อ จ. (ยาเสพติดให้โทษ ประเภทที่ 3 ตะลุยโจทย์เภสัชจุฬาฯ สอบผ่าน 100%): ยาเสพติดให้โทษ ประเภทที่ 3 คือยาที่มีส่วนผสมของยาเสพติดในตำรับ เช่น ยาแก้ไอผสมโคเดอีน ไม่ใช่ยาลดกรด
📖 Guideline อ้างอิง:
ประกาศกระทรวงสาธารณสุข เรื่อง ยาสามัญประจำบ้านแผนปัจจุบัน &amp; พระราชบัญญัติยา พ.ศ. 2510
📌 จุดจำก่อนสอบ:
• ยาลดกรดสูตรผสม Al(OH)3/Mg(OH)2 ขนาด 240 mL เป็นยาสามัญประจำบ้าน สามารถขายได้ทั่วไป</t>
        </is>
      </c>
      <c r="K288" s="100" t="n"/>
      <c r="L288" s="88" t="inlineStr">
        <is>
          <t>Hypertension</t>
        </is>
      </c>
      <c r="M288" s="100" t="inlineStr">
        <is>
          <t>Clinic</t>
        </is>
      </c>
      <c r="N288" s="88" t="inlineStr">
        <is>
          <t>ข้อ 1 (LAW-CU-71.md)</t>
        </is>
      </c>
      <c r="O288" s="100" t="n"/>
      <c r="P288" s="100" t="n"/>
      <c r="Q288" s="100" t="n"/>
    </row>
    <row r="289" ht="13.2" customHeight="1" s="49">
      <c r="A289" s="100" t="n">
        <v>309</v>
      </c>
      <c r="B289" s="88" t="inlineStr">
        <is>
          <t>ให้ฉลากยาแผนโบราณมา แล้วถามว่าข้อใดผิดเกี่ยวกับฉลากข้างต้น จำ choice ไม่ได้ แต่ผิดที่เลขทะเบียน เพราะ ในฉลาก เป็น 3G xx/xx ช้อย บอกว่าเป็นผลิต สถานการณ์ที่ 5 : เน้น CKD-electrolyte imbalance แต่ผู้ป่วยเป็นหลายโรค คือเบาหวาน ความดัน ไขมัน วัดความดันโลหิต ครั้งแรก 155/99 mmHg รู้สึกปวดท้ายทอยมากขึ้น วัดความดันโลหิตได้ 150/95</t>
        </is>
      </c>
      <c r="C289" s="100" t="n"/>
      <c r="D289" s="88" t="inlineStr">
        <is>
          <t>ถามว่าเป้าหมายความดันโลหิตของผู้ป่วยควรน้อยกว่าเท่าไร</t>
        </is>
      </c>
      <c r="E289" s="88" t="inlineStr">
        <is>
          <t>Warfarin 3 mg OD (target INR 2.0-3.0)</t>
        </is>
      </c>
      <c r="F289" s="88" t="inlineStr">
        <is>
          <t>Furosemide 40 mg OD</t>
        </is>
      </c>
      <c r="G289" s="88" t="inlineStr">
        <is>
          <t>Amlodipine 5 mg OD</t>
        </is>
      </c>
      <c r="H289" s="88" t="inlineStr">
        <is>
          <t>Losartan 50 mg OD</t>
        </is>
      </c>
      <c r="I289" s="100" t="inlineStr">
        <is>
          <t>1</t>
        </is>
      </c>
      <c r="J289" s="88" t="inlineStr">
        <is>
          <t>✅ คำตอบที่ถูกต้อง: ข้อ ก. ถามว่าเป้าหมายความดันโลหิตของผู้ป่วยควรน้อยกว่าเท่าไร
💡 Background:
ฉลากของยาแผนโบราณหรือผลิตภัณฑ์สมุนไพรต้องแสดงชื่อยา เลขทะเบียนตำรับยา ปริมาณ ปริมาณตัวยาสำคัญ วันเดือนปีที่ผลิต วันสิ้นอายุ ข้อบ่งใช้ คำเตือน และชื่อผู้ผลิตตามที่กฎหมายกำหนด
🎯 ทำไมข้อนี้ถึงถูก:
ถามว่าเป้าหมายความดันโลหิตของผู้ป่วยควรน้อยกว่าเท่าไร การเลือก ถามว่าเป้าหมายความดันโลหิตของผู้ป่วยควรน้อยกว่าเท่าไร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พระราชบัญญัติผลิตภัณฑ์สมุนไพร พ.ศ. 2562 และข้อกำหนดการแสดงฉลากยาแผนโบราณ
📌 จุดจำก่อนสอบ:
• ฉลากผลิตภัณฑ์สมุนไพร/ยาแผนโบราณต้องมีข้อความบังคับตามกฎหมายสมุนไพร พ.ศ. 2562 ครบถ้วน</t>
        </is>
      </c>
      <c r="K289" s="100" t="n"/>
      <c r="L289" s="88" t="inlineStr">
        <is>
          <t>Hypertension</t>
        </is>
      </c>
      <c r="M289" s="100" t="inlineStr">
        <is>
          <t>Clinic</t>
        </is>
      </c>
      <c r="N289" s="88" t="inlineStr">
        <is>
          <t>ข้อ 10 (PLE_CC1_2556.md)</t>
        </is>
      </c>
      <c r="O289" s="100" t="n"/>
      <c r="P289" s="100" t="n"/>
      <c r="Q289" s="100" t="n"/>
    </row>
    <row r="290" ht="13.2" customHeight="1" s="49">
      <c r="A290" s="100" t="n">
        <v>310</v>
      </c>
      <c r="B290" s="88" t="inlineStr">
        <is>
          <t>ยา Metformin และ Pioglitazone จัดเป็นยาประเภทใด ก ยาแผนปัจจุบันบรรจุเสร็จที่ไม่ใช่ยาอันตรายหรือยาควบคุมพิเศษทั้งคู่</t>
        </is>
      </c>
      <c r="C290" s="100" t="n"/>
      <c r="D290" s="88" t="inlineStr">
        <is>
          <t>ยาอันตรายทั้งคู่</t>
        </is>
      </c>
      <c r="E290" s="88" t="inlineStr">
        <is>
          <t>ยาควบคุมพิเศษทั้งคู่</t>
        </is>
      </c>
      <c r="F290" s="88" t="inlineStr">
        <is>
          <t>Metformin เป็นยาอันตราย Pioglitazone เป็นยาควบคุมพิเศษ</t>
        </is>
      </c>
      <c r="G290" s="88" t="inlineStr">
        <is>
          <t>Metformin เป็นยาควบคุมพิเศษ Pioglitazone เป็นยาอันตราย</t>
        </is>
      </c>
      <c r="H290" s="88" t="inlineStr">
        <is>
          <t>Spironolactone 25 mg OD</t>
        </is>
      </c>
      <c r="I290" s="100" t="inlineStr">
        <is>
          <t>1</t>
        </is>
      </c>
      <c r="J290" s="88" t="inlineStr">
        <is>
          <t>✅ คำตอบที่ถูกต้อง: ข้อ ก. ยาอันตรายทั้งคู่
💡 Background:
ยารักษาโรคเบาหวาน Metformin และ Pioglitazone ต่างจัดเป็นยาอันตรายตาม พ.ร.บ. ยา พ.ศ. 2510 ต้องจำหน่ายในร้านขายยาแผนปัจจุบัน (ข.ย.1) โดยมีเภสัชกรปฏิบัติหน้าที่ส่งมอบและให้คำแนะนำ
🎯 ทำไมข้อนี้ถึงถูก:
ยาอันตรายทั้งคู่ การเลือก ยาอันตรายทั้งคู่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(ยาควบคุมพิเศษทั้งคู่):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(Metformin เป็นยาอันตราย Pioglitazone เป็นยาควบคุมพิเศษ):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(Metformin เป็นยาควบคุมพิเศษ Pioglitazone เป็นยาอันตราย):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(Spironolactone 25 mg OD): เป็น Mineralocorticoid receptor antagonist (MRA) ใช้เป็น 4th-line ใน resistant HTN หรือ GDMT ใน HFrEF ต้อง monitor potassium และเสี่ยงต่อ gynecomastia
📖 Guideline อ้างอิง:
พระราชบัญญัติยา พ.ศ. 2510 และประกาศกระทรวงสาธารณสุข เรื่อง ยาอันตราย
📌 จุดจำก่อนสอบ:
• Metformin และ Pioglitazone จัดเป็นยาอันตรายตาม พ.ร.บ. ยา พ.ศ. 2510 ทั้งคู่</t>
        </is>
      </c>
      <c r="K290" s="100" t="n"/>
      <c r="L290" s="88" t="inlineStr">
        <is>
          <t>Hypertension</t>
        </is>
      </c>
      <c r="M290" s="100" t="inlineStr">
        <is>
          <t>Clinic</t>
        </is>
      </c>
      <c r="N290" s="88" t="inlineStr">
        <is>
          <t>ข้อ 18 (PLE_CC1_Practice_Exam.md)</t>
        </is>
      </c>
      <c r="O290" s="100" t="n"/>
      <c r="P290" s="100" t="n"/>
      <c r="Q290" s="100" t="n"/>
    </row>
    <row r="291" ht="13.2" customHeight="1" s="49">
      <c r="A291" s="100" t="n">
        <v>311</v>
      </c>
      <c r="B291" s="88" t="inlineStr">
        <is>
          <t>Midazolam ที่ปริมาณยาเกินกว่าช่วงที่กำหนด 15% จัดเป็นยาประเภทใด</t>
        </is>
      </c>
      <c r="C291" s="100" t="n"/>
      <c r="D291" s="88" t="inlineStr">
        <is>
          <t>ยาปลอม</t>
        </is>
      </c>
      <c r="E291" s="88" t="inlineStr">
        <is>
          <t>ยาผิดมาตรฐาน</t>
        </is>
      </c>
      <c r="F291" s="88" t="inlineStr">
        <is>
          <t>ยาเสื่อมคุณภาพ</t>
        </is>
      </c>
      <c r="G291" s="88" t="inlineStr">
        <is>
          <t>ยายกเลิกทะเบียน</t>
        </is>
      </c>
      <c r="H291" s="88" t="inlineStr">
        <is>
          <t>ยาที่ไม่ได้ขึ้นทะเบียนตำรับยา</t>
        </is>
      </c>
      <c r="I291" s="100" t="inlineStr">
        <is>
          <t>1</t>
        </is>
      </c>
      <c r="J291" s="88" t="inlineStr">
        <is>
          <t>✅ คำตอบที่ถูกต้อง: ข้อ ก. ยาปลอม
💡 Background:
ยาที่มีปริมาณสารออกฤทธิ์ขาดหรือเกินกว่าเกณฑ์มาตรฐานที่เภสัชตำรับกำหนดไว้เกินกว่าร้อยละ 20 จัดเป็นยาไม่ได้มาตรฐาน แต่หากมีการเจตนาปลอมแปลงหรือมีสารสำคัญขาดเกินจนเข้าข่ายมาตรา 72 หรือหากเป็นยาที่กำหนดปริมาณความแรงเกินเกณฑ์ถึงระดับยาปลอม กฎหมายถือเป็นความผิดร้ายแรง
🎯 ทำไมข้อนี้ถึงถูก:
ยาปลอม การเลือก ยาปลอม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(ยาผิดมาตรฐาน): ยาผิดมาตรฐานคือยาที่มีปริมาณสารสำคัญขาดหรือเกินร้อยละ 10-20 แต่ถ้าปริมาณยาผิดไปจากที่ขึ้นทะเบียนไว้ถือเป็นยาปลอม
• ข้อ ค. (ยาเสื่อมคุณภาพ): ยาเสื่อมคุณภาพคือยาที่หมดอายุหรือแปรสภาพจนลักษณะทางกายภาพหรือเคมีเปลี่ยนไป ไม่ใช่ยาที่มีปริมาณสารสำคัญเกินตั้งแต่แรกผลิต
• ข้อ ง. (ยายกเลิกทะเบียน): ยายกเลิกทะเบียนคือยาที่ถูกเพิกถอนทะเบียนตำรับเนื่องจากพบอันตรายหรือไม่ได้ผลตามที่ระบุไว้ ไม่เกี่ยวกับการมีปริมาณยาเกิน
• ข้อ จ. (ยาที่ไม่ได้ขึ้นทะเบียนตำรับยา): ยาที่ไม่ได้ขึ้นทะเบียนตำรับยาคือยาเถื่อนที่ไม่มีเลขทะเบียน ซึ่งไม่ครอบคลุมกรณีที่มีทะเบียนแต่ผลิตผิดสัดส่วน
📖 Guideline อ้างอิง:
พระราชบัญญัติยา พ.ศ. 2510 มาตรา 72 (ยาปลอม) &amp; พระราชบัญญัติวัตถุที่ออกฤทธิ์ต่อจิตและประสาท พ.ศ. 2559
📌 จุดจำก่อนสอบ:
• ยาที่มีปริมาณตัวยาสำคัญขาดหรือเกินมาตรฐานตามที่กฎหมายกำหนด ถือเป็นความผิดตาม พ.ร.บ. ยา</t>
        </is>
      </c>
      <c r="K291" s="100" t="n"/>
      <c r="L291" s="88" t="inlineStr">
        <is>
          <t>Hypertension</t>
        </is>
      </c>
      <c r="M291" s="100" t="inlineStr">
        <is>
          <t>Clinic</t>
        </is>
      </c>
      <c r="N291" s="88" t="inlineStr">
        <is>
          <t>ข้อ 34 (PLE_CC1_Practice_Exam.md)</t>
        </is>
      </c>
      <c r="O291" s="100" t="n"/>
      <c r="P291" s="100" t="n"/>
      <c r="Q291" s="100" t="n"/>
    </row>
    <row r="292" ht="13.2" customHeight="1" s="49">
      <c r="A292" s="100" t="n">
        <v>312</v>
      </c>
      <c r="B292" s="88" t="inlineStr">
        <is>
          <t>กรณีพบยา Midazolam ในร้านขายยา ใครถือเป็นผู้กระทำความผิด</t>
        </is>
      </c>
      <c r="C292" s="100" t="n"/>
      <c r="D292" s="88" t="inlineStr">
        <is>
          <t>นาย ก.</t>
        </is>
      </c>
      <c r="E292" s="88" t="inlineStr">
        <is>
          <t>นาย ข.</t>
        </is>
      </c>
      <c r="F292" s="88" t="inlineStr">
        <is>
          <t>นาย ค.</t>
        </is>
      </c>
      <c r="G292" s="88" t="inlineStr">
        <is>
          <t>นาย ก. และนาย ข.</t>
        </is>
      </c>
      <c r="H292" s="88" t="inlineStr">
        <is>
          <t>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t>
        </is>
      </c>
      <c r="I292" s="100" t="inlineStr">
        <is>
          <t>4</t>
        </is>
      </c>
      <c r="J292" s="88" t="inlineStr">
        <is>
          <t>✅ คำตอบที่ถูกต้อง: ข้อ ง. นาย ก. และนาย ข.
💡 Background:
Midazolam จัดเป็นวัตถุออกฤทธิ์ต่อจิตและประสาทในประเภท 2 ซึ่งกฎหมายห้ามจำหน่ายในร้านขายยาแผนปัจจุบัน การมีไว้ในครอบครองหรือจำหน่ายในร้านยาถือเป็นความผิดของผู้รับอนุญาตและผู้มีหน้าที่ปฏิบัติการ
🎯 ทำไมข้อนี้ถึงถูก:
นาย ก. และนาย ข. การเลือก นาย ก. และนาย ข.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(นาย ก.): นาย ก. มีความผิดหากเกี่ยวข้อง แต่กรณีนี้ยา Midazolam เป็นวัตถุออกฤทธิ์ต่อจิตและประสาทประเภทที่ 2 ห้ามมีไว้ในครอบครองในร้านขายยา
• ข้อ ข. (นาย ข.): นาย ข. มีความผิดด้วยในฐานะผู้มีหน้าที่ปฏิบัติการ แต่ร้านขายยาก็มีส่วนผิดเช่นกัน
• ข้อ ค. (นาย ค.): นาย ค. หากไม่ได้เป็นผู้ที่เกี่ยวข้องโดยตรงกับร้านยาจะไม่สามารถระบุความผิดได้
• ข้อ จ. (ไม่มีใครมีความผิด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 ยา Midazolam เป็นวัตถุออกฤทธิ์ฯ ประเภท 2 กฎหมายห้ามร้านขายยามีไว้ในครอบครอง การพบยาถือเป็นความผิดทันทีแม้ยังไม่เกิดการขาย
📖 Guideline อ้างอิง:
พระราชบัญญัติวัตถุที่ออกฤทธิ์ต่อจิตและประสาท พ.ศ. 2559
📌 จุดจำก่อนสอบ:
• Midazolam เป็นวัตถุออกฤทธิ์ประเภท 2 ห้ามจำหน่ายในร้านขายยาอย่างเด็ดขาด</t>
        </is>
      </c>
      <c r="K292" s="100" t="n"/>
      <c r="L292" s="88" t="inlineStr">
        <is>
          <t>Hypertension</t>
        </is>
      </c>
      <c r="M292" s="100" t="inlineStr">
        <is>
          <t>Clinic</t>
        </is>
      </c>
      <c r="N292" s="88" t="inlineStr">
        <is>
          <t>ข้อ 6 (PLE_CC1_Key_Rx20_UBU.md)</t>
        </is>
      </c>
      <c r="O292" s="100" t="n"/>
      <c r="P292" s="100" t="n"/>
      <c r="Q292" s="100" t="n"/>
    </row>
    <row r="293" ht="13.2" customHeight="1" s="49">
      <c r="A293" s="100" t="n">
        <v>313</v>
      </c>
      <c r="B293" s="88" t="inlineStr">
        <is>
          <t>ยาในกลุ่มเดียวกันกับ Simvastatin เป็นยาลดไขมันในเลือด ซึ่งอยู่ในบัญชียาหลักแห่งชาติ บางครั้งอาจต้องใช้ค่าใช้จ่ายสูง จึงต้องมีการประเมินความสมเหตุสมผลในการใช้ยา ยาบัญชีใดในบัญชียาหลักแห่งชาติที่ต้องทา Drug use evaluation (DUE)</t>
        </is>
      </c>
      <c r="C293" s="100" t="n"/>
      <c r="D293" s="88" t="inlineStr">
        <is>
          <t>บัญชี ก</t>
        </is>
      </c>
      <c r="E293" s="88" t="inlineStr">
        <is>
          <t>บัญชี ข</t>
        </is>
      </c>
      <c r="F293" s="88" t="inlineStr">
        <is>
          <t>บัญชี ค</t>
        </is>
      </c>
      <c r="G293" s="88" t="inlineStr">
        <is>
          <t>บัญชี ง</t>
        </is>
      </c>
      <c r="H293" s="88" t="inlineStr">
        <is>
          <t>บัญชี จ (2) เรื่องที่ 10. ยาคุมฉุกเฉิน ผู้ป่วยหญิงอายุ 20 ปี มีรอบเดือนคงที่ 28 วัน มาพบเภสัชกรวันที่ 7 กุมภาพันธ์</t>
        </is>
      </c>
      <c r="I293" s="100" t="inlineStr">
        <is>
          <t>4</t>
        </is>
      </c>
      <c r="J293" s="88" t="inlineStr">
        <is>
          <t>✅ คำตอบที่ถูกต้อง: ข้อ ง. บัญชี ง
💡 Background:
ยาลดไขมันในเลือดกลุ่ม Statin ในบัญชียาหลักแห่งชาติ: Simvastatin อยู่ในบัญชี ก, Atorvastatin อยู่ในบัญชี ค, และ Rosuvastatin อยู่ในบัญชี ง ตามข้อบ่งใช้และความคุ้มค่า
🎯 ทำไมข้อนี้ถึงถูก:
บัญชี ง ผู้ป่วยบอกว่ามีเพศสัมพันธ์กับแฟนโดยไม่ได้ป้องกันเมื่อวันที่ 5 กุมภาพันธ์ ซึ่งเป็นวันที่ 12 ของรอบเดือน
🔍 ข้ออื่นผิดเพราะอะไร:
• ข้อ ก. (บัญชี ก): ยาบัญชี ก. เป็นยามาตรฐานที่ใช้ทั่วไป ไม่มีความจำเป็นต้องทำ Drug Use Evaluation (DUE)
• ข้อ ข. (บัญชี ข): ยาบัญชี ข. เป็นยาที่ต้องใช้ข้อบ่งชี้เฉพาะ แต่ไม่ต้องทำ DUE อย่างเข้มงวดเท่ายาบัญชี ง.
• ข้อ ค. (บัญชี ค): ยาบัญชี ค. ต้องใช้โดยแพทย์์ผู้เชี่ยวชาญ แต่ยังไม่ใช่กลุ่มที่ถูกบังคับให้ทำรายงาน DUE ตามข้อกำหนดบัญชียาหลักแห่งชาติ
• ข้อ จ. (บัญชี จ (2) เรื่องที่ 10. ยาคุมฉุกเฉิน ผู้ป่วยหญิงอายุ 20 ปี มีรอบเดือนคงที่ 28 วัน มาพบเภสัชกรวันที่ 7 กุมภาพันธ์): ยาบัญชี จ เป็นยากำพร้าหรือยาที่ต้องมีระบบการบริหารจัดการพิเศษ แต่ยาที่บังคับทำ DUE ก่อนใช้คือ บัญชี ง.
📖 Guideline อ้างอิง:
พระราชบัญญัติยา พ.ศ. 2510 และบัญชียาหลักแห่งชาติ พ.ศ. 2566
📌 จุดจำก่อนสอบ:
• การจัดกลุ่ม Statin ในบัญชียาหลัก: Simvastatin = บัญชี ก, Atorvastatin = บัญชี ค, Rosuvastatin = บัญชี ง</t>
        </is>
      </c>
      <c r="K293" s="100" t="n"/>
      <c r="L293" s="88" t="inlineStr">
        <is>
          <t>Hypertension</t>
        </is>
      </c>
      <c r="M293" s="100" t="inlineStr">
        <is>
          <t>Clinic</t>
        </is>
      </c>
      <c r="N293" s="88" t="inlineStr">
        <is>
          <t>ข้อ 81 (PLE_CC1_Key_Rx20_UBU.md)</t>
        </is>
      </c>
      <c r="O293" s="100" t="n"/>
      <c r="P293" s="100" t="n"/>
      <c r="Q293" s="100" t="n"/>
    </row>
    <row r="294" ht="13.2" customHeight="1" s="49">
      <c r="A294" s="62" t="n">
        <v>314</v>
      </c>
      <c r="B294" s="78" t="inlineStr">
        <is>
          <t>ยาใหม่ อย. กำหนดให้ต้องติดตามความปลอดภัยนานเท่าใด</t>
        </is>
      </c>
      <c r="C294" s="62" t="inlineStr"/>
      <c r="D294" s="78" t="inlineStr">
        <is>
          <t>3 เดือน</t>
        </is>
      </c>
      <c r="E294" s="78" t="inlineStr">
        <is>
          <t>6 เดือน</t>
        </is>
      </c>
      <c r="F294" s="78" t="inlineStr">
        <is>
          <t>12 เดือน</t>
        </is>
      </c>
      <c r="G294" s="78" t="inlineStr">
        <is>
          <t>18 เดือน</t>
        </is>
      </c>
      <c r="H294" s="78" t="inlineStr">
        <is>
          <t>24 เดือน</t>
        </is>
      </c>
      <c r="I294" s="62" t="inlineStr">
        <is>
          <t>5</t>
        </is>
      </c>
      <c r="J294" s="78" t="inlineStr">
        <is>
          <t xml:space="preserve">✅ คำตอบที่ถูกต้อง: ข้อ จ. 24 เดือน
🎯 ทำไมข้อนี้ถึงถูก:
🔍 ข้ออื่นผิดเพราะอะไร:
</t>
        </is>
      </c>
      <c r="K294" s="62" t="inlineStr"/>
      <c r="L294" s="78" t="inlineStr">
        <is>
          <t>Drug Regulatory Affairs</t>
        </is>
      </c>
      <c r="M294" s="62" t="inlineStr">
        <is>
          <t>SAP</t>
        </is>
      </c>
      <c r="N294" s="78" t="inlineStr">
        <is>
          <t>[SOURCE: Pharma Plus เล่มม่วง 2 - ข้อสอบย้อนหลังปี 2558 วันที่ 1 ข้อ 18]</t>
        </is>
      </c>
      <c r="O294" s="62" t="inlineStr">
        <is>
          <t>ข้อสอบเก่า</t>
        </is>
      </c>
      <c r="P294" s="62" t="inlineStr">
        <is>
          <t>2558</t>
        </is>
      </c>
    </row>
    <row r="295" ht="13.2" customHeight="1" s="49">
      <c r="A295" s="62" t="n">
        <v>315</v>
      </c>
      <c r="B295" s="78" t="inlineStr">
        <is>
          <t>Good Pharmacy Practice ใช้สำหรับสถานที่ใด</t>
        </is>
      </c>
      <c r="C295" s="62" t="inlineStr"/>
      <c r="D295" s="78" t="inlineStr">
        <is>
          <t>โรงงานผลิตยา</t>
        </is>
      </c>
      <c r="E295" s="78" t="inlineStr">
        <is>
          <t>ร้านยา ขย1</t>
        </is>
      </c>
      <c r="F295" s="78" t="inlineStr">
        <is>
          <t>ร้านยา ขย2</t>
        </is>
      </c>
      <c r="G295" s="78" t="inlineStr">
        <is>
          <t>ร้านยาคุณภาพ</t>
        </is>
      </c>
      <c r="H295" s="78" t="inlineStr">
        <is>
          <t>ร้านยาแผนปัจจุบัน</t>
        </is>
      </c>
      <c r="I295" s="62" t="inlineStr">
        <is>
          <t>5</t>
        </is>
      </c>
      <c r="J295" s="78" t="inlineStr">
        <is>
          <t xml:space="preserve">✅ คำตอบที่ถูกต้อง: ข้อ จ. ร้านยาแผนปัจจุบัน
🎯 ทำไมข้อนี้ถึงถูก:
🔍 ข้ออื่นผิดเพราะอะไร:
</t>
        </is>
      </c>
      <c r="K295" s="62" t="inlineStr"/>
      <c r="L295" s="78" t="inlineStr">
        <is>
          <t>Pharmacy Law &amp; Community Practice Standards</t>
        </is>
      </c>
      <c r="M295" s="62" t="inlineStr">
        <is>
          <t>SAP</t>
        </is>
      </c>
      <c r="N295" s="78" t="inlineStr">
        <is>
          <t>[SOURCE: Pharma Plus เล่มม่วง 2 - ข้อสอบย้อนหลังปี 2558 วันที่ 1 ข้อ 92]</t>
        </is>
      </c>
      <c r="O295" s="62" t="inlineStr">
        <is>
          <t>ข้อสอบเก่า</t>
        </is>
      </c>
      <c r="P295" s="62" t="inlineStr">
        <is>
          <t>2558</t>
        </is>
      </c>
    </row>
    <row r="296" ht="13.2" customHeight="1" s="49">
      <c r="A296" s="62" t="n">
        <v>316</v>
      </c>
      <c r="B296" s="78" t="inlineStr">
        <is>
          <t>อย. ได้รับรายงานอาการไม่พึงประสงค์ คลื่นไส้ อาเจียน ตับอักเสบ จากขี้เหล็ก จัดเป็นการรายงานแบบใด</t>
        </is>
      </c>
      <c r="C296" s="62" t="inlineStr"/>
      <c r="D296" s="78" t="inlineStr">
        <is>
          <t>Spontaneous report</t>
        </is>
      </c>
      <c r="E296" s="78" t="inlineStr">
        <is>
          <t>Intervention</t>
        </is>
      </c>
      <c r="F296" s="78" t="inlineStr">
        <is>
          <t>Safety program</t>
        </is>
      </c>
      <c r="G296" s="78" t="inlineStr">
        <is>
          <t>Intensive report</t>
        </is>
      </c>
      <c r="H296" s="78" t="inlineStr">
        <is>
          <t>Therapeutic monitoring</t>
        </is>
      </c>
      <c r="I296" s="62" t="inlineStr">
        <is>
          <t>1</t>
        </is>
      </c>
      <c r="J296" s="78" t="inlineStr">
        <is>
          <t xml:space="preserve">✅ คำตอบที่ถูกต้อง: ข้อ ก. Spontaneous report
🎯 ทำไมข้อนี้ถึงถูก:
🔍 ข้ออื่นผิดเพราะอะไร:
</t>
        </is>
      </c>
      <c r="K296" s="62" t="inlineStr"/>
      <c r="L296" s="78" t="inlineStr">
        <is>
          <t>Pharmacovigilance &amp; Drug Safety</t>
        </is>
      </c>
      <c r="M296" s="62" t="inlineStr">
        <is>
          <t>SAP</t>
        </is>
      </c>
      <c r="N296" s="78" t="inlineStr">
        <is>
          <t>[SOURCE: Pharma Plus เล่มม่วง 2 - ข้อสอบย้อนหลังปี 2558 วันที่ 2 ข้อ 6]</t>
        </is>
      </c>
      <c r="O296" s="62" t="inlineStr">
        <is>
          <t>ข้อสอบเก่า</t>
        </is>
      </c>
      <c r="P296" s="62" t="inlineStr">
        <is>
          <t>2558</t>
        </is>
      </c>
    </row>
    <row r="297" ht="13.2" customHeight="1" s="49">
      <c r="A297" s="62" t="n">
        <v>317</v>
      </c>
      <c r="B297" s="78" t="inlineStr">
        <is>
          <t>ใครเป็นผู้รับรองคุณภาพร้านยา</t>
        </is>
      </c>
      <c r="C297" s="62" t="inlineStr"/>
      <c r="D297" s="78" t="inlineStr">
        <is>
          <t>องค์การอาหารและยา</t>
        </is>
      </c>
      <c r="E297" s="78" t="inlineStr">
        <is>
          <t>องค์การเภสัชกรรม</t>
        </is>
      </c>
      <c r="F297" s="78" t="inlineStr">
        <is>
          <t>สภาเภสัชกรรม</t>
        </is>
      </c>
      <c r="G297" s="78" t="inlineStr">
        <is>
          <t>สมาคมเภสัชกรรมชุมชน</t>
        </is>
      </c>
      <c r="H297" s="78" t="inlineStr">
        <is>
          <t>ASHP</t>
        </is>
      </c>
      <c r="I297" s="62" t="inlineStr">
        <is>
          <t>3</t>
        </is>
      </c>
      <c r="J297" s="78" t="inlineStr">
        <is>
          <t xml:space="preserve">✅ คำตอบที่ถูกต้อง: ข้อ ค. สภาเภสัชกรรม
🎯 ทำไมข้อนี้ถึงถูก:
🔍 ข้ออื่นผิดเพราะอะไร:
</t>
        </is>
      </c>
      <c r="K297" s="62" t="inlineStr"/>
      <c r="L297" s="78" t="inlineStr">
        <is>
          <t>Pharmacy Professional Standards</t>
        </is>
      </c>
      <c r="M297" s="62" t="inlineStr">
        <is>
          <t>SAP</t>
        </is>
      </c>
      <c r="N297" s="78" t="inlineStr">
        <is>
          <t>[SOURCE: Pharma Plus เล่มม่วง 2 - ข้อสอบย้อนหลังปี 2558 วันที่ 2 ข้อ 37]</t>
        </is>
      </c>
      <c r="O297" s="62" t="inlineStr">
        <is>
          <t>ข้อสอบเก่า</t>
        </is>
      </c>
      <c r="P297" s="62" t="inlineStr">
        <is>
          <t>2558</t>
        </is>
      </c>
    </row>
    <row r="298" ht="13.2" customHeight="1" s="49">
      <c r="A298" s="62" t="n">
        <v>318</v>
      </c>
      <c r="B298" s="78" t="inlineStr">
        <is>
          <t>มาตรการบังคับใช้สิทธิเหนือสิทธิบัตรยา (Compulsory Licensing: CL) มีประโยชน์ที่สำคัญที่สุดอย่างไร</t>
        </is>
      </c>
      <c r="C298" s="62" t="inlineStr"/>
      <c r="D298" s="78" t="inlineStr">
        <is>
          <t>ทำให้คนไข้เข้าถึงยาได้ง่าย</t>
        </is>
      </c>
      <c r="E298" s="78" t="inlineStr">
        <is>
          <t>คุ้มครองเจ้าของยาต้นแบบ</t>
        </is>
      </c>
      <c r="F298" s="78" t="inlineStr">
        <is>
          <t>เพื่อลดต้นทุนการผลิต</t>
        </is>
      </c>
      <c r="G298" s="78" t="inlineStr">
        <is>
          <t>เพื่อจำกัดการใช้ยาอย่างถูกต้อง</t>
        </is>
      </c>
      <c r="H298" s="78" t="inlineStr">
        <is>
          <t>เพื่อประสิทธิภาพ ความปลอดภัยของผู้ป่วย</t>
        </is>
      </c>
      <c r="I298" s="62" t="inlineStr">
        <is>
          <t>1</t>
        </is>
      </c>
      <c r="J298" s="78" t="inlineStr">
        <is>
          <t xml:space="preserve">✅ คำตอบที่ถูกต้อง: ข้อ ก. ทำให้คนไข้เข้าถึงยาได้ง่าย
🎯 ทำไมข้อนี้ถึงถูก:
🔍 ข้ออื่นผิดเพราะอะไร:
</t>
        </is>
      </c>
      <c r="K298" s="62" t="inlineStr"/>
      <c r="L298" s="78" t="inlineStr">
        <is>
          <t>Intellectual Property and Patent Laws</t>
        </is>
      </c>
      <c r="M298" s="62" t="inlineStr">
        <is>
          <t>SAP</t>
        </is>
      </c>
      <c r="N298" s="78" t="inlineStr">
        <is>
          <t>[SOURCE: Pharma Plus เล่มม่วง 2 - ข้อสอบย้อนหลังปี 2558 วันที่ 2 ข้อ 62]</t>
        </is>
      </c>
      <c r="O298" s="62" t="inlineStr">
        <is>
          <t>ข้อสอบเก่า</t>
        </is>
      </c>
      <c r="P298" s="62" t="inlineStr">
        <is>
          <t>2558</t>
        </is>
      </c>
    </row>
    <row r="299" ht="13.2" customHeight="1" s="49">
      <c r="A299" s="62" t="n">
        <v>319</v>
      </c>
      <c r="B299" s="78" t="inlineStr">
        <is>
          <t>[กรณีศึกษา 11]
เด็กอายุ 5 ขวบถูกสุนัขกัดที่น่องหลายแผล มีแผลลึก ไม่ทราบประวัติฉีดวัคซีน
คำถาม: วัคซีนในข้อใดไม่ได้อยู่ในแผนงานสร้างเสริมภูมิคุ้มกันโรคพื้นฐาน (Expanded Program on Immunization: EPI) ของประเทศไทยในปี พ.ศ. 2558</t>
        </is>
      </c>
      <c r="C299" s="62" t="inlineStr"/>
      <c r="D299" s="78" t="inlineStr">
        <is>
          <t>BCG</t>
        </is>
      </c>
      <c r="E299" s="78" t="inlineStr">
        <is>
          <t>PCV</t>
        </is>
      </c>
      <c r="F299" s="78" t="inlineStr">
        <is>
          <t>MMR</t>
        </is>
      </c>
      <c r="G299" s="78" t="inlineStr">
        <is>
          <t>HBV</t>
        </is>
      </c>
      <c r="H299" s="78" t="inlineStr">
        <is>
          <t>OPV</t>
        </is>
      </c>
      <c r="I299" s="62" t="inlineStr">
        <is>
          <t>2</t>
        </is>
      </c>
      <c r="J299" s="78" t="inlineStr">
        <is>
          <t xml:space="preserve">✅ คำตอบที่ถูกต้อง: ข้อ ข. PCV
🎯 ทำไมข้อนี้ถึงถูก:
🔍 ข้ออื่นผิดเพราะอะไร:
</t>
        </is>
      </c>
      <c r="K299" s="62" t="inlineStr"/>
      <c r="L299" s="78" t="inlineStr">
        <is>
          <t>Public Health Policy and Vaccination Programs</t>
        </is>
      </c>
      <c r="M299" s="62" t="inlineStr">
        <is>
          <t>SAP</t>
        </is>
      </c>
      <c r="N299" s="78" t="inlineStr">
        <is>
          <t>[SOURCE: Pharma Plus เล่มม่วง 2 - ข้อสอบย้อนหลังปี 2558 วันที่ 2 ข้อ 78]</t>
        </is>
      </c>
      <c r="O299" s="62" t="inlineStr">
        <is>
          <t>ข้อสอบเก่า</t>
        </is>
      </c>
      <c r="P299" s="62" t="inlineStr">
        <is>
          <t>2558</t>
        </is>
      </c>
    </row>
    <row r="300" ht="13.2" customHeight="1" s="49">
      <c r="A300" s="62" t="n">
        <v>320</v>
      </c>
      <c r="B300" s="78" t="inlineStr">
        <is>
          <t>[กรณีศึกษา]
ผู้ป่วยไปซื้อยา diclofenac มาจากร้านชำเพื่อบรรเทาอาการปวด
คำถาม: ร้านชำสามารถขายยา diclofenac ได้หรือไม่</t>
        </is>
      </c>
      <c r="C300" s="62" t="inlineStr"/>
      <c r="D300" s="78" t="inlineStr">
        <is>
          <t>ขายได้ เพราะเป็นยาแผนปัจจุบันบรรจุเสร็จ</t>
        </is>
      </c>
      <c r="E300" s="78" t="inlineStr">
        <is>
          <t>ขายได้ เพราะเป็นยาสามัญประจำบ้าน</t>
        </is>
      </c>
      <c r="F300" s="78" t="inlineStr">
        <is>
          <t>ขายได้ เพราะยานี้ไม่จำเป็นต้องขายโดยเภสัชกร</t>
        </is>
      </c>
      <c r="G300" s="78" t="inlineStr">
        <is>
          <t>ขายไม่ได้ในร้านชำ เนื่องจากเป็นยาอันตราย</t>
        </is>
      </c>
      <c r="H300" s="78" t="inlineStr">
        <is>
          <t>ขายไม่ได้ในร้านชำ เพราะเป็นยาควบคุมพิเศษ</t>
        </is>
      </c>
      <c r="I300" s="62" t="inlineStr">
        <is>
          <t>4</t>
        </is>
      </c>
      <c r="J300" s="78" t="inlineStr">
        <is>
          <t>✅ คำตอบที่ถูกต้อง: ข้อ ง. ขายไม่ได้ในร้านชำ เนื่องจากเป็นยาอันตราย
🎯 ทำไมข้อนี้ถึงถูก:
Diclofenac ชนิดรับประทานจัดเป็นยาอันตรายตาม พ.ร.บ. ยา ซึ่งกฎหมายกำหนดให้จำหน่ายได้เฉพาะในร้านขายยาแผนปัจจุบัน (ข.ย.1) โดยการส่งมอบของเภสัชกร ร้านชำไม่สามารถจำหน่ายได้ (ร้านชำขายได้เฉพาะยาสามัญประจำบ้านเท่านั้น)
🔍 ข้ออื่นผิดเพราะอะไร:
• • ข้อ ก.: ยาแผนปัจจุบันบรรจุเสร็จที่มิใช่ยาอันตรายหรือยาควบคุมพิเศษ (ข.ย.2) ไม่ครอบคลุมยา diclofenac ซึ่งมีสถานะเป็นยาอันตราย
• ข้อ ข.: Diclofenac ไม่ใช่ยาสามัญประจำบ้านแผนปัจจุบัน จึงไม่สามารถวางขายตามร้านชำทั่วไปได้
• ข้อ ค.: Diclofenac เป็นยาอันตราย ต้องส่งมอบและให้คำแนะนำโดยเภสัชกรชั้นหนึ่งในร้านขายยาแผนปัจจุบันเท่านั้น
• ข้อ จ.: Diclofenac ชนิดรับประทานทั่วไปจัดเป็นยาอันตราย ยังไม่ได้ถูกยกระดับเป็นยาควบคุมพิเศษ</t>
        </is>
      </c>
      <c r="K300" s="62" t="inlineStr"/>
      <c r="L300" s="78" t="inlineStr">
        <is>
          <t>Pharmacy Law</t>
        </is>
      </c>
      <c r="M300" s="62" t="inlineStr">
        <is>
          <t>SAP</t>
        </is>
      </c>
      <c r="N300" s="78" t="inlineStr">
        <is>
          <t>[SOURCE: Pharma Plus เล่มม่วง 2 - ข้อสอบย้อนหลัง PLE-CC1 ปี 2564 วันที่ 1 ข้อ 14]</t>
        </is>
      </c>
      <c r="O300" s="62" t="inlineStr">
        <is>
          <t>ข้อสอบเก่า</t>
        </is>
      </c>
      <c r="P300" s="62" t="inlineStr">
        <is>
          <t>2564</t>
        </is>
      </c>
    </row>
    <row r="301" ht="13.2" customHeight="1" s="49">
      <c r="A301" s="62" t="n">
        <v>321</v>
      </c>
      <c r="B301" s="78" t="inlineStr">
        <is>
          <t>ยาใดที่จำหน่ายในร้านชำไม่ได้</t>
        </is>
      </c>
      <c r="C301" s="62" t="inlineStr"/>
      <c r="D301" s="78" t="inlineStr">
        <is>
          <t>ผงเกลือแร่ซอง ผสมน้ำ 250 mL</t>
        </is>
      </c>
      <c r="E301" s="78" t="inlineStr">
        <is>
          <t>ยาธาตุน้ำแดง 180 mL</t>
        </is>
      </c>
      <c r="F301" s="78" t="inlineStr">
        <is>
          <t>โพรวิโดนไอโอดีน 30 mL</t>
        </is>
      </c>
      <c r="G301" s="78" t="inlineStr">
        <is>
          <t>ยาลดไข้แก้หวัด 4 เม็ด</t>
        </is>
      </c>
      <c r="H301" s="78" t="inlineStr">
        <is>
          <t>ยาระบายมะขามแขก 4 เม็ด</t>
        </is>
      </c>
      <c r="I301" s="62" t="inlineStr">
        <is>
          <t>4</t>
        </is>
      </c>
      <c r="J301" s="78" t="inlineStr">
        <is>
          <t>✅ คำตอบที่ถูกต้อง: ข้อ ง. ยาลดไข้แก้หวัด 4 เม็ด
🎯 ทำไมข้อนี้ถึงถูก:
ยาลดไข้แก้หวัดสูตรผสม (เช่น paracetamol ผสม chlorpheniramine หรือ phenylephrine) ถูกยกเลิกจากการเป็นยาสามัญประจำบ้าน และมีสถานะเป็นยาอันตราย จึงห้ามจำหน่ายในร้านชำ
🔍 ข้ออื่นผิดเพราะอะไร:
• • ข้อ ก.: ผงน้ำตาลเกลือแร่ (Oral Rehydration Salts) ซองสำหรับผสมน้ำ เป็นยาสามัญประจำบ้านแผนปัจจุบัน ร้านชำสามารถขายได้
• ข้อ ข.: ยาธาตุน้ำแดง ขนาดบรรจุ 180 mL เป็นยาสามัญประจำบ้านแผนปัจจุบันกลุ่มยาแก้ท้องอืด ท้องเฟ้อ ร้านชำขายได้
• ข้อ ค.: โพรวิโดนไอโอดีน (Povidone iodine) ชนิดใส่แผล ขนาดไม่เกิน 30 mL เป็นยาสามัญประจำบ้านแผนปัจจุบัน ร้านชำขายได้
• ข้อ จ.: ยาระบายมะขามแขก ขนาดบรรจุ 4 เม็ด จัดเป็นยาสามัญประจำบ้านกลุ่มยาระบาย ร้านชำสามารถจำหน่ายได้</t>
        </is>
      </c>
      <c r="K301" s="62" t="inlineStr"/>
      <c r="L301" s="78" t="inlineStr">
        <is>
          <t>Pharmacy Law</t>
        </is>
      </c>
      <c r="M301" s="62" t="inlineStr">
        <is>
          <t>SAP</t>
        </is>
      </c>
      <c r="N301" s="78" t="inlineStr">
        <is>
          <t>[SOURCE: Pharma Plus เล่มม่วง 2 - ข้อสอบย้อนหลัง PLE-CC1 ปี 2564 วันที่ 1 ข้อ 27]</t>
        </is>
      </c>
      <c r="O301" s="62" t="inlineStr">
        <is>
          <t>ข้อสอบเก่า</t>
        </is>
      </c>
      <c r="P301" s="62" t="inlineStr">
        <is>
          <t>2564</t>
        </is>
      </c>
    </row>
    <row r="302" ht="13.2" customHeight="1" s="49">
      <c r="A302" s="62" t="n">
        <v>322</v>
      </c>
      <c r="B302" s="78" t="inlineStr">
        <is>
          <t>แพทย์สั่งจ่ายยา beclomethasone nasal spray ถามว่ายาใดไม่สามารถหาซื้อได้ในร้านยาคุณภาพ (ห้ามจำหน่ายในร้านยา)</t>
        </is>
      </c>
      <c r="C302" s="62" t="inlineStr"/>
      <c r="D302" s="78" t="inlineStr">
        <is>
          <t>Cetirizine</t>
        </is>
      </c>
      <c r="E302" s="78" t="inlineStr">
        <is>
          <t>Zafirlukast</t>
        </is>
      </c>
      <c r="F302" s="78" t="inlineStr">
        <is>
          <t>Fexofenadine</t>
        </is>
      </c>
      <c r="G302" s="78" t="inlineStr">
        <is>
          <t>Pseudoephedrine</t>
        </is>
      </c>
      <c r="H302" s="78" t="inlineStr">
        <is>
          <t>Budesonide</t>
        </is>
      </c>
      <c r="I302" s="62" t="inlineStr">
        <is>
          <t>4</t>
        </is>
      </c>
      <c r="J302" s="78" t="inlineStr">
        <is>
          <t>✅ คำตอบที่ถูกต้อง: ข้อ ง. Pseudoephedrine
🎯 ทำไมข้อนี้ถึงถูก:
Pseudoephedrine ทุกรูปแบบทั้งเดี่ยวและสูตรผสม ถูกยกระดับเป็นวัตถุออกฤทธิ์ต่อจิตและประสาทประเภท 2 (Psychotropic Substance Schedule II) ตามกฎหมายไทย ห้ามจำหน่ายในร้านขายยาทุกประเภท โดยจำหน่ายและใช้ได้เฉพาะในสถานพยาบาล (โรงพยาบาลหรือคลินิก) เท่านั้น
🔍 ข้ออื่นผิดเพราะอะไร:
• • ข้อ ก.: Cetirizine เป็นยาอันตราย ร้านขายยาแผนปัจจุบันสามารถจำหน่ายได้ภายใต้การดูแลของเภสัชกร
• ข้อ ข.: Zafirlukast เป็น leukotriene receptor antagonist จัดเป็นยาอันตราย สามารถจำหน่ายในร้านขายยาได้
• ข้อ ค.: Fexofenadine เป็น antihistamine ชนิดยาอันตราย สามารถจำหน่ายในร้านขายยาได้
• ข้อ จ.: Budesonide nasal spray จัดเป็นยาอันตราย สามารถจำหน่ายในร้านขายยาที่มีเภสัชกรปฏิบัติการได้</t>
        </is>
      </c>
      <c r="K302" s="62" t="inlineStr"/>
      <c r="L302" s="78" t="inlineStr">
        <is>
          <t>Pharmacy Law</t>
        </is>
      </c>
      <c r="M302" s="62" t="inlineStr">
        <is>
          <t>SAP</t>
        </is>
      </c>
      <c r="N302" s="78" t="inlineStr">
        <is>
          <t>[SOURCE: Pharma Plus เล่มม่วง 2 - ข้อสอบย้อนหลัง PLE-CC1 ปี 2564 วันที่ 1 ข้อ 44]</t>
        </is>
      </c>
      <c r="O302" s="62" t="inlineStr">
        <is>
          <t>ข้อสอบเก่า</t>
        </is>
      </c>
      <c r="P302" s="62" t="inlineStr">
        <is>
          <t>2564</t>
        </is>
      </c>
    </row>
    <row r="303" ht="409.6" customHeight="1" s="49">
      <c r="A303" s="62" t="n">
        <v>323</v>
      </c>
      <c r="B303" s="78"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ถามว่าผู้รับอนุญาตร้านยา A ถือว่ากระทำความผิดหรือไม่</t>
        </is>
      </c>
      <c r="C303" s="62" t="inlineStr"/>
      <c r="D303" s="78" t="inlineStr">
        <is>
          <t>ผิด เพราะจัดยาชุด</t>
        </is>
      </c>
      <c r="E303" s="78" t="inlineStr">
        <is>
          <t>ผิด เพราะขายยาอันตราย</t>
        </is>
      </c>
      <c r="F303" s="78" t="inlineStr">
        <is>
          <t>ไม่ผิด เพราะเภสัชกรเป็นผู้จัดยาให้</t>
        </is>
      </c>
      <c r="G303" s="78" t="inlineStr">
        <is>
          <t>ไม่ผิด เพราะมีใบอนุญาตขายยาแผนปัจจุบัน</t>
        </is>
      </c>
      <c r="H303" s="78" t="inlineStr">
        <is>
          <t>ไม่ผิด เพราะยาเม็ดแก้ปวดที่ขายไม่มี steroid เจือปน</t>
        </is>
      </c>
      <c r="I303" s="62" t="inlineStr">
        <is>
          <t>1</t>
        </is>
      </c>
      <c r="J303" s="78" t="inlineStr">
        <is>
          <t>✅ คำตอบที่ถูกต้อง: ข้อ ก. ผิด เพราะจัดยาชุด
🎯 ทำไมข้อนี้ถึงถูก: ตามพระราชบัญญัติยา พ.ศ. 2510 มาตรา 75 ทวิ บัญญัติห้ามมิให้ผู้ใดผลิต ขาย หรือนำหรือสั่งเข้ามาในราชอาณาจักรซึ่งยาชุด การที่ร้านขายยา A นำยาหลายขนานมาจัดรวมเป็นชุดบรรจุในซองเดียวกันเพื่อขาย จึงมีความผิดฐานขายยาชุดตามกฎหมายอย่างชัดเจน
🔍 ข้ออื่นผิดเพราะอะไร:
• ข้อ ข.: ร้านขายยา A มีใบอนุญาตขายยาแผนปัจจุบัน (ข.ย.1) จึงมีสิทธิขายยาอันตรายได้ แต่ความผิดในกรณีนี้คือการจัดเป็น 'ยาชุด' ซึ่งมีกฎหมายห้ามไว้โดยเด็ดขาด
• ข้อ ค.: แม้เภสัชกรจะเป็นผู้จัด แต่หากเป็นการจัดรวมเป็นยาชุดเพื่อจำหน่าย ย่อมมีความผิดตามกฎหมายเช่นเดียวกัน
• ข้อ ง.: การมีใบอนุญาตขายยาแผนปัจจุบันไม่ได้ให้สิทธิหรือยกเว้นในการผลิตหรือขายยาชุด
• ข้อ จ.: นิยามของยาชุดตามกฎหมายครอบคลุมยาหลายชนิดที่จัดรวมกันเพื่อมุ่งหมายบรรเทาอาการโดยไม่คำนึงถึงว่ามีสเตียรอยด์หรือไม่</t>
        </is>
      </c>
      <c r="K303" s="62" t="inlineStr"/>
      <c r="L303" s="78" t="inlineStr">
        <is>
          <t>Drug Act B.E. 2510</t>
        </is>
      </c>
      <c r="M303" s="62" t="inlineStr">
        <is>
          <t>SAP</t>
        </is>
      </c>
      <c r="N303" s="78" t="inlineStr">
        <is>
          <t>[SOURCE: Pharma Plus เล่มม่วง 2 - ข้อสอบย้อนหลัง PLE-CC1 ปี 2564 วันที่ 1 ข้อ 87]</t>
        </is>
      </c>
      <c r="O303" s="62" t="inlineStr">
        <is>
          <t>ข้อสอบเก่า</t>
        </is>
      </c>
      <c r="P303" s="62" t="inlineStr">
        <is>
          <t>2564</t>
        </is>
      </c>
    </row>
    <row r="304" ht="409.6" customHeight="1" s="49">
      <c r="A304" s="62" t="n">
        <v>324</v>
      </c>
      <c r="B304" s="78"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ยาน้ำลดกรดจัดเป็นยาประเภทใด</t>
        </is>
      </c>
      <c r="C304" s="62" t="inlineStr"/>
      <c r="D304" s="78" t="inlineStr">
        <is>
          <t>ยาเสื่อมคุณภาพ</t>
        </is>
      </c>
      <c r="E304" s="78" t="inlineStr">
        <is>
          <t>ยาหมดอายุ</t>
        </is>
      </c>
      <c r="F304" s="78" t="inlineStr">
        <is>
          <t>ยาผิดมาตรฐาน</t>
        </is>
      </c>
      <c r="G304" s="78" t="inlineStr">
        <is>
          <t>ยาปลอม</t>
        </is>
      </c>
      <c r="H304" s="78" t="inlineStr">
        <is>
          <t>ยาชุด</t>
        </is>
      </c>
      <c r="I304" s="62" t="inlineStr">
        <is>
          <t>1</t>
        </is>
      </c>
      <c r="J304" s="78" t="inlineStr">
        <is>
          <t>✅ คำตอบที่ถูกต้อง: ข้อ ก. ยาเสื่อมคุณภาพ
🎯 ทำไมข้อนี้ถึงถูก: ตามพระราชบัญญัติยา พ.ศ. 2510 มาตรา 73 กำหนดนิยามของ 'ยาเสื่อมคุณภาพ' ไว้ชัดเจนในอนุมาตรา (4) ว่าหมายรวมถึง 'ยาที่สิ้นอายุการใช้ตามที่แสดงไว้ในฉลากที่ภาชนะหรือหีบห่อบรรจุ' ดังนั้นยาน้ำลดกรดที่ระบุวันหมดอายุมีนาคม 2560 เมื่อตรวจพบในเดือนมิถุนายน 2561 จึงมีสถานะทางกฎหมายเป็นยาเสื่อมคุณภาพ
🔍 ข้ออื่นผิดเพราะอะไร:
• ข้อ ข.: 'ยาหมดอายุ' เป็นคำเรียกทั่วไปในภาษาพูด แต่ในบทบัญญัติแห่งกฎหมายพระราชบัญญัติยาจะจัดประเภทเข้าเป็น 'ยาเสื่อมคุณภาพ'
• ข้อ ค.: 'ยาผิดมาตรฐาน' หมายถึงยาที่มีสารสำคัญขาดหรือเกินเกินเกณฑ์มาตรฐาน หรือไม่เป็นไปตามข้อกำหนดในตำรับยาที่ขึ้นทะเบียนไว้
• ข้อ ง.: 'ยาปลอม' หมายถึงยาที่ทำเลียนแบบ ยาที่แสดงชื่อหรือเครื่องหมายการค้าอันเป็นเท็จ หรือยาที่ไม่มีตัวยาสำคัญตามที่ระบุ
• ข้อ จ.: 'ยาชุด' หมายถึงยาแผนปัจจุบันที่นำมาจัดรวมกันในซองเดียวเพื่อขายเป็นชุด</t>
        </is>
      </c>
      <c r="K304" s="62" t="inlineStr"/>
      <c r="L304" s="78" t="inlineStr">
        <is>
          <t>Drug Act B.E. 2510</t>
        </is>
      </c>
      <c r="M304" s="62" t="inlineStr">
        <is>
          <t>SAP</t>
        </is>
      </c>
      <c r="N304" s="78" t="inlineStr">
        <is>
          <t>[SOURCE: Pharma Plus เล่มม่วง 2 - ข้อสอบย้อนหลัง PLE-CC1 ปี 2564 วันที่ 1 ข้อ 88]</t>
        </is>
      </c>
      <c r="O304" s="62" t="inlineStr">
        <is>
          <t>ข้อสอบเก่า</t>
        </is>
      </c>
      <c r="P304" s="62" t="inlineStr">
        <is>
          <t>2564</t>
        </is>
      </c>
    </row>
    <row r="305" ht="409.6" customHeight="1" s="49">
      <c r="A305" s="62" t="n">
        <v>325</v>
      </c>
      <c r="B305" s="78" t="inlineStr">
        <is>
          <t>ข้อใดถูกต้องเกี่ยวกับเลขทะเบียนตำรับยา 2C12/60</t>
        </is>
      </c>
      <c r="C305" s="62" t="inlineStr"/>
      <c r="D305" s="78" t="inlineStr">
        <is>
          <t>ยาแผนปัจจุบันสำหรับมนุษย์ถูกขึ้นทะเบียนในเดือนธันวาคม 2560</t>
        </is>
      </c>
      <c r="E305" s="78" t="inlineStr">
        <is>
          <t>2 หมายถึง ยาแผนปัจจุบันสำหรับมนุษย์ที่มีตัวยาสำคัญมากกว่า 1</t>
        </is>
      </c>
      <c r="F305" s="78" t="inlineStr">
        <is>
          <t>2 หมายถึง ยาผสมสำหรับมนุษย์ที่แบ่งบรรจุภายในประเทศ</t>
        </is>
      </c>
      <c r="G305" s="78" t="inlineStr">
        <is>
          <t>C หมายถึง ยาแผนปัจจุบันที่แบ่งบรรจุภายในประเทศ</t>
        </is>
      </c>
      <c r="H305" s="78" t="inlineStr">
        <is>
          <t>C หมายถึงยาแผนปัจจุบันที่ผลิตภายในประเทศ</t>
        </is>
      </c>
      <c r="I305" s="62" t="inlineStr">
        <is>
          <t>4</t>
        </is>
      </c>
      <c r="J305" s="78" t="inlineStr">
        <is>
          <t>✅ คำตอบที่ถูกต้อง: ข้อ ง. C หมายถึง ยาแผนปัจจุบันที่แบ่งบรรจุภายในประเทศ
🎯 ทำไมข้อนี้ถึงถูก: โครงสร้างเลขทะเบียนตำรับยาแผนปัจจุบันของไทย: ตัวเลขด้านหน้า '2' หมายถึง ยาแผนปัจจุบันสำหรับมนุษย์ที่เป็นยาผสม (multiple active ingredients) ตัวอักษรภาษาอังกฤษ 'C' หมายถึง ยาที่แบ่งบรรจุภายในประเทศ (Repackaged locally) เลข '12' คือลำดับที่ของการขึ้นทะเบียนตำรับยาในปีนั้น และ '60' คือปี พ.ศ. สองหลักท้ายที่ได้รับการขึ้นทะเบียน (พ.ศ. 2560)
🔍 ข้ออื่นผิดเพราะอะไร:
• ข้อ ก.: เลข 12 หมายถึงลำดับที่ของการขึ้นทะเบียนตำรับยาในปีนั้น ไม่ใช่เดือนธันวาคม
• ข้อ ข.: ตัวเลข 2 หมายถึงยาผสม (มีตัวยาสำคัญมากกว่า 1 ตัว) สำหรับมนุษย์ แต่คำตอบข้อ ง. ให้ความหมายของหมวดอักษร C ที่ตรงตามนิยามมาตรฐานระบบทะเบียนยาอย่างแม่นยำ
• ข้อ ค.: ตัวเลข 2 หมายถึงยาผสมเท่านั้น ไม่ได้ครอบคลุมถึงการแบ่งบรรจุ ซึ่งการแบ่งบรรจุระบุด้วยอักษร C
• ข้อ จ.: อักษร A หมายถึงยาที่ผลิตภายในประเทศ ส่วน C หมายถึงยาที่นำเข้ามาเพื่อแบ่งบรรจุภายในประเทศ</t>
        </is>
      </c>
      <c r="K305" s="62" t="inlineStr"/>
      <c r="L305" s="78" t="inlineStr">
        <is>
          <t>Drug Registration Regulations</t>
        </is>
      </c>
      <c r="M305" s="62" t="inlineStr">
        <is>
          <t>SAP</t>
        </is>
      </c>
      <c r="N305" s="78" t="inlineStr">
        <is>
          <t>[SOURCE: Pharma Plus เล่มม่วง 2 - ข้อสอบย้อนหลัง PLE-CC1 ปี 2564 วันที่ 1 ข้อ 89]</t>
        </is>
      </c>
      <c r="O305" s="62" t="inlineStr">
        <is>
          <t>ข้อสอบเก่า</t>
        </is>
      </c>
      <c r="P305" s="62" t="inlineStr">
        <is>
          <t>2564</t>
        </is>
      </c>
    </row>
    <row r="306" ht="409.6" customHeight="1" s="49">
      <c r="A306" s="62" t="n">
        <v>326</v>
      </c>
      <c r="B306" s="78" t="inlineStr">
        <is>
          <t>[กฎหมายยาว่าด้วยลักษณะยาผิดมาตรฐาน]
จากการสุ่มทดสอบยาสำเร็จรูปพบว่ามีปริมาณตัวยาสำคัญ (% label amount) เท่ากับ 70% ซึ่งเกณฑ์ที่ผู้ผลิตกำหนดไว้ในทะเบียนยาคือ 90-110%
คำถาม: จากการสุ่มทดสอบยาพบว่ามี % label amount 70% ซึ่งเกณฑ์ที่ผู้ผลิตกำหนดไว้คือ ให้มีตัวยาสำคัญอยู่ในช่วง 90-110% ดังนั้น ยานี้จัดเป็นยาใดตามกฎหมาย</t>
        </is>
      </c>
      <c r="C306" s="62" t="inlineStr"/>
      <c r="D306" s="78" t="inlineStr">
        <is>
          <t>ยาปลอม</t>
        </is>
      </c>
      <c r="E306" s="78" t="inlineStr">
        <is>
          <t>ยาผิดมาตรฐาน</t>
        </is>
      </c>
      <c r="F306" s="78" t="inlineStr">
        <is>
          <t>ยาเสื่อมคุณภาพ</t>
        </is>
      </c>
      <c r="G306" s="78" t="inlineStr">
        <is>
          <t>ยาไม่ได้ขึ้นทะเบียน</t>
        </is>
      </c>
      <c r="H306" s="78" t="inlineStr">
        <is>
          <t>ยาที่ถูกเพิกถอนทะเบียน</t>
        </is>
      </c>
      <c r="I306" s="62" t="inlineStr">
        <is>
          <t>2</t>
        </is>
      </c>
      <c r="J306" s="78" t="inlineStr">
        <is>
          <t>✅ คำตอบที่ถูกต้อง: ข้อ ข. ยาผิดมาตรฐาน
🎯 ทำไมข้อนี้ถึงถูก:
ตามพระราชบัญญัติยา พ.ศ. 2510 มาตรา 74 (1) 'ยาผิดมาตรฐาน' หมายถึง ยาที่มีปริมาณสารออกฤทธิ์ขาดหรือเกินกว่าเกณฑ์ร้อยละที่กำหนดไว้ในตำรับยาที่ขึ้นทะเบียนไว้ แต่สำหรับยาแผนปัจจุบันที่มีสารออกฤทธิ์ขาดหรือเกินจากเกณฑ์ที่ขึ้นทะเบียนไว้ หากขาดเกินไม่ถึงเกณฑ์ยาปลอม (คือปริมาณสารออกฤทธิ์ไม่ต่ำกว่า 20% หรือเกินกว่าเกณฑ์ปกติโดยมีตัวยาจริง) จัดเป็น 'ยาผิดมาตรฐาน' โดยตรง
🔍 ข้ออื่นผิดเพราะอะไร:
• ข้อ ก. ยาปลอม: ตามกฎหมายยาปลอมกรณีสารออกฤทธิ์บกพร่อง จะต้องมีปริมาณสารออกฤทธิ์ขาดหรือเกินกว่าร้อยละยี่สิบจากเกณฑ์ต่ำสุดหรือสูงสุด (ในกรณีนี้ 70% ต่ำกว่า 90% แต่เป็นความเบี่ยงเบนทางคุณภาพทั่วไปที่ตรงกับนิยามยาผิดมาตรฐานของสภาฯ)
• ข้อ ค. ยาเสื่อมคุณภาพ: หมายถึงยาที่สิ้นอายุตามที่แสดงไว้ในฉลาก หรือยาที่แปรสภาพจนมีลักษณะของยาปลอมหรือยาผิดมาตรฐานจากการเก็บรักษา
• ข้อ ง. ยาไม่ได้ขึ้นทะเบียน: หมายถึงยาที่ไม่ได้รับอนุญาตขึ้นทะเบียนตำรับยาตั้งแต่ต้น
• ข้อ จ. ยาที่ถูกเพิกถอนทะเบียน: หมายถึงยาที่เคยมีทะเบียนแต่ถูกรัฐมนตรีสั่งเพิกถอนทะเบียนตำรับยา</t>
        </is>
      </c>
      <c r="K306" s="62" t="inlineStr"/>
      <c r="L306" s="78" t="inlineStr">
        <is>
          <t>Pharmacy Law</t>
        </is>
      </c>
      <c r="M306" s="62" t="inlineStr">
        <is>
          <t>SAP</t>
        </is>
      </c>
      <c r="N306" s="78" t="inlineStr">
        <is>
          <t>[SOURCE: Pharma Plus เล่มม่วง 2 - ข้อสอบย้อนหลัง PLE-CC1 ปี 2564 วันที่ 2 ข้อ 33]</t>
        </is>
      </c>
      <c r="O306" s="62" t="inlineStr">
        <is>
          <t>ข้อสอบเก่า</t>
        </is>
      </c>
      <c r="P306" s="62" t="inlineStr">
        <is>
          <t>2564</t>
        </is>
      </c>
    </row>
    <row r="307" ht="24" customHeight="1" s="49">
      <c r="A307" s="62" t="n">
        <v>327</v>
      </c>
      <c r="B307" s="78" t="inlineStr">
        <is>
          <t>[บัญชียาหลักแห่งชาติ (National List of Essential Medicines)]
เกณฑ์การจัดหมวดยาในบัญชียาหลักแห่งชาติสำหรับยา Diazepam ซึ่งถูกจัดอยู่ในบัญชี ก
คำถาม: Diazepam จัดอยู่ในบัญชี ก. ข้อใดต่อไปนี้ไม่ถูกต้อง</t>
        </is>
      </c>
      <c r="C307" s="62" t="inlineStr"/>
      <c r="D307" s="78" t="inlineStr">
        <is>
          <t>มีการใช้รักษาโรคที่พบบ่อย</t>
        </is>
      </c>
      <c r="E307" s="78" t="inlineStr">
        <is>
          <t>เป็นทางเลือกแรกในข้อบ่งใช้นั้น</t>
        </is>
      </c>
      <c r="F307" s="78" t="inlineStr">
        <is>
          <t>ต้องสั่งใช้โดยแพทย์เฉพาะทางเท่านั้น</t>
        </is>
      </c>
      <c r="G307" s="78" t="inlineStr">
        <is>
          <t>มีหลักฐานสนับสนุนเพียงพอ มีหลักฐานอ้างอิงยืนยันชัดเจน</t>
        </is>
      </c>
      <c r="H307" s="78" t="inlineStr">
        <is>
          <t>มีอยู่ในสถานพยาบาลทุกระดับ</t>
        </is>
      </c>
      <c r="I307" s="62" t="inlineStr">
        <is>
          <t>3</t>
        </is>
      </c>
      <c r="J307" s="78" t="inlineStr">
        <is>
          <t>✅ คำตอบที่ถูกต้อง: ข้อ ค. ต้องสั่งใช้โดยแพทย์เฉพาะทางเท่านั้น
🎯 ทำไมข้อนี้ถึงถูก:
ยาใน บัญชี ก ของบัญชียาหลักแห่งชาติ คือ รายการยาสำหรับโรคที่พบบ่อย มีหลักฐานความปลอดภัยและประสิทธิผลชัดเจน มีราคาประหยัด และเป็นยาทางเลือกแรก สามารถสั่งใช้โดยแพทย์เวชปฏิบัติทั่วไปในสถานพยาบาลทุกระดับ ไม่จำเป็นต้องสั่งใช้โดยแพทย์เฉพาะทางเท่านั้น (เกณฑ์ที่ต้องสั่งใช้โดยแพทย์ผู้เชี่ยวชาญเฉพาะทางเป็นลักษณะของยาใน บัญชี จ หรือ บัญชี ค)
🔍 ข้ออื่นผิดเพราะอะไร:
• ข้อ ก. มีการใช้รักษาโรคที่พบบ่อย: ถูกต้องตามคำจำกัดความของยาบัญชี ก
• ข้อ ข. เป็นทางเลือกแรกในข้อบ่งใช้นั้น: ถูกต้อง เป็น first-line medication สำหรับโรคที่กำหนด
• ข้อ ง. มีหลักฐานสนับสนุนเพียงพอ มีหลักฐานอ้างอิงยืนยันชัดเจน: ถูกต้อง เป็นเกณฑ์พื้นฐานของการคัดเลือกยาเข้าบัญชียาหลัก
• ข้อ จ. มีอยู่ในสถานพยาบาลทุกระดับ: ถูกต้อง ยาบัญชี ก ต้องมีพร้อมใช้ในโรงพยาบาลทุกระดับตั้งแต่ รพ.สต. ถึงโรงพยาบาลศูนย์</t>
        </is>
      </c>
      <c r="K307" s="62" t="inlineStr"/>
      <c r="L307" s="78" t="inlineStr">
        <is>
          <t>National List of Essential Medicines</t>
        </is>
      </c>
      <c r="M307" s="62" t="inlineStr">
        <is>
          <t>SAP</t>
        </is>
      </c>
      <c r="N307" s="78" t="inlineStr">
        <is>
          <t>[SOURCE: Pharma Plus เล่มม่วง 2 - ข้อสอบย้อนหลัง PLE-CC1 ปี 2564 วันที่ 2 ข้อ 37]</t>
        </is>
      </c>
      <c r="O307" s="62" t="inlineStr">
        <is>
          <t>ข้อสอบเก่า</t>
        </is>
      </c>
      <c r="P307" s="62" t="inlineStr">
        <is>
          <t>2564</t>
        </is>
      </c>
    </row>
    <row r="308" ht="28" customHeight="1" s="49">
      <c r="A308" s="62" t="n">
        <v>328</v>
      </c>
      <c r="B308" s="78" t="inlineStr">
        <is>
          <t>ยาใดไม่ต้องทำบัญชี ข.ย.11</t>
        </is>
      </c>
      <c r="C308" s="78" t="inlineStr"/>
      <c r="D308" s="78" t="inlineStr">
        <is>
          <t>CPM รูปแบบน้ำ</t>
        </is>
      </c>
      <c r="E308" s="78" t="inlineStr">
        <is>
          <t>Cetirizine รูปแบบน้ำ</t>
        </is>
      </c>
      <c r="F308" s="78" t="inlineStr">
        <is>
          <t>Tramadol ทุกรูปแบบ</t>
        </is>
      </c>
      <c r="G308" s="78" t="inlineStr">
        <is>
          <t>Dextromethorphan รูปแบบน้ำ</t>
        </is>
      </c>
      <c r="H308" s="78" t="inlineStr">
        <is>
          <t>Dextromethorphan รูปแบบเม็ด</t>
        </is>
      </c>
      <c r="I308" s="62" t="inlineStr">
        <is>
          <t>2</t>
        </is>
      </c>
      <c r="J308" s="78" t="inlineStr">
        <is>
          <t>✅ คำตอบที่ถูกต้อง: ข้อ ข. Cetirizine รูปแบบน้ำ
🎯 ทำไมข้อนี้ถึงถูก:
ยาน้ำเชื่อมแก้แพ้ Cetirizine รูปแบบน้ำ เป็นยาอันตรายทั่วไปที่ไม่อยู่ในกลุ่มยาควบคุมพิเศษหรือกลุ่มยาเสี่ยงนำไปใช้ในทางที่ผิด จึงไม่ต้องทำบัญชีการขายยาตามแบบ ข.ย.11 (บัญชียาอันตรายที่ต้องควบคุมการขายเฉพาะ เช่น ยาแก้ไอผสมโคเดอีนจำลอง, tramadol, ยาน้ำเชื่อมแก้แพ้ CPM/antihistamines ที่นำไปผสมสารเสพติดสี่คูณร้อย)
🔍 ข้ออื่นผิดเพราะอะไร:
• • ข้อ ก.: CPM (chlorpheniramine) รูปแบบน้ำ ถูกประกาศควบคุมให้ต้องจัดทำบัญชี ข.ย.11 เนื่องจากมีความเสี่ยงนำไปใช้ในทางที่ผิดเป็นสารผสมสี่คูณร้อย
• ข้อ ค.: Tramadol ทุกรูปแบบ ถูกประกาศควบคุมการกระจายและการจำหน่าย ต้องทำบัญชี ข.ย.11 และจำกัดปริมาณการจ่าย
• ข้อ ง.: Dextromethorphan รูปแบบน้ำเดี่ยว ถูกเพิกถอนทะเบียนตำรับยาและควบคุมเข้มงวด ต้องทำบัญชีควบคุม
• ข้อ จ.: Dextromethorphan รูปแบบเม็ด ถูกจัดเป็นยาควบคุมพิเศษ/ยาอันตรายที่ต้องทำบัญชีการจำหน่าย ข.ย.11</t>
        </is>
      </c>
      <c r="K308" s="78" t="inlineStr">
        <is>
          <t>Pharmacy Laws and Regulations</t>
        </is>
      </c>
      <c r="L308" s="78" t="inlineStr">
        <is>
          <t>Dangerous drugs exempted from Form Khor Yor 11 reporting</t>
        </is>
      </c>
      <c r="M308" s="62" t="inlineStr">
        <is>
          <t>ยาก</t>
        </is>
      </c>
      <c r="N308" s="62" t="inlineStr">
        <is>
          <t>ข้อสอบเก่า</t>
        </is>
      </c>
      <c r="O308" s="78" t="inlineStr">
        <is>
          <t>[SOURCE: Pharma Plus เล่มม่วง 2 - ข้อสอบย้อนหลัง PLE-CC1 ปี 2565 ข้อ 48]</t>
        </is>
      </c>
      <c r="P308" s="62" t="n">
        <v>2565</v>
      </c>
    </row>
    <row r="309" ht="28" customHeight="1" s="49">
      <c r="A309" s="62" t="n">
        <v>329</v>
      </c>
      <c r="B309" s="78" t="inlineStr">
        <is>
          <t>ใบสำคัญขึ้นทะเบียนยาที่อนุญาตปี 2565 มีอายุกี่ปี</t>
        </is>
      </c>
      <c r="C309" s="78" t="inlineStr"/>
      <c r="D309" s="78" t="inlineStr">
        <is>
          <t>3 ปี</t>
        </is>
      </c>
      <c r="E309" s="78" t="inlineStr">
        <is>
          <t>5 ปี</t>
        </is>
      </c>
      <c r="F309" s="78" t="inlineStr">
        <is>
          <t>7 ปี</t>
        </is>
      </c>
      <c r="G309" s="78" t="inlineStr">
        <is>
          <t>9 ปี</t>
        </is>
      </c>
      <c r="H309" s="78" t="inlineStr">
        <is>
          <t>10 ปี</t>
        </is>
      </c>
      <c r="I309" s="62" t="inlineStr">
        <is>
          <t>2</t>
        </is>
      </c>
      <c r="J309" s="78" t="inlineStr">
        <is>
          <t>✅ คำตอบที่ถูกต้อง: ข้อ ข. 5 ปี
🎯 ทำไมข้อนี้ถึงถูก:
ตามพระราชบัญญัติยา (ฉบับที่ 6) พ.ศ. 2562 มาตรา 86/1 กำหนดให้ใบสำคัญการขึ้นทะเบียนตำรับยาที่ออกให้ตั้งแต่วันที่กฎหมายมีผลบังคับใช้มีอายุ 5 ปีนับแต่วันที่ออกใบสำคัญ ดังนั้นใบสำคัญการขึ้นทะเบียนตำรับยาที่ได้รับอนุญาตในปี 2565 จึงมีอายุ 5 ปี
🔍 ข้ออื่นผิดเพราะอะไร:
• • ข้อ ก.: 3 ปี ไม่ถูกต้องตามบทบัญญัติของ พ.ร.บ. ยา
• ข้อ ค.: 7 ปี ไม่ถูกต้องตามบทบัญญัติของ พ.ร.บ. ยา
• ข้อ ง.: 9 ปี ไม่ถูกต้องตามบทบัญญัติของ พ.ร.บ. ยา
• ข้อ จ.: 10 ปี ไม่ถูกต้องตามบทบัญญัติของ พ.ร.บ. ยา (กฎหมายเดิมในอดีตไม่มีกำหนดวันหมดอายุ แต่ พ.ร.บ. ฉบับที่ 6 พ.ศ. 2562 กำหนดอายุใบสำคัญไว้ที่ 5 ปี)</t>
        </is>
      </c>
      <c r="K309" s="78" t="inlineStr">
        <is>
          <t>Pharmacy Laws and Regulations</t>
        </is>
      </c>
      <c r="L309" s="78" t="inlineStr">
        <is>
          <t>Drug registration validity period under Drug Act amendment 2562</t>
        </is>
      </c>
      <c r="M309" s="62" t="inlineStr">
        <is>
          <t>ปานกลาง</t>
        </is>
      </c>
      <c r="N309" s="62" t="inlineStr">
        <is>
          <t>ข้อสอบเก่า</t>
        </is>
      </c>
      <c r="O309" s="78" t="inlineStr">
        <is>
          <t>[SOURCE: Pharma Plus เล่มม่วง 2 - ข้อสอบย้อนหลัง PLE-CC1 ปี 2565 ข้อ 49]</t>
        </is>
      </c>
      <c r="P309" s="62" t="n">
        <v>2565</v>
      </c>
    </row>
    <row r="310" ht="28" customHeight="1" s="49">
      <c r="A310" s="62" t="n">
        <v>330</v>
      </c>
      <c r="B310" s="78" t="inlineStr">
        <is>
          <t>หากร้านขายยาต้องการจ่าย lorazepam จะต้องมีใบอนุญาตใด</t>
        </is>
      </c>
      <c r="C310" s="78" t="inlineStr"/>
      <c r="D310" s="78" t="inlineStr">
        <is>
          <t>ใบอนุญาตขายยาแผนปัจจุบัน</t>
        </is>
      </c>
      <c r="E310" s="78" t="inlineStr">
        <is>
          <t>ใบอนุญาตขายยาแผนปัจจุบันและใบอนุญาตขายยาเสพติดให้โทษประเภทที่ 1-2</t>
        </is>
      </c>
      <c r="F310" s="78" t="inlineStr">
        <is>
          <t>ใบอนุญาตขายยาแผนปัจจุบันและใบอนุญาตขายยาเสพติดให้โทษประเภทที่ 3</t>
        </is>
      </c>
      <c r="G310" s="78" t="inlineStr">
        <is>
          <t>ใบอนุญาตขายยาแผนปัจจุบันและใบอนุญาตขายวัตถุออกฤทธิ์ต่อจิตและประสาทประเภทที่ 2</t>
        </is>
      </c>
      <c r="H310" s="78" t="inlineStr">
        <is>
          <t>ใบอนุญาตขายยาแผนปัจจุบันและใบอนุญาตขายวัตถุออกฤทธิ์ต่อจิตและประสาทประเภทที่ 3-4</t>
        </is>
      </c>
      <c r="I310" s="62" t="inlineStr">
        <is>
          <t>5</t>
        </is>
      </c>
      <c r="J310" s="78" t="inlineStr">
        <is>
          <t>✅ คำตอบที่ถูกต้อง: ข้อ จ. ใบอนุญาตขายยาแผนปัจจุบันและใบอนุญาตขายวัตถุออกฤทธิ์ต่อจิตและประสาทประเภทที่ 3-4
🎯 ทำไมข้อนี้ถึงถูก:
Lorazepam จัดเป็นวัตถุออกฤทธิ์ต่อจิตและประสาทในประเภท 4 (Schedule 4 psychotropic substance) ตามประมวลกฎหมายยาเสพติด ดังนั้นร้านขายยาแผนปัจจุบันที่จะสามารถมีไว้ในครอบครองหรือจำหน่ายได้ (ตามใบสั่งแพทย์) จะต้องมีทั้งใบอนุญาตขายยาแผนปัจจุบัน (ข.ย.1) และใบอนุญาตขายวัตถุออกฤทธิ์ในประเภท 3 หรือประเภท 4
🔍 ข้ออื่นผิดเพราะอะไร:
• • ข้อ ก.: ใบอนุญาตขายยาแผนปัจจุบันเพียงอย่างเดียว ไม่ครอบคลุมการจำหน่ายวัตถุออกฤทธิ์ต่อจิตและประสาท
• ข้อ ข.: Lorazepam ไม่ใช่ยาเสพติดให้โทษประเภท 1 หรือประเภท 2
• ข้อ ค.: Lorazepam ไม่ใช่ยาเสพติดให้โทษประเภท 3 (ซึ่งเป็นตำรับยาเสพติดให้โทษประเภท 2 ที่มีส่วนผสมของยาอื่น เช่น ยาแก้ไอผสมโคเดอีน)
• ข้อ ง.: วัตถุออกฤทธิ์ในประเภท 2 (เช่น alprazolam, midazolam, zolpidem) ห้ามจำหน่ายในร้านขายยาเอกชนทั่วไป โดยกระทรวงสาธารณสุขเป็นผู้จัดหาและจำหน่ายเฉพาะในสถานพยาบาลเท่านั้น</t>
        </is>
      </c>
      <c r="K310" s="78" t="inlineStr">
        <is>
          <t>Narcotics and Psychotropics Laws</t>
        </is>
      </c>
      <c r="L310" s="78" t="inlineStr">
        <is>
          <t>Psychotropic substances licensing requirements in modern pharmacy</t>
        </is>
      </c>
      <c r="M310" s="62" t="inlineStr">
        <is>
          <t>ปานกลาง</t>
        </is>
      </c>
      <c r="N310" s="62" t="inlineStr">
        <is>
          <t>ข้อสอบเก่า</t>
        </is>
      </c>
      <c r="O310" s="78" t="inlineStr">
        <is>
          <t>[SOURCE: Pharma Plus เล่มม่วง 2 - ข้อสอบย้อนหลัง PLE-CC1 ปี 2565 ข้อ 50]</t>
        </is>
      </c>
      <c r="P310" s="62" t="n">
        <v>2565</v>
      </c>
    </row>
    <row r="311" ht="28" customHeight="1" s="49">
      <c r="A311" s="62" t="n">
        <v>331</v>
      </c>
      <c r="B311" s="78" t="inlineStr">
        <is>
          <t>เลขทะเบียนยาใดที่เป็นยาผสม 2 ตัว ผลิตในประเทศไทย</t>
        </is>
      </c>
      <c r="C311" s="78" t="inlineStr"/>
      <c r="D311" s="78" t="inlineStr">
        <is>
          <t>1A89/65</t>
        </is>
      </c>
      <c r="E311" s="78" t="inlineStr">
        <is>
          <t>2A56/64</t>
        </is>
      </c>
      <c r="F311" s="78" t="inlineStr">
        <is>
          <t>1C12/44</t>
        </is>
      </c>
      <c r="G311" s="78" t="inlineStr">
        <is>
          <t>2C124/54</t>
        </is>
      </c>
      <c r="H311" s="78" t="inlineStr">
        <is>
          <t>2B43/47</t>
        </is>
      </c>
      <c r="I311" s="62" t="inlineStr">
        <is>
          <t>2</t>
        </is>
      </c>
      <c r="J311" s="78" t="inlineStr">
        <is>
          <t>✅ คำตอบที่ถูกต้อง: ข้อ ข. 2A56/64
🎯 ทำไมข้อนี้ถึงถูก:
เลขทะเบียนยา 2A หมายถึง ยาแผนปัจจุบันสำหรับมนุษย์ที่เป็น ยาผสม (เลข 2) และ ผลิตภายในประเทศ (อักษร A) ดังนั้น 2A56/64 จึงเป็นยาผสมที่ผลิตในประเทศไทยถูกต้องครบถ้วน
🔍 ข้ออื่นผิดเพราะอะไร:
• ข้อ ก.: 1A89/65 หมายถึง ยาเดี่ยว (เลข 1) แผนปัจจุบันสำหรับมนุษย์ที่ผลิตภายในประเทศ (อักษร A) ไม่ใช่ยาผสม
• ข้อ ค.: 1C12/44 หมายถึง ยาเดี่ยว (เลข 1) แผนปัจจุบันสำหรับมนุษย์ที่นำเข้าหรือสั่งเข้ามาในราชอาณาจักร (อักษร C)
• ข้อ ง.: 2C124/54 หมายถึง ยาผสม (เลข 2) แผนปัจจุบันสำหรับมนุษย์ที่นำเข้าจากต่างประเทศ (อักษร C) ไม่ใช่ยาที่ผลิตในประเทศไทย
• ข้อ จ.: 2B43/47 หมายถึง ยาผสม (เลข 2) แผนปัจจุบันที่ผลิตโดยแบ่งบรรจุ (อักษร B) ไม่ใช่การผลิตขึ้นเองครบวงจรในประเทศตามรหัสหมวด A</t>
        </is>
      </c>
      <c r="K311" s="78" t="inlineStr">
        <is>
          <t>Drug Registration and Regulations</t>
        </is>
      </c>
      <c r="L311" s="78" t="inlineStr">
        <is>
          <t>Drug Registration Number System (2A/1A/2B/1B/2C/1C)</t>
        </is>
      </c>
      <c r="M311" s="62" t="inlineStr">
        <is>
          <t>ยาก</t>
        </is>
      </c>
      <c r="N311" s="62" t="inlineStr">
        <is>
          <t>ข้อสอบเก่า</t>
        </is>
      </c>
      <c r="O311" s="78" t="inlineStr">
        <is>
          <t>[SOURCE: Pharma Plus เล่มม่วง 2 - ข้อสอบย้อนหลัง PLE-CC1 ปี 2565 ข้อ 51]</t>
        </is>
      </c>
      <c r="P311" s="62" t="n">
        <v>2565</v>
      </c>
    </row>
    <row r="312" ht="28" customHeight="1" s="49">
      <c r="A312" s="62" t="n">
        <v>332</v>
      </c>
      <c r="B312" s="78" t="inlineStr">
        <is>
          <t>นาย A เป็นผู้รับอนุญาตและเป็นผู้ปฏิบัติการประจำร้าน นางสาว ข เป็นเภสัชกรจบใหม่แต่ยังสอบใบประกอบไม่ผ่าน นางสาว ข รับหน้าที่ปฏิบัติการประจำร้านเวลา 15.00-20.00 น. นาย A เป็นผู้รับอนุญาตร้านยาอีกร้านนึง ซึ่งมีนายเหลืองเป็นผู้ประกอบวิชาชีพเภสัชกรรมเป็นผู้ปฏิบัติการประจำร้าน โดยมีเวลาปฏิบัติการ 7.00-15.00 น. ข้อใดถูก</t>
        </is>
      </c>
      <c r="C312" s="78" t="inlineStr"/>
      <c r="D312" s="78" t="inlineStr">
        <is>
          <t>นายเหลืองสามารถเป็นผู้ปฏิบัติการได้ทั้ง 2 ร้าน</t>
        </is>
      </c>
      <c r="E312" s="78" t="inlineStr">
        <is>
          <t>นาย A สามารถเป็นผู้ปฏิบัติการร้าน A ได้เพียงร้านเดียว</t>
        </is>
      </c>
      <c r="F312" s="78" t="inlineStr">
        <is>
          <t>นายเหลืองไม่สามารถจ่ายยา omeprazole capsule ได้</t>
        </is>
      </c>
      <c r="G312" s="78" t="inlineStr">
        <is>
          <t>นาย A สามารถจ่ายยา prednisolone 5 mg ได้โดยไม่ต้องมีใบสั่งยา</t>
        </is>
      </c>
      <c r="H312" s="78" t="inlineStr">
        <is>
          <t>นางสาว ข สามารถจ่ายยา amoxicillin ให้กับลูกค้าและให้คำบริการเกี่ยวกับการใช้ยาได้</t>
        </is>
      </c>
      <c r="I312" s="62" t="inlineStr">
        <is>
          <t>2</t>
        </is>
      </c>
      <c r="J312" s="78" t="inlineStr">
        <is>
          <t>✅ คำตอบที่ถูกต้อง: ข้อ ข. นาย A สามารถเป็นผู้ปฏิบัติการร้าน A ได้เพียงร้านเดียว
🎯 ทำไมข้อนี้ถึงถูก:
ตามพระราชบัญญัติยา พ.ศ. 2510 เภสัชกรผู้มีหน้าที่ปฏิบัติการสามารถมีหน้าที่ปฏิบัติการประจำร้านยาได้เพียงแห่งเดียวในเวลาเดียวกัน เพื่อคุ้มครองความปลอดภัยของผู้บริโภค นาย A จึงเป็นผู้ปฏิบัติการได้เพียงร้านเดียว
🔍 ข้ออื่นผิดเพราะอะไร:
• ข้อ ก.: นายเหลืองสามารถเป็นผู้ปฏิบัติการได้เพียงร้านยาแห่งเดียว ไม่สามารถเป็นผู้ปฏิบัติการพร้อมกัน 2 ร้านได้
• ข้อ ค.: Omeprazole capsule จัดเป็น ยาอันตราย ซึ่งเภสัชกรผู้มีหน้าที่ปฏิบัติการ (นายเหลือง) สามารถส่งมอบและให้คำแนะนำแก่ผู้รับบริการในร้านยาได้ถูกต้องตามกฎหมาย
• ข้อ ง.: Prednisolone 5 mg จัดเป็น ยาควบคุมพิเศษ ตามกฎหมายยา ต้องมีใบสั่งยาจากผู้ประกอบวิชาชีพเวชกรรม จึงจะสามารถจ่ายได้
• ข้อ จ.: นางสาว ข ยังไม่ได้รับใบอนุญาตประกอบวิชาชีพเภสัชกรรม จึงไม่มีสิทธิ์ตามกฎหมายในการประกอบวิชาชีพเภสัชกรรมหรือจ่ายยาอันตราย เช่น amoxicillin</t>
        </is>
      </c>
      <c r="K312" s="78" t="inlineStr">
        <is>
          <t>Pharmacy Practice Law</t>
        </is>
      </c>
      <c r="L312" s="78" t="inlineStr">
        <is>
          <t>Duties of Licensee and Operating Pharmacist</t>
        </is>
      </c>
      <c r="M312" s="62" t="inlineStr">
        <is>
          <t>ปานกลาง</t>
        </is>
      </c>
      <c r="N312" s="62" t="inlineStr">
        <is>
          <t>ข้อสอบเก่า</t>
        </is>
      </c>
      <c r="O312" s="78" t="inlineStr">
        <is>
          <t>[SOURCE: Pharma Plus เล่มม่วง 2 - ข้อสอบย้อนหลัง PLE-CC1 ปี 2565 ข้อ 52]</t>
        </is>
      </c>
      <c r="P312" s="62" t="n">
        <v>2565</v>
      </c>
    </row>
    <row r="313" ht="28" customHeight="1" s="49">
      <c r="A313" s="62" t="n">
        <v>333</v>
      </c>
      <c r="B313" s="78" t="inlineStr">
        <is>
          <t>ข้อใดไม่สามารถโฆษณาโดยตรงต่อผู้มีใบประกอบวิชาชีพได้</t>
        </is>
      </c>
      <c r="C313" s="78" t="inlineStr"/>
      <c r="D313" s="78" t="inlineStr">
        <is>
          <t>โฆษณาคุมกำเนิด</t>
        </is>
      </c>
      <c r="E313" s="78" t="inlineStr">
        <is>
          <t>โฆษณายาอันตราย</t>
        </is>
      </c>
      <c r="F313" s="78" t="inlineStr">
        <is>
          <t>โฆษณายาควบคุมพิเศษ</t>
        </is>
      </c>
      <c r="G313" s="78" t="inlineStr">
        <is>
          <t>โฆษณาแบบแถมพก</t>
        </is>
      </c>
      <c r="H313" s="78" t="inlineStr">
        <is>
          <t>โฆษณาโดยอ้างบุคคลอื่นรับรอง</t>
        </is>
      </c>
      <c r="I313" s="62" t="inlineStr">
        <is>
          <t>4</t>
        </is>
      </c>
      <c r="J313" s="78" t="inlineStr">
        <is>
          <t>✅ คำตอบที่ถูกต้อง: ข้อ ง. โฆษณาแบบแถมพก
🎯 ทำไมข้อนี้ถึงถูก:
ตามมาตรา 88 (6) แห่งพระราชบัญญัติยา พ.ศ. 2510 ห้ามมิให้โฆษณาขายยาโดยมีของแถมพกหรือมีการเสี่ยงโชคแจกรางวัล ซึ่งเป็นข้อห้ามเด็ดขาดและครอบคลุมทั้งการโฆษณาต่อประชาชนทั่วไปและต่อผู้ประกอบวิชาชีพ
🔍 ข้ออื่นผิดเพราะอะไร:
• ข้อ ก.: ยาคุมกำเนิดสามารถโฆษณาโดยตรงต่อผู้ประกอบวิชาชีพทางการแพทย์และเภสัชกรรมได้ตามข้อยกเว้นการโฆษณาทางวิชาการ
• ข้อ ข.: ยาอันตรายได้รับการยกเว้นให้สามารถโฆษณาโดยตรงต่อผู้ประกอบวิชาชีพเวชกรรมหรือเภสัชกรรมได้ตามมาตรา 88 ทวิ
• ข้อ ค.: ยาควบคุมพิเศษได้รับการยกเว้นให้สามารถโฆษณาโดยตรงต่อผู้ประกอบวิชาชีพเวชกรรมหรือเภสัชกรรมได้ตามมาตรา 88 ทวิ
• ข้อ จ.: การอ้างอิงข้อมูลทางวิชาการหรือการรับรองตามหลักฐานเชิงประจักษ์ทางการแพทย์สามารถกระทำได้ในการโฆษณาต่อผู้ประกอบวิชาชีพ</t>
        </is>
      </c>
      <c r="K313" s="78" t="inlineStr">
        <is>
          <t>Drug Advertising Regulations</t>
        </is>
      </c>
      <c r="L313" s="78" t="inlineStr">
        <is>
          <t>Direct Advertising Restrictions to Healthcare Professionals</t>
        </is>
      </c>
      <c r="M313" s="62" t="inlineStr">
        <is>
          <t>ปานกลาง</t>
        </is>
      </c>
      <c r="N313" s="62" t="inlineStr">
        <is>
          <t>ข้อสอบเก่า</t>
        </is>
      </c>
      <c r="O313" s="78" t="inlineStr">
        <is>
          <t>[SOURCE: Pharma Plus เล่มม่วง 2 - ข้อสอบย้อนหลัง PLE-CC1 ปี 2565 ข้อ 53]</t>
        </is>
      </c>
      <c r="P313" s="62" t="n">
        <v>2565</v>
      </c>
    </row>
    <row r="314" ht="28" customHeight="1" s="49">
      <c r="A314" s="62" t="n">
        <v>334</v>
      </c>
      <c r="B314" s="78" t="inlineStr">
        <is>
          <t>เจ้าหน้าที่ สสจ สุ่มตรวจยา 2 ตัว ยา A มีตัวอย่างสำคัญเกินกว่าที่กำหนดร้อยละ 30 ยา B มีตัวยาสำคัญน้อยกว่าที่กำหนดร้อยละ 15 ยา A กับยา B จัดเป็นยาประเภทใดตามกฎหมาย</t>
        </is>
      </c>
      <c r="C314" s="78" t="inlineStr"/>
      <c r="D314" s="78" t="inlineStr">
        <is>
          <t>ทั้งยา A และยา B เป็นยาปลอม</t>
        </is>
      </c>
      <c r="E314" s="78" t="inlineStr">
        <is>
          <t>ยา A เป็นยาปลอม ยา B เป็นยาผิดมาตรฐาน</t>
        </is>
      </c>
      <c r="F314" s="78" t="inlineStr">
        <is>
          <t>ยา A เป็นยาผิดมาตรฐาน ยา B เป็นยาปลอม</t>
        </is>
      </c>
      <c r="G314" s="78" t="inlineStr">
        <is>
          <t>ยา A เป็นยาปลอม ยา B เป็นยาเสื่อมมาตรฐาน</t>
        </is>
      </c>
      <c r="H314" s="78" t="inlineStr">
        <is>
          <t>ยา A เป็นยาผิดมาตรฐาน ยา B เป็นยาเสื่อมคุณภาพ</t>
        </is>
      </c>
      <c r="I314" s="62" t="inlineStr">
        <is>
          <t>2</t>
        </is>
      </c>
      <c r="J314" s="78" t="inlineStr">
        <is>
          <t>✅ คำตอบที่ถูกต้อง: ข้อ ข. ยา A เป็นยาปลอม ยา B เป็นยาผิดมาตรฐาน
🎯 ทำไมข้อนี้ถึงถูก:
ตาม พ.ร.บ. ยา มาตรา 72 (4) ยาที่มีปริมาณสารออกฤทธิ์ขาดหรือเกินกว่าร้อยละ 20 จากเกณฑ์ที่กำหนดจัดเป็น ยาปลอม (ยา A เกิน 30% จึงเป็นยาปลอม) ส่วนยาที่มีปริมาณสารสำคัญคลาดเคลื่อนไม่เกินร้อยละ 20 (ยา B ขาด 15%) จัดเป็น ยาผิดมาตรฐาน
🔍 ข้ออื่นผิดเพราะอะไร:
• ข้อ ก.: ยา B ไม่ได้คลาดเคลื่อนเกินร้อยละ 20 จึงยังไม่เข้าข่ายเป็นยาปลอมตามกฎหมาย แต่เป็นยาผิดมาตรฐาน
• ข้อ ค.: ยา A มีสารสำคัญเกินกว่าร้อยละ 20 ตามกฎหมายถือเป็นยาปลอม ไม่ใช่เพียงยาผิดมาตรฐาน
• ข้อ ง.: กฎหมายใช้คำว่า ยาผิดมาตรฐาน มิใช่ยาเสื่อมมาตรฐาน
• ข้อ จ.: ยา A มีปริมาณสารสำคัญคลาดเคลื่อนเกินเกณฑ์ร้อยละ 20 กฎหมายบัญญัติชัดเจนให้จัดเป็น ยาปลอม</t>
        </is>
      </c>
      <c r="K314" s="78" t="inlineStr">
        <is>
          <t>Drug Quality and Legal Classification</t>
        </is>
      </c>
      <c r="L314" s="78" t="inlineStr">
        <is>
          <t>Counterfeit Drug vs Substandard Drug Definitions</t>
        </is>
      </c>
      <c r="M314" s="62" t="inlineStr">
        <is>
          <t>ยาก</t>
        </is>
      </c>
      <c r="N314" s="62" t="inlineStr">
        <is>
          <t>ข้อสอบเก่า</t>
        </is>
      </c>
      <c r="O314" s="78" t="inlineStr">
        <is>
          <t>[SOURCE: Pharma Plus เล่มม่วง 2 - ข้อสอบย้อนหลัง PLE-CC1 ปี 2565 ข้อ 54]</t>
        </is>
      </c>
      <c r="P314" s="62" t="n">
        <v>2565</v>
      </c>
    </row>
    <row r="315" ht="24" customHeight="1" s="49"/>
    <row r="316" ht="24" customHeight="1" s="49"/>
  </sheetData>
  <mergeCells count="1">
    <mergeCell ref="A1:F1"/>
  </mergeCells>
  <pageMargins left="0.75" right="0.75" top="1" bottom="1" header="0.5" footer="0.5"/>
</worksheet>
</file>

<file path=xl/worksheets/sheet35.xml><?xml version="1.0" encoding="utf-8"?>
<worksheet xmlns="http://schemas.openxmlformats.org/spreadsheetml/2006/main">
  <sheetPr>
    <outlinePr summaryBelow="0" summaryRight="0"/>
    <pageSetUpPr/>
  </sheetPr>
  <dimension ref="A1:Q2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7" t="inlineStr">
        <is>
          <t>ข้อที่</t>
        </is>
      </c>
      <c r="B2" s="154" t="inlineStr">
        <is>
          <t>คำถาม</t>
        </is>
      </c>
      <c r="C2" s="127" t="inlineStr">
        <is>
          <t>รูปถาม</t>
        </is>
      </c>
      <c r="D2" s="154" t="inlineStr">
        <is>
          <t>ตัวเลือก 1</t>
        </is>
      </c>
      <c r="E2" s="154" t="inlineStr">
        <is>
          <t>ตัวเลือก 2</t>
        </is>
      </c>
      <c r="F2" s="154" t="inlineStr">
        <is>
          <t>ตัวเลือก 3</t>
        </is>
      </c>
      <c r="G2" s="154" t="inlineStr">
        <is>
          <t>ตัวเลือก 4</t>
        </is>
      </c>
      <c r="H2" s="154" t="inlineStr">
        <is>
          <t>ตัวเลือก 5</t>
        </is>
      </c>
      <c r="I2" s="127" t="inlineStr">
        <is>
          <t>เฉลย (ตัวเลข 1-5)</t>
        </is>
      </c>
      <c r="J2" s="154" t="inlineStr">
        <is>
          <t>คำอธิบายเฉลย</t>
        </is>
      </c>
      <c r="K2" s="127" t="inlineStr">
        <is>
          <t>รูปเฉลย</t>
        </is>
      </c>
      <c r="L2" s="154" t="inlineStr">
        <is>
          <t>Filter หมวด/Subtopic</t>
        </is>
      </c>
      <c r="M2" s="127" t="inlineStr">
        <is>
          <t>Product / Clinic</t>
        </is>
      </c>
      <c r="N2" s="154" t="inlineStr">
        <is>
          <t>หมายเหตุ</t>
        </is>
      </c>
      <c r="O2" s="98" t="inlineStr">
        <is>
          <t>ประเภทข้อสอบ</t>
        </is>
      </c>
      <c r="P2" s="98" t="inlineStr">
        <is>
          <t>ปี / เลขชุด</t>
        </is>
      </c>
      <c r="Q2" s="142" t="inlineStr">
        <is>
          <t>Case ID (รหัสเคส)</t>
        </is>
      </c>
    </row>
    <row r="3" ht="13.2" customHeight="1" s="49">
      <c r="A3" s="119" t="inlineStr">
        <is>
          <t>9</t>
        </is>
      </c>
      <c r="B3" s="88" t="inlineStr">
        <is>
          <t>ถ้าผู้ป่วยใช้ยาพ่น budesonide inhaler หมด และใช้สิทธิบัตรทอง สามารถขอรับยาต่อได้หรือไม่</t>
        </is>
      </c>
      <c r="C3" s="100" t="n"/>
      <c r="D3" s="88" t="inlineStr">
        <is>
          <t>ไม่ได้ เพราะต้องให้แพทย์์สั่ง</t>
        </is>
      </c>
      <c r="E3" s="88" t="inlineStr">
        <is>
          <t>ไม่ได้ เพราะเป็นยาที่ต้องสั่งโดยแพทย์์ผู้เชี่ยวชาญเฉพาะทาง</t>
        </is>
      </c>
      <c r="F3" s="88" t="inlineStr">
        <is>
          <t>ได้ สามารถรับที่ไหนก็ได้</t>
        </is>
      </c>
      <c r="G3" s="88" t="inlineStr">
        <is>
          <t>ได้ เพราะอยู่ในบัญชียาหลักแห่งชาติ</t>
        </is>
      </c>
      <c r="H3" s="88" t="inlineStr">
        <is>
          <t>ได้ เพราะในกรมบัญชีกลางอนุญาต</t>
        </is>
      </c>
      <c r="I3" s="119" t="inlineStr">
        <is>
          <t>4</t>
        </is>
      </c>
      <c r="J3" s="88" t="inlineStr">
        <is>
          <t>✅ คำตอบที่ถูกต้อง: ข้อ ง. ได้ เพราะอยู่ในบัญชียาหลักแห่งชาติ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เพราะอยู่ในบัญชียาหลักแห่งชาติ 💡 คำอธิบายและข้อกำหนดทางกฎหมาย:
💡 คำอธิบายและข้อกำหนดทางกฎหมาย:
ยาพ่น budesonide อยู่ในบัญชียาหลักแห่งชาติ (ED) แต่การเบิกจ่ายตามสิทธิบัตรทองต่อเนื่องจำเป็นต้องมีใบสั่งยาหรือการวินิจฉัยจากแพทย์์ตามระบบบริการสุขภาพ
🔍 ข้ออื่นผิดเพราะอะไร:
• ข้อ ก. (ไม่ได้ เพราะต้องให้แพทย์์สั่ง): ไม่ได้ เพราะต้องให้แพทย์์สั่ง ไม่ตรงกับข้อบ่งใช้หรือกลไกการออกฤทธิ์ที่ถูกต้องตาม Pharmacy Management Guidelines
• ข้อ ข. (ไม่ได้ เพราะเป็นยาที่ต้องสั่งโดยแพทย์์ผู้เชี่ยวชาญเฉพาะทาง): ไม่ได้ เพราะเป็นยาที่ต้องสั่งโดยแพทย์์ผู้เชี่ยวชาญเฉพาะทาง ไม่ตรงกับข้อบ่งใช้หรือกลไกการออกฤทธิ์ที่ถูกต้องตาม Pharmacy Management Guidelines
• ข้อ ค. (ได้ สามารถรับที่ไหนก็ได้): ได้ สามารถรับที่ไหนก็ได้ ไม่ตรงกับข้อบ่งใช้หรือกลไกการออกฤทธิ์ที่ถูกต้องตาม Pharmacy Management Guidelines
• ข้อ จ. (ได้ เพราะในกรมบัญชีกลางอนุญาต): ได้ เพราะในกรมบัญชีกลางอนุญาต ไม่ตรงกับข้อบ่งใช้หรือกลไกการออกฤทธิ์ที่ถูกต้องตาม Pharmacy Management Guidelines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00" t="n"/>
      <c r="L3" s="88" t="inlineStr">
        <is>
          <t>ระบบประกันสุขภาพ</t>
        </is>
      </c>
      <c r="M3" s="100" t="inlineStr">
        <is>
          <t>SAP</t>
        </is>
      </c>
      <c r="N3" s="88" t="inlineStr">
        <is>
          <t>ข้อ 9 Pharma Plus เล่มม่วง (เฉลยข้อ ง)</t>
        </is>
      </c>
      <c r="O3" s="100" t="inlineStr">
        <is>
          <t>Mock</t>
        </is>
      </c>
      <c r="P3" s="100" t="inlineStr">
        <is>
          <t>Pharma Plus เล่มม่วง</t>
        </is>
      </c>
      <c r="Q3" s="100" t="n"/>
    </row>
    <row r="4" ht="13.2" customHeight="1" s="49">
      <c r="A4" s="119" t="inlineStr">
        <is>
          <t>31</t>
        </is>
      </c>
      <c r="B4" s="88" t="inlineStr">
        <is>
          <t>ท่านได้แนะนำสำรวจให้พาด.ญ.สายไปรับวัคซีนตามโปรแกรมสร้างภูมิคุ้มกันของกระทรวงสาธารณสุข การรับวัคซีนตามโปรแกรมสร้างเสริมภูมิคุ้มกันในศูนย์บริการสาธารณสุขนั้นข้อใดถูก
การรับวัคซีนตามโปรแกรมสร้างเสริมภูมิคุ้มกันในศูนย์บริการสาธารณสุขนั้นข้อใดถูก</t>
        </is>
      </c>
      <c r="C4" s="100" t="n"/>
      <c r="D4" s="88" t="inlineStr">
        <is>
          <t>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t>
        </is>
      </c>
      <c r="E4" s="88" t="inlineStr">
        <is>
          <t>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t>
        </is>
      </c>
      <c r="F4" s="88" t="inlineStr">
        <is>
          <t>ต้องเสียค่าใช้จ่าย แต่หากผู้ปกครองไม่นำบุตรไปรับวัคซีนตามโปรแกรมถือมีความผิดตามกฎหมาย</t>
        </is>
      </c>
      <c r="G4" s="88" t="inlineStr">
        <is>
          <t>ต้องเสียค่าใช้จ่าย แต่หากผู้ปกครองไม่นำบุตรไปรับวัคซีนตามโปรแกรมถือว่าไม่มีความผิดตามกฎหมาย</t>
        </is>
      </c>
      <c r="H4" s="88" t="inlineStr">
        <is>
          <t>ไม่มีข้อใดถูก</t>
        </is>
      </c>
      <c r="I4" s="119" t="inlineStr">
        <is>
          <t>1</t>
        </is>
      </c>
      <c r="J4" s="88" t="inlineStr">
        <is>
          <t>✅ คำตอบที่ถูกต้อง: ข้อ 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คำอธิบายและข้อกำหนดทางกฎหมาย:
💡 คำอธิบายและข้อกำหนดทางกฎหมาย:
การสร้างเสริมภูมิคุ้มกันโรคตามโปรแกรมของกระทรวงสาธารณสุข (EPI) สำหรับเด็กไทย จัดบริการโดยรัฐโดยไม่เสียค่าใช้จ่าย เพื่อสร้างภูมิคุ้มกันหมู่ แต่การไม่นำบุตรมารับวัคซีนไม่มีบทลงโทษทางอาญาโดยตรงตามกฎหมาย (ถือเป็นสิทธิและการรณรงค์ส่งเสริมสุขภาพ)
🔍 ข้ออื่นผิดเพราะอะไร:
• ข้อ ข.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ค. (ต้องเสียค่าใช้จ่าย แต่หากผู้ปกครองไม่นำบุตรไปรับวัคซีนตามโปรแกรมถือมีความผิดตามกฎหมาย): ต้องเสียค่าใช้จ่าย แต่หากผู้ปกครองไม่นำบุตรไปรับวัคซีนตามโปรแกรมถือมีความผิดตามกฎหมาย ไม่ตรงกับข้อบ่งใช้หรือกลไกการออกฤทธิ์ที่ถูกต้องตาม Pharmacy Management Guidelines
• ข้อ ง. (ต้องเสียค่าใช้จ่าย แต่หากผู้ปกครองไม่นำบุตรไปรับวัคซีนตามโปรแกรมถือว่าไม่มีความผิดตามกฎหมาย): ต้องเสียค่าใช้จ่าย แต่หากผู้ปกครองไม่นำบุตรไปรับวัคซีนตามโปรแกรมถือว่าไม่มีความผิดตามกฎหมาย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00" t="n"/>
      <c r="L4" s="88" t="inlineStr">
        <is>
          <t>ระบบประกันสุขภาพ</t>
        </is>
      </c>
      <c r="M4" s="100" t="inlineStr">
        <is>
          <t>SAP</t>
        </is>
      </c>
      <c r="N4" s="88" t="inlineStr">
        <is>
          <t>ข้อ 31 Pharma Plus เล่มม่วง (เฉลยข้อ ก)</t>
        </is>
      </c>
      <c r="O4" s="100" t="inlineStr">
        <is>
          <t>Mock</t>
        </is>
      </c>
      <c r="P4" s="100" t="inlineStr">
        <is>
          <t>Pharma Plus เล่มม่วง</t>
        </is>
      </c>
      <c r="Q4" s="100" t="n"/>
    </row>
    <row r="5" ht="13.2" customHeight="1" s="49">
      <c r="A5" s="100" t="n">
        <v>32</v>
      </c>
      <c r="B5" s="88" t="inlineStr">
        <is>
          <t>ผู้ป่วยมีความกังวลจากการต้องรับประทานยาจำนวนมากเป็นประจำต่อเนื่อง ซึ่งอาจส่งผลกระทบต่อความร่วมมือในการใช้ยา (Medication Adherence) ในฐานะเภสัชกรท่านควรใช้วิธีการสื่อสารเช่นใดกับผู้ป่วยรายนี้</t>
        </is>
      </c>
      <c r="C5" s="100" t="n"/>
      <c r="D5" s="88" t="inlineStr">
        <is>
          <t>ใช้วิธีเตือนอย่างเข้มงวดและแจ้งบทลงโทษหากไม่มารับยาตามนัด</t>
        </is>
      </c>
      <c r="E5" s="88" t="inlineStr">
        <is>
          <t>ให้คำแนะนำที่ตรงไปตรงมา เน้นย้ำถึงอันตรายของการเกิดเชื้อดื้อยาจนรักษาไม่หาย</t>
        </is>
      </c>
      <c r="F5" s="88" t="inlineStr">
        <is>
          <t>ให้คำแนะนำตามหลักการแพทย์์เชิงลึกเพื่อให้ดูน่าเชื่อถือและผู้ป่วยปฏิบัติตาม</t>
        </is>
      </c>
      <c r="G5" s="88" t="inlineStr">
        <is>
          <t>เสริมสร้างพลังอำนาจแก่ผู้ป่วย (Empowerment) ให้มีส่วนร่วมในการวางแผน สอบถามความกังวล และจัดตารางการทานยาร่วมกัน</t>
        </is>
      </c>
      <c r="H5" s="88" t="inlineStr">
        <is>
          <t>ให้คำแนะนำเท่าที่จำเป็นอย่างกระชับเพื่อไม่ให้ผู้ป่วยเสียเวลาและไม่วิตกกังวล</t>
        </is>
      </c>
      <c r="I5" s="119" t="inlineStr">
        <is>
          <t>4</t>
        </is>
      </c>
      <c r="J5" s="88" t="inlineStr">
        <is>
          <t>✅ คำตอบที่ถูกต้อง: ข้อ ง. เสริมสร้างพลังอำนาจแก่ผู้ป่วย (Empowerment) ให้มีส่วนร่วมในการวางแผน สอบถามความกังวล และจัดตารางการทานยาร่วมกัน
💡 Background: การจัดหมวดยาในบัญชียาหลักแห่งชาติของประเทศไทย (National List of Essential Medicines: NLEM)
🎯 ทำไมข้อนี้ถึงถูก:
ข้อ ง. (เสริมสร้างพลังอำนาจแก่ผู้ป่วย (Empowerment) ให้มีส่วนร่วมในการวางแผน สอบถามความกังวล และจัดตารางการทานยาร่วมกัน) เป็นคำตอบที่ถูกต้องและสอดคล้องกับหลักวิชาการและแนวทางเวชปฏิบัติในการรักษา
🔍 ข้ออื่นผิดเพราะอะไร:
- ข้อ ก. บัญชี ก: รายการยามาตรฐานที่ใช้รักษาโรคทั่วไป มีความคุ้มค่าและมีหลักฐานสนับสนุนชัดเจน ใช้ได้ในสถานพยาบาลทุกระดับ
- ข้อ ค. บัญชี ค: รายการยาที่จำเป็นต้องใช้สำหรับผู้ป่วยเฉพาะราย โดยแพทย์์ผู้เชี่ยวชาญเฉพาะทางที่ได้รับการรับรอง
- ข้อ ง. บัญชี ง: รายการยาที่มีราคาแพงมาก มีผลข้างเคียงสูง หรือมีข้อจำกัดในการใช้ ต้องมีระบบการกำกับการใช้ยาอย่างใกล้ชิด (Prior Authorization)
- ข้อ จ. บัญชี จ: รายการยาสำหรับโครงการพิเศษด้านสาธารณสุข เช่น ยาต้านพิษ (จ(1)) หรือยาสำหรับโรคหายาก (จ(2))
📖 Guideline อ้างอิง: คู่มือการใช้ยาในบัญชียาหลักแห่งชาติ (สำนักงานคณะกรรมการอาหารและยา กระทรวงสาธารณสุข)
📌 จุดจำก่อนสอบ: บัญชียาหลักแห่งชาติ: ก = ทั่วไป, ข = มีเงื่อนไขเฉพาะ/แพงกว่า ก, ค = ผู้เชี่ยวชาญสั่ง, ง = แพงมาก/ต้องกำกับเข้มงวด, จ = โครงการพิเศษ (จ1 ยาต้านพิษ, จ2 ยาโรคหายาก)</t>
        </is>
      </c>
      <c r="K5" s="100" t="n"/>
      <c r="L5" s="88" t="inlineStr">
        <is>
          <t>Pharmacy Administration &amp; System</t>
        </is>
      </c>
      <c r="M5" s="100" t="inlineStr">
        <is>
          <t>SAP</t>
        </is>
      </c>
      <c r="N5" s="88" t="inlineStr">
        <is>
          <t>แบบฝึกหัด PLE-CC 1 ข้อ 106</t>
        </is>
      </c>
      <c r="O5" s="100" t="inlineStr">
        <is>
          <t>แบบฝึกหัด</t>
        </is>
      </c>
      <c r="P5" s="100" t="inlineStr">
        <is>
          <t>แบบฝึกหัด</t>
        </is>
      </c>
      <c r="Q5" s="100" t="n"/>
    </row>
    <row r="6" ht="13.2" customHeight="1" s="49">
      <c r="A6" s="100" t="n">
        <v>33</v>
      </c>
      <c r="B6" s="88" t="inlineStr">
        <is>
          <t>เมื่อสองสามวันก!อนไปรับยาที่ รพ.สต. ไดรับยา ibuprofen มา โดย ที่ รพ.สต. ไม!ทราบว!าผู้ป่วยมีโรคประจำตัว ดังนั้นทีมแพทย์Tจึง วินิจฉัยว!ายา ibuprofen น!าจะเปEนสาเหตุของการกำเริบของ โรคหัวใจลมเหลว ข้อใดเปEนขอบกพร!องดังกล!าว</t>
        </is>
      </c>
      <c r="C6" s="100" t="n"/>
      <c r="D6" s="88" t="inlineStr">
        <is>
          <t>ไม!มีเภสัชกรที่ รพ.สต.</t>
        </is>
      </c>
      <c r="E6" s="88" t="inlineStr">
        <is>
          <t>ไม!มีการบันทึกประวัติแพยา</t>
        </is>
      </c>
      <c r="F6" s="88" t="inlineStr">
        <is>
          <t>เจาหนาที่ขาดความรูความสามารถ</t>
        </is>
      </c>
      <c r="G6" s="88" t="inlineStr">
        <is>
          <t>ระบบการส!งต!อขอมูลผู้ป่วยยังไม!ดีพอ</t>
        </is>
      </c>
      <c r="H6" s="88" t="inlineStr">
        <is>
          <t>ระบบคอมพิวเตอรTไม!ดี ไม!มีประวัติผู้ป่วย</t>
        </is>
      </c>
      <c r="I6" s="100" t="inlineStr">
        <is>
          <t>1</t>
        </is>
      </c>
      <c r="J6" s="88" t="inlineStr">
        <is>
          <t>✅ คำตอบที่ถูกต้อง: ข้อ ก. ไม!มีเภสัชกรที่ รพ.สต.
💡 Background:
การบริหารจัดการระบบยาและการส่งมอบยาในโรงพยาบาลส่งเสริมสุขภาพตำบล (รพ.สต.) ต้องเป็นไปตามมาตรฐานการใช้ยาอย่างสมเหตุผล (RDU) และมีระบบกำกับดูแลความปลอดภัยของผู้ป่วย
🎯 ทำไมข้อนี้ถึงถูก:
ไม!มีเภสัชกรที่ รพ.สต. การเลือก ไม!มีเภสัชกรที่ รพ.สต.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(ไม!มีการบันทึกประวัติแพยา): การไม่มีการบันทึกประวัติแพ้ยาเป็นปัญหาเรื่องความปลอดภัย แต่อาการกำเริบของหัวใจล้มเหลวจาก NSAIDs เป็นผลข้างเคียงจากกลไกทางเภสัชวิทยา ไม่ใช่การแพ้ยา
• ข้อ ค. (เจาหนาที่ขาดความรูความสามารถ): การระบุว่าเจ้าหน้าที่ขาดความรู้เป็นการสรุปที่กว้างเกินไป ปัญหาหลักในกรณีนี้เกิดจากความบกพร่องเชิงระบบในการเชื่อมโยงข้อมูลสุขภาพ
• ข้อ ง. (ระบบการส!งต!อขอมูลผู้ป่วยยังไม!ดีพอ): ระบบการส่งต่อข้อมูลผู้ป่วยที่ไม่เชื่อมโยงกันทำให้ รพ.สต. ไม่ทราบประวัติโรคหัวใจล้มเหลว จึงจ่ายยา Ibuprofen ที่ทำให้เกิดการคั่งของน้ำและโซเดียม
• ข้อ จ. (ระบบคอมพิวเตอรTไม!ดี ไม!มีประวัติผู้ป่วย): ระบบคอมพิวเตอร์ที่ไม่มีประวัติผู้ป่วยเป็นเพียงส่วนหนึ่งของปัญหา แต่ประเด็นสำคัญคือความล้มเหลวของระบบข้อมูลร่วมเครือข่ายในการดูแลผู้ป่วยต่อเนื่อง
📖 Guideline อ้างอิง:
เกณฑ์มาตรฐานระบบบริการสุขภาพปฐมภูมิ และแนวทางการจัดบริการเภสัชกรรมใน รพ.สต. (กระทรวงสาธารณสุข)
📌 จุดจำก่อนสอบ:
• การส่งมอบยาใน รพ.สต. ต้องมีระบบตรวจสอบและกำกับดูแลโดยเภสัชกรเครือข่ายปฐมภูมิ</t>
        </is>
      </c>
      <c r="K6" s="100" t="n"/>
      <c r="L6" s="88" t="inlineStr">
        <is>
          <t>Hypertension</t>
        </is>
      </c>
      <c r="M6" s="100" t="inlineStr">
        <is>
          <t>Clinic</t>
        </is>
      </c>
      <c r="N6" s="88" t="inlineStr">
        <is>
          <t>ข้อ 8 (PLE_CC1_2561_Key.md)</t>
        </is>
      </c>
      <c r="O6" s="100" t="n"/>
      <c r="P6" s="100" t="n"/>
      <c r="Q6" s="100" t="n"/>
    </row>
    <row r="7" ht="13.2" customHeight="1" s="49">
      <c r="A7" s="100" t="n">
        <v>34</v>
      </c>
      <c r="B7" s="88" t="inlineStr">
        <is>
          <t>ผู้ป่วยชาย อายุ 20 ปี สูบบุหรี่มา 3 ปี วันละ 8-9 มวน สูบเพราะเพื่อนชวน เคยคิดจะเลิก แต่เห็นเพื่อนสูบก็อยากสูบอีก ประเมินความรุนแรง = 5 อยากสูบบุหรี่หลังตื่นนอนภายในครึ่งชั่วโมง และคิดว่ามวนที่เลิกยากที่สุดคือมวนแรกตอนเช้าหลังตื่นนอน โดยผู้ป่วยรายนี้มีประวัติเป็นลมชักและควบคุมอาการได้อย่างสม่ำเสมอ และมีประวัติขอบครัวเป็นโรคหัวใจล้มเหลวและความดันโลหิตสูง จากกรณีขั้นต้นผู้ป่วยรายนี้จัดอยู่ในขั้นใดของ stages of change</t>
        </is>
      </c>
      <c r="C7" s="100" t="n"/>
      <c r="D7" s="88" t="inlineStr">
        <is>
          <t>Precontemplation</t>
        </is>
      </c>
      <c r="E7" s="88" t="inlineStr">
        <is>
          <t>Contemplation</t>
        </is>
      </c>
      <c r="F7" s="88" t="inlineStr">
        <is>
          <t>Preparation</t>
        </is>
      </c>
      <c r="G7" s="88" t="inlineStr">
        <is>
          <t>Action</t>
        </is>
      </c>
      <c r="H7" s="88" t="inlineStr">
        <is>
          <t>Maintenance</t>
        </is>
      </c>
      <c r="I7" s="100" t="inlineStr">
        <is>
          <t>1</t>
        </is>
      </c>
      <c r="J7" s="88" t="inlineStr">
        <is>
          <t>✅ คำตอบที่ถูกต้อง: ข้อ ก. Precontemplation
💡 Background:
ทฤษฎีระยะความพร้อมในการเปลี่ยนพฤติกรรม (Stages of Change): ระยะ Precontemplation คือระยะที่ผู้สูบบุหรี่ยังไม่มีความคิดที่จะเลิกบุหรี่ในระยะ 6 เดือนข้างหน้า บทบาทของบุคลากรสาธารณสุขคือการสร้างความตระหนักรู้และให้ข้อมูล (Consciousness raising)
🎯 ทำไมข้อนี้ถึงถูก:
Precontemplation การเลือก Precontemplation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(Contemplation): Contemplation คือผู้ป่วยเริ่มตระหนักและคิดจะเลิกภายใน 6 เดือน แต่ผู้ป่วยรายนี้สูบตามเพื่อนและยังไม่มีแผนเลิกชัดเจน
• ข้อ ค. (Preparation): Preparation คือผู้ป่วยเตรียมตัวจะเลิกภายใน 30 วันข้างหน้า ซึ่งไม่ตรงกับพฤติกรรมของผู้ป่วยในโจทย์
• ข้อ ง. (Action): Action คือผู้ป่วยลงมือปรับเปลี่ยนพฤติกรรมและเลิกสูบบุหรี่แล้วมาน้อยกว่า 6 เดือน
• ข้อ จ. (Maintenance): Maintenance คือผู้ป่วยเลิกสูบบุหรี่ได้สำเร็จและคงพฤติกรรมนี้มานานกว่า 6 เดือนขึ้นไป
📖 Guideline อ้างอิง:
Transtheoretical Model (Stages of Change) &amp; แนวทางเวชปฏิบัติสำหรับการบำบัดรักษาโรคติดยาสูบในประเทศไทย
📌 จุดจำก่อนสอบ:
• Precontemplation = ยังไม่คิดจะเลิกใน 6 เดือน, Contemplation = คิดจะเลิกใน 6 เดือน, Preparation = เตรียมเลิกใน 1 เดือน</t>
        </is>
      </c>
      <c r="K7" s="100" t="n"/>
      <c r="L7" s="88" t="inlineStr">
        <is>
          <t>Hypertension</t>
        </is>
      </c>
      <c r="M7" s="100" t="inlineStr">
        <is>
          <t>Clinic</t>
        </is>
      </c>
      <c r="N7" s="88" t="inlineStr">
        <is>
          <t>ข้อ 53 (Pharmtutor_2024_Set2.md)</t>
        </is>
      </c>
      <c r="O7" s="100" t="n"/>
      <c r="P7" s="100" t="n"/>
      <c r="Q7" s="100" t="n"/>
    </row>
    <row r="8" ht="13.2" customHeight="1" s="49">
      <c r="A8" s="100" t="n">
        <v>35</v>
      </c>
      <c r="B8" s="88" t="inlineStr">
        <is>
          <t>นายสมบูรณ์พาแม่อายุ 78 ปี ไปโรงพยาบาลเพื่อทำการตรวจสุขภาพประจำปี พบว่าเสียค่ายาและค่าเอกซเรย์ไปทั้งหมด 1,320 บาท แต่นายประหยัดต้องขับรถพาแม่ไปโดยมีค่าน้ำมัน 500 บาท อาหารกลางวัน 200 บาท และนอกจากนั้นเขายังเสียโอกาสที่ไปทำงาน ค่าเสียโอกาสที่เขาจะได้รับเมื่อไปทำงานเรียกว่าอะไร</t>
        </is>
      </c>
      <c r="C8" s="100" t="n"/>
      <c r="D8" s="88" t="inlineStr">
        <is>
          <t>ต้นทุนทางตรงทางการแพทย์์ Direct medical cost</t>
        </is>
      </c>
      <c r="E8" s="88" t="inlineStr">
        <is>
          <t>ต้นทุนทางตรงที่ไม่เกี่ยวข้องทางการแพทย์์ Direct non-medical cost</t>
        </is>
      </c>
      <c r="F8" s="88" t="inlineStr">
        <is>
          <t>ต้นทุนทางอ้อม Indirect medical cost</t>
        </is>
      </c>
      <c r="G8" s="88" t="inlineStr">
        <is>
          <t>ต้นทุนค่าเสียโอกาส Opportunity medical cost</t>
        </is>
      </c>
      <c r="H8" s="88" t="inlineStr">
        <is>
          <t>ต้นทุนการไปทำงาน working cost</t>
        </is>
      </c>
      <c r="I8" s="100" t="inlineStr">
        <is>
          <t>1</t>
        </is>
      </c>
      <c r="J8" s="88" t="inlineStr">
        <is>
          <t>✅ คำตอบที่ถูกต้อง: ข้อ ก. ต้นทุนทางตรงทางการแพทย์์ Direct medical cost
💡 Background: การบริหารเวชภัณฑ์และคลังยาในโรงพยาบาลและร้านยาเพื่อควบคุมต้นทุนรวมให้อยู่ในระดับต่ำสุด
🎯 ทำไมข้อนี้ถึงถูก:
ข้อ ก. (ต้นทุนทางตรงทางการแพทย์์ Direct medical cost) เป็นคำตอบที่ถูกต้องและสอดคล้องกับหลักวิชาการและแนวทางเวชปฏิบัติในการรักษา
🔍 ข้ออื่นผิดเพราะอะไร:
- ข้อ ก. ABC Analysis: เป็นการจัดกลุ่มยาตามมูลค่าการใช้ยาประจำปี (A = มูลค่าสูง 70-80%, B = ปานกลาง, C = ต่ำ)
- ข้อ ข. VEN Analysis: เป็นการจัดกลุ่มยาตามความสำคัญต่อชีวิต (Vital = สำคัญต่อชีวิต, Essential = จำเป็น, Non-essential = ไม่จำเป็น)
- ข้อ ค. Reorder Point (ROP): เป็นระดับสินค้าคงคลังที่เตือนว่าต้องเริ่มสั่งซื้อของรอบใหม่
- ข้อ จ. Safety Stock: เป็นปริมาณสต็อกสำรองเพื่อป้องกันสินค้าขาดมือจากความผันผวนของความต้องการหรือระยะเวลาส่งมอบ
📖 Guideline อ้างอิง: คู่มือการบริหารเวชภัณฑ์ของโรงพยาบาล (กระทรวงสาธารณสุข)
📌 จุดจำก่อนสอบ: EOQ = จุดสั่งซื้อที่ทำให้ต้นทุนการสั่งซื้อรวมกับต้นทุนการเก็บรักษามีค่าต่ำสุด</t>
        </is>
      </c>
      <c r="K8" s="100" t="n"/>
      <c r="L8" s="88" t="inlineStr">
        <is>
          <t>Hypertension</t>
        </is>
      </c>
      <c r="M8" s="100" t="inlineStr">
        <is>
          <t>Clinic</t>
        </is>
      </c>
      <c r="N8" s="88" t="inlineStr">
        <is>
          <t>ข้อ 110 (Pharmtutor_2024_Set2.md)</t>
        </is>
      </c>
      <c r="O8" s="100" t="n"/>
      <c r="P8" s="100" t="n"/>
      <c r="Q8" s="100" t="n"/>
    </row>
    <row r="9" ht="13.2" customHeight="1" s="49">
      <c r="A9" s="100" t="n">
        <v>36</v>
      </c>
      <c r="B9" s="88" t="inlineStr">
        <is>
          <t>การป้องกันตติยภูมิ (Tertiary prevention) คือ การรักษาผู้ป่วยที่มีอาการทางคลินิกได้ทันท่วงที(Early recognition and prompt treatment) เพื่อจำกัดความทุพลภาพและภาวะแทรกซ้อน (Limitation of disability) เพื่อ ฟื้นฟูสุขภาพ ส่งเสริมคุณภาพชีวิต (Rehabilitation) และป้องกันการกลับเป็นซ้ำในโรคหรือภาวะที่ป้องกันได้ (Secondary prophylaxis) ข้อมูลเพิ่มเติมอีกนิด Primary Care มาจากคำว่า Primary medical care (บริการทางการแพทย์์) ที่เป็นส่วนหนึ่งของ PHC ตามคำประกาศ อัลมา อัลตา พ.ศ. 2521 ขององการอนามัยโลกในทางทฤษฎี มีสามขาวิชารากฐานเรียกว่า primary care medicine Primary care หมายถึง การบริการทางการแพทย์์ด่านแรกสำหรับ บุคคลโดยไม่คำนึงถึง อายุ เพศ โรคหรือปัญหา สุขภาพ เป็นสถานที่จุดแรกที่ผู้ป่วยเข้ามาสัมผัสกับแพทย์์ได้ง่าย การบริการปฐมภูมิที่ดี ควรเป็นการบริการที่กว้างกว่าการ บริการทางการแพทย์์ มิใช่บริการเฉพาะรายบุคคล แต่ให้ครอบคลุมการดูแลสุขภาพของครอบครัว และชุมชน โดยรวมปัจจัยที่ เกี่ยวข้องกับสุขภาพทั้งปวง ได้แก่ ปัจจัยด้านครอบครัว จิตใจ สภาพแวดล้อม เศรษฐกิจ สังคม และปัจจัยระบบบริการสุขภาพเข้า ไว้ด้วย ดังนั้น ระบบบริการปฐมภูมิที่ดีจึงเป็นปัจจัยหนึ่งที่จะให้เกิดสุขภาพ หรือ ภาวะที่เป็นสุขทั้งทางกาย ทางจิต ทางสังคม และ ทางจิตวิญญาณ ของคนในชาติ เวชปฏิบัติปฐมภูมิ คือการให้บริการสุขภาพแก่บุคคล (เวชปฏิบัติทั่วไป)หรือครอบครัว (เวชปฏิบัติ ครอบครัว) โดยแพทย์์แผนปัจจุบันและผู้ร่วมงาน ในลักษณะ 6 ประการ คือ "ดูแลแต่แรกทุกเรื่อง ต่อเนื่อง เบ็ดเสร็จ ผสมผสาน บริการที่เข้าถึงสะดวก บวกระบบปรึกษาและส่งต่อ" ดูแลแต่แรกทุกเรื่อง (care on first contact basis) แพทย์์ปฐมภูมิมีหน้าที่ดูแลผู้เจ็บป่วยทุกคน ตั้งแต่เริ่มเข้ารับบริการสุขภาพ โดยทำงานเป็นหลักฐาน ต่อเนื่อง (continuous care) ลักษณะสำคัญที่สุดของการแพทย์์ปฐมภูมิ อยู่ที่การดูแลต่อเนื่อง ความสัมพันธ์ระหว่างผู้ป่วยกับ แพทย์์ยังมีต่อเนื่องไปนับแต่การดูแลแต่แรก ทั้งนี้มีเงื่อนไขอยู่ว่าต้องมีการสมยอมซึ่งกันและกัน และต้องมีนิวาสถานไม่ห่างไกล กันเกินไป แพทย์์ปฐมภูมิจะทำรายงานถาวรเก็บไว้ใช้ติดตามผู้ป่วยรายนั้นตลอดชีวิต หากเป็นแพทย์์ครอบครัวก็จะทำรายงาน แฟ้มครอบครัวไว้ติดตามต่อไป จนกว่าจะสิ้นพันธะ เบ็ดเสร็จ (comprehensive) หมายถึง</t>
        </is>
      </c>
      <c r="C9" s="100" t="n"/>
      <c r="D9" s="88" t="inlineStr">
        <is>
          <t>ทุกด้านของผู้ป่วย คือ กายภาพ จิตอารมณ์ และสังคม</t>
        </is>
      </c>
      <c r="E9" s="88" t="inlineStr">
        <is>
          <t>ทุกรูปแบบการดูแล คือ ส่งเสริมสุขภาพ ป้องกัน รักษา และฟื้นฟูสุขภาพ</t>
        </is>
      </c>
      <c r="F9" s="88" t="inlineStr">
        <is>
          <t>ทุกวิธีการที่ใช้ คือ ความรู้ (cognitive) ปฏิบัติ (psychomotor) และเจตคติ (attitude)</t>
        </is>
      </c>
      <c r="G9" s="88" t="inlineStr">
        <is>
          <t>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t>
        </is>
      </c>
      <c r="H9" s="88" t="inlineStr">
        <is>
          <t>Atorvastatin 20 mg OD</t>
        </is>
      </c>
      <c r="I9" s="100" t="inlineStr">
        <is>
          <t>1</t>
        </is>
      </c>
      <c r="J9" s="88" t="inlineStr">
        <is>
          <t>✅ คำตอบที่ถูกต้อง: ข้อ ก. ทุกด้านของผู้ป่วย คือ กายภาพ จิตอารมณ์ และสังคม
💡 Background:
การป้องกันโรคแบ่งเป็น 3 ระดับ: การป้องกันปฐมภูมิ (Primary: ป้องกันการเกิดโรค เช่น ฉีดวัคซีน), การป้องกันทุติยภูมิ (Secondary: ตรวจคัดกรองตั้งแต่ระยะแรก), และการป้องกันตติยภูมิ (Tertiary: การฟื้นฟูสมรรถภาพ ป้องกันความพิการและภาวะแทรกซ้อน ครอบคลุมทั้งกาย จิต และสังคม)
🎯 ทำไมข้อนี้ถึงถูก:
ทุกด้านของผู้ป่วย คือ กายภาพ จิตอารมณ์ และสังคม ผสมผสาน (integrated care) ทุกเรื่องที่กล่าวแล้วต้องนำมารวมเป็นกลุ่มงานที่ทำให้สอดคล้องกัน โดยคำนึงถึงสวัสดิภาพของ บริการที่เข้าถึงสะดวก (accessible care) ในประเทศไทยถือเอาบริเวณท้องที่ภายในอ าเภอ หรือเขต เดียวกันเป็นอาณาเขตที่ การติดต่อสื่อสารทำได้สะดวก นโยบายของรัฐจึงจัดให้มีโรงพยาบาลชุมชน จึงถือได้ว่าเป็นศูนย์กลางของการทำเวชปฏิบัติปฐม ระบบปรึกษาและส่งต่อ (consultation and referral system) เวชปฏิบัติที่ดีต้องมีการปรึกษา และส่งต่ออย่างเป็นระบบ และ
🔍 ข้ออื่นผิดเพราะอะไร:
• ข้อ ข. (ทุกรูปแบบการดูแล คือ ส่งเสริมสุขภาพ ป้องกัน รักษา และฟื้นฟูสุขภาพ):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(ทุกวิธีการที่ใช้ คือ ความรู้ (cognitive) ปฏิบัติ (psychomotor) และเจตคติ (attitude)):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(Atorvastatin 20 mg OD): Simvastatin มีค่าครึ่งชีวิตสั้นและการสร้างคอเลสเตอรอลในร่างกายเกิดสูงสุดในช่วงกลางคืน การบริหารยาในเวลาอื่นจะทำให้ประสิทธิภาพการลด LDL-C ลดลง
📖 Guideline อ้างอิง:
Principles of Public Health &amp; Levels of Prevention (Leavell &amp; Clark)
📌 จุดจำก่อนสอบ:
• Primary = ป้องกันโรค, Secondary = คัดกรองและตรวจพบเร็ว, Tertiary = ฟื้นฟูสมรรถภาพและป้องกันความพิการ</t>
        </is>
      </c>
      <c r="K9" s="100" t="n"/>
      <c r="L9" s="88" t="inlineStr">
        <is>
          <t>Hypertension</t>
        </is>
      </c>
      <c r="M9" s="100" t="inlineStr">
        <is>
          <t>Clinic</t>
        </is>
      </c>
      <c r="N9" s="88" t="inlineStr">
        <is>
          <t>ข้อ 3 (PLE_CC1_2533.md)</t>
        </is>
      </c>
      <c r="O9" s="100" t="n"/>
      <c r="P9" s="100" t="n"/>
      <c r="Q9" s="100" t="n"/>
    </row>
    <row r="10" ht="24" customHeight="1" s="49">
      <c r="A10" s="62" t="n">
        <v>37</v>
      </c>
      <c r="B10" s="78" t="inlineStr">
        <is>
          <t>[กรณีศึกษา 5]
ผู้ป่วยชาย ประกอบอาชีพข้าราชการ
คำถาม: ผู้ป่วยสามารถเบิกจ่ายค่ารักษาพยาบาลผู้ป่วยนอกได้ ตามสิทธิใด</t>
        </is>
      </c>
      <c r="C10" s="62" t="inlineStr"/>
      <c r="D10" s="78" t="inlineStr">
        <is>
          <t>Capitation</t>
        </is>
      </c>
      <c r="E10" s="78" t="inlineStr">
        <is>
          <t>Pay for Performance</t>
        </is>
      </c>
      <c r="F10" s="78" t="inlineStr">
        <is>
          <t>Diagnosis related group</t>
        </is>
      </c>
      <c r="G10" s="78" t="inlineStr">
        <is>
          <t>Fee for Service</t>
        </is>
      </c>
      <c r="H10" s="78" t="inlineStr">
        <is>
          <t>Fee schedule</t>
        </is>
      </c>
      <c r="I10" s="62" t="inlineStr">
        <is>
          <t>4</t>
        </is>
      </c>
      <c r="J10" s="78" t="inlineStr">
        <is>
          <t xml:space="preserve">✅ คำตอบที่ถูกต้อง: ข้อ ง. Fee for Service
🎯 ทำไมข้อนี้ถึงถูก:
🔍 ข้ออื่นผิดเพราะอะไร:
</t>
        </is>
      </c>
      <c r="K10" s="62" t="inlineStr"/>
      <c r="L10" s="78" t="inlineStr">
        <is>
          <t>Healthcare Financing &amp; Reimbursement</t>
        </is>
      </c>
      <c r="M10" s="62" t="inlineStr">
        <is>
          <t>SAP</t>
        </is>
      </c>
      <c r="N10" s="78" t="inlineStr">
        <is>
          <t>[SOURCE: Pharma Plus เล่มม่วง 2 - ข้อสอบย้อนหลังปี 2558 วันที่ 1 ข้อ 35]</t>
        </is>
      </c>
      <c r="O10" s="62" t="inlineStr">
        <is>
          <t>ข้อสอบเก่า</t>
        </is>
      </c>
      <c r="P10" s="62" t="inlineStr">
        <is>
          <t>2558</t>
        </is>
      </c>
    </row>
    <row r="11" ht="24" customHeight="1" s="49">
      <c r="A11" s="62" t="n">
        <v>38</v>
      </c>
      <c r="B11" s="78" t="inlineStr">
        <is>
          <t>หากมียาเบาหวานตัวใหม่ มีประสิทธิภาพเท่าเทียมกับยาเบาหวานที่มีในปัจจุบัน หากท่านเป็น ผอ.โรงพยาบาล จะเลือกใช้หลักเศรษฐศาสตร์ใดในการนำยาเข้า รพ.</t>
        </is>
      </c>
      <c r="C11" s="62" t="inlineStr"/>
      <c r="D11" s="78" t="inlineStr">
        <is>
          <t>Cost-effective</t>
        </is>
      </c>
      <c r="E11" s="78" t="inlineStr">
        <is>
          <t>Cost-benefit</t>
        </is>
      </c>
      <c r="F11" s="78" t="inlineStr">
        <is>
          <t>Cost-utility</t>
        </is>
      </c>
      <c r="G11" s="78" t="inlineStr">
        <is>
          <t>Cost-minimize</t>
        </is>
      </c>
      <c r="H11" s="78" t="inlineStr">
        <is>
          <t>Cost analysis</t>
        </is>
      </c>
      <c r="I11" s="62" t="inlineStr">
        <is>
          <t>4</t>
        </is>
      </c>
      <c r="J11" s="78" t="inlineStr">
        <is>
          <t xml:space="preserve">✅ คำตอบที่ถูกต้อง: ข้อ ง. Cost-minimize
🎯 ทำไมข้อนี้ถึงถูก:
🔍 ข้ออื่นผิดเพราะอะไร:
</t>
        </is>
      </c>
      <c r="K11" s="62" t="inlineStr"/>
      <c r="L11" s="78" t="inlineStr">
        <is>
          <t>Pharmacoeconomics</t>
        </is>
      </c>
      <c r="M11" s="62" t="inlineStr">
        <is>
          <t>SAP</t>
        </is>
      </c>
      <c r="N11" s="78" t="inlineStr">
        <is>
          <t>[SOURCE: Pharma Plus เล่มม่วง 2 - ข้อสอบย้อนหลังปี 2558 วันที่ 1 ข้อ 76]</t>
        </is>
      </c>
      <c r="O11" s="62" t="inlineStr">
        <is>
          <t>ข้อสอบเก่า</t>
        </is>
      </c>
      <c r="P11" s="62" t="inlineStr">
        <is>
          <t>2558</t>
        </is>
      </c>
    </row>
    <row r="12" ht="24" customHeight="1" s="49">
      <c r="A12" s="62" t="n">
        <v>39</v>
      </c>
      <c r="B12" s="78" t="inlineStr">
        <is>
          <t>ถ้ายาต่อไปนี้มีประสิทธิภาพเท่ากัน ท่านจะเลือกยาในข้อใดเข้าโรงพยาบาล</t>
        </is>
      </c>
      <c r="C12" s="62" t="inlineStr"/>
      <c r="D12" s="78" t="inlineStr">
        <is>
          <t>ยา A เม็ดละ 10 บาท รับประทาน 1 x 2 นาน 7 วัน</t>
        </is>
      </c>
      <c r="E12" s="78" t="inlineStr">
        <is>
          <t>ยา B เม็ดละ 20 บาท รับประทาน 2 x 2 นาน 3 วัน</t>
        </is>
      </c>
      <c r="F12" s="78" t="inlineStr">
        <is>
          <t>ยา C เม็ดละ 35 บาท รับประทาน 1 x 1 นาน 5 วัน</t>
        </is>
      </c>
      <c r="G12" s="78" t="inlineStr">
        <is>
          <t>ยา D เม็ดละ 30 บาท รับประทาน 1 x 2 นาน 3 วัน</t>
        </is>
      </c>
      <c r="H12" s="78" t="inlineStr">
        <is>
          <t>ยา E เม็ดละ 40 บาท รับประทาน 4 x 1 วัน</t>
        </is>
      </c>
      <c r="I12" s="62" t="inlineStr">
        <is>
          <t>1</t>
        </is>
      </c>
      <c r="J12" s="78" t="inlineStr">
        <is>
          <t xml:space="preserve">✅ คำตอบที่ถูกต้อง: ข้อ ก. ยา A เม็ดละ 10 บาท รับประทาน 1 x 2 นาน 7 วัน
🎯 ทำไมข้อนี้ถึงถูก:
🔍 ข้ออื่นผิดเพราะอะไร:
</t>
        </is>
      </c>
      <c r="K12" s="62" t="inlineStr"/>
      <c r="L12" s="78" t="inlineStr">
        <is>
          <t>Pharmacoeconomics</t>
        </is>
      </c>
      <c r="M12" s="62" t="inlineStr">
        <is>
          <t>SAP</t>
        </is>
      </c>
      <c r="N12" s="78" t="inlineStr">
        <is>
          <t>[SOURCE: Pharma Plus เล่มม่วง 2 - ข้อสอบย้อนหลังปี 2558 วันที่ 2 ข้อ 15]</t>
        </is>
      </c>
      <c r="O12" s="62" t="inlineStr">
        <is>
          <t>ข้อสอบเก่า</t>
        </is>
      </c>
      <c r="P12" s="62" t="inlineStr">
        <is>
          <t>2558</t>
        </is>
      </c>
    </row>
    <row r="13" ht="24" customHeight="1" s="49">
      <c r="A13" s="62" t="n">
        <v>40</v>
      </c>
      <c r="B13" s="78" t="inlineStr">
        <is>
          <t>ข้อใดคือค่าใช้จ่ายทางอ้อม (indirect cost)</t>
        </is>
      </c>
      <c r="C13" s="62" t="inlineStr"/>
      <c r="D13" s="78" t="inlineStr">
        <is>
          <t>ค่ารักษาพยาบาล</t>
        </is>
      </c>
      <c r="E13" s="78" t="inlineStr">
        <is>
          <t>ค่าตรวจวินิจฉัย</t>
        </is>
      </c>
      <c r="F13" s="78" t="inlineStr">
        <is>
          <t>ค่าเจาะเลือด</t>
        </is>
      </c>
      <c r="G13" s="78" t="inlineStr">
        <is>
          <t>ค่าตรวจทางห้องปฏิบัติการ</t>
        </is>
      </c>
      <c r="H13" s="78" t="inlineStr">
        <is>
          <t>ค่าเสียโอกาสหยุดลางาน</t>
        </is>
      </c>
      <c r="I13" s="62" t="inlineStr">
        <is>
          <t>5</t>
        </is>
      </c>
      <c r="J13" s="78" t="inlineStr">
        <is>
          <t xml:space="preserve">✅ คำตอบที่ถูกต้อง: ข้อ จ. ค่าเสียโอกาสหยุดลางาน
🎯 ทำไมข้อนี้ถึงถูก:
🔍 ข้ออื่นผิดเพราะอะไร:
</t>
        </is>
      </c>
      <c r="K13" s="62" t="inlineStr"/>
      <c r="L13" s="78" t="inlineStr">
        <is>
          <t>Pharmacoeconomics</t>
        </is>
      </c>
      <c r="M13" s="62" t="inlineStr">
        <is>
          <t>SAP</t>
        </is>
      </c>
      <c r="N13" s="78" t="inlineStr">
        <is>
          <t>[SOURCE: Pharma Plus เล่มม่วง 2 - ข้อสอบย้อนหลังปี 2558 วันที่ 2 ข้อ 30]</t>
        </is>
      </c>
      <c r="O13" s="62" t="inlineStr">
        <is>
          <t>ข้อสอบเก่า</t>
        </is>
      </c>
      <c r="P13" s="62" t="inlineStr">
        <is>
          <t>2558</t>
        </is>
      </c>
    </row>
    <row r="14" ht="24" customHeight="1" s="49">
      <c r="A14" s="62" t="n">
        <v>41</v>
      </c>
      <c r="B14" s="78"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ผู้ป่วยไปรับยา ibuprofen จาก รพ.สต. เพราะปวดหลังโดยเจ้าหน้าที่ไม่ทราบประวัติโรคหัวใจล้มเหลว
คำถาม: จากข้อ 4 โดยปกติถ้าอาการเจ็บป่วยเล็กน้อยจะเข้ารับการรักษาที่ รพ. ใกล้บ้าน เมื่อสองสามวันก่อนไปรับยา ibuprofen มาจาก รพ.สต. เพราะมีอาการปวดหลัง แต่ รพ.สต. ไม่ทราบว่าผู้ป่วยมีโรคประจำตัวเป็นโรคหัวใจล้มเหลว ดังนั้นทีมแพทย์จึงวินิจฉัยว่ายา ibuprofen น่าจะเป็นสาเหตุของการกำเริบของโรคหัวใจล้มเหลว ข้อใดเป็นข้อบกพร่องในระบบสาธารณสุขดังกล่าว</t>
        </is>
      </c>
      <c r="C14" s="62" t="inlineStr"/>
      <c r="D14" s="78" t="inlineStr">
        <is>
          <t>เจ้าหน้าที่ รพ.สต. ขาดความรู้ความสามารถ</t>
        </is>
      </c>
      <c r="E14" s="78" t="inlineStr">
        <is>
          <t>ระบบการส่งต่อข้อมูลผู้ป่วยยังไม่ดีพอ</t>
        </is>
      </c>
      <c r="F14" s="78" t="inlineStr">
        <is>
          <t>ไม่มีเภสัชกรที่ รพ.สต.</t>
        </is>
      </c>
      <c r="G14" s="78" t="inlineStr">
        <is>
          <t>ระบบคอมพิวเตอร์ไม่ดี ไม่มีประวัติผู้ป่วย</t>
        </is>
      </c>
      <c r="H14" s="78" t="inlineStr">
        <is>
          <t>ไม่มีการบันทึกประวัติแพ้ยา</t>
        </is>
      </c>
      <c r="I14" s="62" t="inlineStr">
        <is>
          <t>2</t>
        </is>
      </c>
      <c r="J14" s="78" t="inlineStr">
        <is>
          <t>✅ คำตอบที่ถูกต้อง: ข้อ ข. ระบบการส่งต่อข้อมูลผู้ป่วยยังไม่ดีพอ
🎯 ทำไมข้อนี้ถึงถูก:
ปัญหาเกิดจากการขาดการเชื่อมโยงและส่งต่อข้อมูลสุขภาพของผู้ป่วย (continuity of care และ patient information sharing network) ระหว่างโรงพยาบาลแม่ข่ายกับหน่วยบริการปฐมภูมิ (รพ.สต.) ทำให้เจ้าหน้าที่ระดับปฐมภูมิเข้าไม่ถึงประวัติโรคร่วมสำคัญของผู้ป่วย
🔍 ข้ออื่นผิดเพราะอะไร:
• • ข้อ ก.: การระบุว่าเจ้าหน้าที่ขาดความรู้ความสามารถเป็นการมองเชิงบุคคล ไม่ใช่การวิเคราะห์ข้อบกพร่องในเชิงระบบสาธารณสุข (system error)
• ข้อ ค.: แม้ รพ.สต. หลายแห่งไม่มีเภสัชกรประจำ แต่ระบบบริการปฐมภูมิถูกออกแบบให้ทำงานร่วมกันเป็นเครือข่าย ปัญหาหลักจึงอยู่ที่ระบบส่งต่อข้อมูล
• ข้อ ง.: การชี้เฉพาะเรื่องระบบคอมพิวเตอร์แคบเกินไป เพราะระบบส่งต่อข้อมูลครอบคลุมทั้งเวชระเบียน แฟ้มประวัติ และเครือข่ายบริการทั้งหมด
• ข้อ จ.: กรณีนี้ไม่ใช่ปัญหาการแพ้ยา (drug allergy) แต่เป็นข้อห้ามใช้ทางคลินิก (contraindication/precautions) ของยา NSAID ในโรคหัวใจล้มเหลว</t>
        </is>
      </c>
      <c r="K14" s="62" t="inlineStr"/>
      <c r="L14" s="78" t="inlineStr">
        <is>
          <t>Health Care System</t>
        </is>
      </c>
      <c r="M14" s="62" t="inlineStr">
        <is>
          <t>SAP</t>
        </is>
      </c>
      <c r="N14" s="78" t="inlineStr">
        <is>
          <t>[SOURCE: Pharma Plus เล่มม่วง 2 - ข้อสอบย้อนหลัง PLE-CC1 ปี 2564 วันที่ 1 ข้อ 5]</t>
        </is>
      </c>
      <c r="O14" s="62" t="inlineStr">
        <is>
          <t>ข้อสอบเก่า</t>
        </is>
      </c>
      <c r="P14" s="62" t="inlineStr">
        <is>
          <t>2564</t>
        </is>
      </c>
    </row>
    <row r="15" ht="24" customHeight="1" s="49">
      <c r="A15" s="62" t="n">
        <v>42</v>
      </c>
      <c r="B15" s="78" t="inlineStr">
        <is>
          <t>[กรณีศึกษา]
ผู้ป่วยรับประทาน diclofenac ที่ซื้อมาจากร้านชำ แต่ไม่ยอมรับประทานยาที่แพทย์จ่ายให้ตามแผนการรักษา
คำถาม: การกระทำดังกล่าวจัดเป็น DRP แบบใด</t>
        </is>
      </c>
      <c r="C15" s="62" t="inlineStr"/>
      <c r="D15" s="78" t="inlineStr">
        <is>
          <t>Adherence</t>
        </is>
      </c>
      <c r="E15" s="78" t="inlineStr">
        <is>
          <t>Improper drug selection</t>
        </is>
      </c>
      <c r="F15" s="78" t="inlineStr">
        <is>
          <t>Unnecessary drug</t>
        </is>
      </c>
      <c r="G15" s="78" t="inlineStr">
        <is>
          <t>Dose too high</t>
        </is>
      </c>
      <c r="H15" s="78" t="inlineStr">
        <is>
          <t>Untreated indication</t>
        </is>
      </c>
      <c r="I15" s="62" t="inlineStr">
        <is>
          <t>1</t>
        </is>
      </c>
      <c r="J15" s="78" t="inlineStr">
        <is>
          <t>✅ คำตอบที่ถูกต้อง: ข้อ ก. Adherence
🎯 ทำไมข้อนี้ถึงถูก:
พฤติกรรมที่ผู้ป่วยไม่รับประทานยาตามที่แพทย์สั่งจ่าย จัดเป็น Drug-Related Problem (DRP) ในหมวดความร่วมมือในการใช้ยาของผู้ป่วย (Adherence หรือ Patient Non-compliance)
🔍 ข้ออื่นผิดเพราะอะไร:
• • ข้อ ข.: Improper drug selection หมายถึงการที่ผู้สั่งจ่ายเลือกใช้ยาที่ไม่เหมาะสมกับโรคหรือสภาวะของผู้ป่วย
• ข้อ ค.: Unnecessary drug therapy หมายถึงผู้ป่วยได้รับยาโดยไม่มีข้อบ่งชี้ทางการแพทย์ที่ชัดเจน
• ข้อ ง.: Dose too high หมายถึงขนาดยาที่ได้รับสูงเกินกว่าขนาดการรักษาที่แนะนำ
• ข้อ จ.: Untreated indication หมายถึงผู้ป่วยมีภาวะของโรคแต่ยังไม่ได้รับยาเพื่อรักษาข้อบ่งชี้นั้น</t>
        </is>
      </c>
      <c r="K15" s="62" t="inlineStr"/>
      <c r="L15" s="78" t="inlineStr">
        <is>
          <t>Drug Therapy Problems</t>
        </is>
      </c>
      <c r="M15" s="62" t="inlineStr">
        <is>
          <t>Clinic</t>
        </is>
      </c>
      <c r="N15" s="78" t="inlineStr">
        <is>
          <t>[SOURCE: Pharma Plus เล่มม่วง 2 - ข้อสอบย้อนหลัง PLE-CC1 ปี 2564 วันที่ 1 ข้อ 15]</t>
        </is>
      </c>
      <c r="O15" s="62" t="inlineStr">
        <is>
          <t>ข้อสอบเก่า</t>
        </is>
      </c>
      <c r="P15" s="62" t="inlineStr">
        <is>
          <t>2564</t>
        </is>
      </c>
    </row>
    <row r="16" ht="24" customHeight="1" s="49">
      <c r="A16" s="62" t="n">
        <v>43</v>
      </c>
      <c r="B16" s="78" t="inlineStr">
        <is>
          <t>หากต้องการเปิดหนังสือเพื่อค้นคว้า เรื่อง bioequivalence ควรเปิดหนังสือเล่มใด</t>
        </is>
      </c>
      <c r="C16" s="62" t="inlineStr"/>
      <c r="D16" s="78" t="inlineStr">
        <is>
          <t>USP</t>
        </is>
      </c>
      <c r="E16" s="78" t="inlineStr">
        <is>
          <t>Drug fact and comparison</t>
        </is>
      </c>
      <c r="F16" s="78" t="inlineStr">
        <is>
          <t>Drug information handbook</t>
        </is>
      </c>
      <c r="G16" s="78" t="inlineStr">
        <is>
          <t>Drug interaction fact</t>
        </is>
      </c>
      <c r="H16" s="78" t="inlineStr">
        <is>
          <t>Pharmacotherapy</t>
        </is>
      </c>
      <c r="I16" s="62" t="inlineStr">
        <is>
          <t>1</t>
        </is>
      </c>
      <c r="J16" s="78" t="inlineStr">
        <is>
          <t>✅ คำตอบที่ถูกต้อง: ข้อ ก. USP
🎯 ทำไมข้อนี้ถึงถูก: หนังสือ United States Pharmacopeia - National Formulary (USP-NF) และ USP Dietary Supplements / USP Pharmacopeial Forum รวมถึงคู่มือประกอบของ USP มีข้อกำหนดมาตรฐานทั้งด้าน bioavailability, dissolution test standards และเกณฑ์การประเมิน bioequivalence ทางเภสัชวิเคราะห์และตำรับยา (USP DI Volume III Approved Drug Products and Legal Requirements เทียบเท่า US FDA Orange Book เรื่อง therapeutic equivalence and bioequivalence ratings)
🔍 ข้ออื่นผิดเพราะอะไร:
• ข้อ ข.: Drug Facts and Comparisons เป็นแหล่งข้อมูลเปรียบเทียบคุณสมบัติทางคลินิก กลุ่มยา ข้อบ่งใช้ และตารางเปรียบเทียบยาในกลุ่มเดียวกัน ไม่เน้นข้อกำหนดทางมาตรฐาน bioequivalence
• ข้อ ค.: Drug Information Handbook (DIH by Lexicomp) เป็นคู่มือสรุปขนาดยา กลไก ผลข้างเคียง และข้อห้ามใช้ทางคลินิกอย่างรวดเร็ว (point-of-care clinical reference)
• ข้อ ง.: Drug Interaction Facts เป็นแหล่งข้อมูลที่เน้นการค้นคว้าและประเมินอันตรกิริยาระหว่างยา (drug-drug interactions) โดยเฉพาะ
• ข้อ จ.: Pharmacotherapy (เช่น DiPiro) เป็นตำราการใช้ยารักษาโรคในระดับลึกที่เน้นพยาธิสรีรวิทยาและแนวทางการเลือกใช้ยาบำบัดรักษาโรค (therapeutics)</t>
        </is>
      </c>
      <c r="K16" s="62" t="inlineStr"/>
      <c r="L16" s="78" t="inlineStr">
        <is>
          <t>Drug Information Resources</t>
        </is>
      </c>
      <c r="M16" s="62" t="inlineStr">
        <is>
          <t>SAP</t>
        </is>
      </c>
      <c r="N16" s="78" t="inlineStr">
        <is>
          <t>[SOURCE: Pharma Plus เล่มม่วง 2 - ข้อสอบย้อนหลัง PLE-CC1 ปี 2564 วันที่ 1 ข้อ 57]</t>
        </is>
      </c>
      <c r="O16" s="62" t="inlineStr">
        <is>
          <t>ข้อสอบเก่า</t>
        </is>
      </c>
      <c r="P16" s="62" t="inlineStr">
        <is>
          <t>2564</t>
        </is>
      </c>
    </row>
    <row r="17" ht="24" customHeight="1" s="49">
      <c r="A17" s="62" t="n">
        <v>44</v>
      </c>
      <c r="B17" s="78" t="inlineStr">
        <is>
          <t>จะหา corticosteroids systemic equivalency ได้จากหนังสือใด</t>
        </is>
      </c>
      <c r="C17" s="62" t="inlineStr"/>
      <c r="D17" s="78" t="inlineStr">
        <is>
          <t>Drug information handbook</t>
        </is>
      </c>
      <c r="E17" s="78" t="inlineStr">
        <is>
          <t>British formula</t>
        </is>
      </c>
      <c r="F17" s="78" t="inlineStr">
        <is>
          <t>Martindale</t>
        </is>
      </c>
      <c r="G17" s="78" t="inlineStr">
        <is>
          <t>USP</t>
        </is>
      </c>
      <c r="H17" s="78" t="inlineStr">
        <is>
          <t>Mims</t>
        </is>
      </c>
      <c r="I17" s="62" t="inlineStr">
        <is>
          <t>1</t>
        </is>
      </c>
      <c r="J17" s="78" t="inlineStr">
        <is>
          <t>✅ คำตอบที่ถูกต้อง: ข้อ ก. Drug information handbook
🎯 ทำไมข้อนี้ถึงถูก: ในส่วนภาคผนวก (Appendix / Comparative Charts) ของหนังสือ Drug Information Handbook (DIH by Lexicomp) มีตารางเปรียบเทียบ Corticosteroid Systemic Equivalencies และ Potency Charts (เปรียบเทียบ anti-inflammatory potency, mineralocorticoid potency, equivalence dose เช่น Hydrocortisone 20 mg = Prednisolone 5 mg = Methylprednisolone 4 mg = Dexamethasone 0.75 mg) ไว้อย่างชัดเจนและเป็นมาตรฐานอ้างอิงทางคลินิกที่นิยมใช้มากที่สุด
🔍 ข้ออื่นผิดเพราะอะไร:
• ข้อ ข.: British formula (British National Formulary - BNF) เน้นข้อมูลขนาดยาและแนวทางการใช้ยาตามระบบสาธารณสุขของสหราชอาณาจักร ไม่ได้เน้นตารางภาคผนวก equivalency ที่เป็นเอกลักษณ์ของ DIH
• ข้อ ค.: Martindale: The Complete Drug Reference เป็นสารานุกรมยาเชิงลึกระดับโลกที่รวบรวมข้อมูล monograph ยาทั่วโลกอย่างละเอียด แต่การเปิดดูตารางสรุปเปรียบเทียบเทียบเท่าขนาดยาอย่างรวดเร็วจะเปิดจาก DIH
• ข้อ ง.: USP (United States Pharmacopeia) เป็นตำรับยามาตรฐานที่กำหนดข้อกำหนดทางเคมี กายภาพ การตรวจเอกลักษณ์ และการหาปริมาณตัวยาสำคัญในห้องปฏิบัติการ
• ข้อ จ.: MIMS เป็นคู่มือสรุปรายการยาการค้า รูปแบบยา ขนาดยา และข้อบ่งใช้ในท้องตลาด ไม่ได้มีตาราง pharmacologic equivalencies เชิงลึก</t>
        </is>
      </c>
      <c r="K17" s="62" t="inlineStr"/>
      <c r="L17" s="78" t="inlineStr">
        <is>
          <t>Drug Information Resources</t>
        </is>
      </c>
      <c r="M17" s="62" t="inlineStr">
        <is>
          <t>SAP</t>
        </is>
      </c>
      <c r="N17" s="78" t="inlineStr">
        <is>
          <t>[SOURCE: Pharma Plus เล่มม่วง 2 - ข้อสอบย้อนหลัง PLE-CC1 ปี 2564 วันที่ 1 ข้อ 62]</t>
        </is>
      </c>
      <c r="O17" s="62" t="inlineStr">
        <is>
          <t>ข้อสอบเก่า</t>
        </is>
      </c>
      <c r="P17" s="62" t="inlineStr">
        <is>
          <t>2564</t>
        </is>
      </c>
    </row>
    <row r="18" ht="24" customHeight="1" s="49">
      <c r="A18" s="62" t="n">
        <v>45</v>
      </c>
      <c r="B18" s="78" t="inlineStr">
        <is>
          <t>ถ้าแพทย์ต้องการจ่าย norfloxacin 400 mg แต่ต้องการสั่งจากบริษัทอื่น ต้องหาข้อมูลยายี่ห้ออื่น และวิธีติดต่อบริษัทยา จากแหล่งข้อมูลใด</t>
        </is>
      </c>
      <c r="C18" s="62" t="inlineStr"/>
      <c r="D18" s="78" t="inlineStr">
        <is>
          <t>MIMS</t>
        </is>
      </c>
      <c r="E18" s="78" t="inlineStr">
        <is>
          <t>Micromedex</t>
        </is>
      </c>
      <c r="F18" s="78" t="inlineStr">
        <is>
          <t>Medscape</t>
        </is>
      </c>
      <c r="G18" s="78" t="inlineStr">
        <is>
          <t>Drug information handbook</t>
        </is>
      </c>
      <c r="H18" s="78" t="inlineStr">
        <is>
          <t>Martindale</t>
        </is>
      </c>
      <c r="I18" s="62" t="inlineStr">
        <is>
          <t>1</t>
        </is>
      </c>
      <c r="J18" s="78" t="inlineStr">
        <is>
          <t>✅ คำตอบที่ถูกต้อง: ข้อ ก. MIMS
🎯 ทำไมข้อนี้ถึงถูก: MIMS (Monthly Index of Medical Specialities) เป็นคู่มือรวบรวมข้อมูลผลิตภัณฑ์ยาในท้องตลาดของประเทศไทย โดยระบุชื่อการค้า (brand names), รูปแบบยาและความแรง, บริษัทผู้ผลิต/ผู้จัดจำหน่าย (distributors/manufacturers) พร้อมที่อยู่และเบอร์โทรศัพท์ติดต่อ จึงเป็นแหล่งข้อมูลที่ตรงจุดที่สุดในการค้นหายายี่ห้ออื่นและข้อมูลติดต่อบริษัทยา
🔍 ข้ออื่นผิดเพราะอะไร:
• ข้อ ข.: Micromedex เป็นฐานข้อมูลหลักฐานเชิงประจักษ์ทางคลินิก (clinical evidence-based drug database) และ toxicology ไม่ได้เน้นการให้รายชื่อบริษัทยาและช่องทางติดต่อเชิงพาณิชย์ในประเทศไทย
• ข้อ ค.: Medscape เป็นแหล่งข้อมูลทางคลินิกออนไลน์ระดับสากล ไม่ได้มีสารบบรายชื่อและข้อมูลติดต่อบริษัทยาในประเทศไทย
• ข้อ ง.: Drug Information Handbook (DIH) เป็นหนังสือสรุปข้อมูลทางคลินิกและเภสัชวิทยา ไม่ได้รวบรวมข้อมูลการติดต่อบริษัทยาในท้องถิ่น
• ข้อ จ.: Martindale เป็นสารานุกรมยาจากสหราชอาณาจักรที่ให้ข้อมูลชื่อการค้าทั่วโลก แต่ไม่มีข้อมูลติดต่อตัวแทนจำหน่ายในประเทศไทยสำหรับการจัดซื้อยาในชีวิตประจำวัน</t>
        </is>
      </c>
      <c r="K18" s="62" t="inlineStr"/>
      <c r="L18" s="78" t="inlineStr">
        <is>
          <t>Drug Information Resources</t>
        </is>
      </c>
      <c r="M18" s="62" t="inlineStr">
        <is>
          <t>SAP</t>
        </is>
      </c>
      <c r="N18" s="78" t="inlineStr">
        <is>
          <t>[SOURCE: Pharma Plus เล่มม่วง 2 - ข้อสอบย้อนหลัง PLE-CC1 ปี 2564 วันที่ 1 ข้อ 67]</t>
        </is>
      </c>
      <c r="O18" s="62" t="inlineStr">
        <is>
          <t>ข้อสอบเก่า</t>
        </is>
      </c>
      <c r="P18" s="62" t="inlineStr">
        <is>
          <t>2564</t>
        </is>
      </c>
    </row>
    <row r="19" ht="24" customHeight="1" s="49">
      <c r="A19" s="62" t="n">
        <v>46</v>
      </c>
      <c r="B19" s="78" t="inlineStr">
        <is>
          <t>ต้องการเปลี่ยนระบบกระจายยาจาก three-day dose เป็น one day dose ใช้ระบบใดประกันคุณภาพ</t>
        </is>
      </c>
      <c r="C19" s="62" t="inlineStr"/>
      <c r="D19" s="78" t="inlineStr">
        <is>
          <t>GMP</t>
        </is>
      </c>
      <c r="E19" s="78" t="inlineStr">
        <is>
          <t>PIC/S</t>
        </is>
      </c>
      <c r="F19" s="78" t="inlineStr">
        <is>
          <t>PDCA</t>
        </is>
      </c>
      <c r="G19" s="78" t="inlineStr">
        <is>
          <t>HACCP</t>
        </is>
      </c>
      <c r="H19" s="78" t="inlineStr">
        <is>
          <t>GMP QA</t>
        </is>
      </c>
      <c r="I19" s="62" t="inlineStr">
        <is>
          <t>3</t>
        </is>
      </c>
      <c r="J19" s="78" t="inlineStr">
        <is>
          <t>✅ คำตอบที่ถูกต้อง: ข้อ ค. PDCA
🎯 ทำไมข้อนี้ถึงถูก: วงจรเดมมิ่งหรือ PDCA (Plan-Do-Check-Act) เป็นเครื่องมือและกระบวนการพัฒนาคุณภาพอย่างต่อเนื่อง (Continuous Quality Improvement - CQI) ที่ใช้ในการบริหารจัดการและประกันคุณภาพการบริการทางเภสัชกรรมในโรงพยาบาล เมื่อมีการปรับเปลี่ยนระบบงานหรือกระบวนการกระจายยา (drug distribution system) จาก three-day dose มาเป็น one-day dose/unit dose
🔍 ข้ออื่นผิดเพราะอะไร:
• ข้อ ก.: GMP (Good Manufacturing Practice) เป็นหลักเกณฑ์และวิธีการที่ดีในการผลิตยาในระดับอุตสาหกรรมยา
• ข้อ ข.: PIC/S (Pharmaceutical Inspection Co-operation Scheme) เป็นมาตรฐานความร่วมมือด้านการตรวจประเมินโรงงานผลิตยาในระดับสากล
• ข้อ ง.: HACCP (Hazard Analysis and Critical Control Point) เป็นระบบการวิเคราะห์อันตรายและจุดวิกฤตที่ต้องควบคุม ซึ่งนิยมใช้ในอุตสาหกรรมอาหารและความปลอดภัยของอาหาร
• ข้อ จ.: GMP QA เป็นการประกันคุณภาพเฉพาะในการผลิตยาของโรงงานอุตสาหกรรมยา ไม่ใช่เครื่องมือปรับปรุงระบบงานบริการในโรงพยาบาล</t>
        </is>
      </c>
      <c r="K19" s="62" t="inlineStr"/>
      <c r="L19" s="78" t="inlineStr">
        <is>
          <t>Hospital Pharmacy and Quality Improvement</t>
        </is>
      </c>
      <c r="M19" s="62" t="inlineStr">
        <is>
          <t>SAP</t>
        </is>
      </c>
      <c r="N19" s="78" t="inlineStr">
        <is>
          <t>[SOURCE: Pharma Plus เล่มม่วง 2 - ข้อสอบย้อนหลัง PLE-CC1 ปี 2564 วันที่ 1 ข้อ 70]</t>
        </is>
      </c>
      <c r="O19" s="62" t="inlineStr">
        <is>
          <t>ข้อสอบเก่า</t>
        </is>
      </c>
      <c r="P19" s="62" t="inlineStr">
        <is>
          <t>2564</t>
        </is>
      </c>
    </row>
    <row r="20" ht="24" customHeight="1" s="49">
      <c r="A20" s="62" t="n">
        <v>47</v>
      </c>
      <c r="B20" s="78" t="inlineStr">
        <is>
          <t>ต้องการค้นข้อมูลเกี่ยวกับยา ที่เป็นปัจจุบันควรค้นจากฐานข้อมูลใดดีที่สุด</t>
        </is>
      </c>
      <c r="C20" s="62" t="inlineStr"/>
      <c r="D20" s="78" t="inlineStr">
        <is>
          <t>Drug information handbook</t>
        </is>
      </c>
      <c r="E20" s="78" t="inlineStr">
        <is>
          <t>Drug fact and comparison</t>
        </is>
      </c>
      <c r="F20" s="78" t="inlineStr">
        <is>
          <t>AHFS</t>
        </is>
      </c>
      <c r="G20" s="78" t="inlineStr">
        <is>
          <t>PubMed</t>
        </is>
      </c>
      <c r="H20" s="78" t="inlineStr">
        <is>
          <t>Pharmacotherapy Handbook</t>
        </is>
      </c>
      <c r="I20" s="62" t="inlineStr">
        <is>
          <t>4</t>
        </is>
      </c>
      <c r="J20" s="78" t="inlineStr">
        <is>
          <t>✅ คำตอบที่ถูกต้อง: ข้อ ง. PubMed
🎯 ทำไมข้อนี้ถึงถูก: PubMed (MEDLINE) เป็นฐานข้อมูลทุติยภูมิที่รวบรวมวรรณกรรมปฐมภูมิ (primary literature) และงานวิจัยทางการแพทย์ เภสัชกรรม และการทดลองทางคลินิกล่าสุดที่ได้รับการตีพิมพ์ในวารสารวิชาการทั่วโลก มีการปรับปรุงข้อมูลแบบเรียลไทม์ทุกวัน จึงเป็นแหล่งข้อมูลที่ทันสมัยและเป็นปัจจุบันที่สุดในการค้นคว้าข้อมูลยาใหม่และหลักฐานเชิงประจักษ์ล่าสุด
🔍 ข้ออื่นผิดเพราะอะไร:
• ข้อ ก.: Drug Information Handbook เป็นแหล่งข้อมูลตติยภูมิ (tertiary source) ซึ่งตีพิมพ์เป็นรายปี ทำให้มีระยะเวลาความล่าช้า (time lag) ของข้อมูลประมาณ 1-2 ปี
• ข้อ ข.: Drug Facts and Comparisons แม้จะมีฉบับออนไลน์ แต่ก็ยังเป็น tertiary resource ที่รวบรวมข้อมูลสรุปช้ากว่างานวิจัยปฐมภูมิใน PubMed
• ข้อ ค.: AHFS Drug Information เป็น tertiary database ที่มีรายละเอียดเชิงลึกและเป็นทางการ แต่มีความล่าช้าในการรวบรวมข้อมูลมากกว่างานวิจัยปฐมภูมิ
• ข้อ จ.: Pharmacotherapy Handbook เป็นคู่มือสรุปย่อของตำรา DiPiro ซึ่งตีพิมพ์เป็นรอบหลายปี ข้อมูลจึงไม่ทันสมัยเท่ากับการสืบค้นจาก PubMed</t>
        </is>
      </c>
      <c r="K20" s="62" t="inlineStr"/>
      <c r="L20" s="78" t="inlineStr">
        <is>
          <t>Drug Information Resources</t>
        </is>
      </c>
      <c r="M20" s="62" t="inlineStr">
        <is>
          <t>SAP</t>
        </is>
      </c>
      <c r="N20" s="78" t="inlineStr">
        <is>
          <t>[SOURCE: Pharma Plus เล่มม่วง 2 - ข้อสอบย้อนหลัง PLE-CC1 ปี 2564 วันที่ 1 ข้อ 76]</t>
        </is>
      </c>
      <c r="O20" s="62" t="inlineStr">
        <is>
          <t>ข้อสอบเก่า</t>
        </is>
      </c>
      <c r="P20" s="62" t="inlineStr">
        <is>
          <t>2564</t>
        </is>
      </c>
    </row>
    <row r="21" ht="24" customHeight="1" s="49">
      <c r="A21" s="62" t="n">
        <v>48</v>
      </c>
      <c r="B21" s="78" t="inlineStr">
        <is>
          <t>แพทย์สั่ง amlodipine 5 mg แต่ผู้ป่วยได้รับยา amiodarone 200 mg เภสัชกรจ่ายยาผิด ผู้ป่วยกินยาเกินไป 1 เม็ด แต่ไม่เกิดอาการผิดปกติ ความคลาดเคลื่อนทางยาจัดอยู่ในระดับใด</t>
        </is>
      </c>
      <c r="C21" s="62" t="inlineStr"/>
      <c r="D21" s="78" t="inlineStr">
        <is>
          <t>A</t>
        </is>
      </c>
      <c r="E21" s="78" t="inlineStr">
        <is>
          <t>B</t>
        </is>
      </c>
      <c r="F21" s="78" t="inlineStr">
        <is>
          <t>C</t>
        </is>
      </c>
      <c r="G21" s="78" t="inlineStr">
        <is>
          <t>D</t>
        </is>
      </c>
      <c r="H21" s="78" t="inlineStr">
        <is>
          <t>E</t>
        </is>
      </c>
      <c r="I21" s="62" t="inlineStr">
        <is>
          <t>3</t>
        </is>
      </c>
      <c r="J21" s="78" t="inlineStr">
        <is>
          <t>✅ คำตอบที่ถูกต้อง: ข้อ ค. C
🎯 ทำไมข้อนี้ถึงถูก: ตามเกณฑ์การจัดระดับความรุนแรงของความคลาดเคลื่อนทางยาของ NCC MERP (National Coordinating Council for Medication Error Reporting and Prevention) ระดับ Category C หมายถึง ความคลาดเคลื่อนที่เกิดขึ้นและส่งผลไปถึงตัวผู้ป่วยแล้ว (ผู้ป่วยได้รับประทานยา amiodarone ไปแล้ว 1 เม็ด) แต่ไม่ก่อให้เกิดอันตรายหรืออาการผิดปกติใดๆ ต่อผู้ป่วย (An error occurred that reached the patient but did not cause patient harm)
🔍 ข้ออื่นผิดเพราะอะไร:
• ข้อ ก.: Category A หมายถึง เหตุการณ์หรือสภาวะแวดล้อมที่มีโอกาสทำให้เกิดความคลาดเคลื่อนได้ แต่ยังไม่เกิดความคลาดเคลื่อนขึ้น
• ข้อ ข.: Category B หมายถึง เกิดความคลาดเคลื่อนขึ้นแต่ถูกตรวจจับและป้องกันไว้ได้ก่อนที่ยาจะไปถึงตัวผู้ป่วย (An error occurred but did not reach the patient)
• ข้อ ง.: Category D หมายถึง ความคลาดเคลื่อนไปถึงตัวผู้ป่วย และจำเป็นต้องได้รับการติดตามเฝ้าระวังเพิ่มเติมเพื่อยืนยันว่าจะไม่เกิดอันตรายต่อผู้ป่วย
• ข้อ จ.: Category E หมายถึง ความคลาดเคลื่อนที่ไปถึงผู้ป่วยและก่อให้เกิดอันตรายต่อผู้ป่วยชั่วคราวและต้องได้รับการบำบัดรักษา</t>
        </is>
      </c>
      <c r="K21" s="62" t="inlineStr"/>
      <c r="L21" s="78" t="inlineStr">
        <is>
          <t>Medication Safety</t>
        </is>
      </c>
      <c r="M21" s="62" t="inlineStr">
        <is>
          <t>SAP</t>
        </is>
      </c>
      <c r="N21" s="78" t="inlineStr">
        <is>
          <t>[SOURCE: Pharma Plus เล่มม่วง 2 - ข้อสอบย้อนหลัง PLE-CC1 ปี 2564 วันที่ 1 ข้อ 82]</t>
        </is>
      </c>
      <c r="O21" s="62" t="inlineStr">
        <is>
          <t>ข้อสอบเก่า</t>
        </is>
      </c>
      <c r="P21" s="62" t="inlineStr">
        <is>
          <t>2564</t>
        </is>
      </c>
    </row>
    <row r="22" ht="24" customHeight="1" s="49">
      <c r="A22" s="62" t="n">
        <v>49</v>
      </c>
      <c r="B22" s="78" t="inlineStr">
        <is>
          <t>ข้อใดคือ indirect cost</t>
        </is>
      </c>
      <c r="C22" s="62" t="inlineStr"/>
      <c r="D22" s="78" t="inlineStr">
        <is>
          <t>ค่ายา</t>
        </is>
      </c>
      <c r="E22" s="78" t="inlineStr">
        <is>
          <t>ค่าตรวจเลือด</t>
        </is>
      </c>
      <c r="F22" s="78" t="inlineStr">
        <is>
          <t>ค่าเครื่องมือแพทย์</t>
        </is>
      </c>
      <c r="G22" s="78" t="inlineStr">
        <is>
          <t>ค่าความเจ็บปวด</t>
        </is>
      </c>
      <c r="H22" s="78" t="inlineStr">
        <is>
          <t>ค่าสูญเสียประสิทธิภาพการทำงาน (loss productivity)</t>
        </is>
      </c>
      <c r="I22" s="62" t="inlineStr">
        <is>
          <t>5</t>
        </is>
      </c>
      <c r="J22" s="78" t="inlineStr">
        <is>
          <t>✅ คำตอบที่ถูกต้อง: ข้อ จ. ค่าสูญเสียประสิทธิภาพการทำงาน (loss productivity)
🎯 ทำไมข้อนี้ถึงถูก: ในทางเศรษฐศาสตร์สาธารณสุข (Pharmacoeconomics) ต้นทุนทางอ้อม (Indirect costs) หมายถึง ต้นทุนที่เกิดจากการสูญเสียความสามารถในการทำงานหรือผลผลิตอันเนื่องมาจากการเจ็บป่วย การขาดงาน (absenteeism) การมาทำงานแต่ทำงานได้ไม่เต็มที่ (presenteeism) หรือการเสียชีวิตก่อนวัยอันควร (premature mortality)
🔍 ข้ออื่นผิดเพราะอะไร:
• ข้อ ก.: ค่ายา เป็นต้นทุนทางตรงทางการแพทย์ (Direct medical cost)
• ข้อ ข.: ค่าตรวจเลือดทางห้องปฏิบัติการ เป็นต้นทุนทางตรงทางการแพทย์ (Direct medical cost)
• ข้อ ค.: ค่าเครื่องมือแพทย์ เป็นต้นทุนทางตรงทางการแพทย์ (Direct medical cost)
• ข้อ ง.: ค่าความเจ็บปวด ความวิตกกังวล และความทุกข์ทรมาน จัดเป็นต้นทุนที่ไม่สามารถจับต้องได้ (Intangible cost)</t>
        </is>
      </c>
      <c r="K22" s="62" t="inlineStr"/>
      <c r="L22" s="78" t="inlineStr">
        <is>
          <t>Pharmacoeconomics</t>
        </is>
      </c>
      <c r="M22" s="62" t="inlineStr">
        <is>
          <t>SAP</t>
        </is>
      </c>
      <c r="N22" s="78" t="inlineStr">
        <is>
          <t>[SOURCE: Pharma Plus เล่มม่วง 2 - ข้อสอบย้อนหลัง PLE-CC1 ปี 2564 วันที่ 1 ข้อ 92]</t>
        </is>
      </c>
      <c r="O22" s="62" t="inlineStr">
        <is>
          <t>ข้อสอบเก่า</t>
        </is>
      </c>
      <c r="P22" s="62" t="inlineStr">
        <is>
          <t>2564</t>
        </is>
      </c>
    </row>
    <row r="23" ht="24" customHeight="1" s="49">
      <c r="A23" s="62" t="n">
        <v>50</v>
      </c>
      <c r="B23" s="78" t="inlineStr">
        <is>
          <t>[การจำแนกระดับความคลาดเคลื่อนทางยา (Medication Error Categorization)]
แพทย์สั่งยา allopurinol 100 mg แต่คนไข้ได้รับยา Allopurinol 300 mg นำไปรับประทานโดยไม่เกิดผลข้างเคียงใดๆ จัดเป็น medication error ระดับใด
คำถาม: แพทย์สั่งยา allopurinol 100 mg แต่คนไข้ได้รับยา Allopurinol 300 mg นำไปรับประทานโดยไม่เกิดผลข้างเคียงใดๆ จัดเป็น medication error ระดับใด</t>
        </is>
      </c>
      <c r="C23" s="62" t="inlineStr"/>
      <c r="D23" s="78" t="inlineStr">
        <is>
          <t>A</t>
        </is>
      </c>
      <c r="E23" s="78" t="inlineStr">
        <is>
          <t>B</t>
        </is>
      </c>
      <c r="F23" s="78" t="inlineStr">
        <is>
          <t>C</t>
        </is>
      </c>
      <c r="G23" s="78" t="inlineStr">
        <is>
          <t>D</t>
        </is>
      </c>
      <c r="H23" s="78" t="inlineStr">
        <is>
          <t>E</t>
        </is>
      </c>
      <c r="I23" s="62" t="inlineStr">
        <is>
          <t>3</t>
        </is>
      </c>
      <c r="J23" s="78" t="inlineStr">
        <is>
          <t>✅ คำตอบที่ถูกต้อง: ข้อ ค. C
🎯 ทำไมข้อนี้ถึงถูก:
ตามเกณฑ์ NCC MERP Index for Categorizing Medication Errors: ความคลาดเคลื่อนระดับ C คือ ความคลาดเคลื่อนเกิดขึ้นและส่งถึงตัวผู้ป่วยแล้ว แต่ไม่ก่อให้เกิดอันตรายต่อผู้ป่วย (An error occurred that reached the patient but did not cause patient harm)
🔍 ข้ออื่นผิดเพราะอะไร:
• ข้อ ก. A: สภาวะแวดล้อมหรือเหตุการณ์ที่มีศักยภาพอาจทำให้เกิดความคลาดเคลื่อนได้ แต่ยังไม่เกิดความคลาดเคลื่อนขึ้น
• ข้อ ข. B: ความคลาดเคลื่อนเกิดขึ้นแล้วแต่ยังไม่ถึงตัวผู้ป่วย (intercepted before reaching patient)
• ข้อ ง. D: ความคลาดเคลื่อนถึงตัวผู้ป่วยแล้ว ไม่ก่อให้เกิดอันตราย แต่ต้องมีการติดตามหรือเฝ้าระวังอาการเพิ่มเติม (monitoring required)
• ข้อ จ. E: ความคลาดเคลื่อนถึงตัวผู้ป่วยและก่อให้เกิดอันตรายชั่วคราวแก่ผู้ป่วย ต้องให้การรักษาหรือแก้ไขเพิ่มเติม</t>
        </is>
      </c>
      <c r="K23" s="62" t="inlineStr"/>
      <c r="L23" s="78" t="inlineStr">
        <is>
          <t>Medication Safety</t>
        </is>
      </c>
      <c r="M23" s="62" t="inlineStr">
        <is>
          <t>SAP</t>
        </is>
      </c>
      <c r="N23" s="78" t="inlineStr">
        <is>
          <t>[SOURCE: Pharma Plus เล่มม่วง 2 - ข้อสอบย้อนหลัง PLE-CC1 ปี 2564 วันที่ 2 ข้อ 14]</t>
        </is>
      </c>
      <c r="O23" s="62" t="inlineStr">
        <is>
          <t>ข้อสอบเก่า</t>
        </is>
      </c>
      <c r="P23" s="62" t="inlineStr">
        <is>
          <t>2564</t>
        </is>
      </c>
    </row>
    <row r="24" ht="24" customHeight="1" s="49">
      <c r="A24" s="62" t="n">
        <v>51</v>
      </c>
      <c r="B24" s="78" t="inlineStr">
        <is>
          <t>[แหล่งข้อมูลยาทางเภสัชกรรม (Drug Information Resources)]
การสืบค้นข้อมูลความคงตัว ความเข้ากันได้ และการบริหารยาฉีด ceftriaxone
คำถาม: ถ้าต้องการหา ข้อมูลยาฉีด ceftriaxone จะสามารถสืบค้นข้อมูลได้จากแหล่งใดดีที่สุด</t>
        </is>
      </c>
      <c r="C24" s="62" t="inlineStr"/>
      <c r="D24" s="78" t="inlineStr">
        <is>
          <t>MIMS</t>
        </is>
      </c>
      <c r="E24" s="78" t="inlineStr">
        <is>
          <t>BP for formular</t>
        </is>
      </c>
      <c r="F24" s="78" t="inlineStr">
        <is>
          <t>Pharmacotherapy</t>
        </is>
      </c>
      <c r="G24" s="78" t="inlineStr">
        <is>
          <t>Drug fact and comparison</t>
        </is>
      </c>
      <c r="H24" s="78" t="inlineStr">
        <is>
          <t>Handbook on injectable drug</t>
        </is>
      </c>
      <c r="I24" s="62" t="inlineStr">
        <is>
          <t>5</t>
        </is>
      </c>
      <c r="J24" s="78" t="inlineStr">
        <is>
          <t>✅ คำตอบที่ถูกต้อง: ข้อ จ. Handbook on injectable drug
🎯 ทำไมข้อนี้ถึงถูก:
Handbook on Injectable Drugs (หรือ Trissel's Handbook on Injectable Drugs) เป็นแหล่งข้อมูลตติยภูมิมาตรฐานระดับสากลที่มีความครอบคลุมและดีที่สุดสำหรับการสืบค้นข้อมูลยาฉีด ทั้งด้าน compatibility, stability, reconstitution, diluents, storage และ administration pathways
🔍 ข้ออื่นผิดเพราะอะไร:
• ข้อ ก. MIMS: เป็นคู่มือยาเชิงพาณิชย์สรุปข้อมูลเบื้องต้นและราคายาในท้องตลาด ขาดรายละเอียดเชิงลึกเกี่ยวกับความคงตัวและความเข้ากันได้ของยาฉีด
• ข้อ ข. BP for formular: British Pharmacopoeia มุ่งเน้นมาตรฐานตำรายา ข้อกำหนดคุณภาพ และ monograph ในการทดสอบสารเคมี
• ข้อ ค. Pharmacotherapy: เป็นตำราอายุรศาสตร์เน้นการรักษาโรคและแนวทางเวชปฏิบัติ ไม่ใช่แหล่งข้อมูลจำเพาะสำหรับ compatibility ของยาฉีด
• ข้อ ง. Drug fact and comparison: รวบรวมข้อมูลยาเปรียบเทียบในแต่ละกลุ่มเพื่อการเลือกใช้ยา แต่ไม่ได้เน้นข้อมูลเชิงลึกด้าน IV compatibility เท่ากับ Trissel's</t>
        </is>
      </c>
      <c r="K24" s="62" t="inlineStr"/>
      <c r="L24" s="78" t="inlineStr">
        <is>
          <t>Drug Information Services</t>
        </is>
      </c>
      <c r="M24" s="62" t="inlineStr">
        <is>
          <t>SAP</t>
        </is>
      </c>
      <c r="N24" s="78" t="inlineStr">
        <is>
          <t>[SOURCE: Pharma Plus เล่มม่วง 2 - ข้อสอบย้อนหลัง PLE-CC1 ปี 2564 วันที่ 2 ข้อ 27]</t>
        </is>
      </c>
      <c r="O24" s="62" t="inlineStr">
        <is>
          <t>ข้อสอบเก่า</t>
        </is>
      </c>
      <c r="P24" s="62" t="inlineStr">
        <is>
          <t>2564</t>
        </is>
      </c>
    </row>
    <row r="25" ht="28" customHeight="1" s="49">
      <c r="A25" s="62" t="n">
        <v>52</v>
      </c>
      <c r="B25" s="78"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ผู้ป่วยรายนี้สูบบุหรี่กี่ pack year</t>
        </is>
      </c>
      <c r="C25" s="78" t="inlineStr"/>
      <c r="D25" s="78" t="inlineStr">
        <is>
          <t>10 pack year</t>
        </is>
      </c>
      <c r="E25" s="78" t="inlineStr">
        <is>
          <t>15 pack year</t>
        </is>
      </c>
      <c r="F25" s="78" t="inlineStr">
        <is>
          <t>20 pack year</t>
        </is>
      </c>
      <c r="G25" s="78" t="inlineStr">
        <is>
          <t>25 pack year</t>
        </is>
      </c>
      <c r="H25" s="78" t="inlineStr">
        <is>
          <t>30 pack year</t>
        </is>
      </c>
      <c r="I25" s="62" t="inlineStr">
        <is>
          <t>4</t>
        </is>
      </c>
      <c r="J25" s="78" t="inlineStr">
        <is>
          <t>✅ คำตอบที่ถูกต้อง: ข้อ ง. 25 pack year
🎯 ทำไมข้อนี้ถึงถูก:
สูตรคำนวณ Pack-year เท่ากับ (จำนวนมวนต่อวัน หารด้วย 20 มวนต่อซอง) คูณ จำนวนปีที่สูบ เท่ากับ (25 / 20) คูณ 20 เท่ากับ 25 pack-years พอดี
🔍 ข้ออื่นผิดเพราะอะไร:
• ข้อ ก.: 10 pack year เป็นค่าที่ต่ำกว่าความเป็นจริงจากการคำนวณ
• ข้อ ข.: 15 pack year เกิดจากการคำนวณที่ผิดพลาด
• ข้อ ค.: 20 pack year คำนวณจากสูบวันละ 20 มวน แต่ผู้ป่วยสูบวันละ 25 มวน
• ข้อ จ.: 30 pack year เป็นค่าที่สูงเกินกว่าความเป็นจริง</t>
        </is>
      </c>
      <c r="K25" s="78" t="inlineStr">
        <is>
          <t>Smoking Cessation and Public Health</t>
        </is>
      </c>
      <c r="L25" s="78" t="inlineStr">
        <is>
          <t>Pack-Year Calculation Formula</t>
        </is>
      </c>
      <c r="M25" s="62" t="inlineStr">
        <is>
          <t>ยาก</t>
        </is>
      </c>
      <c r="N25" s="62" t="inlineStr">
        <is>
          <t>ข้อสอบเก่า</t>
        </is>
      </c>
      <c r="O25" s="78" t="inlineStr">
        <is>
          <t>[SOURCE: Pharma Plus เล่มม่วง 2 - ข้อสอบย้อนหลัง PLE-CC1 ปี 2565 ข้อ 63]</t>
        </is>
      </c>
      <c r="P25" s="62" t="n">
        <v>2565</v>
      </c>
    </row>
  </sheetData>
  <mergeCells count="1">
    <mergeCell ref="A1:F1"/>
  </mergeCells>
  <pageMargins left="0.75" right="0.75" top="1" bottom="1" header="0.5" footer="0.5"/>
</worksheet>
</file>

<file path=xl/worksheets/sheet36.xml><?xml version="1.0" encoding="utf-8"?>
<worksheet xmlns="http://schemas.openxmlformats.org/spreadsheetml/2006/main">
  <sheetPr>
    <tabColor rgb="FF8C3FBF"/>
    <outlinePr summaryBelow="0" summaryRight="0"/>
    <pageSetUpPr/>
  </sheetPr>
  <dimension ref="A1:Q83"/>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8" t="inlineStr">
        <is>
          <t>ข้อที่</t>
        </is>
      </c>
      <c r="B2" s="155" t="inlineStr">
        <is>
          <t>คำถาม</t>
        </is>
      </c>
      <c r="C2" s="128" t="inlineStr">
        <is>
          <t>รูปถาม</t>
        </is>
      </c>
      <c r="D2" s="155" t="inlineStr">
        <is>
          <t>ตัวเลือก 1</t>
        </is>
      </c>
      <c r="E2" s="155" t="inlineStr">
        <is>
          <t>ตัวเลือก 2</t>
        </is>
      </c>
      <c r="F2" s="155" t="inlineStr">
        <is>
          <t>ตัวเลือก 3</t>
        </is>
      </c>
      <c r="G2" s="155" t="inlineStr">
        <is>
          <t>ตัวเลือก 4</t>
        </is>
      </c>
      <c r="H2" s="155" t="inlineStr">
        <is>
          <t>ตัวเลือก 5</t>
        </is>
      </c>
      <c r="I2" s="128" t="inlineStr">
        <is>
          <t>เฉลย (ตัวเลข 1-5)</t>
        </is>
      </c>
      <c r="J2" s="155" t="inlineStr">
        <is>
          <t>คำอธิบายเฉลย</t>
        </is>
      </c>
      <c r="K2" s="128" t="inlineStr">
        <is>
          <t>รูปเฉลย</t>
        </is>
      </c>
      <c r="L2" s="155" t="inlineStr">
        <is>
          <t>Filter หมวด/Subtopic</t>
        </is>
      </c>
      <c r="M2" s="128" t="inlineStr">
        <is>
          <t>Product / Clinic</t>
        </is>
      </c>
      <c r="N2" s="155" t="inlineStr">
        <is>
          <t>หมายเหตุ</t>
        </is>
      </c>
      <c r="O2" s="128" t="inlineStr">
        <is>
          <t>ประเภทข้อสอบ</t>
        </is>
      </c>
      <c r="P2" s="128" t="inlineStr">
        <is>
          <t>ปี / เลขชุด</t>
        </is>
      </c>
      <c r="Q2" s="142" t="inlineStr">
        <is>
          <t>Case ID (รหัสเคส)</t>
        </is>
      </c>
    </row>
    <row r="3" ht="13.2" customHeight="1" s="49">
      <c r="A3" s="119" t="inlineStr">
        <is>
          <t>30</t>
        </is>
      </c>
      <c r="B3" s="88" t="inlineStr">
        <is>
          <t>ในการเสนอเกณฑ์การประเมินการใช้ยากลุ่ม statin เภสัชกรควรจัดทำข้อมูลโดยอิงจากหลักหลักฐานทางวิชาการ งานวิจัยที่น่าเชื่อถือ หลักฐานทางวิชาการ งานวิจัยประเภทใดที่มีความน่าเชื่อถือมากที่สุด
งานวิจัยประเภทใดที่มีความน่าเชื่อถือมากที่สุด</t>
        </is>
      </c>
      <c r="C3" s="100" t="n"/>
      <c r="D3" s="88" t="inlineStr">
        <is>
          <t>Cohort study, Case controlled study</t>
        </is>
      </c>
      <c r="E3" s="88" t="inlineStr">
        <is>
          <t>Case report, Cross-sectional study</t>
        </is>
      </c>
      <c r="F3" s="88" t="inlineStr">
        <is>
          <t>Case controlled study, Cross-sectional study</t>
        </is>
      </c>
      <c r="G3" s="88" t="inlineStr">
        <is>
          <t>Meta-analysis, Randomized controlled study</t>
        </is>
      </c>
      <c r="H3" s="88" t="inlineStr">
        <is>
          <t>Cross-sectional study, Randomized controlled study</t>
        </is>
      </c>
      <c r="I3" s="119" t="inlineStr">
        <is>
          <t>4</t>
        </is>
      </c>
      <c r="J3" s="88" t="inlineStr">
        <is>
          <t>✅ คำตอบที่ถูกต้อง: ข้อ ง. Meta-analysis, Randomized controlled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Randomized controlled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ตามลำดับชั้นของหลักฐานทางการแพทย์์ (Hierarchy of Evidence) Systematic review และ Meta-analysis ของ Randomized Controlled Trials (RCTs) รวมถึง Randomized Controlled Trials (RCTs) เดี่ยวๆ จัดเป็นหลักฐานเชิงประจักษ์ที่มีความน่าเชื่อถือสูงที่สุด (Level I และ II) ในการประเมิน efficacy ของยา
🔍 ข้ออื่นผิดเพราะอะไร:
• ข้อ ก. (Cohort study, Case controlled study): Cohort study, Case controlled study ไม่ตรงกับข้อบ่งใช้หรือกลไกการออกฤทธิ์ที่ถูกต้องตาม CONSORT / STROBE / PRISMA reporting guidelines
• ข้อ ข. (Case report, Cross-sectional study): Case report, Cross-sectional study ไม่ตรงกับข้อบ่งใช้หรือกลไกการออกฤทธิ์ที่ถูกต้องตาม CONSORT / STROBE / PRISMA reporting guidelines
• ข้อ ค. (Case controlled study, Cross-sectional study): Case controlled study, Cross-sectional study ไม่ตรงกับข้อบ่งใช้หรือกลไกการออกฤทธิ์ที่ถูกต้องตาม CONSORT / STROBE / PRISMA reporting guidelines
• ข้อ จ. (Cross-sectional study, Randomized controlled study): Cross-sectional study, Randomized controlled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00" t="n"/>
      <c r="L3" s="88" t="inlineStr">
        <is>
          <t>รูปแบบการวิจัยทางคลินิก</t>
        </is>
      </c>
      <c r="M3" s="100" t="inlineStr">
        <is>
          <t>SAP</t>
        </is>
      </c>
      <c r="N3" s="88" t="inlineStr">
        <is>
          <t>ข้อ 30 Pharma Plus เล่มม่วง (เฉลยข้อ ง)</t>
        </is>
      </c>
      <c r="O3" s="100" t="inlineStr">
        <is>
          <t>Mock</t>
        </is>
      </c>
      <c r="P3" s="100" t="inlineStr">
        <is>
          <t>Pharma Plus เล่มม่วง</t>
        </is>
      </c>
      <c r="Q3" s="100" t="n"/>
    </row>
    <row r="4" ht="13.2" customHeight="1" s="49">
      <c r="A4" s="119" t="inlineStr">
        <is>
          <t>52</t>
        </is>
      </c>
      <c r="B4" s="88" t="inlineStr">
        <is>
          <t>ทำการศึกษา ergotamine ในรูปแบบต่างกัน 2 รูปแบบโดยเปรียบเทียบระดับสูงสุดจะใช้สถิติใดทดสอบ</t>
        </is>
      </c>
      <c r="C4" s="100" t="n"/>
      <c r="D4" s="88" t="inlineStr">
        <is>
          <t>T-test unpair</t>
        </is>
      </c>
      <c r="E4" s="88" t="inlineStr">
        <is>
          <t>T-test pair</t>
        </is>
      </c>
      <c r="F4" s="88" t="inlineStr">
        <is>
          <t>F-test</t>
        </is>
      </c>
      <c r="G4" s="88" t="inlineStr">
        <is>
          <t>Mann-Whitney u test</t>
        </is>
      </c>
      <c r="H4" s="88" t="inlineStr">
        <is>
          <t>ไม่มีข้อใดถูก</t>
        </is>
      </c>
      <c r="I4" s="119" t="inlineStr">
        <is>
          <t>1</t>
        </is>
      </c>
      <c r="J4" s="88" t="inlineStr">
        <is>
          <t>✅ คำตอบที่ถูกต้อง: ข้อ ก. T-test unpair
💡 Background:
การประเมินหลักฐานเชิงประจักษ์ (Evidence-Based Practice) อาศัย study design, statistical parameters (p-value, 95% CI, RR/OR) เพื่อการตัดสินใจอย่างแม่นยำ
🎯 ทำไมข้อนี้ถึงถูก:
T-test unpair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การเปรียบเทียบค่าเฉลี่ยของข้อมูล 2 กลุ่มที่เป็นอิสระจากกัน (unpaired) เช่น การเปรียบเทียบระดับยาสูงสุดในกลุ่มตัวอย่าง 2 กลุ่มที่ใช้ยาคนละรูปแบบกัน ใช้สถิติ Unpaired T-test (กรณีข้อมูลมีการแจกแจงปกติ)
🔍 ข้ออื่นผิดเพราะอะไร:
• ข้อ ข. (T-test pair): IR (Infrared) spectroscopy วิเคราะห์ functional groups จาก stretching/bending vibrations C=O ~1700 cm-1, O-H ~3200-3550 cm-1
• ข้อ ค. (F-test): F-test ไม่ตรงกับข้อบ่งใช้หรือกลไกการออกฤทธิ์ที่ถูกต้องตาม CONSORT / STROBE / PRISMA reporting guidelines
• ข้อ ง. (Mann-Whitney u test): Mann-Whitney u test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00" t="n"/>
      <c r="L4" s="88" t="inlineStr">
        <is>
          <t>รูปแบบการวิจัยทางคลินิก</t>
        </is>
      </c>
      <c r="M4" s="100" t="inlineStr">
        <is>
          <t>SAP</t>
        </is>
      </c>
      <c r="N4" s="88" t="inlineStr">
        <is>
          <t>ข้อ 52 Pharma Plus เล่มม่วง (เฉลยข้อ ก)</t>
        </is>
      </c>
      <c r="O4" s="100" t="inlineStr">
        <is>
          <t>Mock</t>
        </is>
      </c>
      <c r="P4" s="100" t="inlineStr">
        <is>
          <t>Pharma Plus เล่มม่วง</t>
        </is>
      </c>
      <c r="Q4" s="100" t="n"/>
    </row>
    <row r="5" ht="13.2" customHeight="1" s="49">
      <c r="A5" s="119" t="inlineStr">
        <is>
          <t>55</t>
        </is>
      </c>
      <c r="B5" s="88" t="inlineStr">
        <is>
          <t>ในช่วงเวลาเดียวกันก็มีผู้ป่วยหลายร้อยรายที่มีอาการเหมือนผู้ป่วยรายนี้มาปรึกษาท่านที่ร้านยา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5" s="100" t="n"/>
      <c r="D5" s="88" t="inlineStr">
        <is>
          <t>Case control study</t>
        </is>
      </c>
      <c r="E5" s="88" t="inlineStr">
        <is>
          <t>Randomized control study</t>
        </is>
      </c>
      <c r="F5" s="88" t="inlineStr">
        <is>
          <t>Cohort study</t>
        </is>
      </c>
      <c r="G5" s="88" t="inlineStr">
        <is>
          <t>Analysis of secular trend</t>
        </is>
      </c>
      <c r="H5" s="88" t="inlineStr">
        <is>
          <t>Cross-sectional study</t>
        </is>
      </c>
      <c r="I5" s="119" t="inlineStr">
        <is>
          <t>1</t>
        </is>
      </c>
      <c r="J5" s="88" t="inlineStr">
        <is>
          <t>✅ คำตอบที่ถูกต้อง: ข้อ ก. Case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Case control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เมื่อเกิดการระบาดของโรคขึ้นอย่างรวดเร็ว (ผู้ป่วยหลายร้อยรายในเวลาเดียวกัน) การศึกษาแบบ Case-control study เหมาะสมที่สุดในการหาปัจจัยเสี่ยงหรือสาเหตุย้อนหลังอย่างรวดเร็ว
🔍 ข้ออื่นผิดเพราะอะไร:
• ข้อ ข. (Randomized control study): Randomized control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(Analysis of secular trend): Analysis of secular trend ไม่ตรงกับข้อบ่งใช้หรือกลไกการออกฤทธิ์ที่ถูกต้องตาม CONSORT / STROBE / PRISMA reporting guidelines
• ข้อ จ. (Cross-sectional study): Cross-sectional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100" t="n"/>
      <c r="L5" s="88" t="inlineStr">
        <is>
          <t>รูปแบบการวิจัยทางคลินิก</t>
        </is>
      </c>
      <c r="M5" s="100" t="inlineStr">
        <is>
          <t>SAP</t>
        </is>
      </c>
      <c r="N5" s="88" t="inlineStr">
        <is>
          <t>ข้อ 55 Pharma Plus เล่มม่วง (เฉลยข้อ ก)</t>
        </is>
      </c>
      <c r="O5" s="100" t="inlineStr">
        <is>
          <t>Mock</t>
        </is>
      </c>
      <c r="P5" s="100" t="inlineStr">
        <is>
          <t>Pharma Plus เล่มม่วง</t>
        </is>
      </c>
      <c r="Q5" s="100" t="n"/>
    </row>
    <row r="6" ht="13.2" customHeight="1" s="49">
      <c r="A6" s="119" t="inlineStr">
        <is>
          <t>56</t>
        </is>
      </c>
      <c r="B6" s="88" t="inlineStr">
        <is>
          <t>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บริษัทต้องตัดสินใจตั้งราคาโดยมีข้อมูลดังจากข้อมูลข้างต้น ท่านคิดว่าบริษัทยาจะตั้งราคาเท่าไรจึงไม่ขาดทุน
ยา a | วิธีใช้: 2x2pc 1 วัน | ราคาต่อเม็ด: 20 บาท | ประสิทธิภาพ: 70%
ยา Vanotab® | วิธีใช้: 1 OD 1 วัน | ราคาต่อเม็ด: ? | ประสิทธิภาพ: 90%
บริษัทยาจะตั้งราคาเท่าไรจึงไม่ขาดทุน</t>
        </is>
      </c>
      <c r="C6" s="100" t="n"/>
      <c r="D6" s="88" t="inlineStr">
        <is>
          <t>90 บาทต่อเม็ด</t>
        </is>
      </c>
      <c r="E6" s="88" t="inlineStr">
        <is>
          <t>98 บาทต่อเม็ด</t>
        </is>
      </c>
      <c r="F6" s="88" t="inlineStr">
        <is>
          <t>100 บาทต่อเม็ด</t>
        </is>
      </c>
      <c r="G6" s="88" t="inlineStr">
        <is>
          <t>103 บาทต่อเม็ด</t>
        </is>
      </c>
      <c r="H6" s="88" t="inlineStr">
        <is>
          <t>110 บาทต่อเม็ด</t>
        </is>
      </c>
      <c r="I6" s="119" t="inlineStr">
        <is>
          <t>4</t>
        </is>
      </c>
      <c r="J6" s="88" t="inlineStr">
        <is>
          <t>✅ คำตอบที่ถูกต้อง: ข้อ ง. 103 บาทต่อเม็ด
💡 Background:
กฎหมายยาและจรรยาบรรณวิชาชีพมีขึ้นเพื่อคุ้มครองความปลอดภัยของผู้บริโภคตามมาตรฐาน Good Pharmacy Practice (GPP)
🎯 ทำไมข้อนี้ถึงถูก:
103 บาทต่อเม็ด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คำนวณต้นทุนต่อหน่วย efficacy (Cost per % Effectiveness) ของยาเดิม:
ยา a ใช้ 4 เม็ด/วัน (2x2) x 20 บาท = 80 บาท/วัน ได้ efficacy 70%
ดังนั้น Cost/Effectiveness ratio = 80 / 70
ยา Vanotab ใช้ 1 เม็ด/วัน ได้ efficacy 90%
ราคาต่อเม็ดที่คุ้มค่าเทียบเท่ากัน = (80 / 70) x 90 = 102.85 บาท ปัดเป็น 103 บาท
🔍 ข้ออื่นผิดเพราะอะไร:
• ข้อ ก. (90 บาทต่อเม็ด): 90 บาทต่อเม็ด ไม่ตรงกับข้อบ่งใช้หรือกลไกการออกฤทธิ์ที่ถูกต้องตาม CONSORT / STROBE / PRISMA reporting guidelines
• ข้อ ข. (98 บาทต่อเม็ด): 98 บาทต่อเม็ด ไม่ตรงกับข้อบ่งใช้หรือกลไกการออกฤทธิ์ที่ถูกต้องตาม CONSORT / STROBE / PRISMA reporting guidelines
• ข้อ ค. (100 บาทต่อเม็ด): 100 บาทต่อเม็ด ไม่ตรงกับข้อบ่งใช้หรือกลไกการออกฤทธิ์ที่ถูกต้องตาม CONSORT / STROBE / PRISMA reporting guidelines
• ข้อ จ. (110 บาทต่อเม็ด): 110 บาทต่อเม็ด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100" t="n"/>
      <c r="L6" s="88" t="inlineStr">
        <is>
          <t>รูปแบบการวิจัยทางคลินิก</t>
        </is>
      </c>
      <c r="M6" s="100" t="inlineStr">
        <is>
          <t>SAP</t>
        </is>
      </c>
      <c r="N6" s="88" t="inlineStr">
        <is>
          <t>ข้อ 56 Pharma Plus เล่มม่วง (เฉลยข้อ ง)</t>
        </is>
      </c>
      <c r="O6" s="100" t="inlineStr">
        <is>
          <t>Mock</t>
        </is>
      </c>
      <c r="P6" s="100" t="inlineStr">
        <is>
          <t>Pharma Plus เล่มม่วง</t>
        </is>
      </c>
      <c r="Q6" s="100" t="n"/>
    </row>
    <row r="7" ht="13.2" customHeight="1" s="49">
      <c r="A7" s="119" t="inlineStr">
        <is>
          <t>59</t>
        </is>
      </c>
      <c r="B7" s="88" t="inlineStr">
        <is>
          <t>ถ้าบริษัทที่จำหน่ายยา A ซึ่งเป็นยาในกลุ่ม diuretic ตัวหนึ่งต้องการเปรียบเทียบการป้องกันการสูญเสียโพแทสเซียมในคนไข้โรคไตได้ไม่แตกต่างจาก HCTZ วิจัยแบบใดดีที่สุด
วิจัยแบบใดดีที่สุด</t>
        </is>
      </c>
      <c r="C7" s="100" t="n"/>
      <c r="D7" s="88" t="inlineStr">
        <is>
          <t>Case control</t>
        </is>
      </c>
      <c r="E7" s="88" t="inlineStr">
        <is>
          <t>Cohort</t>
        </is>
      </c>
      <c r="F7" s="88" t="inlineStr">
        <is>
          <t>Meta-analysis of case control studies</t>
        </is>
      </c>
      <c r="G7" s="88" t="inlineStr">
        <is>
          <t>Descriptive</t>
        </is>
      </c>
      <c r="H7" s="88" t="inlineStr">
        <is>
          <t>Randomized control trial</t>
        </is>
      </c>
      <c r="I7" s="119" t="inlineStr">
        <is>
          <t>5</t>
        </is>
      </c>
      <c r="J7" s="88" t="inlineStr">
        <is>
          <t>✅ คำตอบที่ถูกต้อง: ข้อ จ. Randomized control trial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 trial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การศึกษาเพื่อเปรียบเทียบ efficacy หรือความเท่าเทียมกันของยา (Efficacy/Equivalence trial) ระหว่างยาสองชนิด จำเป็นต้องใช้การศึกษาแบบ Randomized Controlled Trial (RCT) ซึ่งจัดเป็นระดับความน่าเชื่อถือสูงสุด (Level I evidence) ในการประเมินความสัมพันธ์เชิงเหตุและผล
🔍 ข้ออื่นผิดเพราะอะไร:
• ข้อ ก. (Case control): Case control ไม่ตรงกับข้อบ่งใช้หรือกลไกการออกฤทธิ์ที่ถูกต้องตาม CONSORT / STROBE / PRISMA reporting guidelines
• ข้อ ข. (Cohort): Cohort ไม่ตรงกับข้อบ่งใช้หรือกลไกการออกฤทธิ์ที่ถูกต้องตาม CONSORT / STROBE / PRISMA reporting guidelines
• ข้อ ค. (Meta-analysis of case control studies): Meta-analysis of case control studies ไม่ตรงกับข้อบ่งใช้หรือกลไกการออกฤทธิ์ที่ถูกต้องตาม CONSORT / STROBE / PRISMA reporting guidelines
• ข้อ ง. (Descriptive): Descriptive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100" t="n"/>
      <c r="L7" s="88" t="inlineStr">
        <is>
          <t>รูปแบบการวิจัยทางคลินิก</t>
        </is>
      </c>
      <c r="M7" s="100" t="inlineStr">
        <is>
          <t>SAP</t>
        </is>
      </c>
      <c r="N7" s="88" t="inlineStr">
        <is>
          <t>ข้อ 59 Pharma Plus เล่มม่วง (เฉลยข้อ จ)</t>
        </is>
      </c>
      <c r="O7" s="100" t="inlineStr">
        <is>
          <t>Mock</t>
        </is>
      </c>
      <c r="P7" s="100" t="inlineStr">
        <is>
          <t>Pharma Plus เล่มม่วง</t>
        </is>
      </c>
      <c r="Q7" s="100" t="n"/>
    </row>
    <row r="8" ht="13.2" customHeight="1" s="49">
      <c r="A8" s="119" t="inlineStr">
        <is>
          <t>102</t>
        </is>
      </c>
      <c r="B8" s="88" t="inlineStr">
        <is>
          <t>การทดสอบอาการข้างเคียงของยา colchicine ในกลุ่มคน 3 กลุ่มที่ได้รับยาในขนาดต่างกัน ใช้สถิติในข้อใด</t>
        </is>
      </c>
      <c r="C8" s="100" t="n"/>
      <c r="D8" s="88" t="inlineStr">
        <is>
          <t>Unpaired t-test</t>
        </is>
      </c>
      <c r="E8" s="88" t="inlineStr">
        <is>
          <t>T-test</t>
        </is>
      </c>
      <c r="F8" s="88" t="inlineStr">
        <is>
          <t>Chi-square</t>
        </is>
      </c>
      <c r="G8" s="88" t="inlineStr">
        <is>
          <t>One way analysis of variance</t>
        </is>
      </c>
      <c r="H8" s="88" t="inlineStr">
        <is>
          <t>Correlation</t>
        </is>
      </c>
      <c r="I8" s="119" t="inlineStr">
        <is>
          <t>4</t>
        </is>
      </c>
      <c r="J8" s="88" t="inlineStr">
        <is>
          <t>✅ คำตอบที่ถูกต้อง: ข้อ ง. One way analysis of variance
💡 Background:
การประเมินหลักฐานเชิงประจักษ์ (Evidence-Based Practice) อาศัย study design, statistical parameters (p-value, 95% CI, RR/OR) เพื่อการตัดสินใจอย่างแม่นยำ
🎯 ทำไมข้อนี้ถึงถูก:
One way analysis of variance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การเปรียบเทียบค่าเฉลี่ยของกลุ่มตัวอย่างที่เป็นอิสระจากกัน มากกว่า 2 กลุ่มขึ้นไป (3 กลุ่มขึ้นไป) ต้องใช้สถิติ One-way ANOVA (Analysis of Variance)
🔍 ข้ออื่นผิดเพราะอะไร:
• ข้อ ก. (Unpaired t-test): IR (Infrared) spectroscopy วิเคราะห์ functional groups จาก stretching/bending vibrations C=O ~1700 cm-1, O-H ~3200-3550 cm-1
• ข้อ ข. (T-test): T-test ไม่ตรงกับข้อบ่งใช้หรือกลไกการออกฤทธิ์ที่ถูกต้องตาม CONSORT / STROBE / PRISMA reporting guidelines
• ข้อ ค. (Chi-square): Chi-square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100" t="n"/>
      <c r="L8" s="88" t="inlineStr">
        <is>
          <t>รูปแบบการวิจัยทางคลินิก</t>
        </is>
      </c>
      <c r="M8" s="100" t="inlineStr">
        <is>
          <t>SAP</t>
        </is>
      </c>
      <c r="N8" s="88" t="inlineStr">
        <is>
          <t>ข้อ 102 Pharma Plus เล่มม่วง (เฉลยข้อ ง)</t>
        </is>
      </c>
      <c r="O8" s="100" t="inlineStr">
        <is>
          <t>Mock</t>
        </is>
      </c>
      <c r="P8" s="100" t="inlineStr">
        <is>
          <t>Pharma Plus เล่มม่วง</t>
        </is>
      </c>
      <c r="Q8" s="100" t="n"/>
    </row>
    <row r="9" ht="13.2" customHeight="1" s="49">
      <c r="A9" s="119" t="inlineStr">
        <is>
          <t>103</t>
        </is>
      </c>
      <c r="B9" s="88" t="inlineStr">
        <is>
          <t>การทาน aspirin สามารถลดการเกิด CAD โดยมีค่า OR 0.83 หมายความว่าอย่างไร</t>
        </is>
      </c>
      <c r="C9" s="100" t="n"/>
      <c r="D9" s="88" t="inlineStr">
        <is>
          <t>คนที่กิน aspirin มีโอกาสเป็น CAD น้อยกว่าคนที่ไม่กิน 17 %</t>
        </is>
      </c>
      <c r="E9" s="88" t="inlineStr">
        <is>
          <t>คนที่กิน aspirin มีโอกาสเป็น CAD น้อยกว่าคนที่ไม่กิน 83 %</t>
        </is>
      </c>
      <c r="F9" s="88" t="inlineStr">
        <is>
          <t>คนที่กิน aspirin มีโอกาสเป็น CAD มากกว่าคนที่ไม่กิน 17 %</t>
        </is>
      </c>
      <c r="G9" s="88" t="inlineStr">
        <is>
          <t>คนที่กิน aspirin มีโอกาสเป็น CAD มากกว่าคนที่ไม่กิน 83 %</t>
        </is>
      </c>
      <c r="H9" s="88" t="inlineStr">
        <is>
          <t>คนที่กิน aspirin มีโอกาสเป็น CAD เท่ากับคนที่ไม่กิน 17 %</t>
        </is>
      </c>
      <c r="I9" s="119" t="inlineStr">
        <is>
          <t>1</t>
        </is>
      </c>
      <c r="J9" s="88" t="inlineStr">
        <is>
          <t>✅ คำตอบที่ถูกต้อง: ข้อ ก. คนที่กิน aspirin มีโอกาสเป็น CAD น้อยกว่าคนที่ไม่กิน 17 %
💡 Background:
กฎหมายยาและจรรยาบรรณวิชาชีพมีขึ้นเพื่อคุ้มครองความปลอดภัยของผู้บริโภคตามมาตรฐาน Good Pharmacy Practice (GPP)
🎯 ทำไมข้อนี้ถึงถูก:
คนที่กิน aspirin มีโอกาสเป็น CAD น้อยกว่าคนที่ไม่กิน 17 %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Odds Ratio (OR) = 0.83 หมายความว่ากลุ่มที่ได้รับ aspirin มีโอกาสเกิดโรค (CAD) เป็น 0.83 เท่าของกลุ่มที่ไม่ได้รับ หรือคิดเป็นความเสี่ยงที่ลดลงเท่ากับ (1 - 0.83) = 0.17 หรือลดลง 17%
🔍 ข้ออื่นผิดเพราะอะไร:
• ข้อ ข. (คนที่กิน aspirin มีโอกาสเป็น CAD น้อยกว่าคนที่ไม่กิน 83 %): เป็น irreversible COX-1 inhibitor ยับยั้ง Thromboxane A2 เป็นแกนหลักใน antiplatelet secondary prevention ของ CVD (ขนาดยา 75-100 mg/day)
• ข้อ ค. (คนที่กิน aspirin มีโอกาสเป็น CAD มากกว่าคนที่ไม่กิน 17 %): เป็น irreversible COX-1 inhibitor ยับยั้ง Thromboxane A2 เป็นแกนหลักใน antiplatelet secondary prevention ของ CVD (ขนาดยา 75-100 mg/day)
• ข้อ ง. (คนที่กิน aspirin มีโอกาสเป็น CAD มากกว่าคนที่ไม่กิน 83 %): เป็น irreversible COX-1 inhibitor ยับยั้ง Thromboxane A2 เป็นแกนหลักใน antiplatelet secondary prevention ของ CVD (ขนาดยา 75-100 mg/day)
• ข้อ จ. (คนที่กิน aspirin มีโอกาสเป็น CAD เท่ากับคนที่ไม่กิน 17 %): เป็น irreversible COX-1 inhibitor ยับยั้ง Thromboxane A2 เป็นแกนหลักใน antiplatelet secondary prevention ของ CVD (ขนาดยา 75-100 mg/day)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100" t="n"/>
      <c r="L9" s="88" t="inlineStr">
        <is>
          <t>รูปแบบการวิจัยทางคลินิก</t>
        </is>
      </c>
      <c r="M9" s="100" t="inlineStr">
        <is>
          <t>SAP</t>
        </is>
      </c>
      <c r="N9" s="88" t="inlineStr">
        <is>
          <t>ข้อ 103 Pharma Plus เล่มม่วง (เฉลยข้อ ก)</t>
        </is>
      </c>
      <c r="O9" s="100" t="inlineStr">
        <is>
          <t>Mock</t>
        </is>
      </c>
      <c r="P9" s="100" t="inlineStr">
        <is>
          <t>Pharma Plus เล่มม่วง</t>
        </is>
      </c>
      <c r="Q9" s="100" t="n"/>
    </row>
    <row r="10" ht="13.2" customHeight="1" s="49">
      <c r="A10" s="119" t="inlineStr">
        <is>
          <t>105</t>
        </is>
      </c>
      <c r="B10" s="88" t="inlineStr">
        <is>
          <t>จากการวิจัยเพื่อศึกษาการเปรียบเทียบการติดเชื้อที่อวัยวะ จงหาปริมาณปัจจัยเสี่ยงที่จะติดเชื้อ
ภาวะการณ์ติดเชื้อ | การเป็นโรคหวัด
| เป็นหวัด | ไม่เป็นหวัด
ติดเชื้อที่อวัยวะอื่น | 25 | 15
ไม่ติดเชื้อที่อวัยวะอื่น | 25 | 30
จงหาค่า Odds ratio จากตาราง 2x2 ดังกล่าว</t>
        </is>
      </c>
      <c r="C10" s="100" t="n"/>
      <c r="D10" s="149" t="inlineStr">
        <is>
          <t>1.4</t>
        </is>
      </c>
      <c r="E10" s="149" t="inlineStr">
        <is>
          <t>1.5</t>
        </is>
      </c>
      <c r="F10" s="149" t="inlineStr">
        <is>
          <t>1.6</t>
        </is>
      </c>
      <c r="G10" s="88" t="inlineStr">
        <is>
          <t>Cost-Minimization Analysis (CMA)</t>
        </is>
      </c>
      <c r="H10" s="88" t="inlineStr">
        <is>
          <t>Student t-test for comparing two independent means</t>
        </is>
      </c>
      <c r="I10" s="119" t="inlineStr">
        <is>
          <t>2</t>
        </is>
      </c>
      <c r="J10" s="88" t="inlineStr">
        <is>
          <t>✅ คำตอบที่ถูกต้อง: ข้อ ข. 1.5
💡 Background:
การประเมินหลักฐานเชิงประจักษ์ (Evidence-Based Practice) อาศัย study design, statistical parameters (p-value, 95% CI, RR/OR) เพื่อการตัดสินใจอย่างแม่นยำ
🎯 ทำไมข้อนี้ถึงถูก:
1.5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Odds Ratio (OR) = (a  d) / (b  c) จากตาราง: a=25, b=15, c=25, d=30 ดังนั้น OR = (25  30) / (15  25) = 30 / 15 = 2.0
🔍 ข้ออื่นผิดเพราะอะไร:
• ข้อ ก. (1.4): 1.4 ไม่ตรงกับข้อบ่งใช้หรือกลไกการออกฤทธิ์ที่ถูกต้องตาม CONSORT / STROBE / PRISMA reporting guidelines
• ข้อ ค. (1.6): 1.6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100" t="n"/>
      <c r="L10" s="88" t="inlineStr">
        <is>
          <t>สถิติวิเคราะห์</t>
        </is>
      </c>
      <c r="M10" s="100" t="inlineStr">
        <is>
          <t>SAP</t>
        </is>
      </c>
      <c r="N10" s="88" t="inlineStr">
        <is>
          <t>ข้อ 105 Pharma Plus เล่มม่วง (เฉลยข้อ ข)</t>
        </is>
      </c>
      <c r="O10" s="100" t="inlineStr">
        <is>
          <t>Mock</t>
        </is>
      </c>
      <c r="P10" s="100" t="inlineStr">
        <is>
          <t>Pharma Plus เล่มม่วง</t>
        </is>
      </c>
      <c r="Q10" s="100" t="n"/>
    </row>
    <row r="11" ht="13.2" customHeight="1" s="49">
      <c r="A11" s="119" t="inlineStr">
        <is>
          <t>106</t>
        </is>
      </c>
      <c r="B11" s="88" t="inlineStr">
        <is>
          <t>หากมีผลการวิจัยใหม่ของบริษัทแห่งหนึ่งเกี่ยวกับการเปรียบเทียบความเสี่ยงในการเกิดอาการข้างเคียงจากการใช้ยาใหม่เทียบกับยา levonorgestrel พบว่า odd ratio = 1.25, p= 0.07 ท่านจะแปลความหมายของผลการวิจัยอย่างไร</t>
        </is>
      </c>
      <c r="C11" s="100" t="n"/>
      <c r="D11" s="88" t="inlineStr">
        <is>
          <t>ยาใหม่และยา levonorgestrel มีความเสี่ยงในการเกิดอาการข้างเคียงแตกต่างกันอย่างมีนัยสำคัญทางสถิติ</t>
        </is>
      </c>
      <c r="E11" s="88" t="inlineStr">
        <is>
          <t>ยาใหม่และยา levonorgestrel มีความเสี่ยงในการเกิดอาการข้างเคียงแตกต่างกันอย่างมีนัยสำคัญทางสถิติ</t>
        </is>
      </c>
      <c r="F11" s="88" t="inlineStr">
        <is>
          <t>ยาใหม่มีความเสี่ยงในการเกิดอาการข้างเคียงมากกว่ามากกว่ายา levonorgestrel 1.25 เท่า</t>
        </is>
      </c>
      <c r="G11" s="88" t="inlineStr">
        <is>
          <t>ยา levonorgestrel มีความเสี่ยงในการเกิดอาการข้างเคียงมากกว่ายาใหม่ 1.25 เท่า</t>
        </is>
      </c>
      <c r="H11" s="88" t="inlineStr">
        <is>
          <t>ยาใหม่และยา levonorgestrel มีความเสี่ยงในการเกิดอาการข้างเคียงแตกต่างกันอย่างไม่มีนัยสำคัญทางสถิติ</t>
        </is>
      </c>
      <c r="I11" s="119" t="inlineStr">
        <is>
          <t>1</t>
        </is>
      </c>
      <c r="J11" s="88" t="inlineStr">
        <is>
          <t>✅ คำตอบที่ถูกต้อง: ข้อ ก. ยาใหม่และยา levonorgestrel มีความเสี่ยงในการเกิดอาการข้างเคียงแตกต่างกันอย่างมีนัยสำคัญทางสถิติ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ยาใหม่และยา levonorgestrel มีความเสี่ยงในการเกิดอาการข้างเคียงแตกต่างกันอย่างมีนัยสำคัญทางสถิติ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p-value = 0.07 ซึ่งมากกว่าระดับนัยสำคัญทั่วไป (alpha = 0.05) แสดงว่าผลลัพธ์ไม่มีนัยสำคัญทางสถิติ ดังนั้นจึงสรุปได้ว่าความเสี่ยงไม่แตกต่างกันอย่างมีนัยสำคัญทางสถิติ แม้ว่าค่า OR จะเท่ากับ 1.25 ก็ตาม
🔍 ข้ออื่นผิดเพราะอะไร:
• ข้อ ข. (ยาใหม่และยา levonorgestrel มีความเสี่ยงในการเกิดอาการข้างเคียงแตกต่างกันอย่างมีนัยสำคัญทางสถิติ): Levonorgestrel เป็น 2nd generation progestin มีฤทธิ์ androgenic สูง ใช้ใน emergency contraception (1.5 mg) และ hormonal IUD
• ข้อ ค. (ยาใหม่มีความเสี่ยงในการเกิดอาการข้างเคียงมากกว่ามากกว่ายา levonorgestrel 1.25 เท่า): Levonorgestrel เป็น 2nd generation progestin มีฤทธิ์ androgenic สูง ใช้ใน emergency contraception (1.5 mg) และ hormonal IUD
• ข้อ ง. (ยา levonorgestrel มีความเสี่ยงในการเกิดอาการข้างเคียงมากกว่ายาใหม่ 1.25 เท่า): Levonorgestrel เป็น 2nd generation progestin มีฤทธิ์ androgenic สูง ใช้ใน emergency contraception (1.5 mg) และ hormonal IUD
• ข้อ จ. (ยาใหม่และยา levonorgestrel มีความเสี่ยงในการเกิดอาการข้างเคียงแตกต่างกันอย่างไม่มีนัยสำคัญทางสถิติ): Levonorgestrel เป็น 2nd generation progestin มีฤทธิ์ androgenic สูง ใช้ใน emergency contraception (1.5 mg) และ hormonal IUD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100" t="n"/>
      <c r="L11" s="88" t="inlineStr">
        <is>
          <t>รูปแบบการวิจัยทางคลินิก</t>
        </is>
      </c>
      <c r="M11" s="100" t="inlineStr">
        <is>
          <t>SAP</t>
        </is>
      </c>
      <c r="N11" s="88" t="inlineStr">
        <is>
          <t>ข้อ 106 Pharma Plus เล่มม่วง (เฉลยข้อ ก)</t>
        </is>
      </c>
      <c r="O11" s="100" t="inlineStr">
        <is>
          <t>Mock</t>
        </is>
      </c>
      <c r="P11" s="100" t="inlineStr">
        <is>
          <t>Pharma Plus เล่มม่วง</t>
        </is>
      </c>
      <c r="Q11" s="100" t="n"/>
    </row>
    <row r="12" ht="13.2" customHeight="1" s="49">
      <c r="A12" s="119" t="inlineStr">
        <is>
          <t>128</t>
        </is>
      </c>
      <c r="B12" s="88" t="inlineStr">
        <is>
          <t>จากการศึกษาปัจจัยการสูบบุหรี่และการเกิดโรคมะเร็งปอด ตั้งตารางข้างล่างให้คำนวณหาความสัมพันธ์ระหว่างปัจจัยการสูบบุหรี่และการเกิดโรคมะเร็งปอด
จงคำนวณหาค่า Odds Ratio หรือ Relative Risk (ตามโจทย์ระบุตัวเลือก)</t>
        </is>
      </c>
      <c r="C12" s="100" t="n"/>
      <c r="D12" s="88" t="inlineStr">
        <is>
          <t>Randomized Controlled Trial (Double-blind RCT)</t>
        </is>
      </c>
      <c r="E12" s="88" t="inlineStr">
        <is>
          <t>Prospective Cohort Study (Relative Risk: RR)</t>
        </is>
      </c>
      <c r="F12" s="88" t="inlineStr">
        <is>
          <t>Case-Control Study (Odds Ratio: OR)</t>
        </is>
      </c>
      <c r="G12" s="88" t="inlineStr">
        <is>
          <t>Cross-Sectional Survey Prevalence Study</t>
        </is>
      </c>
      <c r="H12" s="149" t="inlineStr">
        <is>
          <t>10</t>
        </is>
      </c>
      <c r="I12" s="119" t="inlineStr">
        <is>
          <t>1</t>
        </is>
      </c>
      <c r="J12" s="88" t="inlineStr">
        <is>
          <t>✅ คำตอบที่ถูกต้อง: ข้อ ก.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Case-Control Study (หรือ Cross-sectional):
- เป็นมะเร็ง สูบบุหรี่ = 200, ไม่สูบ = 300
- ไม่เป็นมะเร็ง สูบบุหรี่ = 50, ไม่สูบ = 450
คำนวณ Odds Ratio (OR) = (200  450) / (300  50) = 90,000 / 15,000 = 6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(10): 10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100" t="n"/>
      <c r="L12" s="88" t="inlineStr">
        <is>
          <t>สถิติวิเคราะห์</t>
        </is>
      </c>
      <c r="M12" s="100" t="inlineStr">
        <is>
          <t>SAP</t>
        </is>
      </c>
      <c r="N12" s="88" t="inlineStr">
        <is>
          <t>ข้อ 128 Pharma Plus เล่มม่วง (เฉลยข้อ ก)</t>
        </is>
      </c>
      <c r="O12" s="100" t="inlineStr">
        <is>
          <t>Mock</t>
        </is>
      </c>
      <c r="P12" s="100" t="inlineStr">
        <is>
          <t>Pharma Plus เล่มม่วง</t>
        </is>
      </c>
      <c r="Q12" s="100" t="n"/>
    </row>
    <row r="13" ht="13.2" customHeight="1" s="49">
      <c r="A13" s="119" t="inlineStr">
        <is>
          <t>129</t>
        </is>
      </c>
      <c r="B13" s="88" t="inlineStr">
        <is>
          <t>ทำการศึกษาการเกิดมะเร็งปอดในผู้ป่วยกลุ่ม cohort เป็นระยะเวลา 30 ปี ให้ผลดังนี้ (ตารางแสดง อุบัติการณ์การเกิด CA lung: ไม่สูบบุหรี่ 0.1% (0.001), สูบบุหรี่ 1% (0.01), RR = 10, NNH = 1/(0.01-0.001) = 111)
ข้อใดถูกต้อง</t>
        </is>
      </c>
      <c r="C13" s="100" t="n"/>
      <c r="D13" s="88" t="inlineStr">
        <is>
          <t>การเกิด CA lung ในกลุ่มสูบบุหรี่ = 1 คนใน 1,000 คน</t>
        </is>
      </c>
      <c r="E13" s="88" t="inlineStr">
        <is>
          <t>การเกิด CA lung ในกลุ่มไม่สูบบุหรี่ = 1 คนใน 10,000 คน</t>
        </is>
      </c>
      <c r="F13" s="88" t="inlineStr">
        <is>
          <t>odd ratio = 11</t>
        </is>
      </c>
      <c r="G13" s="88" t="inlineStr">
        <is>
          <t>ผู้ป่วยที่สูบบุหรี่เป็นเวลา 30 ปี มีโอกาสเกิด CA lung 1 คน ใน 111 คน</t>
        </is>
      </c>
      <c r="H13" s="88" t="inlineStr">
        <is>
          <t>ไม่มีข้อใดถูก</t>
        </is>
      </c>
      <c r="I13" s="119" t="inlineStr">
        <is>
          <t>4</t>
        </is>
      </c>
      <c r="J13" s="88" t="inlineStr">
        <is>
          <t>✅ คำตอบที่ถูกต้อง: ข้อ ง. ผู้ป่วยที่สูบบุหรี่เป็นเวลา 30 ปี มีโอกาสเกิด CA lung 1 คน ใน 111 คน
💡 Background:
การประเมินหลักฐานเชิงประจักษ์ (Evidence-Based Practice) อาศัย study design, statistical parameters (p-value, 95% CI, RR/OR) เพื่อการตัดสินใจอย่างแม่นยำ
🎯 ทำไมข้อนี้ถึงถูก:
ผู้ป่วยที่สูบบุหรี่เป็นเวลา 30 ปี มีโอกาสเกิด CA lung 1 คน ใน 111 คน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อุบัติการณ์ในกลุ่มสูบบุหรี่คือ 1% หรือ 0.01 ซึ่งเท่ากับ 1 คนใน 100 คน (ไม่ใช่ 1,000 คน), อุบัติการณ์ในกลุ่มไม่สูบบุหรี่คือ 0.1% หรือ 0.001 ซึ่งเท่ากับ 1 คนใน 1,000 คน, ส่วน NNH (Number Needed to Harm) คำนวณจาก 1 / Absolute Risk Increase (1% - 0.1% = 0.9% หรือ 0.009) จะได้ประมาณ 111 แปลว่าผู้ที่สูบบุหรี่เป็นเวลา 30 ปี จะมีโอกาสเกิด CA lung ส่วนเกินที่เป็นผลจากการสูบบุหรี่ 1 คน ใน 111 คน
🔍 ข้ออื่นผิดเพราะอะไร:
• ข้อ ก. (การเกิด CA lung ในกลุ่มสูบบุหรี่ = 1 คนใน 1,000 คน): การเกิด CA lung ในกลุ่มสูบบุหรี่ = 1 คนใน 1,000 คน ไม่ตรงกับข้อบ่งใช้หรือกลไกการออกฤทธิ์ที่ถูกต้องตาม CONSORT / STROBE / PRISMA reporting guidelines
• ข้อ ข. (การเกิด CA lung ในกลุ่มไม่สูบบุหรี่ = 1 คนใน 10,000 คน): การเกิด CA lung ในกลุ่มไม่สูบบุหรี่ = 1 คนใน 10,000 คน ไม่ตรงกับข้อบ่งใช้หรือกลไกการออกฤทธิ์ที่ถูกต้องตาม CONSORT / STROBE / PRISMA reporting guidelines
• ข้อ ค. (odd ratio = 11): odd ratio = 11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100" t="n"/>
      <c r="L13" s="88" t="inlineStr">
        <is>
          <t>รูปแบบการวิจัยทางคลินิก</t>
        </is>
      </c>
      <c r="M13" s="100" t="inlineStr">
        <is>
          <t>SAP</t>
        </is>
      </c>
      <c r="N13" s="88" t="inlineStr">
        <is>
          <t>ข้อ 129 Pharma Plus เล่มม่วง (เฉลยข้อ ง)</t>
        </is>
      </c>
      <c r="O13" s="100" t="inlineStr">
        <is>
          <t>Mock</t>
        </is>
      </c>
      <c r="P13" s="100" t="inlineStr">
        <is>
          <t>Pharma Plus เล่มม่วง</t>
        </is>
      </c>
      <c r="Q13" s="100" t="n"/>
    </row>
    <row r="14" ht="13.2" customHeight="1" s="49">
      <c r="A14" s="119" t="inlineStr">
        <is>
          <t>13</t>
        </is>
      </c>
      <c r="B14" s="88" t="inlineStr">
        <is>
          <t>ถ้ายา Pioglitazone ได้รับการอนุมัติให้ขายในไทย โดยหากต้องการติดตามอาการไม่พึงประสงค์หลังจากการใช้ยา
หลังจากทำการวางขาย (post marketing surveillance) ต้องใช้วิธีวิจัยใดจึงจะเหมาะสมที่สุด</t>
        </is>
      </c>
      <c r="C14" s="100" t="n"/>
      <c r="D14" s="88" t="inlineStr">
        <is>
          <t>Cross sectional study</t>
        </is>
      </c>
      <c r="E14" s="88" t="inlineStr">
        <is>
          <t>Cohort study</t>
        </is>
      </c>
      <c r="F14" s="88" t="inlineStr">
        <is>
          <t>Randomized control study</t>
        </is>
      </c>
      <c r="G14" s="88" t="inlineStr">
        <is>
          <t>Systematic review and meta analysis study</t>
        </is>
      </c>
      <c r="H14" s="88" t="inlineStr">
        <is>
          <t>Systematic review and meta analysis study</t>
        </is>
      </c>
      <c r="I14" s="119" t="inlineStr">
        <is>
          <t>1</t>
        </is>
      </c>
      <c r="J14" s="88" t="inlineStr">
        <is>
          <t>✅ คำตอบที่ถูกต้อง: ข้อ ก. Cross sectional study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Ecological study การเลือก Ecological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(Research &amp; Biostats): Research &amp; Biostats ไม่ตรงกับข้อบ่งใช้หรือกลไกการออกฤทธิ์ที่ถูกต้องตาม CONSORT / STROBE / PRISMA reporting guidelines
• ข้อ ค. (Cross sectional study): Cross sectional study ไม่ตรงกับข้อบ่งใช้หรือกลไกการออกฤทธิ์ที่ถูกต้องตาม CONSORT / STROBE / PRISMA reporting guidelines
• ข้อ ง. (Cohort study): Cohort study ไม่ตรงกับข้อบ่งใช้หรือกลไกการออกฤทธิ์ที่ถูกต้องตาม CONSORT / STROBE / PRISMA reporting guidelines
• ข้อ จ. (Randomized control study): Randomized control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4" s="100" t="n"/>
      <c r="L14" s="88" t="inlineStr">
        <is>
          <t>รูปแบบการวิจัยทางคลินิก</t>
        </is>
      </c>
      <c r="M14" s="100" t="inlineStr">
        <is>
          <t>Research &amp; Biostats</t>
        </is>
      </c>
      <c r="N14" s="88" t="inlineStr">
        <is>
          <t>แบบฝึกหัด PLE-CC 1 ข้อ 38</t>
        </is>
      </c>
      <c r="O14" s="100" t="inlineStr">
        <is>
          <t>แบบฝึกหัด</t>
        </is>
      </c>
      <c r="P14" s="100" t="inlineStr">
        <is>
          <t>แบบฝึกหัด</t>
        </is>
      </c>
      <c r="Q14" s="100" t="n"/>
    </row>
    <row r="15" ht="13.2" customHeight="1" s="49">
      <c r="A15" s="119" t="inlineStr">
        <is>
          <t>14</t>
        </is>
      </c>
      <c r="B15" s="88" t="inlineStr">
        <is>
          <t>จากรูป Kaplan-Meier curve ของการศึกษาเปรียบเทียบ treatment A และ B ในการรักษา Lung cancer พบว่า
Hazard Ratio (HR) ของ Overall survival ของ treatment B เทียบกับ A คือ 0.65 (95% Cl: 0.5-0.85)
ข้อใดกล่าวถูกต้อง</t>
        </is>
      </c>
      <c r="C15" s="100" t="n"/>
      <c r="D15" s="88" t="inlineStr">
        <is>
          <t>B ลด death risk ได้ 35% เมื่อเทียบกับ A</t>
        </is>
      </c>
      <c r="E15" s="88" t="inlineStr">
        <is>
          <t>HR ใกล้เคียง1หมายความว่าไม่มีความแตกต่างในข้อมูล</t>
        </is>
      </c>
      <c r="F15" s="88" t="inlineStr">
        <is>
          <t>Median OS ของ A แปลว่า คนไข้ที่ใช้ A มีมัธยฐานของ survival rate อยู่ที่ 28 เดือน</t>
        </is>
      </c>
      <c r="G15" s="88" t="inlineStr">
        <is>
          <t>A ลด death risk ได้ 65%</t>
        </is>
      </c>
      <c r="H15" s="88" t="inlineStr">
        <is>
          <t>Median OS ของ B มากกว่า 18 เดือนแต่ไม่มีนัยส าคัญทางสถิติ</t>
        </is>
      </c>
      <c r="I15" s="119" t="inlineStr">
        <is>
          <t>1</t>
        </is>
      </c>
      <c r="J15" s="88" t="inlineStr">
        <is>
          <t>✅ คำตอบที่ถูกต้อง: ข้อ ก. B ลด death risk ได้ 35% เมื่อเทียบกับ A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(B ลด death risk ได้ 35% เมื่อเทียบกับ A): B ลด death risk ได้ 35% เมื่อเทียบกับ A ไม่ตรงกับข้อบ่งใช้หรือกลไกการออกฤทธิ์ที่ถูกต้องตาม CONSORT / STROBE / PRISMA reporting guidelines
• ข้อ ค. (HR ใกล้เคียง1หมายความว่าไม่มีความแตกต่างในข้อมูล): HR ใกล้เคียง1หมายความว่าไม่มีความแตกต่างในข้อมูล ไม่ตรงกับข้อบ่งใช้หรือกลไกการออกฤทธิ์ที่ถูกต้องตาม CONSORT / STROBE / PRISMA reporting guidelines
• ข้อ ง. (Median OS ของ A แปลว่า คนไข้ที่ใช้ A มีมัธยฐานของ survival rate อยู่ที่ 28 เดือน): Median OS ของ A แปลว่า คนไข้ที่ใช้ A มีมัธยฐานของ survival rate อยู่ที่ 28 เดือน ไม่ตรงกับข้อบ่งใช้หรือกลไกการออกฤทธิ์ที่ถูกต้องตาม CONSORT / STROBE / PRISMA reporting guidelines
• ข้อ จ. (A ลด death risk ได้ 65%): A ลด death risk ได้ 65% ไม่ตรงกับข้อบ่งใช้หรือกลไกการออกฤทธิ์ที่ถูกต้องตาม CONSORT / STROBE / PRISMA reporting guidelines
📖 Guideline อ้างอิง:
National Comprehensive Cancer Network (NCCN) Clinical Practice Guidelines in Oncology &amp; MASCC/ESMO Antiemetic Guidelines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5" s="100" t="n"/>
      <c r="L15" s="88" t="inlineStr">
        <is>
          <t>รูปแบบการวิจัยทางคลินิก</t>
        </is>
      </c>
      <c r="M15" s="100" t="inlineStr">
        <is>
          <t>Research &amp; Biostats</t>
        </is>
      </c>
      <c r="N15" s="88" t="inlineStr">
        <is>
          <t>แบบฝึกหัด PLE-CC 1 ข้อ 83</t>
        </is>
      </c>
      <c r="O15" s="100" t="inlineStr">
        <is>
          <t>แบบฝึกหัด</t>
        </is>
      </c>
      <c r="P15" s="100" t="inlineStr">
        <is>
          <t>แบบฝึกหัด</t>
        </is>
      </c>
      <c r="Q15" s="100" t="n"/>
    </row>
    <row r="16" ht="13.2" customHeight="1" s="49">
      <c r="A16" s="119" t="inlineStr">
        <is>
          <t>15</t>
        </is>
      </c>
      <c r="B16" s="88" t="inlineStr">
        <is>
          <t>จากการศึกษา cohort study เกี่ยวกับการใช้ ACEI ลดความดันกับอาการไอ s แนะนำในการติดเชื้อดื้อยา และใช้ได้ในผู้ป่วยที่แพ้ amoxicillin เกิด outcome ไม่เกิด outcome ไอ ไม่ไอ รวม ACEIs 20 180 200 No ACEIs 15 485 500 Exposed A B Non-Exposed A+B C+D C D จงหา relative risk ของอาการไอกับการใช้ยา ACEIs</t>
        </is>
      </c>
      <c r="C16" s="100" t="n"/>
      <c r="D16" s="149" t="inlineStr">
        <is>
          <t>3.59</t>
        </is>
      </c>
      <c r="E16" s="149" t="inlineStr">
        <is>
          <t>3.33</t>
        </is>
      </c>
      <c r="F16" s="149" t="inlineStr">
        <is>
          <t>0.28</t>
        </is>
      </c>
      <c r="G16" s="149" t="inlineStr">
        <is>
          <t>2.69</t>
        </is>
      </c>
      <c r="H16" s="88" t="inlineStr">
        <is>
          <t>0.3 Relative risk = cumulative incidence in exposed gr. / cumulative incidence in unexposed gr. = [A/(A+B)] / [C/(C+D)] = [20/(200)]/[15/(500)] = 3.33 ชายไทย 25 ปี ไปพบแพทย์์ด้วยมีผื่นขึ้นที่บริเวณหัวไหล่ 1 วง ขนาดเส้นผ่านศูนย์กลาง 2 ซม. โดย...</t>
        </is>
      </c>
      <c r="I16" s="119" t="inlineStr">
        <is>
          <t>1</t>
        </is>
      </c>
      <c r="J16" s="88" t="inlineStr">
        <is>
          <t>✅ คำตอบที่ถูกต้อง: ข้อ ก. 3.59
💡 Background:
การรักษาโรคติดเชื้อแบคทีเรีย (สถิติวิเคราะห์) ต้องเลือก antibiotic ที่ครอบคลุม likely pathogens และมี PK/PD profile เหมาะสมกับตำแหน่งการติดเชื้อ
🎯 ทำไมข้อนี้ถึงถูก:
Research &amp; Biostats การเลือก Research &amp; Biostats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(3.59): 3.59 ไม่ตรงกับข้อบ่งใช้หรือกลไกการออกฤทธิ์ที่ถูกต้องตาม CONSORT / STROBE / PRISMA reporting guidelines
• ข้อ ค. (3.33): 3.33 ไม่ตรงกับข้อบ่งใช้หรือกลไกการออกฤทธิ์ที่ถูกต้องตาม CONSORT / STROBE / PRISMA reporting guidelines
• ข้อ ง. (0.28): 0.28 ไม่ตรงกับข้อบ่งใช้หรือกลไกการออกฤทธิ์ที่ถูกต้องตาม CONSORT / STROBE / PRISMA reporting guidelines
• ข้อ จ. (2.69): 2.69 ไม่ตรงกับข้อบ่งใช้หรือกลไกการออกฤทธิ์ที่ถูกต้องตาม CONSORT / STROBE / PRISMA reporting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 s="100" t="n"/>
      <c r="L16" s="88" t="inlineStr">
        <is>
          <t>สถิติวิเคราะห์</t>
        </is>
      </c>
      <c r="M16" s="100" t="inlineStr">
        <is>
          <t>Research &amp; Biostats</t>
        </is>
      </c>
      <c r="N16" s="88" t="inlineStr">
        <is>
          <t>PLE_CC1_2567_Key ข้อ 38</t>
        </is>
      </c>
      <c r="O16" s="100" t="inlineStr">
        <is>
          <t>ข้อสอบจริง</t>
        </is>
      </c>
      <c r="P16" s="100" t="inlineStr">
        <is>
          <t>ปี 2567</t>
        </is>
      </c>
      <c r="Q16" s="100" t="n"/>
    </row>
    <row r="17" ht="13.2" customHeight="1" s="49">
      <c r="A17" s="119" t="inlineStr">
        <is>
          <t>16</t>
        </is>
      </c>
      <c r="B17" s="88" t="inlineStr">
        <is>
          <t>ผู้ป่วยมียีนแพ้ยา HLA B 58:01 ห้ามใช้ยาข้อใดต่อไปนี้ Stool softener &amp; จาก Chat ความคิดเห็นส่วนตัว: คิดว่า primary = งานวิจัยต่างๆ ( น่าเชื่อถือสุด ) Secondary = แหล่งรวบรวม primary ก็คือ pubmed ( ยังไม่สรุป แต่ รวบรวมข้อมูลจาดหลายแหล่งไว้ ) Tertiary = รวบรวมข้อมูลจาก primary+ secondary ละเอามาสรุปเป็น เนื้อหาพร้อมใช้Guideline textbook. ข้อเสียคือ กว่าจะเสร็จ คงมีงาน วิจัยใหม่ๆออกมาแล้ว ข้อมูลอาจล้าสมัยได้ Pub med % / &amp; Bulk forming &amp; % Stimulant &amp; % Hyperosmotic</t>
        </is>
      </c>
      <c r="C17" s="100" t="n"/>
      <c r="D17" s="88" t="inlineStr">
        <is>
          <t>Allopurinol</t>
        </is>
      </c>
      <c r="E17" s="88" t="inlineStr">
        <is>
          <t>[NEED_REVIEW]</t>
        </is>
      </c>
      <c r="F17" s="88" t="inlineStr">
        <is>
          <t>[NEED_REVIEW]</t>
        </is>
      </c>
      <c r="G17" s="88" t="inlineStr">
        <is>
          <t>[NEED_REVIEW]</t>
        </is>
      </c>
      <c r="H17" s="88" t="inlineStr">
        <is>
          <t>[NEED_REVIEW]</t>
        </is>
      </c>
      <c r="I17" s="119" t="inlineStr">
        <is>
          <t>1</t>
        </is>
      </c>
      <c r="J17" s="88" t="inlineStr">
        <is>
          <t>✅ คำตอบที่ถูกต้อง: ข้อ ก. Allopurinol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ค. (หลักการระบาดวิทยาและระเบียบวิธีวิจัยทางคลินิก (Clinical Research &amp; Biostatistics Methodology)
• ข้อ ง. (หลักการระบาดวิทยาและระเบียบวิธีวิจัยทางคลินิก (Clinical Research &amp; Biostatistics Methodology)
• ข้อ จ. (หลักการระบาดวิทยาและระเบียบวิธีวิจัยทางคลินิก (Clinical Research &amp; Biostatistics Methodology)
📖 Guideline อ้างอิง:
หลักการระบาดวิทยาและระเบียบวิธีวิจัยทางคลินิก (Clinical Research &amp; Biostatistics Methodology)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7" s="100" t="n"/>
      <c r="L17" s="88" t="inlineStr">
        <is>
          <t>รูปแบบการวิจัยทางคลินิก</t>
        </is>
      </c>
      <c r="M17" s="100" t="inlineStr">
        <is>
          <t>Research &amp; Biostats</t>
        </is>
      </c>
      <c r="N17" s="88" t="inlineStr">
        <is>
          <t>PLE_CC1_2567_Key ข้อ 72</t>
        </is>
      </c>
      <c r="O17" s="100" t="inlineStr">
        <is>
          <t>ข้อสอบจริง</t>
        </is>
      </c>
      <c r="P17" s="100" t="inlineStr">
        <is>
          <t>ปี 2567</t>
        </is>
      </c>
      <c r="Q17" s="100" t="n"/>
    </row>
    <row r="18" ht="13.2" customHeight="1" s="49">
      <c r="A18" s="119" t="inlineStr">
        <is>
          <t>17</t>
        </is>
      </c>
      <c r="B18" s="88" t="inlineStr">
        <is>
          <t>ในการศึกษาติดตามแบบไปข้างหน้า (Prospective Cohort Study) เพื่อประเมินความสัมพันธ์ระหว่างการใช้ยา ACEI กับการเกิดอาการไอแห้ง หากต้องการทดสอบนัยสำคัญทางสถิติของสัดส่วนการเกิดอาการไอระหว่างกลุ่มที่ใช้ยาและกลุ่มควบคุม ควรใช้การทดสอบทางสถิติใด</t>
        </is>
      </c>
      <c r="C18" s="100" t="n"/>
      <c r="D18" s="88" t="inlineStr">
        <is>
          <t>Chi-Square Test of Independence (หรือ Fisher Exact Test กรณีตัวอย่างน้อย)</t>
        </is>
      </c>
      <c r="E18" s="88" t="inlineStr">
        <is>
          <t>Independent Samples t-test</t>
        </is>
      </c>
      <c r="F18" s="88" t="inlineStr">
        <is>
          <t>Paired t-test</t>
        </is>
      </c>
      <c r="G18" s="88" t="inlineStr">
        <is>
          <t>One-Way ANOVA</t>
        </is>
      </c>
      <c r="H18" s="88" t="inlineStr">
        <is>
          <t>Pearson Correlation</t>
        </is>
      </c>
      <c r="I18" s="119" t="n">
        <v>1</v>
      </c>
      <c r="J18" s="88" t="inlineStr">
        <is>
          <t>✅ คำตอบที่ถูกต้อง: ข้อ ก. Chi-Square Test of Independence (หรือ Fisher Exact Test กรณีตัวอย่างน้อย)
💡 Background:
การวิเคราะห์ทางชีวสถิติสำหรับข้อมูลกลุ่มตัวอย่าง 2 กลุ่มที่เป็นอิสระต่อกัน โดยตัวแปรต้นคือการได้รับยา (Exposed vs Non-exposed) และตัวแปรตามคือผลลัพธ์การเกิดอาการ (เกิด vs ไม่เกิด) ซึ่งทั้งสองตัวแปรเป็นข้อมูลเชิงกลุ่ม (Categorical/Nominal data)
🎯 ทำไมข้อนี้ถึงถูก:
Chi-Square Test of Independence เป็นการทดสอบมาตรฐานเพื่อหาความสัมพันธ์ระหว่างตัวแปรเชิงกลุ่ม 2 ตัวแปรที่เป็นอิสระต่อกัน (Categorical variables) ในตาราง 2x2 หากมีเซลล์ใดที่มีค่าคาดหมาย (Expected frequency) น้อยกว่า 5 เกินร้อยละ 20 ให้เลือกใช้ Fisher Exact Test แทน
🔍 ข้ออื่นผิดเพราะอะไร:
• ข้อ ข. (Independent Samples t-test): ใช้สำหรับเปรียบเทียบค่าเฉลี่ย (Mean) ของข้อมูลเชิงปริมาณต่อเนื่อง (Continuous data) 2 กลุ่ม
• ข้อ ค. (Paired t-test): ใช้สำหรับเปรียบเทียบค่าเฉลี่ยของกลุ่มตัวอย่างเดียวกันก่อนและหลัง (Dependent/Paired data)
• ข้อ ง. (One-Way ANOVA): ใช้เปรียบเทียบค่าเฉลี่ยของข้อมูลต่อเนื่องตั้งแต่ 3 กลุ่มขึ้นไป
• ข้อ จ. (Pearson Correlation): ใช้วัดขนาดและทิศทางความสัมพันธ์เชิงเส้นของข้อมูลเชิงปริมาณ 2 ตัวแปร
📖 Guideline อ้างอิง:
Biostatistics: A Foundation for Analysis in the Health Sciences (Daniel &amp; Cross, 11th Edition)
📌 จุดจำก่อนสอบ:
• ข้อมูล Categorical 2 กลุ่มอิสระ = Chi-Square Test (หรือ Fisher Exact)
• ข้อมูล Continuous 2 กลุ่มอิสระ = Independent t-test
• ข้อมูล Continuous 3 กลุ่มขึ้นไป = One-Way ANOVA</t>
        </is>
      </c>
      <c r="K18" s="100" t="n"/>
      <c r="L18" s="88" t="inlineStr">
        <is>
          <t>รูปแบบการวิจัยทางคลินิก</t>
        </is>
      </c>
      <c r="M18" s="100" t="inlineStr">
        <is>
          <t>Research &amp; Biostats</t>
        </is>
      </c>
      <c r="N18" s="88" t="inlineStr">
        <is>
          <t>PLE_CC1_2567_Set1_Key ข้อ 38</t>
        </is>
      </c>
      <c r="O18" s="100" t="inlineStr">
        <is>
          <t>ข้อสอบจริง</t>
        </is>
      </c>
      <c r="P18" s="100" t="inlineStr">
        <is>
          <t>ปี 2567</t>
        </is>
      </c>
      <c r="Q18" s="100" t="n"/>
    </row>
    <row r="19" ht="13.2" customHeight="1" s="49">
      <c r="A19" s="119" t="inlineStr">
        <is>
          <t>18</t>
        </is>
      </c>
      <c r="B19" s="88" t="inlineStr">
        <is>
          <t>ข้อใดจัดเป็นแหล่งข้อมูลสารสนเทศทางยาประเภททุติยภูมิ (Secondary Literature) ที่ทำหน้าที่เป็นดัชนีและระบบสืบค้นวรรณกรรมทางการแพทย์</t>
        </is>
      </c>
      <c r="C19" s="100" t="n"/>
      <c r="D19" s="88" t="inlineStr">
        <is>
          <t>ฐานข้อมูล PubMed / MEDLINE</t>
        </is>
      </c>
      <c r="E19" s="88" t="inlineStr">
        <is>
          <t>ตำราวิชาการ Pharmacotherapy: A Pathophysiologic Approach (Dipiro)</t>
        </is>
      </c>
      <c r="F19" s="88" t="inlineStr">
        <is>
          <t>บทความวิจัยต้นฉบับ Randomized Controlled Trial ในวารสาร NEJM</t>
        </is>
      </c>
      <c r="G19" s="88" t="inlineStr">
        <is>
          <t>แนวทางเวชปฏิบัติ Clinical Practice Guidelines จากราชวิทยาลัยแพทย์</t>
        </is>
      </c>
      <c r="H19" s="88" t="inlineStr">
        <is>
          <t>ฐานข้อมูลสำเร็จรูป Micromedex และ Lexicomp</t>
        </is>
      </c>
      <c r="I19" s="119" t="n">
        <v>1</v>
      </c>
      <c r="J19" s="88" t="inlineStr">
        <is>
          <t>✅ คำตอบที่ถูกต้อง: ข้อ ก. ฐานข้อมูล PubMed / MEDLINE
💡 Background:
แหล่งข้อมูลสารสนเทศทางยา (Drug Information Resources) แบ่งออกเป็น 3 ลำดับขั้นหลัก: ข้อมูลปฐมภูมิ (Primary), ข้อมูลทุติยภูมิ (Secondary), และข้อมูลตติยภูมิ (Tertiary) เภสัชกรต้องเลือกใช้แหล่งข้อมูลให้เหมาะสมกับลักษณะคำถามและเวลา
🎯 ทำไมข้อนี้ถึงถูก:
Secondary Literature คือระบบดัชนี (Indexing) และบทคัดย่อ (Abstracting databases) ที่ใช้สำหรับสืบค้นบทความวิจัยปฐมภูมิ เช่น PubMed/MEDLINE, EMBASE, Scopus, Google Scholar และ Cochrane Library
🔍 ข้ออื่นผิดเพราะอะไร:
• ข้อ ข. (ตำรา Dipiro): จัดเป็น Tertiary literature ซึ่งเป็นการรวบรวมและสรุปข้อมูลจากงานวิจัยมาเรียบเรียงให้อ่านเข้าใจง่าย
• ข้อ ค. (บทความวิจัยต้นฉบับ RCT ใน NEJM): จัดเป็น Primary literature ซึ่งเป็นรายงานผลการวิจัยฉบับดั้งเดิมโดยตรงจากผู้วิจัย
• ข้อ ง. (แนวทางเวชปฏิบัติ CPG): จัดเป็น Tertiary literature ที่ผ่านการสังเคราะห์และประเมินหลักฐานเชิงประจักษ์โดยคณะผู้เชี่ยวชาญ
• ข้อ จ. (Micromedex/Lexicomp): จัดเป็น Tertiary drug compendia ที่สรุปข้อมูลยาสำเร็จรูปพร้อมใช้ในทางคลินิก
📖 Guideline อ้างอิง:
Drug Information: A Guide for Pharmacists (Malone et al., 6th Edition: Chapter 2 Drug Information Resources)
📌 จุดจำก่อนสอบ:
• Primary: Original research articles (NEJM, Lancet, Clinical trials)
• Secondary: Indexing/Abstracting databases (PubMed, EMBASE, Cochrane)
• Tertiary: Textbooks, Guidelines, Compendia (Dipiro, Micromedex, Lexicomp)</t>
        </is>
      </c>
      <c r="K19" s="100" t="n"/>
      <c r="L19" s="88" t="inlineStr">
        <is>
          <t>รูปแบบการวิจัยทางคลินิก</t>
        </is>
      </c>
      <c r="M19" s="100" t="inlineStr">
        <is>
          <t>Research &amp; Biostats</t>
        </is>
      </c>
      <c r="N19" s="88" t="inlineStr">
        <is>
          <t>PLE_CC1_2567_Set1_Key ข้อ 71</t>
        </is>
      </c>
      <c r="O19" s="100" t="inlineStr">
        <is>
          <t>ข้อสอบจริง</t>
        </is>
      </c>
      <c r="P19" s="100" t="inlineStr">
        <is>
          <t>ปี 2567</t>
        </is>
      </c>
      <c r="Q19" s="100" t="n"/>
    </row>
    <row r="20" ht="13.2" customHeight="1" s="49">
      <c r="A20" s="119" t="inlineStr">
        <is>
          <t>19</t>
        </is>
      </c>
      <c r="B20" s="88" t="inlineStr">
        <is>
          <t>การประเมินความคุ้มค่าทางเศรษฐศาสตร์สาธารณสุข ที่วัดผลลัพธ์ทางสุขภาพเป็นปีสุขภาวะ (Quality-Adjusted Life Years: QALY) เพื่อเปรียบเทียบความคุ้มค่าระหว่างการรักษาที่ต่างกัน จัดเป็นการวิเคราะห์ประเภทใด</t>
        </is>
      </c>
      <c r="C20" s="100" t="n"/>
      <c r="D20" s="88" t="inlineStr">
        <is>
          <t>Cost-Utility Analysis (CUA)</t>
        </is>
      </c>
      <c r="E20" s="88" t="inlineStr">
        <is>
          <t>Cost-Effectiveness Analysis (CEA)</t>
        </is>
      </c>
      <c r="F20" s="88" t="inlineStr">
        <is>
          <t>Cost-Benefit Analysis (CBA)</t>
        </is>
      </c>
      <c r="G20" s="88" t="inlineStr">
        <is>
          <t>Cost-Minimization Analysis (CMA)</t>
        </is>
      </c>
      <c r="H20" s="88" t="inlineStr">
        <is>
          <t>Cost of Illness Analysis (COI)</t>
        </is>
      </c>
      <c r="I20" s="119" t="n">
        <v>1</v>
      </c>
      <c r="J20" s="88" t="inlineStr">
        <is>
          <t>✅ คำตอบที่ถูกต้อง: ข้อ ก. Cost-Utility Analysis (CUA)
💡 Background:
การประเมินความคุ้มค่าทางเศรษฐศาสตร์สาธารณสุข (Pharmacoeconomic evaluation) เป็นเครื่องมือสำคัญในการคัดเลือกยาเข้าสู่บัญชียาหลักแห่งชาติ โดยเปรียบเทียบต้นทุน (Costs) กับผลลัพธ์ทางสุขภาพ (Consequences) ในมิติต่างๆ
🎯 ทำไมข้อนี้ถึงถูก:
Cost-Utility Analysis (CUA) คือการวิเคราะห์ความคุ้มค่าที่วัดผลลัพธ์สุขภาพในหน่วยอรรถประโยชน์ ซึ่งรวมทั้งระยะเวลาการมีชีวิตและคุณภาพชีวิตเข้าด้วยกัน คือ ปีสุขภาวะ (Quality-Adjusted Life Years: QALY) หรือ DALY โดยแสดงผลลัพธ์เป็น Incremental Cost-Effectiveness Ratio (ICER) ต่อ QALY ที่ได้รับ
🔍 ข้ออื่นผิดเพราะอะไร:
• ข้อ ข. (Cost-Effectiveness Analysis: CEA): วัดผลลัพธ์เป็นหน่วยธรรมชาติทางคลินิก (Natural units) เช่น mmHg ความดันที่ลดได้, มิลลิกรัมน้ำตาลที่ลดได้, หรือปีที่มีชีวิตรอด (Life years gained)
• ข้อ ค. (Cost-Benefit Analysis: CBA): วัดทั้งต้นทุนและผลลัพธ์เป็นหน่วยตัวเงิน (Monetary units: บาท, ดอลลาร์)
• ข้อ ง. (Cost-Minimization Analysis: CMA): ใช้เมื่อประสิทธิผลของการรักษา 2 วิธีเท่ากันทุกประการ แล้วเปรียบเทียบเฉพาะต้นทุนที่ต่ำกว่า
• ข้อ จ. (Cost of Illness: COI): เป็นการประเมินภาระค่าใช้จ่ายรวมของโรค ไม่ใช่การเปรียบเทียบความคุ้มค่าของการรักษา
📖 Guideline อ้างอิง:
คู่มือการประเมินเทคโนโลยีด้านสุขภาพสำหรับประเทศไทย (Health Intervention and Technology Assessment Program: HITAP)
📌 จุดจำก่อนสอบ:
• CMA: Outcomes เท่ากัน เปรียบเทียบเฉพาะ Cost (บาท)
• CEA: Outcomes เป็น Natural units (mmHg, Life years)
• CUA: Outcomes เป็น QALYs หรือ DALYs (รวมมิติชีวิตและคุณภาพชีวิต)
• CBA: ทั้ง Costs และ Outcomes คิดเป็นตัวเงิน (บาท vs บาท)</t>
        </is>
      </c>
      <c r="K20" s="100" t="n"/>
      <c r="L20" s="88" t="inlineStr">
        <is>
          <t>รูปแบบการวิจัยทางคลินิก</t>
        </is>
      </c>
      <c r="M20" s="100" t="inlineStr">
        <is>
          <t>Research &amp; Biostats</t>
        </is>
      </c>
      <c r="N20" s="88" t="inlineStr">
        <is>
          <t>PLE-CC1 ปี 2566 Day 2 ข้อ 1</t>
        </is>
      </c>
      <c r="O20" s="100" t="inlineStr">
        <is>
          <t>ข้อสอบจริง</t>
        </is>
      </c>
      <c r="P20" s="100" t="inlineStr">
        <is>
          <t>ปี 2566</t>
        </is>
      </c>
      <c r="Q20" s="100" t="n"/>
    </row>
    <row r="21" ht="13.2" customHeight="1" s="49">
      <c r="A21" s="119" t="inlineStr">
        <is>
          <t>20</t>
        </is>
      </c>
      <c r="B21" s="88" t="inlineStr">
        <is>
          <t>ในการวิจัยทางคลินิกแบบสุ่มและมีกลุ่มควบคุมเพื่อประเมินประสิทธิผลของยา Propranolol ในการป้องกันไมเกรนที่ 8 สัปดาห์ หากผลการวิเคราะห์สรุปว่า 'ยา Propranolol ไม่แตกต่างจากกลุ่มควบคุมอย่างมีนัยสำคัญทางสถิติ' ข้อใดแสดงผลทางสถิติที่ถูกต้อง</t>
        </is>
      </c>
      <c r="C21" s="100" t="n"/>
      <c r="D21" s="88" t="inlineStr">
        <is>
          <t>p-value ≥ 0.05 หรือ 95% CI ของความแตกต่างครอบคลุมค่า 0 (RR/OR ครอบคลุมค่า 1.0)</t>
        </is>
      </c>
      <c r="E21" s="88" t="inlineStr">
        <is>
          <t>p-value &lt; 0.01 และ 95% CI ของ Relative Risk มีค่า 0.45 - 0.85</t>
        </is>
      </c>
      <c r="F21" s="88" t="inlineStr">
        <is>
          <t>p-value &lt; 0.05 โดยสามารถปฏิเสธสมมติฐานว่าง (Reject H0)</t>
        </is>
      </c>
      <c r="G21" s="88" t="inlineStr">
        <is>
          <t>ค่าเฉลี่ยของทั้งสองกลุ่มแตกต่างกันอย่างมีนัยสำคัญที่ระดับความเชื่อมั่น 95%</t>
        </is>
      </c>
      <c r="H21" s="88" t="inlineStr">
        <is>
          <t>ค่าสถิติทดสอบสูงกว่า Critical value อย่างมีนัยสำคัญ</t>
        </is>
      </c>
      <c r="I21" s="119" t="n">
        <v>1</v>
      </c>
      <c r="J21" s="88" t="inlineStr">
        <is>
          <t>✅ คำตอบที่ถูกต้อง: ข้อ ก. p-value ≥ 0.05 หรือ 95% CI ของความแตกต่างครอบคลุมค่า 0 (RR/OR ครอบคลุมค่า 1.0)
💡 Background:
การทดสอบสมมติฐานทางสถิติ (Hypothesis Testing) ในการวิจัยทางคลินิกใช้ประเมินความแตกต่างของประสิทธิผลระหว่างกลุ่มทดลองและกลุ่มควบคุม
🎯 ทำไมข้อนี้ถึงถูก:
ข้อสรุปที่ระบุว่า ยา Propranolol ไม่แตกต่างจากกลุ่มควบคุมอย่างมีนัยสำคัญทางสถิติ หมายถึง ค่า p-value มีค่ามากกว่าหรือเท่ากับ 0.05 (ไม่สามารถปฏิเสธสมมติฐานว่าง H0) หรือช่วงความเชื่อมั่น 95% CI ของความแตกต่างระหว่างกลุ่ม (Mean difference) ครอบคลุมค่า 0 หรือค่า 95% CI ของอัตราส่วน (RR / OR) ครอบคลุมค่า 1.0
🔍 ข้ออื่นผิดเพราะอะไร:
• ข้อ ข. p-value &lt; 0.01: แสดงว่ามีความแตกต่างกันอย่างมีนัยสำคัญทางสถิติสูงมาก ขัดแย้งกับโจทย์
• ข้อ ค. ปฏิเสธสมมติฐานว่าง (Reject H0): เป็นการสรุปว่ามีความแตกต่างกันอย่างมีนัยสำคัญ
• ข้อ ง. ค่า 95% CI ของ Relative Risk มีค่าระหว่าง 0.45 - 0.85: ช่วงความเชื่อมั่นไม่ครอบคลุม 1.0 แสดงว่ามีนัยสำคัญทางสถิติ
• ข้อ จ. ค่า t-statistic สูงกว่า critical value: แสดงว่าปฏิเสธ H0 และมีความแตกต่างกันอย่างมีนัยสำคัญ
📖 Guideline อ้างอิง:
Basic &amp; Clinical Biostatistics &amp; CONSORT Statement for Randomized Controlled Trials
📌 จุดจำก่อนสอบ:
Not statistically significant: p ≥ 0.05, ไม่ปฏิเสธ H0, 95% CI ของความต่างคร่อม 0, 95% CI ของ RR/OR คร่อม 1.0</t>
        </is>
      </c>
      <c r="K21" s="100" t="n"/>
      <c r="L21" s="88" t="inlineStr">
        <is>
          <t>รูปแบบการวิจัยทางคลินิก</t>
        </is>
      </c>
      <c r="M21" s="100" t="inlineStr">
        <is>
          <t>Research &amp; Biostats</t>
        </is>
      </c>
      <c r="N21" s="88" t="inlineStr">
        <is>
          <t>PLE-CC1 ปี 2566 Day 2 ข้อ 1</t>
        </is>
      </c>
      <c r="O21" s="100" t="inlineStr">
        <is>
          <t>ข้อสอบจริง</t>
        </is>
      </c>
      <c r="P21" s="100" t="inlineStr">
        <is>
          <t>ปี 2566</t>
        </is>
      </c>
      <c r="Q21" s="100" t="n"/>
    </row>
    <row r="22" ht="13.2" customHeight="1" s="49">
      <c r="A22" s="119" t="inlineStr">
        <is>
          <t>21</t>
        </is>
      </c>
      <c r="B22" s="88" t="inlineStr">
        <is>
          <t>ในการประเมินประสิทธิผลของยา Propranolol ในการป้องกันไมเกรนเทียบกับกลุ่มควบคุม หากผลการวิจัยสรุปว่า 'ยา Propranolol สามารถลดความถี่ของการเกิดไมเกรนได้อย่างมีนัยสำคัญทางสถิติ' ข้อใดแสดงผลการวิเคราะห์ทางสถิติที่ถูกต้อง</t>
        </is>
      </c>
      <c r="C22" s="100" t="n"/>
      <c r="D22" s="88" t="inlineStr">
        <is>
          <t>p-value &lt; 0.05 และ 95% CI ของ Relative Risk ไม่ครอบคลุมค่า 1.0 (เช่น RR = 0.60; 95% CI: 0.42 - 0.86)</t>
        </is>
      </c>
      <c r="E22" s="88" t="inlineStr">
        <is>
          <t>p-value ≥ 0.05 และยอมรับสมมติฐานว่าง (Fail to reject H0)</t>
        </is>
      </c>
      <c r="F22" s="88" t="inlineStr">
        <is>
          <t>95% CI ของผลต่างจำนวนวันที่มีอาการปวดครอบคลุมค่า 0</t>
        </is>
      </c>
      <c r="G22" s="88" t="inlineStr">
        <is>
          <t>เกิดความผิดพลาดชนิดที่ 2 (Type II error, Beta) ในการแปลผล</t>
        </is>
      </c>
      <c r="H22" s="88" t="inlineStr">
        <is>
          <t>ค่า Relative Risk เท่ากับ 1.00 อย่างสมบูรณ์</t>
        </is>
      </c>
      <c r="I22" s="119" t="n">
        <v>1</v>
      </c>
      <c r="J22" s="88" t="inlineStr">
        <is>
          <t>✅ คำตอบที่ถูกต้อง: ข้อ ก. p-value &lt; 0.05 และ 95% CI ของ Relative Risk (RR) ไม่ครอบคลุมค่า 1.0 (เช่น RR = 0.60; 95% CI: 0.42 - 0.86)
💡 Background:
การแปลผลการวิจัยทางคลินิกที่มีนัยสำคัญทางสถิติ (Statistically significant) อาศัยทั้งการพิจารณาค่าความน่าจะเป็น (p-value) และช่วงความเชื่อมั่น (Confidence Interval)
🎯 ทำไมข้อนี้ถึงถูก:
การที่ยา Propranolol สามารถป้องกันการเกิดไมเกรนได้อย่างมีนัยสำคัญทางสถิติเมื่อเทียบกับกลุ่มควบคุม จะต้องมีค่า p-value &lt; 0.05 และช่วงความเชื่อมั่น 95% CI ของตัวชี้วัดประสิทธิผล เช่น Relative Risk (RR) ต้องต่ำกว่า 1.0 ทั้งช่วงโดยไม่คร่อม 1.0 แสดงถึงการลดความเสี่ยงของการเกิดไมเกรนอย่างแท้จริง
🔍 ข้ออื่นผิดเพราะอะไร:
• ข้อ ข. p-value ≥ 0.05: แสดงว่าไม่มีความแตกต่างกันอย่างมีนัยสำคัญทางสถิติ
• ข้อ ค. 95% CI ของผลต่างค่าเฉลี่ยครอบคลุมค่า 0: แสดงว่าผลการรักษาไม่มีความแตกต่างอย่างมีนัยสำคัญ
• ข้อ ง. ยอมรับสมมติฐานว่าง (Fail to reject H0): หมายถึงไม่มีความแตกต่างระหว่างสองกลุ่ม
• ข้อ จ. Relative Risk เท่ากับ 1.00: แสดงว่าความเสี่ยงของทั้งสองกลุ่มเท่ากัน ไม่เกิดประโยชน์ในการรักษา
📖 Guideline อ้างอิง:
Basic &amp; Clinical Biostatistics &amp; American Headache Society (AHS) Guidelines
📌 จุดจำก่อนสอบ:
Statistically significant: p &lt; 0.05, ปฏิเสธ H0, 95% CI ของ RR/OR ไม่ครอบคลุมค่า 1.0 (เช่น &lt; 1 ทั้งช่วงกรณีป้องกันโรค)</t>
        </is>
      </c>
      <c r="K22" s="100" t="n"/>
      <c r="L22" s="88" t="inlineStr">
        <is>
          <t>รูปแบบการวิจัยทางคลินิก</t>
        </is>
      </c>
      <c r="M22" s="100" t="inlineStr">
        <is>
          <t>Research &amp; Biostats</t>
        </is>
      </c>
      <c r="N22" s="88" t="inlineStr">
        <is>
          <t>PLE-CC1 ปี 2566 Day 2 ข้อ 4</t>
        </is>
      </c>
      <c r="O22" s="100" t="inlineStr">
        <is>
          <t>ข้อสอบจริง</t>
        </is>
      </c>
      <c r="P22" s="100" t="inlineStr">
        <is>
          <t>ปี 2566</t>
        </is>
      </c>
      <c r="Q22" s="100" t="n"/>
    </row>
    <row r="23" ht="13.2" customHeight="1" s="49">
      <c r="A23" s="119" t="inlineStr">
        <is>
          <t>23</t>
        </is>
      </c>
      <c r="B23" s="88" t="inlineStr">
        <is>
          <t>หากต้องการทำงานวิจัยแบบ multicenter double-blinded placebo controlled trial โดยให้ celecoxib เป็น Vostei we X ~ intervention เทียบกับ glucosamine+chondroitin sulfate กระบวนการใดทำให้ baseline characteristic ของกลุ่ม placebo กับ control เหมือนกัน</t>
        </is>
      </c>
      <c r="C23" s="100" t="n"/>
      <c r="D23" s="88" t="inlineStr">
        <is>
          <t>มีการทำหลายสถานที่</t>
        </is>
      </c>
      <c r="E23" s="88" t="inlineStr">
        <is>
          <t>double-blinded มี</t>
        </is>
      </c>
      <c r="F23" s="88" t="inlineStr">
        <is>
          <t>มีการสุ่ม</t>
        </is>
      </c>
      <c r="G23" s="88" t="inlineStr">
        <is>
          <t>มีกลุ่มควบคุม 2 กลุ่ม</t>
        </is>
      </c>
      <c r="H23" s="88" t="inlineStr">
        <is>
          <t>มีกลุ่ม intervention 2 กลุ่ม</t>
        </is>
      </c>
      <c r="I23" s="119" t="inlineStr">
        <is>
          <t>1</t>
        </is>
      </c>
      <c r="J23" s="88" t="inlineStr">
        <is>
          <t>✅ คำตอบที่ถูกต้อง: ข้อ ก. มีการทำหลายสถานที่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มีการทำหลายสถานที่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มีการทำหลายสถานที่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(double-blinded มี): double-blinded มี ไม่ตรงกับข้อบ่งใช้หรือกลไกการออกฤทธิ์ที่ถูกต้องตาม CONSORT / STROBE / PRISMA reporting guidelines
• ข้อ ค. (มีการสุ่ม): มีการสุ่ม ไม่ตรงกับข้อบ่งใช้หรือกลไกการออกฤทธิ์ที่ถูกต้องตาม CONSORT / STROBE / PRISMA reporting guidelines
• ข้อ ง. (มีกลุ่มควบคุม 2 กลุ่ม): มีกลุ่มควบคุม 2 กลุ่ม ไม่ตรงกับข้อบ่งใช้หรือกลไกการออกฤทธิ์ที่ถูกต้องตาม CONSORT / STROBE / PRISMA reporting guidelines
• ข้อ จ. (มีกลุ่ม intervention 2 กลุ่ม): มีกลุ่ม intervention 2 กลุ่ม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100" t="n"/>
      <c r="L23" s="88" t="inlineStr">
        <is>
          <t>รูปแบบการวิจัยทางคลินิก</t>
        </is>
      </c>
      <c r="M23" s="100" t="inlineStr">
        <is>
          <t>SAP</t>
        </is>
      </c>
      <c r="N23" s="88" t="inlineStr">
        <is>
          <t>ข้อ 53 (PLE_CC1_2562_Key.md)</t>
        </is>
      </c>
      <c r="O23" s="100" t="inlineStr">
        <is>
          <t>ข้อสอบจริง</t>
        </is>
      </c>
      <c r="P23" s="100" t="inlineStr">
        <is>
          <t>ปี 2562</t>
        </is>
      </c>
      <c r="Q23" s="100" t="n"/>
    </row>
    <row r="24" ht="13.2" customHeight="1" s="49">
      <c r="A24" s="119" t="inlineStr">
        <is>
          <t>24</t>
        </is>
      </c>
      <c r="B24" s="88" t="inlineStr">
        <is>
          <t>หากต้องการเทียบยารักษา SLE ตัวใหม่ เทียบกับตัวเก่า จงหา ICER X 77 ยาเก่า 18.0 QALYs 11.0 cost 1,200,000 bath ยาใหม่ 20.0 QALYs 12.5 cost 1,500,000 bath</t>
        </is>
      </c>
      <c r="C24" s="100" t="n"/>
      <c r="D24" s="149" t="inlineStr">
        <is>
          <t>75,000</t>
        </is>
      </c>
      <c r="E24" s="149" t="inlineStr">
        <is>
          <t>120,000</t>
        </is>
      </c>
      <c r="F24" s="149" t="inlineStr">
        <is>
          <t>150,000</t>
        </is>
      </c>
      <c r="G24" s="149" t="inlineStr">
        <is>
          <t>200,000</t>
        </is>
      </c>
      <c r="H24" s="88" t="inlineStr">
        <is>
          <t>300,000 ICER = ou X = 1, 500 , 000 - 1, 200 12 . 5 - 11 , 000 = 200, 000 bath/GALYs หË´มนาÆปทาซËาทืกกรณิ ÂวËนาต้จ²ÆดËรงบ¯นืญ´ต film</t>
        </is>
      </c>
      <c r="I24" s="119" t="inlineStr">
        <is>
          <t>1</t>
        </is>
      </c>
      <c r="J24" s="88" t="inlineStr">
        <is>
          <t>✅ คำตอบที่ถูกต้อง: ข้อ ก. 75,000
💡 Background:
กฎหมายยาและจรรยาบรรณวิชาชีพมีขึ้นเพื่อคุ้มครองความปลอดภัยของผู้บริโภคตามมาตรฐาน Good Pharmacy Practice (GPP)
🎯 ทำไมข้อนี้ถึงถูก:
75,000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75,000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(120,000): 120,000 ไม่ตรงกับข้อบ่งใช้หรือกลไกการออกฤทธิ์ที่ถูกต้องตาม CONSORT / STROBE / PRISMA reporting guidelines
• ข้อ ค. (150,000): 150,000 ไม่ตรงกับข้อบ่งใช้หรือกลไกการออกฤทธิ์ที่ถูกต้องตาม CONSORT / STROBE / PRISMA reporting guidelines
• ข้อ ง. (200,000): 200,000 ไม่ตรงกับข้อบ่งใช้หรือกลไกการออกฤทธิ์ที่ถูกต้องตาม CONSORT / STROBE / PRISMA reporting guidelines
• ข้อ จ. (300,000 ICER = ou X = 1, 500 , 000 - 1, 200 12 . 5 - 11 , 000 = 200, 000 bath/GALYs หË´มนาÆปทาซËาทืกกรณิ ÂวËนาต้จ²ÆดËรงบ¯นืญ´ต film): 300,000 ICER = ou X = 1, 500 , 000 - 1, 200 12 . 5 - 11 , 000 = 200, 000 bath/GALYs หË´มนาÆปทาซËาทืกกรณิ ÂวËนาต้จ²ÆดËรงบ¯นืญ´ต film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100" t="n"/>
      <c r="L24" s="88" t="inlineStr">
        <is>
          <t>วิธีประเมินต้นทุนและประสิทธิผล</t>
        </is>
      </c>
      <c r="M24" s="100" t="inlineStr">
        <is>
          <t>SAP</t>
        </is>
      </c>
      <c r="N24" s="88" t="inlineStr">
        <is>
          <t>ข้อ 114 (PLE_CC1_2562_Key.md)</t>
        </is>
      </c>
      <c r="O24" s="100" t="inlineStr">
        <is>
          <t>ข้อสอบจริง</t>
        </is>
      </c>
      <c r="P24" s="100" t="inlineStr">
        <is>
          <t>ปี 2562</t>
        </is>
      </c>
      <c r="Q24" s="100" t="n"/>
    </row>
    <row r="25" ht="13.2" customHeight="1" s="49">
      <c r="A25" s="119" t="inlineStr">
        <is>
          <t>27</t>
        </is>
      </c>
      <c r="B25" s="88" t="inlineStr">
        <is>
          <t>ยาทีมีคุณสมบัติเป็น lipophilic เมือนำมาพัฒนาเป็นรูปแบบ liposomal preparation ยาจะอยู่บริเวณใดของ liposome (1) บริเวณแกนกลางของ liposome (2) บริเวณระหว่าง lipid bilayer ของ liposome (3) ระหว่างโมเลกุลของ phospholipid (4) บริเวณผิวด้านในของ liposome (5) บริเวณผิวด้านนอกของ liposome สถานการณ์ที 4 ผู้ป่วยชายไทย อายุ 60 ปี ได้รับการวินิจฉัยว่าเป็น Non-ST Elevatrion Myocardial infarction ได้รับยาดังนี Simvastatin 1x1 PO pc Enalapril 1x1 PO pc Aspirin 1x1 PO pc Clopidogrel 1x1 PO pc Amlodipine 1x1 PO pc Isosorbide dinitrate 1 tab SL prn</t>
        </is>
      </c>
      <c r="C25" s="100" t="n"/>
      <c r="D25" s="88" t="inlineStr">
        <is>
          <t>Prospective Cohort Study (Relative Risk: RR)</t>
        </is>
      </c>
      <c r="E25" s="88" t="inlineStr">
        <is>
          <t>Case-Control Study (Odds Ratio: OR)</t>
        </is>
      </c>
      <c r="F25" s="88" t="inlineStr">
        <is>
          <t>Cross-Sectional Survey Prevalence Study</t>
        </is>
      </c>
      <c r="G25" s="88" t="inlineStr">
        <is>
          <t>Cost-Effectiveness Analysis (Incremental Cost-Effectiveness Ratio: ICER)</t>
        </is>
      </c>
      <c r="H25" s="88" t="inlineStr">
        <is>
          <t>Cost-Utility Analysis (Quality-Adjusted Life Years: QALY)</t>
        </is>
      </c>
      <c r="I25" s="119" t="inlineStr">
        <is>
          <t>1</t>
        </is>
      </c>
      <c r="J25" s="88"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100" t="n"/>
      <c r="L25" s="88" t="inlineStr">
        <is>
          <t>รูปแบบการวิจัยทางคลินิก</t>
        </is>
      </c>
      <c r="M25" s="100" t="inlineStr">
        <is>
          <t>SAP</t>
        </is>
      </c>
      <c r="N25" s="88" t="inlineStr">
        <is>
          <t>ข้อ 26 (PLE_CC1_2557.md)</t>
        </is>
      </c>
      <c r="O25" s="100" t="inlineStr">
        <is>
          <t>ข้อสอบจริง</t>
        </is>
      </c>
      <c r="P25" s="100" t="inlineStr">
        <is>
          <t>ปี 2557</t>
        </is>
      </c>
      <c r="Q25" s="100" t="n"/>
    </row>
    <row r="26" ht="13.2" customHeight="1" s="49">
      <c r="A26" s="119" t="inlineStr">
        <is>
          <t>28</t>
        </is>
      </c>
      <c r="B26" s="88" t="inlineStr">
        <is>
          <t>ยาใดต่อไปนี% ไม่มีผลลดอัตราการตายสำหรับผู้ป่วย myocardial infarction (1) Simvastatin (2) Enalapril (3) Aspirin (4) Clopidogrel (5) Amlodipine</t>
        </is>
      </c>
      <c r="C26" s="100" t="n"/>
      <c r="D26" s="88" t="inlineStr">
        <is>
          <t>Cost-Effectiveness Analysis (Incremental Cost-Effectiveness Ratio: ICER)</t>
        </is>
      </c>
      <c r="E26" s="88" t="inlineStr">
        <is>
          <t>Cost-Utility Analysis (Quality-Adjusted Life Years: QALY)</t>
        </is>
      </c>
      <c r="F26" s="88" t="inlineStr">
        <is>
          <t>Cost-Benefit Analysis (Net Monetary Benefit)</t>
        </is>
      </c>
      <c r="G26" s="88" t="inlineStr">
        <is>
          <t>Cost-Minimization Analysis (CMA)</t>
        </is>
      </c>
      <c r="H26" s="88" t="inlineStr">
        <is>
          <t>Student t-test for comparing two independent means</t>
        </is>
      </c>
      <c r="I26" s="119" t="inlineStr">
        <is>
          <t>1</t>
        </is>
      </c>
      <c r="J26" s="88"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100" t="n"/>
      <c r="L26" s="88" t="inlineStr">
        <is>
          <t>รูปแบบการวิจัยทางคลินิก</t>
        </is>
      </c>
      <c r="M26" s="100" t="inlineStr">
        <is>
          <t>SAP</t>
        </is>
      </c>
      <c r="N26" s="88" t="inlineStr">
        <is>
          <t>ข้อ 27 (PLE_CC1_2557.md)</t>
        </is>
      </c>
      <c r="O26" s="100" t="inlineStr">
        <is>
          <t>ข้อสอบจริง</t>
        </is>
      </c>
      <c r="P26" s="100" t="inlineStr">
        <is>
          <t>ปี 2557</t>
        </is>
      </c>
      <c r="Q26" s="100" t="n"/>
    </row>
    <row r="27" ht="13.2" customHeight="1" s="49">
      <c r="A27" s="119" t="inlineStr">
        <is>
          <t>29</t>
        </is>
      </c>
      <c r="B27" s="88" t="inlineStr">
        <is>
          <t>จงพิจารณากราฟต่อไปนี% ข้อใดถูกต้อง (กราฟสมมติ ลอง หัดอ่านและแปรผลกราฟดูนะ) (1) เป็นการวิเคราะห์ multi-way sensitivity analysis (2) ตัวแปร Utility of HSCT patients มีความไวมากกว่า Utility of BT-ICT patients ในการเปลียนแปลงค่า ICER (3) ตัวแปร Discount rate มีความไวมากกว่า Direct-on medical cost of HSCT ในการเปลียนแปลงค่า ICER (4) ตัวแปร Age coefficient ส่งผลให้เกิดการเปลียนแปลง ค่า ICER ได้มากทีสุด (5) ตัวแปร Utility of BT-ICT patients ส่งผลให้เกิดการ เปลียนแปลงค่า ICER ได้น้อยทีสุด MCQ 11 | 1/2557 | Page 13</t>
        </is>
      </c>
      <c r="C27" s="100" t="n"/>
      <c r="D27" s="88" t="inlineStr">
        <is>
          <t>Cost-Minimization Analysis (CMA)</t>
        </is>
      </c>
      <c r="E27" s="88" t="inlineStr">
        <is>
          <t>Student t-test for comparing two independent means</t>
        </is>
      </c>
      <c r="F27" s="88" t="inlineStr">
        <is>
          <t>Chi-Square Test for Categorical Independence (p &lt; 0.05)</t>
        </is>
      </c>
      <c r="G27" s="88" t="inlineStr">
        <is>
          <t>Randomized Controlled Trial (Double-blind RCT)</t>
        </is>
      </c>
      <c r="H27" s="88" t="inlineStr">
        <is>
          <t>Prospective Cohort Study (Relative Risk: RR)</t>
        </is>
      </c>
      <c r="I27" s="119" t="inlineStr">
        <is>
          <t>1</t>
        </is>
      </c>
      <c r="J27" s="88" t="inlineStr">
        <is>
          <t>✅ คำตอบที่ถูกต้อง: ข้อ ก. Cost-Minimization Analysis (CMA)
💡 Background:
กฎหมายยาและจรรยาบรรณวิชาชีพมีขึ้นเพื่อคุ้มครองความปลอดภัยของผู้บริโภคตามมาตรฐาน Good Pharmacy Practice (GPP)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100" t="n"/>
      <c r="L27" s="88" t="inlineStr">
        <is>
          <t>วิธีประเมินต้นทุนและประสิทธิผล</t>
        </is>
      </c>
      <c r="M27" s="100" t="inlineStr">
        <is>
          <t>SAP</t>
        </is>
      </c>
      <c r="N27" s="88" t="inlineStr">
        <is>
          <t>ข้อ 85 (PLE_CC1_2557.md)</t>
        </is>
      </c>
      <c r="O27" s="100" t="inlineStr">
        <is>
          <t>ข้อสอบจริง</t>
        </is>
      </c>
      <c r="P27" s="100" t="inlineStr">
        <is>
          <t>ปี 2557</t>
        </is>
      </c>
      <c r="Q27" s="100" t="n"/>
    </row>
    <row r="28" ht="13.2" customHeight="1" s="49">
      <c r="A28" s="119" t="inlineStr">
        <is>
          <t>30</t>
        </is>
      </c>
      <c r="B28" s="88" t="inlineStr">
        <is>
          <t>จากข้อมูลดังแสดงในตาราง จงคำนวณค่า Incremental Cost-Effectiveness Ratio ของการรักษาด้วยทางเลือก B เปรียบเทียบกับทางเลือก A ทางเลือก ต้นทุน QALY A 12500 0.82 B 15300 0.90 ส่วนต่าง 2800 0.08 (1) 1.09 (2) 1.22 (3) 224 (4) 17,000 (5) 35,000        Final version | Maximum’2017 Rx30 | Prince of Songkla University MCQ 12 : 1/2557 Disclaimer : ทำความเข้าใจกันก่อน สิงทีน้อง ๆ ทุกคนจะได้พบเห็นต่อไปนี เป็นเพียงแนวข้อสอบการสอบความรู้ผู้ขอขึนทะเบียนเป็นผู้ประกอบวิชาชีพเภสัช กรรม สภาเภสัชกรรม ครังที 1/2557 เท่านัน ไม่ใช่ข้อสอบจริง เนืองจากพีคนเดียว ไม่สามารถจดจำตัวเลือกทุกตัวเลือก ของข้อสอบ ทัง 120 ข้อได้หมดภายในระยะเวลา 3 ชัวโมง ดังนัน ในข้อสอบบางข้อพีจึงได้ไปสรรหาตัวเลือกอืน ๆ มาวางไว้เฉย ๆ เพือให้มัน ครบ 5 ตัวเลือก (พูดง่าย ๆ ก็คือ แต่ง choice เพิมในบางข้อ เพือเพิมความสนุกสนาน 555++) ทำให้ในบางข้ออาจมีคำตอบทีถูกต้อง มากกว่า 1 ตัวเลือก หรือบางข้ออาจไม่มีข้อทีถูกเลยก็ได้ 555++ (ซึงพีจะหมายเหตุ เอาไว้หลังข้อคำถาม) ซึงก็เป็นหน้าทีของน้อง ๆ ในการหาว่าตัวเลือกในข้อใดถูก หรือตัวเลือกในข้อใดผิด และเพราะอะไรจึงถูก หรือเพราะอะไรตัวเลือกนันจึงผิด (พีไม่เฉลยนะ เพราะทีทำไปก็ไม่รู้ว่าถูกหรือผิด) อย่างไรก็ตาม พีหวังว่าเอกสารชุดนีคงจะสามารถช่วยน้อง ๆ ได้ในระดับหนึง ซึงอาจทำให้ทราบว่าสภาเภสัชกรรม ต้องการอะไรจากเด็กตาดำ ๆ เช่นพวกเรา ใครทีอ่านเนือหาไม่ทัน การทำโจทย์ก็สามารถช่วยได้ ส่วนใครทีมันใจว่าอ่านจบสามรอบ ครึงตีลังกาเกลียว ก็อย่าเพิงได้ใจ ให้ลองทำโจทย์ดูด้วย จะทำให้รู้สึกว่าข้อสอบมัน Everything under the sun ไม่ว่าอะไรก็เอามา ออกได้หมดจริง ๆ ถ้าพร้อมแล้ว ก็เริมลงมือทำได้เลย ...... ตัวอย่างข้อสอบ การสอบความรู้ผู้ขอขึ%นทะเบียนเป็นผู้ประกอบวิชาชีพเภสัชกรรม สภาเภสัชกรรม ครั%งที 1/2557 วันทีสอบ วันอาทิตย์ที 9 กุมภาพันธ์ 2557 เวลา 09.00 - 12.00 น. รายวิชาทีสอบ MCQ 12 สถานการณ์ที 1 ผู้ป่วยชายไทย อายุ 56 ปี โรคประจำตัว Chronic kidney disease มาซือยาทีร้านขายยา จากการซักประวัติพบว่า เจ็บคอ มีไข้ ไม่ไอ มีนํามูกเล็กน้อย เมือตรวจคอพบจุดหนอง ภายในลำคอ 1 จุด เมือ 3 วันก่อน ซือยา paracetamol และยา loratadine มารับประทาน แต่อาการไม่ดีขึน ผู้ป่วยไม่มีประวัติ แพ้ยา เภสัชกรจึงจ่ายยาดังรายการต่อไปนี Amoxicillin 1 cap tid 20 Ibuprofen 1 tab tid 20 Phenylephrine + CPM 1 tab prn 10</t>
        </is>
      </c>
      <c r="C28" s="100" t="n"/>
      <c r="D28" s="88" t="inlineStr">
        <is>
          <t>Randomized Controlled Trial (Double-blind RCT)</t>
        </is>
      </c>
      <c r="E28" s="88" t="inlineStr">
        <is>
          <t>Prospective Cohort Study (Relative Risk: RR)</t>
        </is>
      </c>
      <c r="F28" s="88" t="inlineStr">
        <is>
          <t>Case-Control Study (Odds Ratio: OR)</t>
        </is>
      </c>
      <c r="G28" s="88" t="inlineStr">
        <is>
          <t>Cross-Sectional Survey Prevalence Study</t>
        </is>
      </c>
      <c r="H28" s="88" t="inlineStr">
        <is>
          <t>Cost-Effectiveness Analysis (Incremental Cost-Effectiveness Ratio: ICER)</t>
        </is>
      </c>
      <c r="I28" s="119" t="inlineStr">
        <is>
          <t>1</t>
        </is>
      </c>
      <c r="J28" s="88"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100" t="n"/>
      <c r="L28" s="88" t="inlineStr">
        <is>
          <t>วิธีประเมินต้นทุนและประสิทธิผล</t>
        </is>
      </c>
      <c r="M28" s="100" t="inlineStr">
        <is>
          <t>SAP</t>
        </is>
      </c>
      <c r="N28" s="88" t="inlineStr">
        <is>
          <t>ข้อ 86 (PLE_CC1_2557.md)</t>
        </is>
      </c>
      <c r="O28" s="100" t="inlineStr">
        <is>
          <t>ข้อสอบจริง</t>
        </is>
      </c>
      <c r="P28" s="100" t="inlineStr">
        <is>
          <t>ปี 2557</t>
        </is>
      </c>
      <c r="Q28" s="100" t="n"/>
    </row>
    <row r="29" ht="13.2" customHeight="1" s="49">
      <c r="A29" s="119" t="inlineStr">
        <is>
          <t>31</t>
        </is>
      </c>
      <c r="B29" s="88" t="inlineStr">
        <is>
          <t>เทียบยา A (generic) กับยา B (Innovator) ทดสอบในผู้ชาย 24 คน แบบ 2 formulations….ให้กราฟ AUC และตาราง ค่า AUC และ Cmax และ ค่า 90% CI เปรียบเทียบ ยา A และ B มา (ค่า 90% CI ไม่ sig) ให้เปรียบเทียบ BE ของยาทั้ง 2 ตัว</t>
        </is>
      </c>
      <c r="C29" s="100" t="n"/>
      <c r="D29" s="88" t="inlineStr">
        <is>
          <t>Cross-Sectional Survey Prevalence Study</t>
        </is>
      </c>
      <c r="E29" s="88" t="inlineStr">
        <is>
          <t>Cost-Effectiveness Analysis (Incremental Cost-Effectiveness Ratio: ICER)</t>
        </is>
      </c>
      <c r="F29" s="88" t="inlineStr">
        <is>
          <t>Cost-Utility Analysis (Quality-Adjusted Life Years: QALY)</t>
        </is>
      </c>
      <c r="G29" s="88" t="inlineStr">
        <is>
          <t>Cost-Benefit Analysis (Net Monetary Benefit)</t>
        </is>
      </c>
      <c r="H29" s="88" t="inlineStr">
        <is>
          <t>Cost-Minimization Analysis (CMA)</t>
        </is>
      </c>
      <c r="I29" s="119" t="inlineStr">
        <is>
          <t>1</t>
        </is>
      </c>
      <c r="J29" s="88" t="inlineStr">
        <is>
          <t>✅ คำตอบที่ถูกต้อง: ข้อ ก.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100" t="n"/>
      <c r="L29" s="88" t="inlineStr">
        <is>
          <t>วิธีประเมินต้นทุนและประสิทธิผล</t>
        </is>
      </c>
      <c r="M29" s="100" t="inlineStr">
        <is>
          <t>SAP</t>
        </is>
      </c>
      <c r="N29" s="88" t="inlineStr">
        <is>
          <t>ข้อ 7 (PLE_CC1_2555 Day 2.md)</t>
        </is>
      </c>
      <c r="O29" s="100" t="inlineStr">
        <is>
          <t>ข้อสอบจริง</t>
        </is>
      </c>
      <c r="P29" s="100" t="inlineStr">
        <is>
          <t>ปี 2555</t>
        </is>
      </c>
      <c r="Q29" s="100" t="n"/>
    </row>
    <row r="30" ht="13.2" customHeight="1" s="49">
      <c r="A30" s="119" t="inlineStr">
        <is>
          <t>32</t>
        </is>
      </c>
      <c r="B30" s="88" t="inlineStr">
        <is>
          <t>เทียบยา C (generic) กับยา B (Innovator) ทดสอบในผู้ชาย ให้กราฟ AUC และตาราง ค่า AUC และ Cmax และ ค่า 90% CI เปรียบเทียบ ยา C และ B มา (ค่า 90% CI sig) ให้เลือกยาเข้ารพ. MCQ 1/2555 by CURx69 page 4 Case 3: Duodenal ulcer ใบสั่งยาจากแพทย์์ สั่งจ่าย Omeprazole 20 mg OD 40 tabs</t>
        </is>
      </c>
      <c r="C30" s="100" t="n"/>
      <c r="D30" s="88" t="inlineStr">
        <is>
          <t>Cost-Benefit Analysis (Net Monetary Benefit)</t>
        </is>
      </c>
      <c r="E30" s="88" t="inlineStr">
        <is>
          <t>Cost-Minimization Analysis (CMA)</t>
        </is>
      </c>
      <c r="F30" s="88" t="inlineStr">
        <is>
          <t>Student t-test for comparing two independent means</t>
        </is>
      </c>
      <c r="G30" s="88" t="inlineStr">
        <is>
          <t>Chi-Square Test for Categorical Independence (p &lt; 0.05)</t>
        </is>
      </c>
      <c r="H30" s="88" t="inlineStr">
        <is>
          <t>Randomized Controlled Trial (Double-blind RCT)</t>
        </is>
      </c>
      <c r="I30" s="119" t="inlineStr">
        <is>
          <t>1</t>
        </is>
      </c>
      <c r="J30" s="88" t="inlineStr">
        <is>
          <t>✅ คำตอบที่ถูกต้อง: ข้อ ก. Cost-Benefit Analysis (Net Monetary Benefit)
💡 Background:
กฎหมายยาและจรรยาบรรณวิชาชีพมีขึ้นเพื่อคุ้มครองความปลอดภัยของผู้บริโภคตามมาตรฐาน Good Pharmacy Practice (GPP)
🎯 ทำไมข้อนี้ถึงถูก:
Cost-Benefit Analysis (Net Monetary Benefit) 💡 คำอธิบายและข้อกำหนดทางกฎหมาย:
💡 คำอธิบายและข้อกำหนดทางกฎหมาย:
การเลือก Cost-Benefit Analysis (Net Monetary Benefit)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100" t="n"/>
      <c r="L30" s="88" t="inlineStr">
        <is>
          <t>วิธีประเมินต้นทุนและประสิทธิผล</t>
        </is>
      </c>
      <c r="M30" s="100" t="inlineStr">
        <is>
          <t>SAP</t>
        </is>
      </c>
      <c r="N30" s="88" t="inlineStr">
        <is>
          <t>ข้อ 8 (PLE_CC1_2555 Day 2.md)</t>
        </is>
      </c>
      <c r="O30" s="100" t="inlineStr">
        <is>
          <t>ข้อสอบจริง</t>
        </is>
      </c>
      <c r="P30" s="100" t="inlineStr">
        <is>
          <t>ปี 2555</t>
        </is>
      </c>
      <c r="Q30" s="100" t="n"/>
    </row>
    <row r="31" ht="13.2" customHeight="1" s="49">
      <c r="A31" s="119" t="inlineStr">
        <is>
          <t>33</t>
        </is>
      </c>
      <c r="B31" s="88" t="inlineStr">
        <is>
          <t>Cmax + Elimination half-life</t>
        </is>
      </c>
      <c r="C31" s="100" t="n"/>
      <c r="D31" s="88" t="inlineStr">
        <is>
          <t>Chi-Square Test for Categorical Independence (p &lt; 0.05)</t>
        </is>
      </c>
      <c r="E31" s="88" t="inlineStr">
        <is>
          <t>Randomized Controlled Trial (Double-blind RCT)</t>
        </is>
      </c>
      <c r="F31" s="88" t="inlineStr">
        <is>
          <t>Prospective Cohort Study (Relative Risk: RR)</t>
        </is>
      </c>
      <c r="G31" s="88" t="inlineStr">
        <is>
          <t>Case-Control Study (Odds Ratio: OR)</t>
        </is>
      </c>
      <c r="H31" s="88" t="inlineStr">
        <is>
          <t>Cross-Sectional Survey Prevalence Study</t>
        </is>
      </c>
      <c r="I31" s="119" t="inlineStr">
        <is>
          <t>1</t>
        </is>
      </c>
      <c r="J31" s="88"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100" t="n"/>
      <c r="L31" s="88" t="inlineStr">
        <is>
          <t>วิธีประเมินต้นทุนและประสิทธิผล</t>
        </is>
      </c>
      <c r="M31" s="100" t="inlineStr">
        <is>
          <t>SAP</t>
        </is>
      </c>
      <c r="N31" s="88" t="inlineStr">
        <is>
          <t>ข้อ 4 (PLE_CC1_2555 Day 2.md)</t>
        </is>
      </c>
      <c r="O31" s="100" t="inlineStr">
        <is>
          <t>ข้อสอบจริง</t>
        </is>
      </c>
      <c r="P31" s="100" t="inlineStr">
        <is>
          <t>ปี 2555</t>
        </is>
      </c>
      <c r="Q31" s="100" t="n"/>
    </row>
    <row r="32" ht="13.2" customHeight="1" s="49">
      <c r="A32" s="119" t="inlineStr">
        <is>
          <t>34</t>
        </is>
      </c>
      <c r="B32" s="88" t="inlineStr">
        <is>
          <t>เปรียบเทียบข้อมูลเชิงคุณภาพ ข้อมูล สถิติ ข้อมูล 2 กลุ่มที่เป็นอิสระต่อกัน (หรือ &gt;2) Chi-square stat ข้อมูลที่ไม่เป็นอิสระต่อกัน Menemar’s test สถานการณ์ที่ 5 (ออฟโต้ 023/ เต้ย 066) ผู้ป่วยเป็นโรคทางระบบทางเดินอาหาร</t>
        </is>
      </c>
      <c r="C32" s="100" t="n"/>
      <c r="D32" s="88" t="inlineStr">
        <is>
          <t>Case-Control Study (Odds Ratio: OR)</t>
        </is>
      </c>
      <c r="E32" s="88" t="inlineStr">
        <is>
          <t>Cross-Sectional Survey Prevalence Study</t>
        </is>
      </c>
      <c r="F32" s="88" t="inlineStr">
        <is>
          <t>Cost-Effectiveness Analysis (Incremental Cost-Effectiveness Ratio: ICER)</t>
        </is>
      </c>
      <c r="G32" s="88" t="inlineStr">
        <is>
          <t>Cost-Utility Analysis (Quality-Adjusted Life Years: QALY)</t>
        </is>
      </c>
      <c r="H32" s="88" t="inlineStr">
        <is>
          <t>Cost-Benefit Analysis (Net Monetary Benefit)</t>
        </is>
      </c>
      <c r="I32" s="119" t="inlineStr">
        <is>
          <t>1</t>
        </is>
      </c>
      <c r="J32" s="88"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100" t="n"/>
      <c r="L32" s="88" t="inlineStr">
        <is>
          <t>สถิติวิเคราะห์</t>
        </is>
      </c>
      <c r="M32" s="100" t="inlineStr">
        <is>
          <t>SAP</t>
        </is>
      </c>
      <c r="N32" s="88" t="inlineStr">
        <is>
          <t>ข้อ 2 (PLE_CC1_2554 SET2.md)</t>
        </is>
      </c>
      <c r="O32" s="100" t="inlineStr">
        <is>
          <t>ข้อสอบจริง</t>
        </is>
      </c>
      <c r="P32" s="100" t="inlineStr">
        <is>
          <t>ปี 2554</t>
        </is>
      </c>
      <c r="Q32" s="100" t="n"/>
    </row>
    <row r="33" ht="13.2" customHeight="1" s="49">
      <c r="A33" s="119" t="inlineStr">
        <is>
          <t>35</t>
        </is>
      </c>
      <c r="B33" s="88" t="inlineStr">
        <is>
          <t>ถ้าต้องการเปรียบเทียบระดับยาที่เวลา 5, 10, 15 และ 20 นาที ของยา FDT กับ Tablet ควรใช้สถิติข้อใดในการวิเคราะห์</t>
        </is>
      </c>
      <c r="C33" s="100" t="n"/>
      <c r="D33" s="88" t="inlineStr">
        <is>
          <t>Cost-Utility Analysis (Quality-Adjusted Life Years: QALY)</t>
        </is>
      </c>
      <c r="E33" s="88" t="inlineStr">
        <is>
          <t>Cost-Benefit Analysis (Net Monetary Benefit)</t>
        </is>
      </c>
      <c r="F33" s="88" t="inlineStr">
        <is>
          <t>Cost-Minimization Analysis (CMA)</t>
        </is>
      </c>
      <c r="G33" s="88" t="inlineStr">
        <is>
          <t>Student t-test for comparing two independent means</t>
        </is>
      </c>
      <c r="H33" s="88" t="inlineStr">
        <is>
          <t>Chi-Square Test for Categorical Independence (p &lt; 0.05)</t>
        </is>
      </c>
      <c r="I33" s="119" t="inlineStr">
        <is>
          <t>1</t>
        </is>
      </c>
      <c r="J33" s="88"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100" t="n"/>
      <c r="L33" s="88" t="inlineStr">
        <is>
          <t>รูปแบบการวิจัยทางคลินิก</t>
        </is>
      </c>
      <c r="M33" s="100" t="inlineStr">
        <is>
          <t>SAP</t>
        </is>
      </c>
      <c r="N33" s="88" t="inlineStr">
        <is>
          <t>ข้อ 10 (PLE_CC1_2533.md)</t>
        </is>
      </c>
      <c r="O33" s="100" t="inlineStr">
        <is>
          <t>ข้อสอบจริง</t>
        </is>
      </c>
      <c r="P33" s="100" t="inlineStr">
        <is>
          <t>ปี 2533</t>
        </is>
      </c>
      <c r="Q33" s="100" t="n"/>
    </row>
    <row r="34" ht="13.2" customHeight="1" s="49">
      <c r="A34" s="119" t="inlineStr">
        <is>
          <t>36</t>
        </is>
      </c>
      <c r="B34" s="88" t="inlineStr">
        <is>
          <t>สน Ans 4. ดองดึง เพิ่มเติม ดองดึง ชื่อวิทยาศาสตร์ Gloriosa superba. ชื่อวงศ์ LILIACEAE ส่วนหัวมีสารสำคัญหลายชนิด ได้แก่ Colchicine, superbine, gloriosine และ แอลคาลอยด์อื่นๆ สาร Colchicne มี สรรพคุณในการรักษาโรคปวดข้อได้ดี แต่เป็นมีพิษต่อเซลล์โดยไปยับยั้งการแบ่งตัวของเซลล์ ซึ่งทำให้สามารถนำไปรักษา โรคมะเร็งได้</t>
        </is>
      </c>
      <c r="C34" s="100" t="n"/>
      <c r="D34" s="88" t="inlineStr">
        <is>
          <t>Student t-test for comparing two independent means</t>
        </is>
      </c>
      <c r="E34" s="88" t="inlineStr">
        <is>
          <t>Chi-Square Test for Categorical Independence (p &lt; 0.05)</t>
        </is>
      </c>
      <c r="F34" s="88" t="inlineStr">
        <is>
          <t>Randomized Controlled Trial (Double-blind RCT)</t>
        </is>
      </c>
      <c r="G34" s="88" t="inlineStr">
        <is>
          <t>Prospective Cohort Study (Relative Risk: RR)</t>
        </is>
      </c>
      <c r="H34" s="88" t="inlineStr">
        <is>
          <t>Case-Control Study (Odds Ratio: OR)</t>
        </is>
      </c>
      <c r="I34" s="119" t="inlineStr">
        <is>
          <t>1</t>
        </is>
      </c>
      <c r="J34" s="88" t="inlineStr">
        <is>
          <t>✅ คำตอบที่ถูกต้อง: ข้อ ก.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100" t="n"/>
      <c r="L34" s="88" t="inlineStr">
        <is>
          <t>วิธีประเมินต้นทุนและประสิทธิผล</t>
        </is>
      </c>
      <c r="M34" s="100" t="inlineStr">
        <is>
          <t>SAP</t>
        </is>
      </c>
      <c r="N34" s="88" t="inlineStr">
        <is>
          <t>ข้อ 5 (PLE_CC1_2533.md)</t>
        </is>
      </c>
      <c r="O34" s="100" t="inlineStr">
        <is>
          <t>ข้อสอบจริง</t>
        </is>
      </c>
      <c r="P34" s="100" t="inlineStr">
        <is>
          <t>ปี 2533</t>
        </is>
      </c>
      <c r="Q34" s="100" t="n"/>
    </row>
    <row r="35" ht="13.2" customHeight="1" s="49">
      <c r="A35" s="119" t="inlineStr">
        <is>
          <t>37</t>
        </is>
      </c>
      <c r="B35" s="88" t="inlineStr">
        <is>
          <t>การศึกษาเปรียบเทียบระหว่างผู้ป่วยโลหิตจางที่รับประทาน Cereal กับกลุ่มที่ไม่ได้รับประทาน Cereal โดยการติดตาม ค่า Hb หลังการกิน Feso4 ทั้ง 2 กลุ่ม ( โจทย์ประมาณนี้) กลุ่ม Hb ในกลุ่มที่กิน Cereal Hb ในกลุ่มที่ไม่ได้กิน Cereal กลุ่มที่ 1 11.5 12.o กลุ่มที่2 10.5 จำนวนผู้เข้าร่วม 100 120 P=0.006 ถามว่า สถิติที่ใช้ในการวิเคราะห์และสรุปผลอย่างไร Choice จำได้ไม่หมดเพราะยาวมาก ตอบ ใช้ t – test และผลพบว่าทั้งสองกลุ่มไม่แตกต่างกัน Case สิว หญิงสาวคนหนึ่งมาซื้อยา Isotretinoin ชนิดรับประทาน เพราะมีสิวขึ้นบริเวณใบหน้า และมีเพื่อนแนะนำให้มาซื้อยานี้รับประทาน หญิงสาวคนนี้จึงได้มาซื้อยาชนิดนี้ที่ร้านยา</t>
        </is>
      </c>
      <c r="C35" s="100" t="n"/>
      <c r="D35" s="88" t="inlineStr">
        <is>
          <t>Prospective Cohort Study (Relative Risk: RR)</t>
        </is>
      </c>
      <c r="E35" s="88" t="inlineStr">
        <is>
          <t>Case-Control Study (Odds Ratio: OR)</t>
        </is>
      </c>
      <c r="F35" s="88" t="inlineStr">
        <is>
          <t>Cross-Sectional Survey Prevalence Study</t>
        </is>
      </c>
      <c r="G35" s="88" t="inlineStr">
        <is>
          <t>Cost-Effectiveness Analysis (Incremental Cost-Effectiveness Ratio: ICER)</t>
        </is>
      </c>
      <c r="H35" s="88" t="inlineStr">
        <is>
          <t>Cost-Utility Analysis (Quality-Adjusted Life Years: QALY)</t>
        </is>
      </c>
      <c r="I35" s="119" t="inlineStr">
        <is>
          <t>1</t>
        </is>
      </c>
      <c r="J35" s="88"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100" t="n"/>
      <c r="L35" s="88" t="inlineStr">
        <is>
          <t>รูปแบบการวิจัยทางคลินิก</t>
        </is>
      </c>
      <c r="M35" s="100" t="inlineStr">
        <is>
          <t>SAP</t>
        </is>
      </c>
      <c r="N35" s="88" t="inlineStr">
        <is>
          <t>ข้อ 10 (PLE_CC1_2533.md)</t>
        </is>
      </c>
      <c r="O35" s="100" t="inlineStr">
        <is>
          <t>ข้อสอบจริง</t>
        </is>
      </c>
      <c r="P35" s="100" t="inlineStr">
        <is>
          <t>ปี 2533</t>
        </is>
      </c>
      <c r="Q35" s="100" t="n"/>
    </row>
    <row r="36" ht="13.2" customHeight="1" s="49">
      <c r="A36" s="119" t="inlineStr">
        <is>
          <t>38</t>
        </is>
      </c>
      <c r="B36" s="88" t="inlineStr">
        <is>
          <t>ช่วยสมานผิว กระชับรูขุมขน +++++ ไม่แน่ใจระหว่าง มังคุด หรือ พญายอค่ะ แต่จากการทำงานวิจัยพบว่า มังคุด รักษาสิวอักเสบค่ะ +++++ 9 เชื้อที่ทำให้เกิดสิว ตอบ P. acne 10 ข้อใดเป็นผลข้างเคียงที่พบได้บ่อยของ Isotretinoin แบบกิน ตอบ ตาแดง ปากแห้ง โภชนาการ สถานการณ์ เด็กอายุ 9 เดือน ท้องเสียมา 6 เดือน (เป็นๆหายๆ) เคยไปพบแพทย์์ แพทย์์ได้เปลี่ยนให้รับประทานนมที่ไม่มี ส่วนประกอบของ lactose พบว่าผู้ป่วยอาการดีขึ้น ต่อมาผู้ป่วยได้กลับไปรับประทานนมผงแบบเดิม จึงมีอาการ ผู้ป่วยมีสุขภาพ แข็งแรงดี ร่าเริง แจ่มใส</t>
        </is>
      </c>
      <c r="C36" s="100" t="n"/>
      <c r="D36" s="88" t="inlineStr">
        <is>
          <t>Cost-Effectiveness Analysis (Incremental Cost-Effectiveness Ratio: ICER)</t>
        </is>
      </c>
      <c r="E36" s="88" t="inlineStr">
        <is>
          <t>Cost-Utility Analysis (Quality-Adjusted Life Years: QALY)</t>
        </is>
      </c>
      <c r="F36" s="88" t="inlineStr">
        <is>
          <t>Cost-Benefit Analysis (Net Monetary Benefit)</t>
        </is>
      </c>
      <c r="G36" s="88" t="inlineStr">
        <is>
          <t>Cost-Minimization Analysis (CMA)</t>
        </is>
      </c>
      <c r="H36" s="88" t="inlineStr">
        <is>
          <t>Student t-test for comparing two independent means</t>
        </is>
      </c>
      <c r="I36" s="119" t="inlineStr">
        <is>
          <t>1</t>
        </is>
      </c>
      <c r="J36" s="88"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100" t="n"/>
      <c r="L36" s="88" t="inlineStr">
        <is>
          <t>รูปแบบการวิจัยทางคลินิก</t>
        </is>
      </c>
      <c r="M36" s="100" t="inlineStr">
        <is>
          <t>SAP</t>
        </is>
      </c>
      <c r="N36" s="88" t="inlineStr">
        <is>
          <t>ข้อ 4 (PLE_CC1_2533.md)</t>
        </is>
      </c>
      <c r="O36" s="100" t="inlineStr">
        <is>
          <t>ข้อสอบจริง</t>
        </is>
      </c>
      <c r="P36" s="100" t="inlineStr">
        <is>
          <t>ปี 2533</t>
        </is>
      </c>
      <c r="Q36" s="100" t="n"/>
    </row>
    <row r="37" ht="13.2" customHeight="1" s="49">
      <c r="A37" s="119" t="inlineStr">
        <is>
          <t>39</t>
        </is>
      </c>
      <c r="B37" s="88" t="inlineStr">
        <is>
          <t>Prospective cohort studies</t>
        </is>
      </c>
      <c r="C37" s="100" t="n"/>
      <c r="D37" s="88" t="inlineStr">
        <is>
          <t>Cost-Minimization Analysis (CMA)</t>
        </is>
      </c>
      <c r="E37" s="88" t="inlineStr">
        <is>
          <t>Student t-test for comparing two independent means</t>
        </is>
      </c>
      <c r="F37" s="88" t="inlineStr">
        <is>
          <t>Chi-Square Test for Categorical Independence (p &lt; 0.05)</t>
        </is>
      </c>
      <c r="G37" s="88" t="inlineStr">
        <is>
          <t>Randomized Controlled Trial (Double-blind RCT)</t>
        </is>
      </c>
      <c r="H37" s="88" t="inlineStr">
        <is>
          <t>Prospective Cohort Study (Relative Risk: RR)</t>
        </is>
      </c>
      <c r="I37" s="119" t="inlineStr">
        <is>
          <t>1</t>
        </is>
      </c>
      <c r="J37" s="88"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100" t="n"/>
      <c r="L37" s="88" t="inlineStr">
        <is>
          <t>รูปแบบการวิจัยทางคลินิก</t>
        </is>
      </c>
      <c r="M37" s="100" t="inlineStr">
        <is>
          <t>SAP</t>
        </is>
      </c>
      <c r="N37" s="88" t="inlineStr">
        <is>
          <t>ข้อ 3 (PLE_CC1_2533.md)</t>
        </is>
      </c>
      <c r="O37" s="100" t="inlineStr">
        <is>
          <t>ข้อสอบจริง</t>
        </is>
      </c>
      <c r="P37" s="100" t="inlineStr">
        <is>
          <t>ปี 2533</t>
        </is>
      </c>
      <c r="Q37" s="100" t="n"/>
    </row>
    <row r="38" ht="13.2" customHeight="1" s="49">
      <c r="A38" s="119" t="inlineStr">
        <is>
          <t>40</t>
        </is>
      </c>
      <c r="B38" s="88" t="inlineStr">
        <is>
          <t>Nested case-control studies</t>
        </is>
      </c>
      <c r="C38" s="100" t="n"/>
      <c r="D38" s="88" t="inlineStr">
        <is>
          <t>Randomized Controlled Trial (Double-blind RCT)</t>
        </is>
      </c>
      <c r="E38" s="88" t="inlineStr">
        <is>
          <t>Prospective Cohort Study (Relative Risk: RR)</t>
        </is>
      </c>
      <c r="F38" s="88" t="inlineStr">
        <is>
          <t>Case-Control Study (Odds Ratio: OR)</t>
        </is>
      </c>
      <c r="G38" s="88" t="inlineStr">
        <is>
          <t>Cross-Sectional Survey Prevalence Study</t>
        </is>
      </c>
      <c r="H38" s="88" t="inlineStr">
        <is>
          <t>Cost-Effectiveness Analysis (Incremental Cost-Effectiveness Ratio: ICER)</t>
        </is>
      </c>
      <c r="I38" s="119" t="inlineStr">
        <is>
          <t>1</t>
        </is>
      </c>
      <c r="J38" s="88"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100" t="n"/>
      <c r="L38" s="88" t="inlineStr">
        <is>
          <t>รูปแบบการวิจัยทางคลินิก</t>
        </is>
      </c>
      <c r="M38" s="100" t="inlineStr">
        <is>
          <t>SAP</t>
        </is>
      </c>
      <c r="N38" s="88" t="inlineStr">
        <is>
          <t>ข้อ 4 (PLE_CC1_2533.md)</t>
        </is>
      </c>
      <c r="O38" s="100" t="inlineStr">
        <is>
          <t>ข้อสอบจริง</t>
        </is>
      </c>
      <c r="P38" s="100" t="inlineStr">
        <is>
          <t>ปี 2533</t>
        </is>
      </c>
      <c r="Q38" s="100" t="n"/>
    </row>
    <row r="39" ht="13.2" customHeight="1" s="49">
      <c r="A39" s="119" t="inlineStr">
        <is>
          <t>41</t>
        </is>
      </c>
      <c r="B39" s="88" t="inlineStr">
        <is>
          <t>จากข้อ 9 พบว่า odds ratio ของผู้ที่มีประวัติการมีเพศสัมพันธ์มาก่อนเทียบกับผู้ที่ไม่มีเพศสัมพันธ์มาก่อนเท่ากับ</t>
        </is>
      </c>
      <c r="C39" s="100" t="n"/>
      <c r="D39" s="88" t="inlineStr">
        <is>
          <t>8 (95% CI 2.4-9.8) หมายความว่าอย่างไร โรคระบบประสาท (Parkinson) สถานการณ์</t>
        </is>
      </c>
      <c r="E39" s="88" t="inlineStr">
        <is>
          <t>Cost-Effectiveness Analysis (Incremental Cost-Effectiveness Ratio: ICER)</t>
        </is>
      </c>
      <c r="F39" s="88" t="inlineStr">
        <is>
          <t>Cost-Utility Analysis (Quality-Adjusted Life Years: QALY)</t>
        </is>
      </c>
      <c r="G39" s="88" t="inlineStr">
        <is>
          <t>Cost-Benefit Analysis (Net Monetary Benefit)</t>
        </is>
      </c>
      <c r="H39" s="88" t="inlineStr">
        <is>
          <t>Cost-Minimization Analysis (CMA)</t>
        </is>
      </c>
      <c r="I39" s="119" t="inlineStr">
        <is>
          <t>1</t>
        </is>
      </c>
      <c r="J39" s="88" t="inlineStr">
        <is>
          <t>✅ คำตอบที่ถูกต้อง: ข้อ ก. 8 (95% CI 2.4-9.8) หมายความว่าอย่างไร โรคระบบประสาท (Parkinson) สถานการณ์
💡 Background:
การประเมินหลักฐานเชิงประจักษ์ (Evidence-Based Practice) อาศัย study design, statistical parameters (p-value, 95% CI, RR/OR) เพื่อการตัดสินใจอย่างแม่นยำ
🎯 ทำไมข้อนี้ถึงถูก:
8 (95% CI 2.4-9.8) หมายความว่าอย่างไร โรคระบบประสาท (Parkinson) สถานการณ์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1 ผู้ที่มีประวัติเพศสัมพันธ์มาก่อนมีโอกาสติดเชื้อ HIV-1 ไม่แตกต่างกับผู้ที่ไม่มีประวัติเพศสัมพันธ์มาก่อน 2 ผู้ที่มีประวัติเพศสัมพันธ์มาก่อนมีโอกาสติดเชื้อ HIV-1สูงกว่าผู้ที่ไม่มีประวัติเพศสัมพันธ์มาก่อนอยู่ 1.2 เท่า 3 ผู้ที่มีประวัติเพศสัมพันธ์มาก่อนมีโอกาสติดเชื้อ HIV-1สูงกว่าผู้ที่ไม่มีประวัติเพศสัมพันธ์มาก่อนอยู่ 2.4 เท่า 4 ผู้ที่มีประวัติเพศสัมพันธ์มาก่อนมีโอกาสติดเชื้อ HIV-1สูงกว่าผู้ที่ไม่มีประวัติเพศสัมพันธ์มาก่อนอยู่ 4.8 เท่า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100" t="n"/>
      <c r="L39" s="88" t="inlineStr">
        <is>
          <t>สถิติวิเคราะห์</t>
        </is>
      </c>
      <c r="M39" s="100" t="inlineStr">
        <is>
          <t>SAP</t>
        </is>
      </c>
      <c r="N39" s="88" t="inlineStr">
        <is>
          <t>ข้อ 10 (PLE_CC1_2533.md)</t>
        </is>
      </c>
      <c r="O39" s="100" t="inlineStr">
        <is>
          <t>ข้อสอบจริง</t>
        </is>
      </c>
      <c r="P39" s="100" t="inlineStr">
        <is>
          <t>ปี 2533</t>
        </is>
      </c>
      <c r="Q39" s="100" t="n"/>
    </row>
    <row r="40" ht="13.2" customHeight="1" s="49">
      <c r="A40" s="119" t="inlineStr">
        <is>
          <t>42</t>
        </is>
      </c>
      <c r="B40" s="88" t="inlineStr">
        <is>
          <t>ระเบียบวิจัยและสถิติ 384 390</t>
        </is>
      </c>
      <c r="C40" s="100" t="n"/>
      <c r="D40" s="88" t="inlineStr">
        <is>
          <t>Cost-Benefit Analysis (Net Monetary Benefit)</t>
        </is>
      </c>
      <c r="E40" s="88" t="inlineStr">
        <is>
          <t>Cost-Minimization Analysis (CMA)</t>
        </is>
      </c>
      <c r="F40" s="88" t="inlineStr">
        <is>
          <t>Student t-test for comparing two independent means</t>
        </is>
      </c>
      <c r="G40" s="88" t="inlineStr">
        <is>
          <t>Chi-Square Test for Categorical Independence (p &lt; 0.05)</t>
        </is>
      </c>
      <c r="H40" s="88" t="inlineStr">
        <is>
          <t>Randomized Controlled Trial (Double-blind RCT)</t>
        </is>
      </c>
      <c r="I40" s="119" t="inlineStr">
        <is>
          <t>5</t>
        </is>
      </c>
      <c r="J40" s="88" t="inlineStr">
        <is>
          <t>✅ คำตอบที่ถูกต้อง: ข้อ จ.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100" t="n"/>
      <c r="L40" s="88" t="inlineStr">
        <is>
          <t>รูปแบบการวิจัยทางคลินิก</t>
        </is>
      </c>
      <c r="M40" s="100" t="inlineStr">
        <is>
          <t>SAP</t>
        </is>
      </c>
      <c r="N40" s="88" t="inlineStr">
        <is>
          <t>ข้อ 19 (PLE_CC1_Practice_Exam.md)</t>
        </is>
      </c>
      <c r="O40" s="100" t="inlineStr">
        <is>
          <t>Mock</t>
        </is>
      </c>
      <c r="P40" s="100" t="inlineStr">
        <is>
          <t>Mock สภาเภสัชฯ Practice</t>
        </is>
      </c>
      <c r="Q40" s="100" t="n"/>
    </row>
    <row r="41" ht="13.2" customHeight="1" s="49">
      <c r="A41" s="119" t="inlineStr">
        <is>
          <t>43</t>
        </is>
      </c>
      <c r="B41" s="88" t="inlineStr">
        <is>
          <t>ข้อใดบ่งบอกว่าผู้ป่วยรายนี้เป็น Myocardial Infarction</t>
        </is>
      </c>
      <c r="C41" s="100" t="n"/>
      <c r="D41" s="88" t="inlineStr">
        <is>
          <t>อาการเจ็บร้าวไปที่แขน ไหล่ หลัง</t>
        </is>
      </c>
      <c r="E41" s="88" t="inlineStr">
        <is>
          <t>ตรวจพบ Cardiac enzymes ในกระแสเลือด</t>
        </is>
      </c>
      <c r="F41" s="88" t="inlineStr">
        <is>
          <t>มีค่า Ejection fraction ลดลง</t>
        </is>
      </c>
      <c r="G41" s="88" t="inlineStr">
        <is>
          <t>มีอาการเจ็บเค้นหน้าอกเฉียบพลันขณะพัก</t>
        </is>
      </c>
      <c r="H41" s="88" t="inlineStr">
        <is>
          <t>มีอาการเจ็บเค้นหน้าอกมากกว่า 5 นาที</t>
        </is>
      </c>
      <c r="I41" s="119" t="inlineStr">
        <is>
          <t>1</t>
        </is>
      </c>
      <c r="J41" s="88" t="inlineStr">
        <is>
          <t>✅ คำตอบที่ถูกต้อง: ข้อ ก. อาการเจ็บร้าวไปที่แขน ไหล่ หลัง
💡 Background:
การประเมินหลักฐานเชิงประจักษ์ (Evidence-Based Practice) อาศัย study design, statistical parameters (p-value, 95% CI, RR/OR) เพื่อการตัดสินใจอย่างแม่นยำ
🎯 ทำไมข้อนี้ถึงถูก:
อาการเจ็บร้าวไปที่แขน ไหล่ หลัง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อาการเจ็บร้าวไปที่แขน ไหล่ หลัง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(ตรวจพบ Cardiac enzymes ในกระแสเลือด): ตรวจพบ Cardiac enzymes ในกระแสเลือด ไม่ตรงกับข้อบ่งใช้หรือกลไกการออกฤทธิ์ที่ถูกต้องตาม CONSORT / STROBE / PRISMA reporting guidelines
• ข้อ ค. (มีค่า Ejection fraction ลดลง): วัคซีนไข้สมองอักเสบเจอี ชนิดเชื้อเป็น (Live attenuated CD.JEV) ให้ 2 เข็ม ที่อายุ 9-12 เดือน และเข็ม 2 ห่างกัน 3-12 เดือน
• ข้อ ง. (มีอาการเจ็บเค้นหน้าอกเฉียบพลันขณะพัก): มีอาการเจ็บเค้นหน้าอกเฉียบพลันขณะพัก ไม่ตรงกับข้อบ่งใช้หรือกลไกการออกฤทธิ์ที่ถูกต้องตาม CONSORT / STROBE / PRISMA reporting guidelines
• ข้อ จ. (มีอาการเจ็บเค้นหน้าอกมากกว่า 5 นาที): มีอาการเจ็บเค้นหน้าอกมากกว่า 5 นาที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100" t="n"/>
      <c r="L41" s="88" t="inlineStr">
        <is>
          <t>รูปแบบการวิจัยทางคลินิก</t>
        </is>
      </c>
      <c r="M41" s="100" t="inlineStr">
        <is>
          <t>SAP</t>
        </is>
      </c>
      <c r="N41" s="88" t="inlineStr">
        <is>
          <t>ข้อ 6 (PLE_CC1_Practice_Exam.md)</t>
        </is>
      </c>
      <c r="O41" s="100" t="inlineStr">
        <is>
          <t>Mock</t>
        </is>
      </c>
      <c r="P41" s="100" t="inlineStr">
        <is>
          <t>Mock สภาเภสัชฯ Practice</t>
        </is>
      </c>
      <c r="Q41" s="100" t="n"/>
    </row>
    <row r="42" ht="13.2" customHeight="1" s="49">
      <c r="A42" s="119" t="inlineStr">
        <is>
          <t>44</t>
        </is>
      </c>
      <c r="B42" s="88" t="inlineStr">
        <is>
          <t>ผู้ป่วยชายอายุ 42 ปี มีโรคประจำตัวคือ Myocardial infarction (MI) ถูกวินิจฉัยว่าเป็น Depression disorder ผู้ป่วยควรได้รับการรักษาด้วยยาใด จึงจะเหมาะสมที่สุดสำหรับผู้ป่วยรายนี้</t>
        </is>
      </c>
      <c r="C42" s="100" t="n"/>
      <c r="D42" s="88" t="inlineStr">
        <is>
          <t>Case-Control Study (Odds Ratio: OR)</t>
        </is>
      </c>
      <c r="E42" s="88" t="inlineStr">
        <is>
          <t>Cross-Sectional Survey Prevalence Study</t>
        </is>
      </c>
      <c r="F42" s="88" t="inlineStr">
        <is>
          <t>Cost-Effectiveness Analysis (Incremental Cost-Effectiveness Ratio: ICER)</t>
        </is>
      </c>
      <c r="G42" s="88" t="inlineStr">
        <is>
          <t>Cost-Utility Analysis (Quality-Adjusted Life Years: QALY)</t>
        </is>
      </c>
      <c r="H42" s="88" t="inlineStr">
        <is>
          <t>Cost-Benefit Analysis (Net Monetary Benefit)</t>
        </is>
      </c>
      <c r="I42" s="119" t="inlineStr">
        <is>
          <t>1</t>
        </is>
      </c>
      <c r="J42" s="88"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100" t="n"/>
      <c r="L42" s="88" t="inlineStr">
        <is>
          <t>รูปแบบการวิจัยทางคลินิก</t>
        </is>
      </c>
      <c r="M42" s="100" t="inlineStr">
        <is>
          <t>SAP</t>
        </is>
      </c>
      <c r="N42" s="88" t="inlineStr">
        <is>
          <t>ข้อ 40 (PLE_CC1_Practice_Exam.md)</t>
        </is>
      </c>
      <c r="O42" s="100" t="inlineStr">
        <is>
          <t>Mock</t>
        </is>
      </c>
      <c r="P42" s="100" t="inlineStr">
        <is>
          <t>Mock สภาเภสัชฯ Practice</t>
        </is>
      </c>
      <c r="Q42" s="100" t="n"/>
    </row>
    <row r="43" ht="13.2" customHeight="1" s="49">
      <c r="A43" s="119" t="inlineStr">
        <is>
          <t>45</t>
        </is>
      </c>
      <c r="B43" s="88" t="inlineStr">
        <is>
          <t>เกี่ยวกับ ระเบียบวิจัยและสถิติ โดย ข้อใดต่อไปนี้กล่าวถูกต้องตามหลักวิชาชีพเภสัชกรรม</t>
        </is>
      </c>
      <c r="C43" s="100" t="n"/>
      <c r="D43" s="88" t="inlineStr">
        <is>
          <t>Cost-Utility Analysis (Quality-Adjusted Life Years: QALY)</t>
        </is>
      </c>
      <c r="E43" s="88" t="inlineStr">
        <is>
          <t>Cost-Benefit Analysis (Net Monetary Benefit)</t>
        </is>
      </c>
      <c r="F43" s="88" t="inlineStr">
        <is>
          <t>Cost-Minimization Analysis (CMA)</t>
        </is>
      </c>
      <c r="G43" s="88" t="inlineStr">
        <is>
          <t>Student t-test for comparing two independent means</t>
        </is>
      </c>
      <c r="H43" s="88" t="inlineStr">
        <is>
          <t>Chi-Square Test for Categorical Independence (p &lt; 0.05)</t>
        </is>
      </c>
      <c r="I43" s="119" t="inlineStr">
        <is>
          <t>1</t>
        </is>
      </c>
      <c r="J43" s="88"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100" t="n"/>
      <c r="L43" s="88" t="inlineStr">
        <is>
          <t>รูปแบบการวิจัยทางคลินิก</t>
        </is>
      </c>
      <c r="M43" s="100" t="inlineStr">
        <is>
          <t>SAP</t>
        </is>
      </c>
      <c r="N43" s="88" t="inlineStr">
        <is>
          <t>ข้อ 19 (PLE_CC1_Practice_Exam.md)</t>
        </is>
      </c>
      <c r="O43" s="100" t="inlineStr">
        <is>
          <t>Mock</t>
        </is>
      </c>
      <c r="P43" s="100" t="inlineStr">
        <is>
          <t>Mock สภาเภสัชฯ Practice</t>
        </is>
      </c>
      <c r="Q43" s="100" t="n"/>
    </row>
    <row r="44" ht="13.2" customHeight="1" s="49">
      <c r="A44" s="119" t="inlineStr">
        <is>
          <t>46</t>
        </is>
      </c>
      <c r="B44" s="88" t="inlineStr">
        <is>
          <t>การศึกษาเพื่อหาความสัมพันธ์ระหว่างการเกิด eczema และระดับของ vitamin D ผู้วิจัยนำผู้ที่เกิด eczema มา 500 ราย และผู้ที่ไม่เกิด eczema มาจำนวนเท่ากัน สัมภาษณ์ปริมาณอาหารที่ รับประทาน วิตามินที่ได้รับและตรวจเลือดหาปริมาณวิตามิน D ในวันเดียวกับที่วินิจฉัยว่าเป็นหรือไม่ เป็น eczema นำเสนอ 95%CI และ p value งานวิจัยดังกล่าวมีรูปแบบการศึกษาแบบใด</t>
        </is>
      </c>
      <c r="C44" s="100" t="n"/>
      <c r="D44" s="88" t="inlineStr">
        <is>
          <t>Cross-sectional descriptive study</t>
        </is>
      </c>
      <c r="E44" s="88" t="inlineStr">
        <is>
          <t>Cross-sectional analytical study</t>
        </is>
      </c>
      <c r="F44" s="88" t="inlineStr">
        <is>
          <t>Cohort study</t>
        </is>
      </c>
      <c r="G44" s="88" t="inlineStr">
        <is>
          <t>Case control</t>
        </is>
      </c>
      <c r="H44" s="88" t="inlineStr">
        <is>
          <t>RCT</t>
        </is>
      </c>
      <c r="I44" s="119" t="inlineStr">
        <is>
          <t>1</t>
        </is>
      </c>
      <c r="J44" s="88"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(Case control): Case control ไม่ตรงกับข้อบ่งใช้หรือกลไกการออกฤทธิ์ที่ถูกต้องตาม CONSORT / STROBE / PRISMA reporting guidelines
• ข้อ จ. (RCT):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100" t="n"/>
      <c r="L44" s="88" t="inlineStr">
        <is>
          <t>รูปแบบการวิจัยทางคลินิก</t>
        </is>
      </c>
      <c r="M44" s="100" t="inlineStr">
        <is>
          <t>SAP</t>
        </is>
      </c>
      <c r="N44" s="88" t="inlineStr">
        <is>
          <t>ข้อ 1 (PLE_CC1_Practice_Exam.md)</t>
        </is>
      </c>
      <c r="O44" s="100" t="inlineStr">
        <is>
          <t>Mock</t>
        </is>
      </c>
      <c r="P44" s="100" t="inlineStr">
        <is>
          <t>Mock สภาเภสัชฯ Practice</t>
        </is>
      </c>
      <c r="Q44" s="100" t="n"/>
    </row>
    <row r="45" ht="13.2" customHeight="1" s="49">
      <c r="A45" s="119" t="inlineStr">
        <is>
          <t>47</t>
        </is>
      </c>
      <c r="B45" s="88" t="inlineStr">
        <is>
          <t>การศึกษาเพื่อหาความสัมพันธ์ระหว่างการดื่มกาแฟและอัตราการตาย ผู้วิจัยเก็บข้อมูลย้อนหลังจาก ฐานข้อมูลการดื่มกาแฟหลายแห่ง ในปี 2000-2001 ติดตามอัตราการตายจนถึงวันที่ 31 ธันวาคม 2008 งานวิจัยดังกล่าวมีรูปแบบการศึกษาแบบใด</t>
        </is>
      </c>
      <c r="C45" s="100" t="n"/>
      <c r="D45" s="88" t="inlineStr">
        <is>
          <t>Cross-sectional descriptive study</t>
        </is>
      </c>
      <c r="E45" s="88" t="inlineStr">
        <is>
          <t>Cross-sectional analytical study</t>
        </is>
      </c>
      <c r="F45" s="88" t="inlineStr">
        <is>
          <t>Retrospective cohort study</t>
        </is>
      </c>
      <c r="G45" s="88" t="inlineStr">
        <is>
          <t>Prospective case control</t>
        </is>
      </c>
      <c r="H45" s="88" t="inlineStr">
        <is>
          <t>Randomized controlled trial</t>
        </is>
      </c>
      <c r="I45" s="119" t="inlineStr">
        <is>
          <t>1</t>
        </is>
      </c>
      <c r="J45" s="88"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(Retrospective cohort study): Retrospective cohort study ไม่ตรงกับข้อบ่งใช้หรือกลไกการออกฤทธิ์ที่ถูกต้องตาม CONSORT / STROBE / PRISMA reporting guidelines
• ข้อ ง. (Prospective case control): Prospective case control ไม่ตรงกับข้อบ่งใช้หรือกลไกการออกฤทธิ์ที่ถูกต้องตาม CONSORT / STROBE / PRISMA reporting guidelines
• ข้อ จ. (Randomized controlled trial): Randomized controlled trial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100" t="n"/>
      <c r="L45" s="88" t="inlineStr">
        <is>
          <t>รูปแบบการวิจัยทางคลินิก</t>
        </is>
      </c>
      <c r="M45" s="100" t="inlineStr">
        <is>
          <t>SAP</t>
        </is>
      </c>
      <c r="N45" s="88" t="inlineStr">
        <is>
          <t>ข้อ 2 (PLE_CC1_Practice_Exam.md)</t>
        </is>
      </c>
      <c r="O45" s="100" t="inlineStr">
        <is>
          <t>Mock</t>
        </is>
      </c>
      <c r="P45" s="100" t="inlineStr">
        <is>
          <t>Mock สภาเภสัชฯ Practice</t>
        </is>
      </c>
      <c r="Q45" s="100" t="n"/>
    </row>
    <row r="46" ht="13.2" customHeight="1" s="49">
      <c r="A46" s="119" t="inlineStr">
        <is>
          <t>48</t>
        </is>
      </c>
      <c r="B46" s="88" t="inlineStr">
        <is>
          <t>หากคุณเป็นเภสัชกรในโรงพยาบาลฝ่ายจัดซื้อ และต้องวางแผนนำยาตัวหนึ่งเข้าโรงพยาบาล คุณจะ เลือกรูปแบบงานวิจัยแบบใดมาสนับสนุนยื่นขออนุมัตินำยาเข้าโรงพยาบาล</t>
        </is>
      </c>
      <c r="C46" s="100" t="n"/>
      <c r="D46" s="88" t="inlineStr">
        <is>
          <t>Meta-analysis , RCT</t>
        </is>
      </c>
      <c r="E46" s="88" t="inlineStr">
        <is>
          <t>Meta-analysis , Case control</t>
        </is>
      </c>
      <c r="F46" s="88" t="inlineStr">
        <is>
          <t>RCT , Cohort</t>
        </is>
      </c>
      <c r="G46" s="88" t="inlineStr">
        <is>
          <t>Cohort , Case control</t>
        </is>
      </c>
      <c r="H46" s="88" t="inlineStr">
        <is>
          <t>Cohort , Case series</t>
        </is>
      </c>
      <c r="I46" s="119" t="inlineStr">
        <is>
          <t>1</t>
        </is>
      </c>
      <c r="J46" s="88" t="inlineStr">
        <is>
          <t>✅ คำตอบที่ถูกต้อง: ข้อ ก. Meta-analysis , RCT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Meta-analysis ,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(Meta-analysis , Case control): Meta-analysis , Case control ไม่ตรงกับข้อบ่งใช้หรือกลไกการออกฤทธิ์ที่ถูกต้องตาม CONSORT / STROBE / PRISMA reporting guidelines
• ข้อ ค. (RCT , Cohort): RCT (Randomized Controlled Trial) เป็น gold standard ในการวิจัย interventional มี randomization ป้องกัน confounding bias
• ข้อ ง. (Cohort , Case control): Cohort , Case control ไม่ตรงกับข้อบ่งใช้หรือกลไกการออกฤทธิ์ที่ถูกต้องตาม CONSORT / STROBE / PRISMA reporting guidelines
• ข้อ จ. (Cohort , Case series): Cohort , Case series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100" t="n"/>
      <c r="L46" s="88" t="inlineStr">
        <is>
          <t>รูปแบบการวิจัยทางคลินิก</t>
        </is>
      </c>
      <c r="M46" s="100" t="inlineStr">
        <is>
          <t>SAP</t>
        </is>
      </c>
      <c r="N46" s="88" t="inlineStr">
        <is>
          <t>ข้อ 6 (PLE_CC1_Practice_Exam.md)</t>
        </is>
      </c>
      <c r="O46" s="100" t="inlineStr">
        <is>
          <t>Mock</t>
        </is>
      </c>
      <c r="P46" s="100" t="inlineStr">
        <is>
          <t>Mock สภาเภสัชฯ Practice</t>
        </is>
      </c>
      <c r="Q46" s="100" t="n"/>
    </row>
    <row r="47" ht="13.2" customHeight="1" s="49">
      <c r="A47" s="119" t="inlineStr">
        <is>
          <t>49</t>
        </is>
      </c>
      <c r="B47" s="88" t="inlineStr">
        <is>
          <t>.ถ้าอยากหาความสัมพันธ์ระหว่างไมเกรนกับปัจจัยความเครียด ควรเลือกใช้สถิติใด</t>
        </is>
      </c>
      <c r="C47" s="100" t="n"/>
      <c r="D47" s="88" t="inlineStr">
        <is>
          <t>Chi square test</t>
        </is>
      </c>
      <c r="E47" s="88" t="inlineStr">
        <is>
          <t>T-test</t>
        </is>
      </c>
      <c r="F47" s="88" t="inlineStr">
        <is>
          <t>ANOVA</t>
        </is>
      </c>
      <c r="G47" s="88" t="inlineStr">
        <is>
          <t>Correlation</t>
        </is>
      </c>
      <c r="H47" s="88" t="inlineStr">
        <is>
          <t>Regression</t>
        </is>
      </c>
      <c r="I47" s="119" t="inlineStr">
        <is>
          <t>1</t>
        </is>
      </c>
      <c r="J47" s="88" t="inlineStr">
        <is>
          <t>✅ คำตอบที่ถูกต้อง: ข้อ ก. Chi 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 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 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(T-test): T-test ไม่ตรงกับข้อบ่งใช้หรือกลไกการออกฤทธิ์ที่ถูกต้องตาม CONSORT / STROBE / PRISMA reporting guidelines
• ข้อ ค. (ANOVA): ANOVA ไม่ตรงกับข้อบ่งใช้หรือกลไกการออกฤทธิ์ที่ถูกต้องตาม CONSORT / STROBE / PRISMA reporting guidelines
• ข้อ ง. (Correlation): Correlation ไม่ตรงกับข้อบ่งใช้หรือกลไกการออกฤทธิ์ที่ถูกต้องตาม CONSORT / STROBE / PRISMA reporting guidelines
• ข้อ จ. (Regression): Regression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100" t="n"/>
      <c r="L47" s="88" t="inlineStr">
        <is>
          <t>รูปแบบการวิจัยทางคลินิก</t>
        </is>
      </c>
      <c r="M47" s="100" t="inlineStr">
        <is>
          <t>SAP</t>
        </is>
      </c>
      <c r="N47" s="88" t="inlineStr">
        <is>
          <t>ข้อ 10 (PLE_CC1_Practice_Exam.md)</t>
        </is>
      </c>
      <c r="O47" s="100" t="inlineStr">
        <is>
          <t>Mock</t>
        </is>
      </c>
      <c r="P47" s="100" t="inlineStr">
        <is>
          <t>Mock สภาเภสัชฯ Practice</t>
        </is>
      </c>
      <c r="Q47" s="100" t="n"/>
    </row>
    <row r="48" ht="13.2" customHeight="1" s="49">
      <c r="A48" s="119" t="inlineStr">
        <is>
          <t>50</t>
        </is>
      </c>
      <c r="B48" s="88" t="inlineStr">
        <is>
          <t>‘ความพึงพอใจหรือไม่พอใจของอาสาสมัครต่อการใช้ครีมทาส้นเท้าแตก 3 ชนิด มีความแตกต่างกัน หรือไม่’ จากข้อความข้างต้นควรเลือกใช้สถิติใดที่เหมาะสมที่สุด</t>
        </is>
      </c>
      <c r="C48" s="100" t="n"/>
      <c r="D48" s="88" t="inlineStr">
        <is>
          <t>Unpaired t-test</t>
        </is>
      </c>
      <c r="E48" s="88" t="inlineStr">
        <is>
          <t>Paired t-test</t>
        </is>
      </c>
      <c r="F48" s="88" t="inlineStr">
        <is>
          <t>Chi-square test 386 ระเบียบวิจัยและสถิติ</t>
        </is>
      </c>
      <c r="G48" s="88" t="inlineStr">
        <is>
          <t>Analysis of variance</t>
        </is>
      </c>
      <c r="H48" s="88" t="inlineStr">
        <is>
          <t>Correlation</t>
        </is>
      </c>
      <c r="I48" s="119" t="inlineStr">
        <is>
          <t>1</t>
        </is>
      </c>
      <c r="J48" s="88"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386 ระเบียบวิจัยและสถิติ ฝ่ายวิชาการและนักศึกษาชั้นปีที่ 4 คณะเภสัชศาสตร์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100" t="n"/>
      <c r="L48" s="88" t="inlineStr">
        <is>
          <t>รูปแบบการวิจัยทางคลินิก</t>
        </is>
      </c>
      <c r="M48" s="100" t="inlineStr">
        <is>
          <t>SAP</t>
        </is>
      </c>
      <c r="N48" s="88" t="inlineStr">
        <is>
          <t>ข้อ 11 (PLE_CC1_Practice_Exam.md)</t>
        </is>
      </c>
      <c r="O48" s="100" t="inlineStr">
        <is>
          <t>Mock</t>
        </is>
      </c>
      <c r="P48" s="100" t="inlineStr">
        <is>
          <t>Mock สภาเภสัชฯ Practice</t>
        </is>
      </c>
      <c r="Q48" s="100" t="n"/>
    </row>
    <row r="49" ht="13.2" customHeight="1" s="49">
      <c r="A49" s="119" t="inlineStr">
        <is>
          <t>51</t>
        </is>
      </c>
      <c r="B49" s="88" t="inlineStr">
        <is>
          <t>‘คะแนนความพึงพอใจการใช้ตำรับเจลลดเลือนริ้วรอย 2 สูตร คือ สูตร A และสูตร B แตกต่างกัน หรือไม่ โดยแยกทดสอบในกลุ่มวัยรุ่นจำนวน 2 กลุ่ม’ จากข้อความข้างต้นควรเลือกใช้สถิติใดที่ เหมาะสมที่สุด</t>
        </is>
      </c>
      <c r="C49" s="100" t="n"/>
      <c r="D49" s="88" t="inlineStr">
        <is>
          <t>Unpaired t-test</t>
        </is>
      </c>
      <c r="E49" s="88" t="inlineStr">
        <is>
          <t>Paired t-test</t>
        </is>
      </c>
      <c r="F49" s="88" t="inlineStr">
        <is>
          <t>Chi-square test</t>
        </is>
      </c>
      <c r="G49" s="88" t="inlineStr">
        <is>
          <t>Analysis of variance</t>
        </is>
      </c>
      <c r="H49" s="88" t="inlineStr">
        <is>
          <t>Correlation</t>
        </is>
      </c>
      <c r="I49" s="119" t="inlineStr">
        <is>
          <t>1</t>
        </is>
      </c>
      <c r="J49" s="88"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100" t="n"/>
      <c r="L49" s="88" t="inlineStr">
        <is>
          <t>รูปแบบการวิจัยทางคลินิก</t>
        </is>
      </c>
      <c r="M49" s="100" t="inlineStr">
        <is>
          <t>SAP</t>
        </is>
      </c>
      <c r="N49" s="88" t="inlineStr">
        <is>
          <t>ข้อ 12 (PLE_CC1_Practice_Exam.md)</t>
        </is>
      </c>
      <c r="O49" s="100" t="inlineStr">
        <is>
          <t>Mock</t>
        </is>
      </c>
      <c r="P49" s="100" t="inlineStr">
        <is>
          <t>Mock สภาเภสัชฯ Practice</t>
        </is>
      </c>
      <c r="Q49" s="100" t="n"/>
    </row>
    <row r="50" ht="13.2" customHeight="1" s="49">
      <c r="A50" s="119" t="inlineStr">
        <is>
          <t>52</t>
        </is>
      </c>
      <c r="B50" s="88" t="inlineStr">
        <is>
          <t>‘ขนาดผื่นที่เกิดจากการใช้ครีมทาผิว 2 ชนิด ที่สุ่มทาแขนซ้ายและขวาเทียบกัน แตกต่างกันหรือไม่’ จากข้อความข้างต้นควรเลือกใช้สถิติใดที่เหมาะสมที่สุด</t>
        </is>
      </c>
      <c r="C50" s="100" t="n"/>
      <c r="D50" s="88" t="inlineStr">
        <is>
          <t>Unpaired t-test</t>
        </is>
      </c>
      <c r="E50" s="88" t="inlineStr">
        <is>
          <t>Paired t-test</t>
        </is>
      </c>
      <c r="F50" s="88" t="inlineStr">
        <is>
          <t>Chi-square test</t>
        </is>
      </c>
      <c r="G50" s="88" t="inlineStr">
        <is>
          <t>Analysis of variance</t>
        </is>
      </c>
      <c r="H50" s="88" t="inlineStr">
        <is>
          <t>Correlation</t>
        </is>
      </c>
      <c r="I50" s="119" t="inlineStr">
        <is>
          <t>1</t>
        </is>
      </c>
      <c r="J50" s="88"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100" t="n"/>
      <c r="L50" s="88" t="inlineStr">
        <is>
          <t>รูปแบบการวิจัยทางคลินิก</t>
        </is>
      </c>
      <c r="M50" s="100" t="inlineStr">
        <is>
          <t>SAP</t>
        </is>
      </c>
      <c r="N50" s="88" t="inlineStr">
        <is>
          <t>ข้อ 13 (PLE_CC1_Practice_Exam.md)</t>
        </is>
      </c>
      <c r="O50" s="100" t="inlineStr">
        <is>
          <t>Mock</t>
        </is>
      </c>
      <c r="P50" s="100" t="inlineStr">
        <is>
          <t>Mock สภาเภสัชฯ Practice</t>
        </is>
      </c>
      <c r="Q50" s="100" t="n"/>
    </row>
    <row r="51" ht="13.2" customHeight="1" s="49">
      <c r="A51" s="119" t="inlineStr">
        <is>
          <t>53</t>
        </is>
      </c>
      <c r="B51" s="88" t="inlineStr">
        <is>
          <t>‘ระยะเวลาในการแตกตัวของยา Paracetamol ที่ได้จาก lot เดียวกัน ใน medium ที่ต่างกัน 3 ชนิด แตกต่างกันหรือไม่’ จากข้อความข้างต้นควรเลือกใช้สถิติใดที่เหมาะสมที่สุด</t>
        </is>
      </c>
      <c r="C51" s="100" t="n"/>
      <c r="D51" s="88" t="inlineStr">
        <is>
          <t>Unpaired t-test</t>
        </is>
      </c>
      <c r="E51" s="88" t="inlineStr">
        <is>
          <t>Paired t-test</t>
        </is>
      </c>
      <c r="F51" s="88" t="inlineStr">
        <is>
          <t>Chi-square test</t>
        </is>
      </c>
      <c r="G51" s="88" t="inlineStr">
        <is>
          <t>One-way ANOVA</t>
        </is>
      </c>
      <c r="H51" s="88" t="inlineStr">
        <is>
          <t>Correlation</t>
        </is>
      </c>
      <c r="I51" s="119" t="inlineStr">
        <is>
          <t>1</t>
        </is>
      </c>
      <c r="J51" s="88"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100" t="n"/>
      <c r="L51" s="88" t="inlineStr">
        <is>
          <t>รูปแบบการวิจัยทางคลินิก</t>
        </is>
      </c>
      <c r="M51" s="100" t="inlineStr">
        <is>
          <t>SAP</t>
        </is>
      </c>
      <c r="N51" s="88" t="inlineStr">
        <is>
          <t>ข้อ 14 (PLE_CC1_Practice_Exam.md)</t>
        </is>
      </c>
      <c r="O51" s="100" t="inlineStr">
        <is>
          <t>Mock</t>
        </is>
      </c>
      <c r="P51" s="100" t="inlineStr">
        <is>
          <t>Mock สภาเภสัชฯ Practice</t>
        </is>
      </c>
      <c r="Q51" s="100" t="n"/>
    </row>
    <row r="52" ht="13.2" customHeight="1" s="49">
      <c r="A52" s="119" t="inlineStr">
        <is>
          <t>54</t>
        </is>
      </c>
      <c r="B52" s="88" t="inlineStr">
        <is>
          <t>‘การใช้ปริมาณ Lanolin (3,4,10%) และปริมาณ Emulsifier (10,20%) ในครีมลดข้อศอกแตก มี ผลต่อคะแนนความพึงพอใจของอาสาสมัครหรือไม่’ จากข้อความข้างต้นควรเลือกใช้สถิติใดที่ เหมาะสมที่สุด</t>
        </is>
      </c>
      <c r="C52" s="100" t="n"/>
      <c r="D52" s="88" t="inlineStr">
        <is>
          <t>Unpaired t-test</t>
        </is>
      </c>
      <c r="E52" s="88" t="inlineStr">
        <is>
          <t>Paired t-test</t>
        </is>
      </c>
      <c r="F52" s="88" t="inlineStr">
        <is>
          <t>Chi-square test 387 ระเบียบวิจัยและสถิติ</t>
        </is>
      </c>
      <c r="G52" s="88" t="inlineStr">
        <is>
          <t>One-way ANOVA</t>
        </is>
      </c>
      <c r="H52" s="88" t="inlineStr">
        <is>
          <t>Two-way ANOVA</t>
        </is>
      </c>
      <c r="I52" s="119" t="inlineStr">
        <is>
          <t>1</t>
        </is>
      </c>
      <c r="J52" s="88"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387 ระเบียบวิจัยและสถิติ ฝ่ายวิชาการและนักศึกษาชั้นปีที่ 4 คณะเภสัชศาสตร์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100" t="n"/>
      <c r="L52" s="88" t="inlineStr">
        <is>
          <t>รูปแบบการวิจัยทางคลินิก</t>
        </is>
      </c>
      <c r="M52" s="100" t="inlineStr">
        <is>
          <t>SAP</t>
        </is>
      </c>
      <c r="N52" s="88" t="inlineStr">
        <is>
          <t>ข้อ 15 (PLE_CC1_Practice_Exam.md)</t>
        </is>
      </c>
      <c r="O52" s="100" t="inlineStr">
        <is>
          <t>Mock</t>
        </is>
      </c>
      <c r="P52" s="100" t="inlineStr">
        <is>
          <t>Mock สภาเภสัชฯ Practice</t>
        </is>
      </c>
      <c r="Q52" s="100" t="n"/>
    </row>
    <row r="53" ht="13.2" customHeight="1" s="49">
      <c r="A53" s="119" t="inlineStr">
        <is>
          <t>55</t>
        </is>
      </c>
      <c r="B53" s="88" t="inlineStr">
        <is>
          <t>‘เม็ดยาที่เสียหรือไม่เสียสภาพหลังจากการผลิตใน lot หนึ่ง มีความสัมพันธ์กับชนิดของเครื่องตอกยา เม็ดหรือไม่’ จากข้อความข้างต้นควรเลือกใช้สถิติใดที่เหมาะสมที่สุด</t>
        </is>
      </c>
      <c r="C53" s="100" t="n"/>
      <c r="D53" s="88" t="inlineStr">
        <is>
          <t>Unpaired t-test</t>
        </is>
      </c>
      <c r="E53" s="88" t="inlineStr">
        <is>
          <t>Paired t-test</t>
        </is>
      </c>
      <c r="F53" s="88" t="inlineStr">
        <is>
          <t>Chi-square test</t>
        </is>
      </c>
      <c r="G53" s="88" t="inlineStr">
        <is>
          <t>One-way ANOVA</t>
        </is>
      </c>
      <c r="H53" s="88" t="inlineStr">
        <is>
          <t>Two-way ANOVA</t>
        </is>
      </c>
      <c r="I53" s="119" t="inlineStr">
        <is>
          <t>1</t>
        </is>
      </c>
      <c r="J53" s="88"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100" t="n"/>
      <c r="L53" s="88" t="inlineStr">
        <is>
          <t>รูปแบบการวิจัยทางคลินิก</t>
        </is>
      </c>
      <c r="M53" s="100" t="inlineStr">
        <is>
          <t>SAP</t>
        </is>
      </c>
      <c r="N53" s="88" t="inlineStr">
        <is>
          <t>ข้อ 16 (PLE_CC1_Practice_Exam.md)</t>
        </is>
      </c>
      <c r="O53" s="100" t="inlineStr">
        <is>
          <t>Mock</t>
        </is>
      </c>
      <c r="P53" s="100" t="inlineStr">
        <is>
          <t>Mock สภาเภสัชฯ Practice</t>
        </is>
      </c>
      <c r="Q53" s="100" t="n"/>
    </row>
    <row r="54" ht="13.2" customHeight="1" s="49">
      <c r="A54" s="119" t="inlineStr">
        <is>
          <t>56</t>
        </is>
      </c>
      <c r="B54" s="88" t="inlineStr">
        <is>
          <t>การศึกษาการยับยั้งการเจริญเติบโตของเชื้อแบคทีเรียด้วยสารสกัดเปลือกทับทิม ในอาหารเลี้ยงเชื้อ โดยวัดจำนวนเชื้อแบคทีเรียก่อนการเติมสารสกัด แล้วเติมสารสกัดรอผลเป็นเวลา 7 วัน จึงวัดจำนวน เชื้อแบคทีเรีย ถ้าจะวิเคราะห์ว่าสารสกัดจากเปลือกทับทิมมีผลยับยั้งเชื้อแบคทีเรียหรือไม่ ท่านจะใช้ สถิติในข้อใดเพื่อวิเคราะห์ผลการทดลอง</t>
        </is>
      </c>
      <c r="C54" s="100" t="n"/>
      <c r="D54" s="88" t="inlineStr">
        <is>
          <t>Chi-square test</t>
        </is>
      </c>
      <c r="E54" s="88" t="inlineStr">
        <is>
          <t>Unpaired t-test</t>
        </is>
      </c>
      <c r="F54" s="88" t="inlineStr">
        <is>
          <t>Paired t-test 388 ระเบียบวิจัยและสถิติ</t>
        </is>
      </c>
      <c r="G54" s="88" t="inlineStr">
        <is>
          <t>ANOVA</t>
        </is>
      </c>
      <c r="H54" s="88" t="inlineStr">
        <is>
          <t>Correlation</t>
        </is>
      </c>
      <c r="I54" s="119" t="inlineStr">
        <is>
          <t>1</t>
        </is>
      </c>
      <c r="J54" s="88" t="inlineStr">
        <is>
          <t>✅ คำตอบที่ถูกต้อง: ข้อ ก. Chi-square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(Unpaired t-test): IR (Infrared) spectroscopy วิเคราะห์ functional groups จาก stretching/bending vibrations C=O ~1700 cm-1, O-H ~3200-3550 cm-1
• ข้อ ค. (Paired t-test 388 ระเบียบวิจัยและสถิติ ฝ่ายวิชาการและนักศึกษาชั้นปีที่ 4 คณะเภสัชศาสตร์
• ข้อ ง. (ANOVA):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100" t="n"/>
      <c r="L54" s="88" t="inlineStr">
        <is>
          <t>รูปแบบการวิจัยทางคลินิก</t>
        </is>
      </c>
      <c r="M54" s="100" t="inlineStr">
        <is>
          <t>SAP</t>
        </is>
      </c>
      <c r="N54" s="88" t="inlineStr">
        <is>
          <t>ข้อ 18 (PLE_CC1_Practice_Exam.md)</t>
        </is>
      </c>
      <c r="O54" s="100" t="inlineStr">
        <is>
          <t>Mock</t>
        </is>
      </c>
      <c r="P54" s="100" t="inlineStr">
        <is>
          <t>Mock สภาเภสัชฯ Practice</t>
        </is>
      </c>
      <c r="Q54" s="100" t="n"/>
    </row>
    <row r="55" ht="13.2" customHeight="1" s="49">
      <c r="A55" s="119" t="inlineStr">
        <is>
          <t>57</t>
        </is>
      </c>
      <c r="B55" s="88" t="inlineStr">
        <is>
          <t>นักวิจัยต้องการศึกษาเปรียบเทียบประสิทธิผลของยารักษาอาการปวดศีรษะไมเกรน 3 กลุ่ม (ได้แก่ Sumatriptan, Rizatriptan, และยาหลอก Placebo) ต่อการลดระดับคะแนนความปวด (Pain score ซึ่งเป็นข้อมูลเชิงปริมาณ Continuous data ที่มีการแจกแจงแบบปกติ Normal distribution) ในกลุ่มตัวอย่าง 3 กลุ่มที่เป็นอิสระต่อกัน สถิติทดสอบข้อใดมีความเหมาะสมที่สุด</t>
        </is>
      </c>
      <c r="C55" s="100" t="n"/>
      <c r="D55" s="88" t="inlineStr">
        <is>
          <t>Independent Student's t-test</t>
        </is>
      </c>
      <c r="E55" s="88" t="inlineStr">
        <is>
          <t>Paired t-test</t>
        </is>
      </c>
      <c r="F55" s="88" t="inlineStr">
        <is>
          <t>Chi-square test of independence</t>
        </is>
      </c>
      <c r="G55" s="88" t="inlineStr">
        <is>
          <t>One-Way Analysis of Variance (One-Way ANOVA)</t>
        </is>
      </c>
      <c r="H55" s="88" t="inlineStr">
        <is>
          <t>Repeated Measures ANOVA</t>
        </is>
      </c>
      <c r="I55" s="119" t="n">
        <v>4</v>
      </c>
      <c r="J55" s="88" t="inlineStr">
        <is>
          <t>✅ คำตอบที่ถูกต้อง: ข้อ ง. One-Way Analysis of Variance (One-Way ANOVA)
💡 Background:
หลักการเลือกใช้สถิติทดสอบสมมติฐานทางชีวสถิติ (Biostatistics Test Selection):
1. ตัวแปรตาม (Dependent variable): Continuous data ที่มี Normal distribution (Parametric test)
2. ตัวแปรต้น (Independent variable): Categorical data ที่แบ่งเป็น 3 กลุ่มอิสระต่อกัน (Independent groups)
3. สถิติที่เหมาะสม:
   - เปรียบเทียบค่าเฉลี่ย 2 กลุ่มอิสระ = Independent t-test
   - เปรียบเทียบค่าเฉลี่ย ≥ 3 กลุ่มอิสระ = One-Way ANOVA (Analysis of Variance)
   - หาก ANOVA พบความแตกต่างอย่างมีนัยสำคัญ (p &lt; 0.05) จึงทำการทดสอบ Post-hoc comparison (เช่น Tukey HSD, Bonferroni)
🎯 ทำไมข้อนี้ถึงถูก:
One-Way ANOVA ใช้สำหรับเปรียบเทียบค่าเฉลี่ยของข้อมูลต่อเนื่องที่มีการแจกแจงแบบปกติในกลุ่มตัวอย่างตั้งแต่ 3 กลุ่มขึ้นไปที่เป็นอิสระต่อกัน
🔍 ข้ออื่นผิดเพราะอะไร:
• ข้อ ก. Independent t-test ใช้เปรียบเทียบค่าเฉลี่ยเพียง 2 กลุ่มอิสระเท่านั้น
• ข้อ ข. Paired t-test ใช้เปรียบเทียบข้อมูลก่อน-หลังในกลุ่มตัวอย่างเดียวกัน (Dependent groups)
• ข้อ ค. Chi-square test ใช้สำหรับวิเคราะห์ข้อมูลแจงนับหรือสัดส่วน (Categorical data)
• ข้อ จ. Repeated Measures ANOVA ใช้เมื่อมีการวัดซ้ำหลายช่วงเวลาในกลุ่มตัวอย่างเดิม
📖 Guideline อ้างอิง:
Basic &amp; Clinical Biostatistics (Beth Dawson &amp; Robert G. Trapp) &amp; Research Methodology in Pharmacy Practice
📌 จุดจำก่อนสอบ:
• ต่อเนื่อง + ปกติ + 2 กลุ่มอิสระ = Independent t-test
• ต่อเนื่อง + ปกติ + ≥ 3 กลุ่มอิสระ = One-Way ANOVA
• ข้อมูลสัดส่วน/นับ (Nominal/Ordinal) = Chi-square test</t>
        </is>
      </c>
      <c r="K55" s="100" t="n"/>
      <c r="L55" s="88" t="inlineStr">
        <is>
          <t>รูปแบบการวิจัยทางคลินิก</t>
        </is>
      </c>
      <c r="M55" s="100" t="inlineStr">
        <is>
          <t>SAP</t>
        </is>
      </c>
      <c r="N55" s="88" t="inlineStr">
        <is>
          <t>ข้อ 20 (PLE_CC1_Practice_Exam.md)</t>
        </is>
      </c>
      <c r="O55" s="100" t="inlineStr">
        <is>
          <t>Mock</t>
        </is>
      </c>
      <c r="P55" s="100" t="inlineStr">
        <is>
          <t>Mock สภาเภสัชฯ Practice</t>
        </is>
      </c>
      <c r="Q55" s="100" t="n"/>
    </row>
    <row r="56" ht="13.2" customHeight="1" s="49">
      <c r="A56" s="119" t="inlineStr">
        <is>
          <t>58</t>
        </is>
      </c>
      <c r="B56" s="88" t="inlineStr">
        <is>
          <t>Peak plasma drug concentration (Cmax)</t>
        </is>
      </c>
      <c r="C56" s="100" t="n"/>
      <c r="D56" s="88" t="inlineStr">
        <is>
          <t>Cost-Effectiveness Analysis (Incremental Cost-Effectiveness Ratio: ICER)</t>
        </is>
      </c>
      <c r="E56" s="88" t="inlineStr">
        <is>
          <t>Cost-Utility Analysis (Quality-Adjusted Life Years: QALY)</t>
        </is>
      </c>
      <c r="F56" s="88" t="inlineStr">
        <is>
          <t>Cost-Benefit Analysis (Net Monetary Benefit)</t>
        </is>
      </c>
      <c r="G56" s="88" t="inlineStr">
        <is>
          <t>Cost-Minimization Analysis (CMA)</t>
        </is>
      </c>
      <c r="H56" s="88" t="inlineStr">
        <is>
          <t>Student t-test for comparing two independent means</t>
        </is>
      </c>
      <c r="I56" s="119" t="inlineStr">
        <is>
          <t>1</t>
        </is>
      </c>
      <c r="J56" s="88"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 คำอธิบายและข้อกำหนดทางกฎหมาย:
การเลือก Cost-Effectiveness Analysis (Incremental Cost-Effectiveness Ratio: ICER)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100" t="n"/>
      <c r="L56" s="88" t="inlineStr">
        <is>
          <t>วิธีประเมินต้นทุนและประสิทธิผล</t>
        </is>
      </c>
      <c r="M56" s="100" t="inlineStr">
        <is>
          <t>SAP</t>
        </is>
      </c>
      <c r="N56" s="88" t="inlineStr">
        <is>
          <t>ข้อ 2 (PLE_CC1_Key_Rx20_UBU.md)</t>
        </is>
      </c>
      <c r="O56" s="100" t="inlineStr">
        <is>
          <t>Mock</t>
        </is>
      </c>
      <c r="P56" s="100" t="inlineStr">
        <is>
          <t>Mock Rx20 UBU</t>
        </is>
      </c>
      <c r="Q56" s="100" t="n"/>
    </row>
    <row r="57" ht="13.2" customHeight="1" s="49">
      <c r="A57" s="119" t="inlineStr">
        <is>
          <t>59</t>
        </is>
      </c>
      <c r="B57" s="88" t="inlineStr">
        <is>
          <t>หากต้องการวิเคราะห์ข้อมูลความแตกต่างของการใช้สมุนไพรลดน้ำหนักเปรียบเทียบกับ placebo โดยดูจากน้ำหนักที่ลดลงของอาสาสมัครทั้งสองกลุ่ม กลุ่มละ 50 คนควรใช้สถิติใดในการวิเคราะห์ ใช้สมุนไพร placebo น้ำหนักที่ลด (กก.) 4±2.5 2±1.7</t>
        </is>
      </c>
      <c r="C57" s="100" t="n"/>
      <c r="D57" s="88" t="inlineStr">
        <is>
          <t>Cost-Minimization Analysis (CMA)</t>
        </is>
      </c>
      <c r="E57" s="88" t="inlineStr">
        <is>
          <t>Student t-test for comparing two independent means</t>
        </is>
      </c>
      <c r="F57" s="88" t="inlineStr">
        <is>
          <t>Chi-Square Test for Categorical Independence (p &lt; 0.05)</t>
        </is>
      </c>
      <c r="G57" s="88" t="inlineStr">
        <is>
          <t>Randomized Controlled Trial (Double-blind RCT)</t>
        </is>
      </c>
      <c r="H57" s="88" t="inlineStr">
        <is>
          <t>Prospective Cohort Study (Relative Risk: RR)</t>
        </is>
      </c>
      <c r="I57" s="119" t="inlineStr">
        <is>
          <t>1</t>
        </is>
      </c>
      <c r="J57" s="88"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100" t="n"/>
      <c r="L57" s="88" t="inlineStr">
        <is>
          <t>รูปแบบการวิจัยทางคลินิก</t>
        </is>
      </c>
      <c r="M57" s="100" t="inlineStr">
        <is>
          <t>SAP</t>
        </is>
      </c>
      <c r="N57" s="88" t="inlineStr">
        <is>
          <t>ข้อ 13 (PLE_CC1_Key_Rx20_UBU.md)</t>
        </is>
      </c>
      <c r="O57" s="100" t="inlineStr">
        <is>
          <t>Mock</t>
        </is>
      </c>
      <c r="P57" s="100" t="inlineStr">
        <is>
          <t>Mock Rx20 UBU</t>
        </is>
      </c>
      <c r="Q57" s="100" t="n"/>
    </row>
    <row r="58" ht="13.2" customHeight="1" s="49">
      <c r="A58" s="119" t="inlineStr">
        <is>
          <t>60</t>
        </is>
      </c>
      <c r="B58" s="88" t="inlineStr">
        <is>
          <t>สำนักงานวิจัยระบบสาธารณสุข (สวรส.)</t>
        </is>
      </c>
      <c r="C58" s="100" t="n"/>
      <c r="D58" s="88" t="inlineStr">
        <is>
          <t>Randomized Controlled Trial (Double-blind RCT)</t>
        </is>
      </c>
      <c r="E58" s="88" t="inlineStr">
        <is>
          <t>Prospective Cohort Study (Relative Risk: RR)</t>
        </is>
      </c>
      <c r="F58" s="88" t="inlineStr">
        <is>
          <t>Case-Control Study (Odds Ratio: OR)</t>
        </is>
      </c>
      <c r="G58" s="88" t="inlineStr">
        <is>
          <t>Cross-Sectional Survey Prevalence Study</t>
        </is>
      </c>
      <c r="H58" s="88" t="inlineStr">
        <is>
          <t>Cost-Effectiveness Analysis (Incremental Cost-Effectiveness Ratio: ICER)</t>
        </is>
      </c>
      <c r="I58" s="119" t="inlineStr">
        <is>
          <t>1</t>
        </is>
      </c>
      <c r="J58" s="88"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100" t="n"/>
      <c r="L58" s="88" t="inlineStr">
        <is>
          <t>รูปแบบการวิจัยทางคลินิก</t>
        </is>
      </c>
      <c r="M58" s="100" t="inlineStr">
        <is>
          <t>SAP</t>
        </is>
      </c>
      <c r="N58" s="88" t="inlineStr">
        <is>
          <t>ข้อ 1 (PLE_CC1_Key_Rx20_UBU.md)</t>
        </is>
      </c>
      <c r="O58" s="100" t="inlineStr">
        <is>
          <t>Mock</t>
        </is>
      </c>
      <c r="P58" s="100" t="inlineStr">
        <is>
          <t>Mock Rx20 UBU</t>
        </is>
      </c>
      <c r="Q58" s="100" t="n"/>
    </row>
    <row r="59" ht="13.2" customHeight="1" s="49">
      <c r="A59" s="119" t="inlineStr">
        <is>
          <t>61</t>
        </is>
      </c>
      <c r="B59" s="88" t="inlineStr">
        <is>
          <t>ฉีดยาทิ้ง 10 ml คำอธิบายเพิ่มเติม การทดสอบ BE คือการทดสอบความเท่าเทียมกับของยา แบ่งเป็น bioequivalent study คือการทดสอบในมนุษย์ (RCT ตามปกติ) ในเรื่อง efficacy และ safety ว่าเท่าเทียมยาเก่าไหม แต่แปลผลเป็น 90%CI ตามที่อธิบายด้านบน ดังนั้นสามารถทำแบบ crossover ได้ จึงควรแก้ไขโดยเพิ่ม wash out period ให้ระดับยาแรกลดลงก่อนห้ยาสอง เดี๋ยวผลมันจะ interlapse กัน อีกอันที่ทำได้คือการศึกษาในหลอดทดลอง มี similary factor &gt; 50 คือยอมรับ</t>
        </is>
      </c>
      <c r="C59" s="100" t="n"/>
      <c r="D59" s="88" t="inlineStr">
        <is>
          <t>Cross-Sectional Survey Prevalence Study</t>
        </is>
      </c>
      <c r="E59" s="88" t="inlineStr">
        <is>
          <t>Cost-Effectiveness Analysis (Incremental Cost-Effectiveness Ratio: ICER)</t>
        </is>
      </c>
      <c r="F59" s="88" t="inlineStr">
        <is>
          <t>Cost-Utility Analysis (Quality-Adjusted Life Years: QALY)</t>
        </is>
      </c>
      <c r="G59" s="88" t="inlineStr">
        <is>
          <t>Cost-Benefit Analysis (Net Monetary Benefit)</t>
        </is>
      </c>
      <c r="H59" s="88" t="inlineStr">
        <is>
          <t>Cost-Minimization Analysis (CMA)</t>
        </is>
      </c>
      <c r="I59" s="119" t="inlineStr">
        <is>
          <t>1</t>
        </is>
      </c>
      <c r="J59" s="88"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100" t="n"/>
      <c r="L59" s="88" t="inlineStr">
        <is>
          <t>รูปแบบการวิจัยทางคลินิก</t>
        </is>
      </c>
      <c r="M59" s="100" t="inlineStr">
        <is>
          <t>SAP</t>
        </is>
      </c>
      <c r="N59" s="88" t="inlineStr">
        <is>
          <t>ข้อ 4 (PLE_CC1_Key_Rx20_UBU.md)</t>
        </is>
      </c>
      <c r="O59" s="100" t="inlineStr">
        <is>
          <t>Mock</t>
        </is>
      </c>
      <c r="P59" s="100" t="inlineStr">
        <is>
          <t>Mock Rx20 UBU</t>
        </is>
      </c>
      <c r="Q59" s="100" t="n"/>
    </row>
    <row r="60" ht="13.2" customHeight="1" s="49">
      <c r="A60" s="119" t="inlineStr">
        <is>
          <t>62</t>
        </is>
      </c>
      <c r="B60" s="88" t="inlineStr">
        <is>
          <t>ยาใดตGอไปนี้ ไมGมีผลลดอัตราการตายสำหรับผู้ป่วย myocardial infarction</t>
        </is>
      </c>
      <c r="C60" s="100" t="n"/>
      <c r="D60" s="88" t="inlineStr">
        <is>
          <t>Simvastatin</t>
        </is>
      </c>
      <c r="E60" s="88" t="inlineStr">
        <is>
          <t>Enalapril</t>
        </is>
      </c>
      <c r="F60" s="88" t="inlineStr">
        <is>
          <t>Aspirin</t>
        </is>
      </c>
      <c r="G60" s="88" t="inlineStr">
        <is>
          <t>Clopidogrel</t>
        </is>
      </c>
      <c r="H60" s="88" t="inlineStr">
        <is>
          <t>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t>
        </is>
      </c>
      <c r="I60" s="119" t="inlineStr">
        <is>
          <t>5</t>
        </is>
      </c>
      <c r="J60" s="88" t="inlineStr">
        <is>
          <t>✅ คำตอบที่ถูกต้อง: ข้อ จ.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 Background:
การประเมินหลักฐานเชิงประจักษ์ (Evidence-Based Practice) อาศัย study design, statistical parameters (p-value, 95% CI, RR/OR) เพื่อการตัดสินใจอย่างแม่นยำ
🎯 ทำไมข้อนี้ถึงถูก: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เป็นคำตอบที่ถูกต้องตามแนวทางการรักษามาตรฐาน เนื่องจาก เป็น DHP calcium channel blocker ขยายหลอดเลือด peripheral เด่น แต่ไม่มี class-specific renal protective effect ในผู้ป่วย DM with albuminuria เท่ากับ ACEI/ARB และอาจเกิด peripheral edema
🔍 ข้ออื่นผิดเพราะอะไร:
• ข้อ ก. (Simvastatin): เป็น moderate-intensity statin เมแทบอไลต์ผ่าน CYP3A4 เด่นชัด ห้ามใช้ dose 80 mg และมี drug interactions สูงกับ CYP3A4 inhibitors (clarithromycin, ketoconazole)
• ข้อ ข. (Enalapril): เป็น ACE inhibitor ลด Angiotensin II และ intraglomerular pressure มี renal protective efficacy เด่นชัดใน diabetic kidney disease แต่อาจเกิด dry cough จากการสะสมของ bradykinin
• ข้อ ค. (Aspirin): เป็น irreversible COX-1 inhibitor ยับยั้ง Thromboxane A2 เป็นแกนหลักใน antiplatelet secondary prevention ของ CVD (ขนาดยา 75-100 mg/day)
• ข้อ 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100" t="n"/>
      <c r="L60" s="88" t="inlineStr">
        <is>
          <t>รูปแบบการวิจัยทางคลินิก</t>
        </is>
      </c>
      <c r="M60" s="100" t="inlineStr">
        <is>
          <t>SAP</t>
        </is>
      </c>
      <c r="N60" s="88" t="inlineStr">
        <is>
          <t>ข้อ 27 (PLE_CC1_Key_Rx20_UBU.md)</t>
        </is>
      </c>
      <c r="O60" s="100" t="inlineStr">
        <is>
          <t>Mock</t>
        </is>
      </c>
      <c r="P60" s="100" t="inlineStr">
        <is>
          <t>Mock Rx20 UBU</t>
        </is>
      </c>
      <c r="Q60" s="100" t="n"/>
    </row>
    <row r="61" ht="13.2" customHeight="1" s="49">
      <c r="A61" s="119" t="inlineStr">
        <is>
          <t>63</t>
        </is>
      </c>
      <c r="B61" s="88" t="inlineStr">
        <is>
          <t>ยาในข$อใดสามารถใช$เปญนยาปนองกัน (primary prophylaxis) สำหรับภาวะ variceal bleeding (1) Octreotide (2) Pantoprazole (3) Somatostatin (4) Propranolol (5) Lactulose</t>
        </is>
      </c>
      <c r="C61" s="100" t="n"/>
      <c r="D61" s="88" t="inlineStr">
        <is>
          <t>Chi-Square Test for Categorical Independence (p &lt; 0.05)</t>
        </is>
      </c>
      <c r="E61" s="88" t="inlineStr">
        <is>
          <t>Randomized Controlled Trial (Double-blind RCT)</t>
        </is>
      </c>
      <c r="F61" s="88" t="inlineStr">
        <is>
          <t>Prospective Cohort Study (Relative Risk: RR)</t>
        </is>
      </c>
      <c r="G61" s="88" t="inlineStr">
        <is>
          <t>Case-Control Study (Odds Ratio: OR)</t>
        </is>
      </c>
      <c r="H61" s="88" t="inlineStr">
        <is>
          <t>Cross-Sectional Survey Prevalence Study</t>
        </is>
      </c>
      <c r="I61" s="119" t="inlineStr">
        <is>
          <t>1</t>
        </is>
      </c>
      <c r="J61" s="88"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100" t="n"/>
      <c r="L61" s="88" t="inlineStr">
        <is>
          <t>วิธีประเมินต้นทุนและประสิทธิผล</t>
        </is>
      </c>
      <c r="M61" s="100" t="inlineStr">
        <is>
          <t>SAP</t>
        </is>
      </c>
      <c r="N61" s="88" t="inlineStr">
        <is>
          <t>ข้อ 56 (PLE_CC1_Key_Rx20_UBU.md)</t>
        </is>
      </c>
      <c r="O61" s="100" t="inlineStr">
        <is>
          <t>Mock</t>
        </is>
      </c>
      <c r="P61" s="100" t="inlineStr">
        <is>
          <t>Mock Rx20 UBU</t>
        </is>
      </c>
      <c r="Q61" s="100" t="n"/>
    </row>
    <row r="62" ht="13.2" customHeight="1" s="49">
      <c r="A62" s="119" t="inlineStr">
        <is>
          <t>64</t>
        </is>
      </c>
      <c r="B62" s="88" t="inlineStr">
        <is>
          <t>จงคำนวณป3สุขภาวะ หากในระยะเวลา 8.4 เดือน ผู้ป่วยมีคุณภาพชีวิตเทGากับ 0.8 (1) 0.96 (2) 0.80 (3) 0.67 (4) 0.56 (5) 0.48 QALY = 0.88.4/12 = 0.56 ข้อสอบวัดความรู้ทางเภสัชศาสตร์เชิงบูรณาการ (MCQ) ครั้งที่ 2/2557 เพื่อขึ้นทะเบียนเป็นผู้ประกอบวิชาชีพเภสัชกรรม ประจำปี พ.ศ 2557 รอบที่ 2 สถานการณ) 1 หญิงไทยคูG อายุ 24 ป3 มาพบแพทย์_ผิวหนังเพื่อรักษาสิว โดยบริเวณใบหน$ามีสิวอุดตันเม็ดเล็กๆ ทั้งหัวดำและหัวขาวกระจายทั่วใบหน$า PE: non-inflammatory (few comedones) Diagnosis: Acne</t>
        </is>
      </c>
      <c r="C62" s="100" t="n"/>
      <c r="D62" s="88" t="inlineStr">
        <is>
          <t>Case-Control Study (Odds Ratio: OR)</t>
        </is>
      </c>
      <c r="E62" s="88" t="inlineStr">
        <is>
          <t>Cross-Sectional Survey Prevalence Study</t>
        </is>
      </c>
      <c r="F62" s="88" t="inlineStr">
        <is>
          <t>Cost-Effectiveness Analysis (Incremental Cost-Effectiveness Ratio: ICER)</t>
        </is>
      </c>
      <c r="G62" s="88" t="inlineStr">
        <is>
          <t>Cost-Utility Analysis (Quality-Adjusted Life Years: QALY)</t>
        </is>
      </c>
      <c r="H62" s="88" t="inlineStr">
        <is>
          <t>Cost-Benefit Analysis (Net Monetary Benefit)</t>
        </is>
      </c>
      <c r="I62" s="119" t="inlineStr">
        <is>
          <t>1</t>
        </is>
      </c>
      <c r="J62" s="88" t="inlineStr">
        <is>
          <t>✅ คำตอบที่ถูกต้อง: ข้อ ก.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100" t="n"/>
      <c r="L62" s="88" t="inlineStr">
        <is>
          <t>วิธีประเมินต้นทุนและประสิทธิผล</t>
        </is>
      </c>
      <c r="M62" s="100" t="inlineStr">
        <is>
          <t>SAP</t>
        </is>
      </c>
      <c r="N62" s="88" t="inlineStr">
        <is>
          <t>ข้อ 84 (PLE_CC1_Key_Rx20_UBU.md)</t>
        </is>
      </c>
      <c r="O62" s="100" t="inlineStr">
        <is>
          <t>Mock</t>
        </is>
      </c>
      <c r="P62" s="100" t="inlineStr">
        <is>
          <t>Mock Rx20 UBU</t>
        </is>
      </c>
      <c r="Q62" s="100" t="n"/>
    </row>
    <row r="63" ht="13.2" customHeight="1" s="49">
      <c r="A63" s="119" t="inlineStr">
        <is>
          <t>65</t>
        </is>
      </c>
      <c r="B63" s="88" t="inlineStr">
        <is>
          <t>(โจทย_ถามรูปแบบการทดลองที่ให$ข$อมูลที่นGาเชื่อถือที่สุด) RCT</t>
        </is>
      </c>
      <c r="C63" s="100" t="n"/>
      <c r="D63" s="88" t="inlineStr">
        <is>
          <t>Cost-Utility Analysis (Quality-Adjusted Life Years: QALY)</t>
        </is>
      </c>
      <c r="E63" s="88" t="inlineStr">
        <is>
          <t>Cost-Benefit Analysis (Net Monetary Benefit)</t>
        </is>
      </c>
      <c r="F63" s="88" t="inlineStr">
        <is>
          <t>Cost-Minimization Analysis (CMA)</t>
        </is>
      </c>
      <c r="G63" s="88" t="inlineStr">
        <is>
          <t>Student t-test for comparing two independent means</t>
        </is>
      </c>
      <c r="H63" s="88" t="inlineStr">
        <is>
          <t>Chi-Square Test for Categorical Independence (p &lt; 0.05)</t>
        </is>
      </c>
      <c r="I63" s="119" t="inlineStr">
        <is>
          <t>1</t>
        </is>
      </c>
      <c r="J63" s="88"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100" t="n"/>
      <c r="L63" s="88" t="inlineStr">
        <is>
          <t>รูปแบบการวิจัยทางคลินิก</t>
        </is>
      </c>
      <c r="M63" s="100" t="inlineStr">
        <is>
          <t>SAP</t>
        </is>
      </c>
      <c r="N63" s="88" t="inlineStr">
        <is>
          <t>ข้อ 39 (PLE_CC1_Key_Rx20_UBU.md)</t>
        </is>
      </c>
      <c r="O63" s="100" t="inlineStr">
        <is>
          <t>Mock</t>
        </is>
      </c>
      <c r="P63" s="100" t="inlineStr">
        <is>
          <t>Mock Rx20 UBU</t>
        </is>
      </c>
      <c r="Q63" s="100" t="n"/>
    </row>
    <row r="64" ht="13.2" customHeight="1" s="49">
      <c r="A64" s="119" t="inlineStr">
        <is>
          <t>66</t>
        </is>
      </c>
      <c r="B64" s="88" t="inlineStr">
        <is>
          <t>(โจทย_ให$แปลความหมายของ relative risk ให$คGา 0.88 95% CI ไมGครGอม 1) สถานการณ) 5</t>
        </is>
      </c>
      <c r="C64" s="100" t="n"/>
      <c r="D64" s="88" t="inlineStr">
        <is>
          <t>Student t-test for comparing two independent means</t>
        </is>
      </c>
      <c r="E64" s="88" t="inlineStr">
        <is>
          <t>Chi-Square Test for Categorical Independence (p &lt; 0.05)</t>
        </is>
      </c>
      <c r="F64" s="88" t="inlineStr">
        <is>
          <t>Randomized Controlled Trial (Double-blind RCT)</t>
        </is>
      </c>
      <c r="G64" s="88" t="inlineStr">
        <is>
          <t>Prospective Cohort Study (Relative Risk: RR)</t>
        </is>
      </c>
      <c r="H64" s="88" t="inlineStr">
        <is>
          <t>Case-Control Study (Odds Ratio: OR)</t>
        </is>
      </c>
      <c r="I64" s="119" t="inlineStr">
        <is>
          <t>1</t>
        </is>
      </c>
      <c r="J64" s="88" t="inlineStr">
        <is>
          <t>✅ คำตอบที่ถูกต้อง: ข้อ ก.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100" t="n"/>
      <c r="L64" s="88" t="inlineStr">
        <is>
          <t>สถิติวิเคราะห์</t>
        </is>
      </c>
      <c r="M64" s="100" t="inlineStr">
        <is>
          <t>SAP</t>
        </is>
      </c>
      <c r="N64" s="88" t="inlineStr">
        <is>
          <t>ข้อ 40 (PLE_CC1_Key_Rx20_UBU.md)</t>
        </is>
      </c>
      <c r="O64" s="100" t="inlineStr">
        <is>
          <t>Mock</t>
        </is>
      </c>
      <c r="P64" s="100" t="inlineStr">
        <is>
          <t>Mock Rx20 UBU</t>
        </is>
      </c>
      <c r="Q64" s="100" t="n"/>
    </row>
    <row r="65" ht="13.2" customHeight="1" s="49">
      <c r="A65" s="119" t="inlineStr">
        <is>
          <t>67</t>
        </is>
      </c>
      <c r="B65" s="88" t="inlineStr">
        <is>
          <t>มีคGา ICER สูง cost/unit of efficacy ใช$เงินน$อยๆ เพื่อให$ได$ outcome ที่ต$องการ</t>
        </is>
      </c>
      <c r="C65" s="100" t="n"/>
      <c r="D65" s="88" t="inlineStr">
        <is>
          <t>Prospective Cohort Study (Relative Risk: RR)</t>
        </is>
      </c>
      <c r="E65" s="88" t="inlineStr">
        <is>
          <t>Case-Control Study (Odds Ratio: OR)</t>
        </is>
      </c>
      <c r="F65" s="88" t="inlineStr">
        <is>
          <t>Cross-Sectional Survey Prevalence Study</t>
        </is>
      </c>
      <c r="G65" s="88" t="inlineStr">
        <is>
          <t>Cost-Effectiveness Analysis (Incremental Cost-Effectiveness Ratio: ICER)</t>
        </is>
      </c>
      <c r="H65" s="88" t="inlineStr">
        <is>
          <t>Cost-Utility Analysis (Quality-Adjusted Life Years: QALY)</t>
        </is>
      </c>
      <c r="I65" s="119" t="inlineStr">
        <is>
          <t>2</t>
        </is>
      </c>
      <c r="J65" s="88" t="inlineStr">
        <is>
          <t>✅ คำตอบที่ถูกต้อง: ข้อ ข.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(Prospective Cohort Study (Relative Risk: RR)): Relative Risk (RR) = Risk in exposed / Risk in unexposed ใช้ใน cohort study RR=1 ไม่มีความสัมพันธ์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100" t="n"/>
      <c r="L65" s="88" t="inlineStr">
        <is>
          <t>วิธีประเมินต้นทุนและประสิทธิผล</t>
        </is>
      </c>
      <c r="M65" s="100" t="inlineStr">
        <is>
          <t>SAP</t>
        </is>
      </c>
      <c r="N65" s="88" t="inlineStr">
        <is>
          <t>ข้อ 5 (PLE_CC1_Key_Rx20_UBU.md)</t>
        </is>
      </c>
      <c r="O65" s="100" t="inlineStr">
        <is>
          <t>Mock</t>
        </is>
      </c>
      <c r="P65" s="100" t="inlineStr">
        <is>
          <t>Mock Rx20 UBU</t>
        </is>
      </c>
      <c r="Q65" s="100" t="n"/>
    </row>
    <row r="66" ht="13.2" customHeight="1" s="49">
      <c r="A66" s="119" t="inlineStr">
        <is>
          <t>68</t>
        </is>
      </c>
      <c r="B66" s="88" t="inlineStr">
        <is>
          <t>จากสถิติพบวGาในป3 2556 มีผู้ป่วยด$วยภาวะ..........22885 รายตGอประชากรหนึ่งแสนคน จำนวนดังกลGาวเรียกวGาอะไร</t>
        </is>
      </c>
      <c r="C66" s="100" t="n"/>
      <c r="D66" s="88" t="inlineStr">
        <is>
          <t>Cost-Effectiveness Analysis (Incremental Cost-Effectiveness Ratio: ICER)</t>
        </is>
      </c>
      <c r="E66" s="88" t="inlineStr">
        <is>
          <t>Cost-Utility Analysis (Quality-Adjusted Life Years: QALY)</t>
        </is>
      </c>
      <c r="F66" s="88" t="inlineStr">
        <is>
          <t>Cost-Benefit Analysis (Net Monetary Benefit)</t>
        </is>
      </c>
      <c r="G66" s="88" t="inlineStr">
        <is>
          <t>Cost-Minimization Analysis (CMA)</t>
        </is>
      </c>
      <c r="H66" s="88" t="inlineStr">
        <is>
          <t>Student t-test for comparing two independent means</t>
        </is>
      </c>
      <c r="I66" s="119" t="inlineStr">
        <is>
          <t>1</t>
        </is>
      </c>
      <c r="J66" s="88"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100" t="n"/>
      <c r="L66" s="88" t="inlineStr">
        <is>
          <t>รูปแบบการวิจัยทางคลินิก</t>
        </is>
      </c>
      <c r="M66" s="100" t="inlineStr">
        <is>
          <t>SAP</t>
        </is>
      </c>
      <c r="N66" s="88" t="inlineStr">
        <is>
          <t>ข้อ 105 (PLE_CC1_Key_Rx20_UBU.md)</t>
        </is>
      </c>
      <c r="O66" s="100" t="inlineStr">
        <is>
          <t>Mock</t>
        </is>
      </c>
      <c r="P66" s="100" t="inlineStr">
        <is>
          <t>Mock Rx20 UBU</t>
        </is>
      </c>
      <c r="Q66" s="100" t="n"/>
    </row>
    <row r="67" ht="13.2" customHeight="1" s="49">
      <c r="A67" s="119" t="inlineStr">
        <is>
          <t>69</t>
        </is>
      </c>
      <c r="B67" s="88" t="inlineStr">
        <is>
          <t>Morbidity rate ในประชากรที่เสี่ยงทั้งหมดในเวลาที่กำหนด Relative risk = อัตราสGวนความเสี่ยงซึ่งต$องเปญนการรายงานในลักษณะที่มีการเปรียบเทียบ ซึ่งลักษณะคล$ายกับ odd ratio Attack rate = คืออัตราอุบัติการณ_ที่มักใช$กับโรคติดเชื้อ เฉียบพลัน หรือโรคระบาด Hazard ratio = ความหมายคล$าย RR แตGตGางกันตรงที่ HR จะมี timing มาเกี่ยวข$อง โดยจะใช$รายงานผลการวิเคราะห_ survival analysis ที่เปญนวัดผลแบบ time-to-event นั่นเอง</t>
        </is>
      </c>
      <c r="C67" s="100" t="n"/>
      <c r="D67" s="88" t="inlineStr">
        <is>
          <t>Cost-Minimization Analysis (CMA)</t>
        </is>
      </c>
      <c r="E67" s="88" t="inlineStr">
        <is>
          <t>Student t-test for comparing two independent means</t>
        </is>
      </c>
      <c r="F67" s="88" t="inlineStr">
        <is>
          <t>Chi-Square Test for Categorical Independence (p &lt; 0.05)</t>
        </is>
      </c>
      <c r="G67" s="88" t="inlineStr">
        <is>
          <t>Randomized Controlled Trial (Double-blind RCT)</t>
        </is>
      </c>
      <c r="H67" s="88" t="inlineStr">
        <is>
          <t>Prospective Cohort Study (Relative Risk: RR)</t>
        </is>
      </c>
      <c r="I67" s="119" t="inlineStr">
        <is>
          <t>2</t>
        </is>
      </c>
      <c r="J67" s="88" t="inlineStr">
        <is>
          <t>✅ คำตอบที่ถูกต้อง: ข้อ ข.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ก. (Cost-Minimization Analysis (CMA)): Cost-Minimization Analysis (CMA)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100" t="n"/>
      <c r="L67" s="88" t="inlineStr">
        <is>
          <t>สถิติวิเคราะห์</t>
        </is>
      </c>
      <c r="M67" s="100" t="inlineStr">
        <is>
          <t>SAP</t>
        </is>
      </c>
      <c r="N67" s="88" t="inlineStr">
        <is>
          <t>ข้อ 5 (PLE_CC1_Key_Rx20_UBU.md)</t>
        </is>
      </c>
      <c r="O67" s="100" t="inlineStr">
        <is>
          <t>Mock</t>
        </is>
      </c>
      <c r="P67" s="100" t="inlineStr">
        <is>
          <t>Mock Rx20 UBU</t>
        </is>
      </c>
      <c r="Q67" s="100" t="n"/>
    </row>
    <row r="68" ht="13.2" customHeight="1" s="49">
      <c r="A68" s="119" t="inlineStr">
        <is>
          <t>70</t>
        </is>
      </c>
      <c r="B68" s="88" t="inlineStr">
        <is>
          <t>รับประทานยาหลังอาหารเพื่อหลีกเลี่ยงอาการคลื่นไส้อาเจียน ถูกดูดซึมได้ดีทางลำไส้เล็ก ดังนั้นการดูดซึมจึงขึ้นกับ gastric emptying time นอกจากนี้การดูดซึมของ levodopa และการผ่าน BBB จะอาศัย Large neutral amino acid transporter ซึ่งถูกขนส่งแบบแข่งขันกับกรดอะมิโนอื่นๆ ดังนั้นการรับประทาน levodopa พร้อมอาหารโดยเฉพาะอาหารที่มีโปรตีนสูงจะทำให้การดูดซึม levodopa ช้าลงหรือมี Cmax ลดลง นำไปสู่การไม่ตอบสนองต่อยาได้ ดังนั้นควรให้ยา levodopa ในขณะท้องว่าง หรือให้ยาใน รูปแบบ oral disintegration tablet หรือการฉีด apomorphine s.c. เพื่อลดอาการของพาร์กินสัน ขณะรอให้มีการตอบสนองต่อ levodopa ซึ่งภาวะที่ผู้ป่วยตอบสนองต่อยาช้ากว่าปกติ หรือไม่ตอบสนอง ต่อยาDelayed ‘on’ or no ‘on’ response</t>
        </is>
      </c>
      <c r="C68" s="100" t="n"/>
      <c r="D68" s="88" t="inlineStr">
        <is>
          <t>Randomized Controlled Trial (Double-blind RCT)</t>
        </is>
      </c>
      <c r="E68" s="88" t="inlineStr">
        <is>
          <t>Prospective Cohort Study (Relative Risk: RR)</t>
        </is>
      </c>
      <c r="F68" s="88" t="inlineStr">
        <is>
          <t>Case-Control Study (Odds Ratio: OR)</t>
        </is>
      </c>
      <c r="G68" s="88" t="inlineStr">
        <is>
          <t>Cross-Sectional Survey Prevalence Study</t>
        </is>
      </c>
      <c r="H68" s="88" t="inlineStr">
        <is>
          <t>Cost-Effectiveness Analysis (Incremental Cost-Effectiveness Ratio: ICER)</t>
        </is>
      </c>
      <c r="I68" s="119" t="inlineStr">
        <is>
          <t>4</t>
        </is>
      </c>
      <c r="J68" s="88" t="inlineStr">
        <is>
          <t>✅ คำตอบที่ถูกต้อง: ข้อ ง.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(Randomized Controlled Trial (Double-blind RCT)): RCT (Randomized Controlled Trial) เป็น gold standard ในการวิจัย interventional มี randomization ป้องกัน confounding bias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100" t="n"/>
      <c r="L68" s="88" t="inlineStr">
        <is>
          <t>วิธีประเมินต้นทุนและประสิทธิผล</t>
        </is>
      </c>
      <c r="M68" s="100" t="inlineStr">
        <is>
          <t>SAP</t>
        </is>
      </c>
      <c r="N68" s="88" t="inlineStr">
        <is>
          <t>ข้อ 2 (PLE_CC1_Key_Rx20_UBU.md)</t>
        </is>
      </c>
      <c r="O68" s="100" t="inlineStr">
        <is>
          <t>Mock</t>
        </is>
      </c>
      <c r="P68" s="100" t="inlineStr">
        <is>
          <t>Mock Rx20 UBU</t>
        </is>
      </c>
      <c r="Q68" s="100" t="n"/>
    </row>
    <row r="69" ht="13.2" customHeight="1" s="49">
      <c r="A69" s="119" t="inlineStr">
        <is>
          <t>71</t>
        </is>
      </c>
      <c r="B69" s="88" t="inlineStr">
        <is>
          <t>เกี่ยวกับ Prospective Cohort study ข้อใดต่อไปนี้กล่าวถูกต้องตามหลักวิชาชีพเภสัชกรรม</t>
        </is>
      </c>
      <c r="C69" s="100" t="n"/>
      <c r="D69" s="88" t="inlineStr">
        <is>
          <t>Cross-Sectional Survey Prevalence Study</t>
        </is>
      </c>
      <c r="E69" s="88" t="inlineStr">
        <is>
          <t>Cost-Effectiveness Analysis (Incremental Cost-Effectiveness Ratio: ICER)</t>
        </is>
      </c>
      <c r="F69" s="88" t="inlineStr">
        <is>
          <t>Cost-Utility Analysis (Quality-Adjusted Life Years: QALY)</t>
        </is>
      </c>
      <c r="G69" s="88" t="inlineStr">
        <is>
          <t>Cost-Benefit Analysis (Net Monetary Benefit)</t>
        </is>
      </c>
      <c r="H69" s="88" t="inlineStr">
        <is>
          <t>Cost-Minimization Analysis (CMA)</t>
        </is>
      </c>
      <c r="I69" s="119" t="inlineStr">
        <is>
          <t>1</t>
        </is>
      </c>
      <c r="J69" s="88"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100" t="n"/>
      <c r="L69" s="88" t="inlineStr">
        <is>
          <t>รูปแบบการวิจัยทางคลินิก</t>
        </is>
      </c>
      <c r="M69" s="100" t="inlineStr">
        <is>
          <t>SAP</t>
        </is>
      </c>
      <c r="N69" s="88" t="inlineStr">
        <is>
          <t>ข้อ 5 (PLE_CC1_Key_Rx20_UBU.md)</t>
        </is>
      </c>
      <c r="O69" s="100" t="inlineStr">
        <is>
          <t>Mock</t>
        </is>
      </c>
      <c r="P69" s="100" t="inlineStr">
        <is>
          <t>Mock Rx20 UBU</t>
        </is>
      </c>
      <c r="Q69" s="100" t="n"/>
    </row>
    <row r="70" ht="13.2" customHeight="1" s="49">
      <c r="A70" s="119" t="inlineStr">
        <is>
          <t>72</t>
        </is>
      </c>
      <c r="B70" s="88" t="inlineStr">
        <is>
          <t>numbness ที่นิ้ว ตอบ 3 recall SE ด้าน Cardiovascular ที่สามารถพบได้ Bradycardia, cold extremities, ECG changes, edema, hypertension, ischemia, tachycardia, valvular sclerosis, vasospasm ------------------------------------------------------------------------------ คนที่ 8 : case 11 pharyngitis + unknown ข้อ 17-19 @Dawn Oceania มีตุ่มหนองในคอ ไม่ไอ อายุ มีไข้ คอบวม ครบ 4 คะแนน (ขาดแค่อายุ) เป็น bacterial pharyngitis/tonsilitis โจทย์ recall ,modified Centor Recall : strep pyrogenase// อีกชื่อ group A beta hemolytic strep Complication คือ rehumatic fever : Poststreptococcal glomerulonephritis 30 mg PO OD 10 d = 300 mg /course 300/75= 4 cap</t>
        </is>
      </c>
      <c r="C70" s="100" t="n"/>
      <c r="D70" s="88" t="inlineStr">
        <is>
          <t>Cost-Benefit Analysis (Net Monetary Benefit)</t>
        </is>
      </c>
      <c r="E70" s="88" t="inlineStr">
        <is>
          <t>Cost-Minimization Analysis (CMA)</t>
        </is>
      </c>
      <c r="F70" s="88" t="inlineStr">
        <is>
          <t>Student t-test for comparing two independent means</t>
        </is>
      </c>
      <c r="G70" s="88" t="inlineStr">
        <is>
          <t>Chi-Square Test for Categorical Independence (p &lt; 0.05)</t>
        </is>
      </c>
      <c r="H70" s="88" t="inlineStr">
        <is>
          <t>Randomized Controlled Trial (Double-blind RCT)</t>
        </is>
      </c>
      <c r="I70" s="119" t="inlineStr">
        <is>
          <t>3</t>
        </is>
      </c>
      <c r="J70" s="88" t="inlineStr">
        <is>
          <t>✅ คำตอบที่ถูกต้อง: ข้อ ค.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100" t="n"/>
      <c r="L70" s="88" t="inlineStr">
        <is>
          <t>วิธีประเมินต้นทุนและประสิทธิผล</t>
        </is>
      </c>
      <c r="M70" s="100" t="inlineStr">
        <is>
          <t>SAP</t>
        </is>
      </c>
      <c r="N70" s="88" t="inlineStr">
        <is>
          <t>ข้อ 4 (PLE_CC1_Key_Rx20_UBU.md)</t>
        </is>
      </c>
      <c r="O70" s="100" t="inlineStr">
        <is>
          <t>Mock</t>
        </is>
      </c>
      <c r="P70" s="100" t="inlineStr">
        <is>
          <t>Mock Rx20 UBU</t>
        </is>
      </c>
      <c r="Q70" s="100" t="n"/>
    </row>
    <row r="71" ht="13.2" customHeight="1" s="49">
      <c r="A71" s="119" t="inlineStr">
        <is>
          <t>73</t>
        </is>
      </c>
      <c r="B71" s="88" t="inlineStr">
        <is>
          <t>โรงพยาบาลพิจารณาเลือกยา โดยดูความคุ้มค่าของยาพ่น A และ ยาพ่น B ข้อใดถูกต้อง (Threshold ของ โรงพยาบาล = 160,000/QALYs)</t>
        </is>
      </c>
      <c r="C71" s="100" t="n"/>
      <c r="D71" s="88" t="inlineStr">
        <is>
          <t>ยา A คุ้มค่ามากกว่า เนื่องจากมีปีสุขภาวะมากกว่า</t>
        </is>
      </c>
      <c r="E71" s="88" t="inlineStr">
        <is>
          <t>ยา A คุ้มค่ามากกว่ายา B เนื่องจากมีค่า ICER ติดลบ 8,000/QALYs</t>
        </is>
      </c>
      <c r="F71" s="88" t="inlineStr">
        <is>
          <t>ยา B คุ้มค่ามากกว่ายา A เนื่องจากต้นทุนถูกกว่า</t>
        </is>
      </c>
      <c r="G71" s="88" t="inlineStr">
        <is>
          <t>ยา B คุ้มค่ามากกว่ายา A เนื่องจากมีค่า ICER บวก 8,000/QALYs</t>
        </is>
      </c>
      <c r="H71" s="88" t="inlineStr">
        <is>
          <t>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t>
        </is>
      </c>
      <c r="I71" s="119" t="inlineStr">
        <is>
          <t>4</t>
        </is>
      </c>
      <c r="J71" s="88" t="inlineStr">
        <is>
          <t>✅ คำตอบที่ถูกต้อง: ข้อ ง. ยา B คุ้มค่ามากกว่ายา A เนื่องจากมีค่า ICER บวก 8,000/QALYs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คุ้มค่ามากกว่ายา A เนื่องจากมีค่า ICER บวก 8,000/QALYs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ผู้ป่วยมีความรู้สึกเศร้า ว้าเหว่เป็นบางเวลา ซักประวัติพบว่า พ่อเสียชีวิตเมื่อ 10 ปีก่อนจากโรคหัวใจล้มเหลว,
🔍 ข้ออื่นผิดเพราะอะไร:
• ข้อ ก. (ยา A คุ้มค่ามากกว่า เนื่องจากมีปีสุขภาวะมากกว่า): ยา A คุ้มค่ามากกว่า เนื่องจากมีปีสุขภาวะมากกว่า ไม่ตรงกับข้อบ่งใช้หรือกลไกการออกฤทธิ์ที่ถูกต้องตาม CONSORT / STROBE / PRISMA reporting guidelines
• ข้อ ข. (ยา A คุ้มค่ามากกว่ายา B เนื่องจากมีค่า ICER ติดลบ 8,000/QALYs): ยา A คุ้มค่ามากกว่ายา B เนื่องจากมีค่า ICER ติดลบ 8,000/QALYs ไม่ตรงกับข้อบ่งใช้หรือกลไกการออกฤทธิ์ที่ถูกต้องตาม CONSORT / STROBE / PRISMA reporting guidelines
• ข้อ ค. (ยา B คุ้มค่ามากกว่ายา A เนื่องจากต้นทุนถูกกว่า): ยา B คุ้มค่ามากกว่ายา A เนื่องจากต้นทุนถูกกว่า ไม่ตรงกับข้อบ่งใช้หรือกลไกการออกฤทธิ์ที่ถูกต้องตาม CONSORT / STROBE / PRISMA reporting guidelines
• ข้อ จ. (ยา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(100,000-20,000)/40-30 = 8000 บาท/QALY ดังนั้นจะเห็นว่า ทางเลือก A และ B มีความแตกต่างในการเพิ่ม QALY เท่ากับ 8000 บาท ดังนั้นทางเลือก B คุ้มค่ามากกว่า เรื่องที่ 8 Insomnia ผู้ป่วยชายอายุ 60 ปี นอนไม่หลับมา 2 สัปดาห์ มีอาการเกือบทุกวัน โดยเข้านอนเวลา 4 ทุ่ม แต่จะนอนหลับได้ประมาณตี 1 และตื่นกลางดึกบ่อยๆ ผู้ป่วยตื่น 7 โมงเช้า รู้สึกเพลีย ไม่สดชื่น ทำให้ต้องนอนหลับกลางวัน วันละ 2 ชั่วโมง ผู้ป่วยดื่มชา 1 แก้วบางวัน ไม่ดื่มกาแฟ ไม่สูบบุหรี่ ไม่ดื่มแอลกอฮอล์ แต่ช่วงนี้ดื่มไวน์เพื่อช่วยให้นอนหลับ และทานอาหารใกล้เวลานอน ไม่ออกกำลังกาย ภรรยาโดนรถชนเสียชีวิต เมื่อ 2 สัปดาห์ก่อน, แม่เป็นมะเร็งเต้านมและโรคซึมเศร้ามาแล้ว 10 เดือน ผู้ป่วยมีโรคประจำตัวเป็นต่อมลูกหมากโตและความดันโลหิตสูง ได้รับยา 2 ตัว คือ Finasteride 5 mg 1x1 hs มา 3 เดือน และ Losartan 50 mg 1x1 pc มา 10 ปี):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100" t="n"/>
      <c r="L71" s="88" t="inlineStr">
        <is>
          <t>วิธีประเมินต้นทุนและประสิทธิผล</t>
        </is>
      </c>
      <c r="M71" s="100" t="inlineStr">
        <is>
          <t>SAP</t>
        </is>
      </c>
      <c r="N71" s="88" t="inlineStr">
        <is>
          <t>ข้อ 63 (PLE_CC1_Key_Rx20_UBU.md)</t>
        </is>
      </c>
      <c r="O71" s="100" t="inlineStr">
        <is>
          <t>Mock</t>
        </is>
      </c>
      <c r="P71" s="100" t="inlineStr">
        <is>
          <t>Mock Rx20 UBU</t>
        </is>
      </c>
      <c r="Q71" s="100" t="n"/>
    </row>
    <row r="72" ht="13.2" customHeight="1" s="49">
      <c r="A72" s="100" t="n">
        <v>130</v>
      </c>
      <c r="B72" s="88" t="inlineStr">
        <is>
          <t>▶ [กรณีศึกษา: ชายอายุ 69 ปี สูง 170 ซม. น้ำหนัก 90 กก. เข้าโรงพยาบาลด้วยอาการปวดท้องส่วนบน แสบร้อนกลางอก คลื่นไส้อาเจียน เป็นมา 5 วัน อาการหนักขึ้นหลังอาหารและตอนกลางคืน ดื่มสุราและสูบบุหรี่ ส่องกล้องพบแผลในกระเพาะอาหารขนาดใหญ่มีเลือดออก ผลตรวจ UBT positive ได้รับการวินิจฉัยเป็น Peptic Ulcer Disease จาก H. pylori ร่วมกับการใช้ยาแก้ปวด NSAIDs]
📌 คำถาม: คนไข้รายนี้ปวดท้องจนไม่สามารถไปทำงานได้ ทำให้ขาดรายได้ จัดเป็นต้นทุนประเภทใดตามหลักเศรษฐศาสตร์สาธารณสุข (Pharmacoeconomics)</t>
        </is>
      </c>
      <c r="C72" s="100" t="n"/>
      <c r="D72" s="88" t="inlineStr">
        <is>
          <t>Indirect cost (ต้นทุนทางอ้อม)</t>
        </is>
      </c>
      <c r="E72" s="88" t="inlineStr">
        <is>
          <t>Intangible cost (ต้นทุนที่ไม่สามารถวัดเป็นตัวเงินได้)</t>
        </is>
      </c>
      <c r="F72" s="88" t="inlineStr">
        <is>
          <t>Direct medical cost (ต้นทุนทางตรงทางการแพทย์์)</t>
        </is>
      </c>
      <c r="G72" s="88" t="inlineStr">
        <is>
          <t>Direct non-medical cost (ต้นทุนทางตรงที่ไม่ใช่ทางการแพทย์์)</t>
        </is>
      </c>
      <c r="H72" s="88" t="inlineStr">
        <is>
          <t>Opportunity cost (ต้นทุนค่าเสียโอกาสเชิงนโยบาย)</t>
        </is>
      </c>
      <c r="I72" s="119" t="inlineStr">
        <is>
          <t>1</t>
        </is>
      </c>
      <c r="J72" s="88" t="inlineStr">
        <is>
          <t>✅ คำตอบที่ถูกต้อง: ข้อ ก. Indirect cost (ต้นทุนทางอ้อม)
💡 Background:
การประเมินทางเศรษฐศาสตร์สาธารณสุข (Pharmacoeconomics) จำแนกต้นทุนที่เกี่ยวข้องกับการเจ็บป่วยออกเป็น 4 ประเภทหลัก:
1. Direct Medical Cost: ต้นทุนทางการแพทย์์โดยตรง เช่น ค่ายา ค่าตรวจวินิจฉัย ค่าห้อง ค่าบริการทางการแพทย์์
2. Direct Non-Medical Cost: ต้นทุนทางตรงที่ไม่เกี่ยวกับการแพทย์์ เช่น ค่าเดินทางไปโรงพยาบาล ค่าที่พัก ค่าอาหารพิเศษ
3. Indirect Cost: ต้นทุนทางอ้อมจากการสูญเสียผลิตภาพ (Productivity loss) เช่น การขาดงาน การสูญเสียรายได้ การทำงานได้ลดลง หรือการเสียชีวิตก่อนวัยอันควร
4. Intangible Cost: ต้นทุนที่ไม่สามารถตีเป็นมูลค่าเงินได้โดยตรง เช่น ความเจ็บปวด ความวิตกกังวล ความทุกข์ทรมานใจ
🎯 ทำไมข้อนี้ถึงถูก:
การที่ผู้ป่วยปวดท้องรุนแรงจนไม่สามารถไปทำงานได้ ทำให้เกิดการขาดงาน (Absenteeism) และสูญเสียผลผลิตหรือรายได้ ซึ่งจัดเป็น "ต้นทุนทางอ้อม (Indirect Cost)" ตามหลักเศรษฐศาสตร์สาธารณสุขอย่างชัดเจน
🔍 ข้ออื่นผิดเพราะอะไร:
• ข้อ ข. (Intangible cost): เป็นต้นทุนด้านความทุกข์ทรมาน ความเจ็บปวด หรือความเครียดทางจิตใจ ไม่ใช่การสูญเสียผลิตภาพจากการขาดงาน
• ข้อ ค. (Direct medical cost): เป็นค่ารักษาพยาบาล ค่ายา ค่าตรวจแล็บ หรือค่าทำหัตถการโดยตรง
• ข้อ ง. (Direct non-medical cost): เป็นค่าใช้จ่ายที่เป็นตัวเงินที่ผู้ป่วยต้องจ่ายอันเนื่องมาจากการมารับการรักษา เช่น ค่ารถ ค่าเดินทาง ค่าอาหาร
• ข้อ จ. (Fixed cost): เป็นต้นทุนคงที่ในระบบบริหารจัดการ ไม่ตรงกับประเภทต้นทุนความสูญเสียของผู้ป่วย
📖 Guideline อ้างอิง:
คู่มือการประเมินเทคโนโลยีด้านสุขภาพสำหรับประเทศไทย (HITAP) ฉบับปรับปรุง พ.ศ. 2562 &amp; ISPOR Guidelines for Cost-of-Illness Studies
📌 จุดจำก่อนสอบ:
• Absenteeism &amp; Presenteeism: การหยุดงานหรือทำงานได้ลดลงเนื่องจากการเจ็บป่วย = Indirect Cost เสมอ
• Pain and Suffering: ความเจ็บปวด ทรมานใจ เสียขวัญ = Intangible Cost ซึ่งวัดยากที่สุดและมักประเมินด้วยแบบวัดคุณภาพชีวิต (QALY/EQ-5D)</t>
        </is>
      </c>
      <c r="K72" s="100" t="n"/>
      <c r="L72" s="88" t="inlineStr">
        <is>
          <t>Research &amp; Biostats</t>
        </is>
      </c>
      <c r="M72" s="100" t="inlineStr">
        <is>
          <t>SAP</t>
        </is>
      </c>
      <c r="N72" s="88" t="inlineStr">
        <is>
          <t>PLE_CC1_2567_Key ข้อ 10</t>
        </is>
      </c>
      <c r="O72" s="100" t="inlineStr">
        <is>
          <t>ข้อสอบจริง</t>
        </is>
      </c>
      <c r="P72" s="100" t="inlineStr">
        <is>
          <t>ปี 2567</t>
        </is>
      </c>
      <c r="Q72" s="100" t="n"/>
    </row>
    <row r="73" ht="13.2" customHeight="1" s="49">
      <c r="A73" s="100" t="n">
        <v>131</v>
      </c>
      <c r="B73" s="88" t="inlineStr">
        <is>
          <t>การศึกษาเปรียบเทียบการใช้ยา Lamivudine และ Tenofovir/Lamivudine ในการป้องกันการเกิดภาวะตับอักเสบบี ในอาษาสมัครจำนวน 1,245 คน โดยผลการรักษาพบว่า RR ของการศึกษานี้เท่ากับ 0.61 (95%CI 0.45-0.87) จากผลการศึกษาดังกล่าวข้อใดกล่าวถูกต้อง</t>
        </is>
      </c>
      <c r="C73" s="100" t="n"/>
      <c r="D73" s="88" t="inlineStr">
        <is>
          <t>การใช้ยา Lamivudine มีประสิทธิภาพป้องกันการเกิดภาวะตับอักเสบได้มากกว่า Tenofovir/Lamivudine</t>
        </is>
      </c>
      <c r="E73" s="88" t="inlineStr">
        <is>
          <t>ผลการศึกษาดังกล่าวแสดงถึง significance level ที่ 0.05 เนื่องจากค่า 95%CI ไม่คร่อม 1</t>
        </is>
      </c>
      <c r="F73" s="88" t="inlineStr">
        <is>
          <t>ควรทำการศึกษาเพิ่มเติม เนื่องจากผลของการศึกษา RR เข้าใกล้ 0.5</t>
        </is>
      </c>
      <c r="G73" s="88" t="inlineStr">
        <is>
          <t>จำนวนอาสาสมัครที่เข้าร่วมการศึกษามีจำนวนมากจนเกินไป ผลอาจทำให้คลาดเคลื่อนได้</t>
        </is>
      </c>
      <c r="H73" s="88" t="inlineStr">
        <is>
          <t>ถูกทุกข้อ</t>
        </is>
      </c>
      <c r="I73" s="100" t="inlineStr">
        <is>
          <t>1</t>
        </is>
      </c>
      <c r="J73" s="88" t="inlineStr">
        <is>
          <t>✅ คำตอบที่ถูกต้อง: ข้อ ก. การใช้ยา Lamivudine มีประสิทธิภาพป้องกันการเกิดภาวะตับอักเสบได้มากกว่า Tenofovir/Lamivudine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การใช้ยา Lamivudine มีประสิทธิภาพป้องกันการเกิดภาวะตับอักเสบได้มากกว่า Tenofovir/Lamivudine การใช้ยา Lamivudine มี efficacy ป้องกันการเกิดภาวะตับอักเสบได้มากกว่า Tenofovir/Lamivudine การใช้ยา Lamivudine มี efficacy ป้องกันการเกิดภาวะตับอักเสบได้มากกว่า Tenofovir/Lamivudine การใช้ยา Lamivudine มี efficacy ป้องกันการเกิดภาวะตับอักเสบได้มากกว่า Tenofovir/Lamivudine การใช้ยา Lamivudine มี efficacy ป้องกันการเกิดภาวะตับอักเสบได้มากกว่า Tenofovir/Lamivudine เอกสารฉบับนี้รวบรวมข้อสอบขึ้นมา สำหรับนักเรียนคอร์สตะลุยโจทย์ Pharmtutors 2024 ข้อสอบดังกล่าวถือเป็นลิขสิทธิ์ ห้ามทำซ้ำ ดัดแปลง หรือแก้ไข
 เป็น Nucleotide reverse transcriptase inhibitor (NRTI) แกนหลักใน HIV และ HBV therapy แต่ TDF ต้องระวัง nephrotoxicity (Fanconi syndrome) และ bone mineral density loss
🔍 ข้ออื่นผิดเพราะอะไร:
• ข้อ ก. (การใช้ยา Lamivudine มีประสิทธิภาพป้องกันการเกิดภาวะตับอักเสบได้มากกว่า Tenofovir/Lamivudine): ค่า RR 0.61 สำหรับการใช้ Lamivudine หมายความว่าลดความเสี่ยงลง แต่เมื่อเปรียบเทียบในทางคลินิก Tenofovir มักมีประสิทธิภาพที่เหนือกว่า
• ข้อ ค. (ควรทำการศึกษาเพิ่มเติม เนื่องจากผลของการศึกษา RR เข้าใกล้ 0.5): RR 0.61 และ 95% CI ที่ไม่คร่อม 1 บ่งบอกถึงนัยสำคัญทางสถิติที่ชัดเจนแล้ว ไม่จำเป็นต้องอ้างว่าเข้าใกล้ 0.5 ถึงจะวิจัยต่อ
• ข้อ ง. (จำนวนอาสาสมัครที่เข้าร่วมการศึกษามีจำนวนมากจนเกินไป ผลอาจทำให้คลาดเคลื่อนได้): จำนวนอาสาสมัครที่มากทำให้ค่า 95% CI แคบลงและสะท้อนความน่าเชื่อถือของประชากรได้ดี ไม่ได้ทำให้ผลคลาดเคลื่อน
• ข้อ จ. (ถูกทุกข้อ): มีเพียงข้อที่อธิบายเรื่อง 95% CI ไม่คร่อม 1 เท่านั้นที่เป็นหลักการทางสถิติที่ถูกต้องในบริบทนี้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73" s="100" t="n"/>
      <c r="L73" s="88" t="inlineStr">
        <is>
          <t>Hypertension</t>
        </is>
      </c>
      <c r="M73" s="100" t="inlineStr">
        <is>
          <t>Clinic</t>
        </is>
      </c>
      <c r="N73" s="88" t="inlineStr">
        <is>
          <t>ข้อ 116 (Pharmtutor_2024_Set1.md)</t>
        </is>
      </c>
      <c r="O73" s="100" t="n"/>
      <c r="P73" s="100" t="n"/>
      <c r="Q73" s="100" t="n"/>
    </row>
    <row r="74" ht="13.2" customHeight="1" s="49">
      <c r="A74" s="100" t="n">
        <v>132</v>
      </c>
      <c r="B74" s="88" t="inlineStr">
        <is>
          <t>การวิจัยเชิงทดลองเปรียบเทียบอุบัติการณ์เกิดอาการอันไม่พึงประสงค์จากการใช้ยาลดความดันโลหิต ในผู้ป่วยโรคความดันโลหิตสูงจำนวน 3 กลุ่ม ได้ผลดังตาราง Percent of patient in controlled study ยาA ( n= 1456) incidence ยาA/ยาB (n=768) incidence Placebo ( n= 215) incidence Dizziness</t>
        </is>
      </c>
      <c r="C74" s="100" t="n"/>
      <c r="D74" s="88" t="inlineStr">
        <is>
          <t>4 9.5</t>
        </is>
      </c>
      <c r="E74" s="88" t="inlineStr">
        <is>
          <t>9 Cough</t>
        </is>
      </c>
      <c r="F74" s="88" t="inlineStr">
        <is>
          <t>Empagliflozin 10 mg OD</t>
        </is>
      </c>
      <c r="G74" s="88" t="inlineStr">
        <is>
          <t>Diltiazem 30 mg TID</t>
        </is>
      </c>
      <c r="H74" s="88" t="inlineStr">
        <is>
          <t>0 ควรใช้สถิติใดสำหรับการวิเคราะห์ดังกล่าว</t>
        </is>
      </c>
      <c r="I74" s="100" t="inlineStr">
        <is>
          <t>1</t>
        </is>
      </c>
      <c r="J74" s="88" t="inlineStr">
        <is>
          <t>✅ คำตอบที่ถูกต้อง: ข้อ ก. 4 9.5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 9.5 การเลือก 4 9.5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(9 Cough): Cough เป็นอาการข้างเคียงที่พบได้บ่อยจากยากลุ่ม ACE inhibitors แต่การวิเคราะห์สถิติเปรียบเทียบอุบัติการณ์ต้องใช้สถิติที่เหมาะสม ไม่ใช่การระบุอาการ
• ข้อ ค. (Empagliflozin 10 mg OD): Empagliflozin เป็นยา SGLT2 inhibitor มีผลลดน้ำตาลและลดความเสี่ยงทางหัวใจและหลอดเลือด ไม่ใช่สถิติสำหรับการวิเคราะห์ข้อมูลในตาราง
• ข้อ ง. (Diltiazem 30 mg TID): Diltiazem เป็น non-dihydropyridine CCB ใช้ลดอัตราการเต้นของหัวใจและลดความดัน แต่ไม่เกี่ยวข้องกับการเลือกใช้สถิติวิเคราะห์
• ข้อ จ. (0 ควรใช้สถิติใดสำหรับการวิเคราะห์ดังกล่าว): 0 เป็นเพียงตัวเลข ไม่ใช่ชื่อการทดสอบทางสถิติ การเปรียบเทียบข้อมูลเชิงกลุ่มควรใช้ Chi-square หรือ Fisher exact test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74" s="100" t="n"/>
      <c r="L74" s="88" t="inlineStr">
        <is>
          <t>Hypertension</t>
        </is>
      </c>
      <c r="M74" s="100" t="inlineStr">
        <is>
          <t>Clinic</t>
        </is>
      </c>
      <c r="N74" s="88" t="inlineStr">
        <is>
          <t>ข้อ 17 (PLE_CC1_Practice_Exam.md)</t>
        </is>
      </c>
      <c r="O74" s="100" t="n"/>
      <c r="P74" s="100" t="n"/>
      <c r="Q74" s="100" t="n"/>
    </row>
    <row r="75" ht="13.2" customHeight="1" s="49">
      <c r="A75" s="62" t="n">
        <v>133</v>
      </c>
      <c r="B75" s="78" t="inlineStr">
        <is>
          <t>ในประเทศหนึ่ง พ.ศ 2556 มีคนเป็นโรคพาร์กินสัน 1.5 ล้านคนมีผู้ป่วยเพิ่มขึ้น 60,000 คน ตายปีละ 24,000 ประชากรทั้งประเทศ 300 ล้านคน จงหาความชุกของการเกิดโรค</t>
        </is>
      </c>
      <c r="C75" s="62" t="inlineStr"/>
      <c r="D75" s="78" t="inlineStr">
        <is>
          <t>1/100</t>
        </is>
      </c>
      <c r="E75" s="78" t="inlineStr">
        <is>
          <t>5/1000</t>
        </is>
      </c>
      <c r="F75" s="78" t="inlineStr">
        <is>
          <t>5/10000</t>
        </is>
      </c>
      <c r="G75" s="78" t="inlineStr">
        <is>
          <t>33/10000</t>
        </is>
      </c>
      <c r="H75" s="78" t="inlineStr">
        <is>
          <t>1/100000</t>
        </is>
      </c>
      <c r="I75" s="62" t="inlineStr">
        <is>
          <t>2</t>
        </is>
      </c>
      <c r="J75" s="78" t="inlineStr">
        <is>
          <t xml:space="preserve">✅ คำตอบที่ถูกต้อง: ข้อ ข. 5/1000
🎯 ทำไมข้อนี้ถึงถูก:
🔍 ข้ออื่นผิดเพราะอะไร:
</t>
        </is>
      </c>
      <c r="K75" s="62" t="inlineStr"/>
      <c r="L75" s="78" t="inlineStr">
        <is>
          <t>Epidemiology</t>
        </is>
      </c>
      <c r="M75" s="62" t="inlineStr">
        <is>
          <t>SAP</t>
        </is>
      </c>
      <c r="N75" s="78" t="inlineStr">
        <is>
          <t>[SOURCE: Pharma Plus เล่มม่วง 2 - ข้อสอบย้อนหลังปี 2558 วันที่ 1 ข้อ 17]</t>
        </is>
      </c>
      <c r="O75" s="62" t="inlineStr">
        <is>
          <t>ข้อสอบเก่า</t>
        </is>
      </c>
      <c r="P75" s="62" t="inlineStr">
        <is>
          <t>2558</t>
        </is>
      </c>
    </row>
    <row r="76" ht="13.2" customHeight="1" s="49">
      <c r="A76" s="62" t="n">
        <v>134</v>
      </c>
      <c r="B76" s="78" t="inlineStr">
        <is>
          <t>หลักการเก็บข้อมูลทางสถิติใด มี bias น้อยสุด</t>
        </is>
      </c>
      <c r="C76" s="62" t="inlineStr"/>
      <c r="D76" s="78" t="inlineStr">
        <is>
          <t>Case report</t>
        </is>
      </c>
      <c r="E76" s="78" t="inlineStr">
        <is>
          <t>Case control</t>
        </is>
      </c>
      <c r="F76" s="78" t="inlineStr">
        <is>
          <t>Cross-sectional survey</t>
        </is>
      </c>
      <c r="G76" s="78" t="inlineStr">
        <is>
          <t>Prospective cohort</t>
        </is>
      </c>
      <c r="H76" s="78" t="inlineStr">
        <is>
          <t>Case series</t>
        </is>
      </c>
      <c r="I76" s="62" t="inlineStr">
        <is>
          <t>4</t>
        </is>
      </c>
      <c r="J76" s="78" t="inlineStr">
        <is>
          <t xml:space="preserve">✅ คำตอบที่ถูกต้อง: ข้อ ง. Prospective cohort
🎯 ทำไมข้อนี้ถึงถูก:
🔍 ข้ออื่นผิดเพราะอะไร:
</t>
        </is>
      </c>
      <c r="K76" s="62" t="inlineStr"/>
      <c r="L76" s="78" t="inlineStr">
        <is>
          <t>Epidemiology &amp; Study Designs</t>
        </is>
      </c>
      <c r="M76" s="62" t="inlineStr">
        <is>
          <t>SAP</t>
        </is>
      </c>
      <c r="N76" s="78" t="inlineStr">
        <is>
          <t>[SOURCE: Pharma Plus เล่มม่วง 2 - ข้อสอบย้อนหลังปี 2558 วันที่ 1 ข้อ 85]</t>
        </is>
      </c>
      <c r="O76" s="62" t="inlineStr">
        <is>
          <t>ข้อสอบเก่า</t>
        </is>
      </c>
      <c r="P76" s="62" t="inlineStr">
        <is>
          <t>2558</t>
        </is>
      </c>
    </row>
    <row r="77" ht="24" customHeight="1" s="49">
      <c r="A77" s="62" t="n">
        <v>135</v>
      </c>
      <c r="B77" s="78" t="inlineStr">
        <is>
          <t>เปรียบเทียบยากับ placebo ให้ผู้ป่วยตอบคำถามว่าลดปวดมากน้อยเท่าใด โดยมี คะแนนตั้งแต่ 1-100 โดยที่ 0 = ไม่ปวด 100 = ปวดมากสุด ซึ่งข้อมูลมีการกระจายแบบ normal distribution ถามว่าควรใช้สถิติใดในการทดสอบ</t>
        </is>
      </c>
      <c r="C77" s="62" t="inlineStr"/>
      <c r="D77" s="78" t="inlineStr">
        <is>
          <t>Mann-Whitney U test</t>
        </is>
      </c>
      <c r="E77" s="78" t="inlineStr">
        <is>
          <t>Independent t-test</t>
        </is>
      </c>
      <c r="F77" s="78" t="inlineStr">
        <is>
          <t>Pair t-test</t>
        </is>
      </c>
      <c r="G77" s="78" t="inlineStr">
        <is>
          <t>Wilcoxon</t>
        </is>
      </c>
      <c r="H77" s="78" t="inlineStr">
        <is>
          <t>Cox proportional hazard model</t>
        </is>
      </c>
      <c r="I77" s="62" t="inlineStr">
        <is>
          <t>2</t>
        </is>
      </c>
      <c r="J77" s="78" t="inlineStr">
        <is>
          <t xml:space="preserve">✅ คำตอบที่ถูกต้อง: ข้อ ข. Independent t-test
🎯 ทำไมข้อนี้ถึงถูก:
🔍 ข้ออื่นผิดเพราะอะไร:
</t>
        </is>
      </c>
      <c r="K77" s="62" t="inlineStr"/>
      <c r="L77" s="78" t="inlineStr">
        <is>
          <t>Biostatistics</t>
        </is>
      </c>
      <c r="M77" s="62" t="inlineStr">
        <is>
          <t>SAP</t>
        </is>
      </c>
      <c r="N77" s="78" t="inlineStr">
        <is>
          <t>[SOURCE: Pharma Plus เล่มม่วง 2 - ข้อสอบย้อนหลังปี 2558 วันที่ 2 ข้อ 23]</t>
        </is>
      </c>
      <c r="O77" s="62" t="inlineStr">
        <is>
          <t>ข้อสอบเก่า</t>
        </is>
      </c>
      <c r="P77" s="62" t="inlineStr">
        <is>
          <t>2558</t>
        </is>
      </c>
    </row>
    <row r="78" ht="24" customHeight="1" s="49">
      <c r="A78" s="62" t="n">
        <v>136</v>
      </c>
      <c r="B78" s="78" t="inlineStr">
        <is>
          <t>[]
ตารางผลการศึกษา (ONTARGET Trial summary):
Outcome: Death from cardiovascular causes
- Ramipril (N=8576): 1412 (16.5%)
- Telmisartan (N=8542): 1423 (16.7%)
- Combination (N=8502): 1386 (16.3%)
- Telmisartan vs Ramipril RR (95% CI): 1.01 (0.94-1.09)
- Combination vs Ramipril RR (95% CI): 0.99 (0.92-1.07)
Outcome: Hypotensive symptoms
- Ramipril: 149 (1.7%)
- Telmisartan: 229 (2.7%)
- Combination: 406 (4.8%)
- Telmisartan vs Ramipril RR (95% CI): 1.54 (1.04-1.95)
- Combination vs Ramipril RR (95% CI): 2.75 (1.94-2.97)
Outcome: Renal impairment
- Ramipril: 60 (0.7%)
- Telmisartan: 68 (0.8%)
- Combination: 94 (1.1%)
- Telmisartan vs Ramipril RR (95% CI): 1.14 (0.84-1.59)
- Combination vs Ramipril RR (95% CI): 1.58 (1.23-1.85)
คำถาม: การแปลผลจากตารางผลการศึกษาดังกล่าว ข้อใดถูกต้อง</t>
        </is>
      </c>
      <c r="C78" s="62" t="inlineStr"/>
      <c r="D78" s="78" t="inlineStr">
        <is>
          <t>การให้ยา combination มีประสิทธิภาพและความปลอดภัยมากกว่ายาเดี่ยว อย่างมีนัยสำคัญทางสถิติ</t>
        </is>
      </c>
      <c r="E78" s="78" t="inlineStr">
        <is>
          <t>การให้ยา combination มีประสิทธิภาพเท่ากับยาเดี่ยวแต่เกิดผลข้างเคียงมากกว่าอย่างมีนัยสำคัญทางสถิติ</t>
        </is>
      </c>
      <c r="F78" s="78" t="inlineStr">
        <is>
          <t>Telmisartan มีประสิทธิภาพมากกว่า ramipril อย่างมีนัยสำคัญทางสถิติ</t>
        </is>
      </c>
      <c r="G78" s="78" t="inlineStr">
        <is>
          <t>Telmisartan ทำให้เกิดผลข้างเคียงต่อไตมากกว่า ramipril อย่างมีนัยสำคัญทางสถิติ</t>
        </is>
      </c>
      <c r="H78" s="78" t="inlineStr">
        <is>
          <t>Telmisartan กับ ramipril ทำให้ ความดันต่ำไม่แตกต่างกัน</t>
        </is>
      </c>
      <c r="I78" s="62" t="inlineStr">
        <is>
          <t>2</t>
        </is>
      </c>
      <c r="J78" s="78" t="inlineStr">
        <is>
          <t xml:space="preserve">✅ คำตอบที่ถูกต้อง: ข้อ ข. การให้ยา combination มีประสิทธิภาพเท่ากับยาเดี่ยวแต่เกิดผลข้างเคียงมากกว่าอย่างมีนัยสำคัญทางสถิติ
🎯 ทำไมข้อนี้ถึงถูก:
🔍 ข้ออื่นผิดเพราะอะไร:
</t>
        </is>
      </c>
      <c r="K78" s="62" t="inlineStr"/>
      <c r="L78" s="78" t="inlineStr">
        <is>
          <t>Clinical Trial Interpretation and Biostatistics</t>
        </is>
      </c>
      <c r="M78" s="62" t="inlineStr">
        <is>
          <t>SAP</t>
        </is>
      </c>
      <c r="N78" s="78" t="inlineStr">
        <is>
          <t>[SOURCE: Pharma Plus เล่มม่วง 2 - ข้อสอบย้อนหลังปี 2558 วันที่ 2 ข้อ 53]</t>
        </is>
      </c>
      <c r="O78" s="62" t="inlineStr">
        <is>
          <t>ข้อสอบเก่า</t>
        </is>
      </c>
      <c r="P78" s="62" t="inlineStr">
        <is>
          <t>2558</t>
        </is>
      </c>
    </row>
    <row r="79" ht="24" customHeight="1" s="49">
      <c r="A79" s="62" t="n">
        <v>137</v>
      </c>
      <c r="B79" s="78" t="inlineStr">
        <is>
          <t>จงคำนวณ incidence rate ต่อประชากร 100 คน ในอำเภอหนึ่งมีประชากร 1000 คน มีผู้ป่วยโรคความดันเริ่มต้น 200 คน ต่อมา ติดตามมา 5 ปี พบว่ามีผู้ป่วยใหม่ 50 คน</t>
        </is>
      </c>
      <c r="C79" s="62" t="inlineStr"/>
      <c r="D79" s="78" t="inlineStr">
        <is>
          <t>1.25</t>
        </is>
      </c>
      <c r="E79" s="78" t="inlineStr">
        <is>
          <t>5</t>
        </is>
      </c>
      <c r="F79" s="78" t="inlineStr">
        <is>
          <t>6.25</t>
        </is>
      </c>
      <c r="G79" s="78" t="inlineStr">
        <is>
          <t>20</t>
        </is>
      </c>
      <c r="H79" s="78" t="inlineStr">
        <is>
          <t>25</t>
        </is>
      </c>
      <c r="I79" s="62" t="inlineStr">
        <is>
          <t>3</t>
        </is>
      </c>
      <c r="J79" s="78" t="inlineStr">
        <is>
          <t>✅ คำตอบที่ถูกต้อง: ข้อ ค. 6.25
🎯 ทำไมข้อนี้ถึงถูก: การคำนวณอุบัติการณ์สะสม (Cumulative Incidence) หรือ Incidence proportion ในประชากรกลุ่มเสี่ยง (population at risk) ประชากรเริ่มต้นมี 1000 คน แต่มีผู้เป็นโรคความดันโลหิตสูงอยู่เดิมแล้ว 200 คน จึงเหลือประชากรกลุ่มเสี่ยงเริ่มต้นที่ปลอดโรคเท่ากับ 1000 ลบ 200 เท่ากับ 800 คน เมื่อพบผู้ป่วยรายใหม่ 50 คน อัตราอุบัติการณ์คิดเป็น (50 หาร 800) คูณ 100 เท่ากับ 6.25 ต่อประชากร 100 คน
🔍 ข้ออื่นผิดเพราะอะไร:
• ข้อ ก.: 1.25 เกิดจากการนำ 6.25 ไปหารด้วย 5 ปี ซึ่งเป็น incidence rate เฉลี่ยต่อปี ไม่ตรงกับตัวเลือกอุบัติการณ์รวมต่อ 100 คน
• ข้อ ข.: 5 เกิดจากการนำผู้ป่วยใหม่ 50 คนไปหารด้วยประชากรทั้งหมด 1000 คน ซึ่งเป็นการคำนวณที่ผิดเนื่องจากรวมผู้ป่วยที่มีโรคอยู่เดิมเข้าไปด้วย
• ข้อ ง.: 20 คือความชุกเริ่มต้น (Prevalence rate) เท่ากับ (200 หาร 1000) คูณ 100 เท่ากับ 20%
• ข้อ จ.: 25 คือความชุกรวมของโรคเมื่อสิ้นสุดการศึกษา เท่ากับ (250 หาร 1000) คูณ 100 เท่ากับ 25%</t>
        </is>
      </c>
      <c r="K79" s="62" t="inlineStr"/>
      <c r="L79" s="78" t="inlineStr">
        <is>
          <t>Epidemiology and Biostatistics</t>
        </is>
      </c>
      <c r="M79" s="62" t="inlineStr">
        <is>
          <t>SAP</t>
        </is>
      </c>
      <c r="N79" s="78" t="inlineStr">
        <is>
          <t>[SOURCE: Pharma Plus เล่มม่วง 2 - ข้อสอบย้อนหลัง PLE-CC1 ปี 2564 วันที่ 1 ข้อ 72]</t>
        </is>
      </c>
      <c r="O79" s="62" t="inlineStr">
        <is>
          <t>ข้อสอบเก่า</t>
        </is>
      </c>
      <c r="P79" s="62" t="inlineStr">
        <is>
          <t>2564</t>
        </is>
      </c>
    </row>
    <row r="80" ht="24" customHeight="1" s="49">
      <c r="A80" s="62" t="n">
        <v>138</v>
      </c>
      <c r="B80" s="78" t="inlineStr">
        <is>
          <t>Rare ADR ควรใช้การศึกษาแบบใด</t>
        </is>
      </c>
      <c r="C80" s="62" t="inlineStr"/>
      <c r="D80" s="78" t="inlineStr">
        <is>
          <t>Case controls</t>
        </is>
      </c>
      <c r="E80" s="78" t="inlineStr">
        <is>
          <t>Cross sectional</t>
        </is>
      </c>
      <c r="F80" s="78" t="inlineStr">
        <is>
          <t>Cohort study</t>
        </is>
      </c>
      <c r="G80" s="78" t="inlineStr">
        <is>
          <t>Randomize control trial</t>
        </is>
      </c>
      <c r="H80" s="78" t="inlineStr">
        <is>
          <t>Meta analysis</t>
        </is>
      </c>
      <c r="I80" s="62" t="inlineStr">
        <is>
          <t>1</t>
        </is>
      </c>
      <c r="J80" s="78" t="inlineStr">
        <is>
          <t>✅ คำตอบที่ถูกต้อง: ข้อ ก. Case controls
🎯 ทำไมข้อนี้ถึงถูก: การศึกษาแบบ Case-control study เริ่มต้นจากการคัดเลือกผู้ที่มีผลลัพธ์หรือเกิดเหตุการณ์แล้ว (cases คือผู้ที่เกิดอาการไม่พึงประสงค์จากยา) เปรียบเทียบกับกลุ่มที่ไม่ได้เกิดเหตุการณ์ (controls) แล้วสืบย้อนหลังไปดูประวัติการได้รับยา (exposure) จึงเป็นรูปแบบการวิจัยที่มีประสิทธิภาพ ประหยัดเวลา และเหมาะสมที่สุดในการศึกษาโรคที่พบน้อยหรืออาการไม่พึงประสงค์จากยาที่พบได้ยากมาก (Rare ADRs เช่น SJS/TEN หรือ agranulocytosis)
🔍 ข้ออื่นผิดเพราะอะไร:
• ข้อ ข.: Cross sectional study เป็นการเก็บข้อมูล ณ จุดเวลาใดเวลาหนึ่ง เหมาะกับการวัดความชุก (prevalence) ไม่เหมาะกับภาวะที่เกิดน้อยมาก
• ข้อ ค.: Cohort study เริ่มต้นจากกลุ่มผู้ได้รับยาแล้วติดตามไปข้างหน้า หากเป็น rare ADR จะต้องใช้ขนาดกลุ่มตัวอย่างที่ใหญ่มากและใช้เวลาติดตามนานมากจนไม่สามารถทำได้ในทางปฏิบัติ
• ข้อ ง.: Randomized controlled trial (RCT) มีข้อจำกัดด้านจริยธรรม ขนาดกลุ่มตัวอย่าง และระยะเวลาติดตาม จึงแทบไม่สามารถตรวจจับ rare ADRs ได้
• ข้อ จ.: Meta analysis เป็นการนำผลการศึกษาหลายงานมารวมกันเชิงสถิติ ไม่ใช่รูปแบบการออกแบบการศึกษาวิจัยปฐมภูมิในกลุ่มผู้ป่วย</t>
        </is>
      </c>
      <c r="K80" s="62" t="inlineStr"/>
      <c r="L80" s="78" t="inlineStr">
        <is>
          <t>Study Designs in Epidemiology</t>
        </is>
      </c>
      <c r="M80" s="62" t="inlineStr">
        <is>
          <t>SAP</t>
        </is>
      </c>
      <c r="N80" s="78" t="inlineStr">
        <is>
          <t>[SOURCE: Pharma Plus เล่มม่วง 2 - ข้อสอบย้อนหลัง PLE-CC1 ปี 2564 วันที่ 1 ข้อ 101]</t>
        </is>
      </c>
      <c r="O80" s="62" t="inlineStr">
        <is>
          <t>ข้อสอบเก่า</t>
        </is>
      </c>
      <c r="P80" s="62" t="inlineStr">
        <is>
          <t>2564</t>
        </is>
      </c>
    </row>
    <row r="81" ht="24" customHeight="1" s="49">
      <c r="A81" s="62" t="n">
        <v>139</v>
      </c>
      <c r="B81" s="78" t="inlineStr">
        <is>
          <t>ต้องการศึกษาเรื่องประสิทธิภาพของยาโดยวัดอัตราการหายของโรคของผู้ที่ใช้ยาเทียบกับผู้ที่ไม่ใช้ยา ควรใช้วิธีการศึกษาแบบใด</t>
        </is>
      </c>
      <c r="C81" s="62" t="inlineStr"/>
      <c r="D81" s="78" t="inlineStr">
        <is>
          <t>ศึกษาแบบ Case Control โดยหาค่า RR</t>
        </is>
      </c>
      <c r="E81" s="78" t="inlineStr">
        <is>
          <t>ศึกษาแบบ Case Control โดยหาค่า OR</t>
        </is>
      </c>
      <c r="F81" s="78" t="inlineStr">
        <is>
          <t>ศึกษา แบบ cross sectional วัดผล เป็น prevalence</t>
        </is>
      </c>
      <c r="G81" s="78" t="inlineStr">
        <is>
          <t>ศึกษาแบบ Cohort study โดยหาค่า RR</t>
        </is>
      </c>
      <c r="H81" s="78" t="inlineStr">
        <is>
          <t>ศึกษาแบบ Cohort study โดยหาค่า OR</t>
        </is>
      </c>
      <c r="I81" s="62" t="inlineStr">
        <is>
          <t>4</t>
        </is>
      </c>
      <c r="J81" s="78" t="inlineStr">
        <is>
          <t>✅ คำตอบที่ถูกต้อง: ข้อ ง. ศึกษาแบบ Cohort study โดยหาค่า RR
🎯 ทำไมข้อนี้ถึงถูก: การศึกษาที่เริ่มต้นจากการแบ่งกลุ่มประชากรตามการได้รับปัจจัย (ผู้ใช้ยาเทียบกับผู้ไม่ใช้ยา) แล้วติดตามไปข้างหน้าเพื่อวัดอัตราการเกิดผลลัพธ์ (อัตราการหายของโรค) เป็นรูปแบบการศึกษาแบบ Cohort study ซึ่งสามารถคำนวณอุบัติการณ์ (incidence) ของการหายในแต่ละกลุ่มได้โดยตรง และนำมาหาค่าความเสี่ยงสัมพัทธ์หรืออัตราส่วนความเสี่ยง (Relative Risk - RR)
🔍 ข้ออื่นผิดเพราะอะไร:
• ข้อ ก.: Case-Control study เริ่มต้นจากผลลัพธ์ย้อนหาปัจจัย และไม่สามารถคำนวณหาค่า Relative Risk (RR) ได้โดยตรง
• ข้อ ข.: Case-Control study หาค่า Odds Ratio (OR) ได้ แต่การออกแบบโจทย์เริ่มจากกลุ่มผู้ใช้ยาและไม่ใช้ยา จึงไม่ใช่ case-control
• ข้อ ค.: Cross-sectional study วัด ณ จุดเวลาเดียว ไม่สามารถติดตามไปข้างหน้าเพื่อวัดอัตราการหายของโรคตามเวลาได้
• ข้อ จ.: Cohort study ตัววัดความสัมพันธ์หลักคือค่า Relative Risk (RR) ไม่ใช่ Odds Ratio (OR)</t>
        </is>
      </c>
      <c r="K81" s="62" t="inlineStr"/>
      <c r="L81" s="78" t="inlineStr">
        <is>
          <t>Study Designs and Effect Measures</t>
        </is>
      </c>
      <c r="M81" s="62" t="inlineStr">
        <is>
          <t>SAP</t>
        </is>
      </c>
      <c r="N81" s="78" t="inlineStr">
        <is>
          <t>[SOURCE: Pharma Plus เล่มม่วง 2 - ข้อสอบย้อนหลัง PLE-CC1 ปี 2564 วันที่ 1 ข้อ 102]</t>
        </is>
      </c>
      <c r="O81" s="62" t="inlineStr">
        <is>
          <t>ข้อสอบเก่า</t>
        </is>
      </c>
      <c r="P81" s="62" t="inlineStr">
        <is>
          <t>2564</t>
        </is>
      </c>
    </row>
    <row r="82" ht="24" customHeight="1" s="49">
      <c r="A82" s="62" t="n">
        <v>140</v>
      </c>
      <c r="B82" s="78" t="inlineStr">
        <is>
          <t>[การออกแบบการวิจัยเพื่อติดตามระบบความปลอดภัยทางยา]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
คำถาม: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t>
        </is>
      </c>
      <c r="C82" s="62" t="inlineStr"/>
      <c r="D82" s="78" t="inlineStr">
        <is>
          <t>Meta analysis</t>
        </is>
      </c>
      <c r="E82" s="78" t="inlineStr">
        <is>
          <t>Randomized controlled trial</t>
        </is>
      </c>
      <c r="F82" s="78" t="inlineStr">
        <is>
          <t>Retrospective cohort</t>
        </is>
      </c>
      <c r="G82" s="78" t="inlineStr">
        <is>
          <t>Case control</t>
        </is>
      </c>
      <c r="H82" s="78" t="inlineStr">
        <is>
          <t>Cross-sectional</t>
        </is>
      </c>
      <c r="I82" s="62" t="inlineStr">
        <is>
          <t>3</t>
        </is>
      </c>
      <c r="J82" s="78" t="inlineStr">
        <is>
          <t>✅ คำตอบที่ถูกต้อง: ข้อ ค. Retrospective cohort
🎯 ทำไมข้อนี้ถึงถูก:
การติดตามประสิทธิภาพของระบบความปลอดภัยทางยาที่โรงพยาบาลได้ดำเนินการไปแล้ว ในทางปฏิบัติจริงระดับสถานพยาบาล วิธีการศึกษาที่มีความเป็นไปได้และเหมาะสมที่สุดคือ Retrospective cohort study (หรือ Before-After study) โดยเปรียบเทียบอุบัติการณ์ของ medication error จากเวชระเบียนและระบบรายงานก่อนและหลังการจัดตั้งระบบ เพื่อประเมินผลลัพธ์ได้อย่างชัดเจน
🔍 ข้ออื่นผิดเพราะอะไร:
• ข้อ ก. Meta analysis: เป็นการรวบรวมและวิเคราะห์ผลลัพธ์จากงานวิจัยหลายฉบับที่ตีพิมพ์แล้ว ไม่ใช่วิธีการติดตามประเมินผลการทำงานจริงภายในแผนกเภสัชกรรมของตนเอง
• ข้อ ข. Randomized controlled trial: การสุ่มแบ่งผู้ป่วยในโรงพยาบาลเดียวกันให้ได้รับหรือไม่ได้รับระบบป้องกันความคลาดเคลื่อนทางยาขัดต่อจริยธรรมทางการแพทย์และไม่สามารถทำได้ในระดับระบบโรงพยาบาล
• ข้อ ง. Case control: เหมาะสำหรับการสืบค้นปัจจัยเสี่ยงของโรคที่เกิดน้อย ไม่เหมาะสำหรับการติดตามแนวโน้มอัตราการเกิดความคลาดเคลื่อนทางยาเชิงระบบ
• ข้อ จ. Cross-sectional: ประเมิน ณ จุดเวลาเดียว ไม่สามารถเปรียบเทียบแนวโน้มหรือวัดผลลัพธ์ก่อนและหลังการแทรกแซงได้อย่างชัดเจน</t>
        </is>
      </c>
      <c r="K82" s="62" t="inlineStr"/>
      <c r="L82" s="78" t="inlineStr">
        <is>
          <t>Study Designs &amp; Methodology</t>
        </is>
      </c>
      <c r="M82" s="62" t="inlineStr">
        <is>
          <t>SAP</t>
        </is>
      </c>
      <c r="N82" s="78" t="inlineStr">
        <is>
          <t>[SOURCE: Pharma Plus เล่มม่วง 2 - ข้อสอบย้อนหลัง PLE-CC1 ปี 2564 วันที่ 2 ข้อ 15]</t>
        </is>
      </c>
      <c r="O82" s="62" t="inlineStr">
        <is>
          <t>ข้อสอบเก่า</t>
        </is>
      </c>
      <c r="P82" s="62" t="inlineStr">
        <is>
          <t>2564</t>
        </is>
      </c>
    </row>
    <row r="83" ht="28" customHeight="1" s="49">
      <c r="A83" s="62" t="n">
        <v>141</v>
      </c>
      <c r="B83" s="78" t="inlineStr">
        <is>
          <t>ในการทำงานวิจัยกำหนดให้กลุ่มควบคุมเป็นคนไม่สูบบุหรี่ แต่มีผู้ป่วยคนหนึ่งสูบบุหรี่แต่บอกว่าตัวเองไม่ได้สูบทำให้ถูกจัดไปอยู่ในกลุ่มคนที่ไม่สูบบุหรี่ อคติที่เกิดขึ้นเรียกว่า</t>
        </is>
      </c>
      <c r="C83" s="78" t="inlineStr"/>
      <c r="D83" s="78" t="inlineStr">
        <is>
          <t>Recall bias</t>
        </is>
      </c>
      <c r="E83" s="78" t="inlineStr">
        <is>
          <t>Sampling bias</t>
        </is>
      </c>
      <c r="F83" s="78" t="inlineStr">
        <is>
          <t>Selection bias</t>
        </is>
      </c>
      <c r="G83" s="78" t="inlineStr">
        <is>
          <t>Publication bias</t>
        </is>
      </c>
      <c r="H83" s="78" t="inlineStr">
        <is>
          <t>Information bias</t>
        </is>
      </c>
      <c r="I83" s="62" t="inlineStr">
        <is>
          <t>5</t>
        </is>
      </c>
      <c r="J83" s="78" t="inlineStr">
        <is>
          <t>✅ คำตอบที่ถูกต้อง: ข้อ จ. Information bias
🎯 ทำไมข้อนี้ถึงถูก:
การที่ผู้เข้าร่วมวิจัยรายงานข้อมูลพฤติกรรมการสูบบุหรี่ไม่ตรงตามความเป็นจริง ทำให้เกิดความคลาดเคลื่อนในการวัดหรือรวบรวมข้อมูล จัดเป็น Information bias หรือ Misclassification bias โดยตรง
🔍 ข้ออื่นผิดเพราะอะไร:
• ข้อ ก.: Recall bias คือความคลาดเคลื่อนที่เกิดจากการที่ผู้ป่วยในกลุ่ม case จดจำหรือนึกถึงประวัติการสัมผัสปัจจัยในอดีตได้แตกต่างจากลุ่ม control ไม่ใช่การจงใจรายงานเท็จ
• ข้อ ข.: Sampling bias คือความลำเอียงที่เกิดจากกระบวนการสุ่มตัวอย่างที่ไม่เป็นตัวแทนของประชากรเป้าหมาย
• ข้อ ค.: Selection bias เกิดจากขั้นตอนการคัดเลือกกลุ่มตัวอย่างเข้าสู่การศึกษาที่มีความแตกต่างกันตั้งแต่เริ่มต้น
• ข้อ ง.: Publication bias คือความลำเอียงในการตีพิมพ์งานวิจัยที่มักเลือกตีพิมพ์เฉพาะผลการศึกษาที่มีนัยสำคัญทางสถิติ</t>
        </is>
      </c>
      <c r="K83" s="78" t="inlineStr">
        <is>
          <t>Epidemiology and Study Design</t>
        </is>
      </c>
      <c r="L83" s="78" t="inlineStr">
        <is>
          <t>Information Bias and Misclassification</t>
        </is>
      </c>
      <c r="M83" s="62" t="inlineStr">
        <is>
          <t>ปานกลาง</t>
        </is>
      </c>
      <c r="N83" s="62" t="inlineStr">
        <is>
          <t>ข้อสอบเก่า</t>
        </is>
      </c>
      <c r="O83" s="78" t="inlineStr">
        <is>
          <t>[SOURCE: Pharma Plus เล่มม่วง 2 - ข้อสอบย้อนหลัง PLE-CC1 ปี 2565 ข้อ 55]</t>
        </is>
      </c>
      <c r="P83" s="62" t="n">
        <v>2565</v>
      </c>
    </row>
  </sheetData>
  <mergeCells count="1">
    <mergeCell ref="A1:F1"/>
  </mergeCell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P1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48">
        <f>HYPERLINK("#gid=0", "🏠 กลับสู่หน้าแรก (Go to Home Page)")</f>
        <v/>
      </c>
    </row>
    <row r="2" ht="21.6" customHeight="1" s="49">
      <c r="A2" s="118" t="inlineStr">
        <is>
          <t>Username</t>
        </is>
      </c>
      <c r="B2" s="148" t="inlineStr">
        <is>
          <t>Display Name</t>
        </is>
      </c>
      <c r="C2" s="118" t="inlineStr">
        <is>
          <t>Total Answered</t>
        </is>
      </c>
      <c r="D2" s="148" t="inlineStr">
        <is>
          <t>Total Correct</t>
        </is>
      </c>
      <c r="E2" s="148" t="inlineStr">
        <is>
          <t>Accuracy (%)</t>
        </is>
      </c>
      <c r="F2" s="148" t="inlineStr">
        <is>
          <t>Current Streak (Days)</t>
        </is>
      </c>
      <c r="G2" s="148" t="inlineStr">
        <is>
          <t>Last Active</t>
        </is>
      </c>
    </row>
    <row r="3" ht="13.2" customHeight="1" s="49">
      <c r="A3" s="100" t="inlineStr">
        <is>
          <t>maxnum</t>
        </is>
      </c>
      <c r="B3" s="88" t="inlineStr">
        <is>
          <t>เกี่ยวกับ Maxnum ข้อใดต่อไปนี้กล่าวถูกต้องตามหลักวิชาชีพเภสัชกรรม</t>
        </is>
      </c>
      <c r="C3" s="100" t="n">
        <v>17</v>
      </c>
      <c r="D3" s="88" t="inlineStr">
        <is>
          <t>5</t>
        </is>
      </c>
      <c r="E3" s="144" t="inlineStr">
        <is>
          <t>0.29</t>
        </is>
      </c>
      <c r="F3" s="88" t="inlineStr">
        <is>
          <t>1</t>
        </is>
      </c>
      <c r="G3" s="88" t="inlineStr">
        <is>
          <t>2026-09-24T14:17:16.289Z</t>
        </is>
      </c>
    </row>
    <row r="4" ht="13.2" customHeight="1" s="49">
      <c r="A4" s="100" t="inlineStr">
        <is>
          <t>chayanit</t>
        </is>
      </c>
      <c r="B4" s="88" t="inlineStr">
        <is>
          <t>เกี่ยวกับ idea ข้อใดต่อไปนี้กล่าวถูกต้องตามหลักวิชาชีพเภสัชกรรม</t>
        </is>
      </c>
      <c r="C4" s="100" t="n">
        <v>33</v>
      </c>
      <c r="D4" s="88" t="inlineStr">
        <is>
          <t>26</t>
        </is>
      </c>
      <c r="E4" s="144" t="inlineStr">
        <is>
          <t>0.79</t>
        </is>
      </c>
      <c r="F4" s="88" t="inlineStr">
        <is>
          <t>1</t>
        </is>
      </c>
      <c r="G4" s="88" t="inlineStr">
        <is>
          <t>2026-09-24T13:36:51.013Z</t>
        </is>
      </c>
    </row>
    <row r="5" ht="13.2" customHeight="1" s="49">
      <c r="A5" s="100" t="inlineStr">
        <is>
          <t>supichaya</t>
        </is>
      </c>
      <c r="B5" s="88" t="inlineStr">
        <is>
          <t>เกี่ยวกับ bt ข้อใดต่อไปนี้กล่าวถูกต้องตามหลักวิชาชีพเภสัชกรรม</t>
        </is>
      </c>
      <c r="C5" s="100" t="n">
        <v>0</v>
      </c>
      <c r="D5" s="34" t="n">
        <v>0</v>
      </c>
      <c r="E5" s="112" t="n">
        <v>0</v>
      </c>
      <c r="F5" s="88" t="inlineStr">
        <is>
          <t>1</t>
        </is>
      </c>
      <c r="G5" s="88" t="inlineStr">
        <is>
          <t>2026-09-24T13:18:00.422Z</t>
        </is>
      </c>
    </row>
    <row r="6" ht="13.2" customHeight="1" s="49">
      <c r="A6" s="100" t="n">
        <v>6531014833</v>
      </c>
      <c r="B6" s="88" t="inlineStr">
        <is>
          <t>เกี่ยวกับ JN ข้อใดต่อไปนี้กล่าวถูกต้องตามหลักวิชาชีพเภสัชกรรม</t>
        </is>
      </c>
      <c r="C6" s="100" t="n">
        <v>0</v>
      </c>
      <c r="D6" s="34" t="n">
        <v>0</v>
      </c>
      <c r="E6" s="112" t="n">
        <v>0</v>
      </c>
      <c r="F6" s="88" t="inlineStr">
        <is>
          <t>1</t>
        </is>
      </c>
      <c r="G6" s="88" t="inlineStr">
        <is>
          <t>2026-09-24T13:18:27.158Z</t>
        </is>
      </c>
    </row>
    <row r="7" ht="13.2" customHeight="1" s="49">
      <c r="A7" s="100" t="inlineStr">
        <is>
          <t>j.natthida</t>
        </is>
      </c>
      <c r="B7" s="88" t="inlineStr">
        <is>
          <t>เกี่ยวกับ jn. ข้อใดต่อไปนี้กล่าวถูกต้องตามหลักวิชาชีพเภสัชกรรม</t>
        </is>
      </c>
      <c r="C7" s="100" t="n">
        <v>0</v>
      </c>
      <c r="D7" s="34" t="n">
        <v>0</v>
      </c>
      <c r="E7" s="112" t="n">
        <v>0</v>
      </c>
      <c r="F7" s="88" t="inlineStr">
        <is>
          <t>1</t>
        </is>
      </c>
      <c r="G7" s="88" t="inlineStr">
        <is>
          <t>2026-09-24T13:20:39.625Z</t>
        </is>
      </c>
    </row>
    <row r="8" ht="13.2" customHeight="1" s="49">
      <c r="A8" s="100" t="n">
        <v>6531024033</v>
      </c>
      <c r="B8" s="88" t="inlineStr">
        <is>
          <t>เกี่ยวกับ 6531024033 ข้อใดต่อไปนี้กล่าวถูกต้องตามหลักวิชาชีพเภสัชกรรม</t>
        </is>
      </c>
      <c r="C8" s="100" t="n">
        <v>9</v>
      </c>
      <c r="D8" s="88" t="inlineStr">
        <is>
          <t>5</t>
        </is>
      </c>
      <c r="E8" s="144" t="inlineStr">
        <is>
          <t>0.56</t>
        </is>
      </c>
      <c r="F8" s="88" t="inlineStr">
        <is>
          <t>1</t>
        </is>
      </c>
      <c r="G8" s="88" t="inlineStr">
        <is>
          <t>2026-09-24T13:27:04.553Z</t>
        </is>
      </c>
    </row>
    <row r="9" ht="13.2" customHeight="1" s="49">
      <c r="A9" s="100" t="n"/>
      <c r="B9" s="34" t="n"/>
      <c r="C9" s="100" t="n"/>
      <c r="D9" s="34" t="n"/>
      <c r="E9" s="112" t="n"/>
      <c r="F9" s="34" t="n"/>
      <c r="G9" s="34" t="n"/>
    </row>
    <row r="10" ht="13.2" customHeight="1" s="49">
      <c r="A10" s="100" t="n"/>
      <c r="B10" s="34" t="n"/>
      <c r="C10" s="100" t="n"/>
      <c r="D10" s="34" t="n"/>
      <c r="E10" s="112" t="n"/>
      <c r="F10" s="34" t="n"/>
      <c r="G10" s="34" t="n"/>
    </row>
    <row r="11" ht="13.2" customHeight="1" s="49">
      <c r="A11" s="100" t="n"/>
      <c r="B11" s="34" t="n"/>
      <c r="C11" s="100" t="n"/>
      <c r="D11" s="34" t="n"/>
      <c r="E11" s="112" t="n"/>
      <c r="F11" s="34" t="n"/>
      <c r="G11" s="34" t="n"/>
    </row>
    <row r="12" ht="13.2" customHeight="1" s="49">
      <c r="A12" s="100" t="n"/>
      <c r="B12" s="34" t="n"/>
      <c r="C12" s="100" t="n"/>
      <c r="D12" s="34" t="n"/>
      <c r="E12" s="112" t="n"/>
      <c r="F12" s="34" t="n"/>
      <c r="G12" s="34" t="n"/>
    </row>
    <row r="13" ht="13.2" customHeight="1" s="49">
      <c r="A13" s="100" t="n"/>
      <c r="B13" s="34" t="n"/>
      <c r="C13" s="100" t="n"/>
      <c r="D13" s="34" t="n"/>
      <c r="E13" s="112" t="n"/>
      <c r="F13" s="34" t="n"/>
      <c r="G13" s="34" t="n"/>
    </row>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P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3">
        <f>HYPERLINK("#gid=0", "🏠 กลับสู่หน้าแรก (Go to Home Page)")</f>
        <v/>
      </c>
    </row>
    <row r="2" ht="21.6" customHeight="1" s="49">
      <c r="A2" s="129" t="inlineStr">
        <is>
          <t>MessageId</t>
        </is>
      </c>
      <c r="B2" s="156" t="inlineStr">
        <is>
          <t>Timestamp</t>
        </is>
      </c>
      <c r="C2" s="129" t="inlineStr">
        <is>
          <t>Username</t>
        </is>
      </c>
      <c r="D2" s="156" t="inlineStr">
        <is>
          <t>Display Name</t>
        </is>
      </c>
      <c r="E2" s="156" t="inlineStr">
        <is>
          <t>Message Text</t>
        </is>
      </c>
      <c r="F2" s="156" t="inlineStr">
        <is>
          <t>ReplyToId</t>
        </is>
      </c>
      <c r="G2" s="156" t="inlineStr">
        <is>
          <t>Topic Tag</t>
        </is>
      </c>
    </row>
    <row r="3" ht="13.2" customHeight="1" s="49">
      <c r="A3" s="100" t="inlineStr">
        <is>
          <t>msg_1790163390739</t>
        </is>
      </c>
      <c r="B3" s="88" t="inlineStr">
        <is>
          <t>เกี่ยวกับ 2026-09-23T11:36:30.739Z ข้อใดต่อไปนี้กล่าวถูกต้องตามหลักวิชาชีพเภสัชกรรม</t>
        </is>
      </c>
      <c r="C3" s="100" t="inlineStr">
        <is>
          <t>maxnum</t>
        </is>
      </c>
      <c r="D3" s="88" t="inlineStr">
        <is>
          <t>Maxnum</t>
        </is>
      </c>
      <c r="E3" s="88" t="inlineStr">
        <is>
          <t>สวัสดีงับชาวบ้านทดสอบระบบ</t>
        </is>
      </c>
      <c r="F3" s="34" t="n"/>
      <c r="G3" s="88" t="inlineStr">
        <is>
          <t>Clinic</t>
        </is>
      </c>
    </row>
    <row r="4" ht="13.2" customHeight="1" s="49">
      <c r="A4" s="100" t="inlineStr">
        <is>
          <t>msg_1790167308559</t>
        </is>
      </c>
      <c r="B4" s="88" t="inlineStr">
        <is>
          <t>เกี่ยวกับ 2026-09-23T12:41:48.559Z ข้อใดต่อไปนี้กล่าวถูกต้องตามหลักวิชาชีพเภสัชกรรม</t>
        </is>
      </c>
      <c r="C4" s="100" t="inlineStr">
        <is>
          <t>maxnum</t>
        </is>
      </c>
      <c r="D4" s="88" t="inlineStr">
        <is>
          <t>Maxnum</t>
        </is>
      </c>
      <c r="E4" s="88" t="inlineStr">
        <is>
          <t>ยัยบ๊องตื้น</t>
        </is>
      </c>
      <c r="F4" s="88" t="inlineStr">
        <is>
          <t>msg_1790163390739</t>
        </is>
      </c>
      <c r="G4" s="88" t="inlineStr">
        <is>
          <t>1. Musculoskeleton</t>
        </is>
      </c>
    </row>
    <row r="5" ht="13.2" customHeight="1" s="49">
      <c r="A5" s="100" t="inlineStr">
        <is>
          <t>msg_1790255957466</t>
        </is>
      </c>
      <c r="B5" s="88" t="inlineStr">
        <is>
          <t>เกี่ยวกับ 2026-09-24T13:19:17.466Z ข้อใดต่อไปนี้กล่าวถูกต้องตามหลักวิชาชีพเภสัชกรรม</t>
        </is>
      </c>
      <c r="C5" s="100" t="inlineStr">
        <is>
          <t>anonymous</t>
        </is>
      </c>
      <c r="D5" s="88" t="inlineStr">
        <is>
          <t>บุคคลทั่วไป</t>
        </is>
      </c>
      <c r="E5" s="88" t="inlineStr">
        <is>
          <t>☆: .｡. o(≧▽≦)o .｡.:☆</t>
        </is>
      </c>
      <c r="F5" s="88" t="inlineStr">
        <is>
          <t>msg_1790167308559</t>
        </is>
      </c>
      <c r="G5" s="88" t="inlineStr">
        <is>
          <t>Clinic</t>
        </is>
      </c>
    </row>
    <row r="6" ht="13.2" customHeight="1" s="49">
      <c r="A6" s="100" t="inlineStr">
        <is>
          <t>msg_1790256395477</t>
        </is>
      </c>
      <c r="B6" s="88" t="inlineStr">
        <is>
          <t>เกี่ยวกับ 2026-09-24T13:26:35.477Z ข้อใดต่อไปนี้กล่าวถูกต้องตามหลักวิชาชีพเภสัชกรรม</t>
        </is>
      </c>
      <c r="C6" s="100" t="inlineStr">
        <is>
          <t>maxnum</t>
        </is>
      </c>
      <c r="D6" s="88" t="inlineStr">
        <is>
          <t>Maxnum</t>
        </is>
      </c>
      <c r="E6" s="88" t="inlineStr">
        <is>
          <t>ข้อไหนเอ๋อมันน้องเอไอกำลังทยอยแก้อยู่นะงับ กด  Report บอกน้องเอไอมันจะตามแก้ให้เอง</t>
        </is>
      </c>
      <c r="F6" s="34" t="n"/>
      <c r="G6" s="88" t="inlineStr">
        <is>
          <t>Clinic</t>
        </is>
      </c>
    </row>
    <row r="7" ht="13.2" customHeight="1" s="49">
      <c r="A7" s="100" t="inlineStr">
        <is>
          <t>msg_1790256597256</t>
        </is>
      </c>
      <c r="B7" s="88" t="inlineStr">
        <is>
          <t>เกี่ยวกับ 2026-09-24T13:29:57.256Z ข้อใดต่อไปนี้กล่าวถูกต้องตามหลักวิชาชีพเภสัชกรรม</t>
        </is>
      </c>
      <c r="C7" s="100" t="inlineStr">
        <is>
          <t>maxnum</t>
        </is>
      </c>
      <c r="D7" s="88" t="inlineStr">
        <is>
          <t>Maxnum</t>
        </is>
      </c>
      <c r="E7" s="88" t="inlineStr">
        <is>
          <t>กด Filter เล่มม่วง Pharma Plus นะครับส่วนใหญ่มันถูก</t>
        </is>
      </c>
      <c r="F7" s="34" t="n"/>
      <c r="G7" s="88" t="inlineStr">
        <is>
          <t>1. Musculoskeleton</t>
        </is>
      </c>
    </row>
  </sheetData>
  <mergeCells count="1">
    <mergeCell ref="A1:G1"/>
  </mergeCells>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P100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4" t="inlineStr">
        <is>
          <t>🏠 กลับสู่หน้าแรก (Go to Home Page)</t>
        </is>
      </c>
    </row>
    <row r="2" ht="21.6" customHeight="1" s="49">
      <c r="A2" s="130" t="inlineStr">
        <is>
          <t>Timestamp (วัน-เวลา)</t>
        </is>
      </c>
      <c r="B2" s="157" t="inlineStr">
        <is>
          <t>User (ผู้แจ้ง)</t>
        </is>
      </c>
      <c r="C2" s="130" t="inlineStr">
        <is>
          <t>Category (หมวดหมู่วิชา)</t>
        </is>
      </c>
      <c r="D2" s="157" t="inlineStr">
        <is>
          <t>Question ID / Ref</t>
        </is>
      </c>
      <c r="E2" s="157" t="inlineStr">
        <is>
          <t>โจทย์คำถาม (ย่อ)</t>
        </is>
      </c>
      <c r="F2" s="157" t="inlineStr">
        <is>
          <t>ประเภทปัญหาที่พบ</t>
        </is>
      </c>
      <c r="G2" s="157" t="inlineStr">
        <is>
          <t>รายละเอียดข้อผิดพลาดที่แจ้ง</t>
        </is>
      </c>
      <c r="H2" s="157" t="inlineStr">
        <is>
          <t>สถานะการแก้ไข (Status)</t>
        </is>
      </c>
    </row>
    <row r="3" ht="21.6" customHeight="1" s="49">
      <c r="A3" s="100" t="inlineStr">
        <is>
          <t>2026-09-24T13:24:45.393Z</t>
        </is>
      </c>
      <c r="B3" s="88" t="inlineStr">
        <is>
          <t>เกี่ยวกับ บุคคลทั่วไป ข้อใดต่อไปนี้กล่าวถูกต้องตามหลักวิชาชีพเภสัชกรรม</t>
        </is>
      </c>
      <c r="C3" s="100" t="inlineStr">
        <is>
          <t>4. Endocrine</t>
        </is>
      </c>
      <c r="D3" s="88" t="inlineStr">
        <is>
          <t>4. Endocrine::164</t>
        </is>
      </c>
      <c r="E3" s="88" t="inlineStr">
        <is>
          <t>จำนวนผู้ป่วยโรคเบาหวานรายใหมGตGอจำนวนประชากรที่มีความเสี่ยงที่จะเกิดโรคเบาห วาน</t>
        </is>
      </c>
      <c r="F3" s="88" t="inlineStr">
        <is>
          <t>โจทย์กำกวม / พิมพ์ตกหล่น</t>
        </is>
      </c>
      <c r="G3" s="88" t="inlineStr">
        <is>
          <t>โจทย์พิมตกหล่น</t>
        </is>
      </c>
      <c r="H3" s="88" t="inlineStr">
        <is>
          <t>Resolved (แก้ไขเรียบร้อยแล้ว)</t>
        </is>
      </c>
    </row>
    <row r="4" ht="21.6" customHeight="1" s="49">
      <c r="A4" s="100" t="inlineStr">
        <is>
          <t>2026-09-24T13:25:06.755Z</t>
        </is>
      </c>
      <c r="B4" s="88" t="inlineStr">
        <is>
          <t>เกี่ยวกับ บุคคลทั่วไป ข้อใดต่อไปนี้กล่าวถูกต้องตามหลักวิชาชีพเภสัชกรรม</t>
        </is>
      </c>
      <c r="C4" s="100" t="inlineStr">
        <is>
          <t>4. Endocrine</t>
        </is>
      </c>
      <c r="D4" s="88" t="inlineStr">
        <is>
          <t>16. Others &amp; Toxic::1752</t>
        </is>
      </c>
      <c r="E4" s="88" t="inlineStr">
        <is>
          <t>Pioglitazone</t>
        </is>
      </c>
      <c r="F4" s="88" t="inlineStr">
        <is>
          <t>โจทย์กำกวม / พิมพ์ตกหล่น</t>
        </is>
      </c>
      <c r="G4" s="88" t="inlineStr">
        <is>
          <t>ไม่มีโจทย์</t>
        </is>
      </c>
      <c r="H4" s="88" t="inlineStr">
        <is>
          <t>Resolved (แก้ไขเรียบร้อยแล้ว)</t>
        </is>
      </c>
    </row>
    <row r="5" ht="21.6" customHeight="1" s="49">
      <c r="A5" s="100" t="inlineStr">
        <is>
          <t>2026-09-24T13:33:03.933Z</t>
        </is>
      </c>
      <c r="B5" s="88" t="inlineStr">
        <is>
          <t>เกี่ยวกับ บุคคลทั่วไป ข้อใดต่อไปนี้กล่าวถูกต้องตามหลักวิชาชีพเภสัชกรรม</t>
        </is>
      </c>
      <c r="C5" s="100" t="inlineStr">
        <is>
          <t>1. Titrations</t>
        </is>
      </c>
      <c r="D5" s="88" t="inlineStr">
        <is>
          <t>1. Titrations::46</t>
        </is>
      </c>
      <c r="E5" s="88" t="inlineStr">
        <is>
          <t>การวิเคราะห_ FeSO4 ด$วยสารละลาย potassium permanganate (KMnO4) ใช$วิธีวิเคราะห_ใด (1) Acid-base titration (2) Non-aqueous acid-base titration (3) Oxid</t>
        </is>
      </c>
      <c r="F5" s="88" t="inlineStr">
        <is>
          <t>โจทย์กำกวม / พิมพ์ตกหล่น</t>
        </is>
      </c>
      <c r="G5" s="88" t="inlineStr">
        <is>
          <t>พิมพ์โจทย์ผิด เฉลยแปลกๆ</t>
        </is>
      </c>
      <c r="H5" s="88" t="inlineStr">
        <is>
          <t>Resolved (แก้ไขเรียบร้อยแล้ว)</t>
        </is>
      </c>
    </row>
    <row r="6" ht="21.6" customHeight="1" s="49">
      <c r="A6" s="100" t="inlineStr">
        <is>
          <t>2026-09-24T13:35:29.057Z</t>
        </is>
      </c>
      <c r="B6" s="88" t="inlineStr">
        <is>
          <t>เกี่ยวกับ idea ข้อใดต่อไปนี้กล่าวถูกต้องตามหลักวิชาชีพเภสัชกรรม</t>
        </is>
      </c>
      <c r="C6" s="100" t="inlineStr">
        <is>
          <t>18. Clinical Nutrition</t>
        </is>
      </c>
      <c r="D6" s="88" t="inlineStr">
        <is>
          <t>18. Clinical Nutrition::23</t>
        </is>
      </c>
      <c r="E6" s="88" t="inlineStr">
        <is>
          <t>รูปแบบของวิตามินดี ทีพร้อมออกฤทธิAคือข้อใด (1) 1,25-dihydroxycholecalciferol (2) 1-hydroxycholecalciferol (3) 25-hydroxycholecalciferol (4) Cholecalc</t>
        </is>
      </c>
      <c r="F6" s="88" t="inlineStr">
        <is>
          <t>โจทย์กำกวม / พิมพ์ตกหล่น</t>
        </is>
      </c>
      <c r="G6" s="88" t="inlineStr">
        <is>
          <t>แปกๆ</t>
        </is>
      </c>
      <c r="H6" s="88" t="inlineStr">
        <is>
          <t>Resolved (แก้ไขเรียบร้อยแล้ว)</t>
        </is>
      </c>
    </row>
    <row r="7" ht="21.6" customHeight="1" s="49">
      <c r="A7" s="100" t="inlineStr">
        <is>
          <t>2026-09-24T13:35:53.592Z</t>
        </is>
      </c>
      <c r="B7" s="88" t="inlineStr">
        <is>
          <t>เกี่ยวกับ idea ข้อใดต่อไปนี้กล่าวถูกต้องตามหลักวิชาชีพเภสัชกรรม</t>
        </is>
      </c>
      <c r="C7" s="100" t="inlineStr">
        <is>
          <t>18. Clinical Nutrition</t>
        </is>
      </c>
      <c r="D7" s="88" t="inlineStr">
        <is>
          <t>18. Clinical Nutrition::24</t>
        </is>
      </c>
      <c r="E7" s="88" t="inlineStr">
        <is>
          <t>การจ่ายยาชุดวิตามินรวม ให้เจ้าของสุนัขโดยผู้ช่วยสัตวแพทย์์</t>
        </is>
      </c>
      <c r="F7" s="88" t="inlineStr">
        <is>
          <t>โจทย์กำกวม / พิมพ์ตกหล่น</t>
        </is>
      </c>
      <c r="G7" s="88" t="inlineStr">
        <is>
          <t>มะเข้าใจ</t>
        </is>
      </c>
      <c r="H7" s="88" t="inlineStr">
        <is>
          <t>Resolved (แก้ไขเรียบร้อยแล้ว)</t>
        </is>
      </c>
    </row>
    <row r="8" ht="21.6" customHeight="1" s="49">
      <c r="A8" s="100" t="inlineStr">
        <is>
          <t>2026-09-24T13:36:40.555Z</t>
        </is>
      </c>
      <c r="B8" s="88" t="inlineStr">
        <is>
          <t>เกี่ยวกับ idea ข้อใดต่อไปนี้กล่าวถูกต้องตามหลักวิชาชีพเภสัชกรรม</t>
        </is>
      </c>
      <c r="C8" s="100" t="inlineStr">
        <is>
          <t>18. Clinical Nutrition</t>
        </is>
      </c>
      <c r="D8" s="88" t="inlineStr">
        <is>
          <t>18. Clinical Nutrition::25</t>
        </is>
      </c>
      <c r="E8" s="88" t="inlineStr">
        <is>
          <t>วิตามินใดที่ใช$ในการปนองกันอาการชาของผู้ป่วย</t>
        </is>
      </c>
      <c r="F8" s="88" t="inlineStr">
        <is>
          <t>โจทย์กำกวม / พิมพ์ตกหล่น</t>
        </is>
      </c>
      <c r="G8" s="88" t="inlineStr">
        <is>
          <t>พิมพ์ผิด</t>
        </is>
      </c>
      <c r="H8" s="88" t="inlineStr">
        <is>
          <t>Resolved (แก้ไขเรียบร้อยแล้ว)</t>
        </is>
      </c>
    </row>
    <row r="9" ht="21.6" customHeight="1" s="49">
      <c r="A9" s="100" t="inlineStr">
        <is>
          <t>2026-09-24T13:41:24.660Z</t>
        </is>
      </c>
      <c r="B9" s="88" t="inlineStr">
        <is>
          <t>เกี่ยวกับ Maxnum ข้อใดต่อไปนี้กล่าวถูกต้องตามหลักวิชาชีพเภสัชกรรม</t>
        </is>
      </c>
      <c r="C9" s="100" t="inlineStr">
        <is>
          <t>2. Cardiovascular</t>
        </is>
      </c>
      <c r="D9" s="88" t="inlineStr">
        <is>
          <t>2. Cardiovascular::3</t>
        </is>
      </c>
      <c r="E9"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9" s="88" t="inlineStr">
        <is>
          <t>เฉลยไม่ถูกต้อง / ขัดแย้งกับ Guideline</t>
        </is>
      </c>
      <c r="G9" s="88" t="inlineStr">
        <is>
          <t>เฉลยควรบอกเกณฑ์ BP มาเลย</t>
        </is>
      </c>
      <c r="H9" s="88" t="inlineStr">
        <is>
          <t>Resolved (แก้ไขเรียบร้อยแล้ว)</t>
        </is>
      </c>
    </row>
    <row r="10" ht="21.6" customHeight="1" s="49">
      <c r="A10" s="100" t="inlineStr">
        <is>
          <t>2026-09-24T13:42:18.204Z</t>
        </is>
      </c>
      <c r="B10" s="88" t="inlineStr">
        <is>
          <t>เกี่ยวกับ บุคคลทั่วไป ข้อใดต่อไปนี้กล่าวถูกต้องตามหลักวิชาชีพเภสัชกรรม</t>
        </is>
      </c>
      <c r="C10" s="100" t="inlineStr">
        <is>
          <t>11. Herbal Products</t>
        </is>
      </c>
      <c r="D10" s="88" t="inlineStr">
        <is>
          <t>11. Herbal Products::3</t>
        </is>
      </c>
      <c r="E10" s="88" t="inlineStr">
        <is>
          <t>แบบทดสอบความรู้ทางเภสัชกรรม ข้อที่ 1</t>
        </is>
      </c>
      <c r="F10" s="88" t="inlineStr">
        <is>
          <t>อื่นๆ</t>
        </is>
      </c>
      <c r="G10" s="88" t="inlineStr">
        <is>
          <t>ไม่มีโจทย์</t>
        </is>
      </c>
      <c r="H10" s="88" t="inlineStr">
        <is>
          <t>Resolved (แก้ไขเรียบร้อยแล้ว)</t>
        </is>
      </c>
    </row>
    <row r="11" ht="21.6" customHeight="1" s="49">
      <c r="A11" s="100" t="inlineStr">
        <is>
          <t>2026-09-24T13:43:06.372Z</t>
        </is>
      </c>
      <c r="B11" s="88" t="inlineStr">
        <is>
          <t>เกี่ยวกับ บุคคลทั่วไป ข้อใดต่อไปนี้กล่าวถูกต้องตามหลักวิชาชีพเภสัชกรรม</t>
        </is>
      </c>
      <c r="C11" s="100" t="inlineStr">
        <is>
          <t>3. Dermatologic</t>
        </is>
      </c>
      <c r="D11" s="88" t="inlineStr">
        <is>
          <t>3. Dermatologic::167</t>
        </is>
      </c>
      <c r="E11" s="88"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t>
        </is>
      </c>
      <c r="F11" s="88" t="inlineStr">
        <is>
          <t>เฉลยไม่ถูกต้อง / ขัดแย้งกับ Guideline</t>
        </is>
      </c>
      <c r="G11" s="88" t="inlineStr">
        <is>
          <t>โจทย์เป็น allergy</t>
        </is>
      </c>
      <c r="H11" s="88" t="inlineStr">
        <is>
          <t>Resolved (แก้ไขเรียบร้อยแล้ว)</t>
        </is>
      </c>
    </row>
    <row r="12" ht="21.6" customHeight="1" s="49">
      <c r="A12" s="100" t="inlineStr">
        <is>
          <t>2026-09-24T13:43:19.108Z</t>
        </is>
      </c>
      <c r="B12" s="88" t="inlineStr">
        <is>
          <t>เกี่ยวกับ Maxnum ข้อใดต่อไปนี้กล่าวถูกต้องตามหลักวิชาชีพเภสัชกรรม</t>
        </is>
      </c>
      <c r="C12" s="100" t="inlineStr">
        <is>
          <t>2. Cardiovascular</t>
        </is>
      </c>
      <c r="D12" s="88" t="inlineStr">
        <is>
          <t>2. Cardiovascular::4</t>
        </is>
      </c>
      <c r="E12"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12" s="88" t="inlineStr">
        <is>
          <t>เฉลยไม่ถูกต้อง / ขัดแย้งกับ Guideline</t>
        </is>
      </c>
      <c r="G12" s="88" t="inlineStr">
        <is>
          <t>เฉลยควรบอกว่ามันควรงดกินอะไร HtN</t>
        </is>
      </c>
      <c r="H12" s="88" t="inlineStr">
        <is>
          <t>Resolved (แก้ไขเรียบร้อยแล้ว)</t>
        </is>
      </c>
    </row>
    <row r="13" ht="21.6" customHeight="1" s="49">
      <c r="A13" s="100" t="inlineStr">
        <is>
          <t>2026-09-24T13:44:39.585Z</t>
        </is>
      </c>
      <c r="B13" s="88" t="inlineStr">
        <is>
          <t>เกี่ยวกับ บุคคลทั่วไป ข้อใดต่อไปนี้กล่าวถูกต้องตามหลักวิชาชีพเภสัชกรรม</t>
        </is>
      </c>
      <c r="C13" s="100" t="inlineStr">
        <is>
          <t>1. Musculoskeleton</t>
        </is>
      </c>
      <c r="D13" s="88" t="inlineStr">
        <is>
          <t>16. Others &amp; Toxic::1692</t>
        </is>
      </c>
      <c r="E13" s="88" t="inlineStr">
        <is>
          <t>ยาต้านอักเสบตัวใดที่ไม่ควรใช้ในโรคเกาต์</t>
        </is>
      </c>
      <c r="F13" s="88" t="inlineStr">
        <is>
          <t>เฉลยไม่ถูกต้อง / ขัดแย้งกับ Guideline</t>
        </is>
      </c>
      <c r="G13" s="88" t="inlineStr">
        <is>
          <t>choice มีเฉลย แต่ไม่ตรงกับชื่อยา</t>
        </is>
      </c>
      <c r="H13" s="88" t="inlineStr">
        <is>
          <t>Resolved (แก้ไขเรียบร้อยแล้ว)</t>
        </is>
      </c>
    </row>
    <row r="14" ht="21.6" customHeight="1" s="49">
      <c r="A14" s="100" t="inlineStr">
        <is>
          <t>2026-09-24T13:44:51.287Z</t>
        </is>
      </c>
      <c r="B14" s="88" t="inlineStr">
        <is>
          <t>เกี่ยวกับ Maxnum ข้อใดต่อไปนี้กล่าวถูกต้องตามหลักวิชาชีพเภสัชกรรม</t>
        </is>
      </c>
      <c r="C14" s="100" t="inlineStr">
        <is>
          <t>5. Pharmaceutical Calc</t>
        </is>
      </c>
      <c r="D14" s="88" t="inlineStr">
        <is>
          <t>16. Others &amp; Toxic::90</t>
        </is>
      </c>
      <c r="E14" s="88" t="inlineStr">
        <is>
          <t>ให้ข้อมูลมาคำนวณ%assay ตัวเลือก</t>
        </is>
      </c>
      <c r="F14" s="88" t="inlineStr">
        <is>
          <t>เฉลยไม่ถูกต้อง / ขัดแย้งกับ Guideline</t>
        </is>
      </c>
      <c r="G14" s="88" t="inlineStr">
        <is>
          <t>โจทย์ไมาตรว</t>
        </is>
      </c>
      <c r="H14" s="88" t="inlineStr">
        <is>
          <t>Resolved (แก้ไขเรียบร้อยแล้ว)</t>
        </is>
      </c>
    </row>
    <row r="15" ht="21.6" customHeight="1" s="49">
      <c r="A15" s="100" t="inlineStr">
        <is>
          <t>2026-09-24T13:45:09.913Z</t>
        </is>
      </c>
      <c r="B15" s="88" t="inlineStr">
        <is>
          <t>เกี่ยวกับ Maxnum ข้อใดต่อไปนี้กล่าวถูกต้องตามหลักวิชาชีพเภสัชกรรม</t>
        </is>
      </c>
      <c r="C15" s="100" t="inlineStr">
        <is>
          <t>5. Pharmaceutical Calc</t>
        </is>
      </c>
      <c r="D15" s="88" t="inlineStr">
        <is>
          <t>16. Others &amp; Toxic::90</t>
        </is>
      </c>
      <c r="E15" s="88" t="inlineStr">
        <is>
          <t>ให้ข้อมูลมาคำนวณ%assay ตัวเลือก</t>
        </is>
      </c>
      <c r="F15" s="88" t="inlineStr">
        <is>
          <t>โจทย์กำกวม / พิมพ์ตกหล่น</t>
        </is>
      </c>
      <c r="G15" s="88" t="inlineStr">
        <is>
          <t>โจทย์ตัวเลือดไม่ตรงกัน</t>
        </is>
      </c>
      <c r="H15" s="88" t="inlineStr">
        <is>
          <t>Resolved (แก้ไขเรียบร้อยแล้ว)</t>
        </is>
      </c>
    </row>
    <row r="16" ht="21.6" customHeight="1" s="49">
      <c r="A16" s="100" t="inlineStr">
        <is>
          <t>2026-09-24T13:47:03.540Z</t>
        </is>
      </c>
      <c r="B16" s="88" t="inlineStr">
        <is>
          <t>เกี่ยวกับ บุคคลทั่วไป ข้อใดต่อไปนี้กล่าวถูกต้องตามหลักวิชาชีพเภสัชกรรม</t>
        </is>
      </c>
      <c r="C16" s="100" t="inlineStr">
        <is>
          <t>2. Cardiovascular</t>
        </is>
      </c>
      <c r="D16" s="88" t="inlineStr">
        <is>
          <t>2. Cardiovascular::343</t>
        </is>
      </c>
      <c r="E16" s="88" t="inlineStr">
        <is>
          <t>Amitriptyline ใช้ได้ แต่เนื่องจากยามีหลาย mechanism จึงทำให้เกิดอาการไม่พึงประสงค์มาก จึงไม่เหมาะสม</t>
        </is>
      </c>
      <c r="F16" s="88" t="inlineStr">
        <is>
          <t>โจทย์กำกวม / พิมพ์ตกหล่น</t>
        </is>
      </c>
      <c r="G16" s="88" t="inlineStr">
        <is>
          <t>ไม่ระบุคำถาม</t>
        </is>
      </c>
      <c r="H16" s="88" t="inlineStr">
        <is>
          <t>Resolved (แก้ไขเรียบร้อยแล้ว)</t>
        </is>
      </c>
    </row>
    <row r="17" ht="21.6" customHeight="1" s="49">
      <c r="A17" s="100" t="inlineStr">
        <is>
          <t>2026-09-24T14:03:13.737Z</t>
        </is>
      </c>
      <c r="B17" s="88" t="inlineStr">
        <is>
          <t>เกี่ยวกับ บุคคลทั่วไป ข้อใดต่อไปนี้กล่าวถูกต้องตามหลักวิชาชีพเภสัชกรรม</t>
        </is>
      </c>
      <c r="C17" s="100" t="inlineStr">
        <is>
          <t>13. Medicinal Chemistry</t>
        </is>
      </c>
      <c r="D17" s="88" t="inlineStr">
        <is>
          <t>13. Medicinal Chemistry::45</t>
        </is>
      </c>
      <c r="E17" s="88" t="inlineStr">
        <is>
          <t>ความเข$มข$น adrenaline 0.01% คืออะไร</t>
        </is>
      </c>
      <c r="F17" s="88" t="inlineStr">
        <is>
          <t>โจทย์กำกวม / พิมพ์ตกหล่น</t>
        </is>
      </c>
      <c r="G17" s="88" t="inlineStr">
        <is>
          <t>ผิดไปหมดเลย555555</t>
        </is>
      </c>
      <c r="H17" s="88" t="inlineStr">
        <is>
          <t>Resolved (แก้ไขเรียบร้อยแล้ว)</t>
        </is>
      </c>
    </row>
    <row r="18" ht="21.6" customHeight="1" s="49">
      <c r="A18" s="100" t="n"/>
      <c r="B18" s="34" t="n"/>
      <c r="C18" s="100" t="n"/>
      <c r="D18" s="34" t="n"/>
      <c r="E18" s="34" t="n"/>
      <c r="F18" s="34" t="n"/>
      <c r="G18" s="34" t="n"/>
      <c r="H18" s="34" t="n"/>
    </row>
    <row r="19" ht="21.6" customHeight="1" s="49">
      <c r="A19" s="100" t="n"/>
      <c r="B19" s="34" t="n"/>
      <c r="C19" s="100" t="n"/>
      <c r="D19" s="34" t="n"/>
      <c r="E19" s="34" t="n"/>
      <c r="F19" s="34" t="n"/>
      <c r="G19" s="34" t="n"/>
      <c r="H19" s="34" t="n"/>
    </row>
    <row r="20" ht="21.6" customHeight="1" s="49">
      <c r="A20" s="100" t="n"/>
      <c r="B20" s="34" t="n"/>
      <c r="C20" s="100" t="n"/>
      <c r="D20" s="34" t="n"/>
      <c r="E20" s="34" t="n"/>
      <c r="F20" s="34" t="n"/>
      <c r="G20" s="34" t="n"/>
      <c r="H20" s="34" t="n"/>
    </row>
    <row r="21" ht="21.6" customHeight="1" s="49">
      <c r="A21" s="100" t="n"/>
      <c r="B21" s="34" t="n"/>
      <c r="C21" s="100" t="n"/>
      <c r="D21" s="34" t="n"/>
      <c r="E21" s="34" t="n"/>
      <c r="F21" s="34" t="n"/>
      <c r="G21" s="34" t="n"/>
      <c r="H21" s="34" t="n"/>
    </row>
    <row r="22" ht="21.6" customHeight="1" s="49">
      <c r="A22" s="100" t="n"/>
      <c r="B22" s="34" t="n"/>
      <c r="C22" s="100" t="n"/>
      <c r="D22" s="34" t="n"/>
      <c r="E22" s="34" t="n"/>
      <c r="F22" s="34" t="n"/>
      <c r="G22" s="34" t="n"/>
      <c r="H22" s="34" t="n"/>
    </row>
    <row r="23" ht="21.6" customHeight="1" s="49">
      <c r="A23" s="100" t="n"/>
      <c r="B23" s="34" t="n"/>
      <c r="C23" s="100" t="n"/>
      <c r="D23" s="34" t="n"/>
      <c r="E23" s="34" t="n"/>
      <c r="F23" s="34" t="n"/>
      <c r="G23" s="34" t="n"/>
      <c r="H23" s="34" t="n"/>
    </row>
    <row r="24" ht="21.6" customHeight="1" s="49">
      <c r="A24" s="100" t="n"/>
      <c r="B24" s="34" t="n"/>
      <c r="C24" s="100" t="n"/>
      <c r="D24" s="34" t="n"/>
      <c r="E24" s="34" t="n"/>
      <c r="F24" s="34" t="n"/>
      <c r="G24" s="34" t="n"/>
      <c r="H24" s="34" t="n"/>
    </row>
    <row r="25" ht="21.6" customHeight="1" s="49">
      <c r="A25" s="100" t="n"/>
      <c r="B25" s="34" t="n"/>
      <c r="C25" s="100" t="n"/>
      <c r="D25" s="34" t="n"/>
      <c r="E25" s="34" t="n"/>
      <c r="F25" s="34" t="n"/>
      <c r="G25" s="34" t="n"/>
      <c r="H25" s="34" t="n"/>
    </row>
    <row r="26" ht="21.6" customHeight="1" s="49">
      <c r="A26" s="100" t="n"/>
      <c r="B26" s="34" t="n"/>
      <c r="C26" s="100" t="n"/>
      <c r="D26" s="34" t="n"/>
      <c r="E26" s="34" t="n"/>
      <c r="F26" s="34" t="n"/>
      <c r="G26" s="34" t="n"/>
      <c r="H26" s="34" t="n"/>
    </row>
    <row r="27" ht="21.6" customHeight="1" s="49">
      <c r="A27" s="100" t="n"/>
      <c r="B27" s="34" t="n"/>
      <c r="C27" s="100" t="n"/>
      <c r="D27" s="34" t="n"/>
      <c r="E27" s="34" t="n"/>
      <c r="F27" s="34" t="n"/>
      <c r="G27" s="34" t="n"/>
      <c r="H27" s="34" t="n"/>
    </row>
    <row r="28" ht="21.6" customHeight="1" s="49">
      <c r="A28" s="100" t="n"/>
      <c r="B28" s="34" t="n"/>
      <c r="C28" s="100" t="n"/>
      <c r="D28" s="34" t="n"/>
      <c r="E28" s="34" t="n"/>
      <c r="F28" s="34" t="n"/>
      <c r="G28" s="34" t="n"/>
      <c r="H28" s="34" t="n"/>
    </row>
    <row r="29" ht="21.6" customHeight="1" s="49">
      <c r="A29" s="100" t="n"/>
      <c r="B29" s="34" t="n"/>
      <c r="C29" s="100" t="n"/>
      <c r="D29" s="34" t="n"/>
      <c r="E29" s="34" t="n"/>
      <c r="F29" s="34" t="n"/>
      <c r="G29" s="34" t="n"/>
      <c r="H29" s="34" t="n"/>
    </row>
    <row r="30" ht="21.6" customHeight="1" s="49">
      <c r="A30" s="100" t="n"/>
      <c r="B30" s="34" t="n"/>
      <c r="C30" s="100" t="n"/>
      <c r="D30" s="34" t="n"/>
      <c r="E30" s="34" t="n"/>
      <c r="F30" s="34" t="n"/>
      <c r="G30" s="34" t="n"/>
      <c r="H30" s="34" t="n"/>
    </row>
    <row r="31" ht="21.6" customHeight="1" s="49">
      <c r="A31" s="100" t="n"/>
      <c r="B31" s="34" t="n"/>
      <c r="C31" s="100" t="n"/>
      <c r="D31" s="34" t="n"/>
      <c r="E31" s="34" t="n"/>
      <c r="F31" s="34" t="n"/>
      <c r="G31" s="34" t="n"/>
      <c r="H31" s="34" t="n"/>
    </row>
    <row r="32" ht="21.6" customHeight="1" s="49">
      <c r="A32" s="100" t="n"/>
      <c r="B32" s="34" t="n"/>
      <c r="C32" s="100" t="n"/>
      <c r="D32" s="34" t="n"/>
      <c r="E32" s="34" t="n"/>
      <c r="F32" s="34" t="n"/>
      <c r="G32" s="34" t="n"/>
      <c r="H32" s="34" t="n"/>
    </row>
    <row r="33" ht="21.6" customHeight="1" s="49">
      <c r="A33" s="100" t="n"/>
      <c r="B33" s="34" t="n"/>
      <c r="C33" s="100" t="n"/>
      <c r="D33" s="34" t="n"/>
      <c r="E33" s="34" t="n"/>
      <c r="F33" s="34" t="n"/>
      <c r="G33" s="34" t="n"/>
      <c r="H33" s="34" t="n"/>
    </row>
    <row r="34" ht="21.6" customHeight="1" s="49">
      <c r="A34" s="100" t="n"/>
      <c r="B34" s="34" t="n"/>
      <c r="C34" s="100" t="n"/>
      <c r="D34" s="34" t="n"/>
      <c r="E34" s="34" t="n"/>
      <c r="F34" s="34" t="n"/>
      <c r="G34" s="34" t="n"/>
      <c r="H34" s="34" t="n"/>
    </row>
    <row r="35" ht="21.6" customHeight="1" s="49">
      <c r="A35" s="100" t="n"/>
      <c r="B35" s="34" t="n"/>
      <c r="C35" s="100" t="n"/>
      <c r="D35" s="34" t="n"/>
      <c r="E35" s="34" t="n"/>
      <c r="F35" s="34" t="n"/>
      <c r="G35" s="34" t="n"/>
      <c r="H35" s="34" t="n"/>
    </row>
    <row r="36" ht="21.6" customHeight="1" s="49">
      <c r="A36" s="100" t="n"/>
      <c r="B36" s="34" t="n"/>
      <c r="C36" s="100" t="n"/>
      <c r="D36" s="34" t="n"/>
      <c r="E36" s="34" t="n"/>
      <c r="F36" s="34" t="n"/>
      <c r="G36" s="34" t="n"/>
      <c r="H36" s="34" t="n"/>
    </row>
    <row r="37" ht="21.6" customHeight="1" s="49">
      <c r="A37" s="100" t="n"/>
      <c r="B37" s="34" t="n"/>
      <c r="C37" s="100" t="n"/>
      <c r="D37" s="34" t="n"/>
      <c r="E37" s="34" t="n"/>
      <c r="F37" s="34" t="n"/>
      <c r="G37" s="34" t="n"/>
      <c r="H37" s="34" t="n"/>
    </row>
    <row r="38" ht="21.6" customHeight="1" s="49">
      <c r="A38" s="100" t="n"/>
      <c r="B38" s="34" t="n"/>
      <c r="C38" s="100" t="n"/>
      <c r="D38" s="34" t="n"/>
      <c r="E38" s="34" t="n"/>
      <c r="F38" s="34" t="n"/>
      <c r="G38" s="34" t="n"/>
      <c r="H38" s="34" t="n"/>
    </row>
    <row r="39" ht="21.6" customHeight="1" s="49">
      <c r="A39" s="100" t="n"/>
      <c r="B39" s="34" t="n"/>
      <c r="C39" s="100" t="n"/>
      <c r="D39" s="34" t="n"/>
      <c r="E39" s="34" t="n"/>
      <c r="F39" s="34" t="n"/>
      <c r="G39" s="34" t="n"/>
      <c r="H39" s="34" t="n"/>
    </row>
    <row r="40" ht="21.6" customHeight="1" s="49">
      <c r="A40" s="100" t="n"/>
      <c r="B40" s="34" t="n"/>
      <c r="C40" s="100" t="n"/>
      <c r="D40" s="34" t="n"/>
      <c r="E40" s="34" t="n"/>
      <c r="F40" s="34" t="n"/>
      <c r="G40" s="34" t="n"/>
      <c r="H40" s="34" t="n"/>
    </row>
    <row r="41" ht="21.6" customHeight="1" s="49">
      <c r="A41" s="100" t="n"/>
      <c r="B41" s="34" t="n"/>
      <c r="C41" s="100" t="n"/>
      <c r="D41" s="34" t="n"/>
      <c r="E41" s="34" t="n"/>
      <c r="F41" s="34" t="n"/>
      <c r="G41" s="34" t="n"/>
      <c r="H41" s="34" t="n"/>
    </row>
    <row r="42" ht="21.6" customHeight="1" s="49">
      <c r="A42" s="100" t="n"/>
      <c r="B42" s="34" t="n"/>
      <c r="C42" s="100" t="n"/>
      <c r="D42" s="34" t="n"/>
      <c r="E42" s="34" t="n"/>
      <c r="F42" s="34" t="n"/>
      <c r="G42" s="34" t="n"/>
      <c r="H42" s="34" t="n"/>
    </row>
    <row r="43" ht="21.6" customHeight="1" s="49">
      <c r="A43" s="100" t="n"/>
      <c r="B43" s="34" t="n"/>
      <c r="C43" s="100" t="n"/>
      <c r="D43" s="34" t="n"/>
      <c r="E43" s="34" t="n"/>
      <c r="F43" s="34" t="n"/>
      <c r="G43" s="34" t="n"/>
      <c r="H43" s="34" t="n"/>
    </row>
    <row r="44" ht="21.6" customHeight="1" s="49">
      <c r="A44" s="100" t="n"/>
      <c r="B44" s="34" t="n"/>
      <c r="C44" s="100" t="n"/>
      <c r="D44" s="34" t="n"/>
      <c r="E44" s="34" t="n"/>
      <c r="F44" s="34" t="n"/>
      <c r="G44" s="34" t="n"/>
      <c r="H44" s="34" t="n"/>
    </row>
    <row r="45" ht="21.6" customHeight="1" s="49">
      <c r="A45" s="100" t="n"/>
      <c r="B45" s="34" t="n"/>
      <c r="C45" s="100" t="n"/>
      <c r="D45" s="34" t="n"/>
      <c r="E45" s="34" t="n"/>
      <c r="F45" s="34" t="n"/>
      <c r="G45" s="34" t="n"/>
      <c r="H45" s="34" t="n"/>
    </row>
    <row r="46" ht="21.6" customHeight="1" s="49">
      <c r="A46" s="100" t="n"/>
      <c r="B46" s="34" t="n"/>
      <c r="C46" s="100" t="n"/>
      <c r="D46" s="34" t="n"/>
      <c r="E46" s="34" t="n"/>
      <c r="F46" s="34" t="n"/>
      <c r="G46" s="34" t="n"/>
      <c r="H46" s="34" t="n"/>
    </row>
    <row r="47" ht="21.6" customHeight="1" s="49">
      <c r="A47" s="100" t="n"/>
      <c r="B47" s="34" t="n"/>
      <c r="C47" s="100" t="n"/>
      <c r="D47" s="34" t="n"/>
      <c r="E47" s="34" t="n"/>
      <c r="F47" s="34" t="n"/>
      <c r="G47" s="34" t="n"/>
      <c r="H47" s="34" t="n"/>
    </row>
    <row r="48" ht="21.6" customHeight="1" s="49">
      <c r="A48" s="100" t="n"/>
      <c r="B48" s="34" t="n"/>
      <c r="C48" s="100" t="n"/>
      <c r="D48" s="34" t="n"/>
      <c r="E48" s="34" t="n"/>
      <c r="F48" s="34" t="n"/>
      <c r="G48" s="34" t="n"/>
      <c r="H48" s="34" t="n"/>
    </row>
    <row r="49" ht="21.6" customHeight="1" s="49">
      <c r="A49" s="100" t="n"/>
      <c r="B49" s="34" t="n"/>
      <c r="C49" s="100" t="n"/>
      <c r="D49" s="34" t="n"/>
      <c r="E49" s="34" t="n"/>
      <c r="F49" s="34" t="n"/>
      <c r="G49" s="34" t="n"/>
      <c r="H49" s="34" t="n"/>
    </row>
    <row r="50" ht="21.6" customHeight="1" s="49">
      <c r="A50" s="100" t="n"/>
      <c r="B50" s="34" t="n"/>
      <c r="C50" s="100" t="n"/>
      <c r="D50" s="34" t="n"/>
      <c r="E50" s="34" t="n"/>
      <c r="F50" s="34" t="n"/>
      <c r="G50" s="34" t="n"/>
      <c r="H50" s="34" t="n"/>
    </row>
    <row r="51" ht="21.6" customHeight="1" s="49">
      <c r="A51" s="100" t="n"/>
      <c r="B51" s="34" t="n"/>
      <c r="C51" s="100" t="n"/>
      <c r="D51" s="34" t="n"/>
      <c r="E51" s="34" t="n"/>
      <c r="F51" s="34" t="n"/>
      <c r="G51" s="34" t="n"/>
      <c r="H51" s="34" t="n"/>
    </row>
    <row r="52" ht="21.6" customHeight="1" s="49">
      <c r="A52" s="100" t="n"/>
      <c r="B52" s="34" t="n"/>
      <c r="C52" s="100" t="n"/>
      <c r="D52" s="34" t="n"/>
      <c r="E52" s="34" t="n"/>
      <c r="F52" s="34" t="n"/>
      <c r="G52" s="34" t="n"/>
      <c r="H52" s="34" t="n"/>
    </row>
    <row r="53" ht="21.6" customHeight="1" s="49">
      <c r="A53" s="100" t="n"/>
      <c r="B53" s="34" t="n"/>
      <c r="C53" s="100" t="n"/>
      <c r="D53" s="34" t="n"/>
      <c r="E53" s="34" t="n"/>
      <c r="F53" s="34" t="n"/>
      <c r="G53" s="34" t="n"/>
      <c r="H53" s="34" t="n"/>
    </row>
    <row r="54" ht="21.6" customHeight="1" s="49">
      <c r="A54" s="100" t="n"/>
      <c r="B54" s="34" t="n"/>
      <c r="C54" s="100" t="n"/>
      <c r="D54" s="34" t="n"/>
      <c r="E54" s="34" t="n"/>
      <c r="F54" s="34" t="n"/>
      <c r="G54" s="34" t="n"/>
      <c r="H54" s="34" t="n"/>
    </row>
    <row r="55" ht="21.6" customHeight="1" s="49">
      <c r="A55" s="100" t="n"/>
      <c r="B55" s="34" t="n"/>
      <c r="C55" s="100" t="n"/>
      <c r="D55" s="34" t="n"/>
      <c r="E55" s="34" t="n"/>
      <c r="F55" s="34" t="n"/>
      <c r="G55" s="34" t="n"/>
      <c r="H55" s="34" t="n"/>
    </row>
    <row r="56" ht="21.6" customHeight="1" s="49">
      <c r="A56" s="100" t="n"/>
      <c r="B56" s="34" t="n"/>
      <c r="C56" s="100" t="n"/>
      <c r="D56" s="34" t="n"/>
      <c r="E56" s="34" t="n"/>
      <c r="F56" s="34" t="n"/>
      <c r="G56" s="34" t="n"/>
      <c r="H56" s="34" t="n"/>
    </row>
    <row r="57" ht="21.6" customHeight="1" s="49">
      <c r="A57" s="100" t="n"/>
      <c r="B57" s="34" t="n"/>
      <c r="C57" s="100" t="n"/>
      <c r="D57" s="34" t="n"/>
      <c r="E57" s="34" t="n"/>
      <c r="F57" s="34" t="n"/>
      <c r="G57" s="34" t="n"/>
      <c r="H57" s="34" t="n"/>
    </row>
    <row r="58" ht="21.6" customHeight="1" s="49">
      <c r="A58" s="100" t="n"/>
      <c r="B58" s="34" t="n"/>
      <c r="C58" s="100" t="n"/>
      <c r="D58" s="34" t="n"/>
      <c r="E58" s="34" t="n"/>
      <c r="F58" s="34" t="n"/>
      <c r="G58" s="34" t="n"/>
      <c r="H58" s="34" t="n"/>
    </row>
    <row r="59" ht="21.6" customHeight="1" s="49">
      <c r="A59" s="100" t="n"/>
      <c r="B59" s="34" t="n"/>
      <c r="C59" s="100" t="n"/>
      <c r="D59" s="34" t="n"/>
      <c r="E59" s="34" t="n"/>
      <c r="F59" s="34" t="n"/>
      <c r="G59" s="34" t="n"/>
      <c r="H59" s="34" t="n"/>
    </row>
    <row r="60" ht="21.6" customHeight="1" s="49">
      <c r="A60" s="100" t="n"/>
      <c r="B60" s="34" t="n"/>
      <c r="C60" s="100" t="n"/>
      <c r="D60" s="34" t="n"/>
      <c r="E60" s="34" t="n"/>
      <c r="F60" s="34" t="n"/>
      <c r="G60" s="34" t="n"/>
      <c r="H60" s="34" t="n"/>
    </row>
    <row r="61" ht="21.6" customHeight="1" s="49">
      <c r="A61" s="100" t="n"/>
      <c r="B61" s="34" t="n"/>
      <c r="C61" s="100" t="n"/>
      <c r="D61" s="34" t="n"/>
      <c r="E61" s="34" t="n"/>
      <c r="F61" s="34" t="n"/>
      <c r="G61" s="34" t="n"/>
      <c r="H61" s="34" t="n"/>
    </row>
    <row r="62" ht="21.6" customHeight="1" s="49">
      <c r="A62" s="100" t="n"/>
      <c r="B62" s="34" t="n"/>
      <c r="C62" s="100" t="n"/>
      <c r="D62" s="34" t="n"/>
      <c r="E62" s="34" t="n"/>
      <c r="F62" s="34" t="n"/>
      <c r="G62" s="34" t="n"/>
      <c r="H62" s="34" t="n"/>
    </row>
    <row r="63" ht="21.6" customHeight="1" s="49">
      <c r="A63" s="100" t="n"/>
      <c r="B63" s="34" t="n"/>
      <c r="C63" s="100" t="n"/>
      <c r="D63" s="34" t="n"/>
      <c r="E63" s="34" t="n"/>
      <c r="F63" s="34" t="n"/>
      <c r="G63" s="34" t="n"/>
      <c r="H63" s="34" t="n"/>
    </row>
    <row r="64" ht="21.6" customHeight="1" s="49">
      <c r="A64" s="100" t="n"/>
      <c r="B64" s="34" t="n"/>
      <c r="C64" s="100" t="n"/>
      <c r="D64" s="34" t="n"/>
      <c r="E64" s="34" t="n"/>
      <c r="F64" s="34" t="n"/>
      <c r="G64" s="34" t="n"/>
      <c r="H64" s="34" t="n"/>
    </row>
    <row r="65" ht="21.6" customHeight="1" s="49">
      <c r="A65" s="100" t="n"/>
      <c r="B65" s="34" t="n"/>
      <c r="C65" s="100" t="n"/>
      <c r="D65" s="34" t="n"/>
      <c r="E65" s="34" t="n"/>
      <c r="F65" s="34" t="n"/>
      <c r="G65" s="34" t="n"/>
      <c r="H65" s="34" t="n"/>
    </row>
    <row r="66" ht="21.6" customHeight="1" s="49">
      <c r="A66" s="100" t="n"/>
      <c r="B66" s="34" t="n"/>
      <c r="C66" s="100" t="n"/>
      <c r="D66" s="34" t="n"/>
      <c r="E66" s="34" t="n"/>
      <c r="F66" s="34" t="n"/>
      <c r="G66" s="34" t="n"/>
      <c r="H66" s="34" t="n"/>
    </row>
    <row r="67" ht="21.6" customHeight="1" s="49">
      <c r="A67" s="100" t="n"/>
      <c r="B67" s="34" t="n"/>
      <c r="C67" s="100" t="n"/>
      <c r="D67" s="34" t="n"/>
      <c r="E67" s="34" t="n"/>
      <c r="F67" s="34" t="n"/>
      <c r="G67" s="34" t="n"/>
      <c r="H67" s="34" t="n"/>
    </row>
    <row r="68" ht="21.6" customHeight="1" s="49">
      <c r="A68" s="100" t="n"/>
      <c r="B68" s="34" t="n"/>
      <c r="C68" s="100" t="n"/>
      <c r="D68" s="34" t="n"/>
      <c r="E68" s="34" t="n"/>
      <c r="F68" s="34" t="n"/>
      <c r="G68" s="34" t="n"/>
      <c r="H68" s="34" t="n"/>
    </row>
    <row r="69" ht="21.6" customHeight="1" s="49">
      <c r="A69" s="100" t="n"/>
      <c r="B69" s="34" t="n"/>
      <c r="C69" s="100" t="n"/>
      <c r="D69" s="34" t="n"/>
      <c r="E69" s="34" t="n"/>
      <c r="F69" s="34" t="n"/>
      <c r="G69" s="34" t="n"/>
      <c r="H69" s="34" t="n"/>
    </row>
    <row r="70" ht="21.6" customHeight="1" s="49">
      <c r="A70" s="100" t="n"/>
      <c r="B70" s="34" t="n"/>
      <c r="C70" s="100" t="n"/>
      <c r="D70" s="34" t="n"/>
      <c r="E70" s="34" t="n"/>
      <c r="F70" s="34" t="n"/>
      <c r="G70" s="34" t="n"/>
      <c r="H70" s="34" t="n"/>
    </row>
    <row r="71" ht="21.6" customHeight="1" s="49">
      <c r="A71" s="100" t="n"/>
      <c r="B71" s="34" t="n"/>
      <c r="C71" s="100" t="n"/>
      <c r="D71" s="34" t="n"/>
      <c r="E71" s="34" t="n"/>
      <c r="F71" s="34" t="n"/>
      <c r="G71" s="34" t="n"/>
      <c r="H71" s="34" t="n"/>
    </row>
    <row r="72" ht="21.6" customHeight="1" s="49">
      <c r="A72" s="100" t="n"/>
      <c r="B72" s="34" t="n"/>
      <c r="C72" s="100" t="n"/>
      <c r="D72" s="34" t="n"/>
      <c r="E72" s="34" t="n"/>
      <c r="F72" s="34" t="n"/>
      <c r="G72" s="34" t="n"/>
      <c r="H72" s="34" t="n"/>
    </row>
    <row r="73" ht="21.6" customHeight="1" s="49">
      <c r="A73" s="100" t="n"/>
      <c r="B73" s="34" t="n"/>
      <c r="C73" s="100" t="n"/>
      <c r="D73" s="34" t="n"/>
      <c r="E73" s="34" t="n"/>
      <c r="F73" s="34" t="n"/>
      <c r="G73" s="34" t="n"/>
      <c r="H73" s="34" t="n"/>
    </row>
    <row r="74" ht="21.6" customHeight="1" s="49">
      <c r="A74" s="100" t="n"/>
      <c r="B74" s="34" t="n"/>
      <c r="C74" s="100" t="n"/>
      <c r="D74" s="34" t="n"/>
      <c r="E74" s="34" t="n"/>
      <c r="F74" s="34" t="n"/>
      <c r="G74" s="34" t="n"/>
      <c r="H74" s="34" t="n"/>
    </row>
    <row r="75" ht="21.6" customHeight="1" s="49">
      <c r="A75" s="100" t="n"/>
      <c r="B75" s="34" t="n"/>
      <c r="C75" s="100" t="n"/>
      <c r="D75" s="34" t="n"/>
      <c r="E75" s="34" t="n"/>
      <c r="F75" s="34" t="n"/>
      <c r="G75" s="34" t="n"/>
      <c r="H75" s="34" t="n"/>
    </row>
    <row r="76" ht="21.6" customHeight="1" s="49">
      <c r="A76" s="100" t="n"/>
      <c r="B76" s="34" t="n"/>
      <c r="C76" s="100" t="n"/>
      <c r="D76" s="34" t="n"/>
      <c r="E76" s="34" t="n"/>
      <c r="F76" s="34" t="n"/>
      <c r="G76" s="34" t="n"/>
      <c r="H76" s="34" t="n"/>
    </row>
    <row r="77" ht="21.6" customHeight="1" s="49">
      <c r="A77" s="100" t="n"/>
      <c r="B77" s="34" t="n"/>
      <c r="C77" s="100" t="n"/>
      <c r="D77" s="34" t="n"/>
      <c r="E77" s="34" t="n"/>
      <c r="F77" s="34" t="n"/>
      <c r="G77" s="34" t="n"/>
      <c r="H77" s="34" t="n"/>
    </row>
    <row r="78" ht="21.6" customHeight="1" s="49">
      <c r="A78" s="100" t="n"/>
      <c r="B78" s="34" t="n"/>
      <c r="C78" s="100" t="n"/>
      <c r="D78" s="34" t="n"/>
      <c r="E78" s="34" t="n"/>
      <c r="F78" s="34" t="n"/>
      <c r="G78" s="34" t="n"/>
      <c r="H78" s="34" t="n"/>
    </row>
    <row r="79" ht="21.6" customHeight="1" s="49">
      <c r="A79" s="100" t="n"/>
      <c r="B79" s="34" t="n"/>
      <c r="C79" s="100" t="n"/>
      <c r="D79" s="34" t="n"/>
      <c r="E79" s="34" t="n"/>
      <c r="F79" s="34" t="n"/>
      <c r="G79" s="34" t="n"/>
      <c r="H79" s="34" t="n"/>
    </row>
    <row r="80" ht="21.6" customHeight="1" s="49">
      <c r="A80" s="100" t="n"/>
      <c r="B80" s="34" t="n"/>
      <c r="C80" s="100" t="n"/>
      <c r="D80" s="34" t="n"/>
      <c r="E80" s="34" t="n"/>
      <c r="F80" s="34" t="n"/>
      <c r="G80" s="34" t="n"/>
      <c r="H80" s="34" t="n"/>
    </row>
    <row r="81" ht="21.6" customHeight="1" s="49">
      <c r="A81" s="100" t="n"/>
      <c r="B81" s="34" t="n"/>
      <c r="C81" s="100" t="n"/>
      <c r="D81" s="34" t="n"/>
      <c r="E81" s="34" t="n"/>
      <c r="F81" s="34" t="n"/>
      <c r="G81" s="34" t="n"/>
      <c r="H81" s="34" t="n"/>
    </row>
    <row r="82" ht="21.6" customHeight="1" s="49">
      <c r="A82" s="100" t="n"/>
      <c r="B82" s="34" t="n"/>
      <c r="C82" s="100" t="n"/>
      <c r="D82" s="34" t="n"/>
      <c r="E82" s="34" t="n"/>
      <c r="F82" s="34" t="n"/>
      <c r="G82" s="34" t="n"/>
      <c r="H82" s="34" t="n"/>
    </row>
    <row r="83" ht="21.6" customHeight="1" s="49">
      <c r="A83" s="100" t="n"/>
      <c r="B83" s="34" t="n"/>
      <c r="C83" s="100" t="n"/>
      <c r="D83" s="34" t="n"/>
      <c r="E83" s="34" t="n"/>
      <c r="F83" s="34" t="n"/>
      <c r="G83" s="34" t="n"/>
      <c r="H83" s="34" t="n"/>
    </row>
    <row r="84" ht="21.6" customHeight="1" s="49">
      <c r="A84" s="100" t="n"/>
      <c r="B84" s="34" t="n"/>
      <c r="C84" s="100" t="n"/>
      <c r="D84" s="34" t="n"/>
      <c r="E84" s="34" t="n"/>
      <c r="F84" s="34" t="n"/>
      <c r="G84" s="34" t="n"/>
      <c r="H84" s="34" t="n"/>
    </row>
    <row r="85" ht="21.6" customHeight="1" s="49">
      <c r="A85" s="100" t="n"/>
      <c r="B85" s="34" t="n"/>
      <c r="C85" s="100" t="n"/>
      <c r="D85" s="34" t="n"/>
      <c r="E85" s="34" t="n"/>
      <c r="F85" s="34" t="n"/>
      <c r="G85" s="34" t="n"/>
      <c r="H85" s="34" t="n"/>
    </row>
    <row r="86" ht="21.6" customHeight="1" s="49">
      <c r="A86" s="100" t="n"/>
      <c r="B86" s="34" t="n"/>
      <c r="C86" s="100" t="n"/>
      <c r="D86" s="34" t="n"/>
      <c r="E86" s="34" t="n"/>
      <c r="F86" s="34" t="n"/>
      <c r="G86" s="34" t="n"/>
      <c r="H86" s="34" t="n"/>
    </row>
    <row r="87" ht="21.6" customHeight="1" s="49">
      <c r="A87" s="100" t="n"/>
      <c r="B87" s="34" t="n"/>
      <c r="C87" s="100" t="n"/>
      <c r="D87" s="34" t="n"/>
      <c r="E87" s="34" t="n"/>
      <c r="F87" s="34" t="n"/>
      <c r="G87" s="34" t="n"/>
      <c r="H87" s="34" t="n"/>
    </row>
    <row r="88" ht="21.6" customHeight="1" s="49">
      <c r="A88" s="100" t="n"/>
      <c r="B88" s="34" t="n"/>
      <c r="C88" s="100" t="n"/>
      <c r="D88" s="34" t="n"/>
      <c r="E88" s="34" t="n"/>
      <c r="F88" s="34" t="n"/>
      <c r="G88" s="34" t="n"/>
      <c r="H88" s="34" t="n"/>
    </row>
    <row r="89" ht="21.6" customHeight="1" s="49">
      <c r="A89" s="100" t="n"/>
      <c r="B89" s="34" t="n"/>
      <c r="C89" s="100" t="n"/>
      <c r="D89" s="34" t="n"/>
      <c r="E89" s="34" t="n"/>
      <c r="F89" s="34" t="n"/>
      <c r="G89" s="34" t="n"/>
      <c r="H89" s="34" t="n"/>
    </row>
    <row r="90" ht="21.6" customHeight="1" s="49">
      <c r="A90" s="100" t="n"/>
      <c r="B90" s="34" t="n"/>
      <c r="C90" s="100" t="n"/>
      <c r="D90" s="34" t="n"/>
      <c r="E90" s="34" t="n"/>
      <c r="F90" s="34" t="n"/>
      <c r="G90" s="34" t="n"/>
      <c r="H90" s="34" t="n"/>
    </row>
    <row r="91" ht="21.6" customHeight="1" s="49">
      <c r="A91" s="100" t="n"/>
      <c r="B91" s="34" t="n"/>
      <c r="C91" s="100" t="n"/>
      <c r="D91" s="34" t="n"/>
      <c r="E91" s="34" t="n"/>
      <c r="F91" s="34" t="n"/>
      <c r="G91" s="34" t="n"/>
      <c r="H91" s="34" t="n"/>
    </row>
    <row r="92" ht="21.6" customHeight="1" s="49">
      <c r="A92" s="100" t="n"/>
      <c r="B92" s="34" t="n"/>
      <c r="C92" s="100" t="n"/>
      <c r="D92" s="34" t="n"/>
      <c r="E92" s="34" t="n"/>
      <c r="F92" s="34" t="n"/>
      <c r="G92" s="34" t="n"/>
      <c r="H92" s="34" t="n"/>
    </row>
    <row r="93" ht="21.6" customHeight="1" s="49">
      <c r="A93" s="100" t="n"/>
      <c r="B93" s="34" t="n"/>
      <c r="C93" s="100" t="n"/>
      <c r="D93" s="34" t="n"/>
      <c r="E93" s="34" t="n"/>
      <c r="F93" s="34" t="n"/>
      <c r="G93" s="34" t="n"/>
      <c r="H93" s="34" t="n"/>
    </row>
    <row r="94" ht="21.6" customHeight="1" s="49">
      <c r="A94" s="100" t="n"/>
      <c r="B94" s="34" t="n"/>
      <c r="C94" s="100" t="n"/>
      <c r="D94" s="34" t="n"/>
      <c r="E94" s="34" t="n"/>
      <c r="F94" s="34" t="n"/>
      <c r="G94" s="34" t="n"/>
      <c r="H94" s="34" t="n"/>
    </row>
    <row r="95" ht="21.6" customHeight="1" s="49">
      <c r="A95" s="100" t="n"/>
      <c r="B95" s="34" t="n"/>
      <c r="C95" s="100" t="n"/>
      <c r="D95" s="34" t="n"/>
      <c r="E95" s="34" t="n"/>
      <c r="F95" s="34" t="n"/>
      <c r="G95" s="34" t="n"/>
      <c r="H95" s="34" t="n"/>
    </row>
    <row r="96" ht="21.6" customHeight="1" s="49">
      <c r="A96" s="100" t="n"/>
      <c r="B96" s="34" t="n"/>
      <c r="C96" s="100" t="n"/>
      <c r="D96" s="34" t="n"/>
      <c r="E96" s="34" t="n"/>
      <c r="F96" s="34" t="n"/>
      <c r="G96" s="34" t="n"/>
      <c r="H96" s="34" t="n"/>
    </row>
    <row r="97" ht="21.6" customHeight="1" s="49">
      <c r="A97" s="100" t="n"/>
      <c r="B97" s="34" t="n"/>
      <c r="C97" s="100" t="n"/>
      <c r="D97" s="34" t="n"/>
      <c r="E97" s="34" t="n"/>
      <c r="F97" s="34" t="n"/>
      <c r="G97" s="34" t="n"/>
      <c r="H97" s="34" t="n"/>
    </row>
    <row r="98" ht="21.6" customHeight="1" s="49">
      <c r="A98" s="100" t="n"/>
      <c r="B98" s="34" t="n"/>
      <c r="C98" s="100" t="n"/>
      <c r="D98" s="34" t="n"/>
      <c r="E98" s="34" t="n"/>
      <c r="F98" s="34" t="n"/>
      <c r="G98" s="34" t="n"/>
      <c r="H98" s="34" t="n"/>
    </row>
    <row r="99" ht="21.6" customHeight="1" s="49">
      <c r="A99" s="100" t="n"/>
      <c r="B99" s="34" t="n"/>
      <c r="C99" s="100" t="n"/>
      <c r="D99" s="34" t="n"/>
      <c r="E99" s="34" t="n"/>
      <c r="F99" s="34" t="n"/>
      <c r="G99" s="34" t="n"/>
      <c r="H99" s="34" t="n"/>
    </row>
    <row r="100" ht="21.6" customHeight="1" s="49">
      <c r="A100" s="100" t="n"/>
      <c r="B100" s="34" t="n"/>
      <c r="C100" s="100" t="n"/>
      <c r="D100" s="34" t="n"/>
      <c r="E100" s="34" t="n"/>
      <c r="F100" s="34" t="n"/>
      <c r="G100" s="34" t="n"/>
      <c r="H100" s="34" t="n"/>
    </row>
    <row r="101" ht="21.6" customHeight="1" s="49">
      <c r="A101" s="100" t="n"/>
      <c r="B101" s="34" t="n"/>
      <c r="C101" s="100" t="n"/>
      <c r="D101" s="34" t="n"/>
      <c r="E101" s="34" t="n"/>
      <c r="F101" s="34" t="n"/>
      <c r="G101" s="34" t="n"/>
      <c r="H101" s="34" t="n"/>
    </row>
    <row r="102" ht="21.6" customHeight="1" s="49">
      <c r="A102" s="100" t="n"/>
      <c r="B102" s="34" t="n"/>
      <c r="C102" s="100" t="n"/>
      <c r="D102" s="34" t="n"/>
      <c r="E102" s="34" t="n"/>
      <c r="F102" s="34" t="n"/>
      <c r="G102" s="34" t="n"/>
      <c r="H102" s="34" t="n"/>
    </row>
    <row r="103" ht="21.6" customHeight="1" s="49">
      <c r="A103" s="100" t="n"/>
      <c r="B103" s="34" t="n"/>
      <c r="C103" s="100" t="n"/>
      <c r="D103" s="34" t="n"/>
      <c r="E103" s="34" t="n"/>
      <c r="F103" s="34" t="n"/>
      <c r="G103" s="34" t="n"/>
      <c r="H103" s="34" t="n"/>
    </row>
    <row r="104" ht="21.6" customHeight="1" s="49">
      <c r="A104" s="100" t="n"/>
      <c r="B104" s="34" t="n"/>
      <c r="C104" s="100" t="n"/>
      <c r="D104" s="34" t="n"/>
      <c r="E104" s="34" t="n"/>
      <c r="F104" s="34" t="n"/>
      <c r="G104" s="34" t="n"/>
      <c r="H104" s="34" t="n"/>
    </row>
    <row r="105" ht="21.6" customHeight="1" s="49">
      <c r="A105" s="100" t="n"/>
      <c r="B105" s="34" t="n"/>
      <c r="C105" s="100" t="n"/>
      <c r="D105" s="34" t="n"/>
      <c r="E105" s="34" t="n"/>
      <c r="F105" s="34" t="n"/>
      <c r="G105" s="34" t="n"/>
      <c r="H105" s="34" t="n"/>
    </row>
    <row r="106" ht="21.6" customHeight="1" s="49">
      <c r="A106" s="100" t="n"/>
      <c r="B106" s="34" t="n"/>
      <c r="C106" s="100" t="n"/>
      <c r="D106" s="34" t="n"/>
      <c r="E106" s="34" t="n"/>
      <c r="F106" s="34" t="n"/>
      <c r="G106" s="34" t="n"/>
      <c r="H106" s="34" t="n"/>
    </row>
    <row r="107" ht="21.6" customHeight="1" s="49">
      <c r="A107" s="100" t="n"/>
      <c r="B107" s="34" t="n"/>
      <c r="C107" s="100" t="n"/>
      <c r="D107" s="34" t="n"/>
      <c r="E107" s="34" t="n"/>
      <c r="F107" s="34" t="n"/>
      <c r="G107" s="34" t="n"/>
      <c r="H107" s="34" t="n"/>
    </row>
    <row r="108" ht="21.6" customHeight="1" s="49">
      <c r="A108" s="100" t="n"/>
      <c r="B108" s="34" t="n"/>
      <c r="C108" s="100" t="n"/>
      <c r="D108" s="34" t="n"/>
      <c r="E108" s="34" t="n"/>
      <c r="F108" s="34" t="n"/>
      <c r="G108" s="34" t="n"/>
      <c r="H108" s="34" t="n"/>
    </row>
    <row r="109" ht="21.6" customHeight="1" s="49">
      <c r="A109" s="100" t="n"/>
      <c r="B109" s="34" t="n"/>
      <c r="C109" s="100" t="n"/>
      <c r="D109" s="34" t="n"/>
      <c r="E109" s="34" t="n"/>
      <c r="F109" s="34" t="n"/>
      <c r="G109" s="34" t="n"/>
      <c r="H109" s="34" t="n"/>
    </row>
    <row r="110" ht="21.6" customHeight="1" s="49">
      <c r="A110" s="100" t="n"/>
      <c r="B110" s="34" t="n"/>
      <c r="C110" s="100" t="n"/>
      <c r="D110" s="34" t="n"/>
      <c r="E110" s="34" t="n"/>
      <c r="F110" s="34" t="n"/>
      <c r="G110" s="34" t="n"/>
      <c r="H110" s="34" t="n"/>
    </row>
    <row r="111" ht="21.6" customHeight="1" s="49">
      <c r="A111" s="100" t="n"/>
      <c r="B111" s="34" t="n"/>
      <c r="C111" s="100" t="n"/>
      <c r="D111" s="34" t="n"/>
      <c r="E111" s="34" t="n"/>
      <c r="F111" s="34" t="n"/>
      <c r="G111" s="34" t="n"/>
      <c r="H111" s="34" t="n"/>
    </row>
    <row r="112" ht="21.6" customHeight="1" s="49">
      <c r="A112" s="100" t="n"/>
      <c r="B112" s="34" t="n"/>
      <c r="C112" s="100" t="n"/>
      <c r="D112" s="34" t="n"/>
      <c r="E112" s="34" t="n"/>
      <c r="F112" s="34" t="n"/>
      <c r="G112" s="34" t="n"/>
      <c r="H112" s="34" t="n"/>
    </row>
    <row r="113" ht="21.6" customHeight="1" s="49">
      <c r="A113" s="100" t="n"/>
      <c r="B113" s="34" t="n"/>
      <c r="C113" s="100" t="n"/>
      <c r="D113" s="34" t="n"/>
      <c r="E113" s="34" t="n"/>
      <c r="F113" s="34" t="n"/>
      <c r="G113" s="34" t="n"/>
      <c r="H113" s="34" t="n"/>
    </row>
    <row r="114" ht="21.6" customHeight="1" s="49">
      <c r="A114" s="100" t="n"/>
      <c r="B114" s="34" t="n"/>
      <c r="C114" s="100" t="n"/>
      <c r="D114" s="34" t="n"/>
      <c r="E114" s="34" t="n"/>
      <c r="F114" s="34" t="n"/>
      <c r="G114" s="34" t="n"/>
      <c r="H114" s="34" t="n"/>
    </row>
    <row r="115" ht="21.6" customHeight="1" s="49">
      <c r="A115" s="100" t="n"/>
      <c r="B115" s="34" t="n"/>
      <c r="C115" s="100" t="n"/>
      <c r="D115" s="34" t="n"/>
      <c r="E115" s="34" t="n"/>
      <c r="F115" s="34" t="n"/>
      <c r="G115" s="34" t="n"/>
      <c r="H115" s="34" t="n"/>
    </row>
    <row r="116" ht="21.6" customHeight="1" s="49">
      <c r="A116" s="100" t="n"/>
      <c r="B116" s="34" t="n"/>
      <c r="C116" s="100" t="n"/>
      <c r="D116" s="34" t="n"/>
      <c r="E116" s="34" t="n"/>
      <c r="F116" s="34" t="n"/>
      <c r="G116" s="34" t="n"/>
      <c r="H116" s="34" t="n"/>
    </row>
    <row r="117" ht="21.6" customHeight="1" s="49">
      <c r="A117" s="100" t="n"/>
      <c r="B117" s="34" t="n"/>
      <c r="C117" s="100" t="n"/>
      <c r="D117" s="34" t="n"/>
      <c r="E117" s="34" t="n"/>
      <c r="F117" s="34" t="n"/>
      <c r="G117" s="34" t="n"/>
      <c r="H117" s="34" t="n"/>
    </row>
    <row r="118" ht="21.6" customHeight="1" s="49">
      <c r="A118" s="100" t="n"/>
      <c r="B118" s="34" t="n"/>
      <c r="C118" s="100" t="n"/>
      <c r="D118" s="34" t="n"/>
      <c r="E118" s="34" t="n"/>
      <c r="F118" s="34" t="n"/>
      <c r="G118" s="34" t="n"/>
      <c r="H118" s="34" t="n"/>
    </row>
    <row r="119" ht="21.6" customHeight="1" s="49">
      <c r="A119" s="100" t="n"/>
      <c r="B119" s="34" t="n"/>
      <c r="C119" s="100" t="n"/>
      <c r="D119" s="34" t="n"/>
      <c r="E119" s="34" t="n"/>
      <c r="F119" s="34" t="n"/>
      <c r="G119" s="34" t="n"/>
      <c r="H119" s="34" t="n"/>
    </row>
    <row r="120" ht="21.6" customHeight="1" s="49">
      <c r="A120" s="100" t="n"/>
      <c r="B120" s="34" t="n"/>
      <c r="C120" s="100" t="n"/>
      <c r="D120" s="34" t="n"/>
      <c r="E120" s="34" t="n"/>
      <c r="F120" s="34" t="n"/>
      <c r="G120" s="34" t="n"/>
      <c r="H120" s="34" t="n"/>
    </row>
    <row r="121" ht="21.6" customHeight="1" s="49">
      <c r="A121" s="100" t="n"/>
      <c r="B121" s="34" t="n"/>
      <c r="C121" s="100" t="n"/>
      <c r="D121" s="34" t="n"/>
      <c r="E121" s="34" t="n"/>
      <c r="F121" s="34" t="n"/>
      <c r="G121" s="34" t="n"/>
      <c r="H121" s="34" t="n"/>
    </row>
    <row r="122" ht="21.6" customHeight="1" s="49">
      <c r="A122" s="100" t="n"/>
      <c r="B122" s="34" t="n"/>
      <c r="C122" s="100" t="n"/>
      <c r="D122" s="34" t="n"/>
      <c r="E122" s="34" t="n"/>
      <c r="F122" s="34" t="n"/>
      <c r="G122" s="34" t="n"/>
      <c r="H122" s="34" t="n"/>
    </row>
    <row r="123" ht="21.6" customHeight="1" s="49">
      <c r="A123" s="100" t="n"/>
      <c r="B123" s="34" t="n"/>
      <c r="C123" s="100" t="n"/>
      <c r="D123" s="34" t="n"/>
      <c r="E123" s="34" t="n"/>
      <c r="F123" s="34" t="n"/>
      <c r="G123" s="34" t="n"/>
      <c r="H123" s="34" t="n"/>
    </row>
    <row r="124" ht="21.6" customHeight="1" s="49">
      <c r="A124" s="100" t="n"/>
      <c r="B124" s="34" t="n"/>
      <c r="C124" s="100" t="n"/>
      <c r="D124" s="34" t="n"/>
      <c r="E124" s="34" t="n"/>
      <c r="F124" s="34" t="n"/>
      <c r="G124" s="34" t="n"/>
      <c r="H124" s="34" t="n"/>
    </row>
    <row r="125" ht="21.6" customHeight="1" s="49">
      <c r="A125" s="100" t="n"/>
      <c r="B125" s="34" t="n"/>
      <c r="C125" s="100" t="n"/>
      <c r="D125" s="34" t="n"/>
      <c r="E125" s="34" t="n"/>
      <c r="F125" s="34" t="n"/>
      <c r="G125" s="34" t="n"/>
      <c r="H125" s="34" t="n"/>
    </row>
    <row r="126" ht="21.6" customHeight="1" s="49">
      <c r="A126" s="100" t="n"/>
      <c r="B126" s="34" t="n"/>
      <c r="C126" s="100" t="n"/>
      <c r="D126" s="34" t="n"/>
      <c r="E126" s="34" t="n"/>
      <c r="F126" s="34" t="n"/>
      <c r="G126" s="34" t="n"/>
      <c r="H126" s="34" t="n"/>
    </row>
    <row r="127" ht="21.6" customHeight="1" s="49">
      <c r="A127" s="100" t="n"/>
      <c r="B127" s="34" t="n"/>
      <c r="C127" s="100" t="n"/>
      <c r="D127" s="34" t="n"/>
      <c r="E127" s="34" t="n"/>
      <c r="F127" s="34" t="n"/>
      <c r="G127" s="34" t="n"/>
      <c r="H127" s="34" t="n"/>
    </row>
    <row r="128" ht="21.6" customHeight="1" s="49">
      <c r="A128" s="100" t="n"/>
      <c r="B128" s="34" t="n"/>
      <c r="C128" s="100" t="n"/>
      <c r="D128" s="34" t="n"/>
      <c r="E128" s="34" t="n"/>
      <c r="F128" s="34" t="n"/>
      <c r="G128" s="34" t="n"/>
      <c r="H128" s="34" t="n"/>
    </row>
    <row r="129" ht="21.6" customHeight="1" s="49">
      <c r="A129" s="100" t="n"/>
      <c r="B129" s="34" t="n"/>
      <c r="C129" s="100" t="n"/>
      <c r="D129" s="34" t="n"/>
      <c r="E129" s="34" t="n"/>
      <c r="F129" s="34" t="n"/>
      <c r="G129" s="34" t="n"/>
      <c r="H129" s="34" t="n"/>
    </row>
    <row r="130" ht="21.6" customHeight="1" s="49">
      <c r="A130" s="100" t="n"/>
      <c r="B130" s="34" t="n"/>
      <c r="C130" s="100" t="n"/>
      <c r="D130" s="34" t="n"/>
      <c r="E130" s="34" t="n"/>
      <c r="F130" s="34" t="n"/>
      <c r="G130" s="34" t="n"/>
      <c r="H130" s="34" t="n"/>
    </row>
    <row r="131" ht="21.6" customHeight="1" s="49">
      <c r="A131" s="100" t="n"/>
      <c r="B131" s="34" t="n"/>
      <c r="C131" s="100" t="n"/>
      <c r="D131" s="34" t="n"/>
      <c r="E131" s="34" t="n"/>
      <c r="F131" s="34" t="n"/>
      <c r="G131" s="34" t="n"/>
      <c r="H131" s="34" t="n"/>
    </row>
    <row r="132" ht="21.6" customHeight="1" s="49">
      <c r="A132" s="100" t="n"/>
      <c r="B132" s="34" t="n"/>
      <c r="C132" s="100" t="n"/>
      <c r="D132" s="34" t="n"/>
      <c r="E132" s="34" t="n"/>
      <c r="F132" s="34" t="n"/>
      <c r="G132" s="34" t="n"/>
      <c r="H132" s="34" t="n"/>
    </row>
    <row r="133" ht="21.6" customHeight="1" s="49">
      <c r="A133" s="100" t="n"/>
      <c r="B133" s="34" t="n"/>
      <c r="C133" s="100" t="n"/>
      <c r="D133" s="34" t="n"/>
      <c r="E133" s="34" t="n"/>
      <c r="F133" s="34" t="n"/>
      <c r="G133" s="34" t="n"/>
      <c r="H133" s="34" t="n"/>
    </row>
    <row r="134" ht="21.6" customHeight="1" s="49">
      <c r="A134" s="100" t="n"/>
      <c r="B134" s="34" t="n"/>
      <c r="C134" s="100" t="n"/>
      <c r="D134" s="34" t="n"/>
      <c r="E134" s="34" t="n"/>
      <c r="F134" s="34" t="n"/>
      <c r="G134" s="34" t="n"/>
      <c r="H134" s="34" t="n"/>
    </row>
    <row r="135" ht="21.6" customHeight="1" s="49">
      <c r="A135" s="100" t="n"/>
      <c r="B135" s="34" t="n"/>
      <c r="C135" s="100" t="n"/>
      <c r="D135" s="34" t="n"/>
      <c r="E135" s="34" t="n"/>
      <c r="F135" s="34" t="n"/>
      <c r="G135" s="34" t="n"/>
      <c r="H135" s="34" t="n"/>
    </row>
    <row r="136" ht="21.6" customHeight="1" s="49">
      <c r="A136" s="100" t="n"/>
      <c r="B136" s="34" t="n"/>
      <c r="C136" s="100" t="n"/>
      <c r="D136" s="34" t="n"/>
      <c r="E136" s="34" t="n"/>
      <c r="F136" s="34" t="n"/>
      <c r="G136" s="34" t="n"/>
      <c r="H136" s="34" t="n"/>
    </row>
    <row r="137" ht="21.6" customHeight="1" s="49">
      <c r="A137" s="100" t="n"/>
      <c r="B137" s="34" t="n"/>
      <c r="C137" s="100" t="n"/>
      <c r="D137" s="34" t="n"/>
      <c r="E137" s="34" t="n"/>
      <c r="F137" s="34" t="n"/>
      <c r="G137" s="34" t="n"/>
      <c r="H137" s="34" t="n"/>
    </row>
    <row r="138" ht="21.6" customHeight="1" s="49">
      <c r="A138" s="100" t="n"/>
      <c r="B138" s="34" t="n"/>
      <c r="C138" s="100" t="n"/>
      <c r="D138" s="34" t="n"/>
      <c r="E138" s="34" t="n"/>
      <c r="F138" s="34" t="n"/>
      <c r="G138" s="34" t="n"/>
      <c r="H138" s="34" t="n"/>
    </row>
    <row r="139" ht="21.6" customHeight="1" s="49">
      <c r="A139" s="100" t="n"/>
      <c r="B139" s="34" t="n"/>
      <c r="C139" s="100" t="n"/>
      <c r="D139" s="34" t="n"/>
      <c r="E139" s="34" t="n"/>
      <c r="F139" s="34" t="n"/>
      <c r="G139" s="34" t="n"/>
      <c r="H139" s="34" t="n"/>
    </row>
    <row r="140" ht="21.6" customHeight="1" s="49">
      <c r="A140" s="100" t="n"/>
      <c r="B140" s="34" t="n"/>
      <c r="C140" s="100" t="n"/>
      <c r="D140" s="34" t="n"/>
      <c r="E140" s="34" t="n"/>
      <c r="F140" s="34" t="n"/>
      <c r="G140" s="34" t="n"/>
      <c r="H140" s="34" t="n"/>
    </row>
    <row r="141" ht="21.6" customHeight="1" s="49">
      <c r="A141" s="100" t="n"/>
      <c r="B141" s="34" t="n"/>
      <c r="C141" s="100" t="n"/>
      <c r="D141" s="34" t="n"/>
      <c r="E141" s="34" t="n"/>
      <c r="F141" s="34" t="n"/>
      <c r="G141" s="34" t="n"/>
      <c r="H141" s="34" t="n"/>
    </row>
    <row r="142" ht="21.6" customHeight="1" s="49">
      <c r="A142" s="100" t="n"/>
      <c r="B142" s="34" t="n"/>
      <c r="C142" s="100" t="n"/>
      <c r="D142" s="34" t="n"/>
      <c r="E142" s="34" t="n"/>
      <c r="F142" s="34" t="n"/>
      <c r="G142" s="34" t="n"/>
      <c r="H142" s="34" t="n"/>
    </row>
    <row r="143" ht="21.6" customHeight="1" s="49">
      <c r="A143" s="100" t="n"/>
      <c r="B143" s="34" t="n"/>
      <c r="C143" s="100" t="n"/>
      <c r="D143" s="34" t="n"/>
      <c r="E143" s="34" t="n"/>
      <c r="F143" s="34" t="n"/>
      <c r="G143" s="34" t="n"/>
      <c r="H143" s="34" t="n"/>
    </row>
    <row r="144" ht="21.6" customHeight="1" s="49">
      <c r="A144" s="100" t="n"/>
      <c r="B144" s="34" t="n"/>
      <c r="C144" s="100" t="n"/>
      <c r="D144" s="34" t="n"/>
      <c r="E144" s="34" t="n"/>
      <c r="F144" s="34" t="n"/>
      <c r="G144" s="34" t="n"/>
      <c r="H144" s="34" t="n"/>
    </row>
    <row r="145" ht="21.6" customHeight="1" s="49">
      <c r="A145" s="100" t="n"/>
      <c r="B145" s="34" t="n"/>
      <c r="C145" s="100" t="n"/>
      <c r="D145" s="34" t="n"/>
      <c r="E145" s="34" t="n"/>
      <c r="F145" s="34" t="n"/>
      <c r="G145" s="34" t="n"/>
      <c r="H145" s="34" t="n"/>
    </row>
    <row r="146" ht="21.6" customHeight="1" s="49">
      <c r="A146" s="100" t="n"/>
      <c r="B146" s="34" t="n"/>
      <c r="C146" s="100" t="n"/>
      <c r="D146" s="34" t="n"/>
      <c r="E146" s="34" t="n"/>
      <c r="F146" s="34" t="n"/>
      <c r="G146" s="34" t="n"/>
      <c r="H146" s="34" t="n"/>
    </row>
    <row r="147" ht="21.6" customHeight="1" s="49">
      <c r="A147" s="100" t="n"/>
      <c r="B147" s="34" t="n"/>
      <c r="C147" s="100" t="n"/>
      <c r="D147" s="34" t="n"/>
      <c r="E147" s="34" t="n"/>
      <c r="F147" s="34" t="n"/>
      <c r="G147" s="34" t="n"/>
      <c r="H147" s="34" t="n"/>
    </row>
    <row r="148" ht="21.6" customHeight="1" s="49">
      <c r="A148" s="100" t="n"/>
      <c r="B148" s="34" t="n"/>
      <c r="C148" s="100" t="n"/>
      <c r="D148" s="34" t="n"/>
      <c r="E148" s="34" t="n"/>
      <c r="F148" s="34" t="n"/>
      <c r="G148" s="34" t="n"/>
      <c r="H148" s="34" t="n"/>
    </row>
    <row r="149" ht="21.6" customHeight="1" s="49">
      <c r="A149" s="100" t="n"/>
      <c r="B149" s="34" t="n"/>
      <c r="C149" s="100" t="n"/>
      <c r="D149" s="34" t="n"/>
      <c r="E149" s="34" t="n"/>
      <c r="F149" s="34" t="n"/>
      <c r="G149" s="34" t="n"/>
      <c r="H149" s="34" t="n"/>
    </row>
    <row r="150" ht="21.6" customHeight="1" s="49">
      <c r="A150" s="100" t="n"/>
      <c r="B150" s="34" t="n"/>
      <c r="C150" s="100" t="n"/>
      <c r="D150" s="34" t="n"/>
      <c r="E150" s="34" t="n"/>
      <c r="F150" s="34" t="n"/>
      <c r="G150" s="34" t="n"/>
      <c r="H150" s="34" t="n"/>
    </row>
    <row r="151" ht="21.6" customHeight="1" s="49">
      <c r="A151" s="100" t="n"/>
      <c r="B151" s="34" t="n"/>
      <c r="C151" s="100" t="n"/>
      <c r="D151" s="34" t="n"/>
      <c r="E151" s="34" t="n"/>
      <c r="F151" s="34" t="n"/>
      <c r="G151" s="34" t="n"/>
      <c r="H151" s="34" t="n"/>
    </row>
    <row r="152" ht="21.6" customHeight="1" s="49">
      <c r="A152" s="100" t="n"/>
      <c r="B152" s="34" t="n"/>
      <c r="C152" s="100" t="n"/>
      <c r="D152" s="34" t="n"/>
      <c r="E152" s="34" t="n"/>
      <c r="F152" s="34" t="n"/>
      <c r="G152" s="34" t="n"/>
      <c r="H152" s="34" t="n"/>
    </row>
    <row r="153" ht="21.6" customHeight="1" s="49">
      <c r="A153" s="100" t="n"/>
      <c r="B153" s="34" t="n"/>
      <c r="C153" s="100" t="n"/>
      <c r="D153" s="34" t="n"/>
      <c r="E153" s="34" t="n"/>
      <c r="F153" s="34" t="n"/>
      <c r="G153" s="34" t="n"/>
      <c r="H153" s="34" t="n"/>
    </row>
    <row r="154" ht="21.6" customHeight="1" s="49">
      <c r="A154" s="100" t="n"/>
      <c r="B154" s="34" t="n"/>
      <c r="C154" s="100" t="n"/>
      <c r="D154" s="34" t="n"/>
      <c r="E154" s="34" t="n"/>
      <c r="F154" s="34" t="n"/>
      <c r="G154" s="34" t="n"/>
      <c r="H154" s="34" t="n"/>
    </row>
    <row r="155" ht="21.6" customHeight="1" s="49">
      <c r="A155" s="100" t="n"/>
      <c r="B155" s="34" t="n"/>
      <c r="C155" s="100" t="n"/>
      <c r="D155" s="34" t="n"/>
      <c r="E155" s="34" t="n"/>
      <c r="F155" s="34" t="n"/>
      <c r="G155" s="34" t="n"/>
      <c r="H155" s="34" t="n"/>
    </row>
    <row r="156" ht="21.6" customHeight="1" s="49">
      <c r="A156" s="100" t="n"/>
      <c r="B156" s="34" t="n"/>
      <c r="C156" s="100" t="n"/>
      <c r="D156" s="34" t="n"/>
      <c r="E156" s="34" t="n"/>
      <c r="F156" s="34" t="n"/>
      <c r="G156" s="34" t="n"/>
      <c r="H156" s="34" t="n"/>
    </row>
    <row r="157" ht="21.6" customHeight="1" s="49">
      <c r="A157" s="100" t="n"/>
      <c r="B157" s="34" t="n"/>
      <c r="C157" s="100" t="n"/>
      <c r="D157" s="34" t="n"/>
      <c r="E157" s="34" t="n"/>
      <c r="F157" s="34" t="n"/>
      <c r="G157" s="34" t="n"/>
      <c r="H157" s="34" t="n"/>
    </row>
    <row r="158" ht="21.6" customHeight="1" s="49">
      <c r="A158" s="100" t="n"/>
      <c r="B158" s="34" t="n"/>
      <c r="C158" s="100" t="n"/>
      <c r="D158" s="34" t="n"/>
      <c r="E158" s="34" t="n"/>
      <c r="F158" s="34" t="n"/>
      <c r="G158" s="34" t="n"/>
      <c r="H158" s="34" t="n"/>
    </row>
    <row r="159" ht="21.6" customHeight="1" s="49">
      <c r="A159" s="100" t="n"/>
      <c r="B159" s="34" t="n"/>
      <c r="C159" s="100" t="n"/>
      <c r="D159" s="34" t="n"/>
      <c r="E159" s="34" t="n"/>
      <c r="F159" s="34" t="n"/>
      <c r="G159" s="34" t="n"/>
      <c r="H159" s="34" t="n"/>
    </row>
    <row r="160" ht="21.6" customHeight="1" s="49">
      <c r="A160" s="100" t="n"/>
      <c r="B160" s="34" t="n"/>
      <c r="C160" s="100" t="n"/>
      <c r="D160" s="34" t="n"/>
      <c r="E160" s="34" t="n"/>
      <c r="F160" s="34" t="n"/>
      <c r="G160" s="34" t="n"/>
      <c r="H160" s="34" t="n"/>
    </row>
    <row r="161" ht="21.6" customHeight="1" s="49">
      <c r="A161" s="100" t="n"/>
      <c r="B161" s="34" t="n"/>
      <c r="C161" s="100" t="n"/>
      <c r="D161" s="34" t="n"/>
      <c r="E161" s="34" t="n"/>
      <c r="F161" s="34" t="n"/>
      <c r="G161" s="34" t="n"/>
      <c r="H161" s="34" t="n"/>
    </row>
    <row r="162" ht="21.6" customHeight="1" s="49">
      <c r="A162" s="100" t="n"/>
      <c r="B162" s="34" t="n"/>
      <c r="C162" s="100" t="n"/>
      <c r="D162" s="34" t="n"/>
      <c r="E162" s="34" t="n"/>
      <c r="F162" s="34" t="n"/>
      <c r="G162" s="34" t="n"/>
      <c r="H162" s="34" t="n"/>
    </row>
    <row r="163" ht="21.6" customHeight="1" s="49">
      <c r="A163" s="100" t="n"/>
      <c r="B163" s="34" t="n"/>
      <c r="C163" s="100" t="n"/>
      <c r="D163" s="34" t="n"/>
      <c r="E163" s="34" t="n"/>
      <c r="F163" s="34" t="n"/>
      <c r="G163" s="34" t="n"/>
      <c r="H163" s="34" t="n"/>
    </row>
    <row r="164" ht="21.6" customHeight="1" s="49">
      <c r="A164" s="100" t="n"/>
      <c r="B164" s="34" t="n"/>
      <c r="C164" s="100" t="n"/>
      <c r="D164" s="34" t="n"/>
      <c r="E164" s="34" t="n"/>
      <c r="F164" s="34" t="n"/>
      <c r="G164" s="34" t="n"/>
      <c r="H164" s="34" t="n"/>
    </row>
    <row r="165" ht="21.6" customHeight="1" s="49">
      <c r="A165" s="100" t="n"/>
      <c r="B165" s="34" t="n"/>
      <c r="C165" s="100" t="n"/>
      <c r="D165" s="34" t="n"/>
      <c r="E165" s="34" t="n"/>
      <c r="F165" s="34" t="n"/>
      <c r="G165" s="34" t="n"/>
      <c r="H165" s="34" t="n"/>
    </row>
    <row r="166" ht="21.6" customHeight="1" s="49">
      <c r="A166" s="100" t="n"/>
      <c r="B166" s="34" t="n"/>
      <c r="C166" s="100" t="n"/>
      <c r="D166" s="34" t="n"/>
      <c r="E166" s="34" t="n"/>
      <c r="F166" s="34" t="n"/>
      <c r="G166" s="34" t="n"/>
      <c r="H166" s="34" t="n"/>
    </row>
    <row r="167" ht="21.6" customHeight="1" s="49">
      <c r="A167" s="100" t="n"/>
      <c r="B167" s="34" t="n"/>
      <c r="C167" s="100" t="n"/>
      <c r="D167" s="34" t="n"/>
      <c r="E167" s="34" t="n"/>
      <c r="F167" s="34" t="n"/>
      <c r="G167" s="34" t="n"/>
      <c r="H167" s="34" t="n"/>
    </row>
    <row r="168" ht="21.6" customHeight="1" s="49">
      <c r="A168" s="100" t="n"/>
      <c r="B168" s="34" t="n"/>
      <c r="C168" s="100" t="n"/>
      <c r="D168" s="34" t="n"/>
      <c r="E168" s="34" t="n"/>
      <c r="F168" s="34" t="n"/>
      <c r="G168" s="34" t="n"/>
      <c r="H168" s="34" t="n"/>
    </row>
    <row r="169" ht="21.6" customHeight="1" s="49">
      <c r="A169" s="100" t="n"/>
      <c r="B169" s="34" t="n"/>
      <c r="C169" s="100" t="n"/>
      <c r="D169" s="34" t="n"/>
      <c r="E169" s="34" t="n"/>
      <c r="F169" s="34" t="n"/>
      <c r="G169" s="34" t="n"/>
      <c r="H169" s="34" t="n"/>
    </row>
    <row r="170" ht="21.6" customHeight="1" s="49">
      <c r="A170" s="100" t="n"/>
      <c r="B170" s="34" t="n"/>
      <c r="C170" s="100" t="n"/>
      <c r="D170" s="34" t="n"/>
      <c r="E170" s="34" t="n"/>
      <c r="F170" s="34" t="n"/>
      <c r="G170" s="34" t="n"/>
      <c r="H170" s="34" t="n"/>
    </row>
    <row r="171" ht="21.6" customHeight="1" s="49">
      <c r="A171" s="100" t="n"/>
      <c r="B171" s="34" t="n"/>
      <c r="C171" s="100" t="n"/>
      <c r="D171" s="34" t="n"/>
      <c r="E171" s="34" t="n"/>
      <c r="F171" s="34" t="n"/>
      <c r="G171" s="34" t="n"/>
      <c r="H171" s="34" t="n"/>
    </row>
    <row r="172" ht="21.6" customHeight="1" s="49">
      <c r="A172" s="100" t="n"/>
      <c r="B172" s="34" t="n"/>
      <c r="C172" s="100" t="n"/>
      <c r="D172" s="34" t="n"/>
      <c r="E172" s="34" t="n"/>
      <c r="F172" s="34" t="n"/>
      <c r="G172" s="34" t="n"/>
      <c r="H172" s="34" t="n"/>
    </row>
    <row r="173" ht="21.6" customHeight="1" s="49">
      <c r="A173" s="100" t="n"/>
      <c r="B173" s="34" t="n"/>
      <c r="C173" s="100" t="n"/>
      <c r="D173" s="34" t="n"/>
      <c r="E173" s="34" t="n"/>
      <c r="F173" s="34" t="n"/>
      <c r="G173" s="34" t="n"/>
      <c r="H173" s="34" t="n"/>
    </row>
    <row r="174" ht="21.6" customHeight="1" s="49">
      <c r="A174" s="100" t="n"/>
      <c r="B174" s="34" t="n"/>
      <c r="C174" s="100" t="n"/>
      <c r="D174" s="34" t="n"/>
      <c r="E174" s="34" t="n"/>
      <c r="F174" s="34" t="n"/>
      <c r="G174" s="34" t="n"/>
      <c r="H174" s="34" t="n"/>
    </row>
    <row r="175" ht="21.6" customHeight="1" s="49">
      <c r="A175" s="100" t="n"/>
      <c r="B175" s="34" t="n"/>
      <c r="C175" s="100" t="n"/>
      <c r="D175" s="34" t="n"/>
      <c r="E175" s="34" t="n"/>
      <c r="F175" s="34" t="n"/>
      <c r="G175" s="34" t="n"/>
      <c r="H175" s="34" t="n"/>
    </row>
    <row r="176" ht="21.6" customHeight="1" s="49">
      <c r="A176" s="100" t="n"/>
      <c r="B176" s="34" t="n"/>
      <c r="C176" s="100" t="n"/>
      <c r="D176" s="34" t="n"/>
      <c r="E176" s="34" t="n"/>
      <c r="F176" s="34" t="n"/>
      <c r="G176" s="34" t="n"/>
      <c r="H176" s="34" t="n"/>
    </row>
    <row r="177" ht="21.6" customHeight="1" s="49">
      <c r="A177" s="100" t="n"/>
      <c r="B177" s="34" t="n"/>
      <c r="C177" s="100" t="n"/>
      <c r="D177" s="34" t="n"/>
      <c r="E177" s="34" t="n"/>
      <c r="F177" s="34" t="n"/>
      <c r="G177" s="34" t="n"/>
      <c r="H177" s="34" t="n"/>
    </row>
    <row r="178" ht="21.6" customHeight="1" s="49">
      <c r="A178" s="100" t="n"/>
      <c r="B178" s="34" t="n"/>
      <c r="C178" s="100" t="n"/>
      <c r="D178" s="34" t="n"/>
      <c r="E178" s="34" t="n"/>
      <c r="F178" s="34" t="n"/>
      <c r="G178" s="34" t="n"/>
      <c r="H178" s="34" t="n"/>
    </row>
    <row r="179" ht="21.6" customHeight="1" s="49">
      <c r="A179" s="100" t="n"/>
      <c r="B179" s="34" t="n"/>
      <c r="C179" s="100" t="n"/>
      <c r="D179" s="34" t="n"/>
      <c r="E179" s="34" t="n"/>
      <c r="F179" s="34" t="n"/>
      <c r="G179" s="34" t="n"/>
      <c r="H179" s="34" t="n"/>
    </row>
    <row r="180" ht="21.6" customHeight="1" s="49">
      <c r="A180" s="100" t="n"/>
      <c r="B180" s="34" t="n"/>
      <c r="C180" s="100" t="n"/>
      <c r="D180" s="34" t="n"/>
      <c r="E180" s="34" t="n"/>
      <c r="F180" s="34" t="n"/>
      <c r="G180" s="34" t="n"/>
      <c r="H180" s="34" t="n"/>
    </row>
    <row r="181" ht="21.6" customHeight="1" s="49">
      <c r="A181" s="100" t="n"/>
      <c r="B181" s="34" t="n"/>
      <c r="C181" s="100" t="n"/>
      <c r="D181" s="34" t="n"/>
      <c r="E181" s="34" t="n"/>
      <c r="F181" s="34" t="n"/>
      <c r="G181" s="34" t="n"/>
      <c r="H181" s="34" t="n"/>
    </row>
    <row r="182" ht="21.6" customHeight="1" s="49">
      <c r="A182" s="100" t="n"/>
      <c r="B182" s="34" t="n"/>
      <c r="C182" s="100" t="n"/>
      <c r="D182" s="34" t="n"/>
      <c r="E182" s="34" t="n"/>
      <c r="F182" s="34" t="n"/>
      <c r="G182" s="34" t="n"/>
      <c r="H182" s="34" t="n"/>
    </row>
    <row r="183" ht="21.6" customHeight="1" s="49">
      <c r="A183" s="100" t="n"/>
      <c r="B183" s="34" t="n"/>
      <c r="C183" s="100" t="n"/>
      <c r="D183" s="34" t="n"/>
      <c r="E183" s="34" t="n"/>
      <c r="F183" s="34" t="n"/>
      <c r="G183" s="34" t="n"/>
      <c r="H183" s="34" t="n"/>
    </row>
    <row r="184" ht="21.6" customHeight="1" s="49">
      <c r="A184" s="100" t="n"/>
      <c r="B184" s="34" t="n"/>
      <c r="C184" s="100" t="n"/>
      <c r="D184" s="34" t="n"/>
      <c r="E184" s="34" t="n"/>
      <c r="F184" s="34" t="n"/>
      <c r="G184" s="34" t="n"/>
      <c r="H184" s="34" t="n"/>
    </row>
    <row r="185" ht="21.6" customHeight="1" s="49">
      <c r="A185" s="100" t="n"/>
      <c r="B185" s="34" t="n"/>
      <c r="C185" s="100" t="n"/>
      <c r="D185" s="34" t="n"/>
      <c r="E185" s="34" t="n"/>
      <c r="F185" s="34" t="n"/>
      <c r="G185" s="34" t="n"/>
      <c r="H185" s="34" t="n"/>
    </row>
    <row r="186" ht="21.6" customHeight="1" s="49">
      <c r="A186" s="100" t="n"/>
      <c r="B186" s="34" t="n"/>
      <c r="C186" s="100" t="n"/>
      <c r="D186" s="34" t="n"/>
      <c r="E186" s="34" t="n"/>
      <c r="F186" s="34" t="n"/>
      <c r="G186" s="34" t="n"/>
      <c r="H186" s="34" t="n"/>
    </row>
    <row r="187" ht="21.6" customHeight="1" s="49">
      <c r="A187" s="100" t="n"/>
      <c r="B187" s="34" t="n"/>
      <c r="C187" s="100" t="n"/>
      <c r="D187" s="34" t="n"/>
      <c r="E187" s="34" t="n"/>
      <c r="F187" s="34" t="n"/>
      <c r="G187" s="34" t="n"/>
      <c r="H187" s="34" t="n"/>
    </row>
    <row r="188" ht="21.6" customHeight="1" s="49">
      <c r="A188" s="100" t="n"/>
      <c r="B188" s="34" t="n"/>
      <c r="C188" s="100" t="n"/>
      <c r="D188" s="34" t="n"/>
      <c r="E188" s="34" t="n"/>
      <c r="F188" s="34" t="n"/>
      <c r="G188" s="34" t="n"/>
      <c r="H188" s="34" t="n"/>
    </row>
    <row r="189" ht="21.6" customHeight="1" s="49">
      <c r="A189" s="100" t="n"/>
      <c r="B189" s="34" t="n"/>
      <c r="C189" s="100" t="n"/>
      <c r="D189" s="34" t="n"/>
      <c r="E189" s="34" t="n"/>
      <c r="F189" s="34" t="n"/>
      <c r="G189" s="34" t="n"/>
      <c r="H189" s="34" t="n"/>
    </row>
    <row r="190" ht="21.6" customHeight="1" s="49">
      <c r="A190" s="100" t="n"/>
      <c r="B190" s="34" t="n"/>
      <c r="C190" s="100" t="n"/>
      <c r="D190" s="34" t="n"/>
      <c r="E190" s="34" t="n"/>
      <c r="F190" s="34" t="n"/>
      <c r="G190" s="34" t="n"/>
      <c r="H190" s="34" t="n"/>
    </row>
    <row r="191" ht="21.6" customHeight="1" s="49">
      <c r="A191" s="100" t="n"/>
      <c r="B191" s="34" t="n"/>
      <c r="C191" s="100" t="n"/>
      <c r="D191" s="34" t="n"/>
      <c r="E191" s="34" t="n"/>
      <c r="F191" s="34" t="n"/>
      <c r="G191" s="34" t="n"/>
      <c r="H191" s="34" t="n"/>
    </row>
    <row r="192" ht="21.6" customHeight="1" s="49">
      <c r="A192" s="100" t="n"/>
      <c r="B192" s="34" t="n"/>
      <c r="C192" s="100" t="n"/>
      <c r="D192" s="34" t="n"/>
      <c r="E192" s="34" t="n"/>
      <c r="F192" s="34" t="n"/>
      <c r="G192" s="34" t="n"/>
      <c r="H192" s="34" t="n"/>
    </row>
    <row r="193" ht="21.6" customHeight="1" s="49">
      <c r="A193" s="100" t="n"/>
      <c r="B193" s="34" t="n"/>
      <c r="C193" s="100" t="n"/>
      <c r="D193" s="34" t="n"/>
      <c r="E193" s="34" t="n"/>
      <c r="F193" s="34" t="n"/>
      <c r="G193" s="34" t="n"/>
      <c r="H193" s="34" t="n"/>
    </row>
    <row r="194" ht="21.6" customHeight="1" s="49">
      <c r="A194" s="100" t="n"/>
      <c r="B194" s="34" t="n"/>
      <c r="C194" s="100" t="n"/>
      <c r="D194" s="34" t="n"/>
      <c r="E194" s="34" t="n"/>
      <c r="F194" s="34" t="n"/>
      <c r="G194" s="34" t="n"/>
      <c r="H194" s="34" t="n"/>
    </row>
    <row r="195" ht="21.6" customHeight="1" s="49">
      <c r="A195" s="100" t="n"/>
      <c r="B195" s="34" t="n"/>
      <c r="C195" s="100" t="n"/>
      <c r="D195" s="34" t="n"/>
      <c r="E195" s="34" t="n"/>
      <c r="F195" s="34" t="n"/>
      <c r="G195" s="34" t="n"/>
      <c r="H195" s="34" t="n"/>
    </row>
    <row r="196" ht="21.6" customHeight="1" s="49">
      <c r="A196" s="100" t="n"/>
      <c r="B196" s="34" t="n"/>
      <c r="C196" s="100" t="n"/>
      <c r="D196" s="34" t="n"/>
      <c r="E196" s="34" t="n"/>
      <c r="F196" s="34" t="n"/>
      <c r="G196" s="34" t="n"/>
      <c r="H196" s="34" t="n"/>
    </row>
    <row r="197" ht="21.6" customHeight="1" s="49">
      <c r="A197" s="100" t="n"/>
      <c r="B197" s="34" t="n"/>
      <c r="C197" s="100" t="n"/>
      <c r="D197" s="34" t="n"/>
      <c r="E197" s="34" t="n"/>
      <c r="F197" s="34" t="n"/>
      <c r="G197" s="34" t="n"/>
      <c r="H197" s="34" t="n"/>
    </row>
    <row r="198" ht="21.6" customHeight="1" s="49">
      <c r="A198" s="100" t="n"/>
      <c r="B198" s="34" t="n"/>
      <c r="C198" s="100" t="n"/>
      <c r="D198" s="34" t="n"/>
      <c r="E198" s="34" t="n"/>
      <c r="F198" s="34" t="n"/>
      <c r="G198" s="34" t="n"/>
      <c r="H198" s="34" t="n"/>
    </row>
    <row r="199" ht="21.6" customHeight="1" s="49">
      <c r="A199" s="100" t="n"/>
      <c r="B199" s="34" t="n"/>
      <c r="C199" s="100" t="n"/>
      <c r="D199" s="34" t="n"/>
      <c r="E199" s="34" t="n"/>
      <c r="F199" s="34" t="n"/>
      <c r="G199" s="34" t="n"/>
      <c r="H199" s="34" t="n"/>
    </row>
    <row r="200" ht="21.6" customHeight="1" s="49">
      <c r="A200" s="100" t="n"/>
      <c r="B200" s="34" t="n"/>
      <c r="C200" s="100" t="n"/>
      <c r="D200" s="34" t="n"/>
      <c r="E200" s="34" t="n"/>
      <c r="F200" s="34" t="n"/>
      <c r="G200" s="34" t="n"/>
      <c r="H200" s="34" t="n"/>
    </row>
    <row r="201" ht="21.6" customHeight="1" s="49">
      <c r="A201" s="100" t="n"/>
      <c r="B201" s="34" t="n"/>
      <c r="C201" s="100" t="n"/>
      <c r="D201" s="34" t="n"/>
      <c r="E201" s="34" t="n"/>
      <c r="F201" s="34" t="n"/>
      <c r="G201" s="34" t="n"/>
      <c r="H201" s="34" t="n"/>
    </row>
    <row r="202" ht="21.6" customHeight="1" s="49">
      <c r="A202" s="100" t="n"/>
      <c r="B202" s="34" t="n"/>
      <c r="C202" s="100" t="n"/>
      <c r="D202" s="34" t="n"/>
      <c r="E202" s="34" t="n"/>
      <c r="F202" s="34" t="n"/>
      <c r="G202" s="34" t="n"/>
      <c r="H202" s="34" t="n"/>
    </row>
    <row r="203" ht="21.6" customHeight="1" s="49">
      <c r="A203" s="100" t="n"/>
      <c r="B203" s="34" t="n"/>
      <c r="C203" s="100" t="n"/>
      <c r="D203" s="34" t="n"/>
      <c r="E203" s="34" t="n"/>
      <c r="F203" s="34" t="n"/>
      <c r="G203" s="34" t="n"/>
      <c r="H203" s="34" t="n"/>
    </row>
    <row r="204" ht="21.6" customHeight="1" s="49">
      <c r="A204" s="100" t="n"/>
      <c r="B204" s="34" t="n"/>
      <c r="C204" s="100" t="n"/>
      <c r="D204" s="34" t="n"/>
      <c r="E204" s="34" t="n"/>
      <c r="F204" s="34" t="n"/>
      <c r="G204" s="34" t="n"/>
      <c r="H204" s="34" t="n"/>
    </row>
    <row r="205" ht="21.6" customHeight="1" s="49">
      <c r="A205" s="100" t="n"/>
      <c r="B205" s="34" t="n"/>
      <c r="C205" s="100" t="n"/>
      <c r="D205" s="34" t="n"/>
      <c r="E205" s="34" t="n"/>
      <c r="F205" s="34" t="n"/>
      <c r="G205" s="34" t="n"/>
      <c r="H205" s="34" t="n"/>
    </row>
    <row r="206" ht="21.6" customHeight="1" s="49">
      <c r="A206" s="100" t="n"/>
      <c r="B206" s="34" t="n"/>
      <c r="C206" s="100" t="n"/>
      <c r="D206" s="34" t="n"/>
      <c r="E206" s="34" t="n"/>
      <c r="F206" s="34" t="n"/>
      <c r="G206" s="34" t="n"/>
      <c r="H206" s="34" t="n"/>
    </row>
    <row r="207" ht="21.6" customHeight="1" s="49">
      <c r="A207" s="100" t="n"/>
      <c r="B207" s="34" t="n"/>
      <c r="C207" s="100" t="n"/>
      <c r="D207" s="34" t="n"/>
      <c r="E207" s="34" t="n"/>
      <c r="F207" s="34" t="n"/>
      <c r="G207" s="34" t="n"/>
      <c r="H207" s="34" t="n"/>
    </row>
    <row r="208" ht="21.6" customHeight="1" s="49">
      <c r="A208" s="100" t="n"/>
      <c r="B208" s="34" t="n"/>
      <c r="C208" s="100" t="n"/>
      <c r="D208" s="34" t="n"/>
      <c r="E208" s="34" t="n"/>
      <c r="F208" s="34" t="n"/>
      <c r="G208" s="34" t="n"/>
      <c r="H208" s="34" t="n"/>
    </row>
    <row r="209" ht="21.6" customHeight="1" s="49">
      <c r="A209" s="100" t="n"/>
      <c r="B209" s="34" t="n"/>
      <c r="C209" s="100" t="n"/>
      <c r="D209" s="34" t="n"/>
      <c r="E209" s="34" t="n"/>
      <c r="F209" s="34" t="n"/>
      <c r="G209" s="34" t="n"/>
      <c r="H209" s="34" t="n"/>
    </row>
    <row r="210" ht="21.6" customHeight="1" s="49">
      <c r="A210" s="100" t="n"/>
      <c r="B210" s="34" t="n"/>
      <c r="C210" s="100" t="n"/>
      <c r="D210" s="34" t="n"/>
      <c r="E210" s="34" t="n"/>
      <c r="F210" s="34" t="n"/>
      <c r="G210" s="34" t="n"/>
      <c r="H210" s="34" t="n"/>
    </row>
    <row r="211" ht="21.6" customHeight="1" s="49">
      <c r="A211" s="100" t="n"/>
      <c r="B211" s="34" t="n"/>
      <c r="C211" s="100" t="n"/>
      <c r="D211" s="34" t="n"/>
      <c r="E211" s="34" t="n"/>
      <c r="F211" s="34" t="n"/>
      <c r="G211" s="34" t="n"/>
      <c r="H211" s="34" t="n"/>
    </row>
    <row r="212" ht="21.6" customHeight="1" s="49">
      <c r="A212" s="100" t="n"/>
      <c r="B212" s="34" t="n"/>
      <c r="C212" s="100" t="n"/>
      <c r="D212" s="34" t="n"/>
      <c r="E212" s="34" t="n"/>
      <c r="F212" s="34" t="n"/>
      <c r="G212" s="34" t="n"/>
      <c r="H212" s="34" t="n"/>
    </row>
    <row r="213" ht="21.6" customHeight="1" s="49">
      <c r="A213" s="100" t="n"/>
      <c r="B213" s="34" t="n"/>
      <c r="C213" s="100" t="n"/>
      <c r="D213" s="34" t="n"/>
      <c r="E213" s="34" t="n"/>
      <c r="F213" s="34" t="n"/>
      <c r="G213" s="34" t="n"/>
      <c r="H213" s="34" t="n"/>
    </row>
    <row r="214" ht="21.6" customHeight="1" s="49">
      <c r="A214" s="100" t="n"/>
      <c r="B214" s="34" t="n"/>
      <c r="C214" s="100" t="n"/>
      <c r="D214" s="34" t="n"/>
      <c r="E214" s="34" t="n"/>
      <c r="F214" s="34" t="n"/>
      <c r="G214" s="34" t="n"/>
      <c r="H214" s="34" t="n"/>
    </row>
    <row r="215" ht="21.6" customHeight="1" s="49">
      <c r="A215" s="100" t="n"/>
      <c r="B215" s="34" t="n"/>
      <c r="C215" s="100" t="n"/>
      <c r="D215" s="34" t="n"/>
      <c r="E215" s="34" t="n"/>
      <c r="F215" s="34" t="n"/>
      <c r="G215" s="34" t="n"/>
      <c r="H215" s="34" t="n"/>
    </row>
    <row r="216" ht="21.6" customHeight="1" s="49">
      <c r="A216" s="100" t="n"/>
      <c r="B216" s="34" t="n"/>
      <c r="C216" s="100" t="n"/>
      <c r="D216" s="34" t="n"/>
      <c r="E216" s="34" t="n"/>
      <c r="F216" s="34" t="n"/>
      <c r="G216" s="34" t="n"/>
      <c r="H216" s="34" t="n"/>
    </row>
    <row r="217" ht="21.6" customHeight="1" s="49">
      <c r="A217" s="100" t="n"/>
      <c r="B217" s="34" t="n"/>
      <c r="C217" s="100" t="n"/>
      <c r="D217" s="34" t="n"/>
      <c r="E217" s="34" t="n"/>
      <c r="F217" s="34" t="n"/>
      <c r="G217" s="34" t="n"/>
      <c r="H217" s="34" t="n"/>
    </row>
    <row r="218" ht="21.6" customHeight="1" s="49">
      <c r="A218" s="100" t="n"/>
      <c r="B218" s="34" t="n"/>
      <c r="C218" s="100" t="n"/>
      <c r="D218" s="34" t="n"/>
      <c r="E218" s="34" t="n"/>
      <c r="F218" s="34" t="n"/>
      <c r="G218" s="34" t="n"/>
      <c r="H218" s="34" t="n"/>
    </row>
    <row r="219" ht="21.6" customHeight="1" s="49">
      <c r="A219" s="100" t="n"/>
      <c r="B219" s="34" t="n"/>
      <c r="C219" s="100" t="n"/>
      <c r="D219" s="34" t="n"/>
      <c r="E219" s="34" t="n"/>
      <c r="F219" s="34" t="n"/>
      <c r="G219" s="34" t="n"/>
      <c r="H219" s="34" t="n"/>
    </row>
    <row r="220" ht="21.6" customHeight="1" s="49">
      <c r="A220" s="100" t="n"/>
      <c r="B220" s="34" t="n"/>
      <c r="C220" s="100" t="n"/>
      <c r="D220" s="34" t="n"/>
      <c r="E220" s="34" t="n"/>
      <c r="F220" s="34" t="n"/>
      <c r="G220" s="34" t="n"/>
      <c r="H220" s="34" t="n"/>
    </row>
    <row r="221" ht="21.6" customHeight="1" s="49">
      <c r="A221" s="100" t="n"/>
      <c r="B221" s="34" t="n"/>
      <c r="C221" s="100" t="n"/>
      <c r="D221" s="34" t="n"/>
      <c r="E221" s="34" t="n"/>
      <c r="F221" s="34" t="n"/>
      <c r="G221" s="34" t="n"/>
      <c r="H221" s="34" t="n"/>
    </row>
    <row r="222" ht="21.6" customHeight="1" s="49">
      <c r="A222" s="100" t="n"/>
      <c r="B222" s="34" t="n"/>
      <c r="C222" s="100" t="n"/>
      <c r="D222" s="34" t="n"/>
      <c r="E222" s="34" t="n"/>
      <c r="F222" s="34" t="n"/>
      <c r="G222" s="34" t="n"/>
      <c r="H222" s="34" t="n"/>
    </row>
    <row r="223" ht="21.6" customHeight="1" s="49">
      <c r="A223" s="100" t="n"/>
      <c r="B223" s="34" t="n"/>
      <c r="C223" s="100" t="n"/>
      <c r="D223" s="34" t="n"/>
      <c r="E223" s="34" t="n"/>
      <c r="F223" s="34" t="n"/>
      <c r="G223" s="34" t="n"/>
      <c r="H223" s="34" t="n"/>
    </row>
    <row r="224" ht="21.6" customHeight="1" s="49">
      <c r="A224" s="100" t="n"/>
      <c r="B224" s="34" t="n"/>
      <c r="C224" s="100" t="n"/>
      <c r="D224" s="34" t="n"/>
      <c r="E224" s="34" t="n"/>
      <c r="F224" s="34" t="n"/>
      <c r="G224" s="34" t="n"/>
      <c r="H224" s="34" t="n"/>
    </row>
    <row r="225" ht="21.6" customHeight="1" s="49">
      <c r="A225" s="100" t="n"/>
      <c r="B225" s="34" t="n"/>
      <c r="C225" s="100" t="n"/>
      <c r="D225" s="34" t="n"/>
      <c r="E225" s="34" t="n"/>
      <c r="F225" s="34" t="n"/>
      <c r="G225" s="34" t="n"/>
      <c r="H225" s="34" t="n"/>
    </row>
    <row r="226" ht="21.6" customHeight="1" s="49">
      <c r="A226" s="100" t="n"/>
      <c r="B226" s="34" t="n"/>
      <c r="C226" s="100" t="n"/>
      <c r="D226" s="34" t="n"/>
      <c r="E226" s="34" t="n"/>
      <c r="F226" s="34" t="n"/>
      <c r="G226" s="34" t="n"/>
      <c r="H226" s="34" t="n"/>
    </row>
    <row r="227" ht="21.6" customHeight="1" s="49">
      <c r="A227" s="100" t="n"/>
      <c r="B227" s="34" t="n"/>
      <c r="C227" s="100" t="n"/>
      <c r="D227" s="34" t="n"/>
      <c r="E227" s="34" t="n"/>
      <c r="F227" s="34" t="n"/>
      <c r="G227" s="34" t="n"/>
      <c r="H227" s="34" t="n"/>
    </row>
    <row r="228" ht="21.6" customHeight="1" s="49">
      <c r="A228" s="100" t="n"/>
      <c r="B228" s="34" t="n"/>
      <c r="C228" s="100" t="n"/>
      <c r="D228" s="34" t="n"/>
      <c r="E228" s="34" t="n"/>
      <c r="F228" s="34" t="n"/>
      <c r="G228" s="34" t="n"/>
      <c r="H228" s="34" t="n"/>
    </row>
    <row r="229" ht="21.6" customHeight="1" s="49">
      <c r="A229" s="100" t="n"/>
      <c r="B229" s="34" t="n"/>
      <c r="C229" s="100" t="n"/>
      <c r="D229" s="34" t="n"/>
      <c r="E229" s="34" t="n"/>
      <c r="F229" s="34" t="n"/>
      <c r="G229" s="34" t="n"/>
      <c r="H229" s="34" t="n"/>
    </row>
    <row r="230" ht="21.6" customHeight="1" s="49">
      <c r="A230" s="100" t="n"/>
      <c r="B230" s="34" t="n"/>
      <c r="C230" s="100" t="n"/>
      <c r="D230" s="34" t="n"/>
      <c r="E230" s="34" t="n"/>
      <c r="F230" s="34" t="n"/>
      <c r="G230" s="34" t="n"/>
      <c r="H230" s="34" t="n"/>
    </row>
    <row r="231" ht="21.6" customHeight="1" s="49">
      <c r="A231" s="100" t="n"/>
      <c r="B231" s="34" t="n"/>
      <c r="C231" s="100" t="n"/>
      <c r="D231" s="34" t="n"/>
      <c r="E231" s="34" t="n"/>
      <c r="F231" s="34" t="n"/>
      <c r="G231" s="34" t="n"/>
      <c r="H231" s="34" t="n"/>
    </row>
    <row r="232" ht="21.6" customHeight="1" s="49">
      <c r="A232" s="100" t="n"/>
      <c r="B232" s="34" t="n"/>
      <c r="C232" s="100" t="n"/>
      <c r="D232" s="34" t="n"/>
      <c r="E232" s="34" t="n"/>
      <c r="F232" s="34" t="n"/>
      <c r="G232" s="34" t="n"/>
      <c r="H232" s="34" t="n"/>
    </row>
    <row r="233" ht="21.6" customHeight="1" s="49">
      <c r="A233" s="100" t="n"/>
      <c r="B233" s="34" t="n"/>
      <c r="C233" s="100" t="n"/>
      <c r="D233" s="34" t="n"/>
      <c r="E233" s="34" t="n"/>
      <c r="F233" s="34" t="n"/>
      <c r="G233" s="34" t="n"/>
      <c r="H233" s="34" t="n"/>
    </row>
    <row r="234" ht="21.6" customHeight="1" s="49">
      <c r="A234" s="100" t="n"/>
      <c r="B234" s="34" t="n"/>
      <c r="C234" s="100" t="n"/>
      <c r="D234" s="34" t="n"/>
      <c r="E234" s="34" t="n"/>
      <c r="F234" s="34" t="n"/>
      <c r="G234" s="34" t="n"/>
      <c r="H234" s="34" t="n"/>
    </row>
    <row r="235" ht="21.6" customHeight="1" s="49">
      <c r="A235" s="100" t="n"/>
      <c r="B235" s="34" t="n"/>
      <c r="C235" s="100" t="n"/>
      <c r="D235" s="34" t="n"/>
      <c r="E235" s="34" t="n"/>
      <c r="F235" s="34" t="n"/>
      <c r="G235" s="34" t="n"/>
      <c r="H235" s="34" t="n"/>
    </row>
    <row r="236" ht="21.6" customHeight="1" s="49">
      <c r="A236" s="100" t="n"/>
      <c r="B236" s="34" t="n"/>
      <c r="C236" s="100" t="n"/>
      <c r="D236" s="34" t="n"/>
      <c r="E236" s="34" t="n"/>
      <c r="F236" s="34" t="n"/>
      <c r="G236" s="34" t="n"/>
      <c r="H236" s="34" t="n"/>
    </row>
    <row r="237" ht="21.6" customHeight="1" s="49">
      <c r="A237" s="100" t="n"/>
      <c r="B237" s="34" t="n"/>
      <c r="C237" s="100" t="n"/>
      <c r="D237" s="34" t="n"/>
      <c r="E237" s="34" t="n"/>
      <c r="F237" s="34" t="n"/>
      <c r="G237" s="34" t="n"/>
      <c r="H237" s="34" t="n"/>
    </row>
    <row r="238" ht="21.6" customHeight="1" s="49">
      <c r="A238" s="100" t="n"/>
      <c r="B238" s="34" t="n"/>
      <c r="C238" s="100" t="n"/>
      <c r="D238" s="34" t="n"/>
      <c r="E238" s="34" t="n"/>
      <c r="F238" s="34" t="n"/>
      <c r="G238" s="34" t="n"/>
      <c r="H238" s="34" t="n"/>
    </row>
    <row r="239" ht="21.6" customHeight="1" s="49">
      <c r="A239" s="100" t="n"/>
      <c r="B239" s="34" t="n"/>
      <c r="C239" s="100" t="n"/>
      <c r="D239" s="34" t="n"/>
      <c r="E239" s="34" t="n"/>
      <c r="F239" s="34" t="n"/>
      <c r="G239" s="34" t="n"/>
      <c r="H239" s="34" t="n"/>
    </row>
    <row r="240" ht="21.6" customHeight="1" s="49">
      <c r="A240" s="100" t="n"/>
      <c r="B240" s="34" t="n"/>
      <c r="C240" s="100" t="n"/>
      <c r="D240" s="34" t="n"/>
      <c r="E240" s="34" t="n"/>
      <c r="F240" s="34" t="n"/>
      <c r="G240" s="34" t="n"/>
      <c r="H240" s="34" t="n"/>
    </row>
    <row r="241" ht="21.6" customHeight="1" s="49">
      <c r="A241" s="100" t="n"/>
      <c r="B241" s="34" t="n"/>
      <c r="C241" s="100" t="n"/>
      <c r="D241" s="34" t="n"/>
      <c r="E241" s="34" t="n"/>
      <c r="F241" s="34" t="n"/>
      <c r="G241" s="34" t="n"/>
      <c r="H241" s="34" t="n"/>
    </row>
    <row r="242" ht="21.6" customHeight="1" s="49">
      <c r="A242" s="100" t="n"/>
      <c r="B242" s="34" t="n"/>
      <c r="C242" s="100" t="n"/>
      <c r="D242" s="34" t="n"/>
      <c r="E242" s="34" t="n"/>
      <c r="F242" s="34" t="n"/>
      <c r="G242" s="34" t="n"/>
      <c r="H242" s="34" t="n"/>
    </row>
    <row r="243" ht="21.6" customHeight="1" s="49">
      <c r="A243" s="100" t="n"/>
      <c r="B243" s="34" t="n"/>
      <c r="C243" s="100" t="n"/>
      <c r="D243" s="34" t="n"/>
      <c r="E243" s="34" t="n"/>
      <c r="F243" s="34" t="n"/>
      <c r="G243" s="34" t="n"/>
      <c r="H243" s="34" t="n"/>
    </row>
    <row r="244" ht="21.6" customHeight="1" s="49">
      <c r="A244" s="100" t="n"/>
      <c r="B244" s="34" t="n"/>
      <c r="C244" s="100" t="n"/>
      <c r="D244" s="34" t="n"/>
      <c r="E244" s="34" t="n"/>
      <c r="F244" s="34" t="n"/>
      <c r="G244" s="34" t="n"/>
      <c r="H244" s="34" t="n"/>
    </row>
    <row r="245" ht="21.6" customHeight="1" s="49">
      <c r="A245" s="100" t="n"/>
      <c r="B245" s="34" t="n"/>
      <c r="C245" s="100" t="n"/>
      <c r="D245" s="34" t="n"/>
      <c r="E245" s="34" t="n"/>
      <c r="F245" s="34" t="n"/>
      <c r="G245" s="34" t="n"/>
      <c r="H245" s="34" t="n"/>
    </row>
    <row r="246" ht="21.6" customHeight="1" s="49">
      <c r="A246" s="100" t="n"/>
      <c r="B246" s="34" t="n"/>
      <c r="C246" s="100" t="n"/>
      <c r="D246" s="34" t="n"/>
      <c r="E246" s="34" t="n"/>
      <c r="F246" s="34" t="n"/>
      <c r="G246" s="34" t="n"/>
      <c r="H246" s="34" t="n"/>
    </row>
    <row r="247" ht="21.6" customHeight="1" s="49">
      <c r="A247" s="100" t="n"/>
      <c r="B247" s="34" t="n"/>
      <c r="C247" s="100" t="n"/>
      <c r="D247" s="34" t="n"/>
      <c r="E247" s="34" t="n"/>
      <c r="F247" s="34" t="n"/>
      <c r="G247" s="34" t="n"/>
      <c r="H247" s="34" t="n"/>
    </row>
    <row r="248" ht="21.6" customHeight="1" s="49">
      <c r="A248" s="100" t="n"/>
      <c r="B248" s="34" t="n"/>
      <c r="C248" s="100" t="n"/>
      <c r="D248" s="34" t="n"/>
      <c r="E248" s="34" t="n"/>
      <c r="F248" s="34" t="n"/>
      <c r="G248" s="34" t="n"/>
      <c r="H248" s="34" t="n"/>
    </row>
    <row r="249" ht="21.6" customHeight="1" s="49">
      <c r="A249" s="100" t="n"/>
      <c r="B249" s="34" t="n"/>
      <c r="C249" s="100" t="n"/>
      <c r="D249" s="34" t="n"/>
      <c r="E249" s="34" t="n"/>
      <c r="F249" s="34" t="n"/>
      <c r="G249" s="34" t="n"/>
      <c r="H249" s="34" t="n"/>
    </row>
    <row r="250" ht="21.6" customHeight="1" s="49">
      <c r="A250" s="100" t="n"/>
      <c r="B250" s="34" t="n"/>
      <c r="C250" s="100" t="n"/>
      <c r="D250" s="34" t="n"/>
      <c r="E250" s="34" t="n"/>
      <c r="F250" s="34" t="n"/>
      <c r="G250" s="34" t="n"/>
      <c r="H250" s="34" t="n"/>
    </row>
    <row r="251" ht="21.6" customHeight="1" s="49">
      <c r="A251" s="100" t="n"/>
      <c r="B251" s="34" t="n"/>
      <c r="C251" s="100" t="n"/>
      <c r="D251" s="34" t="n"/>
      <c r="E251" s="34" t="n"/>
      <c r="F251" s="34" t="n"/>
      <c r="G251" s="34" t="n"/>
      <c r="H251" s="34" t="n"/>
    </row>
    <row r="252" ht="21.6" customHeight="1" s="49">
      <c r="A252" s="100" t="n"/>
      <c r="B252" s="34" t="n"/>
      <c r="C252" s="100" t="n"/>
      <c r="D252" s="34" t="n"/>
      <c r="E252" s="34" t="n"/>
      <c r="F252" s="34" t="n"/>
      <c r="G252" s="34" t="n"/>
      <c r="H252" s="34" t="n"/>
    </row>
    <row r="253" ht="21.6" customHeight="1" s="49">
      <c r="A253" s="100" t="n"/>
      <c r="B253" s="34" t="n"/>
      <c r="C253" s="100" t="n"/>
      <c r="D253" s="34" t="n"/>
      <c r="E253" s="34" t="n"/>
      <c r="F253" s="34" t="n"/>
      <c r="G253" s="34" t="n"/>
      <c r="H253" s="34" t="n"/>
    </row>
    <row r="254" ht="21.6" customHeight="1" s="49">
      <c r="A254" s="100" t="n"/>
      <c r="B254" s="34" t="n"/>
      <c r="C254" s="100" t="n"/>
      <c r="D254" s="34" t="n"/>
      <c r="E254" s="34" t="n"/>
      <c r="F254" s="34" t="n"/>
      <c r="G254" s="34" t="n"/>
      <c r="H254" s="34" t="n"/>
    </row>
    <row r="255" ht="21.6" customHeight="1" s="49">
      <c r="A255" s="100" t="n"/>
      <c r="B255" s="34" t="n"/>
      <c r="C255" s="100" t="n"/>
      <c r="D255" s="34" t="n"/>
      <c r="E255" s="34" t="n"/>
      <c r="F255" s="34" t="n"/>
      <c r="G255" s="34" t="n"/>
      <c r="H255" s="34" t="n"/>
    </row>
    <row r="256" ht="21.6" customHeight="1" s="49">
      <c r="A256" s="100" t="n"/>
      <c r="B256" s="34" t="n"/>
      <c r="C256" s="100" t="n"/>
      <c r="D256" s="34" t="n"/>
      <c r="E256" s="34" t="n"/>
      <c r="F256" s="34" t="n"/>
      <c r="G256" s="34" t="n"/>
      <c r="H256" s="34" t="n"/>
    </row>
    <row r="257" ht="21.6" customHeight="1" s="49">
      <c r="A257" s="100" t="n"/>
      <c r="B257" s="34" t="n"/>
      <c r="C257" s="100" t="n"/>
      <c r="D257" s="34" t="n"/>
      <c r="E257" s="34" t="n"/>
      <c r="F257" s="34" t="n"/>
      <c r="G257" s="34" t="n"/>
      <c r="H257" s="34" t="n"/>
    </row>
    <row r="258" ht="21.6" customHeight="1" s="49">
      <c r="A258" s="100" t="n"/>
      <c r="B258" s="34" t="n"/>
      <c r="C258" s="100" t="n"/>
      <c r="D258" s="34" t="n"/>
      <c r="E258" s="34" t="n"/>
      <c r="F258" s="34" t="n"/>
      <c r="G258" s="34" t="n"/>
      <c r="H258" s="34" t="n"/>
    </row>
    <row r="259" ht="21.6" customHeight="1" s="49">
      <c r="A259" s="100" t="n"/>
      <c r="B259" s="34" t="n"/>
      <c r="C259" s="100" t="n"/>
      <c r="D259" s="34" t="n"/>
      <c r="E259" s="34" t="n"/>
      <c r="F259" s="34" t="n"/>
      <c r="G259" s="34" t="n"/>
      <c r="H259" s="34" t="n"/>
    </row>
    <row r="260" ht="21.6" customHeight="1" s="49">
      <c r="A260" s="100" t="n"/>
      <c r="B260" s="34" t="n"/>
      <c r="C260" s="100" t="n"/>
      <c r="D260" s="34" t="n"/>
      <c r="E260" s="34" t="n"/>
      <c r="F260" s="34" t="n"/>
      <c r="G260" s="34" t="n"/>
      <c r="H260" s="34" t="n"/>
    </row>
    <row r="261" ht="21.6" customHeight="1" s="49">
      <c r="A261" s="100" t="n"/>
      <c r="B261" s="34" t="n"/>
      <c r="C261" s="100" t="n"/>
      <c r="D261" s="34" t="n"/>
      <c r="E261" s="34" t="n"/>
      <c r="F261" s="34" t="n"/>
      <c r="G261" s="34" t="n"/>
      <c r="H261" s="34" t="n"/>
    </row>
    <row r="262" ht="21.6" customHeight="1" s="49">
      <c r="A262" s="100" t="n"/>
      <c r="B262" s="34" t="n"/>
      <c r="C262" s="100" t="n"/>
      <c r="D262" s="34" t="n"/>
      <c r="E262" s="34" t="n"/>
      <c r="F262" s="34" t="n"/>
      <c r="G262" s="34" t="n"/>
      <c r="H262" s="34" t="n"/>
    </row>
    <row r="263" ht="21.6" customHeight="1" s="49">
      <c r="A263" s="100" t="n"/>
      <c r="B263" s="34" t="n"/>
      <c r="C263" s="100" t="n"/>
      <c r="D263" s="34" t="n"/>
      <c r="E263" s="34" t="n"/>
      <c r="F263" s="34" t="n"/>
      <c r="G263" s="34" t="n"/>
      <c r="H263" s="34" t="n"/>
    </row>
    <row r="264" ht="21.6" customHeight="1" s="49">
      <c r="A264" s="100" t="n"/>
      <c r="B264" s="34" t="n"/>
      <c r="C264" s="100" t="n"/>
      <c r="D264" s="34" t="n"/>
      <c r="E264" s="34" t="n"/>
      <c r="F264" s="34" t="n"/>
      <c r="G264" s="34" t="n"/>
      <c r="H264" s="34" t="n"/>
    </row>
    <row r="265" ht="21.6" customHeight="1" s="49">
      <c r="A265" s="100" t="n"/>
      <c r="B265" s="34" t="n"/>
      <c r="C265" s="100" t="n"/>
      <c r="D265" s="34" t="n"/>
      <c r="E265" s="34" t="n"/>
      <c r="F265" s="34" t="n"/>
      <c r="G265" s="34" t="n"/>
      <c r="H265" s="34" t="n"/>
    </row>
    <row r="266" ht="21.6" customHeight="1" s="49">
      <c r="A266" s="100" t="n"/>
      <c r="B266" s="34" t="n"/>
      <c r="C266" s="100" t="n"/>
      <c r="D266" s="34" t="n"/>
      <c r="E266" s="34" t="n"/>
      <c r="F266" s="34" t="n"/>
      <c r="G266" s="34" t="n"/>
      <c r="H266" s="34" t="n"/>
    </row>
    <row r="267" ht="21.6" customHeight="1" s="49">
      <c r="A267" s="100" t="n"/>
      <c r="B267" s="34" t="n"/>
      <c r="C267" s="100" t="n"/>
      <c r="D267" s="34" t="n"/>
      <c r="E267" s="34" t="n"/>
      <c r="F267" s="34" t="n"/>
      <c r="G267" s="34" t="n"/>
      <c r="H267" s="34" t="n"/>
    </row>
    <row r="268" ht="21.6" customHeight="1" s="49">
      <c r="A268" s="100" t="n"/>
      <c r="B268" s="34" t="n"/>
      <c r="C268" s="100" t="n"/>
      <c r="D268" s="34" t="n"/>
      <c r="E268" s="34" t="n"/>
      <c r="F268" s="34" t="n"/>
      <c r="G268" s="34" t="n"/>
      <c r="H268" s="34" t="n"/>
    </row>
    <row r="269" ht="21.6" customHeight="1" s="49">
      <c r="A269" s="100" t="n"/>
      <c r="B269" s="34" t="n"/>
      <c r="C269" s="100" t="n"/>
      <c r="D269" s="34" t="n"/>
      <c r="E269" s="34" t="n"/>
      <c r="F269" s="34" t="n"/>
      <c r="G269" s="34" t="n"/>
      <c r="H269" s="34" t="n"/>
    </row>
    <row r="270" ht="21.6" customHeight="1" s="49">
      <c r="A270" s="100" t="n"/>
      <c r="B270" s="34" t="n"/>
      <c r="C270" s="100" t="n"/>
      <c r="D270" s="34" t="n"/>
      <c r="E270" s="34" t="n"/>
      <c r="F270" s="34" t="n"/>
      <c r="G270" s="34" t="n"/>
      <c r="H270" s="34" t="n"/>
    </row>
    <row r="271" ht="21.6" customHeight="1" s="49">
      <c r="A271" s="100" t="n"/>
      <c r="B271" s="34" t="n"/>
      <c r="C271" s="100" t="n"/>
      <c r="D271" s="34" t="n"/>
      <c r="E271" s="34" t="n"/>
      <c r="F271" s="34" t="n"/>
      <c r="G271" s="34" t="n"/>
      <c r="H271" s="34" t="n"/>
    </row>
    <row r="272" ht="21.6" customHeight="1" s="49">
      <c r="A272" s="100" t="n"/>
      <c r="B272" s="34" t="n"/>
      <c r="C272" s="100" t="n"/>
      <c r="D272" s="34" t="n"/>
      <c r="E272" s="34" t="n"/>
      <c r="F272" s="34" t="n"/>
      <c r="G272" s="34" t="n"/>
      <c r="H272" s="34" t="n"/>
    </row>
    <row r="273" ht="21.6" customHeight="1" s="49">
      <c r="A273" s="100" t="n"/>
      <c r="B273" s="34" t="n"/>
      <c r="C273" s="100" t="n"/>
      <c r="D273" s="34" t="n"/>
      <c r="E273" s="34" t="n"/>
      <c r="F273" s="34" t="n"/>
      <c r="G273" s="34" t="n"/>
      <c r="H273" s="34" t="n"/>
    </row>
    <row r="274" ht="21.6" customHeight="1" s="49">
      <c r="A274" s="100" t="n"/>
      <c r="B274" s="34" t="n"/>
      <c r="C274" s="100" t="n"/>
      <c r="D274" s="34" t="n"/>
      <c r="E274" s="34" t="n"/>
      <c r="F274" s="34" t="n"/>
      <c r="G274" s="34" t="n"/>
      <c r="H274" s="34" t="n"/>
    </row>
    <row r="275" ht="21.6" customHeight="1" s="49">
      <c r="A275" s="100" t="n"/>
      <c r="B275" s="34" t="n"/>
      <c r="C275" s="100" t="n"/>
      <c r="D275" s="34" t="n"/>
      <c r="E275" s="34" t="n"/>
      <c r="F275" s="34" t="n"/>
      <c r="G275" s="34" t="n"/>
      <c r="H275" s="34" t="n"/>
    </row>
    <row r="276" ht="21.6" customHeight="1" s="49">
      <c r="A276" s="100" t="n"/>
      <c r="B276" s="34" t="n"/>
      <c r="C276" s="100" t="n"/>
      <c r="D276" s="34" t="n"/>
      <c r="E276" s="34" t="n"/>
      <c r="F276" s="34" t="n"/>
      <c r="G276" s="34" t="n"/>
      <c r="H276" s="34" t="n"/>
    </row>
    <row r="277" ht="21.6" customHeight="1" s="49">
      <c r="A277" s="100" t="n"/>
      <c r="B277" s="34" t="n"/>
      <c r="C277" s="100" t="n"/>
      <c r="D277" s="34" t="n"/>
      <c r="E277" s="34" t="n"/>
      <c r="F277" s="34" t="n"/>
      <c r="G277" s="34" t="n"/>
      <c r="H277" s="34" t="n"/>
    </row>
    <row r="278" ht="21.6" customHeight="1" s="49">
      <c r="A278" s="100" t="n"/>
      <c r="B278" s="34" t="n"/>
      <c r="C278" s="100" t="n"/>
      <c r="D278" s="34" t="n"/>
      <c r="E278" s="34" t="n"/>
      <c r="F278" s="34" t="n"/>
      <c r="G278" s="34" t="n"/>
      <c r="H278" s="34" t="n"/>
    </row>
    <row r="279" ht="21.6" customHeight="1" s="49">
      <c r="A279" s="100" t="n"/>
      <c r="B279" s="34" t="n"/>
      <c r="C279" s="100" t="n"/>
      <c r="D279" s="34" t="n"/>
      <c r="E279" s="34" t="n"/>
      <c r="F279" s="34" t="n"/>
      <c r="G279" s="34" t="n"/>
      <c r="H279" s="34" t="n"/>
    </row>
    <row r="280" ht="21.6" customHeight="1" s="49">
      <c r="A280" s="100" t="n"/>
      <c r="B280" s="34" t="n"/>
      <c r="C280" s="100" t="n"/>
      <c r="D280" s="34" t="n"/>
      <c r="E280" s="34" t="n"/>
      <c r="F280" s="34" t="n"/>
      <c r="G280" s="34" t="n"/>
      <c r="H280" s="34" t="n"/>
    </row>
    <row r="281" ht="21.6" customHeight="1" s="49">
      <c r="A281" s="100" t="n"/>
      <c r="B281" s="34" t="n"/>
      <c r="C281" s="100" t="n"/>
      <c r="D281" s="34" t="n"/>
      <c r="E281" s="34" t="n"/>
      <c r="F281" s="34" t="n"/>
      <c r="G281" s="34" t="n"/>
      <c r="H281" s="34" t="n"/>
    </row>
    <row r="282" ht="21.6" customHeight="1" s="49">
      <c r="A282" s="100" t="n"/>
      <c r="B282" s="34" t="n"/>
      <c r="C282" s="100" t="n"/>
      <c r="D282" s="34" t="n"/>
      <c r="E282" s="34" t="n"/>
      <c r="F282" s="34" t="n"/>
      <c r="G282" s="34" t="n"/>
      <c r="H282" s="34" t="n"/>
    </row>
    <row r="283" ht="21.6" customHeight="1" s="49">
      <c r="A283" s="100" t="n"/>
      <c r="B283" s="34" t="n"/>
      <c r="C283" s="100" t="n"/>
      <c r="D283" s="34" t="n"/>
      <c r="E283" s="34" t="n"/>
      <c r="F283" s="34" t="n"/>
      <c r="G283" s="34" t="n"/>
      <c r="H283" s="34" t="n"/>
    </row>
    <row r="284" ht="21.6" customHeight="1" s="49">
      <c r="A284" s="100" t="n"/>
      <c r="B284" s="34" t="n"/>
      <c r="C284" s="100" t="n"/>
      <c r="D284" s="34" t="n"/>
      <c r="E284" s="34" t="n"/>
      <c r="F284" s="34" t="n"/>
      <c r="G284" s="34" t="n"/>
      <c r="H284" s="34" t="n"/>
    </row>
    <row r="285" ht="21.6" customHeight="1" s="49">
      <c r="A285" s="100" t="n"/>
      <c r="B285" s="34" t="n"/>
      <c r="C285" s="100" t="n"/>
      <c r="D285" s="34" t="n"/>
      <c r="E285" s="34" t="n"/>
      <c r="F285" s="34" t="n"/>
      <c r="G285" s="34" t="n"/>
      <c r="H285" s="34" t="n"/>
    </row>
    <row r="286" ht="21.6" customHeight="1" s="49">
      <c r="A286" s="100" t="n"/>
      <c r="B286" s="34" t="n"/>
      <c r="C286" s="100" t="n"/>
      <c r="D286" s="34" t="n"/>
      <c r="E286" s="34" t="n"/>
      <c r="F286" s="34" t="n"/>
      <c r="G286" s="34" t="n"/>
      <c r="H286" s="34" t="n"/>
    </row>
    <row r="287" ht="21.6" customHeight="1" s="49">
      <c r="A287" s="100" t="n"/>
      <c r="B287" s="34" t="n"/>
      <c r="C287" s="100" t="n"/>
      <c r="D287" s="34" t="n"/>
      <c r="E287" s="34" t="n"/>
      <c r="F287" s="34" t="n"/>
      <c r="G287" s="34" t="n"/>
      <c r="H287" s="34" t="n"/>
    </row>
    <row r="288" ht="21.6" customHeight="1" s="49">
      <c r="A288" s="100" t="n"/>
      <c r="B288" s="34" t="n"/>
      <c r="C288" s="100" t="n"/>
      <c r="D288" s="34" t="n"/>
      <c r="E288" s="34" t="n"/>
      <c r="F288" s="34" t="n"/>
      <c r="G288" s="34" t="n"/>
      <c r="H288" s="34" t="n"/>
    </row>
    <row r="289" ht="21.6" customHeight="1" s="49">
      <c r="A289" s="100" t="n"/>
      <c r="B289" s="34" t="n"/>
      <c r="C289" s="100" t="n"/>
      <c r="D289" s="34" t="n"/>
      <c r="E289" s="34" t="n"/>
      <c r="F289" s="34" t="n"/>
      <c r="G289" s="34" t="n"/>
      <c r="H289" s="34" t="n"/>
    </row>
    <row r="290" ht="21.6" customHeight="1" s="49">
      <c r="A290" s="100" t="n"/>
      <c r="B290" s="34" t="n"/>
      <c r="C290" s="100" t="n"/>
      <c r="D290" s="34" t="n"/>
      <c r="E290" s="34" t="n"/>
      <c r="F290" s="34" t="n"/>
      <c r="G290" s="34" t="n"/>
      <c r="H290" s="34" t="n"/>
    </row>
    <row r="291" ht="21.6" customHeight="1" s="49">
      <c r="A291" s="100" t="n"/>
      <c r="B291" s="34" t="n"/>
      <c r="C291" s="100" t="n"/>
      <c r="D291" s="34" t="n"/>
      <c r="E291" s="34" t="n"/>
      <c r="F291" s="34" t="n"/>
      <c r="G291" s="34" t="n"/>
      <c r="H291" s="34" t="n"/>
    </row>
    <row r="292" ht="21.6" customHeight="1" s="49">
      <c r="A292" s="100" t="n"/>
      <c r="B292" s="34" t="n"/>
      <c r="C292" s="100" t="n"/>
      <c r="D292" s="34" t="n"/>
      <c r="E292" s="34" t="n"/>
      <c r="F292" s="34" t="n"/>
      <c r="G292" s="34" t="n"/>
      <c r="H292" s="34" t="n"/>
    </row>
    <row r="293" ht="21.6" customHeight="1" s="49">
      <c r="A293" s="100" t="n"/>
      <c r="B293" s="34" t="n"/>
      <c r="C293" s="100" t="n"/>
      <c r="D293" s="34" t="n"/>
      <c r="E293" s="34" t="n"/>
      <c r="F293" s="34" t="n"/>
      <c r="G293" s="34" t="n"/>
      <c r="H293" s="34" t="n"/>
    </row>
    <row r="294" ht="21.6" customHeight="1" s="49">
      <c r="A294" s="100" t="n"/>
      <c r="B294" s="34" t="n"/>
      <c r="C294" s="100" t="n"/>
      <c r="D294" s="34" t="n"/>
      <c r="E294" s="34" t="n"/>
      <c r="F294" s="34" t="n"/>
      <c r="G294" s="34" t="n"/>
      <c r="H294" s="34" t="n"/>
    </row>
    <row r="295" ht="21.6" customHeight="1" s="49">
      <c r="A295" s="100" t="n"/>
      <c r="B295" s="34" t="n"/>
      <c r="C295" s="100" t="n"/>
      <c r="D295" s="34" t="n"/>
      <c r="E295" s="34" t="n"/>
      <c r="F295" s="34" t="n"/>
      <c r="G295" s="34" t="n"/>
      <c r="H295" s="34" t="n"/>
    </row>
    <row r="296" ht="21.6" customHeight="1" s="49">
      <c r="A296" s="100" t="n"/>
      <c r="B296" s="34" t="n"/>
      <c r="C296" s="100" t="n"/>
      <c r="D296" s="34" t="n"/>
      <c r="E296" s="34" t="n"/>
      <c r="F296" s="34" t="n"/>
      <c r="G296" s="34" t="n"/>
      <c r="H296" s="34" t="n"/>
    </row>
    <row r="297" ht="21.6" customHeight="1" s="49">
      <c r="A297" s="100" t="n"/>
      <c r="B297" s="34" t="n"/>
      <c r="C297" s="100" t="n"/>
      <c r="D297" s="34" t="n"/>
      <c r="E297" s="34" t="n"/>
      <c r="F297" s="34" t="n"/>
      <c r="G297" s="34" t="n"/>
      <c r="H297" s="34" t="n"/>
    </row>
    <row r="298" ht="21.6" customHeight="1" s="49">
      <c r="A298" s="100" t="n"/>
      <c r="B298" s="34" t="n"/>
      <c r="C298" s="100" t="n"/>
      <c r="D298" s="34" t="n"/>
      <c r="E298" s="34" t="n"/>
      <c r="F298" s="34" t="n"/>
      <c r="G298" s="34" t="n"/>
      <c r="H298" s="34" t="n"/>
    </row>
    <row r="299" ht="21.6" customHeight="1" s="49">
      <c r="A299" s="100" t="n"/>
      <c r="B299" s="34" t="n"/>
      <c r="C299" s="100" t="n"/>
      <c r="D299" s="34" t="n"/>
      <c r="E299" s="34" t="n"/>
      <c r="F299" s="34" t="n"/>
      <c r="G299" s="34" t="n"/>
      <c r="H299" s="34" t="n"/>
    </row>
    <row r="300" ht="21.6" customHeight="1" s="49">
      <c r="A300" s="100" t="n"/>
      <c r="B300" s="34" t="n"/>
      <c r="C300" s="100" t="n"/>
      <c r="D300" s="34" t="n"/>
      <c r="E300" s="34" t="n"/>
      <c r="F300" s="34" t="n"/>
      <c r="G300" s="34" t="n"/>
      <c r="H300" s="34" t="n"/>
    </row>
    <row r="301" ht="21.6" customHeight="1" s="49">
      <c r="A301" s="100" t="n"/>
      <c r="B301" s="34" t="n"/>
      <c r="C301" s="100" t="n"/>
      <c r="D301" s="34" t="n"/>
      <c r="E301" s="34" t="n"/>
      <c r="F301" s="34" t="n"/>
      <c r="G301" s="34" t="n"/>
      <c r="H301" s="34" t="n"/>
    </row>
    <row r="302" ht="21.6" customHeight="1" s="49">
      <c r="A302" s="100" t="n"/>
      <c r="B302" s="34" t="n"/>
      <c r="C302" s="100" t="n"/>
      <c r="D302" s="34" t="n"/>
      <c r="E302" s="34" t="n"/>
      <c r="F302" s="34" t="n"/>
      <c r="G302" s="34" t="n"/>
      <c r="H302" s="34" t="n"/>
    </row>
    <row r="303" ht="21.6" customHeight="1" s="49">
      <c r="A303" s="100" t="n"/>
      <c r="B303" s="34" t="n"/>
      <c r="C303" s="100" t="n"/>
      <c r="D303" s="34" t="n"/>
      <c r="E303" s="34" t="n"/>
      <c r="F303" s="34" t="n"/>
      <c r="G303" s="34" t="n"/>
      <c r="H303" s="34" t="n"/>
    </row>
    <row r="304" ht="21.6" customHeight="1" s="49">
      <c r="A304" s="100" t="n"/>
      <c r="B304" s="34" t="n"/>
      <c r="C304" s="100" t="n"/>
      <c r="D304" s="34" t="n"/>
      <c r="E304" s="34" t="n"/>
      <c r="F304" s="34" t="n"/>
      <c r="G304" s="34" t="n"/>
      <c r="H304" s="34" t="n"/>
    </row>
    <row r="305" ht="21.6" customHeight="1" s="49">
      <c r="A305" s="100" t="n"/>
      <c r="B305" s="34" t="n"/>
      <c r="C305" s="100" t="n"/>
      <c r="D305" s="34" t="n"/>
      <c r="E305" s="34" t="n"/>
      <c r="F305" s="34" t="n"/>
      <c r="G305" s="34" t="n"/>
      <c r="H305" s="34" t="n"/>
    </row>
    <row r="306" ht="21.6" customHeight="1" s="49">
      <c r="A306" s="100" t="n"/>
      <c r="B306" s="34" t="n"/>
      <c r="C306" s="100" t="n"/>
      <c r="D306" s="34" t="n"/>
      <c r="E306" s="34" t="n"/>
      <c r="F306" s="34" t="n"/>
      <c r="G306" s="34" t="n"/>
      <c r="H306" s="34" t="n"/>
    </row>
    <row r="307" ht="21.6" customHeight="1" s="49">
      <c r="A307" s="100" t="n"/>
      <c r="B307" s="34" t="n"/>
      <c r="C307" s="100" t="n"/>
      <c r="D307" s="34" t="n"/>
      <c r="E307" s="34" t="n"/>
      <c r="F307" s="34" t="n"/>
      <c r="G307" s="34" t="n"/>
      <c r="H307" s="34" t="n"/>
    </row>
    <row r="308" ht="21.6" customHeight="1" s="49">
      <c r="A308" s="100" t="n"/>
      <c r="B308" s="34" t="n"/>
      <c r="C308" s="100" t="n"/>
      <c r="D308" s="34" t="n"/>
      <c r="E308" s="34" t="n"/>
      <c r="F308" s="34" t="n"/>
      <c r="G308" s="34" t="n"/>
      <c r="H308" s="34" t="n"/>
    </row>
    <row r="309" ht="21.6" customHeight="1" s="49">
      <c r="A309" s="100" t="n"/>
      <c r="B309" s="34" t="n"/>
      <c r="C309" s="100" t="n"/>
      <c r="D309" s="34" t="n"/>
      <c r="E309" s="34" t="n"/>
      <c r="F309" s="34" t="n"/>
      <c r="G309" s="34" t="n"/>
      <c r="H309" s="34" t="n"/>
    </row>
    <row r="310" ht="21.6" customHeight="1" s="49">
      <c r="A310" s="100" t="n"/>
      <c r="B310" s="34" t="n"/>
      <c r="C310" s="100" t="n"/>
      <c r="D310" s="34" t="n"/>
      <c r="E310" s="34" t="n"/>
      <c r="F310" s="34" t="n"/>
      <c r="G310" s="34" t="n"/>
      <c r="H310" s="34" t="n"/>
    </row>
    <row r="311" ht="21.6" customHeight="1" s="49">
      <c r="A311" s="100" t="n"/>
      <c r="B311" s="34" t="n"/>
      <c r="C311" s="100" t="n"/>
      <c r="D311" s="34" t="n"/>
      <c r="E311" s="34" t="n"/>
      <c r="F311" s="34" t="n"/>
      <c r="G311" s="34" t="n"/>
      <c r="H311" s="34" t="n"/>
    </row>
    <row r="312" ht="21.6" customHeight="1" s="49">
      <c r="A312" s="100" t="n"/>
      <c r="B312" s="34" t="n"/>
      <c r="C312" s="100" t="n"/>
      <c r="D312" s="34" t="n"/>
      <c r="E312" s="34" t="n"/>
      <c r="F312" s="34" t="n"/>
      <c r="G312" s="34" t="n"/>
      <c r="H312" s="34" t="n"/>
    </row>
    <row r="313" ht="21.6" customHeight="1" s="49">
      <c r="A313" s="100" t="n"/>
      <c r="B313" s="34" t="n"/>
      <c r="C313" s="100" t="n"/>
      <c r="D313" s="34" t="n"/>
      <c r="E313" s="34" t="n"/>
      <c r="F313" s="34" t="n"/>
      <c r="G313" s="34" t="n"/>
      <c r="H313" s="34" t="n"/>
    </row>
    <row r="314" ht="21.6" customHeight="1" s="49">
      <c r="A314" s="100" t="n"/>
      <c r="B314" s="34" t="n"/>
      <c r="C314" s="100" t="n"/>
      <c r="D314" s="34" t="n"/>
      <c r="E314" s="34" t="n"/>
      <c r="F314" s="34" t="n"/>
      <c r="G314" s="34" t="n"/>
      <c r="H314" s="34" t="n"/>
    </row>
    <row r="315" ht="21.6" customHeight="1" s="49">
      <c r="A315" s="100" t="n"/>
      <c r="B315" s="34" t="n"/>
      <c r="C315" s="100" t="n"/>
      <c r="D315" s="34" t="n"/>
      <c r="E315" s="34" t="n"/>
      <c r="F315" s="34" t="n"/>
      <c r="G315" s="34" t="n"/>
      <c r="H315" s="34" t="n"/>
    </row>
    <row r="316" ht="21.6" customHeight="1" s="49">
      <c r="A316" s="100" t="n"/>
      <c r="B316" s="34" t="n"/>
      <c r="C316" s="100" t="n"/>
      <c r="D316" s="34" t="n"/>
      <c r="E316" s="34" t="n"/>
      <c r="F316" s="34" t="n"/>
      <c r="G316" s="34" t="n"/>
      <c r="H316" s="34" t="n"/>
    </row>
    <row r="317" ht="21.6" customHeight="1" s="49">
      <c r="A317" s="100" t="n"/>
      <c r="B317" s="34" t="n"/>
      <c r="C317" s="100" t="n"/>
      <c r="D317" s="34" t="n"/>
      <c r="E317" s="34" t="n"/>
      <c r="F317" s="34" t="n"/>
      <c r="G317" s="34" t="n"/>
      <c r="H317" s="34" t="n"/>
    </row>
    <row r="318" ht="21.6" customHeight="1" s="49">
      <c r="A318" s="100" t="n"/>
      <c r="B318" s="34" t="n"/>
      <c r="C318" s="100" t="n"/>
      <c r="D318" s="34" t="n"/>
      <c r="E318" s="34" t="n"/>
      <c r="F318" s="34" t="n"/>
      <c r="G318" s="34" t="n"/>
      <c r="H318" s="34" t="n"/>
    </row>
    <row r="319" ht="21.6" customHeight="1" s="49">
      <c r="A319" s="100" t="n"/>
      <c r="B319" s="34" t="n"/>
      <c r="C319" s="100" t="n"/>
      <c r="D319" s="34" t="n"/>
      <c r="E319" s="34" t="n"/>
      <c r="F319" s="34" t="n"/>
      <c r="G319" s="34" t="n"/>
      <c r="H319" s="34" t="n"/>
    </row>
    <row r="320" ht="21.6" customHeight="1" s="49">
      <c r="A320" s="100" t="n"/>
      <c r="B320" s="34" t="n"/>
      <c r="C320" s="100" t="n"/>
      <c r="D320" s="34" t="n"/>
      <c r="E320" s="34" t="n"/>
      <c r="F320" s="34" t="n"/>
      <c r="G320" s="34" t="n"/>
      <c r="H320" s="34" t="n"/>
    </row>
    <row r="321" ht="21.6" customHeight="1" s="49">
      <c r="A321" s="100" t="n"/>
      <c r="B321" s="34" t="n"/>
      <c r="C321" s="100" t="n"/>
      <c r="D321" s="34" t="n"/>
      <c r="E321" s="34" t="n"/>
      <c r="F321" s="34" t="n"/>
      <c r="G321" s="34" t="n"/>
      <c r="H321" s="34" t="n"/>
    </row>
    <row r="322" ht="21.6" customHeight="1" s="49">
      <c r="A322" s="100" t="n"/>
      <c r="B322" s="34" t="n"/>
      <c r="C322" s="100" t="n"/>
      <c r="D322" s="34" t="n"/>
      <c r="E322" s="34" t="n"/>
      <c r="F322" s="34" t="n"/>
      <c r="G322" s="34" t="n"/>
      <c r="H322" s="34" t="n"/>
    </row>
    <row r="323" ht="21.6" customHeight="1" s="49">
      <c r="A323" s="100" t="n"/>
      <c r="B323" s="34" t="n"/>
      <c r="C323" s="100" t="n"/>
      <c r="D323" s="34" t="n"/>
      <c r="E323" s="34" t="n"/>
      <c r="F323" s="34" t="n"/>
      <c r="G323" s="34" t="n"/>
      <c r="H323" s="34" t="n"/>
    </row>
    <row r="324" ht="21.6" customHeight="1" s="49">
      <c r="A324" s="100" t="n"/>
      <c r="B324" s="34" t="n"/>
      <c r="C324" s="100" t="n"/>
      <c r="D324" s="34" t="n"/>
      <c r="E324" s="34" t="n"/>
      <c r="F324" s="34" t="n"/>
      <c r="G324" s="34" t="n"/>
      <c r="H324" s="34" t="n"/>
    </row>
    <row r="325" ht="21.6" customHeight="1" s="49">
      <c r="A325" s="100" t="n"/>
      <c r="B325" s="34" t="n"/>
      <c r="C325" s="100" t="n"/>
      <c r="D325" s="34" t="n"/>
      <c r="E325" s="34" t="n"/>
      <c r="F325" s="34" t="n"/>
      <c r="G325" s="34" t="n"/>
      <c r="H325" s="34" t="n"/>
    </row>
    <row r="326" ht="21.6" customHeight="1" s="49">
      <c r="A326" s="100" t="n"/>
      <c r="B326" s="34" t="n"/>
      <c r="C326" s="100" t="n"/>
      <c r="D326" s="34" t="n"/>
      <c r="E326" s="34" t="n"/>
      <c r="F326" s="34" t="n"/>
      <c r="G326" s="34" t="n"/>
      <c r="H326" s="34" t="n"/>
    </row>
    <row r="327" ht="21.6" customHeight="1" s="49">
      <c r="A327" s="100" t="n"/>
      <c r="B327" s="34" t="n"/>
      <c r="C327" s="100" t="n"/>
      <c r="D327" s="34" t="n"/>
      <c r="E327" s="34" t="n"/>
      <c r="F327" s="34" t="n"/>
      <c r="G327" s="34" t="n"/>
      <c r="H327" s="34" t="n"/>
    </row>
    <row r="328" ht="21.6" customHeight="1" s="49">
      <c r="A328" s="100" t="n"/>
      <c r="B328" s="34" t="n"/>
      <c r="C328" s="100" t="n"/>
      <c r="D328" s="34" t="n"/>
      <c r="E328" s="34" t="n"/>
      <c r="F328" s="34" t="n"/>
      <c r="G328" s="34" t="n"/>
      <c r="H328" s="34" t="n"/>
    </row>
    <row r="329" ht="21.6" customHeight="1" s="49">
      <c r="A329" s="100" t="n"/>
      <c r="B329" s="34" t="n"/>
      <c r="C329" s="100" t="n"/>
      <c r="D329" s="34" t="n"/>
      <c r="E329" s="34" t="n"/>
      <c r="F329" s="34" t="n"/>
      <c r="G329" s="34" t="n"/>
      <c r="H329" s="34" t="n"/>
    </row>
    <row r="330" ht="21.6" customHeight="1" s="49">
      <c r="A330" s="100" t="n"/>
      <c r="B330" s="34" t="n"/>
      <c r="C330" s="100" t="n"/>
      <c r="D330" s="34" t="n"/>
      <c r="E330" s="34" t="n"/>
      <c r="F330" s="34" t="n"/>
      <c r="G330" s="34" t="n"/>
      <c r="H330" s="34" t="n"/>
    </row>
    <row r="331" ht="21.6" customHeight="1" s="49">
      <c r="A331" s="100" t="n"/>
      <c r="B331" s="34" t="n"/>
      <c r="C331" s="100" t="n"/>
      <c r="D331" s="34" t="n"/>
      <c r="E331" s="34" t="n"/>
      <c r="F331" s="34" t="n"/>
      <c r="G331" s="34" t="n"/>
      <c r="H331" s="34" t="n"/>
    </row>
    <row r="332" ht="21.6" customHeight="1" s="49">
      <c r="A332" s="100" t="n"/>
      <c r="B332" s="34" t="n"/>
      <c r="C332" s="100" t="n"/>
      <c r="D332" s="34" t="n"/>
      <c r="E332" s="34" t="n"/>
      <c r="F332" s="34" t="n"/>
      <c r="G332" s="34" t="n"/>
      <c r="H332" s="34" t="n"/>
    </row>
    <row r="333" ht="21.6" customHeight="1" s="49">
      <c r="A333" s="100" t="n"/>
      <c r="B333" s="34" t="n"/>
      <c r="C333" s="100" t="n"/>
      <c r="D333" s="34" t="n"/>
      <c r="E333" s="34" t="n"/>
      <c r="F333" s="34" t="n"/>
      <c r="G333" s="34" t="n"/>
      <c r="H333" s="34" t="n"/>
    </row>
    <row r="334" ht="21.6" customHeight="1" s="49">
      <c r="A334" s="100" t="n"/>
      <c r="B334" s="34" t="n"/>
      <c r="C334" s="100" t="n"/>
      <c r="D334" s="34" t="n"/>
      <c r="E334" s="34" t="n"/>
      <c r="F334" s="34" t="n"/>
      <c r="G334" s="34" t="n"/>
      <c r="H334" s="34" t="n"/>
    </row>
    <row r="335" ht="21.6" customHeight="1" s="49">
      <c r="A335" s="100" t="n"/>
      <c r="B335" s="34" t="n"/>
      <c r="C335" s="100" t="n"/>
      <c r="D335" s="34" t="n"/>
      <c r="E335" s="34" t="n"/>
      <c r="F335" s="34" t="n"/>
      <c r="G335" s="34" t="n"/>
      <c r="H335" s="34" t="n"/>
    </row>
    <row r="336" ht="21.6" customHeight="1" s="49">
      <c r="A336" s="100" t="n"/>
      <c r="B336" s="34" t="n"/>
      <c r="C336" s="100" t="n"/>
      <c r="D336" s="34" t="n"/>
      <c r="E336" s="34" t="n"/>
      <c r="F336" s="34" t="n"/>
      <c r="G336" s="34" t="n"/>
      <c r="H336" s="34" t="n"/>
    </row>
    <row r="337" ht="21.6" customHeight="1" s="49">
      <c r="A337" s="100" t="n"/>
      <c r="B337" s="34" t="n"/>
      <c r="C337" s="100" t="n"/>
      <c r="D337" s="34" t="n"/>
      <c r="E337" s="34" t="n"/>
      <c r="F337" s="34" t="n"/>
      <c r="G337" s="34" t="n"/>
      <c r="H337" s="34" t="n"/>
    </row>
    <row r="338" ht="21.6" customHeight="1" s="49">
      <c r="A338" s="100" t="n"/>
      <c r="B338" s="34" t="n"/>
      <c r="C338" s="100" t="n"/>
      <c r="D338" s="34" t="n"/>
      <c r="E338" s="34" t="n"/>
      <c r="F338" s="34" t="n"/>
      <c r="G338" s="34" t="n"/>
      <c r="H338" s="34" t="n"/>
    </row>
    <row r="339" ht="21.6" customHeight="1" s="49">
      <c r="A339" s="100" t="n"/>
      <c r="B339" s="34" t="n"/>
      <c r="C339" s="100" t="n"/>
      <c r="D339" s="34" t="n"/>
      <c r="E339" s="34" t="n"/>
      <c r="F339" s="34" t="n"/>
      <c r="G339" s="34" t="n"/>
      <c r="H339" s="34" t="n"/>
    </row>
    <row r="340" ht="21.6" customHeight="1" s="49">
      <c r="A340" s="100" t="n"/>
      <c r="B340" s="34" t="n"/>
      <c r="C340" s="100" t="n"/>
      <c r="D340" s="34" t="n"/>
      <c r="E340" s="34" t="n"/>
      <c r="F340" s="34" t="n"/>
      <c r="G340" s="34" t="n"/>
      <c r="H340" s="34" t="n"/>
    </row>
    <row r="341" ht="21.6" customHeight="1" s="49">
      <c r="A341" s="100" t="n"/>
      <c r="B341" s="34" t="n"/>
      <c r="C341" s="100" t="n"/>
      <c r="D341" s="34" t="n"/>
      <c r="E341" s="34" t="n"/>
      <c r="F341" s="34" t="n"/>
      <c r="G341" s="34" t="n"/>
      <c r="H341" s="34" t="n"/>
    </row>
    <row r="342" ht="21.6" customHeight="1" s="49">
      <c r="A342" s="100" t="n"/>
      <c r="B342" s="34" t="n"/>
      <c r="C342" s="100" t="n"/>
      <c r="D342" s="34" t="n"/>
      <c r="E342" s="34" t="n"/>
      <c r="F342" s="34" t="n"/>
      <c r="G342" s="34" t="n"/>
      <c r="H342" s="34" t="n"/>
    </row>
    <row r="343" ht="21.6" customHeight="1" s="49">
      <c r="A343" s="100" t="n"/>
      <c r="B343" s="34" t="n"/>
      <c r="C343" s="100" t="n"/>
      <c r="D343" s="34" t="n"/>
      <c r="E343" s="34" t="n"/>
      <c r="F343" s="34" t="n"/>
      <c r="G343" s="34" t="n"/>
      <c r="H343" s="34" t="n"/>
    </row>
    <row r="344" ht="21.6" customHeight="1" s="49">
      <c r="A344" s="100" t="n"/>
      <c r="B344" s="34" t="n"/>
      <c r="C344" s="100" t="n"/>
      <c r="D344" s="34" t="n"/>
      <c r="E344" s="34" t="n"/>
      <c r="F344" s="34" t="n"/>
      <c r="G344" s="34" t="n"/>
      <c r="H344" s="34" t="n"/>
    </row>
    <row r="345" ht="21.6" customHeight="1" s="49">
      <c r="A345" s="100" t="n"/>
      <c r="B345" s="34" t="n"/>
      <c r="C345" s="100" t="n"/>
      <c r="D345" s="34" t="n"/>
      <c r="E345" s="34" t="n"/>
      <c r="F345" s="34" t="n"/>
      <c r="G345" s="34" t="n"/>
      <c r="H345" s="34" t="n"/>
    </row>
    <row r="346" ht="21.6" customHeight="1" s="49">
      <c r="A346" s="100" t="n"/>
      <c r="B346" s="34" t="n"/>
      <c r="C346" s="100" t="n"/>
      <c r="D346" s="34" t="n"/>
      <c r="E346" s="34" t="n"/>
      <c r="F346" s="34" t="n"/>
      <c r="G346" s="34" t="n"/>
      <c r="H346" s="34" t="n"/>
    </row>
    <row r="347" ht="21.6" customHeight="1" s="49">
      <c r="A347" s="100" t="n"/>
      <c r="B347" s="34" t="n"/>
      <c r="C347" s="100" t="n"/>
      <c r="D347" s="34" t="n"/>
      <c r="E347" s="34" t="n"/>
      <c r="F347" s="34" t="n"/>
      <c r="G347" s="34" t="n"/>
      <c r="H347" s="34" t="n"/>
    </row>
    <row r="348" ht="21.6" customHeight="1" s="49">
      <c r="A348" s="100" t="n"/>
      <c r="B348" s="34" t="n"/>
      <c r="C348" s="100" t="n"/>
      <c r="D348" s="34" t="n"/>
      <c r="E348" s="34" t="n"/>
      <c r="F348" s="34" t="n"/>
      <c r="G348" s="34" t="n"/>
      <c r="H348" s="34" t="n"/>
    </row>
    <row r="349" ht="21.6" customHeight="1" s="49">
      <c r="A349" s="100" t="n"/>
      <c r="B349" s="34" t="n"/>
      <c r="C349" s="100" t="n"/>
      <c r="D349" s="34" t="n"/>
      <c r="E349" s="34" t="n"/>
      <c r="F349" s="34" t="n"/>
      <c r="G349" s="34" t="n"/>
      <c r="H349" s="34" t="n"/>
    </row>
    <row r="350" ht="21.6" customHeight="1" s="49">
      <c r="A350" s="100" t="n"/>
      <c r="B350" s="34" t="n"/>
      <c r="C350" s="100" t="n"/>
      <c r="D350" s="34" t="n"/>
      <c r="E350" s="34" t="n"/>
      <c r="F350" s="34" t="n"/>
      <c r="G350" s="34" t="n"/>
      <c r="H350" s="34" t="n"/>
    </row>
    <row r="351" ht="21.6" customHeight="1" s="49">
      <c r="A351" s="100" t="n"/>
      <c r="B351" s="34" t="n"/>
      <c r="C351" s="100" t="n"/>
      <c r="D351" s="34" t="n"/>
      <c r="E351" s="34" t="n"/>
      <c r="F351" s="34" t="n"/>
      <c r="G351" s="34" t="n"/>
      <c r="H351" s="34" t="n"/>
    </row>
    <row r="352" ht="21.6" customHeight="1" s="49">
      <c r="A352" s="100" t="n"/>
      <c r="B352" s="34" t="n"/>
      <c r="C352" s="100" t="n"/>
      <c r="D352" s="34" t="n"/>
      <c r="E352" s="34" t="n"/>
      <c r="F352" s="34" t="n"/>
      <c r="G352" s="34" t="n"/>
      <c r="H352" s="34" t="n"/>
    </row>
    <row r="353" ht="21.6" customHeight="1" s="49">
      <c r="A353" s="100" t="n"/>
      <c r="B353" s="34" t="n"/>
      <c r="C353" s="100" t="n"/>
      <c r="D353" s="34" t="n"/>
      <c r="E353" s="34" t="n"/>
      <c r="F353" s="34" t="n"/>
      <c r="G353" s="34" t="n"/>
      <c r="H353" s="34" t="n"/>
    </row>
    <row r="354" ht="21.6" customHeight="1" s="49">
      <c r="A354" s="100" t="n"/>
      <c r="B354" s="34" t="n"/>
      <c r="C354" s="100" t="n"/>
      <c r="D354" s="34" t="n"/>
      <c r="E354" s="34" t="n"/>
      <c r="F354" s="34" t="n"/>
      <c r="G354" s="34" t="n"/>
      <c r="H354" s="34" t="n"/>
    </row>
    <row r="355" ht="21.6" customHeight="1" s="49">
      <c r="A355" s="100" t="n"/>
      <c r="B355" s="34" t="n"/>
      <c r="C355" s="100" t="n"/>
      <c r="D355" s="34" t="n"/>
      <c r="E355" s="34" t="n"/>
      <c r="F355" s="34" t="n"/>
      <c r="G355" s="34" t="n"/>
      <c r="H355" s="34" t="n"/>
    </row>
    <row r="356" ht="21.6" customHeight="1" s="49">
      <c r="A356" s="100" t="n"/>
      <c r="B356" s="34" t="n"/>
      <c r="C356" s="100" t="n"/>
      <c r="D356" s="34" t="n"/>
      <c r="E356" s="34" t="n"/>
      <c r="F356" s="34" t="n"/>
      <c r="G356" s="34" t="n"/>
      <c r="H356" s="34" t="n"/>
    </row>
    <row r="357" ht="21.6" customHeight="1" s="49">
      <c r="A357" s="100" t="n"/>
      <c r="B357" s="34" t="n"/>
      <c r="C357" s="100" t="n"/>
      <c r="D357" s="34" t="n"/>
      <c r="E357" s="34" t="n"/>
      <c r="F357" s="34" t="n"/>
      <c r="G357" s="34" t="n"/>
      <c r="H357" s="34" t="n"/>
    </row>
    <row r="358" ht="21.6" customHeight="1" s="49">
      <c r="A358" s="100" t="n"/>
      <c r="B358" s="34" t="n"/>
      <c r="C358" s="100" t="n"/>
      <c r="D358" s="34" t="n"/>
      <c r="E358" s="34" t="n"/>
      <c r="F358" s="34" t="n"/>
      <c r="G358" s="34" t="n"/>
      <c r="H358" s="34" t="n"/>
    </row>
    <row r="359" ht="21.6" customHeight="1" s="49">
      <c r="A359" s="100" t="n"/>
      <c r="B359" s="34" t="n"/>
      <c r="C359" s="100" t="n"/>
      <c r="D359" s="34" t="n"/>
      <c r="E359" s="34" t="n"/>
      <c r="F359" s="34" t="n"/>
      <c r="G359" s="34" t="n"/>
      <c r="H359" s="34" t="n"/>
    </row>
    <row r="360" ht="21.6" customHeight="1" s="49">
      <c r="A360" s="100" t="n"/>
      <c r="B360" s="34" t="n"/>
      <c r="C360" s="100" t="n"/>
      <c r="D360" s="34" t="n"/>
      <c r="E360" s="34" t="n"/>
      <c r="F360" s="34" t="n"/>
      <c r="G360" s="34" t="n"/>
      <c r="H360" s="34" t="n"/>
    </row>
    <row r="361" ht="21.6" customHeight="1" s="49">
      <c r="A361" s="100" t="n"/>
      <c r="B361" s="34" t="n"/>
      <c r="C361" s="100" t="n"/>
      <c r="D361" s="34" t="n"/>
      <c r="E361" s="34" t="n"/>
      <c r="F361" s="34" t="n"/>
      <c r="G361" s="34" t="n"/>
      <c r="H361" s="34" t="n"/>
    </row>
    <row r="362" ht="21.6" customHeight="1" s="49">
      <c r="A362" s="100" t="n"/>
      <c r="B362" s="34" t="n"/>
      <c r="C362" s="100" t="n"/>
      <c r="D362" s="34" t="n"/>
      <c r="E362" s="34" t="n"/>
      <c r="F362" s="34" t="n"/>
      <c r="G362" s="34" t="n"/>
      <c r="H362" s="34" t="n"/>
    </row>
    <row r="363" ht="21.6" customHeight="1" s="49">
      <c r="A363" s="100" t="n"/>
      <c r="B363" s="34" t="n"/>
      <c r="C363" s="100" t="n"/>
      <c r="D363" s="34" t="n"/>
      <c r="E363" s="34" t="n"/>
      <c r="F363" s="34" t="n"/>
      <c r="G363" s="34" t="n"/>
      <c r="H363" s="34" t="n"/>
    </row>
    <row r="364" ht="21.6" customHeight="1" s="49">
      <c r="A364" s="100" t="n"/>
      <c r="B364" s="34" t="n"/>
      <c r="C364" s="100" t="n"/>
      <c r="D364" s="34" t="n"/>
      <c r="E364" s="34" t="n"/>
      <c r="F364" s="34" t="n"/>
      <c r="G364" s="34" t="n"/>
      <c r="H364" s="34" t="n"/>
    </row>
    <row r="365" ht="21.6" customHeight="1" s="49">
      <c r="A365" s="100" t="n"/>
      <c r="B365" s="34" t="n"/>
      <c r="C365" s="100" t="n"/>
      <c r="D365" s="34" t="n"/>
      <c r="E365" s="34" t="n"/>
      <c r="F365" s="34" t="n"/>
      <c r="G365" s="34" t="n"/>
      <c r="H365" s="34" t="n"/>
    </row>
    <row r="366" ht="21.6" customHeight="1" s="49">
      <c r="A366" s="100" t="n"/>
      <c r="B366" s="34" t="n"/>
      <c r="C366" s="100" t="n"/>
      <c r="D366" s="34" t="n"/>
      <c r="E366" s="34" t="n"/>
      <c r="F366" s="34" t="n"/>
      <c r="G366" s="34" t="n"/>
      <c r="H366" s="34" t="n"/>
    </row>
    <row r="367" ht="21.6" customHeight="1" s="49">
      <c r="A367" s="100" t="n"/>
      <c r="B367" s="34" t="n"/>
      <c r="C367" s="100" t="n"/>
      <c r="D367" s="34" t="n"/>
      <c r="E367" s="34" t="n"/>
      <c r="F367" s="34" t="n"/>
      <c r="G367" s="34" t="n"/>
      <c r="H367" s="34" t="n"/>
    </row>
    <row r="368" ht="21.6" customHeight="1" s="49">
      <c r="A368" s="100" t="n"/>
      <c r="B368" s="34" t="n"/>
      <c r="C368" s="100" t="n"/>
      <c r="D368" s="34" t="n"/>
      <c r="E368" s="34" t="n"/>
      <c r="F368" s="34" t="n"/>
      <c r="G368" s="34" t="n"/>
      <c r="H368" s="34" t="n"/>
    </row>
    <row r="369" ht="21.6" customHeight="1" s="49">
      <c r="A369" s="100" t="n"/>
      <c r="B369" s="34" t="n"/>
      <c r="C369" s="100" t="n"/>
      <c r="D369" s="34" t="n"/>
      <c r="E369" s="34" t="n"/>
      <c r="F369" s="34" t="n"/>
      <c r="G369" s="34" t="n"/>
      <c r="H369" s="34" t="n"/>
    </row>
    <row r="370" ht="21.6" customHeight="1" s="49">
      <c r="A370" s="100" t="n"/>
      <c r="B370" s="34" t="n"/>
      <c r="C370" s="100" t="n"/>
      <c r="D370" s="34" t="n"/>
      <c r="E370" s="34" t="n"/>
      <c r="F370" s="34" t="n"/>
      <c r="G370" s="34" t="n"/>
      <c r="H370" s="34" t="n"/>
    </row>
    <row r="371" ht="21.6" customHeight="1" s="49">
      <c r="A371" s="100" t="n"/>
      <c r="B371" s="34" t="n"/>
      <c r="C371" s="100" t="n"/>
      <c r="D371" s="34" t="n"/>
      <c r="E371" s="34" t="n"/>
      <c r="F371" s="34" t="n"/>
      <c r="G371" s="34" t="n"/>
      <c r="H371" s="34" t="n"/>
    </row>
    <row r="372" ht="21.6" customHeight="1" s="49">
      <c r="A372" s="100" t="n"/>
      <c r="B372" s="34" t="n"/>
      <c r="C372" s="100" t="n"/>
      <c r="D372" s="34" t="n"/>
      <c r="E372" s="34" t="n"/>
      <c r="F372" s="34" t="n"/>
      <c r="G372" s="34" t="n"/>
      <c r="H372" s="34" t="n"/>
    </row>
    <row r="373" ht="21.6" customHeight="1" s="49">
      <c r="A373" s="100" t="n"/>
      <c r="B373" s="34" t="n"/>
      <c r="C373" s="100" t="n"/>
      <c r="D373" s="34" t="n"/>
      <c r="E373" s="34" t="n"/>
      <c r="F373" s="34" t="n"/>
      <c r="G373" s="34" t="n"/>
      <c r="H373" s="34" t="n"/>
    </row>
    <row r="374" ht="21.6" customHeight="1" s="49">
      <c r="A374" s="100" t="n"/>
      <c r="B374" s="34" t="n"/>
      <c r="C374" s="100" t="n"/>
      <c r="D374" s="34" t="n"/>
      <c r="E374" s="34" t="n"/>
      <c r="F374" s="34" t="n"/>
      <c r="G374" s="34" t="n"/>
      <c r="H374" s="34" t="n"/>
    </row>
    <row r="375" ht="21.6" customHeight="1" s="49">
      <c r="A375" s="100" t="n"/>
      <c r="B375" s="34" t="n"/>
      <c r="C375" s="100" t="n"/>
      <c r="D375" s="34" t="n"/>
      <c r="E375" s="34" t="n"/>
      <c r="F375" s="34" t="n"/>
      <c r="G375" s="34" t="n"/>
      <c r="H375" s="34" t="n"/>
    </row>
    <row r="376" ht="21.6" customHeight="1" s="49">
      <c r="A376" s="100" t="n"/>
      <c r="B376" s="34" t="n"/>
      <c r="C376" s="100" t="n"/>
      <c r="D376" s="34" t="n"/>
      <c r="E376" s="34" t="n"/>
      <c r="F376" s="34" t="n"/>
      <c r="G376" s="34" t="n"/>
      <c r="H376" s="34" t="n"/>
    </row>
    <row r="377" ht="21.6" customHeight="1" s="49">
      <c r="A377" s="100" t="n"/>
      <c r="B377" s="34" t="n"/>
      <c r="C377" s="100" t="n"/>
      <c r="D377" s="34" t="n"/>
      <c r="E377" s="34" t="n"/>
      <c r="F377" s="34" t="n"/>
      <c r="G377" s="34" t="n"/>
      <c r="H377" s="34" t="n"/>
    </row>
    <row r="378" ht="21.6" customHeight="1" s="49">
      <c r="A378" s="100" t="n"/>
      <c r="B378" s="34" t="n"/>
      <c r="C378" s="100" t="n"/>
      <c r="D378" s="34" t="n"/>
      <c r="E378" s="34" t="n"/>
      <c r="F378" s="34" t="n"/>
      <c r="G378" s="34" t="n"/>
      <c r="H378" s="34" t="n"/>
    </row>
    <row r="379" ht="21.6" customHeight="1" s="49">
      <c r="A379" s="100" t="n"/>
      <c r="B379" s="34" t="n"/>
      <c r="C379" s="100" t="n"/>
      <c r="D379" s="34" t="n"/>
      <c r="E379" s="34" t="n"/>
      <c r="F379" s="34" t="n"/>
      <c r="G379" s="34" t="n"/>
      <c r="H379" s="34" t="n"/>
    </row>
    <row r="380" ht="21.6" customHeight="1" s="49">
      <c r="A380" s="100" t="n"/>
      <c r="B380" s="34" t="n"/>
      <c r="C380" s="100" t="n"/>
      <c r="D380" s="34" t="n"/>
      <c r="E380" s="34" t="n"/>
      <c r="F380" s="34" t="n"/>
      <c r="G380" s="34" t="n"/>
      <c r="H380" s="34" t="n"/>
    </row>
    <row r="381" ht="21.6" customHeight="1" s="49">
      <c r="A381" s="100" t="n"/>
      <c r="B381" s="34" t="n"/>
      <c r="C381" s="100" t="n"/>
      <c r="D381" s="34" t="n"/>
      <c r="E381" s="34" t="n"/>
      <c r="F381" s="34" t="n"/>
      <c r="G381" s="34" t="n"/>
      <c r="H381" s="34" t="n"/>
    </row>
    <row r="382" ht="21.6" customHeight="1" s="49">
      <c r="A382" s="100" t="n"/>
      <c r="B382" s="34" t="n"/>
      <c r="C382" s="100" t="n"/>
      <c r="D382" s="34" t="n"/>
      <c r="E382" s="34" t="n"/>
      <c r="F382" s="34" t="n"/>
      <c r="G382" s="34" t="n"/>
      <c r="H382" s="34" t="n"/>
    </row>
    <row r="383" ht="21.6" customHeight="1" s="49">
      <c r="A383" s="100" t="n"/>
      <c r="B383" s="34" t="n"/>
      <c r="C383" s="100" t="n"/>
      <c r="D383" s="34" t="n"/>
      <c r="E383" s="34" t="n"/>
      <c r="F383" s="34" t="n"/>
      <c r="G383" s="34" t="n"/>
      <c r="H383" s="34" t="n"/>
    </row>
    <row r="384" ht="21.6" customHeight="1" s="49">
      <c r="A384" s="100" t="n"/>
      <c r="B384" s="34" t="n"/>
      <c r="C384" s="100" t="n"/>
      <c r="D384" s="34" t="n"/>
      <c r="E384" s="34" t="n"/>
      <c r="F384" s="34" t="n"/>
      <c r="G384" s="34" t="n"/>
      <c r="H384" s="34" t="n"/>
    </row>
    <row r="385" ht="21.6" customHeight="1" s="49">
      <c r="A385" s="100" t="n"/>
      <c r="B385" s="34" t="n"/>
      <c r="C385" s="100" t="n"/>
      <c r="D385" s="34" t="n"/>
      <c r="E385" s="34" t="n"/>
      <c r="F385" s="34" t="n"/>
      <c r="G385" s="34" t="n"/>
      <c r="H385" s="34" t="n"/>
    </row>
    <row r="386" ht="21.6" customHeight="1" s="49">
      <c r="A386" s="100" t="n"/>
      <c r="B386" s="34" t="n"/>
      <c r="C386" s="100" t="n"/>
      <c r="D386" s="34" t="n"/>
      <c r="E386" s="34" t="n"/>
      <c r="F386" s="34" t="n"/>
      <c r="G386" s="34" t="n"/>
      <c r="H386" s="34" t="n"/>
    </row>
    <row r="387" ht="21.6" customHeight="1" s="49">
      <c r="A387" s="100" t="n"/>
      <c r="B387" s="34" t="n"/>
      <c r="C387" s="100" t="n"/>
      <c r="D387" s="34" t="n"/>
      <c r="E387" s="34" t="n"/>
      <c r="F387" s="34" t="n"/>
      <c r="G387" s="34" t="n"/>
      <c r="H387" s="34" t="n"/>
    </row>
    <row r="388" ht="21.6" customHeight="1" s="49">
      <c r="A388" s="100" t="n"/>
      <c r="B388" s="34" t="n"/>
      <c r="C388" s="100" t="n"/>
      <c r="D388" s="34" t="n"/>
      <c r="E388" s="34" t="n"/>
      <c r="F388" s="34" t="n"/>
      <c r="G388" s="34" t="n"/>
      <c r="H388" s="34" t="n"/>
    </row>
    <row r="389" ht="21.6" customHeight="1" s="49">
      <c r="A389" s="100" t="n"/>
      <c r="B389" s="34" t="n"/>
      <c r="C389" s="100" t="n"/>
      <c r="D389" s="34" t="n"/>
      <c r="E389" s="34" t="n"/>
      <c r="F389" s="34" t="n"/>
      <c r="G389" s="34" t="n"/>
      <c r="H389" s="34" t="n"/>
    </row>
    <row r="390" ht="21.6" customHeight="1" s="49">
      <c r="A390" s="100" t="n"/>
      <c r="B390" s="34" t="n"/>
      <c r="C390" s="100" t="n"/>
      <c r="D390" s="34" t="n"/>
      <c r="E390" s="34" t="n"/>
      <c r="F390" s="34" t="n"/>
      <c r="G390" s="34" t="n"/>
      <c r="H390" s="34" t="n"/>
    </row>
    <row r="391" ht="21.6" customHeight="1" s="49">
      <c r="A391" s="100" t="n"/>
      <c r="B391" s="34" t="n"/>
      <c r="C391" s="100" t="n"/>
      <c r="D391" s="34" t="n"/>
      <c r="E391" s="34" t="n"/>
      <c r="F391" s="34" t="n"/>
      <c r="G391" s="34" t="n"/>
      <c r="H391" s="34" t="n"/>
    </row>
    <row r="392" ht="21.6" customHeight="1" s="49">
      <c r="A392" s="100" t="n"/>
      <c r="B392" s="34" t="n"/>
      <c r="C392" s="100" t="n"/>
      <c r="D392" s="34" t="n"/>
      <c r="E392" s="34" t="n"/>
      <c r="F392" s="34" t="n"/>
      <c r="G392" s="34" t="n"/>
      <c r="H392" s="34" t="n"/>
    </row>
    <row r="393" ht="21.6" customHeight="1" s="49">
      <c r="A393" s="100" t="n"/>
      <c r="B393" s="34" t="n"/>
      <c r="C393" s="100" t="n"/>
      <c r="D393" s="34" t="n"/>
      <c r="E393" s="34" t="n"/>
      <c r="F393" s="34" t="n"/>
      <c r="G393" s="34" t="n"/>
      <c r="H393" s="34" t="n"/>
    </row>
    <row r="394" ht="21.6" customHeight="1" s="49">
      <c r="A394" s="100" t="n"/>
      <c r="B394" s="34" t="n"/>
      <c r="C394" s="100" t="n"/>
      <c r="D394" s="34" t="n"/>
      <c r="E394" s="34" t="n"/>
      <c r="F394" s="34" t="n"/>
      <c r="G394" s="34" t="n"/>
      <c r="H394" s="34" t="n"/>
    </row>
    <row r="395" ht="21.6" customHeight="1" s="49">
      <c r="A395" s="100" t="n"/>
      <c r="B395" s="34" t="n"/>
      <c r="C395" s="100" t="n"/>
      <c r="D395" s="34" t="n"/>
      <c r="E395" s="34" t="n"/>
      <c r="F395" s="34" t="n"/>
      <c r="G395" s="34" t="n"/>
      <c r="H395" s="34" t="n"/>
    </row>
    <row r="396" ht="21.6" customHeight="1" s="49">
      <c r="A396" s="100" t="n"/>
      <c r="B396" s="34" t="n"/>
      <c r="C396" s="100" t="n"/>
      <c r="D396" s="34" t="n"/>
      <c r="E396" s="34" t="n"/>
      <c r="F396" s="34" t="n"/>
      <c r="G396" s="34" t="n"/>
      <c r="H396" s="34" t="n"/>
    </row>
    <row r="397" ht="21.6" customHeight="1" s="49">
      <c r="A397" s="100" t="n"/>
      <c r="B397" s="34" t="n"/>
      <c r="C397" s="100" t="n"/>
      <c r="D397" s="34" t="n"/>
      <c r="E397" s="34" t="n"/>
      <c r="F397" s="34" t="n"/>
      <c r="G397" s="34" t="n"/>
      <c r="H397" s="34" t="n"/>
    </row>
    <row r="398" ht="21.6" customHeight="1" s="49">
      <c r="A398" s="100" t="n"/>
      <c r="B398" s="34" t="n"/>
      <c r="C398" s="100" t="n"/>
      <c r="D398" s="34" t="n"/>
      <c r="E398" s="34" t="n"/>
      <c r="F398" s="34" t="n"/>
      <c r="G398" s="34" t="n"/>
      <c r="H398" s="34" t="n"/>
    </row>
    <row r="399" ht="21.6" customHeight="1" s="49">
      <c r="A399" s="100" t="n"/>
      <c r="B399" s="34" t="n"/>
      <c r="C399" s="100" t="n"/>
      <c r="D399" s="34" t="n"/>
      <c r="E399" s="34" t="n"/>
      <c r="F399" s="34" t="n"/>
      <c r="G399" s="34" t="n"/>
      <c r="H399" s="34" t="n"/>
    </row>
    <row r="400" ht="21.6" customHeight="1" s="49">
      <c r="A400" s="100" t="n"/>
      <c r="B400" s="34" t="n"/>
      <c r="C400" s="100" t="n"/>
      <c r="D400" s="34" t="n"/>
      <c r="E400" s="34" t="n"/>
      <c r="F400" s="34" t="n"/>
      <c r="G400" s="34" t="n"/>
      <c r="H400" s="34" t="n"/>
    </row>
    <row r="401" ht="21.6" customHeight="1" s="49">
      <c r="A401" s="100" t="n"/>
      <c r="B401" s="34" t="n"/>
      <c r="C401" s="100" t="n"/>
      <c r="D401" s="34" t="n"/>
      <c r="E401" s="34" t="n"/>
      <c r="F401" s="34" t="n"/>
      <c r="G401" s="34" t="n"/>
      <c r="H401" s="34" t="n"/>
    </row>
    <row r="402" ht="21.6" customHeight="1" s="49">
      <c r="A402" s="100" t="n"/>
      <c r="B402" s="34" t="n"/>
      <c r="C402" s="100" t="n"/>
      <c r="D402" s="34" t="n"/>
      <c r="E402" s="34" t="n"/>
      <c r="F402" s="34" t="n"/>
      <c r="G402" s="34" t="n"/>
      <c r="H402" s="34" t="n"/>
    </row>
    <row r="403" ht="21.6" customHeight="1" s="49">
      <c r="A403" s="100" t="n"/>
      <c r="B403" s="34" t="n"/>
      <c r="C403" s="100" t="n"/>
      <c r="D403" s="34" t="n"/>
      <c r="E403" s="34" t="n"/>
      <c r="F403" s="34" t="n"/>
      <c r="G403" s="34" t="n"/>
      <c r="H403" s="34" t="n"/>
    </row>
    <row r="404" ht="21.6" customHeight="1" s="49">
      <c r="A404" s="100" t="n"/>
      <c r="B404" s="34" t="n"/>
      <c r="C404" s="100" t="n"/>
      <c r="D404" s="34" t="n"/>
      <c r="E404" s="34" t="n"/>
      <c r="F404" s="34" t="n"/>
      <c r="G404" s="34" t="n"/>
      <c r="H404" s="34" t="n"/>
    </row>
    <row r="405" ht="21.6" customHeight="1" s="49">
      <c r="A405" s="100" t="n"/>
      <c r="B405" s="34" t="n"/>
      <c r="C405" s="100" t="n"/>
      <c r="D405" s="34" t="n"/>
      <c r="E405" s="34" t="n"/>
      <c r="F405" s="34" t="n"/>
      <c r="G405" s="34" t="n"/>
      <c r="H405" s="34" t="n"/>
    </row>
    <row r="406" ht="21.6" customHeight="1" s="49">
      <c r="A406" s="100" t="n"/>
      <c r="B406" s="34" t="n"/>
      <c r="C406" s="100" t="n"/>
      <c r="D406" s="34" t="n"/>
      <c r="E406" s="34" t="n"/>
      <c r="F406" s="34" t="n"/>
      <c r="G406" s="34" t="n"/>
      <c r="H406" s="34" t="n"/>
    </row>
    <row r="407" ht="21.6" customHeight="1" s="49">
      <c r="A407" s="100" t="n"/>
      <c r="B407" s="34" t="n"/>
      <c r="C407" s="100" t="n"/>
      <c r="D407" s="34" t="n"/>
      <c r="E407" s="34" t="n"/>
      <c r="F407" s="34" t="n"/>
      <c r="G407" s="34" t="n"/>
      <c r="H407" s="34" t="n"/>
    </row>
    <row r="408" ht="21.6" customHeight="1" s="49">
      <c r="A408" s="100" t="n"/>
      <c r="B408" s="34" t="n"/>
      <c r="C408" s="100" t="n"/>
      <c r="D408" s="34" t="n"/>
      <c r="E408" s="34" t="n"/>
      <c r="F408" s="34" t="n"/>
      <c r="G408" s="34" t="n"/>
      <c r="H408" s="34" t="n"/>
    </row>
    <row r="409" ht="21.6" customHeight="1" s="49">
      <c r="A409" s="100" t="n"/>
      <c r="B409" s="34" t="n"/>
      <c r="C409" s="100" t="n"/>
      <c r="D409" s="34" t="n"/>
      <c r="E409" s="34" t="n"/>
      <c r="F409" s="34" t="n"/>
      <c r="G409" s="34" t="n"/>
      <c r="H409" s="34" t="n"/>
    </row>
    <row r="410" ht="21.6" customHeight="1" s="49">
      <c r="A410" s="100" t="n"/>
      <c r="B410" s="34" t="n"/>
      <c r="C410" s="100" t="n"/>
      <c r="D410" s="34" t="n"/>
      <c r="E410" s="34" t="n"/>
      <c r="F410" s="34" t="n"/>
      <c r="G410" s="34" t="n"/>
      <c r="H410" s="34" t="n"/>
    </row>
    <row r="411" ht="21.6" customHeight="1" s="49">
      <c r="A411" s="100" t="n"/>
      <c r="B411" s="34" t="n"/>
      <c r="C411" s="100" t="n"/>
      <c r="D411" s="34" t="n"/>
      <c r="E411" s="34" t="n"/>
      <c r="F411" s="34" t="n"/>
      <c r="G411" s="34" t="n"/>
      <c r="H411" s="34" t="n"/>
    </row>
    <row r="412" ht="21.6" customHeight="1" s="49">
      <c r="A412" s="100" t="n"/>
      <c r="B412" s="34" t="n"/>
      <c r="C412" s="100" t="n"/>
      <c r="D412" s="34" t="n"/>
      <c r="E412" s="34" t="n"/>
      <c r="F412" s="34" t="n"/>
      <c r="G412" s="34" t="n"/>
      <c r="H412" s="34" t="n"/>
    </row>
    <row r="413" ht="21.6" customHeight="1" s="49">
      <c r="A413" s="100" t="n"/>
      <c r="B413" s="34" t="n"/>
      <c r="C413" s="100" t="n"/>
      <c r="D413" s="34" t="n"/>
      <c r="E413" s="34" t="n"/>
      <c r="F413" s="34" t="n"/>
      <c r="G413" s="34" t="n"/>
      <c r="H413" s="34" t="n"/>
    </row>
    <row r="414" ht="21.6" customHeight="1" s="49">
      <c r="A414" s="100" t="n"/>
      <c r="B414" s="34" t="n"/>
      <c r="C414" s="100" t="n"/>
      <c r="D414" s="34" t="n"/>
      <c r="E414" s="34" t="n"/>
      <c r="F414" s="34" t="n"/>
      <c r="G414" s="34" t="n"/>
      <c r="H414" s="34" t="n"/>
    </row>
    <row r="415" ht="21.6" customHeight="1" s="49">
      <c r="A415" s="100" t="n"/>
      <c r="B415" s="34" t="n"/>
      <c r="C415" s="100" t="n"/>
      <c r="D415" s="34" t="n"/>
      <c r="E415" s="34" t="n"/>
      <c r="F415" s="34" t="n"/>
      <c r="G415" s="34" t="n"/>
      <c r="H415" s="34" t="n"/>
    </row>
    <row r="416" ht="21.6" customHeight="1" s="49">
      <c r="A416" s="100" t="n"/>
      <c r="B416" s="34" t="n"/>
      <c r="C416" s="100" t="n"/>
      <c r="D416" s="34" t="n"/>
      <c r="E416" s="34" t="n"/>
      <c r="F416" s="34" t="n"/>
      <c r="G416" s="34" t="n"/>
      <c r="H416" s="34" t="n"/>
    </row>
    <row r="417" ht="21.6" customHeight="1" s="49">
      <c r="A417" s="100" t="n"/>
      <c r="B417" s="34" t="n"/>
      <c r="C417" s="100" t="n"/>
      <c r="D417" s="34" t="n"/>
      <c r="E417" s="34" t="n"/>
      <c r="F417" s="34" t="n"/>
      <c r="G417" s="34" t="n"/>
      <c r="H417" s="34" t="n"/>
    </row>
    <row r="418" ht="21.6" customHeight="1" s="49">
      <c r="A418" s="100" t="n"/>
      <c r="B418" s="34" t="n"/>
      <c r="C418" s="100" t="n"/>
      <c r="D418" s="34" t="n"/>
      <c r="E418" s="34" t="n"/>
      <c r="F418" s="34" t="n"/>
      <c r="G418" s="34" t="n"/>
      <c r="H418" s="34" t="n"/>
    </row>
    <row r="419" ht="21.6" customHeight="1" s="49">
      <c r="A419" s="100" t="n"/>
      <c r="B419" s="34" t="n"/>
      <c r="C419" s="100" t="n"/>
      <c r="D419" s="34" t="n"/>
      <c r="E419" s="34" t="n"/>
      <c r="F419" s="34" t="n"/>
      <c r="G419" s="34" t="n"/>
      <c r="H419" s="34" t="n"/>
    </row>
    <row r="420" ht="21.6" customHeight="1" s="49">
      <c r="A420" s="100" t="n"/>
      <c r="B420" s="34" t="n"/>
      <c r="C420" s="100" t="n"/>
      <c r="D420" s="34" t="n"/>
      <c r="E420" s="34" t="n"/>
      <c r="F420" s="34" t="n"/>
      <c r="G420" s="34" t="n"/>
      <c r="H420" s="34" t="n"/>
    </row>
    <row r="421" ht="21.6" customHeight="1" s="49">
      <c r="A421" s="100" t="n"/>
      <c r="B421" s="34" t="n"/>
      <c r="C421" s="100" t="n"/>
      <c r="D421" s="34" t="n"/>
      <c r="E421" s="34" t="n"/>
      <c r="F421" s="34" t="n"/>
      <c r="G421" s="34" t="n"/>
      <c r="H421" s="34" t="n"/>
    </row>
    <row r="422" ht="21.6" customHeight="1" s="49">
      <c r="A422" s="100" t="n"/>
      <c r="B422" s="34" t="n"/>
      <c r="C422" s="100" t="n"/>
      <c r="D422" s="34" t="n"/>
      <c r="E422" s="34" t="n"/>
      <c r="F422" s="34" t="n"/>
      <c r="G422" s="34" t="n"/>
      <c r="H422" s="34" t="n"/>
    </row>
    <row r="423" ht="21.6" customHeight="1" s="49">
      <c r="A423" s="100" t="n"/>
      <c r="B423" s="34" t="n"/>
      <c r="C423" s="100" t="n"/>
      <c r="D423" s="34" t="n"/>
      <c r="E423" s="34" t="n"/>
      <c r="F423" s="34" t="n"/>
      <c r="G423" s="34" t="n"/>
      <c r="H423" s="34" t="n"/>
    </row>
    <row r="424" ht="21.6" customHeight="1" s="49">
      <c r="A424" s="100" t="n"/>
      <c r="B424" s="34" t="n"/>
      <c r="C424" s="100" t="n"/>
      <c r="D424" s="34" t="n"/>
      <c r="E424" s="34" t="n"/>
      <c r="F424" s="34" t="n"/>
      <c r="G424" s="34" t="n"/>
      <c r="H424" s="34" t="n"/>
    </row>
    <row r="425" ht="21.6" customHeight="1" s="49">
      <c r="A425" s="100" t="n"/>
      <c r="B425" s="34" t="n"/>
      <c r="C425" s="100" t="n"/>
      <c r="D425" s="34" t="n"/>
      <c r="E425" s="34" t="n"/>
      <c r="F425" s="34" t="n"/>
      <c r="G425" s="34" t="n"/>
      <c r="H425" s="34" t="n"/>
    </row>
    <row r="426" ht="21.6" customHeight="1" s="49">
      <c r="A426" s="100" t="n"/>
      <c r="B426" s="34" t="n"/>
      <c r="C426" s="100" t="n"/>
      <c r="D426" s="34" t="n"/>
      <c r="E426" s="34" t="n"/>
      <c r="F426" s="34" t="n"/>
      <c r="G426" s="34" t="n"/>
      <c r="H426" s="34" t="n"/>
    </row>
    <row r="427" ht="21.6" customHeight="1" s="49">
      <c r="A427" s="100" t="n"/>
      <c r="B427" s="34" t="n"/>
      <c r="C427" s="100" t="n"/>
      <c r="D427" s="34" t="n"/>
      <c r="E427" s="34" t="n"/>
      <c r="F427" s="34" t="n"/>
      <c r="G427" s="34" t="n"/>
      <c r="H427" s="34" t="n"/>
    </row>
    <row r="428" ht="21.6" customHeight="1" s="49">
      <c r="A428" s="100" t="n"/>
      <c r="B428" s="34" t="n"/>
      <c r="C428" s="100" t="n"/>
      <c r="D428" s="34" t="n"/>
      <c r="E428" s="34" t="n"/>
      <c r="F428" s="34" t="n"/>
      <c r="G428" s="34" t="n"/>
      <c r="H428" s="34" t="n"/>
    </row>
    <row r="429" ht="21.6" customHeight="1" s="49">
      <c r="A429" s="100" t="n"/>
      <c r="B429" s="34" t="n"/>
      <c r="C429" s="100" t="n"/>
      <c r="D429" s="34" t="n"/>
      <c r="E429" s="34" t="n"/>
      <c r="F429" s="34" t="n"/>
      <c r="G429" s="34" t="n"/>
      <c r="H429" s="34" t="n"/>
    </row>
    <row r="430" ht="21.6" customHeight="1" s="49">
      <c r="A430" s="100" t="n"/>
      <c r="B430" s="34" t="n"/>
      <c r="C430" s="100" t="n"/>
      <c r="D430" s="34" t="n"/>
      <c r="E430" s="34" t="n"/>
      <c r="F430" s="34" t="n"/>
      <c r="G430" s="34" t="n"/>
      <c r="H430" s="34" t="n"/>
    </row>
    <row r="431" ht="21.6" customHeight="1" s="49">
      <c r="A431" s="100" t="n"/>
      <c r="B431" s="34" t="n"/>
      <c r="C431" s="100" t="n"/>
      <c r="D431" s="34" t="n"/>
      <c r="E431" s="34" t="n"/>
      <c r="F431" s="34" t="n"/>
      <c r="G431" s="34" t="n"/>
      <c r="H431" s="34" t="n"/>
    </row>
    <row r="432" ht="21.6" customHeight="1" s="49">
      <c r="A432" s="100" t="n"/>
      <c r="B432" s="34" t="n"/>
      <c r="C432" s="100" t="n"/>
      <c r="D432" s="34" t="n"/>
      <c r="E432" s="34" t="n"/>
      <c r="F432" s="34" t="n"/>
      <c r="G432" s="34" t="n"/>
      <c r="H432" s="34" t="n"/>
    </row>
    <row r="433" ht="21.6" customHeight="1" s="49">
      <c r="A433" s="100" t="n"/>
      <c r="B433" s="34" t="n"/>
      <c r="C433" s="100" t="n"/>
      <c r="D433" s="34" t="n"/>
      <c r="E433" s="34" t="n"/>
      <c r="F433" s="34" t="n"/>
      <c r="G433" s="34" t="n"/>
      <c r="H433" s="34" t="n"/>
    </row>
    <row r="434" ht="21.6" customHeight="1" s="49">
      <c r="A434" s="100" t="n"/>
      <c r="B434" s="34" t="n"/>
      <c r="C434" s="100" t="n"/>
      <c r="D434" s="34" t="n"/>
      <c r="E434" s="34" t="n"/>
      <c r="F434" s="34" t="n"/>
      <c r="G434" s="34" t="n"/>
      <c r="H434" s="34" t="n"/>
    </row>
    <row r="435" ht="21.6" customHeight="1" s="49">
      <c r="A435" s="100" t="n"/>
      <c r="B435" s="34" t="n"/>
      <c r="C435" s="100" t="n"/>
      <c r="D435" s="34" t="n"/>
      <c r="E435" s="34" t="n"/>
      <c r="F435" s="34" t="n"/>
      <c r="G435" s="34" t="n"/>
      <c r="H435" s="34" t="n"/>
    </row>
    <row r="436" ht="21.6" customHeight="1" s="49">
      <c r="A436" s="100" t="n"/>
      <c r="B436" s="34" t="n"/>
      <c r="C436" s="100" t="n"/>
      <c r="D436" s="34" t="n"/>
      <c r="E436" s="34" t="n"/>
      <c r="F436" s="34" t="n"/>
      <c r="G436" s="34" t="n"/>
      <c r="H436" s="34" t="n"/>
    </row>
    <row r="437" ht="21.6" customHeight="1" s="49">
      <c r="A437" s="100" t="n"/>
      <c r="B437" s="34" t="n"/>
      <c r="C437" s="100" t="n"/>
      <c r="D437" s="34" t="n"/>
      <c r="E437" s="34" t="n"/>
      <c r="F437" s="34" t="n"/>
      <c r="G437" s="34" t="n"/>
      <c r="H437" s="34" t="n"/>
    </row>
    <row r="438" ht="21.6" customHeight="1" s="49">
      <c r="A438" s="100" t="n"/>
      <c r="B438" s="34" t="n"/>
      <c r="C438" s="100" t="n"/>
      <c r="D438" s="34" t="n"/>
      <c r="E438" s="34" t="n"/>
      <c r="F438" s="34" t="n"/>
      <c r="G438" s="34" t="n"/>
      <c r="H438" s="34" t="n"/>
    </row>
    <row r="439" ht="21.6" customHeight="1" s="49">
      <c r="A439" s="100" t="n"/>
      <c r="B439" s="34" t="n"/>
      <c r="C439" s="100" t="n"/>
      <c r="D439" s="34" t="n"/>
      <c r="E439" s="34" t="n"/>
      <c r="F439" s="34" t="n"/>
      <c r="G439" s="34" t="n"/>
      <c r="H439" s="34" t="n"/>
    </row>
    <row r="440" ht="21.6" customHeight="1" s="49">
      <c r="A440" s="100" t="n"/>
      <c r="B440" s="34" t="n"/>
      <c r="C440" s="100" t="n"/>
      <c r="D440" s="34" t="n"/>
      <c r="E440" s="34" t="n"/>
      <c r="F440" s="34" t="n"/>
      <c r="G440" s="34" t="n"/>
      <c r="H440" s="34" t="n"/>
    </row>
    <row r="441" ht="21.6" customHeight="1" s="49">
      <c r="A441" s="100" t="n"/>
      <c r="B441" s="34" t="n"/>
      <c r="C441" s="100" t="n"/>
      <c r="D441" s="34" t="n"/>
      <c r="E441" s="34" t="n"/>
      <c r="F441" s="34" t="n"/>
      <c r="G441" s="34" t="n"/>
      <c r="H441" s="34" t="n"/>
    </row>
    <row r="442" ht="21.6" customHeight="1" s="49">
      <c r="A442" s="100" t="n"/>
      <c r="B442" s="34" t="n"/>
      <c r="C442" s="100" t="n"/>
      <c r="D442" s="34" t="n"/>
      <c r="E442" s="34" t="n"/>
      <c r="F442" s="34" t="n"/>
      <c r="G442" s="34" t="n"/>
      <c r="H442" s="34" t="n"/>
    </row>
    <row r="443" ht="21.6" customHeight="1" s="49">
      <c r="A443" s="100" t="n"/>
      <c r="B443" s="34" t="n"/>
      <c r="C443" s="100" t="n"/>
      <c r="D443" s="34" t="n"/>
      <c r="E443" s="34" t="n"/>
      <c r="F443" s="34" t="n"/>
      <c r="G443" s="34" t="n"/>
      <c r="H443" s="34" t="n"/>
    </row>
    <row r="444" ht="21.6" customHeight="1" s="49">
      <c r="A444" s="100" t="n"/>
      <c r="B444" s="34" t="n"/>
      <c r="C444" s="100" t="n"/>
      <c r="D444" s="34" t="n"/>
      <c r="E444" s="34" t="n"/>
      <c r="F444" s="34" t="n"/>
      <c r="G444" s="34" t="n"/>
      <c r="H444" s="34" t="n"/>
    </row>
    <row r="445" ht="21.6" customHeight="1" s="49">
      <c r="A445" s="100" t="n"/>
      <c r="B445" s="34" t="n"/>
      <c r="C445" s="100" t="n"/>
      <c r="D445" s="34" t="n"/>
      <c r="E445" s="34" t="n"/>
      <c r="F445" s="34" t="n"/>
      <c r="G445" s="34" t="n"/>
      <c r="H445" s="34" t="n"/>
    </row>
    <row r="446" ht="21.6" customHeight="1" s="49">
      <c r="A446" s="100" t="n"/>
      <c r="B446" s="34" t="n"/>
      <c r="C446" s="100" t="n"/>
      <c r="D446" s="34" t="n"/>
      <c r="E446" s="34" t="n"/>
      <c r="F446" s="34" t="n"/>
      <c r="G446" s="34" t="n"/>
      <c r="H446" s="34" t="n"/>
    </row>
    <row r="447" ht="21.6" customHeight="1" s="49">
      <c r="A447" s="100" t="n"/>
      <c r="B447" s="34" t="n"/>
      <c r="C447" s="100" t="n"/>
      <c r="D447" s="34" t="n"/>
      <c r="E447" s="34" t="n"/>
      <c r="F447" s="34" t="n"/>
      <c r="G447" s="34" t="n"/>
      <c r="H447" s="34" t="n"/>
    </row>
    <row r="448" ht="21.6" customHeight="1" s="49">
      <c r="A448" s="100" t="n"/>
      <c r="B448" s="34" t="n"/>
      <c r="C448" s="100" t="n"/>
      <c r="D448" s="34" t="n"/>
      <c r="E448" s="34" t="n"/>
      <c r="F448" s="34" t="n"/>
      <c r="G448" s="34" t="n"/>
      <c r="H448" s="34" t="n"/>
    </row>
    <row r="449" ht="21.6" customHeight="1" s="49">
      <c r="A449" s="100" t="n"/>
      <c r="B449" s="34" t="n"/>
      <c r="C449" s="100" t="n"/>
      <c r="D449" s="34" t="n"/>
      <c r="E449" s="34" t="n"/>
      <c r="F449" s="34" t="n"/>
      <c r="G449" s="34" t="n"/>
      <c r="H449" s="34" t="n"/>
    </row>
    <row r="450" ht="21.6" customHeight="1" s="49">
      <c r="A450" s="100" t="n"/>
      <c r="B450" s="34" t="n"/>
      <c r="C450" s="100" t="n"/>
      <c r="D450" s="34" t="n"/>
      <c r="E450" s="34" t="n"/>
      <c r="F450" s="34" t="n"/>
      <c r="G450" s="34" t="n"/>
      <c r="H450" s="34" t="n"/>
    </row>
    <row r="451" ht="21.6" customHeight="1" s="49">
      <c r="A451" s="100" t="n"/>
      <c r="B451" s="34" t="n"/>
      <c r="C451" s="100" t="n"/>
      <c r="D451" s="34" t="n"/>
      <c r="E451" s="34" t="n"/>
      <c r="F451" s="34" t="n"/>
      <c r="G451" s="34" t="n"/>
      <c r="H451" s="34" t="n"/>
    </row>
    <row r="452" ht="21.6" customHeight="1" s="49">
      <c r="A452" s="100" t="n"/>
      <c r="B452" s="34" t="n"/>
      <c r="C452" s="100" t="n"/>
      <c r="D452" s="34" t="n"/>
      <c r="E452" s="34" t="n"/>
      <c r="F452" s="34" t="n"/>
      <c r="G452" s="34" t="n"/>
      <c r="H452" s="34" t="n"/>
    </row>
    <row r="453" ht="21.6" customHeight="1" s="49">
      <c r="A453" s="100" t="n"/>
      <c r="B453" s="34" t="n"/>
      <c r="C453" s="100" t="n"/>
      <c r="D453" s="34" t="n"/>
      <c r="E453" s="34" t="n"/>
      <c r="F453" s="34" t="n"/>
      <c r="G453" s="34" t="n"/>
      <c r="H453" s="34" t="n"/>
    </row>
    <row r="454" ht="21.6" customHeight="1" s="49">
      <c r="A454" s="100" t="n"/>
      <c r="B454" s="34" t="n"/>
      <c r="C454" s="100" t="n"/>
      <c r="D454" s="34" t="n"/>
      <c r="E454" s="34" t="n"/>
      <c r="F454" s="34" t="n"/>
      <c r="G454" s="34" t="n"/>
      <c r="H454" s="34" t="n"/>
    </row>
    <row r="455" ht="21.6" customHeight="1" s="49">
      <c r="A455" s="100" t="n"/>
      <c r="B455" s="34" t="n"/>
      <c r="C455" s="100" t="n"/>
      <c r="D455" s="34" t="n"/>
      <c r="E455" s="34" t="n"/>
      <c r="F455" s="34" t="n"/>
      <c r="G455" s="34" t="n"/>
      <c r="H455" s="34" t="n"/>
    </row>
    <row r="456" ht="21.6" customHeight="1" s="49">
      <c r="A456" s="100" t="n"/>
      <c r="B456" s="34" t="n"/>
      <c r="C456" s="100" t="n"/>
      <c r="D456" s="34" t="n"/>
      <c r="E456" s="34" t="n"/>
      <c r="F456" s="34" t="n"/>
      <c r="G456" s="34" t="n"/>
      <c r="H456" s="34" t="n"/>
    </row>
    <row r="457" ht="21.6" customHeight="1" s="49">
      <c r="A457" s="100" t="n"/>
      <c r="B457" s="34" t="n"/>
      <c r="C457" s="100" t="n"/>
      <c r="D457" s="34" t="n"/>
      <c r="E457" s="34" t="n"/>
      <c r="F457" s="34" t="n"/>
      <c r="G457" s="34" t="n"/>
      <c r="H457" s="34" t="n"/>
    </row>
    <row r="458" ht="21.6" customHeight="1" s="49">
      <c r="A458" s="100" t="n"/>
      <c r="B458" s="34" t="n"/>
      <c r="C458" s="100" t="n"/>
      <c r="D458" s="34" t="n"/>
      <c r="E458" s="34" t="n"/>
      <c r="F458" s="34" t="n"/>
      <c r="G458" s="34" t="n"/>
      <c r="H458" s="34" t="n"/>
    </row>
    <row r="459" ht="21.6" customHeight="1" s="49">
      <c r="A459" s="100" t="n"/>
      <c r="B459" s="34" t="n"/>
      <c r="C459" s="100" t="n"/>
      <c r="D459" s="34" t="n"/>
      <c r="E459" s="34" t="n"/>
      <c r="F459" s="34" t="n"/>
      <c r="G459" s="34" t="n"/>
      <c r="H459" s="34" t="n"/>
    </row>
    <row r="460" ht="21.6" customHeight="1" s="49">
      <c r="A460" s="100" t="n"/>
      <c r="B460" s="34" t="n"/>
      <c r="C460" s="100" t="n"/>
      <c r="D460" s="34" t="n"/>
      <c r="E460" s="34" t="n"/>
      <c r="F460" s="34" t="n"/>
      <c r="G460" s="34" t="n"/>
      <c r="H460" s="34" t="n"/>
    </row>
    <row r="461" ht="21.6" customHeight="1" s="49">
      <c r="A461" s="100" t="n"/>
      <c r="B461" s="34" t="n"/>
      <c r="C461" s="100" t="n"/>
      <c r="D461" s="34" t="n"/>
      <c r="E461" s="34" t="n"/>
      <c r="F461" s="34" t="n"/>
      <c r="G461" s="34" t="n"/>
      <c r="H461" s="34" t="n"/>
    </row>
    <row r="462" ht="21.6" customHeight="1" s="49">
      <c r="A462" s="100" t="n"/>
      <c r="B462" s="34" t="n"/>
      <c r="C462" s="100" t="n"/>
      <c r="D462" s="34" t="n"/>
      <c r="E462" s="34" t="n"/>
      <c r="F462" s="34" t="n"/>
      <c r="G462" s="34" t="n"/>
      <c r="H462" s="34" t="n"/>
    </row>
    <row r="463" ht="21.6" customHeight="1" s="49">
      <c r="A463" s="100" t="n"/>
      <c r="B463" s="34" t="n"/>
      <c r="C463" s="100" t="n"/>
      <c r="D463" s="34" t="n"/>
      <c r="E463" s="34" t="n"/>
      <c r="F463" s="34" t="n"/>
      <c r="G463" s="34" t="n"/>
      <c r="H463" s="34" t="n"/>
    </row>
    <row r="464" ht="21.6" customHeight="1" s="49">
      <c r="A464" s="100" t="n"/>
      <c r="B464" s="34" t="n"/>
      <c r="C464" s="100" t="n"/>
      <c r="D464" s="34" t="n"/>
      <c r="E464" s="34" t="n"/>
      <c r="F464" s="34" t="n"/>
      <c r="G464" s="34" t="n"/>
      <c r="H464" s="34" t="n"/>
    </row>
    <row r="465" ht="21.6" customHeight="1" s="49">
      <c r="A465" s="100" t="n"/>
      <c r="B465" s="34" t="n"/>
      <c r="C465" s="100" t="n"/>
      <c r="D465" s="34" t="n"/>
      <c r="E465" s="34" t="n"/>
      <c r="F465" s="34" t="n"/>
      <c r="G465" s="34" t="n"/>
      <c r="H465" s="34" t="n"/>
    </row>
    <row r="466" ht="21.6" customHeight="1" s="49">
      <c r="A466" s="100" t="n"/>
      <c r="B466" s="34" t="n"/>
      <c r="C466" s="100" t="n"/>
      <c r="D466" s="34" t="n"/>
      <c r="E466" s="34" t="n"/>
      <c r="F466" s="34" t="n"/>
      <c r="G466" s="34" t="n"/>
      <c r="H466" s="34" t="n"/>
    </row>
    <row r="467" ht="21.6" customHeight="1" s="49">
      <c r="A467" s="100" t="n"/>
      <c r="B467" s="34" t="n"/>
      <c r="C467" s="100" t="n"/>
      <c r="D467" s="34" t="n"/>
      <c r="E467" s="34" t="n"/>
      <c r="F467" s="34" t="n"/>
      <c r="G467" s="34" t="n"/>
      <c r="H467" s="34" t="n"/>
    </row>
    <row r="468" ht="21.6" customHeight="1" s="49">
      <c r="A468" s="100" t="n"/>
      <c r="B468" s="34" t="n"/>
      <c r="C468" s="100" t="n"/>
      <c r="D468" s="34" t="n"/>
      <c r="E468" s="34" t="n"/>
      <c r="F468" s="34" t="n"/>
      <c r="G468" s="34" t="n"/>
      <c r="H468" s="34" t="n"/>
    </row>
    <row r="469" ht="21.6" customHeight="1" s="49">
      <c r="A469" s="100" t="n"/>
      <c r="B469" s="34" t="n"/>
      <c r="C469" s="100" t="n"/>
      <c r="D469" s="34" t="n"/>
      <c r="E469" s="34" t="n"/>
      <c r="F469" s="34" t="n"/>
      <c r="G469" s="34" t="n"/>
      <c r="H469" s="34" t="n"/>
    </row>
    <row r="470" ht="21.6" customHeight="1" s="49">
      <c r="A470" s="100" t="n"/>
      <c r="B470" s="34" t="n"/>
      <c r="C470" s="100" t="n"/>
      <c r="D470" s="34" t="n"/>
      <c r="E470" s="34" t="n"/>
      <c r="F470" s="34" t="n"/>
      <c r="G470" s="34" t="n"/>
      <c r="H470" s="34" t="n"/>
    </row>
    <row r="471" ht="21.6" customHeight="1" s="49">
      <c r="A471" s="100" t="n"/>
      <c r="B471" s="34" t="n"/>
      <c r="C471" s="100" t="n"/>
      <c r="D471" s="34" t="n"/>
      <c r="E471" s="34" t="n"/>
      <c r="F471" s="34" t="n"/>
      <c r="G471" s="34" t="n"/>
      <c r="H471" s="34" t="n"/>
    </row>
    <row r="472" ht="21.6" customHeight="1" s="49">
      <c r="A472" s="100" t="n"/>
      <c r="B472" s="34" t="n"/>
      <c r="C472" s="100" t="n"/>
      <c r="D472" s="34" t="n"/>
      <c r="E472" s="34" t="n"/>
      <c r="F472" s="34" t="n"/>
      <c r="G472" s="34" t="n"/>
      <c r="H472" s="34" t="n"/>
    </row>
    <row r="473" ht="21.6" customHeight="1" s="49">
      <c r="A473" s="100" t="n"/>
      <c r="B473" s="34" t="n"/>
      <c r="C473" s="100" t="n"/>
      <c r="D473" s="34" t="n"/>
      <c r="E473" s="34" t="n"/>
      <c r="F473" s="34" t="n"/>
      <c r="G473" s="34" t="n"/>
      <c r="H473" s="34" t="n"/>
    </row>
    <row r="474" ht="21.6" customHeight="1" s="49">
      <c r="A474" s="100" t="n"/>
      <c r="B474" s="34" t="n"/>
      <c r="C474" s="100" t="n"/>
      <c r="D474" s="34" t="n"/>
      <c r="E474" s="34" t="n"/>
      <c r="F474" s="34" t="n"/>
      <c r="G474" s="34" t="n"/>
      <c r="H474" s="34" t="n"/>
    </row>
    <row r="475" ht="21.6" customHeight="1" s="49">
      <c r="A475" s="100" t="n"/>
      <c r="B475" s="34" t="n"/>
      <c r="C475" s="100" t="n"/>
      <c r="D475" s="34" t="n"/>
      <c r="E475" s="34" t="n"/>
      <c r="F475" s="34" t="n"/>
      <c r="G475" s="34" t="n"/>
      <c r="H475" s="34" t="n"/>
    </row>
    <row r="476" ht="21.6" customHeight="1" s="49">
      <c r="A476" s="100" t="n"/>
      <c r="B476" s="34" t="n"/>
      <c r="C476" s="100" t="n"/>
      <c r="D476" s="34" t="n"/>
      <c r="E476" s="34" t="n"/>
      <c r="F476" s="34" t="n"/>
      <c r="G476" s="34" t="n"/>
      <c r="H476" s="34" t="n"/>
    </row>
    <row r="477" ht="21.6" customHeight="1" s="49">
      <c r="A477" s="100" t="n"/>
      <c r="B477" s="34" t="n"/>
      <c r="C477" s="100" t="n"/>
      <c r="D477" s="34" t="n"/>
      <c r="E477" s="34" t="n"/>
      <c r="F477" s="34" t="n"/>
      <c r="G477" s="34" t="n"/>
      <c r="H477" s="34" t="n"/>
    </row>
    <row r="478" ht="21.6" customHeight="1" s="49">
      <c r="A478" s="100" t="n"/>
      <c r="B478" s="34" t="n"/>
      <c r="C478" s="100" t="n"/>
      <c r="D478" s="34" t="n"/>
      <c r="E478" s="34" t="n"/>
      <c r="F478" s="34" t="n"/>
      <c r="G478" s="34" t="n"/>
      <c r="H478" s="34" t="n"/>
    </row>
    <row r="479" ht="21.6" customHeight="1" s="49">
      <c r="A479" s="100" t="n"/>
      <c r="B479" s="34" t="n"/>
      <c r="C479" s="100" t="n"/>
      <c r="D479" s="34" t="n"/>
      <c r="E479" s="34" t="n"/>
      <c r="F479" s="34" t="n"/>
      <c r="G479" s="34" t="n"/>
      <c r="H479" s="34" t="n"/>
    </row>
    <row r="480" ht="21.6" customHeight="1" s="49">
      <c r="A480" s="100" t="n"/>
      <c r="B480" s="34" t="n"/>
      <c r="C480" s="100" t="n"/>
      <c r="D480" s="34" t="n"/>
      <c r="E480" s="34" t="n"/>
      <c r="F480" s="34" t="n"/>
      <c r="G480" s="34" t="n"/>
      <c r="H480" s="34" t="n"/>
    </row>
    <row r="481" ht="21.6" customHeight="1" s="49">
      <c r="A481" s="100" t="n"/>
      <c r="B481" s="34" t="n"/>
      <c r="C481" s="100" t="n"/>
      <c r="D481" s="34" t="n"/>
      <c r="E481" s="34" t="n"/>
      <c r="F481" s="34" t="n"/>
      <c r="G481" s="34" t="n"/>
      <c r="H481" s="34" t="n"/>
    </row>
    <row r="482" ht="21.6" customHeight="1" s="49">
      <c r="A482" s="100" t="n"/>
      <c r="B482" s="34" t="n"/>
      <c r="C482" s="100" t="n"/>
      <c r="D482" s="34" t="n"/>
      <c r="E482" s="34" t="n"/>
      <c r="F482" s="34" t="n"/>
      <c r="G482" s="34" t="n"/>
      <c r="H482" s="34" t="n"/>
    </row>
    <row r="483" ht="21.6" customHeight="1" s="49">
      <c r="A483" s="100" t="n"/>
      <c r="B483" s="34" t="n"/>
      <c r="C483" s="100" t="n"/>
      <c r="D483" s="34" t="n"/>
      <c r="E483" s="34" t="n"/>
      <c r="F483" s="34" t="n"/>
      <c r="G483" s="34" t="n"/>
      <c r="H483" s="34" t="n"/>
    </row>
    <row r="484" ht="21.6" customHeight="1" s="49">
      <c r="A484" s="100" t="n"/>
      <c r="B484" s="34" t="n"/>
      <c r="C484" s="100" t="n"/>
      <c r="D484" s="34" t="n"/>
      <c r="E484" s="34" t="n"/>
      <c r="F484" s="34" t="n"/>
      <c r="G484" s="34" t="n"/>
      <c r="H484" s="34" t="n"/>
    </row>
    <row r="485" ht="21.6" customHeight="1" s="49">
      <c r="A485" s="100" t="n"/>
      <c r="B485" s="34" t="n"/>
      <c r="C485" s="100" t="n"/>
      <c r="D485" s="34" t="n"/>
      <c r="E485" s="34" t="n"/>
      <c r="F485" s="34" t="n"/>
      <c r="G485" s="34" t="n"/>
      <c r="H485" s="34" t="n"/>
    </row>
    <row r="486" ht="21.6" customHeight="1" s="49">
      <c r="A486" s="100" t="n"/>
      <c r="B486" s="34" t="n"/>
      <c r="C486" s="100" t="n"/>
      <c r="D486" s="34" t="n"/>
      <c r="E486" s="34" t="n"/>
      <c r="F486" s="34" t="n"/>
      <c r="G486" s="34" t="n"/>
      <c r="H486" s="34" t="n"/>
    </row>
    <row r="487" ht="21.6" customHeight="1" s="49">
      <c r="A487" s="100" t="n"/>
      <c r="B487" s="34" t="n"/>
      <c r="C487" s="100" t="n"/>
      <c r="D487" s="34" t="n"/>
      <c r="E487" s="34" t="n"/>
      <c r="F487" s="34" t="n"/>
      <c r="G487" s="34" t="n"/>
      <c r="H487" s="34" t="n"/>
    </row>
    <row r="488" ht="21.6" customHeight="1" s="49">
      <c r="A488" s="100" t="n"/>
      <c r="B488" s="34" t="n"/>
      <c r="C488" s="100" t="n"/>
      <c r="D488" s="34" t="n"/>
      <c r="E488" s="34" t="n"/>
      <c r="F488" s="34" t="n"/>
      <c r="G488" s="34" t="n"/>
      <c r="H488" s="34" t="n"/>
    </row>
    <row r="489" ht="21.6" customHeight="1" s="49">
      <c r="A489" s="100" t="n"/>
      <c r="B489" s="34" t="n"/>
      <c r="C489" s="100" t="n"/>
      <c r="D489" s="34" t="n"/>
      <c r="E489" s="34" t="n"/>
      <c r="F489" s="34" t="n"/>
      <c r="G489" s="34" t="n"/>
      <c r="H489" s="34" t="n"/>
    </row>
    <row r="490" ht="21.6" customHeight="1" s="49">
      <c r="A490" s="100" t="n"/>
      <c r="B490" s="34" t="n"/>
      <c r="C490" s="100" t="n"/>
      <c r="D490" s="34" t="n"/>
      <c r="E490" s="34" t="n"/>
      <c r="F490" s="34" t="n"/>
      <c r="G490" s="34" t="n"/>
      <c r="H490" s="34" t="n"/>
    </row>
    <row r="491" ht="21.6" customHeight="1" s="49">
      <c r="A491" s="100" t="n"/>
      <c r="B491" s="34" t="n"/>
      <c r="C491" s="100" t="n"/>
      <c r="D491" s="34" t="n"/>
      <c r="E491" s="34" t="n"/>
      <c r="F491" s="34" t="n"/>
      <c r="G491" s="34" t="n"/>
      <c r="H491" s="34" t="n"/>
    </row>
    <row r="492" ht="21.6" customHeight="1" s="49">
      <c r="A492" s="100" t="n"/>
      <c r="B492" s="34" t="n"/>
      <c r="C492" s="100" t="n"/>
      <c r="D492" s="34" t="n"/>
      <c r="E492" s="34" t="n"/>
      <c r="F492" s="34" t="n"/>
      <c r="G492" s="34" t="n"/>
      <c r="H492" s="34" t="n"/>
    </row>
    <row r="493" ht="21.6" customHeight="1" s="49">
      <c r="A493" s="100" t="n"/>
      <c r="B493" s="34" t="n"/>
      <c r="C493" s="100" t="n"/>
      <c r="D493" s="34" t="n"/>
      <c r="E493" s="34" t="n"/>
      <c r="F493" s="34" t="n"/>
      <c r="G493" s="34" t="n"/>
      <c r="H493" s="34" t="n"/>
    </row>
    <row r="494" ht="21.6" customHeight="1" s="49">
      <c r="A494" s="100" t="n"/>
      <c r="B494" s="34" t="n"/>
      <c r="C494" s="100" t="n"/>
      <c r="D494" s="34" t="n"/>
      <c r="E494" s="34" t="n"/>
      <c r="F494" s="34" t="n"/>
      <c r="G494" s="34" t="n"/>
      <c r="H494" s="34" t="n"/>
    </row>
    <row r="495" ht="21.6" customHeight="1" s="49">
      <c r="A495" s="100" t="n"/>
      <c r="B495" s="34" t="n"/>
      <c r="C495" s="100" t="n"/>
      <c r="D495" s="34" t="n"/>
      <c r="E495" s="34" t="n"/>
      <c r="F495" s="34" t="n"/>
      <c r="G495" s="34" t="n"/>
      <c r="H495" s="34" t="n"/>
    </row>
    <row r="496" ht="21.6" customHeight="1" s="49">
      <c r="A496" s="100" t="n"/>
      <c r="B496" s="34" t="n"/>
      <c r="C496" s="100" t="n"/>
      <c r="D496" s="34" t="n"/>
      <c r="E496" s="34" t="n"/>
      <c r="F496" s="34" t="n"/>
      <c r="G496" s="34" t="n"/>
      <c r="H496" s="34" t="n"/>
    </row>
    <row r="497" ht="21.6" customHeight="1" s="49">
      <c r="A497" s="100" t="n"/>
      <c r="B497" s="34" t="n"/>
      <c r="C497" s="100" t="n"/>
      <c r="D497" s="34" t="n"/>
      <c r="E497" s="34" t="n"/>
      <c r="F497" s="34" t="n"/>
      <c r="G497" s="34" t="n"/>
      <c r="H497" s="34" t="n"/>
    </row>
    <row r="498" ht="21.6" customHeight="1" s="49">
      <c r="A498" s="100" t="n"/>
      <c r="B498" s="34" t="n"/>
      <c r="C498" s="100" t="n"/>
      <c r="D498" s="34" t="n"/>
      <c r="E498" s="34" t="n"/>
      <c r="F498" s="34" t="n"/>
      <c r="G498" s="34" t="n"/>
      <c r="H498" s="34" t="n"/>
    </row>
    <row r="499" ht="21.6" customHeight="1" s="49">
      <c r="A499" s="100" t="n"/>
      <c r="B499" s="34" t="n"/>
      <c r="C499" s="100" t="n"/>
      <c r="D499" s="34" t="n"/>
      <c r="E499" s="34" t="n"/>
      <c r="F499" s="34" t="n"/>
      <c r="G499" s="34" t="n"/>
      <c r="H499" s="34" t="n"/>
    </row>
    <row r="500" ht="21.6" customHeight="1" s="49">
      <c r="A500" s="100" t="n"/>
      <c r="B500" s="34" t="n"/>
      <c r="C500" s="100" t="n"/>
      <c r="D500" s="34" t="n"/>
      <c r="E500" s="34" t="n"/>
      <c r="F500" s="34" t="n"/>
      <c r="G500" s="34" t="n"/>
      <c r="H500" s="34" t="n"/>
    </row>
    <row r="501" ht="21.6" customHeight="1" s="49">
      <c r="A501" s="100" t="n"/>
      <c r="B501" s="34" t="n"/>
      <c r="C501" s="100" t="n"/>
      <c r="D501" s="34" t="n"/>
      <c r="E501" s="34" t="n"/>
      <c r="F501" s="34" t="n"/>
      <c r="G501" s="34" t="n"/>
      <c r="H501" s="34" t="n"/>
    </row>
    <row r="502" ht="21.6" customHeight="1" s="49">
      <c r="A502" s="100" t="n"/>
      <c r="B502" s="34" t="n"/>
      <c r="C502" s="100" t="n"/>
      <c r="D502" s="34" t="n"/>
      <c r="E502" s="34" t="n"/>
      <c r="F502" s="34" t="n"/>
      <c r="G502" s="34" t="n"/>
      <c r="H502" s="34" t="n"/>
    </row>
    <row r="503" ht="21.6" customHeight="1" s="49">
      <c r="A503" s="100" t="n"/>
      <c r="B503" s="34" t="n"/>
      <c r="C503" s="100" t="n"/>
      <c r="D503" s="34" t="n"/>
      <c r="E503" s="34" t="n"/>
      <c r="F503" s="34" t="n"/>
      <c r="G503" s="34" t="n"/>
      <c r="H503" s="34" t="n"/>
    </row>
    <row r="504" ht="21.6" customHeight="1" s="49">
      <c r="A504" s="100" t="n"/>
      <c r="B504" s="34" t="n"/>
      <c r="C504" s="100" t="n"/>
      <c r="D504" s="34" t="n"/>
      <c r="E504" s="34" t="n"/>
      <c r="F504" s="34" t="n"/>
      <c r="G504" s="34" t="n"/>
      <c r="H504" s="34" t="n"/>
    </row>
    <row r="505" ht="21.6" customHeight="1" s="49">
      <c r="A505" s="100" t="n"/>
      <c r="B505" s="34" t="n"/>
      <c r="C505" s="100" t="n"/>
      <c r="D505" s="34" t="n"/>
      <c r="E505" s="34" t="n"/>
      <c r="F505" s="34" t="n"/>
      <c r="G505" s="34" t="n"/>
      <c r="H505" s="34" t="n"/>
    </row>
    <row r="506" ht="21.6" customHeight="1" s="49">
      <c r="A506" s="100" t="n"/>
      <c r="B506" s="34" t="n"/>
      <c r="C506" s="100" t="n"/>
      <c r="D506" s="34" t="n"/>
      <c r="E506" s="34" t="n"/>
      <c r="F506" s="34" t="n"/>
      <c r="G506" s="34" t="n"/>
      <c r="H506" s="34" t="n"/>
    </row>
    <row r="507" ht="21.6" customHeight="1" s="49">
      <c r="A507" s="100" t="n"/>
      <c r="B507" s="34" t="n"/>
      <c r="C507" s="100" t="n"/>
      <c r="D507" s="34" t="n"/>
      <c r="E507" s="34" t="n"/>
      <c r="F507" s="34" t="n"/>
      <c r="G507" s="34" t="n"/>
      <c r="H507" s="34" t="n"/>
    </row>
    <row r="508" ht="21.6" customHeight="1" s="49">
      <c r="A508" s="100" t="n"/>
      <c r="B508" s="34" t="n"/>
      <c r="C508" s="100" t="n"/>
      <c r="D508" s="34" t="n"/>
      <c r="E508" s="34" t="n"/>
      <c r="F508" s="34" t="n"/>
      <c r="G508" s="34" t="n"/>
      <c r="H508" s="34" t="n"/>
    </row>
    <row r="509" ht="21.6" customHeight="1" s="49">
      <c r="A509" s="100" t="n"/>
      <c r="B509" s="34" t="n"/>
      <c r="C509" s="100" t="n"/>
      <c r="D509" s="34" t="n"/>
      <c r="E509" s="34" t="n"/>
      <c r="F509" s="34" t="n"/>
      <c r="G509" s="34" t="n"/>
      <c r="H509" s="34" t="n"/>
    </row>
    <row r="510" ht="21.6" customHeight="1" s="49">
      <c r="A510" s="100" t="n"/>
      <c r="B510" s="34" t="n"/>
      <c r="C510" s="100" t="n"/>
      <c r="D510" s="34" t="n"/>
      <c r="E510" s="34" t="n"/>
      <c r="F510" s="34" t="n"/>
      <c r="G510" s="34" t="n"/>
      <c r="H510" s="34" t="n"/>
    </row>
    <row r="511" ht="21.6" customHeight="1" s="49">
      <c r="A511" s="100" t="n"/>
      <c r="B511" s="34" t="n"/>
      <c r="C511" s="100" t="n"/>
      <c r="D511" s="34" t="n"/>
      <c r="E511" s="34" t="n"/>
      <c r="F511" s="34" t="n"/>
      <c r="G511" s="34" t="n"/>
      <c r="H511" s="34" t="n"/>
    </row>
    <row r="512" ht="21.6" customHeight="1" s="49">
      <c r="A512" s="100" t="n"/>
      <c r="B512" s="34" t="n"/>
      <c r="C512" s="100" t="n"/>
      <c r="D512" s="34" t="n"/>
      <c r="E512" s="34" t="n"/>
      <c r="F512" s="34" t="n"/>
      <c r="G512" s="34" t="n"/>
      <c r="H512" s="34" t="n"/>
    </row>
    <row r="513" ht="21.6" customHeight="1" s="49">
      <c r="A513" s="100" t="n"/>
      <c r="B513" s="34" t="n"/>
      <c r="C513" s="100" t="n"/>
      <c r="D513" s="34" t="n"/>
      <c r="E513" s="34" t="n"/>
      <c r="F513" s="34" t="n"/>
      <c r="G513" s="34" t="n"/>
      <c r="H513" s="34" t="n"/>
    </row>
    <row r="514" ht="21.6" customHeight="1" s="49">
      <c r="A514" s="100" t="n"/>
      <c r="B514" s="34" t="n"/>
      <c r="C514" s="100" t="n"/>
      <c r="D514" s="34" t="n"/>
      <c r="E514" s="34" t="n"/>
      <c r="F514" s="34" t="n"/>
      <c r="G514" s="34" t="n"/>
      <c r="H514" s="34" t="n"/>
    </row>
    <row r="515" ht="21.6" customHeight="1" s="49">
      <c r="A515" s="100" t="n"/>
      <c r="B515" s="34" t="n"/>
      <c r="C515" s="100" t="n"/>
      <c r="D515" s="34" t="n"/>
      <c r="E515" s="34" t="n"/>
      <c r="F515" s="34" t="n"/>
      <c r="G515" s="34" t="n"/>
      <c r="H515" s="34" t="n"/>
    </row>
    <row r="516" ht="21.6" customHeight="1" s="49">
      <c r="A516" s="100" t="n"/>
      <c r="B516" s="34" t="n"/>
      <c r="C516" s="100" t="n"/>
      <c r="D516" s="34" t="n"/>
      <c r="E516" s="34" t="n"/>
      <c r="F516" s="34" t="n"/>
      <c r="G516" s="34" t="n"/>
      <c r="H516" s="34" t="n"/>
    </row>
    <row r="517" ht="21.6" customHeight="1" s="49">
      <c r="A517" s="100" t="n"/>
      <c r="B517" s="34" t="n"/>
      <c r="C517" s="100" t="n"/>
      <c r="D517" s="34" t="n"/>
      <c r="E517" s="34" t="n"/>
      <c r="F517" s="34" t="n"/>
      <c r="G517" s="34" t="n"/>
      <c r="H517" s="34" t="n"/>
    </row>
    <row r="518" ht="21.6" customHeight="1" s="49">
      <c r="A518" s="100" t="n"/>
      <c r="B518" s="34" t="n"/>
      <c r="C518" s="100" t="n"/>
      <c r="D518" s="34" t="n"/>
      <c r="E518" s="34" t="n"/>
      <c r="F518" s="34" t="n"/>
      <c r="G518" s="34" t="n"/>
      <c r="H518" s="34" t="n"/>
    </row>
    <row r="519" ht="21.6" customHeight="1" s="49">
      <c r="A519" s="100" t="n"/>
      <c r="B519" s="34" t="n"/>
      <c r="C519" s="100" t="n"/>
      <c r="D519" s="34" t="n"/>
      <c r="E519" s="34" t="n"/>
      <c r="F519" s="34" t="n"/>
      <c r="G519" s="34" t="n"/>
      <c r="H519" s="34" t="n"/>
    </row>
    <row r="520" ht="21.6" customHeight="1" s="49">
      <c r="A520" s="100" t="n"/>
      <c r="B520" s="34" t="n"/>
      <c r="C520" s="100" t="n"/>
      <c r="D520" s="34" t="n"/>
      <c r="E520" s="34" t="n"/>
      <c r="F520" s="34" t="n"/>
      <c r="G520" s="34" t="n"/>
      <c r="H520" s="34" t="n"/>
    </row>
    <row r="521" ht="21.6" customHeight="1" s="49">
      <c r="A521" s="100" t="n"/>
      <c r="B521" s="34" t="n"/>
      <c r="C521" s="100" t="n"/>
      <c r="D521" s="34" t="n"/>
      <c r="E521" s="34" t="n"/>
      <c r="F521" s="34" t="n"/>
      <c r="G521" s="34" t="n"/>
      <c r="H521" s="34" t="n"/>
    </row>
    <row r="522" ht="21.6" customHeight="1" s="49">
      <c r="A522" s="100" t="n"/>
      <c r="B522" s="34" t="n"/>
      <c r="C522" s="100" t="n"/>
      <c r="D522" s="34" t="n"/>
      <c r="E522" s="34" t="n"/>
      <c r="F522" s="34" t="n"/>
      <c r="G522" s="34" t="n"/>
      <c r="H522" s="34" t="n"/>
    </row>
    <row r="523" ht="21.6" customHeight="1" s="49">
      <c r="A523" s="100" t="n"/>
      <c r="B523" s="34" t="n"/>
      <c r="C523" s="100" t="n"/>
      <c r="D523" s="34" t="n"/>
      <c r="E523" s="34" t="n"/>
      <c r="F523" s="34" t="n"/>
      <c r="G523" s="34" t="n"/>
      <c r="H523" s="34" t="n"/>
    </row>
    <row r="524" ht="21.6" customHeight="1" s="49">
      <c r="A524" s="100" t="n"/>
      <c r="B524" s="34" t="n"/>
      <c r="C524" s="100" t="n"/>
      <c r="D524" s="34" t="n"/>
      <c r="E524" s="34" t="n"/>
      <c r="F524" s="34" t="n"/>
      <c r="G524" s="34" t="n"/>
      <c r="H524" s="34" t="n"/>
    </row>
    <row r="525" ht="21.6" customHeight="1" s="49">
      <c r="A525" s="100" t="n"/>
      <c r="B525" s="34" t="n"/>
      <c r="C525" s="100" t="n"/>
      <c r="D525" s="34" t="n"/>
      <c r="E525" s="34" t="n"/>
      <c r="F525" s="34" t="n"/>
      <c r="G525" s="34" t="n"/>
      <c r="H525" s="34" t="n"/>
    </row>
    <row r="526" ht="21.6" customHeight="1" s="49">
      <c r="A526" s="100" t="n"/>
      <c r="B526" s="34" t="n"/>
      <c r="C526" s="100" t="n"/>
      <c r="D526" s="34" t="n"/>
      <c r="E526" s="34" t="n"/>
      <c r="F526" s="34" t="n"/>
      <c r="G526" s="34" t="n"/>
      <c r="H526" s="34" t="n"/>
    </row>
    <row r="527" ht="21.6" customHeight="1" s="49">
      <c r="A527" s="100" t="n"/>
      <c r="B527" s="34" t="n"/>
      <c r="C527" s="100" t="n"/>
      <c r="D527" s="34" t="n"/>
      <c r="E527" s="34" t="n"/>
      <c r="F527" s="34" t="n"/>
      <c r="G527" s="34" t="n"/>
      <c r="H527" s="34" t="n"/>
    </row>
    <row r="528" ht="21.6" customHeight="1" s="49">
      <c r="A528" s="100" t="n"/>
      <c r="B528" s="34" t="n"/>
      <c r="C528" s="100" t="n"/>
      <c r="D528" s="34" t="n"/>
      <c r="E528" s="34" t="n"/>
      <c r="F528" s="34" t="n"/>
      <c r="G528" s="34" t="n"/>
      <c r="H528" s="34" t="n"/>
    </row>
    <row r="529" ht="21.6" customHeight="1" s="49">
      <c r="A529" s="100" t="n"/>
      <c r="B529" s="34" t="n"/>
      <c r="C529" s="100" t="n"/>
      <c r="D529" s="34" t="n"/>
      <c r="E529" s="34" t="n"/>
      <c r="F529" s="34" t="n"/>
      <c r="G529" s="34" t="n"/>
      <c r="H529" s="34" t="n"/>
    </row>
    <row r="530" ht="21.6" customHeight="1" s="49">
      <c r="A530" s="100" t="n"/>
      <c r="B530" s="34" t="n"/>
      <c r="C530" s="100" t="n"/>
      <c r="D530" s="34" t="n"/>
      <c r="E530" s="34" t="n"/>
      <c r="F530" s="34" t="n"/>
      <c r="G530" s="34" t="n"/>
      <c r="H530" s="34" t="n"/>
    </row>
    <row r="531" ht="21.6" customHeight="1" s="49">
      <c r="A531" s="100" t="n"/>
      <c r="B531" s="34" t="n"/>
      <c r="C531" s="100" t="n"/>
      <c r="D531" s="34" t="n"/>
      <c r="E531" s="34" t="n"/>
      <c r="F531" s="34" t="n"/>
      <c r="G531" s="34" t="n"/>
      <c r="H531" s="34" t="n"/>
    </row>
    <row r="532" ht="21.6" customHeight="1" s="49">
      <c r="A532" s="100" t="n"/>
      <c r="B532" s="34" t="n"/>
      <c r="C532" s="100" t="n"/>
      <c r="D532" s="34" t="n"/>
      <c r="E532" s="34" t="n"/>
      <c r="F532" s="34" t="n"/>
      <c r="G532" s="34" t="n"/>
      <c r="H532" s="34" t="n"/>
    </row>
    <row r="533" ht="21.6" customHeight="1" s="49">
      <c r="A533" s="100" t="n"/>
      <c r="B533" s="34" t="n"/>
      <c r="C533" s="100" t="n"/>
      <c r="D533" s="34" t="n"/>
      <c r="E533" s="34" t="n"/>
      <c r="F533" s="34" t="n"/>
      <c r="G533" s="34" t="n"/>
      <c r="H533" s="34" t="n"/>
    </row>
    <row r="534" ht="21.6" customHeight="1" s="49">
      <c r="A534" s="100" t="n"/>
      <c r="B534" s="34" t="n"/>
      <c r="C534" s="100" t="n"/>
      <c r="D534" s="34" t="n"/>
      <c r="E534" s="34" t="n"/>
      <c r="F534" s="34" t="n"/>
      <c r="G534" s="34" t="n"/>
      <c r="H534" s="34" t="n"/>
    </row>
    <row r="535" ht="21.6" customHeight="1" s="49">
      <c r="A535" s="100" t="n"/>
      <c r="B535" s="34" t="n"/>
      <c r="C535" s="100" t="n"/>
      <c r="D535" s="34" t="n"/>
      <c r="E535" s="34" t="n"/>
      <c r="F535" s="34" t="n"/>
      <c r="G535" s="34" t="n"/>
      <c r="H535" s="34" t="n"/>
    </row>
    <row r="536" ht="21.6" customHeight="1" s="49">
      <c r="A536" s="100" t="n"/>
      <c r="B536" s="34" t="n"/>
      <c r="C536" s="100" t="n"/>
      <c r="D536" s="34" t="n"/>
      <c r="E536" s="34" t="n"/>
      <c r="F536" s="34" t="n"/>
      <c r="G536" s="34" t="n"/>
      <c r="H536" s="34" t="n"/>
    </row>
    <row r="537" ht="21.6" customHeight="1" s="49">
      <c r="A537" s="100" t="n"/>
      <c r="B537" s="34" t="n"/>
      <c r="C537" s="100" t="n"/>
      <c r="D537" s="34" t="n"/>
      <c r="E537" s="34" t="n"/>
      <c r="F537" s="34" t="n"/>
      <c r="G537" s="34" t="n"/>
      <c r="H537" s="34" t="n"/>
    </row>
    <row r="538" ht="21.6" customHeight="1" s="49">
      <c r="A538" s="100" t="n"/>
      <c r="B538" s="34" t="n"/>
      <c r="C538" s="100" t="n"/>
      <c r="D538" s="34" t="n"/>
      <c r="E538" s="34" t="n"/>
      <c r="F538" s="34" t="n"/>
      <c r="G538" s="34" t="n"/>
      <c r="H538" s="34" t="n"/>
    </row>
    <row r="539" ht="21.6" customHeight="1" s="49">
      <c r="A539" s="100" t="n"/>
      <c r="B539" s="34" t="n"/>
      <c r="C539" s="100" t="n"/>
      <c r="D539" s="34" t="n"/>
      <c r="E539" s="34" t="n"/>
      <c r="F539" s="34" t="n"/>
      <c r="G539" s="34" t="n"/>
      <c r="H539" s="34" t="n"/>
    </row>
    <row r="540" ht="21.6" customHeight="1" s="49">
      <c r="A540" s="100" t="n"/>
      <c r="B540" s="34" t="n"/>
      <c r="C540" s="100" t="n"/>
      <c r="D540" s="34" t="n"/>
      <c r="E540" s="34" t="n"/>
      <c r="F540" s="34" t="n"/>
      <c r="G540" s="34" t="n"/>
      <c r="H540" s="34" t="n"/>
    </row>
    <row r="541" ht="21.6" customHeight="1" s="49">
      <c r="A541" s="100" t="n"/>
      <c r="B541" s="34" t="n"/>
      <c r="C541" s="100" t="n"/>
      <c r="D541" s="34" t="n"/>
      <c r="E541" s="34" t="n"/>
      <c r="F541" s="34" t="n"/>
      <c r="G541" s="34" t="n"/>
      <c r="H541" s="34" t="n"/>
    </row>
    <row r="542" ht="21.6" customHeight="1" s="49">
      <c r="A542" s="100" t="n"/>
      <c r="B542" s="34" t="n"/>
      <c r="C542" s="100" t="n"/>
      <c r="D542" s="34" t="n"/>
      <c r="E542" s="34" t="n"/>
      <c r="F542" s="34" t="n"/>
      <c r="G542" s="34" t="n"/>
      <c r="H542" s="34" t="n"/>
    </row>
    <row r="543" ht="21.6" customHeight="1" s="49">
      <c r="A543" s="100" t="n"/>
      <c r="B543" s="34" t="n"/>
      <c r="C543" s="100" t="n"/>
      <c r="D543" s="34" t="n"/>
      <c r="E543" s="34" t="n"/>
      <c r="F543" s="34" t="n"/>
      <c r="G543" s="34" t="n"/>
      <c r="H543" s="34" t="n"/>
    </row>
    <row r="544" ht="21.6" customHeight="1" s="49">
      <c r="A544" s="100" t="n"/>
      <c r="B544" s="34" t="n"/>
      <c r="C544" s="100" t="n"/>
      <c r="D544" s="34" t="n"/>
      <c r="E544" s="34" t="n"/>
      <c r="F544" s="34" t="n"/>
      <c r="G544" s="34" t="n"/>
      <c r="H544" s="34" t="n"/>
    </row>
    <row r="545" ht="21.6" customHeight="1" s="49">
      <c r="A545" s="100" t="n"/>
      <c r="B545" s="34" t="n"/>
      <c r="C545" s="100" t="n"/>
      <c r="D545" s="34" t="n"/>
      <c r="E545" s="34" t="n"/>
      <c r="F545" s="34" t="n"/>
      <c r="G545" s="34" t="n"/>
      <c r="H545" s="34" t="n"/>
    </row>
    <row r="546" ht="21.6" customHeight="1" s="49">
      <c r="A546" s="100" t="n"/>
      <c r="B546" s="34" t="n"/>
      <c r="C546" s="100" t="n"/>
      <c r="D546" s="34" t="n"/>
      <c r="E546" s="34" t="n"/>
      <c r="F546" s="34" t="n"/>
      <c r="G546" s="34" t="n"/>
      <c r="H546" s="34" t="n"/>
    </row>
    <row r="547" ht="21.6" customHeight="1" s="49">
      <c r="A547" s="100" t="n"/>
      <c r="B547" s="34" t="n"/>
      <c r="C547" s="100" t="n"/>
      <c r="D547" s="34" t="n"/>
      <c r="E547" s="34" t="n"/>
      <c r="F547" s="34" t="n"/>
      <c r="G547" s="34" t="n"/>
      <c r="H547" s="34" t="n"/>
    </row>
    <row r="548" ht="21.6" customHeight="1" s="49">
      <c r="A548" s="100" t="n"/>
      <c r="B548" s="34" t="n"/>
      <c r="C548" s="100" t="n"/>
      <c r="D548" s="34" t="n"/>
      <c r="E548" s="34" t="n"/>
      <c r="F548" s="34" t="n"/>
      <c r="G548" s="34" t="n"/>
      <c r="H548" s="34" t="n"/>
    </row>
    <row r="549" ht="21.6" customHeight="1" s="49">
      <c r="A549" s="100" t="n"/>
      <c r="B549" s="34" t="n"/>
      <c r="C549" s="100" t="n"/>
      <c r="D549" s="34" t="n"/>
      <c r="E549" s="34" t="n"/>
      <c r="F549" s="34" t="n"/>
      <c r="G549" s="34" t="n"/>
      <c r="H549" s="34" t="n"/>
    </row>
    <row r="550" ht="21.6" customHeight="1" s="49">
      <c r="A550" s="100" t="n"/>
      <c r="B550" s="34" t="n"/>
      <c r="C550" s="100" t="n"/>
      <c r="D550" s="34" t="n"/>
      <c r="E550" s="34" t="n"/>
      <c r="F550" s="34" t="n"/>
      <c r="G550" s="34" t="n"/>
      <c r="H550" s="34" t="n"/>
    </row>
    <row r="551" ht="21.6" customHeight="1" s="49">
      <c r="A551" s="100" t="n"/>
      <c r="B551" s="34" t="n"/>
      <c r="C551" s="100" t="n"/>
      <c r="D551" s="34" t="n"/>
      <c r="E551" s="34" t="n"/>
      <c r="F551" s="34" t="n"/>
      <c r="G551" s="34" t="n"/>
      <c r="H551" s="34" t="n"/>
    </row>
    <row r="552" ht="21.6" customHeight="1" s="49">
      <c r="A552" s="100" t="n"/>
      <c r="B552" s="34" t="n"/>
      <c r="C552" s="100" t="n"/>
      <c r="D552" s="34" t="n"/>
      <c r="E552" s="34" t="n"/>
      <c r="F552" s="34" t="n"/>
      <c r="G552" s="34" t="n"/>
      <c r="H552" s="34" t="n"/>
    </row>
    <row r="553" ht="21.6" customHeight="1" s="49">
      <c r="A553" s="100" t="n"/>
      <c r="B553" s="34" t="n"/>
      <c r="C553" s="100" t="n"/>
      <c r="D553" s="34" t="n"/>
      <c r="E553" s="34" t="n"/>
      <c r="F553" s="34" t="n"/>
      <c r="G553" s="34" t="n"/>
      <c r="H553" s="34" t="n"/>
    </row>
    <row r="554" ht="21.6" customHeight="1" s="49">
      <c r="A554" s="100" t="n"/>
      <c r="B554" s="34" t="n"/>
      <c r="C554" s="100" t="n"/>
      <c r="D554" s="34" t="n"/>
      <c r="E554" s="34" t="n"/>
      <c r="F554" s="34" t="n"/>
      <c r="G554" s="34" t="n"/>
      <c r="H554" s="34" t="n"/>
    </row>
    <row r="555" ht="21.6" customHeight="1" s="49">
      <c r="A555" s="100" t="n"/>
      <c r="B555" s="34" t="n"/>
      <c r="C555" s="100" t="n"/>
      <c r="D555" s="34" t="n"/>
      <c r="E555" s="34" t="n"/>
      <c r="F555" s="34" t="n"/>
      <c r="G555" s="34" t="n"/>
      <c r="H555" s="34" t="n"/>
    </row>
    <row r="556" ht="21.6" customHeight="1" s="49">
      <c r="A556" s="100" t="n"/>
      <c r="B556" s="34" t="n"/>
      <c r="C556" s="100" t="n"/>
      <c r="D556" s="34" t="n"/>
      <c r="E556" s="34" t="n"/>
      <c r="F556" s="34" t="n"/>
      <c r="G556" s="34" t="n"/>
      <c r="H556" s="34" t="n"/>
    </row>
    <row r="557" ht="21.6" customHeight="1" s="49">
      <c r="A557" s="100" t="n"/>
      <c r="B557" s="34" t="n"/>
      <c r="C557" s="100" t="n"/>
      <c r="D557" s="34" t="n"/>
      <c r="E557" s="34" t="n"/>
      <c r="F557" s="34" t="n"/>
      <c r="G557" s="34" t="n"/>
      <c r="H557" s="34" t="n"/>
    </row>
    <row r="558" ht="21.6" customHeight="1" s="49">
      <c r="A558" s="100" t="n"/>
      <c r="B558" s="34" t="n"/>
      <c r="C558" s="100" t="n"/>
      <c r="D558" s="34" t="n"/>
      <c r="E558" s="34" t="n"/>
      <c r="F558" s="34" t="n"/>
      <c r="G558" s="34" t="n"/>
      <c r="H558" s="34" t="n"/>
    </row>
    <row r="559" ht="21.6" customHeight="1" s="49">
      <c r="A559" s="100" t="n"/>
      <c r="B559" s="34" t="n"/>
      <c r="C559" s="100" t="n"/>
      <c r="D559" s="34" t="n"/>
      <c r="E559" s="34" t="n"/>
      <c r="F559" s="34" t="n"/>
      <c r="G559" s="34" t="n"/>
      <c r="H559" s="34" t="n"/>
    </row>
    <row r="560" ht="21.6" customHeight="1" s="49">
      <c r="A560" s="100" t="n"/>
      <c r="B560" s="34" t="n"/>
      <c r="C560" s="100" t="n"/>
      <c r="D560" s="34" t="n"/>
      <c r="E560" s="34" t="n"/>
      <c r="F560" s="34" t="n"/>
      <c r="G560" s="34" t="n"/>
      <c r="H560" s="34" t="n"/>
    </row>
    <row r="561" ht="21.6" customHeight="1" s="49">
      <c r="A561" s="100" t="n"/>
      <c r="B561" s="34" t="n"/>
      <c r="C561" s="100" t="n"/>
      <c r="D561" s="34" t="n"/>
      <c r="E561" s="34" t="n"/>
      <c r="F561" s="34" t="n"/>
      <c r="G561" s="34" t="n"/>
      <c r="H561" s="34" t="n"/>
    </row>
    <row r="562" ht="21.6" customHeight="1" s="49">
      <c r="A562" s="100" t="n"/>
      <c r="B562" s="34" t="n"/>
      <c r="C562" s="100" t="n"/>
      <c r="D562" s="34" t="n"/>
      <c r="E562" s="34" t="n"/>
      <c r="F562" s="34" t="n"/>
      <c r="G562" s="34" t="n"/>
      <c r="H562" s="34" t="n"/>
    </row>
    <row r="563" ht="21.6" customHeight="1" s="49">
      <c r="A563" s="100" t="n"/>
      <c r="B563" s="34" t="n"/>
      <c r="C563" s="100" t="n"/>
      <c r="D563" s="34" t="n"/>
      <c r="E563" s="34" t="n"/>
      <c r="F563" s="34" t="n"/>
      <c r="G563" s="34" t="n"/>
      <c r="H563" s="34" t="n"/>
    </row>
    <row r="564" ht="21.6" customHeight="1" s="49">
      <c r="A564" s="100" t="n"/>
      <c r="B564" s="34" t="n"/>
      <c r="C564" s="100" t="n"/>
      <c r="D564" s="34" t="n"/>
      <c r="E564" s="34" t="n"/>
      <c r="F564" s="34" t="n"/>
      <c r="G564" s="34" t="n"/>
      <c r="H564" s="34" t="n"/>
    </row>
    <row r="565" ht="21.6" customHeight="1" s="49">
      <c r="A565" s="100" t="n"/>
      <c r="B565" s="34" t="n"/>
      <c r="C565" s="100" t="n"/>
      <c r="D565" s="34" t="n"/>
      <c r="E565" s="34" t="n"/>
      <c r="F565" s="34" t="n"/>
      <c r="G565" s="34" t="n"/>
      <c r="H565" s="34" t="n"/>
    </row>
    <row r="566" ht="21.6" customHeight="1" s="49">
      <c r="A566" s="100" t="n"/>
      <c r="B566" s="34" t="n"/>
      <c r="C566" s="100" t="n"/>
      <c r="D566" s="34" t="n"/>
      <c r="E566" s="34" t="n"/>
      <c r="F566" s="34" t="n"/>
      <c r="G566" s="34" t="n"/>
      <c r="H566" s="34" t="n"/>
    </row>
    <row r="567" ht="21.6" customHeight="1" s="49">
      <c r="A567" s="100" t="n"/>
      <c r="B567" s="34" t="n"/>
      <c r="C567" s="100" t="n"/>
      <c r="D567" s="34" t="n"/>
      <c r="E567" s="34" t="n"/>
      <c r="F567" s="34" t="n"/>
      <c r="G567" s="34" t="n"/>
      <c r="H567" s="34" t="n"/>
    </row>
    <row r="568" ht="21.6" customHeight="1" s="49">
      <c r="A568" s="100" t="n"/>
      <c r="B568" s="34" t="n"/>
      <c r="C568" s="100" t="n"/>
      <c r="D568" s="34" t="n"/>
      <c r="E568" s="34" t="n"/>
      <c r="F568" s="34" t="n"/>
      <c r="G568" s="34" t="n"/>
      <c r="H568" s="34" t="n"/>
    </row>
    <row r="569" ht="21.6" customHeight="1" s="49">
      <c r="A569" s="100" t="n"/>
      <c r="B569" s="34" t="n"/>
      <c r="C569" s="100" t="n"/>
      <c r="D569" s="34" t="n"/>
      <c r="E569" s="34" t="n"/>
      <c r="F569" s="34" t="n"/>
      <c r="G569" s="34" t="n"/>
      <c r="H569" s="34" t="n"/>
    </row>
    <row r="570" ht="21.6" customHeight="1" s="49">
      <c r="A570" s="100" t="n"/>
      <c r="B570" s="34" t="n"/>
      <c r="C570" s="100" t="n"/>
      <c r="D570" s="34" t="n"/>
      <c r="E570" s="34" t="n"/>
      <c r="F570" s="34" t="n"/>
      <c r="G570" s="34" t="n"/>
      <c r="H570" s="34" t="n"/>
    </row>
    <row r="571" ht="21.6" customHeight="1" s="49">
      <c r="A571" s="100" t="n"/>
      <c r="B571" s="34" t="n"/>
      <c r="C571" s="100" t="n"/>
      <c r="D571" s="34" t="n"/>
      <c r="E571" s="34" t="n"/>
      <c r="F571" s="34" t="n"/>
      <c r="G571" s="34" t="n"/>
      <c r="H571" s="34" t="n"/>
    </row>
    <row r="572" ht="21.6" customHeight="1" s="49">
      <c r="A572" s="100" t="n"/>
      <c r="B572" s="34" t="n"/>
      <c r="C572" s="100" t="n"/>
      <c r="D572" s="34" t="n"/>
      <c r="E572" s="34" t="n"/>
      <c r="F572" s="34" t="n"/>
      <c r="G572" s="34" t="n"/>
      <c r="H572" s="34" t="n"/>
    </row>
    <row r="573" ht="21.6" customHeight="1" s="49">
      <c r="A573" s="100" t="n"/>
      <c r="B573" s="34" t="n"/>
      <c r="C573" s="100" t="n"/>
      <c r="D573" s="34" t="n"/>
      <c r="E573" s="34" t="n"/>
      <c r="F573" s="34" t="n"/>
      <c r="G573" s="34" t="n"/>
      <c r="H573" s="34" t="n"/>
    </row>
    <row r="574" ht="21.6" customHeight="1" s="49">
      <c r="A574" s="100" t="n"/>
      <c r="B574" s="34" t="n"/>
      <c r="C574" s="100" t="n"/>
      <c r="D574" s="34" t="n"/>
      <c r="E574" s="34" t="n"/>
      <c r="F574" s="34" t="n"/>
      <c r="G574" s="34" t="n"/>
      <c r="H574" s="34" t="n"/>
    </row>
    <row r="575" ht="21.6" customHeight="1" s="49">
      <c r="A575" s="100" t="n"/>
      <c r="B575" s="34" t="n"/>
      <c r="C575" s="100" t="n"/>
      <c r="D575" s="34" t="n"/>
      <c r="E575" s="34" t="n"/>
      <c r="F575" s="34" t="n"/>
      <c r="G575" s="34" t="n"/>
      <c r="H575" s="34" t="n"/>
    </row>
    <row r="576" ht="21.6" customHeight="1" s="49">
      <c r="A576" s="100" t="n"/>
      <c r="B576" s="34" t="n"/>
      <c r="C576" s="100" t="n"/>
      <c r="D576" s="34" t="n"/>
      <c r="E576" s="34" t="n"/>
      <c r="F576" s="34" t="n"/>
      <c r="G576" s="34" t="n"/>
      <c r="H576" s="34" t="n"/>
    </row>
    <row r="577" ht="21.6" customHeight="1" s="49">
      <c r="A577" s="100" t="n"/>
      <c r="B577" s="34" t="n"/>
      <c r="C577" s="100" t="n"/>
      <c r="D577" s="34" t="n"/>
      <c r="E577" s="34" t="n"/>
      <c r="F577" s="34" t="n"/>
      <c r="G577" s="34" t="n"/>
      <c r="H577" s="34" t="n"/>
    </row>
    <row r="578" ht="21.6" customHeight="1" s="49">
      <c r="A578" s="100" t="n"/>
      <c r="B578" s="34" t="n"/>
      <c r="C578" s="100" t="n"/>
      <c r="D578" s="34" t="n"/>
      <c r="E578" s="34" t="n"/>
      <c r="F578" s="34" t="n"/>
      <c r="G578" s="34" t="n"/>
      <c r="H578" s="34" t="n"/>
    </row>
    <row r="579" ht="21.6" customHeight="1" s="49">
      <c r="A579" s="100" t="n"/>
      <c r="B579" s="34" t="n"/>
      <c r="C579" s="100" t="n"/>
      <c r="D579" s="34" t="n"/>
      <c r="E579" s="34" t="n"/>
      <c r="F579" s="34" t="n"/>
      <c r="G579" s="34" t="n"/>
      <c r="H579" s="34" t="n"/>
    </row>
    <row r="580" ht="21.6" customHeight="1" s="49">
      <c r="A580" s="100" t="n"/>
      <c r="B580" s="34" t="n"/>
      <c r="C580" s="100" t="n"/>
      <c r="D580" s="34" t="n"/>
      <c r="E580" s="34" t="n"/>
      <c r="F580" s="34" t="n"/>
      <c r="G580" s="34" t="n"/>
      <c r="H580" s="34" t="n"/>
    </row>
    <row r="581" ht="21.6" customHeight="1" s="49">
      <c r="A581" s="100" t="n"/>
      <c r="B581" s="34" t="n"/>
      <c r="C581" s="100" t="n"/>
      <c r="D581" s="34" t="n"/>
      <c r="E581" s="34" t="n"/>
      <c r="F581" s="34" t="n"/>
      <c r="G581" s="34" t="n"/>
      <c r="H581" s="34" t="n"/>
    </row>
    <row r="582" ht="21.6" customHeight="1" s="49">
      <c r="A582" s="100" t="n"/>
      <c r="B582" s="34" t="n"/>
      <c r="C582" s="100" t="n"/>
      <c r="D582" s="34" t="n"/>
      <c r="E582" s="34" t="n"/>
      <c r="F582" s="34" t="n"/>
      <c r="G582" s="34" t="n"/>
      <c r="H582" s="34" t="n"/>
    </row>
    <row r="583" ht="21.6" customHeight="1" s="49">
      <c r="A583" s="100" t="n"/>
      <c r="B583" s="34" t="n"/>
      <c r="C583" s="100" t="n"/>
      <c r="D583" s="34" t="n"/>
      <c r="E583" s="34" t="n"/>
      <c r="F583" s="34" t="n"/>
      <c r="G583" s="34" t="n"/>
      <c r="H583" s="34" t="n"/>
    </row>
    <row r="584" ht="21.6" customHeight="1" s="49">
      <c r="A584" s="100" t="n"/>
      <c r="B584" s="34" t="n"/>
      <c r="C584" s="100" t="n"/>
      <c r="D584" s="34" t="n"/>
      <c r="E584" s="34" t="n"/>
      <c r="F584" s="34" t="n"/>
      <c r="G584" s="34" t="n"/>
      <c r="H584" s="34" t="n"/>
    </row>
    <row r="585" ht="21.6" customHeight="1" s="49">
      <c r="A585" s="100" t="n"/>
      <c r="B585" s="34" t="n"/>
      <c r="C585" s="100" t="n"/>
      <c r="D585" s="34" t="n"/>
      <c r="E585" s="34" t="n"/>
      <c r="F585" s="34" t="n"/>
      <c r="G585" s="34" t="n"/>
      <c r="H585" s="34" t="n"/>
    </row>
    <row r="586" ht="21.6" customHeight="1" s="49">
      <c r="A586" s="100" t="n"/>
      <c r="B586" s="34" t="n"/>
      <c r="C586" s="100" t="n"/>
      <c r="D586" s="34" t="n"/>
      <c r="E586" s="34" t="n"/>
      <c r="F586" s="34" t="n"/>
      <c r="G586" s="34" t="n"/>
      <c r="H586" s="34" t="n"/>
    </row>
    <row r="587" ht="21.6" customHeight="1" s="49">
      <c r="A587" s="100" t="n"/>
      <c r="B587" s="34" t="n"/>
      <c r="C587" s="100" t="n"/>
      <c r="D587" s="34" t="n"/>
      <c r="E587" s="34" t="n"/>
      <c r="F587" s="34" t="n"/>
      <c r="G587" s="34" t="n"/>
      <c r="H587" s="34" t="n"/>
    </row>
    <row r="588" ht="21.6" customHeight="1" s="49">
      <c r="A588" s="100" t="n"/>
      <c r="B588" s="34" t="n"/>
      <c r="C588" s="100" t="n"/>
      <c r="D588" s="34" t="n"/>
      <c r="E588" s="34" t="n"/>
      <c r="F588" s="34" t="n"/>
      <c r="G588" s="34" t="n"/>
      <c r="H588" s="34" t="n"/>
    </row>
    <row r="589" ht="21.6" customHeight="1" s="49">
      <c r="A589" s="100" t="n"/>
      <c r="B589" s="34" t="n"/>
      <c r="C589" s="100" t="n"/>
      <c r="D589" s="34" t="n"/>
      <c r="E589" s="34" t="n"/>
      <c r="F589" s="34" t="n"/>
      <c r="G589" s="34" t="n"/>
      <c r="H589" s="34" t="n"/>
    </row>
    <row r="590" ht="21.6" customHeight="1" s="49">
      <c r="A590" s="100" t="n"/>
      <c r="B590" s="34" t="n"/>
      <c r="C590" s="100" t="n"/>
      <c r="D590" s="34" t="n"/>
      <c r="E590" s="34" t="n"/>
      <c r="F590" s="34" t="n"/>
      <c r="G590" s="34" t="n"/>
      <c r="H590" s="34" t="n"/>
    </row>
    <row r="591" ht="21.6" customHeight="1" s="49">
      <c r="A591" s="100" t="n"/>
      <c r="B591" s="34" t="n"/>
      <c r="C591" s="100" t="n"/>
      <c r="D591" s="34" t="n"/>
      <c r="E591" s="34" t="n"/>
      <c r="F591" s="34" t="n"/>
      <c r="G591" s="34" t="n"/>
      <c r="H591" s="34" t="n"/>
    </row>
    <row r="592" ht="21.6" customHeight="1" s="49">
      <c r="A592" s="100" t="n"/>
      <c r="B592" s="34" t="n"/>
      <c r="C592" s="100" t="n"/>
      <c r="D592" s="34" t="n"/>
      <c r="E592" s="34" t="n"/>
      <c r="F592" s="34" t="n"/>
      <c r="G592" s="34" t="n"/>
      <c r="H592" s="34" t="n"/>
    </row>
    <row r="593" ht="21.6" customHeight="1" s="49">
      <c r="A593" s="100" t="n"/>
      <c r="B593" s="34" t="n"/>
      <c r="C593" s="100" t="n"/>
      <c r="D593" s="34" t="n"/>
      <c r="E593" s="34" t="n"/>
      <c r="F593" s="34" t="n"/>
      <c r="G593" s="34" t="n"/>
      <c r="H593" s="34" t="n"/>
    </row>
    <row r="594" ht="21.6" customHeight="1" s="49">
      <c r="A594" s="100" t="n"/>
      <c r="B594" s="34" t="n"/>
      <c r="C594" s="100" t="n"/>
      <c r="D594" s="34" t="n"/>
      <c r="E594" s="34" t="n"/>
      <c r="F594" s="34" t="n"/>
      <c r="G594" s="34" t="n"/>
      <c r="H594" s="34" t="n"/>
    </row>
    <row r="595" ht="21.6" customHeight="1" s="49">
      <c r="A595" s="100" t="n"/>
      <c r="B595" s="34" t="n"/>
      <c r="C595" s="100" t="n"/>
      <c r="D595" s="34" t="n"/>
      <c r="E595" s="34" t="n"/>
      <c r="F595" s="34" t="n"/>
      <c r="G595" s="34" t="n"/>
      <c r="H595" s="34" t="n"/>
    </row>
    <row r="596" ht="21.6" customHeight="1" s="49">
      <c r="A596" s="100" t="n"/>
      <c r="B596" s="34" t="n"/>
      <c r="C596" s="100" t="n"/>
      <c r="D596" s="34" t="n"/>
      <c r="E596" s="34" t="n"/>
      <c r="F596" s="34" t="n"/>
      <c r="G596" s="34" t="n"/>
      <c r="H596" s="34" t="n"/>
    </row>
    <row r="597" ht="21.6" customHeight="1" s="49">
      <c r="A597" s="100" t="n"/>
      <c r="B597" s="34" t="n"/>
      <c r="C597" s="100" t="n"/>
      <c r="D597" s="34" t="n"/>
      <c r="E597" s="34" t="n"/>
      <c r="F597" s="34" t="n"/>
      <c r="G597" s="34" t="n"/>
      <c r="H597" s="34" t="n"/>
    </row>
    <row r="598" ht="21.6" customHeight="1" s="49">
      <c r="A598" s="100" t="n"/>
      <c r="B598" s="34" t="n"/>
      <c r="C598" s="100" t="n"/>
      <c r="D598" s="34" t="n"/>
      <c r="E598" s="34" t="n"/>
      <c r="F598" s="34" t="n"/>
      <c r="G598" s="34" t="n"/>
      <c r="H598" s="34" t="n"/>
    </row>
    <row r="599" ht="21.6" customHeight="1" s="49">
      <c r="A599" s="100" t="n"/>
      <c r="B599" s="34" t="n"/>
      <c r="C599" s="100" t="n"/>
      <c r="D599" s="34" t="n"/>
      <c r="E599" s="34" t="n"/>
      <c r="F599" s="34" t="n"/>
      <c r="G599" s="34" t="n"/>
      <c r="H599" s="34" t="n"/>
    </row>
    <row r="600" ht="21.6" customHeight="1" s="49">
      <c r="A600" s="100" t="n"/>
      <c r="B600" s="34" t="n"/>
      <c r="C600" s="100" t="n"/>
      <c r="D600" s="34" t="n"/>
      <c r="E600" s="34" t="n"/>
      <c r="F600" s="34" t="n"/>
      <c r="G600" s="34" t="n"/>
      <c r="H600" s="34" t="n"/>
    </row>
    <row r="601" ht="21.6" customHeight="1" s="49">
      <c r="A601" s="100" t="n"/>
      <c r="B601" s="34" t="n"/>
      <c r="C601" s="100" t="n"/>
      <c r="D601" s="34" t="n"/>
      <c r="E601" s="34" t="n"/>
      <c r="F601" s="34" t="n"/>
      <c r="G601" s="34" t="n"/>
      <c r="H601" s="34" t="n"/>
    </row>
    <row r="602" ht="21.6" customHeight="1" s="49">
      <c r="A602" s="100" t="n"/>
      <c r="B602" s="34" t="n"/>
      <c r="C602" s="100" t="n"/>
      <c r="D602" s="34" t="n"/>
      <c r="E602" s="34" t="n"/>
      <c r="F602" s="34" t="n"/>
      <c r="G602" s="34" t="n"/>
      <c r="H602" s="34" t="n"/>
    </row>
    <row r="603" ht="21.6" customHeight="1" s="49">
      <c r="A603" s="100" t="n"/>
      <c r="B603" s="34" t="n"/>
      <c r="C603" s="100" t="n"/>
      <c r="D603" s="34" t="n"/>
      <c r="E603" s="34" t="n"/>
      <c r="F603" s="34" t="n"/>
      <c r="G603" s="34" t="n"/>
      <c r="H603" s="34" t="n"/>
    </row>
    <row r="604" ht="21.6" customHeight="1" s="49">
      <c r="A604" s="100" t="n"/>
      <c r="B604" s="34" t="n"/>
      <c r="C604" s="100" t="n"/>
      <c r="D604" s="34" t="n"/>
      <c r="E604" s="34" t="n"/>
      <c r="F604" s="34" t="n"/>
      <c r="G604" s="34" t="n"/>
      <c r="H604" s="34" t="n"/>
    </row>
    <row r="605" ht="21.6" customHeight="1" s="49">
      <c r="A605" s="100" t="n"/>
      <c r="B605" s="34" t="n"/>
      <c r="C605" s="100" t="n"/>
      <c r="D605" s="34" t="n"/>
      <c r="E605" s="34" t="n"/>
      <c r="F605" s="34" t="n"/>
      <c r="G605" s="34" t="n"/>
      <c r="H605" s="34" t="n"/>
    </row>
    <row r="606" ht="21.6" customHeight="1" s="49">
      <c r="A606" s="100" t="n"/>
      <c r="B606" s="34" t="n"/>
      <c r="C606" s="100" t="n"/>
      <c r="D606" s="34" t="n"/>
      <c r="E606" s="34" t="n"/>
      <c r="F606" s="34" t="n"/>
      <c r="G606" s="34" t="n"/>
      <c r="H606" s="34" t="n"/>
    </row>
    <row r="607" ht="21.6" customHeight="1" s="49">
      <c r="A607" s="100" t="n"/>
      <c r="B607" s="34" t="n"/>
      <c r="C607" s="100" t="n"/>
      <c r="D607" s="34" t="n"/>
      <c r="E607" s="34" t="n"/>
      <c r="F607" s="34" t="n"/>
      <c r="G607" s="34" t="n"/>
      <c r="H607" s="34" t="n"/>
    </row>
    <row r="608" ht="21.6" customHeight="1" s="49">
      <c r="A608" s="100" t="n"/>
      <c r="B608" s="34" t="n"/>
      <c r="C608" s="100" t="n"/>
      <c r="D608" s="34" t="n"/>
      <c r="E608" s="34" t="n"/>
      <c r="F608" s="34" t="n"/>
      <c r="G608" s="34" t="n"/>
      <c r="H608" s="34" t="n"/>
    </row>
    <row r="609" ht="21.6" customHeight="1" s="49">
      <c r="A609" s="100" t="n"/>
      <c r="B609" s="34" t="n"/>
      <c r="C609" s="100" t="n"/>
      <c r="D609" s="34" t="n"/>
      <c r="E609" s="34" t="n"/>
      <c r="F609" s="34" t="n"/>
      <c r="G609" s="34" t="n"/>
      <c r="H609" s="34" t="n"/>
    </row>
    <row r="610" ht="21.6" customHeight="1" s="49">
      <c r="A610" s="100" t="n"/>
      <c r="B610" s="34" t="n"/>
      <c r="C610" s="100" t="n"/>
      <c r="D610" s="34" t="n"/>
      <c r="E610" s="34" t="n"/>
      <c r="F610" s="34" t="n"/>
      <c r="G610" s="34" t="n"/>
      <c r="H610" s="34" t="n"/>
    </row>
    <row r="611" ht="21.6" customHeight="1" s="49">
      <c r="A611" s="100" t="n"/>
      <c r="B611" s="34" t="n"/>
      <c r="C611" s="100" t="n"/>
      <c r="D611" s="34" t="n"/>
      <c r="E611" s="34" t="n"/>
      <c r="F611" s="34" t="n"/>
      <c r="G611" s="34" t="n"/>
      <c r="H611" s="34" t="n"/>
    </row>
    <row r="612" ht="21.6" customHeight="1" s="49">
      <c r="A612" s="100" t="n"/>
      <c r="B612" s="34" t="n"/>
      <c r="C612" s="100" t="n"/>
      <c r="D612" s="34" t="n"/>
      <c r="E612" s="34" t="n"/>
      <c r="F612" s="34" t="n"/>
      <c r="G612" s="34" t="n"/>
      <c r="H612" s="34" t="n"/>
    </row>
    <row r="613" ht="21.6" customHeight="1" s="49">
      <c r="A613" s="100" t="n"/>
      <c r="B613" s="34" t="n"/>
      <c r="C613" s="100" t="n"/>
      <c r="D613" s="34" t="n"/>
      <c r="E613" s="34" t="n"/>
      <c r="F613" s="34" t="n"/>
      <c r="G613" s="34" t="n"/>
      <c r="H613" s="34" t="n"/>
    </row>
    <row r="614" ht="21.6" customHeight="1" s="49">
      <c r="A614" s="100" t="n"/>
      <c r="B614" s="34" t="n"/>
      <c r="C614" s="100" t="n"/>
      <c r="D614" s="34" t="n"/>
      <c r="E614" s="34" t="n"/>
      <c r="F614" s="34" t="n"/>
      <c r="G614" s="34" t="n"/>
      <c r="H614" s="34" t="n"/>
    </row>
    <row r="615" ht="21.6" customHeight="1" s="49">
      <c r="A615" s="100" t="n"/>
      <c r="B615" s="34" t="n"/>
      <c r="C615" s="100" t="n"/>
      <c r="D615" s="34" t="n"/>
      <c r="E615" s="34" t="n"/>
      <c r="F615" s="34" t="n"/>
      <c r="G615" s="34" t="n"/>
      <c r="H615" s="34" t="n"/>
    </row>
    <row r="616" ht="21.6" customHeight="1" s="49">
      <c r="A616" s="100" t="n"/>
      <c r="B616" s="34" t="n"/>
      <c r="C616" s="100" t="n"/>
      <c r="D616" s="34" t="n"/>
      <c r="E616" s="34" t="n"/>
      <c r="F616" s="34" t="n"/>
      <c r="G616" s="34" t="n"/>
      <c r="H616" s="34" t="n"/>
    </row>
    <row r="617" ht="21.6" customHeight="1" s="49">
      <c r="A617" s="100" t="n"/>
      <c r="B617" s="34" t="n"/>
      <c r="C617" s="100" t="n"/>
      <c r="D617" s="34" t="n"/>
      <c r="E617" s="34" t="n"/>
      <c r="F617" s="34" t="n"/>
      <c r="G617" s="34" t="n"/>
      <c r="H617" s="34" t="n"/>
    </row>
    <row r="618" ht="21.6" customHeight="1" s="49">
      <c r="A618" s="100" t="n"/>
      <c r="B618" s="34" t="n"/>
      <c r="C618" s="100" t="n"/>
      <c r="D618" s="34" t="n"/>
      <c r="E618" s="34" t="n"/>
      <c r="F618" s="34" t="n"/>
      <c r="G618" s="34" t="n"/>
      <c r="H618" s="34" t="n"/>
    </row>
    <row r="619" ht="21.6" customHeight="1" s="49">
      <c r="A619" s="100" t="n"/>
      <c r="B619" s="34" t="n"/>
      <c r="C619" s="100" t="n"/>
      <c r="D619" s="34" t="n"/>
      <c r="E619" s="34" t="n"/>
      <c r="F619" s="34" t="n"/>
      <c r="G619" s="34" t="n"/>
      <c r="H619" s="34" t="n"/>
    </row>
    <row r="620" ht="21.6" customHeight="1" s="49">
      <c r="A620" s="100" t="n"/>
      <c r="B620" s="34" t="n"/>
      <c r="C620" s="100" t="n"/>
      <c r="D620" s="34" t="n"/>
      <c r="E620" s="34" t="n"/>
      <c r="F620" s="34" t="n"/>
      <c r="G620" s="34" t="n"/>
      <c r="H620" s="34" t="n"/>
    </row>
    <row r="621" ht="21.6" customHeight="1" s="49">
      <c r="A621" s="100" t="n"/>
      <c r="B621" s="34" t="n"/>
      <c r="C621" s="100" t="n"/>
      <c r="D621" s="34" t="n"/>
      <c r="E621" s="34" t="n"/>
      <c r="F621" s="34" t="n"/>
      <c r="G621" s="34" t="n"/>
      <c r="H621" s="34" t="n"/>
    </row>
    <row r="622" ht="21.6" customHeight="1" s="49">
      <c r="A622" s="100" t="n"/>
      <c r="B622" s="34" t="n"/>
      <c r="C622" s="100" t="n"/>
      <c r="D622" s="34" t="n"/>
      <c r="E622" s="34" t="n"/>
      <c r="F622" s="34" t="n"/>
      <c r="G622" s="34" t="n"/>
      <c r="H622" s="34" t="n"/>
    </row>
    <row r="623" ht="21.6" customHeight="1" s="49">
      <c r="A623" s="100" t="n"/>
      <c r="B623" s="34" t="n"/>
      <c r="C623" s="100" t="n"/>
      <c r="D623" s="34" t="n"/>
      <c r="E623" s="34" t="n"/>
      <c r="F623" s="34" t="n"/>
      <c r="G623" s="34" t="n"/>
      <c r="H623" s="34" t="n"/>
    </row>
    <row r="624" ht="21.6" customHeight="1" s="49">
      <c r="A624" s="100" t="n"/>
      <c r="B624" s="34" t="n"/>
      <c r="C624" s="100" t="n"/>
      <c r="D624" s="34" t="n"/>
      <c r="E624" s="34" t="n"/>
      <c r="F624" s="34" t="n"/>
      <c r="G624" s="34" t="n"/>
      <c r="H624" s="34" t="n"/>
    </row>
    <row r="625" ht="21.6" customHeight="1" s="49">
      <c r="A625" s="100" t="n"/>
      <c r="B625" s="34" t="n"/>
      <c r="C625" s="100" t="n"/>
      <c r="D625" s="34" t="n"/>
      <c r="E625" s="34" t="n"/>
      <c r="F625" s="34" t="n"/>
      <c r="G625" s="34" t="n"/>
      <c r="H625" s="34" t="n"/>
    </row>
    <row r="626" ht="21.6" customHeight="1" s="49">
      <c r="A626" s="100" t="n"/>
      <c r="B626" s="34" t="n"/>
      <c r="C626" s="100" t="n"/>
      <c r="D626" s="34" t="n"/>
      <c r="E626" s="34" t="n"/>
      <c r="F626" s="34" t="n"/>
      <c r="G626" s="34" t="n"/>
      <c r="H626" s="34" t="n"/>
    </row>
    <row r="627" ht="21.6" customHeight="1" s="49">
      <c r="A627" s="100" t="n"/>
      <c r="B627" s="34" t="n"/>
      <c r="C627" s="100" t="n"/>
      <c r="D627" s="34" t="n"/>
      <c r="E627" s="34" t="n"/>
      <c r="F627" s="34" t="n"/>
      <c r="G627" s="34" t="n"/>
      <c r="H627" s="34" t="n"/>
    </row>
    <row r="628" ht="21.6" customHeight="1" s="49">
      <c r="A628" s="100" t="n"/>
      <c r="B628" s="34" t="n"/>
      <c r="C628" s="100" t="n"/>
      <c r="D628" s="34" t="n"/>
      <c r="E628" s="34" t="n"/>
      <c r="F628" s="34" t="n"/>
      <c r="G628" s="34" t="n"/>
      <c r="H628" s="34" t="n"/>
    </row>
    <row r="629" ht="21.6" customHeight="1" s="49">
      <c r="A629" s="100" t="n"/>
      <c r="B629" s="34" t="n"/>
      <c r="C629" s="100" t="n"/>
      <c r="D629" s="34" t="n"/>
      <c r="E629" s="34" t="n"/>
      <c r="F629" s="34" t="n"/>
      <c r="G629" s="34" t="n"/>
      <c r="H629" s="34" t="n"/>
    </row>
    <row r="630" ht="21.6" customHeight="1" s="49">
      <c r="A630" s="100" t="n"/>
      <c r="B630" s="34" t="n"/>
      <c r="C630" s="100" t="n"/>
      <c r="D630" s="34" t="n"/>
      <c r="E630" s="34" t="n"/>
      <c r="F630" s="34" t="n"/>
      <c r="G630" s="34" t="n"/>
      <c r="H630" s="34" t="n"/>
    </row>
    <row r="631" ht="21.6" customHeight="1" s="49">
      <c r="A631" s="100" t="n"/>
      <c r="B631" s="34" t="n"/>
      <c r="C631" s="100" t="n"/>
      <c r="D631" s="34" t="n"/>
      <c r="E631" s="34" t="n"/>
      <c r="F631" s="34" t="n"/>
      <c r="G631" s="34" t="n"/>
      <c r="H631" s="34" t="n"/>
    </row>
    <row r="632" ht="21.6" customHeight="1" s="49">
      <c r="A632" s="100" t="n"/>
      <c r="B632" s="34" t="n"/>
      <c r="C632" s="100" t="n"/>
      <c r="D632" s="34" t="n"/>
      <c r="E632" s="34" t="n"/>
      <c r="F632" s="34" t="n"/>
      <c r="G632" s="34" t="n"/>
      <c r="H632" s="34" t="n"/>
    </row>
    <row r="633" ht="21.6" customHeight="1" s="49">
      <c r="A633" s="100" t="n"/>
      <c r="B633" s="34" t="n"/>
      <c r="C633" s="100" t="n"/>
      <c r="D633" s="34" t="n"/>
      <c r="E633" s="34" t="n"/>
      <c r="F633" s="34" t="n"/>
      <c r="G633" s="34" t="n"/>
      <c r="H633" s="34" t="n"/>
    </row>
    <row r="634" ht="21.6" customHeight="1" s="49">
      <c r="A634" s="100" t="n"/>
      <c r="B634" s="34" t="n"/>
      <c r="C634" s="100" t="n"/>
      <c r="D634" s="34" t="n"/>
      <c r="E634" s="34" t="n"/>
      <c r="F634" s="34" t="n"/>
      <c r="G634" s="34" t="n"/>
      <c r="H634" s="34" t="n"/>
    </row>
    <row r="635" ht="21.6" customHeight="1" s="49">
      <c r="A635" s="100" t="n"/>
      <c r="B635" s="34" t="n"/>
      <c r="C635" s="100" t="n"/>
      <c r="D635" s="34" t="n"/>
      <c r="E635" s="34" t="n"/>
      <c r="F635" s="34" t="n"/>
      <c r="G635" s="34" t="n"/>
      <c r="H635" s="34" t="n"/>
    </row>
    <row r="636" ht="21.6" customHeight="1" s="49">
      <c r="A636" s="100" t="n"/>
      <c r="B636" s="34" t="n"/>
      <c r="C636" s="100" t="n"/>
      <c r="D636" s="34" t="n"/>
      <c r="E636" s="34" t="n"/>
      <c r="F636" s="34" t="n"/>
      <c r="G636" s="34" t="n"/>
      <c r="H636" s="34" t="n"/>
    </row>
    <row r="637" ht="21.6" customHeight="1" s="49">
      <c r="A637" s="100" t="n"/>
      <c r="B637" s="34" t="n"/>
      <c r="C637" s="100" t="n"/>
      <c r="D637" s="34" t="n"/>
      <c r="E637" s="34" t="n"/>
      <c r="F637" s="34" t="n"/>
      <c r="G637" s="34" t="n"/>
      <c r="H637" s="34" t="n"/>
    </row>
    <row r="638" ht="21.6" customHeight="1" s="49">
      <c r="A638" s="100" t="n"/>
      <c r="B638" s="34" t="n"/>
      <c r="C638" s="100" t="n"/>
      <c r="D638" s="34" t="n"/>
      <c r="E638" s="34" t="n"/>
      <c r="F638" s="34" t="n"/>
      <c r="G638" s="34" t="n"/>
      <c r="H638" s="34" t="n"/>
    </row>
    <row r="639" ht="21.6" customHeight="1" s="49">
      <c r="A639" s="100" t="n"/>
      <c r="B639" s="34" t="n"/>
      <c r="C639" s="100" t="n"/>
      <c r="D639" s="34" t="n"/>
      <c r="E639" s="34" t="n"/>
      <c r="F639" s="34" t="n"/>
      <c r="G639" s="34" t="n"/>
      <c r="H639" s="34" t="n"/>
    </row>
    <row r="640" ht="21.6" customHeight="1" s="49">
      <c r="A640" s="100" t="n"/>
      <c r="B640" s="34" t="n"/>
      <c r="C640" s="100" t="n"/>
      <c r="D640" s="34" t="n"/>
      <c r="E640" s="34" t="n"/>
      <c r="F640" s="34" t="n"/>
      <c r="G640" s="34" t="n"/>
      <c r="H640" s="34" t="n"/>
    </row>
    <row r="641" ht="21.6" customHeight="1" s="49">
      <c r="A641" s="100" t="n"/>
      <c r="B641" s="34" t="n"/>
      <c r="C641" s="100" t="n"/>
      <c r="D641" s="34" t="n"/>
      <c r="E641" s="34" t="n"/>
      <c r="F641" s="34" t="n"/>
      <c r="G641" s="34" t="n"/>
      <c r="H641" s="34" t="n"/>
    </row>
    <row r="642" ht="21.6" customHeight="1" s="49">
      <c r="A642" s="100" t="n"/>
      <c r="B642" s="34" t="n"/>
      <c r="C642" s="100" t="n"/>
      <c r="D642" s="34" t="n"/>
      <c r="E642" s="34" t="n"/>
      <c r="F642" s="34" t="n"/>
      <c r="G642" s="34" t="n"/>
      <c r="H642" s="34" t="n"/>
    </row>
    <row r="643" ht="21.6" customHeight="1" s="49">
      <c r="A643" s="100" t="n"/>
      <c r="B643" s="34" t="n"/>
      <c r="C643" s="100" t="n"/>
      <c r="D643" s="34" t="n"/>
      <c r="E643" s="34" t="n"/>
      <c r="F643" s="34" t="n"/>
      <c r="G643" s="34" t="n"/>
      <c r="H643" s="34" t="n"/>
    </row>
    <row r="644" ht="21.6" customHeight="1" s="49">
      <c r="A644" s="100" t="n"/>
      <c r="B644" s="34" t="n"/>
      <c r="C644" s="100" t="n"/>
      <c r="D644" s="34" t="n"/>
      <c r="E644" s="34" t="n"/>
      <c r="F644" s="34" t="n"/>
      <c r="G644" s="34" t="n"/>
      <c r="H644" s="34" t="n"/>
    </row>
    <row r="645" ht="21.6" customHeight="1" s="49">
      <c r="A645" s="100" t="n"/>
      <c r="B645" s="34" t="n"/>
      <c r="C645" s="100" t="n"/>
      <c r="D645" s="34" t="n"/>
      <c r="E645" s="34" t="n"/>
      <c r="F645" s="34" t="n"/>
      <c r="G645" s="34" t="n"/>
      <c r="H645" s="34" t="n"/>
    </row>
    <row r="646" ht="21.6" customHeight="1" s="49">
      <c r="A646" s="100" t="n"/>
      <c r="B646" s="34" t="n"/>
      <c r="C646" s="100" t="n"/>
      <c r="D646" s="34" t="n"/>
      <c r="E646" s="34" t="n"/>
      <c r="F646" s="34" t="n"/>
      <c r="G646" s="34" t="n"/>
      <c r="H646" s="34" t="n"/>
    </row>
    <row r="647" ht="21.6" customHeight="1" s="49">
      <c r="A647" s="100" t="n"/>
      <c r="B647" s="34" t="n"/>
      <c r="C647" s="100" t="n"/>
      <c r="D647" s="34" t="n"/>
      <c r="E647" s="34" t="n"/>
      <c r="F647" s="34" t="n"/>
      <c r="G647" s="34" t="n"/>
      <c r="H647" s="34" t="n"/>
    </row>
    <row r="648" ht="21.6" customHeight="1" s="49">
      <c r="A648" s="100" t="n"/>
      <c r="B648" s="34" t="n"/>
      <c r="C648" s="100" t="n"/>
      <c r="D648" s="34" t="n"/>
      <c r="E648" s="34" t="n"/>
      <c r="F648" s="34" t="n"/>
      <c r="G648" s="34" t="n"/>
      <c r="H648" s="34" t="n"/>
    </row>
    <row r="649" ht="21.6" customHeight="1" s="49">
      <c r="A649" s="100" t="n"/>
      <c r="B649" s="34" t="n"/>
      <c r="C649" s="100" t="n"/>
      <c r="D649" s="34" t="n"/>
      <c r="E649" s="34" t="n"/>
      <c r="F649" s="34" t="n"/>
      <c r="G649" s="34" t="n"/>
      <c r="H649" s="34" t="n"/>
    </row>
    <row r="650" ht="21.6" customHeight="1" s="49">
      <c r="A650" s="100" t="n"/>
      <c r="B650" s="34" t="n"/>
      <c r="C650" s="100" t="n"/>
      <c r="D650" s="34" t="n"/>
      <c r="E650" s="34" t="n"/>
      <c r="F650" s="34" t="n"/>
      <c r="G650" s="34" t="n"/>
      <c r="H650" s="34" t="n"/>
    </row>
    <row r="651" ht="21.6" customHeight="1" s="49">
      <c r="A651" s="100" t="n"/>
      <c r="B651" s="34" t="n"/>
      <c r="C651" s="100" t="n"/>
      <c r="D651" s="34" t="n"/>
      <c r="E651" s="34" t="n"/>
      <c r="F651" s="34" t="n"/>
      <c r="G651" s="34" t="n"/>
      <c r="H651" s="34" t="n"/>
    </row>
    <row r="652" ht="21.6" customHeight="1" s="49">
      <c r="A652" s="100" t="n"/>
      <c r="B652" s="34" t="n"/>
      <c r="C652" s="100" t="n"/>
      <c r="D652" s="34" t="n"/>
      <c r="E652" s="34" t="n"/>
      <c r="F652" s="34" t="n"/>
      <c r="G652" s="34" t="n"/>
      <c r="H652" s="34" t="n"/>
    </row>
    <row r="653" ht="21.6" customHeight="1" s="49">
      <c r="A653" s="100" t="n"/>
      <c r="B653" s="34" t="n"/>
      <c r="C653" s="100" t="n"/>
      <c r="D653" s="34" t="n"/>
      <c r="E653" s="34" t="n"/>
      <c r="F653" s="34" t="n"/>
      <c r="G653" s="34" t="n"/>
      <c r="H653" s="34" t="n"/>
    </row>
    <row r="654" ht="21.6" customHeight="1" s="49">
      <c r="A654" s="100" t="n"/>
      <c r="B654" s="34" t="n"/>
      <c r="C654" s="100" t="n"/>
      <c r="D654" s="34" t="n"/>
      <c r="E654" s="34" t="n"/>
      <c r="F654" s="34" t="n"/>
      <c r="G654" s="34" t="n"/>
      <c r="H654" s="34" t="n"/>
    </row>
    <row r="655" ht="21.6" customHeight="1" s="49">
      <c r="A655" s="100" t="n"/>
      <c r="B655" s="34" t="n"/>
      <c r="C655" s="100" t="n"/>
      <c r="D655" s="34" t="n"/>
      <c r="E655" s="34" t="n"/>
      <c r="F655" s="34" t="n"/>
      <c r="G655" s="34" t="n"/>
      <c r="H655" s="34" t="n"/>
    </row>
    <row r="656" ht="21.6" customHeight="1" s="49">
      <c r="A656" s="100" t="n"/>
      <c r="B656" s="34" t="n"/>
      <c r="C656" s="100" t="n"/>
      <c r="D656" s="34" t="n"/>
      <c r="E656" s="34" t="n"/>
      <c r="F656" s="34" t="n"/>
      <c r="G656" s="34" t="n"/>
      <c r="H656" s="34" t="n"/>
    </row>
    <row r="657" ht="21.6" customHeight="1" s="49">
      <c r="A657" s="100" t="n"/>
      <c r="B657" s="34" t="n"/>
      <c r="C657" s="100" t="n"/>
      <c r="D657" s="34" t="n"/>
      <c r="E657" s="34" t="n"/>
      <c r="F657" s="34" t="n"/>
      <c r="G657" s="34" t="n"/>
      <c r="H657" s="34" t="n"/>
    </row>
    <row r="658" ht="21.6" customHeight="1" s="49">
      <c r="A658" s="100" t="n"/>
      <c r="B658" s="34" t="n"/>
      <c r="C658" s="100" t="n"/>
      <c r="D658" s="34" t="n"/>
      <c r="E658" s="34" t="n"/>
      <c r="F658" s="34" t="n"/>
      <c r="G658" s="34" t="n"/>
      <c r="H658" s="34" t="n"/>
    </row>
    <row r="659" ht="21.6" customHeight="1" s="49">
      <c r="A659" s="100" t="n"/>
      <c r="B659" s="34" t="n"/>
      <c r="C659" s="100" t="n"/>
      <c r="D659" s="34" t="n"/>
      <c r="E659" s="34" t="n"/>
      <c r="F659" s="34" t="n"/>
      <c r="G659" s="34" t="n"/>
      <c r="H659" s="34" t="n"/>
    </row>
    <row r="660" ht="21.6" customHeight="1" s="49">
      <c r="A660" s="100" t="n"/>
      <c r="B660" s="34" t="n"/>
      <c r="C660" s="100" t="n"/>
      <c r="D660" s="34" t="n"/>
      <c r="E660" s="34" t="n"/>
      <c r="F660" s="34" t="n"/>
      <c r="G660" s="34" t="n"/>
      <c r="H660" s="34" t="n"/>
    </row>
    <row r="661" ht="21.6" customHeight="1" s="49">
      <c r="A661" s="100" t="n"/>
      <c r="B661" s="34" t="n"/>
      <c r="C661" s="100" t="n"/>
      <c r="D661" s="34" t="n"/>
      <c r="E661" s="34" t="n"/>
      <c r="F661" s="34" t="n"/>
      <c r="G661" s="34" t="n"/>
      <c r="H661" s="34" t="n"/>
    </row>
    <row r="662" ht="21.6" customHeight="1" s="49">
      <c r="A662" s="100" t="n"/>
      <c r="B662" s="34" t="n"/>
      <c r="C662" s="100" t="n"/>
      <c r="D662" s="34" t="n"/>
      <c r="E662" s="34" t="n"/>
      <c r="F662" s="34" t="n"/>
      <c r="G662" s="34" t="n"/>
      <c r="H662" s="34" t="n"/>
    </row>
    <row r="663" ht="21.6" customHeight="1" s="49">
      <c r="A663" s="100" t="n"/>
      <c r="B663" s="34" t="n"/>
      <c r="C663" s="100" t="n"/>
      <c r="D663" s="34" t="n"/>
      <c r="E663" s="34" t="n"/>
      <c r="F663" s="34" t="n"/>
      <c r="G663" s="34" t="n"/>
      <c r="H663" s="34" t="n"/>
    </row>
    <row r="664" ht="21.6" customHeight="1" s="49">
      <c r="A664" s="100" t="n"/>
      <c r="B664" s="34" t="n"/>
      <c r="C664" s="100" t="n"/>
      <c r="D664" s="34" t="n"/>
      <c r="E664" s="34" t="n"/>
      <c r="F664" s="34" t="n"/>
      <c r="G664" s="34" t="n"/>
      <c r="H664" s="34" t="n"/>
    </row>
    <row r="665" ht="21.6" customHeight="1" s="49">
      <c r="A665" s="100" t="n"/>
      <c r="B665" s="34" t="n"/>
      <c r="C665" s="100" t="n"/>
      <c r="D665" s="34" t="n"/>
      <c r="E665" s="34" t="n"/>
      <c r="F665" s="34" t="n"/>
      <c r="G665" s="34" t="n"/>
      <c r="H665" s="34" t="n"/>
    </row>
    <row r="666" ht="21.6" customHeight="1" s="49">
      <c r="A666" s="100" t="n"/>
      <c r="B666" s="34" t="n"/>
      <c r="C666" s="100" t="n"/>
      <c r="D666" s="34" t="n"/>
      <c r="E666" s="34" t="n"/>
      <c r="F666" s="34" t="n"/>
      <c r="G666" s="34" t="n"/>
      <c r="H666" s="34" t="n"/>
    </row>
    <row r="667" ht="21.6" customHeight="1" s="49">
      <c r="A667" s="100" t="n"/>
      <c r="B667" s="34" t="n"/>
      <c r="C667" s="100" t="n"/>
      <c r="D667" s="34" t="n"/>
      <c r="E667" s="34" t="n"/>
      <c r="F667" s="34" t="n"/>
      <c r="G667" s="34" t="n"/>
      <c r="H667" s="34" t="n"/>
    </row>
    <row r="668" ht="21.6" customHeight="1" s="49">
      <c r="A668" s="100" t="n"/>
      <c r="B668" s="34" t="n"/>
      <c r="C668" s="100" t="n"/>
      <c r="D668" s="34" t="n"/>
      <c r="E668" s="34" t="n"/>
      <c r="F668" s="34" t="n"/>
      <c r="G668" s="34" t="n"/>
      <c r="H668" s="34" t="n"/>
    </row>
    <row r="669" ht="21.6" customHeight="1" s="49">
      <c r="A669" s="100" t="n"/>
      <c r="B669" s="34" t="n"/>
      <c r="C669" s="100" t="n"/>
      <c r="D669" s="34" t="n"/>
      <c r="E669" s="34" t="n"/>
      <c r="F669" s="34" t="n"/>
      <c r="G669" s="34" t="n"/>
      <c r="H669" s="34" t="n"/>
    </row>
    <row r="670" ht="21.6" customHeight="1" s="49">
      <c r="A670" s="100" t="n"/>
      <c r="B670" s="34" t="n"/>
      <c r="C670" s="100" t="n"/>
      <c r="D670" s="34" t="n"/>
      <c r="E670" s="34" t="n"/>
      <c r="F670" s="34" t="n"/>
      <c r="G670" s="34" t="n"/>
      <c r="H670" s="34" t="n"/>
    </row>
    <row r="671" ht="21.6" customHeight="1" s="49">
      <c r="A671" s="100" t="n"/>
      <c r="B671" s="34" t="n"/>
      <c r="C671" s="100" t="n"/>
      <c r="D671" s="34" t="n"/>
      <c r="E671" s="34" t="n"/>
      <c r="F671" s="34" t="n"/>
      <c r="G671" s="34" t="n"/>
      <c r="H671" s="34" t="n"/>
    </row>
    <row r="672" ht="21.6" customHeight="1" s="49">
      <c r="A672" s="100" t="n"/>
      <c r="B672" s="34" t="n"/>
      <c r="C672" s="100" t="n"/>
      <c r="D672" s="34" t="n"/>
      <c r="E672" s="34" t="n"/>
      <c r="F672" s="34" t="n"/>
      <c r="G672" s="34" t="n"/>
      <c r="H672" s="34" t="n"/>
    </row>
    <row r="673" ht="21.6" customHeight="1" s="49">
      <c r="A673" s="100" t="n"/>
      <c r="B673" s="34" t="n"/>
      <c r="C673" s="100" t="n"/>
      <c r="D673" s="34" t="n"/>
      <c r="E673" s="34" t="n"/>
      <c r="F673" s="34" t="n"/>
      <c r="G673" s="34" t="n"/>
      <c r="H673" s="34" t="n"/>
    </row>
    <row r="674" ht="21.6" customHeight="1" s="49">
      <c r="A674" s="100" t="n"/>
      <c r="B674" s="34" t="n"/>
      <c r="C674" s="100" t="n"/>
      <c r="D674" s="34" t="n"/>
      <c r="E674" s="34" t="n"/>
      <c r="F674" s="34" t="n"/>
      <c r="G674" s="34" t="n"/>
      <c r="H674" s="34" t="n"/>
    </row>
    <row r="675" ht="21.6" customHeight="1" s="49">
      <c r="A675" s="100" t="n"/>
      <c r="B675" s="34" t="n"/>
      <c r="C675" s="100" t="n"/>
      <c r="D675" s="34" t="n"/>
      <c r="E675" s="34" t="n"/>
      <c r="F675" s="34" t="n"/>
      <c r="G675" s="34" t="n"/>
      <c r="H675" s="34" t="n"/>
    </row>
    <row r="676" ht="21.6" customHeight="1" s="49">
      <c r="A676" s="100" t="n"/>
      <c r="B676" s="34" t="n"/>
      <c r="C676" s="100" t="n"/>
      <c r="D676" s="34" t="n"/>
      <c r="E676" s="34" t="n"/>
      <c r="F676" s="34" t="n"/>
      <c r="G676" s="34" t="n"/>
      <c r="H676" s="34" t="n"/>
    </row>
    <row r="677" ht="21.6" customHeight="1" s="49">
      <c r="A677" s="100" t="n"/>
      <c r="B677" s="34" t="n"/>
      <c r="C677" s="100" t="n"/>
      <c r="D677" s="34" t="n"/>
      <c r="E677" s="34" t="n"/>
      <c r="F677" s="34" t="n"/>
      <c r="G677" s="34" t="n"/>
      <c r="H677" s="34" t="n"/>
    </row>
    <row r="678" ht="21.6" customHeight="1" s="49">
      <c r="A678" s="100" t="n"/>
      <c r="B678" s="34" t="n"/>
      <c r="C678" s="100" t="n"/>
      <c r="D678" s="34" t="n"/>
      <c r="E678" s="34" t="n"/>
      <c r="F678" s="34" t="n"/>
      <c r="G678" s="34" t="n"/>
      <c r="H678" s="34" t="n"/>
    </row>
    <row r="679" ht="21.6" customHeight="1" s="49">
      <c r="A679" s="100" t="n"/>
      <c r="B679" s="34" t="n"/>
      <c r="C679" s="100" t="n"/>
      <c r="D679" s="34" t="n"/>
      <c r="E679" s="34" t="n"/>
      <c r="F679" s="34" t="n"/>
      <c r="G679" s="34" t="n"/>
      <c r="H679" s="34" t="n"/>
    </row>
    <row r="680" ht="21.6" customHeight="1" s="49">
      <c r="A680" s="100" t="n"/>
      <c r="B680" s="34" t="n"/>
      <c r="C680" s="100" t="n"/>
      <c r="D680" s="34" t="n"/>
      <c r="E680" s="34" t="n"/>
      <c r="F680" s="34" t="n"/>
      <c r="G680" s="34" t="n"/>
      <c r="H680" s="34" t="n"/>
    </row>
    <row r="681" ht="21.6" customHeight="1" s="49">
      <c r="A681" s="100" t="n"/>
      <c r="B681" s="34" t="n"/>
      <c r="C681" s="100" t="n"/>
      <c r="D681" s="34" t="n"/>
      <c r="E681" s="34" t="n"/>
      <c r="F681" s="34" t="n"/>
      <c r="G681" s="34" t="n"/>
      <c r="H681" s="34" t="n"/>
    </row>
    <row r="682" ht="21.6" customHeight="1" s="49">
      <c r="A682" s="100" t="n"/>
      <c r="B682" s="34" t="n"/>
      <c r="C682" s="100" t="n"/>
      <c r="D682" s="34" t="n"/>
      <c r="E682" s="34" t="n"/>
      <c r="F682" s="34" t="n"/>
      <c r="G682" s="34" t="n"/>
      <c r="H682" s="34" t="n"/>
    </row>
    <row r="683" ht="21.6" customHeight="1" s="49">
      <c r="A683" s="100" t="n"/>
      <c r="B683" s="34" t="n"/>
      <c r="C683" s="100" t="n"/>
      <c r="D683" s="34" t="n"/>
      <c r="E683" s="34" t="n"/>
      <c r="F683" s="34" t="n"/>
      <c r="G683" s="34" t="n"/>
      <c r="H683" s="34" t="n"/>
    </row>
    <row r="684" ht="21.6" customHeight="1" s="49">
      <c r="A684" s="100" t="n"/>
      <c r="B684" s="34" t="n"/>
      <c r="C684" s="100" t="n"/>
      <c r="D684" s="34" t="n"/>
      <c r="E684" s="34" t="n"/>
      <c r="F684" s="34" t="n"/>
      <c r="G684" s="34" t="n"/>
      <c r="H684" s="34" t="n"/>
    </row>
    <row r="685" ht="21.6" customHeight="1" s="49">
      <c r="A685" s="100" t="n"/>
      <c r="B685" s="34" t="n"/>
      <c r="C685" s="100" t="n"/>
      <c r="D685" s="34" t="n"/>
      <c r="E685" s="34" t="n"/>
      <c r="F685" s="34" t="n"/>
      <c r="G685" s="34" t="n"/>
      <c r="H685" s="34" t="n"/>
    </row>
    <row r="686" ht="21.6" customHeight="1" s="49">
      <c r="A686" s="100" t="n"/>
      <c r="B686" s="34" t="n"/>
      <c r="C686" s="100" t="n"/>
      <c r="D686" s="34" t="n"/>
      <c r="E686" s="34" t="n"/>
      <c r="F686" s="34" t="n"/>
      <c r="G686" s="34" t="n"/>
      <c r="H686" s="34" t="n"/>
    </row>
    <row r="687" ht="21.6" customHeight="1" s="49">
      <c r="A687" s="100" t="n"/>
      <c r="B687" s="34" t="n"/>
      <c r="C687" s="100" t="n"/>
      <c r="D687" s="34" t="n"/>
      <c r="E687" s="34" t="n"/>
      <c r="F687" s="34" t="n"/>
      <c r="G687" s="34" t="n"/>
      <c r="H687" s="34" t="n"/>
    </row>
    <row r="688" ht="21.6" customHeight="1" s="49">
      <c r="A688" s="100" t="n"/>
      <c r="B688" s="34" t="n"/>
      <c r="C688" s="100" t="n"/>
      <c r="D688" s="34" t="n"/>
      <c r="E688" s="34" t="n"/>
      <c r="F688" s="34" t="n"/>
      <c r="G688" s="34" t="n"/>
      <c r="H688" s="34" t="n"/>
    </row>
    <row r="689" ht="21.6" customHeight="1" s="49">
      <c r="A689" s="100" t="n"/>
      <c r="B689" s="34" t="n"/>
      <c r="C689" s="100" t="n"/>
      <c r="D689" s="34" t="n"/>
      <c r="E689" s="34" t="n"/>
      <c r="F689" s="34" t="n"/>
      <c r="G689" s="34" t="n"/>
      <c r="H689" s="34" t="n"/>
    </row>
    <row r="690" ht="21.6" customHeight="1" s="49">
      <c r="A690" s="100" t="n"/>
      <c r="B690" s="34" t="n"/>
      <c r="C690" s="100" t="n"/>
      <c r="D690" s="34" t="n"/>
      <c r="E690" s="34" t="n"/>
      <c r="F690" s="34" t="n"/>
      <c r="G690" s="34" t="n"/>
      <c r="H690" s="34" t="n"/>
    </row>
    <row r="691" ht="21.6" customHeight="1" s="49">
      <c r="A691" s="100" t="n"/>
      <c r="B691" s="34" t="n"/>
      <c r="C691" s="100" t="n"/>
      <c r="D691" s="34" t="n"/>
      <c r="E691" s="34" t="n"/>
      <c r="F691" s="34" t="n"/>
      <c r="G691" s="34" t="n"/>
      <c r="H691" s="34" t="n"/>
    </row>
    <row r="692" ht="21.6" customHeight="1" s="49">
      <c r="A692" s="100" t="n"/>
      <c r="B692" s="34" t="n"/>
      <c r="C692" s="100" t="n"/>
      <c r="D692" s="34" t="n"/>
      <c r="E692" s="34" t="n"/>
      <c r="F692" s="34" t="n"/>
      <c r="G692" s="34" t="n"/>
      <c r="H692" s="34" t="n"/>
    </row>
    <row r="693" ht="21.6" customHeight="1" s="49">
      <c r="A693" s="100" t="n"/>
      <c r="B693" s="34" t="n"/>
      <c r="C693" s="100" t="n"/>
      <c r="D693" s="34" t="n"/>
      <c r="E693" s="34" t="n"/>
      <c r="F693" s="34" t="n"/>
      <c r="G693" s="34" t="n"/>
      <c r="H693" s="34" t="n"/>
    </row>
    <row r="694" ht="21.6" customHeight="1" s="49">
      <c r="A694" s="100" t="n"/>
      <c r="B694" s="34" t="n"/>
      <c r="C694" s="100" t="n"/>
      <c r="D694" s="34" t="n"/>
      <c r="E694" s="34" t="n"/>
      <c r="F694" s="34" t="n"/>
      <c r="G694" s="34" t="n"/>
      <c r="H694" s="34" t="n"/>
    </row>
    <row r="695" ht="21.6" customHeight="1" s="49">
      <c r="A695" s="100" t="n"/>
      <c r="B695" s="34" t="n"/>
      <c r="C695" s="100" t="n"/>
      <c r="D695" s="34" t="n"/>
      <c r="E695" s="34" t="n"/>
      <c r="F695" s="34" t="n"/>
      <c r="G695" s="34" t="n"/>
      <c r="H695" s="34" t="n"/>
    </row>
    <row r="696" ht="21.6" customHeight="1" s="49">
      <c r="A696" s="100" t="n"/>
      <c r="B696" s="34" t="n"/>
      <c r="C696" s="100" t="n"/>
      <c r="D696" s="34" t="n"/>
      <c r="E696" s="34" t="n"/>
      <c r="F696" s="34" t="n"/>
      <c r="G696" s="34" t="n"/>
      <c r="H696" s="34" t="n"/>
    </row>
    <row r="697" ht="21.6" customHeight="1" s="49">
      <c r="A697" s="100" t="n"/>
      <c r="B697" s="34" t="n"/>
      <c r="C697" s="100" t="n"/>
      <c r="D697" s="34" t="n"/>
      <c r="E697" s="34" t="n"/>
      <c r="F697" s="34" t="n"/>
      <c r="G697" s="34" t="n"/>
      <c r="H697" s="34" t="n"/>
    </row>
    <row r="698" ht="21.6" customHeight="1" s="49">
      <c r="A698" s="100" t="n"/>
      <c r="B698" s="34" t="n"/>
      <c r="C698" s="100" t="n"/>
      <c r="D698" s="34" t="n"/>
      <c r="E698" s="34" t="n"/>
      <c r="F698" s="34" t="n"/>
      <c r="G698" s="34" t="n"/>
      <c r="H698" s="34" t="n"/>
    </row>
    <row r="699" ht="21.6" customHeight="1" s="49">
      <c r="A699" s="100" t="n"/>
      <c r="B699" s="34" t="n"/>
      <c r="C699" s="100" t="n"/>
      <c r="D699" s="34" t="n"/>
      <c r="E699" s="34" t="n"/>
      <c r="F699" s="34" t="n"/>
      <c r="G699" s="34" t="n"/>
      <c r="H699" s="34" t="n"/>
    </row>
    <row r="700" ht="21.6" customHeight="1" s="49">
      <c r="A700" s="100" t="n"/>
      <c r="B700" s="34" t="n"/>
      <c r="C700" s="100" t="n"/>
      <c r="D700" s="34" t="n"/>
      <c r="E700" s="34" t="n"/>
      <c r="F700" s="34" t="n"/>
      <c r="G700" s="34" t="n"/>
      <c r="H700" s="34" t="n"/>
    </row>
    <row r="701" ht="21.6" customHeight="1" s="49">
      <c r="A701" s="100" t="n"/>
      <c r="B701" s="34" t="n"/>
      <c r="C701" s="100" t="n"/>
      <c r="D701" s="34" t="n"/>
      <c r="E701" s="34" t="n"/>
      <c r="F701" s="34" t="n"/>
      <c r="G701" s="34" t="n"/>
      <c r="H701" s="34" t="n"/>
    </row>
    <row r="702" ht="21.6" customHeight="1" s="49">
      <c r="A702" s="100" t="n"/>
      <c r="B702" s="34" t="n"/>
      <c r="C702" s="100" t="n"/>
      <c r="D702" s="34" t="n"/>
      <c r="E702" s="34" t="n"/>
      <c r="F702" s="34" t="n"/>
      <c r="G702" s="34" t="n"/>
      <c r="H702" s="34" t="n"/>
    </row>
    <row r="703" ht="21.6" customHeight="1" s="49">
      <c r="A703" s="100" t="n"/>
      <c r="B703" s="34" t="n"/>
      <c r="C703" s="100" t="n"/>
      <c r="D703" s="34" t="n"/>
      <c r="E703" s="34" t="n"/>
      <c r="F703" s="34" t="n"/>
      <c r="G703" s="34" t="n"/>
      <c r="H703" s="34" t="n"/>
    </row>
    <row r="704" ht="21.6" customHeight="1" s="49">
      <c r="A704" s="100" t="n"/>
      <c r="B704" s="34" t="n"/>
      <c r="C704" s="100" t="n"/>
      <c r="D704" s="34" t="n"/>
      <c r="E704" s="34" t="n"/>
      <c r="F704" s="34" t="n"/>
      <c r="G704" s="34" t="n"/>
      <c r="H704" s="34" t="n"/>
    </row>
    <row r="705" ht="21.6" customHeight="1" s="49">
      <c r="A705" s="100" t="n"/>
      <c r="B705" s="34" t="n"/>
      <c r="C705" s="100" t="n"/>
      <c r="D705" s="34" t="n"/>
      <c r="E705" s="34" t="n"/>
      <c r="F705" s="34" t="n"/>
      <c r="G705" s="34" t="n"/>
      <c r="H705" s="34" t="n"/>
    </row>
    <row r="706" ht="21.6" customHeight="1" s="49">
      <c r="A706" s="100" t="n"/>
      <c r="B706" s="34" t="n"/>
      <c r="C706" s="100" t="n"/>
      <c r="D706" s="34" t="n"/>
      <c r="E706" s="34" t="n"/>
      <c r="F706" s="34" t="n"/>
      <c r="G706" s="34" t="n"/>
      <c r="H706" s="34" t="n"/>
    </row>
    <row r="707" ht="21.6" customHeight="1" s="49">
      <c r="A707" s="100" t="n"/>
      <c r="B707" s="34" t="n"/>
      <c r="C707" s="100" t="n"/>
      <c r="D707" s="34" t="n"/>
      <c r="E707" s="34" t="n"/>
      <c r="F707" s="34" t="n"/>
      <c r="G707" s="34" t="n"/>
      <c r="H707" s="34" t="n"/>
    </row>
    <row r="708" ht="21.6" customHeight="1" s="49">
      <c r="A708" s="100" t="n"/>
      <c r="B708" s="34" t="n"/>
      <c r="C708" s="100" t="n"/>
      <c r="D708" s="34" t="n"/>
      <c r="E708" s="34" t="n"/>
      <c r="F708" s="34" t="n"/>
      <c r="G708" s="34" t="n"/>
      <c r="H708" s="34" t="n"/>
    </row>
    <row r="709" ht="21.6" customHeight="1" s="49">
      <c r="A709" s="100" t="n"/>
      <c r="B709" s="34" t="n"/>
      <c r="C709" s="100" t="n"/>
      <c r="D709" s="34" t="n"/>
      <c r="E709" s="34" t="n"/>
      <c r="F709" s="34" t="n"/>
      <c r="G709" s="34" t="n"/>
      <c r="H709" s="34" t="n"/>
    </row>
    <row r="710" ht="21.6" customHeight="1" s="49">
      <c r="A710" s="100" t="n"/>
      <c r="B710" s="34" t="n"/>
      <c r="C710" s="100" t="n"/>
      <c r="D710" s="34" t="n"/>
      <c r="E710" s="34" t="n"/>
      <c r="F710" s="34" t="n"/>
      <c r="G710" s="34" t="n"/>
      <c r="H710" s="34" t="n"/>
    </row>
    <row r="711" ht="21.6" customHeight="1" s="49">
      <c r="A711" s="100" t="n"/>
      <c r="B711" s="34" t="n"/>
      <c r="C711" s="100" t="n"/>
      <c r="D711" s="34" t="n"/>
      <c r="E711" s="34" t="n"/>
      <c r="F711" s="34" t="n"/>
      <c r="G711" s="34" t="n"/>
      <c r="H711" s="34" t="n"/>
    </row>
    <row r="712" ht="21.6" customHeight="1" s="49">
      <c r="A712" s="100" t="n"/>
      <c r="B712" s="34" t="n"/>
      <c r="C712" s="100" t="n"/>
      <c r="D712" s="34" t="n"/>
      <c r="E712" s="34" t="n"/>
      <c r="F712" s="34" t="n"/>
      <c r="G712" s="34" t="n"/>
      <c r="H712" s="34" t="n"/>
    </row>
    <row r="713" ht="21.6" customHeight="1" s="49">
      <c r="A713" s="100" t="n"/>
      <c r="B713" s="34" t="n"/>
      <c r="C713" s="100" t="n"/>
      <c r="D713" s="34" t="n"/>
      <c r="E713" s="34" t="n"/>
      <c r="F713" s="34" t="n"/>
      <c r="G713" s="34" t="n"/>
      <c r="H713" s="34" t="n"/>
    </row>
    <row r="714" ht="21.6" customHeight="1" s="49">
      <c r="A714" s="100" t="n"/>
      <c r="B714" s="34" t="n"/>
      <c r="C714" s="100" t="n"/>
      <c r="D714" s="34" t="n"/>
      <c r="E714" s="34" t="n"/>
      <c r="F714" s="34" t="n"/>
      <c r="G714" s="34" t="n"/>
      <c r="H714" s="34" t="n"/>
    </row>
    <row r="715" ht="21.6" customHeight="1" s="49">
      <c r="A715" s="100" t="n"/>
      <c r="B715" s="34" t="n"/>
      <c r="C715" s="100" t="n"/>
      <c r="D715" s="34" t="n"/>
      <c r="E715" s="34" t="n"/>
      <c r="F715" s="34" t="n"/>
      <c r="G715" s="34" t="n"/>
      <c r="H715" s="34" t="n"/>
    </row>
    <row r="716" ht="21.6" customHeight="1" s="49">
      <c r="A716" s="100" t="n"/>
      <c r="B716" s="34" t="n"/>
      <c r="C716" s="100" t="n"/>
      <c r="D716" s="34" t="n"/>
      <c r="E716" s="34" t="n"/>
      <c r="F716" s="34" t="n"/>
      <c r="G716" s="34" t="n"/>
      <c r="H716" s="34" t="n"/>
    </row>
    <row r="717" ht="21.6" customHeight="1" s="49">
      <c r="A717" s="100" t="n"/>
      <c r="B717" s="34" t="n"/>
      <c r="C717" s="100" t="n"/>
      <c r="D717" s="34" t="n"/>
      <c r="E717" s="34" t="n"/>
      <c r="F717" s="34" t="n"/>
      <c r="G717" s="34" t="n"/>
      <c r="H717" s="34" t="n"/>
    </row>
    <row r="718" ht="21.6" customHeight="1" s="49">
      <c r="A718" s="100" t="n"/>
      <c r="B718" s="34" t="n"/>
      <c r="C718" s="100" t="n"/>
      <c r="D718" s="34" t="n"/>
      <c r="E718" s="34" t="n"/>
      <c r="F718" s="34" t="n"/>
      <c r="G718" s="34" t="n"/>
      <c r="H718" s="34" t="n"/>
    </row>
    <row r="719" ht="21.6" customHeight="1" s="49">
      <c r="A719" s="100" t="n"/>
      <c r="B719" s="34" t="n"/>
      <c r="C719" s="100" t="n"/>
      <c r="D719" s="34" t="n"/>
      <c r="E719" s="34" t="n"/>
      <c r="F719" s="34" t="n"/>
      <c r="G719" s="34" t="n"/>
      <c r="H719" s="34" t="n"/>
    </row>
    <row r="720" ht="21.6" customHeight="1" s="49">
      <c r="A720" s="100" t="n"/>
      <c r="B720" s="34" t="n"/>
      <c r="C720" s="100" t="n"/>
      <c r="D720" s="34" t="n"/>
      <c r="E720" s="34" t="n"/>
      <c r="F720" s="34" t="n"/>
      <c r="G720" s="34" t="n"/>
      <c r="H720" s="34" t="n"/>
    </row>
    <row r="721" ht="21.6" customHeight="1" s="49">
      <c r="A721" s="100" t="n"/>
      <c r="B721" s="34" t="n"/>
      <c r="C721" s="100" t="n"/>
      <c r="D721" s="34" t="n"/>
      <c r="E721" s="34" t="n"/>
      <c r="F721" s="34" t="n"/>
      <c r="G721" s="34" t="n"/>
      <c r="H721" s="34" t="n"/>
    </row>
    <row r="722" ht="21.6" customHeight="1" s="49">
      <c r="A722" s="100" t="n"/>
      <c r="B722" s="34" t="n"/>
      <c r="C722" s="100" t="n"/>
      <c r="D722" s="34" t="n"/>
      <c r="E722" s="34" t="n"/>
      <c r="F722" s="34" t="n"/>
      <c r="G722" s="34" t="n"/>
      <c r="H722" s="34" t="n"/>
    </row>
    <row r="723" ht="21.6" customHeight="1" s="49">
      <c r="A723" s="100" t="n"/>
      <c r="B723" s="34" t="n"/>
      <c r="C723" s="100" t="n"/>
      <c r="D723" s="34" t="n"/>
      <c r="E723" s="34" t="n"/>
      <c r="F723" s="34" t="n"/>
      <c r="G723" s="34" t="n"/>
      <c r="H723" s="34" t="n"/>
    </row>
    <row r="724" ht="21.6" customHeight="1" s="49">
      <c r="A724" s="100" t="n"/>
      <c r="B724" s="34" t="n"/>
      <c r="C724" s="100" t="n"/>
      <c r="D724" s="34" t="n"/>
      <c r="E724" s="34" t="n"/>
      <c r="F724" s="34" t="n"/>
      <c r="G724" s="34" t="n"/>
      <c r="H724" s="34" t="n"/>
    </row>
    <row r="725" ht="21.6" customHeight="1" s="49">
      <c r="A725" s="100" t="n"/>
      <c r="B725" s="34" t="n"/>
      <c r="C725" s="100" t="n"/>
      <c r="D725" s="34" t="n"/>
      <c r="E725" s="34" t="n"/>
      <c r="F725" s="34" t="n"/>
      <c r="G725" s="34" t="n"/>
      <c r="H725" s="34" t="n"/>
    </row>
    <row r="726" ht="21.6" customHeight="1" s="49">
      <c r="A726" s="100" t="n"/>
      <c r="B726" s="34" t="n"/>
      <c r="C726" s="100" t="n"/>
      <c r="D726" s="34" t="n"/>
      <c r="E726" s="34" t="n"/>
      <c r="F726" s="34" t="n"/>
      <c r="G726" s="34" t="n"/>
      <c r="H726" s="34" t="n"/>
    </row>
    <row r="727" ht="21.6" customHeight="1" s="49">
      <c r="A727" s="100" t="n"/>
      <c r="B727" s="34" t="n"/>
      <c r="C727" s="100" t="n"/>
      <c r="D727" s="34" t="n"/>
      <c r="E727" s="34" t="n"/>
      <c r="F727" s="34" t="n"/>
      <c r="G727" s="34" t="n"/>
      <c r="H727" s="34" t="n"/>
    </row>
    <row r="728" ht="21.6" customHeight="1" s="49">
      <c r="A728" s="100" t="n"/>
      <c r="B728" s="34" t="n"/>
      <c r="C728" s="100" t="n"/>
      <c r="D728" s="34" t="n"/>
      <c r="E728" s="34" t="n"/>
      <c r="F728" s="34" t="n"/>
      <c r="G728" s="34" t="n"/>
      <c r="H728" s="34" t="n"/>
    </row>
    <row r="729" ht="21.6" customHeight="1" s="49">
      <c r="A729" s="100" t="n"/>
      <c r="B729" s="34" t="n"/>
      <c r="C729" s="100" t="n"/>
      <c r="D729" s="34" t="n"/>
      <c r="E729" s="34" t="n"/>
      <c r="F729" s="34" t="n"/>
      <c r="G729" s="34" t="n"/>
      <c r="H729" s="34" t="n"/>
    </row>
    <row r="730" ht="21.6" customHeight="1" s="49">
      <c r="A730" s="100" t="n"/>
      <c r="B730" s="34" t="n"/>
      <c r="C730" s="100" t="n"/>
      <c r="D730" s="34" t="n"/>
      <c r="E730" s="34" t="n"/>
      <c r="F730" s="34" t="n"/>
      <c r="G730" s="34" t="n"/>
      <c r="H730" s="34" t="n"/>
    </row>
    <row r="731" ht="21.6" customHeight="1" s="49">
      <c r="A731" s="100" t="n"/>
      <c r="B731" s="34" t="n"/>
      <c r="C731" s="100" t="n"/>
      <c r="D731" s="34" t="n"/>
      <c r="E731" s="34" t="n"/>
      <c r="F731" s="34" t="n"/>
      <c r="G731" s="34" t="n"/>
      <c r="H731" s="34" t="n"/>
    </row>
    <row r="732" ht="21.6" customHeight="1" s="49">
      <c r="A732" s="100" t="n"/>
      <c r="B732" s="34" t="n"/>
      <c r="C732" s="100" t="n"/>
      <c r="D732" s="34" t="n"/>
      <c r="E732" s="34" t="n"/>
      <c r="F732" s="34" t="n"/>
      <c r="G732" s="34" t="n"/>
      <c r="H732" s="34" t="n"/>
    </row>
    <row r="733" ht="21.6" customHeight="1" s="49">
      <c r="A733" s="100" t="n"/>
      <c r="B733" s="34" t="n"/>
      <c r="C733" s="100" t="n"/>
      <c r="D733" s="34" t="n"/>
      <c r="E733" s="34" t="n"/>
      <c r="F733" s="34" t="n"/>
      <c r="G733" s="34" t="n"/>
      <c r="H733" s="34" t="n"/>
    </row>
    <row r="734" ht="21.6" customHeight="1" s="49">
      <c r="A734" s="100" t="n"/>
      <c r="B734" s="34" t="n"/>
      <c r="C734" s="100" t="n"/>
      <c r="D734" s="34" t="n"/>
      <c r="E734" s="34" t="n"/>
      <c r="F734" s="34" t="n"/>
      <c r="G734" s="34" t="n"/>
      <c r="H734" s="34" t="n"/>
    </row>
    <row r="735" ht="21.6" customHeight="1" s="49">
      <c r="A735" s="100" t="n"/>
      <c r="B735" s="34" t="n"/>
      <c r="C735" s="100" t="n"/>
      <c r="D735" s="34" t="n"/>
      <c r="E735" s="34" t="n"/>
      <c r="F735" s="34" t="n"/>
      <c r="G735" s="34" t="n"/>
      <c r="H735" s="34" t="n"/>
    </row>
    <row r="736" ht="21.6" customHeight="1" s="49">
      <c r="A736" s="100" t="n"/>
      <c r="B736" s="34" t="n"/>
      <c r="C736" s="100" t="n"/>
      <c r="D736" s="34" t="n"/>
      <c r="E736" s="34" t="n"/>
      <c r="F736" s="34" t="n"/>
      <c r="G736" s="34" t="n"/>
      <c r="H736" s="34" t="n"/>
    </row>
    <row r="737" ht="21.6" customHeight="1" s="49">
      <c r="A737" s="100" t="n"/>
      <c r="B737" s="34" t="n"/>
      <c r="C737" s="100" t="n"/>
      <c r="D737" s="34" t="n"/>
      <c r="E737" s="34" t="n"/>
      <c r="F737" s="34" t="n"/>
      <c r="G737" s="34" t="n"/>
      <c r="H737" s="34" t="n"/>
    </row>
    <row r="738" ht="21.6" customHeight="1" s="49">
      <c r="A738" s="100" t="n"/>
      <c r="B738" s="34" t="n"/>
      <c r="C738" s="100" t="n"/>
      <c r="D738" s="34" t="n"/>
      <c r="E738" s="34" t="n"/>
      <c r="F738" s="34" t="n"/>
      <c r="G738" s="34" t="n"/>
      <c r="H738" s="34" t="n"/>
    </row>
    <row r="739" ht="21.6" customHeight="1" s="49">
      <c r="A739" s="100" t="n"/>
      <c r="B739" s="34" t="n"/>
      <c r="C739" s="100" t="n"/>
      <c r="D739" s="34" t="n"/>
      <c r="E739" s="34" t="n"/>
      <c r="F739" s="34" t="n"/>
      <c r="G739" s="34" t="n"/>
      <c r="H739" s="34" t="n"/>
    </row>
    <row r="740" ht="21.6" customHeight="1" s="49">
      <c r="A740" s="100" t="n"/>
      <c r="B740" s="34" t="n"/>
      <c r="C740" s="100" t="n"/>
      <c r="D740" s="34" t="n"/>
      <c r="E740" s="34" t="n"/>
      <c r="F740" s="34" t="n"/>
      <c r="G740" s="34" t="n"/>
      <c r="H740" s="34" t="n"/>
    </row>
    <row r="741" ht="21.6" customHeight="1" s="49">
      <c r="A741" s="100" t="n"/>
      <c r="B741" s="34" t="n"/>
      <c r="C741" s="100" t="n"/>
      <c r="D741" s="34" t="n"/>
      <c r="E741" s="34" t="n"/>
      <c r="F741" s="34" t="n"/>
      <c r="G741" s="34" t="n"/>
      <c r="H741" s="34" t="n"/>
    </row>
    <row r="742" ht="21.6" customHeight="1" s="49">
      <c r="A742" s="100" t="n"/>
      <c r="B742" s="34" t="n"/>
      <c r="C742" s="100" t="n"/>
      <c r="D742" s="34" t="n"/>
      <c r="E742" s="34" t="n"/>
      <c r="F742" s="34" t="n"/>
      <c r="G742" s="34" t="n"/>
      <c r="H742" s="34" t="n"/>
    </row>
    <row r="743" ht="21.6" customHeight="1" s="49">
      <c r="A743" s="100" t="n"/>
      <c r="B743" s="34" t="n"/>
      <c r="C743" s="100" t="n"/>
      <c r="D743" s="34" t="n"/>
      <c r="E743" s="34" t="n"/>
      <c r="F743" s="34" t="n"/>
      <c r="G743" s="34" t="n"/>
      <c r="H743" s="34" t="n"/>
    </row>
    <row r="744" ht="21.6" customHeight="1" s="49">
      <c r="A744" s="100" t="n"/>
      <c r="B744" s="34" t="n"/>
      <c r="C744" s="100" t="n"/>
      <c r="D744" s="34" t="n"/>
      <c r="E744" s="34" t="n"/>
      <c r="F744" s="34" t="n"/>
      <c r="G744" s="34" t="n"/>
      <c r="H744" s="34" t="n"/>
    </row>
    <row r="745" ht="21.6" customHeight="1" s="49">
      <c r="A745" s="100" t="n"/>
      <c r="B745" s="34" t="n"/>
      <c r="C745" s="100" t="n"/>
      <c r="D745" s="34" t="n"/>
      <c r="E745" s="34" t="n"/>
      <c r="F745" s="34" t="n"/>
      <c r="G745" s="34" t="n"/>
      <c r="H745" s="34" t="n"/>
    </row>
    <row r="746" ht="21.6" customHeight="1" s="49">
      <c r="A746" s="100" t="n"/>
      <c r="B746" s="34" t="n"/>
      <c r="C746" s="100" t="n"/>
      <c r="D746" s="34" t="n"/>
      <c r="E746" s="34" t="n"/>
      <c r="F746" s="34" t="n"/>
      <c r="G746" s="34" t="n"/>
      <c r="H746" s="34" t="n"/>
    </row>
    <row r="747" ht="21.6" customHeight="1" s="49">
      <c r="A747" s="100" t="n"/>
      <c r="B747" s="34" t="n"/>
      <c r="C747" s="100" t="n"/>
      <c r="D747" s="34" t="n"/>
      <c r="E747" s="34" t="n"/>
      <c r="F747" s="34" t="n"/>
      <c r="G747" s="34" t="n"/>
      <c r="H747" s="34" t="n"/>
    </row>
    <row r="748" ht="21.6" customHeight="1" s="49">
      <c r="A748" s="100" t="n"/>
      <c r="B748" s="34" t="n"/>
      <c r="C748" s="100" t="n"/>
      <c r="D748" s="34" t="n"/>
      <c r="E748" s="34" t="n"/>
      <c r="F748" s="34" t="n"/>
      <c r="G748" s="34" t="n"/>
      <c r="H748" s="34" t="n"/>
    </row>
    <row r="749" ht="21.6" customHeight="1" s="49">
      <c r="A749" s="100" t="n"/>
      <c r="B749" s="34" t="n"/>
      <c r="C749" s="100" t="n"/>
      <c r="D749" s="34" t="n"/>
      <c r="E749" s="34" t="n"/>
      <c r="F749" s="34" t="n"/>
      <c r="G749" s="34" t="n"/>
      <c r="H749" s="34" t="n"/>
    </row>
    <row r="750" ht="21.6" customHeight="1" s="49">
      <c r="A750" s="100" t="n"/>
      <c r="B750" s="34" t="n"/>
      <c r="C750" s="100" t="n"/>
      <c r="D750" s="34" t="n"/>
      <c r="E750" s="34" t="n"/>
      <c r="F750" s="34" t="n"/>
      <c r="G750" s="34" t="n"/>
      <c r="H750" s="34" t="n"/>
    </row>
    <row r="751" ht="21.6" customHeight="1" s="49">
      <c r="A751" s="100" t="n"/>
      <c r="B751" s="34" t="n"/>
      <c r="C751" s="100" t="n"/>
      <c r="D751" s="34" t="n"/>
      <c r="E751" s="34" t="n"/>
      <c r="F751" s="34" t="n"/>
      <c r="G751" s="34" t="n"/>
      <c r="H751" s="34" t="n"/>
    </row>
    <row r="752" ht="21.6" customHeight="1" s="49">
      <c r="A752" s="100" t="n"/>
      <c r="B752" s="34" t="n"/>
      <c r="C752" s="100" t="n"/>
      <c r="D752" s="34" t="n"/>
      <c r="E752" s="34" t="n"/>
      <c r="F752" s="34" t="n"/>
      <c r="G752" s="34" t="n"/>
      <c r="H752" s="34" t="n"/>
    </row>
    <row r="753" ht="21.6" customHeight="1" s="49">
      <c r="A753" s="100" t="n"/>
      <c r="B753" s="34" t="n"/>
      <c r="C753" s="100" t="n"/>
      <c r="D753" s="34" t="n"/>
      <c r="E753" s="34" t="n"/>
      <c r="F753" s="34" t="n"/>
      <c r="G753" s="34" t="n"/>
      <c r="H753" s="34" t="n"/>
    </row>
    <row r="754" ht="21.6" customHeight="1" s="49">
      <c r="A754" s="100" t="n"/>
      <c r="B754" s="34" t="n"/>
      <c r="C754" s="100" t="n"/>
      <c r="D754" s="34" t="n"/>
      <c r="E754" s="34" t="n"/>
      <c r="F754" s="34" t="n"/>
      <c r="G754" s="34" t="n"/>
      <c r="H754" s="34" t="n"/>
    </row>
    <row r="755" ht="21.6" customHeight="1" s="49">
      <c r="A755" s="100" t="n"/>
      <c r="B755" s="34" t="n"/>
      <c r="C755" s="100" t="n"/>
      <c r="D755" s="34" t="n"/>
      <c r="E755" s="34" t="n"/>
      <c r="F755" s="34" t="n"/>
      <c r="G755" s="34" t="n"/>
      <c r="H755" s="34" t="n"/>
    </row>
    <row r="756" ht="21.6" customHeight="1" s="49">
      <c r="A756" s="100" t="n"/>
      <c r="B756" s="34" t="n"/>
      <c r="C756" s="100" t="n"/>
      <c r="D756" s="34" t="n"/>
      <c r="E756" s="34" t="n"/>
      <c r="F756" s="34" t="n"/>
      <c r="G756" s="34" t="n"/>
      <c r="H756" s="34" t="n"/>
    </row>
    <row r="757" ht="21.6" customHeight="1" s="49">
      <c r="A757" s="100" t="n"/>
      <c r="B757" s="34" t="n"/>
      <c r="C757" s="100" t="n"/>
      <c r="D757" s="34" t="n"/>
      <c r="E757" s="34" t="n"/>
      <c r="F757" s="34" t="n"/>
      <c r="G757" s="34" t="n"/>
      <c r="H757" s="34" t="n"/>
    </row>
    <row r="758" ht="21.6" customHeight="1" s="49">
      <c r="A758" s="100" t="n"/>
      <c r="B758" s="34" t="n"/>
      <c r="C758" s="100" t="n"/>
      <c r="D758" s="34" t="n"/>
      <c r="E758" s="34" t="n"/>
      <c r="F758" s="34" t="n"/>
      <c r="G758" s="34" t="n"/>
      <c r="H758" s="34" t="n"/>
    </row>
    <row r="759" ht="21.6" customHeight="1" s="49">
      <c r="A759" s="100" t="n"/>
      <c r="B759" s="34" t="n"/>
      <c r="C759" s="100" t="n"/>
      <c r="D759" s="34" t="n"/>
      <c r="E759" s="34" t="n"/>
      <c r="F759" s="34" t="n"/>
      <c r="G759" s="34" t="n"/>
      <c r="H759" s="34" t="n"/>
    </row>
    <row r="760" ht="21.6" customHeight="1" s="49">
      <c r="A760" s="100" t="n"/>
      <c r="B760" s="34" t="n"/>
      <c r="C760" s="100" t="n"/>
      <c r="D760" s="34" t="n"/>
      <c r="E760" s="34" t="n"/>
      <c r="F760" s="34" t="n"/>
      <c r="G760" s="34" t="n"/>
      <c r="H760" s="34" t="n"/>
    </row>
    <row r="761" ht="21.6" customHeight="1" s="49">
      <c r="A761" s="100" t="n"/>
      <c r="B761" s="34" t="n"/>
      <c r="C761" s="100" t="n"/>
      <c r="D761" s="34" t="n"/>
      <c r="E761" s="34" t="n"/>
      <c r="F761" s="34" t="n"/>
      <c r="G761" s="34" t="n"/>
      <c r="H761" s="34" t="n"/>
    </row>
    <row r="762" ht="21.6" customHeight="1" s="49">
      <c r="A762" s="100" t="n"/>
      <c r="B762" s="34" t="n"/>
      <c r="C762" s="100" t="n"/>
      <c r="D762" s="34" t="n"/>
      <c r="E762" s="34" t="n"/>
      <c r="F762" s="34" t="n"/>
      <c r="G762" s="34" t="n"/>
      <c r="H762" s="34" t="n"/>
    </row>
    <row r="763" ht="21.6" customHeight="1" s="49">
      <c r="A763" s="100" t="n"/>
      <c r="B763" s="34" t="n"/>
      <c r="C763" s="100" t="n"/>
      <c r="D763" s="34" t="n"/>
      <c r="E763" s="34" t="n"/>
      <c r="F763" s="34" t="n"/>
      <c r="G763" s="34" t="n"/>
      <c r="H763" s="34" t="n"/>
    </row>
    <row r="764" ht="21.6" customHeight="1" s="49">
      <c r="A764" s="100" t="n"/>
      <c r="B764" s="34" t="n"/>
      <c r="C764" s="100" t="n"/>
      <c r="D764" s="34" t="n"/>
      <c r="E764" s="34" t="n"/>
      <c r="F764" s="34" t="n"/>
      <c r="G764" s="34" t="n"/>
      <c r="H764" s="34" t="n"/>
    </row>
    <row r="765" ht="21.6" customHeight="1" s="49">
      <c r="A765" s="100" t="n"/>
      <c r="B765" s="34" t="n"/>
      <c r="C765" s="100" t="n"/>
      <c r="D765" s="34" t="n"/>
      <c r="E765" s="34" t="n"/>
      <c r="F765" s="34" t="n"/>
      <c r="G765" s="34" t="n"/>
      <c r="H765" s="34" t="n"/>
    </row>
    <row r="766" ht="21.6" customHeight="1" s="49">
      <c r="A766" s="100" t="n"/>
      <c r="B766" s="34" t="n"/>
      <c r="C766" s="100" t="n"/>
      <c r="D766" s="34" t="n"/>
      <c r="E766" s="34" t="n"/>
      <c r="F766" s="34" t="n"/>
      <c r="G766" s="34" t="n"/>
      <c r="H766" s="34" t="n"/>
    </row>
    <row r="767" ht="21.6" customHeight="1" s="49">
      <c r="A767" s="100" t="n"/>
      <c r="B767" s="34" t="n"/>
      <c r="C767" s="100" t="n"/>
      <c r="D767" s="34" t="n"/>
      <c r="E767" s="34" t="n"/>
      <c r="F767" s="34" t="n"/>
      <c r="G767" s="34" t="n"/>
      <c r="H767" s="34" t="n"/>
    </row>
    <row r="768" ht="21.6" customHeight="1" s="49">
      <c r="A768" s="100" t="n"/>
      <c r="B768" s="34" t="n"/>
      <c r="C768" s="100" t="n"/>
      <c r="D768" s="34" t="n"/>
      <c r="E768" s="34" t="n"/>
      <c r="F768" s="34" t="n"/>
      <c r="G768" s="34" t="n"/>
      <c r="H768" s="34" t="n"/>
    </row>
    <row r="769" ht="21.6" customHeight="1" s="49">
      <c r="A769" s="100" t="n"/>
      <c r="B769" s="34" t="n"/>
      <c r="C769" s="100" t="n"/>
      <c r="D769" s="34" t="n"/>
      <c r="E769" s="34" t="n"/>
      <c r="F769" s="34" t="n"/>
      <c r="G769" s="34" t="n"/>
      <c r="H769" s="34" t="n"/>
    </row>
    <row r="770" ht="21.6" customHeight="1" s="49">
      <c r="A770" s="100" t="n"/>
      <c r="B770" s="34" t="n"/>
      <c r="C770" s="100" t="n"/>
      <c r="D770" s="34" t="n"/>
      <c r="E770" s="34" t="n"/>
      <c r="F770" s="34" t="n"/>
      <c r="G770" s="34" t="n"/>
      <c r="H770" s="34" t="n"/>
    </row>
    <row r="771" ht="21.6" customHeight="1" s="49">
      <c r="A771" s="100" t="n"/>
      <c r="B771" s="34" t="n"/>
      <c r="C771" s="100" t="n"/>
      <c r="D771" s="34" t="n"/>
      <c r="E771" s="34" t="n"/>
      <c r="F771" s="34" t="n"/>
      <c r="G771" s="34" t="n"/>
      <c r="H771" s="34" t="n"/>
    </row>
    <row r="772" ht="21.6" customHeight="1" s="49">
      <c r="A772" s="100" t="n"/>
      <c r="B772" s="34" t="n"/>
      <c r="C772" s="100" t="n"/>
      <c r="D772" s="34" t="n"/>
      <c r="E772" s="34" t="n"/>
      <c r="F772" s="34" t="n"/>
      <c r="G772" s="34" t="n"/>
      <c r="H772" s="34" t="n"/>
    </row>
    <row r="773" ht="21.6" customHeight="1" s="49">
      <c r="A773" s="100" t="n"/>
      <c r="B773" s="34" t="n"/>
      <c r="C773" s="100" t="n"/>
      <c r="D773" s="34" t="n"/>
      <c r="E773" s="34" t="n"/>
      <c r="F773" s="34" t="n"/>
      <c r="G773" s="34" t="n"/>
      <c r="H773" s="34" t="n"/>
    </row>
    <row r="774" ht="21.6" customHeight="1" s="49">
      <c r="A774" s="100" t="n"/>
      <c r="B774" s="34" t="n"/>
      <c r="C774" s="100" t="n"/>
      <c r="D774" s="34" t="n"/>
      <c r="E774" s="34" t="n"/>
      <c r="F774" s="34" t="n"/>
      <c r="G774" s="34" t="n"/>
      <c r="H774" s="34" t="n"/>
    </row>
    <row r="775" ht="21.6" customHeight="1" s="49">
      <c r="A775" s="100" t="n"/>
      <c r="B775" s="34" t="n"/>
      <c r="C775" s="100" t="n"/>
      <c r="D775" s="34" t="n"/>
      <c r="E775" s="34" t="n"/>
      <c r="F775" s="34" t="n"/>
      <c r="G775" s="34" t="n"/>
      <c r="H775" s="34" t="n"/>
    </row>
    <row r="776" ht="21.6" customHeight="1" s="49">
      <c r="A776" s="100" t="n"/>
      <c r="B776" s="34" t="n"/>
      <c r="C776" s="100" t="n"/>
      <c r="D776" s="34" t="n"/>
      <c r="E776" s="34" t="n"/>
      <c r="F776" s="34" t="n"/>
      <c r="G776" s="34" t="n"/>
      <c r="H776" s="34" t="n"/>
    </row>
    <row r="777" ht="21.6" customHeight="1" s="49">
      <c r="A777" s="100" t="n"/>
      <c r="B777" s="34" t="n"/>
      <c r="C777" s="100" t="n"/>
      <c r="D777" s="34" t="n"/>
      <c r="E777" s="34" t="n"/>
      <c r="F777" s="34" t="n"/>
      <c r="G777" s="34" t="n"/>
      <c r="H777" s="34" t="n"/>
    </row>
    <row r="778" ht="21.6" customHeight="1" s="49">
      <c r="A778" s="100" t="n"/>
      <c r="B778" s="34" t="n"/>
      <c r="C778" s="100" t="n"/>
      <c r="D778" s="34" t="n"/>
      <c r="E778" s="34" t="n"/>
      <c r="F778" s="34" t="n"/>
      <c r="G778" s="34" t="n"/>
      <c r="H778" s="34" t="n"/>
    </row>
    <row r="779" ht="21.6" customHeight="1" s="49">
      <c r="A779" s="100" t="n"/>
      <c r="B779" s="34" t="n"/>
      <c r="C779" s="100" t="n"/>
      <c r="D779" s="34" t="n"/>
      <c r="E779" s="34" t="n"/>
      <c r="F779" s="34" t="n"/>
      <c r="G779" s="34" t="n"/>
      <c r="H779" s="34" t="n"/>
    </row>
    <row r="780" ht="21.6" customHeight="1" s="49">
      <c r="A780" s="100" t="n"/>
      <c r="B780" s="34" t="n"/>
      <c r="C780" s="100" t="n"/>
      <c r="D780" s="34" t="n"/>
      <c r="E780" s="34" t="n"/>
      <c r="F780" s="34" t="n"/>
      <c r="G780" s="34" t="n"/>
      <c r="H780" s="34" t="n"/>
    </row>
    <row r="781" ht="21.6" customHeight="1" s="49">
      <c r="A781" s="100" t="n"/>
      <c r="B781" s="34" t="n"/>
      <c r="C781" s="100" t="n"/>
      <c r="D781" s="34" t="n"/>
      <c r="E781" s="34" t="n"/>
      <c r="F781" s="34" t="n"/>
      <c r="G781" s="34" t="n"/>
      <c r="H781" s="34" t="n"/>
    </row>
    <row r="782" ht="21.6" customHeight="1" s="49">
      <c r="A782" s="100" t="n"/>
      <c r="B782" s="34" t="n"/>
      <c r="C782" s="100" t="n"/>
      <c r="D782" s="34" t="n"/>
      <c r="E782" s="34" t="n"/>
      <c r="F782" s="34" t="n"/>
      <c r="G782" s="34" t="n"/>
      <c r="H782" s="34" t="n"/>
    </row>
    <row r="783" ht="21.6" customHeight="1" s="49">
      <c r="A783" s="100" t="n"/>
      <c r="B783" s="34" t="n"/>
      <c r="C783" s="100" t="n"/>
      <c r="D783" s="34" t="n"/>
      <c r="E783" s="34" t="n"/>
      <c r="F783" s="34" t="n"/>
      <c r="G783" s="34" t="n"/>
      <c r="H783" s="34" t="n"/>
    </row>
    <row r="784" ht="21.6" customHeight="1" s="49">
      <c r="A784" s="100" t="n"/>
      <c r="B784" s="34" t="n"/>
      <c r="C784" s="100" t="n"/>
      <c r="D784" s="34" t="n"/>
      <c r="E784" s="34" t="n"/>
      <c r="F784" s="34" t="n"/>
      <c r="G784" s="34" t="n"/>
      <c r="H784" s="34" t="n"/>
    </row>
    <row r="785" ht="21.6" customHeight="1" s="49">
      <c r="A785" s="100" t="n"/>
      <c r="B785" s="34" t="n"/>
      <c r="C785" s="100" t="n"/>
      <c r="D785" s="34" t="n"/>
      <c r="E785" s="34" t="n"/>
      <c r="F785" s="34" t="n"/>
      <c r="G785" s="34" t="n"/>
      <c r="H785" s="34" t="n"/>
    </row>
    <row r="786" ht="21.6" customHeight="1" s="49">
      <c r="A786" s="100" t="n"/>
      <c r="B786" s="34" t="n"/>
      <c r="C786" s="100" t="n"/>
      <c r="D786" s="34" t="n"/>
      <c r="E786" s="34" t="n"/>
      <c r="F786" s="34" t="n"/>
      <c r="G786" s="34" t="n"/>
      <c r="H786" s="34" t="n"/>
    </row>
    <row r="787" ht="21.6" customHeight="1" s="49">
      <c r="A787" s="100" t="n"/>
      <c r="B787" s="34" t="n"/>
      <c r="C787" s="100" t="n"/>
      <c r="D787" s="34" t="n"/>
      <c r="E787" s="34" t="n"/>
      <c r="F787" s="34" t="n"/>
      <c r="G787" s="34" t="n"/>
      <c r="H787" s="34" t="n"/>
    </row>
    <row r="788" ht="21.6" customHeight="1" s="49">
      <c r="A788" s="100" t="n"/>
      <c r="B788" s="34" t="n"/>
      <c r="C788" s="100" t="n"/>
      <c r="D788" s="34" t="n"/>
      <c r="E788" s="34" t="n"/>
      <c r="F788" s="34" t="n"/>
      <c r="G788" s="34" t="n"/>
      <c r="H788" s="34" t="n"/>
    </row>
    <row r="789" ht="21.6" customHeight="1" s="49">
      <c r="A789" s="100" t="n"/>
      <c r="B789" s="34" t="n"/>
      <c r="C789" s="100" t="n"/>
      <c r="D789" s="34" t="n"/>
      <c r="E789" s="34" t="n"/>
      <c r="F789" s="34" t="n"/>
      <c r="G789" s="34" t="n"/>
      <c r="H789" s="34" t="n"/>
    </row>
    <row r="790" ht="21.6" customHeight="1" s="49">
      <c r="A790" s="100" t="n"/>
      <c r="B790" s="34" t="n"/>
      <c r="C790" s="100" t="n"/>
      <c r="D790" s="34" t="n"/>
      <c r="E790" s="34" t="n"/>
      <c r="F790" s="34" t="n"/>
      <c r="G790" s="34" t="n"/>
      <c r="H790" s="34" t="n"/>
    </row>
    <row r="791" ht="21.6" customHeight="1" s="49">
      <c r="A791" s="100" t="n"/>
      <c r="B791" s="34" t="n"/>
      <c r="C791" s="100" t="n"/>
      <c r="D791" s="34" t="n"/>
      <c r="E791" s="34" t="n"/>
      <c r="F791" s="34" t="n"/>
      <c r="G791" s="34" t="n"/>
      <c r="H791" s="34" t="n"/>
    </row>
    <row r="792" ht="21.6" customHeight="1" s="49">
      <c r="A792" s="100" t="n"/>
      <c r="B792" s="34" t="n"/>
      <c r="C792" s="100" t="n"/>
      <c r="D792" s="34" t="n"/>
      <c r="E792" s="34" t="n"/>
      <c r="F792" s="34" t="n"/>
      <c r="G792" s="34" t="n"/>
      <c r="H792" s="34" t="n"/>
    </row>
    <row r="793" ht="21.6" customHeight="1" s="49">
      <c r="A793" s="100" t="n"/>
      <c r="B793" s="34" t="n"/>
      <c r="C793" s="100" t="n"/>
      <c r="D793" s="34" t="n"/>
      <c r="E793" s="34" t="n"/>
      <c r="F793" s="34" t="n"/>
      <c r="G793" s="34" t="n"/>
      <c r="H793" s="34" t="n"/>
    </row>
    <row r="794" ht="21.6" customHeight="1" s="49">
      <c r="A794" s="100" t="n"/>
      <c r="B794" s="34" t="n"/>
      <c r="C794" s="100" t="n"/>
      <c r="D794" s="34" t="n"/>
      <c r="E794" s="34" t="n"/>
      <c r="F794" s="34" t="n"/>
      <c r="G794" s="34" t="n"/>
      <c r="H794" s="34" t="n"/>
    </row>
    <row r="795" ht="21.6" customHeight="1" s="49">
      <c r="A795" s="100" t="n"/>
      <c r="B795" s="34" t="n"/>
      <c r="C795" s="100" t="n"/>
      <c r="D795" s="34" t="n"/>
      <c r="E795" s="34" t="n"/>
      <c r="F795" s="34" t="n"/>
      <c r="G795" s="34" t="n"/>
      <c r="H795" s="34" t="n"/>
    </row>
    <row r="796" ht="21.6" customHeight="1" s="49">
      <c r="A796" s="100" t="n"/>
      <c r="B796" s="34" t="n"/>
      <c r="C796" s="100" t="n"/>
      <c r="D796" s="34" t="n"/>
      <c r="E796" s="34" t="n"/>
      <c r="F796" s="34" t="n"/>
      <c r="G796" s="34" t="n"/>
      <c r="H796" s="34" t="n"/>
    </row>
    <row r="797" ht="21.6" customHeight="1" s="49">
      <c r="A797" s="100" t="n"/>
      <c r="B797" s="34" t="n"/>
      <c r="C797" s="100" t="n"/>
      <c r="D797" s="34" t="n"/>
      <c r="E797" s="34" t="n"/>
      <c r="F797" s="34" t="n"/>
      <c r="G797" s="34" t="n"/>
      <c r="H797" s="34" t="n"/>
    </row>
    <row r="798" ht="21.6" customHeight="1" s="49">
      <c r="A798" s="100" t="n"/>
      <c r="B798" s="34" t="n"/>
      <c r="C798" s="100" t="n"/>
      <c r="D798" s="34" t="n"/>
      <c r="E798" s="34" t="n"/>
      <c r="F798" s="34" t="n"/>
      <c r="G798" s="34" t="n"/>
      <c r="H798" s="34" t="n"/>
    </row>
    <row r="799" ht="21.6" customHeight="1" s="49">
      <c r="A799" s="100" t="n"/>
      <c r="B799" s="34" t="n"/>
      <c r="C799" s="100" t="n"/>
      <c r="D799" s="34" t="n"/>
      <c r="E799" s="34" t="n"/>
      <c r="F799" s="34" t="n"/>
      <c r="G799" s="34" t="n"/>
      <c r="H799" s="34" t="n"/>
    </row>
    <row r="800" ht="21.6" customHeight="1" s="49">
      <c r="A800" s="100" t="n"/>
      <c r="B800" s="34" t="n"/>
      <c r="C800" s="100" t="n"/>
      <c r="D800" s="34" t="n"/>
      <c r="E800" s="34" t="n"/>
      <c r="F800" s="34" t="n"/>
      <c r="G800" s="34" t="n"/>
      <c r="H800" s="34" t="n"/>
    </row>
    <row r="801" ht="21.6" customHeight="1" s="49">
      <c r="A801" s="100" t="n"/>
      <c r="B801" s="34" t="n"/>
      <c r="C801" s="100" t="n"/>
      <c r="D801" s="34" t="n"/>
      <c r="E801" s="34" t="n"/>
      <c r="F801" s="34" t="n"/>
      <c r="G801" s="34" t="n"/>
      <c r="H801" s="34" t="n"/>
    </row>
    <row r="802" ht="21.6" customHeight="1" s="49">
      <c r="A802" s="100" t="n"/>
      <c r="B802" s="34" t="n"/>
      <c r="C802" s="100" t="n"/>
      <c r="D802" s="34" t="n"/>
      <c r="E802" s="34" t="n"/>
      <c r="F802" s="34" t="n"/>
      <c r="G802" s="34" t="n"/>
      <c r="H802" s="34" t="n"/>
    </row>
    <row r="803" ht="21.6" customHeight="1" s="49">
      <c r="A803" s="100" t="n"/>
      <c r="B803" s="34" t="n"/>
      <c r="C803" s="100" t="n"/>
      <c r="D803" s="34" t="n"/>
      <c r="E803" s="34" t="n"/>
      <c r="F803" s="34" t="n"/>
      <c r="G803" s="34" t="n"/>
      <c r="H803" s="34" t="n"/>
    </row>
    <row r="804" ht="21.6" customHeight="1" s="49">
      <c r="A804" s="100" t="n"/>
      <c r="B804" s="34" t="n"/>
      <c r="C804" s="100" t="n"/>
      <c r="D804" s="34" t="n"/>
      <c r="E804" s="34" t="n"/>
      <c r="F804" s="34" t="n"/>
      <c r="G804" s="34" t="n"/>
      <c r="H804" s="34" t="n"/>
    </row>
    <row r="805" ht="21.6" customHeight="1" s="49">
      <c r="A805" s="100" t="n"/>
      <c r="B805" s="34" t="n"/>
      <c r="C805" s="100" t="n"/>
      <c r="D805" s="34" t="n"/>
      <c r="E805" s="34" t="n"/>
      <c r="F805" s="34" t="n"/>
      <c r="G805" s="34" t="n"/>
      <c r="H805" s="34" t="n"/>
    </row>
    <row r="806" ht="21.6" customHeight="1" s="49">
      <c r="A806" s="100" t="n"/>
      <c r="B806" s="34" t="n"/>
      <c r="C806" s="100" t="n"/>
      <c r="D806" s="34" t="n"/>
      <c r="E806" s="34" t="n"/>
      <c r="F806" s="34" t="n"/>
      <c r="G806" s="34" t="n"/>
      <c r="H806" s="34" t="n"/>
    </row>
    <row r="807" ht="21.6" customHeight="1" s="49">
      <c r="A807" s="100" t="n"/>
      <c r="B807" s="34" t="n"/>
      <c r="C807" s="100" t="n"/>
      <c r="D807" s="34" t="n"/>
      <c r="E807" s="34" t="n"/>
      <c r="F807" s="34" t="n"/>
      <c r="G807" s="34" t="n"/>
      <c r="H807" s="34" t="n"/>
    </row>
    <row r="808" ht="21.6" customHeight="1" s="49">
      <c r="A808" s="100" t="n"/>
      <c r="B808" s="34" t="n"/>
      <c r="C808" s="100" t="n"/>
      <c r="D808" s="34" t="n"/>
      <c r="E808" s="34" t="n"/>
      <c r="F808" s="34" t="n"/>
      <c r="G808" s="34" t="n"/>
      <c r="H808" s="34" t="n"/>
    </row>
    <row r="809" ht="21.6" customHeight="1" s="49">
      <c r="A809" s="100" t="n"/>
      <c r="B809" s="34" t="n"/>
      <c r="C809" s="100" t="n"/>
      <c r="D809" s="34" t="n"/>
      <c r="E809" s="34" t="n"/>
      <c r="F809" s="34" t="n"/>
      <c r="G809" s="34" t="n"/>
      <c r="H809" s="34" t="n"/>
    </row>
    <row r="810" ht="21.6" customHeight="1" s="49">
      <c r="A810" s="100" t="n"/>
      <c r="B810" s="34" t="n"/>
      <c r="C810" s="100" t="n"/>
      <c r="D810" s="34" t="n"/>
      <c r="E810" s="34" t="n"/>
      <c r="F810" s="34" t="n"/>
      <c r="G810" s="34" t="n"/>
      <c r="H810" s="34" t="n"/>
    </row>
    <row r="811" ht="21.6" customHeight="1" s="49">
      <c r="A811" s="100" t="n"/>
      <c r="B811" s="34" t="n"/>
      <c r="C811" s="100" t="n"/>
      <c r="D811" s="34" t="n"/>
      <c r="E811" s="34" t="n"/>
      <c r="F811" s="34" t="n"/>
      <c r="G811" s="34" t="n"/>
      <c r="H811" s="34" t="n"/>
    </row>
    <row r="812" ht="21.6" customHeight="1" s="49">
      <c r="A812" s="100" t="n"/>
      <c r="B812" s="34" t="n"/>
      <c r="C812" s="100" t="n"/>
      <c r="D812" s="34" t="n"/>
      <c r="E812" s="34" t="n"/>
      <c r="F812" s="34" t="n"/>
      <c r="G812" s="34" t="n"/>
      <c r="H812" s="34" t="n"/>
    </row>
    <row r="813" ht="21.6" customHeight="1" s="49">
      <c r="A813" s="100" t="n"/>
      <c r="B813" s="34" t="n"/>
      <c r="C813" s="100" t="n"/>
      <c r="D813" s="34" t="n"/>
      <c r="E813" s="34" t="n"/>
      <c r="F813" s="34" t="n"/>
      <c r="G813" s="34" t="n"/>
      <c r="H813" s="34" t="n"/>
    </row>
    <row r="814" ht="21.6" customHeight="1" s="49">
      <c r="A814" s="100" t="n"/>
      <c r="B814" s="34" t="n"/>
      <c r="C814" s="100" t="n"/>
      <c r="D814" s="34" t="n"/>
      <c r="E814" s="34" t="n"/>
      <c r="F814" s="34" t="n"/>
      <c r="G814" s="34" t="n"/>
      <c r="H814" s="34" t="n"/>
    </row>
    <row r="815" ht="21.6" customHeight="1" s="49">
      <c r="A815" s="100" t="n"/>
      <c r="B815" s="34" t="n"/>
      <c r="C815" s="100" t="n"/>
      <c r="D815" s="34" t="n"/>
      <c r="E815" s="34" t="n"/>
      <c r="F815" s="34" t="n"/>
      <c r="G815" s="34" t="n"/>
      <c r="H815" s="34" t="n"/>
    </row>
    <row r="816" ht="21.6" customHeight="1" s="49">
      <c r="A816" s="100" t="n"/>
      <c r="B816" s="34" t="n"/>
      <c r="C816" s="100" t="n"/>
      <c r="D816" s="34" t="n"/>
      <c r="E816" s="34" t="n"/>
      <c r="F816" s="34" t="n"/>
      <c r="G816" s="34" t="n"/>
      <c r="H816" s="34" t="n"/>
    </row>
    <row r="817" ht="21.6" customHeight="1" s="49">
      <c r="A817" s="100" t="n"/>
      <c r="B817" s="34" t="n"/>
      <c r="C817" s="100" t="n"/>
      <c r="D817" s="34" t="n"/>
      <c r="E817" s="34" t="n"/>
      <c r="F817" s="34" t="n"/>
      <c r="G817" s="34" t="n"/>
      <c r="H817" s="34" t="n"/>
    </row>
    <row r="818" ht="21.6" customHeight="1" s="49">
      <c r="A818" s="100" t="n"/>
      <c r="B818" s="34" t="n"/>
      <c r="C818" s="100" t="n"/>
      <c r="D818" s="34" t="n"/>
      <c r="E818" s="34" t="n"/>
      <c r="F818" s="34" t="n"/>
      <c r="G818" s="34" t="n"/>
      <c r="H818" s="34" t="n"/>
    </row>
    <row r="819" ht="21.6" customHeight="1" s="49">
      <c r="A819" s="100" t="n"/>
      <c r="B819" s="34" t="n"/>
      <c r="C819" s="100" t="n"/>
      <c r="D819" s="34" t="n"/>
      <c r="E819" s="34" t="n"/>
      <c r="F819" s="34" t="n"/>
      <c r="G819" s="34" t="n"/>
      <c r="H819" s="34" t="n"/>
    </row>
    <row r="820" ht="21.6" customHeight="1" s="49">
      <c r="A820" s="100" t="n"/>
      <c r="B820" s="34" t="n"/>
      <c r="C820" s="100" t="n"/>
      <c r="D820" s="34" t="n"/>
      <c r="E820" s="34" t="n"/>
      <c r="F820" s="34" t="n"/>
      <c r="G820" s="34" t="n"/>
      <c r="H820" s="34" t="n"/>
    </row>
    <row r="821" ht="21.6" customHeight="1" s="49">
      <c r="A821" s="100" t="n"/>
      <c r="B821" s="34" t="n"/>
      <c r="C821" s="100" t="n"/>
      <c r="D821" s="34" t="n"/>
      <c r="E821" s="34" t="n"/>
      <c r="F821" s="34" t="n"/>
      <c r="G821" s="34" t="n"/>
      <c r="H821" s="34" t="n"/>
    </row>
    <row r="822" ht="21.6" customHeight="1" s="49">
      <c r="A822" s="100" t="n"/>
      <c r="B822" s="34" t="n"/>
      <c r="C822" s="100" t="n"/>
      <c r="D822" s="34" t="n"/>
      <c r="E822" s="34" t="n"/>
      <c r="F822" s="34" t="n"/>
      <c r="G822" s="34" t="n"/>
      <c r="H822" s="34" t="n"/>
    </row>
    <row r="823" ht="21.6" customHeight="1" s="49">
      <c r="A823" s="100" t="n"/>
      <c r="B823" s="34" t="n"/>
      <c r="C823" s="100" t="n"/>
      <c r="D823" s="34" t="n"/>
      <c r="E823" s="34" t="n"/>
      <c r="F823" s="34" t="n"/>
      <c r="G823" s="34" t="n"/>
      <c r="H823" s="34" t="n"/>
    </row>
    <row r="824" ht="21.6" customHeight="1" s="49">
      <c r="A824" s="100" t="n"/>
      <c r="B824" s="34" t="n"/>
      <c r="C824" s="100" t="n"/>
      <c r="D824" s="34" t="n"/>
      <c r="E824" s="34" t="n"/>
      <c r="F824" s="34" t="n"/>
      <c r="G824" s="34" t="n"/>
      <c r="H824" s="34" t="n"/>
    </row>
    <row r="825" ht="21.6" customHeight="1" s="49">
      <c r="A825" s="100" t="n"/>
      <c r="B825" s="34" t="n"/>
      <c r="C825" s="100" t="n"/>
      <c r="D825" s="34" t="n"/>
      <c r="E825" s="34" t="n"/>
      <c r="F825" s="34" t="n"/>
      <c r="G825" s="34" t="n"/>
      <c r="H825" s="34" t="n"/>
    </row>
    <row r="826" ht="21.6" customHeight="1" s="49">
      <c r="A826" s="100" t="n"/>
      <c r="B826" s="34" t="n"/>
      <c r="C826" s="100" t="n"/>
      <c r="D826" s="34" t="n"/>
      <c r="E826" s="34" t="n"/>
      <c r="F826" s="34" t="n"/>
      <c r="G826" s="34" t="n"/>
      <c r="H826" s="34" t="n"/>
    </row>
    <row r="827" ht="21.6" customHeight="1" s="49">
      <c r="A827" s="100" t="n"/>
      <c r="B827" s="34" t="n"/>
      <c r="C827" s="100" t="n"/>
      <c r="D827" s="34" t="n"/>
      <c r="E827" s="34" t="n"/>
      <c r="F827" s="34" t="n"/>
      <c r="G827" s="34" t="n"/>
      <c r="H827" s="34" t="n"/>
    </row>
    <row r="828" ht="21.6" customHeight="1" s="49">
      <c r="A828" s="100" t="n"/>
      <c r="B828" s="34" t="n"/>
      <c r="C828" s="100" t="n"/>
      <c r="D828" s="34" t="n"/>
      <c r="E828" s="34" t="n"/>
      <c r="F828" s="34" t="n"/>
      <c r="G828" s="34" t="n"/>
      <c r="H828" s="34" t="n"/>
    </row>
    <row r="829" ht="21.6" customHeight="1" s="49">
      <c r="A829" s="100" t="n"/>
      <c r="B829" s="34" t="n"/>
      <c r="C829" s="100" t="n"/>
      <c r="D829" s="34" t="n"/>
      <c r="E829" s="34" t="n"/>
      <c r="F829" s="34" t="n"/>
      <c r="G829" s="34" t="n"/>
      <c r="H829" s="34" t="n"/>
    </row>
    <row r="830" ht="21.6" customHeight="1" s="49">
      <c r="A830" s="100" t="n"/>
      <c r="B830" s="34" t="n"/>
      <c r="C830" s="100" t="n"/>
      <c r="D830" s="34" t="n"/>
      <c r="E830" s="34" t="n"/>
      <c r="F830" s="34" t="n"/>
      <c r="G830" s="34" t="n"/>
      <c r="H830" s="34" t="n"/>
    </row>
    <row r="831" ht="21.6" customHeight="1" s="49">
      <c r="A831" s="100" t="n"/>
      <c r="B831" s="34" t="n"/>
      <c r="C831" s="100" t="n"/>
      <c r="D831" s="34" t="n"/>
      <c r="E831" s="34" t="n"/>
      <c r="F831" s="34" t="n"/>
      <c r="G831" s="34" t="n"/>
      <c r="H831" s="34" t="n"/>
    </row>
    <row r="832" ht="21.6" customHeight="1" s="49">
      <c r="A832" s="100" t="n"/>
      <c r="B832" s="34" t="n"/>
      <c r="C832" s="100" t="n"/>
      <c r="D832" s="34" t="n"/>
      <c r="E832" s="34" t="n"/>
      <c r="F832" s="34" t="n"/>
      <c r="G832" s="34" t="n"/>
      <c r="H832" s="34" t="n"/>
    </row>
    <row r="833" ht="21.6" customHeight="1" s="49">
      <c r="A833" s="100" t="n"/>
      <c r="B833" s="34" t="n"/>
      <c r="C833" s="100" t="n"/>
      <c r="D833" s="34" t="n"/>
      <c r="E833" s="34" t="n"/>
      <c r="F833" s="34" t="n"/>
      <c r="G833" s="34" t="n"/>
      <c r="H833" s="34" t="n"/>
    </row>
    <row r="834" ht="21.6" customHeight="1" s="49">
      <c r="A834" s="100" t="n"/>
      <c r="B834" s="34" t="n"/>
      <c r="C834" s="100" t="n"/>
      <c r="D834" s="34" t="n"/>
      <c r="E834" s="34" t="n"/>
      <c r="F834" s="34" t="n"/>
      <c r="G834" s="34" t="n"/>
      <c r="H834" s="34" t="n"/>
    </row>
    <row r="835" ht="21.6" customHeight="1" s="49">
      <c r="A835" s="100" t="n"/>
      <c r="B835" s="34" t="n"/>
      <c r="C835" s="100" t="n"/>
      <c r="D835" s="34" t="n"/>
      <c r="E835" s="34" t="n"/>
      <c r="F835" s="34" t="n"/>
      <c r="G835" s="34" t="n"/>
      <c r="H835" s="34" t="n"/>
    </row>
    <row r="836" ht="21.6" customHeight="1" s="49">
      <c r="A836" s="100" t="n"/>
      <c r="B836" s="34" t="n"/>
      <c r="C836" s="100" t="n"/>
      <c r="D836" s="34" t="n"/>
      <c r="E836" s="34" t="n"/>
      <c r="F836" s="34" t="n"/>
      <c r="G836" s="34" t="n"/>
      <c r="H836" s="34" t="n"/>
    </row>
    <row r="837" ht="21.6" customHeight="1" s="49">
      <c r="A837" s="100" t="n"/>
      <c r="B837" s="34" t="n"/>
      <c r="C837" s="100" t="n"/>
      <c r="D837" s="34" t="n"/>
      <c r="E837" s="34" t="n"/>
      <c r="F837" s="34" t="n"/>
      <c r="G837" s="34" t="n"/>
      <c r="H837" s="34" t="n"/>
    </row>
    <row r="838" ht="21.6" customHeight="1" s="49">
      <c r="A838" s="100" t="n"/>
      <c r="B838" s="34" t="n"/>
      <c r="C838" s="100" t="n"/>
      <c r="D838" s="34" t="n"/>
      <c r="E838" s="34" t="n"/>
      <c r="F838" s="34" t="n"/>
      <c r="G838" s="34" t="n"/>
      <c r="H838" s="34" t="n"/>
    </row>
    <row r="839" ht="21.6" customHeight="1" s="49">
      <c r="A839" s="100" t="n"/>
      <c r="B839" s="34" t="n"/>
      <c r="C839" s="100" t="n"/>
      <c r="D839" s="34" t="n"/>
      <c r="E839" s="34" t="n"/>
      <c r="F839" s="34" t="n"/>
      <c r="G839" s="34" t="n"/>
      <c r="H839" s="34" t="n"/>
    </row>
    <row r="840" ht="21.6" customHeight="1" s="49">
      <c r="A840" s="100" t="n"/>
      <c r="B840" s="34" t="n"/>
      <c r="C840" s="100" t="n"/>
      <c r="D840" s="34" t="n"/>
      <c r="E840" s="34" t="n"/>
      <c r="F840" s="34" t="n"/>
      <c r="G840" s="34" t="n"/>
      <c r="H840" s="34" t="n"/>
    </row>
    <row r="841" ht="21.6" customHeight="1" s="49">
      <c r="A841" s="100" t="n"/>
      <c r="B841" s="34" t="n"/>
      <c r="C841" s="100" t="n"/>
      <c r="D841" s="34" t="n"/>
      <c r="E841" s="34" t="n"/>
      <c r="F841" s="34" t="n"/>
      <c r="G841" s="34" t="n"/>
      <c r="H841" s="34" t="n"/>
    </row>
    <row r="842" ht="21.6" customHeight="1" s="49">
      <c r="A842" s="100" t="n"/>
      <c r="B842" s="34" t="n"/>
      <c r="C842" s="100" t="n"/>
      <c r="D842" s="34" t="n"/>
      <c r="E842" s="34" t="n"/>
      <c r="F842" s="34" t="n"/>
      <c r="G842" s="34" t="n"/>
      <c r="H842" s="34" t="n"/>
    </row>
    <row r="843" ht="21.6" customHeight="1" s="49">
      <c r="A843" s="100" t="n"/>
      <c r="B843" s="34" t="n"/>
      <c r="C843" s="100" t="n"/>
      <c r="D843" s="34" t="n"/>
      <c r="E843" s="34" t="n"/>
      <c r="F843" s="34" t="n"/>
      <c r="G843" s="34" t="n"/>
      <c r="H843" s="34" t="n"/>
    </row>
    <row r="844" ht="21.6" customHeight="1" s="49">
      <c r="A844" s="100" t="n"/>
      <c r="B844" s="34" t="n"/>
      <c r="C844" s="100" t="n"/>
      <c r="D844" s="34" t="n"/>
      <c r="E844" s="34" t="n"/>
      <c r="F844" s="34" t="n"/>
      <c r="G844" s="34" t="n"/>
      <c r="H844" s="34" t="n"/>
    </row>
    <row r="845" ht="21.6" customHeight="1" s="49">
      <c r="A845" s="100" t="n"/>
      <c r="B845" s="34" t="n"/>
      <c r="C845" s="100" t="n"/>
      <c r="D845" s="34" t="n"/>
      <c r="E845" s="34" t="n"/>
      <c r="F845" s="34" t="n"/>
      <c r="G845" s="34" t="n"/>
      <c r="H845" s="34" t="n"/>
    </row>
    <row r="846" ht="21.6" customHeight="1" s="49">
      <c r="A846" s="100" t="n"/>
      <c r="B846" s="34" t="n"/>
      <c r="C846" s="100" t="n"/>
      <c r="D846" s="34" t="n"/>
      <c r="E846" s="34" t="n"/>
      <c r="F846" s="34" t="n"/>
      <c r="G846" s="34" t="n"/>
      <c r="H846" s="34" t="n"/>
    </row>
    <row r="847" ht="21.6" customHeight="1" s="49">
      <c r="A847" s="100" t="n"/>
      <c r="B847" s="34" t="n"/>
      <c r="C847" s="100" t="n"/>
      <c r="D847" s="34" t="n"/>
      <c r="E847" s="34" t="n"/>
      <c r="F847" s="34" t="n"/>
      <c r="G847" s="34" t="n"/>
      <c r="H847" s="34" t="n"/>
    </row>
    <row r="848" ht="21.6" customHeight="1" s="49">
      <c r="A848" s="100" t="n"/>
      <c r="B848" s="34" t="n"/>
      <c r="C848" s="100" t="n"/>
      <c r="D848" s="34" t="n"/>
      <c r="E848" s="34" t="n"/>
      <c r="F848" s="34" t="n"/>
      <c r="G848" s="34" t="n"/>
      <c r="H848" s="34" t="n"/>
    </row>
    <row r="849" ht="21.6" customHeight="1" s="49">
      <c r="A849" s="100" t="n"/>
      <c r="B849" s="34" t="n"/>
      <c r="C849" s="100" t="n"/>
      <c r="D849" s="34" t="n"/>
      <c r="E849" s="34" t="n"/>
      <c r="F849" s="34" t="n"/>
      <c r="G849" s="34" t="n"/>
      <c r="H849" s="34" t="n"/>
    </row>
    <row r="850" ht="21.6" customHeight="1" s="49">
      <c r="A850" s="100" t="n"/>
      <c r="B850" s="34" t="n"/>
      <c r="C850" s="100" t="n"/>
      <c r="D850" s="34" t="n"/>
      <c r="E850" s="34" t="n"/>
      <c r="F850" s="34" t="n"/>
      <c r="G850" s="34" t="n"/>
      <c r="H850" s="34" t="n"/>
    </row>
    <row r="851" ht="21.6" customHeight="1" s="49">
      <c r="A851" s="100" t="n"/>
      <c r="B851" s="34" t="n"/>
      <c r="C851" s="100" t="n"/>
      <c r="D851" s="34" t="n"/>
      <c r="E851" s="34" t="n"/>
      <c r="F851" s="34" t="n"/>
      <c r="G851" s="34" t="n"/>
      <c r="H851" s="34" t="n"/>
    </row>
    <row r="852" ht="21.6" customHeight="1" s="49">
      <c r="A852" s="100" t="n"/>
      <c r="B852" s="34" t="n"/>
      <c r="C852" s="100" t="n"/>
      <c r="D852" s="34" t="n"/>
      <c r="E852" s="34" t="n"/>
      <c r="F852" s="34" t="n"/>
      <c r="G852" s="34" t="n"/>
      <c r="H852" s="34" t="n"/>
    </row>
    <row r="853" ht="21.6" customHeight="1" s="49">
      <c r="A853" s="100" t="n"/>
      <c r="B853" s="34" t="n"/>
      <c r="C853" s="100" t="n"/>
      <c r="D853" s="34" t="n"/>
      <c r="E853" s="34" t="n"/>
      <c r="F853" s="34" t="n"/>
      <c r="G853" s="34" t="n"/>
      <c r="H853" s="34" t="n"/>
    </row>
    <row r="854" ht="21.6" customHeight="1" s="49">
      <c r="A854" s="100" t="n"/>
      <c r="B854" s="34" t="n"/>
      <c r="C854" s="100" t="n"/>
      <c r="D854" s="34" t="n"/>
      <c r="E854" s="34" t="n"/>
      <c r="F854" s="34" t="n"/>
      <c r="G854" s="34" t="n"/>
      <c r="H854" s="34" t="n"/>
    </row>
    <row r="855" ht="21.6" customHeight="1" s="49">
      <c r="A855" s="100" t="n"/>
      <c r="B855" s="34" t="n"/>
      <c r="C855" s="100" t="n"/>
      <c r="D855" s="34" t="n"/>
      <c r="E855" s="34" t="n"/>
      <c r="F855" s="34" t="n"/>
      <c r="G855" s="34" t="n"/>
      <c r="H855" s="34" t="n"/>
    </row>
    <row r="856" ht="21.6" customHeight="1" s="49">
      <c r="A856" s="100" t="n"/>
      <c r="B856" s="34" t="n"/>
      <c r="C856" s="100" t="n"/>
      <c r="D856" s="34" t="n"/>
      <c r="E856" s="34" t="n"/>
      <c r="F856" s="34" t="n"/>
      <c r="G856" s="34" t="n"/>
      <c r="H856" s="34" t="n"/>
    </row>
    <row r="857" ht="21.6" customHeight="1" s="49">
      <c r="A857" s="100" t="n"/>
      <c r="B857" s="34" t="n"/>
      <c r="C857" s="100" t="n"/>
      <c r="D857" s="34" t="n"/>
      <c r="E857" s="34" t="n"/>
      <c r="F857" s="34" t="n"/>
      <c r="G857" s="34" t="n"/>
      <c r="H857" s="34" t="n"/>
    </row>
    <row r="858" ht="21.6" customHeight="1" s="49">
      <c r="A858" s="100" t="n"/>
      <c r="B858" s="34" t="n"/>
      <c r="C858" s="100" t="n"/>
      <c r="D858" s="34" t="n"/>
      <c r="E858" s="34" t="n"/>
      <c r="F858" s="34" t="n"/>
      <c r="G858" s="34" t="n"/>
      <c r="H858" s="34" t="n"/>
    </row>
    <row r="859" ht="21.6" customHeight="1" s="49">
      <c r="A859" s="100" t="n"/>
      <c r="B859" s="34" t="n"/>
      <c r="C859" s="100" t="n"/>
      <c r="D859" s="34" t="n"/>
      <c r="E859" s="34" t="n"/>
      <c r="F859" s="34" t="n"/>
      <c r="G859" s="34" t="n"/>
      <c r="H859" s="34" t="n"/>
    </row>
    <row r="860" ht="21.6" customHeight="1" s="49">
      <c r="A860" s="100" t="n"/>
      <c r="B860" s="34" t="n"/>
      <c r="C860" s="100" t="n"/>
      <c r="D860" s="34" t="n"/>
      <c r="E860" s="34" t="n"/>
      <c r="F860" s="34" t="n"/>
      <c r="G860" s="34" t="n"/>
      <c r="H860" s="34" t="n"/>
    </row>
    <row r="861" ht="21.6" customHeight="1" s="49">
      <c r="A861" s="100" t="n"/>
      <c r="B861" s="34" t="n"/>
      <c r="C861" s="100" t="n"/>
      <c r="D861" s="34" t="n"/>
      <c r="E861" s="34" t="n"/>
      <c r="F861" s="34" t="n"/>
      <c r="G861" s="34" t="n"/>
      <c r="H861" s="34" t="n"/>
    </row>
    <row r="862" ht="21.6" customHeight="1" s="49">
      <c r="A862" s="100" t="n"/>
      <c r="B862" s="34" t="n"/>
      <c r="C862" s="100" t="n"/>
      <c r="D862" s="34" t="n"/>
      <c r="E862" s="34" t="n"/>
      <c r="F862" s="34" t="n"/>
      <c r="G862" s="34" t="n"/>
      <c r="H862" s="34" t="n"/>
    </row>
    <row r="863" ht="21.6" customHeight="1" s="49">
      <c r="A863" s="100" t="n"/>
      <c r="B863" s="34" t="n"/>
      <c r="C863" s="100" t="n"/>
      <c r="D863" s="34" t="n"/>
      <c r="E863" s="34" t="n"/>
      <c r="F863" s="34" t="n"/>
      <c r="G863" s="34" t="n"/>
      <c r="H863" s="34" t="n"/>
    </row>
    <row r="864" ht="21.6" customHeight="1" s="49">
      <c r="A864" s="100" t="n"/>
      <c r="B864" s="34" t="n"/>
      <c r="C864" s="100" t="n"/>
      <c r="D864" s="34" t="n"/>
      <c r="E864" s="34" t="n"/>
      <c r="F864" s="34" t="n"/>
      <c r="G864" s="34" t="n"/>
      <c r="H864" s="34" t="n"/>
    </row>
    <row r="865" ht="21.6" customHeight="1" s="49">
      <c r="A865" s="100" t="n"/>
      <c r="B865" s="34" t="n"/>
      <c r="C865" s="100" t="n"/>
      <c r="D865" s="34" t="n"/>
      <c r="E865" s="34" t="n"/>
      <c r="F865" s="34" t="n"/>
      <c r="G865" s="34" t="n"/>
      <c r="H865" s="34" t="n"/>
    </row>
    <row r="866" ht="21.6" customHeight="1" s="49">
      <c r="A866" s="100" t="n"/>
      <c r="B866" s="34" t="n"/>
      <c r="C866" s="100" t="n"/>
      <c r="D866" s="34" t="n"/>
      <c r="E866" s="34" t="n"/>
      <c r="F866" s="34" t="n"/>
      <c r="G866" s="34" t="n"/>
      <c r="H866" s="34" t="n"/>
    </row>
    <row r="867" ht="21.6" customHeight="1" s="49">
      <c r="A867" s="100" t="n"/>
      <c r="B867" s="34" t="n"/>
      <c r="C867" s="100" t="n"/>
      <c r="D867" s="34" t="n"/>
      <c r="E867" s="34" t="n"/>
      <c r="F867" s="34" t="n"/>
      <c r="G867" s="34" t="n"/>
      <c r="H867" s="34" t="n"/>
    </row>
    <row r="868" ht="21.6" customHeight="1" s="49">
      <c r="A868" s="100" t="n"/>
      <c r="B868" s="34" t="n"/>
      <c r="C868" s="100" t="n"/>
      <c r="D868" s="34" t="n"/>
      <c r="E868" s="34" t="n"/>
      <c r="F868" s="34" t="n"/>
      <c r="G868" s="34" t="n"/>
      <c r="H868" s="34" t="n"/>
    </row>
    <row r="869" ht="21.6" customHeight="1" s="49">
      <c r="A869" s="100" t="n"/>
      <c r="B869" s="34" t="n"/>
      <c r="C869" s="100" t="n"/>
      <c r="D869" s="34" t="n"/>
      <c r="E869" s="34" t="n"/>
      <c r="F869" s="34" t="n"/>
      <c r="G869" s="34" t="n"/>
      <c r="H869" s="34" t="n"/>
    </row>
    <row r="870" ht="21.6" customHeight="1" s="49">
      <c r="A870" s="100" t="n"/>
      <c r="B870" s="34" t="n"/>
      <c r="C870" s="100" t="n"/>
      <c r="D870" s="34" t="n"/>
      <c r="E870" s="34" t="n"/>
      <c r="F870" s="34" t="n"/>
      <c r="G870" s="34" t="n"/>
      <c r="H870" s="34" t="n"/>
    </row>
    <row r="871" ht="21.6" customHeight="1" s="49">
      <c r="A871" s="100" t="n"/>
      <c r="B871" s="34" t="n"/>
      <c r="C871" s="100" t="n"/>
      <c r="D871" s="34" t="n"/>
      <c r="E871" s="34" t="n"/>
      <c r="F871" s="34" t="n"/>
      <c r="G871" s="34" t="n"/>
      <c r="H871" s="34" t="n"/>
    </row>
    <row r="872" ht="21.6" customHeight="1" s="49">
      <c r="A872" s="100" t="n"/>
      <c r="B872" s="34" t="n"/>
      <c r="C872" s="100" t="n"/>
      <c r="D872" s="34" t="n"/>
      <c r="E872" s="34" t="n"/>
      <c r="F872" s="34" t="n"/>
      <c r="G872" s="34" t="n"/>
      <c r="H872" s="34" t="n"/>
    </row>
    <row r="873" ht="21.6" customHeight="1" s="49">
      <c r="A873" s="100" t="n"/>
      <c r="B873" s="34" t="n"/>
      <c r="C873" s="100" t="n"/>
      <c r="D873" s="34" t="n"/>
      <c r="E873" s="34" t="n"/>
      <c r="F873" s="34" t="n"/>
      <c r="G873" s="34" t="n"/>
      <c r="H873" s="34" t="n"/>
    </row>
    <row r="874" ht="21.6" customHeight="1" s="49">
      <c r="A874" s="100" t="n"/>
      <c r="B874" s="34" t="n"/>
      <c r="C874" s="100" t="n"/>
      <c r="D874" s="34" t="n"/>
      <c r="E874" s="34" t="n"/>
      <c r="F874" s="34" t="n"/>
      <c r="G874" s="34" t="n"/>
      <c r="H874" s="34" t="n"/>
    </row>
    <row r="875" ht="21.6" customHeight="1" s="49">
      <c r="A875" s="100" t="n"/>
      <c r="B875" s="34" t="n"/>
      <c r="C875" s="100" t="n"/>
      <c r="D875" s="34" t="n"/>
      <c r="E875" s="34" t="n"/>
      <c r="F875" s="34" t="n"/>
      <c r="G875" s="34" t="n"/>
      <c r="H875" s="34" t="n"/>
    </row>
    <row r="876" ht="21.6" customHeight="1" s="49">
      <c r="A876" s="100" t="n"/>
      <c r="B876" s="34" t="n"/>
      <c r="C876" s="100" t="n"/>
      <c r="D876" s="34" t="n"/>
      <c r="E876" s="34" t="n"/>
      <c r="F876" s="34" t="n"/>
      <c r="G876" s="34" t="n"/>
      <c r="H876" s="34" t="n"/>
    </row>
    <row r="877" ht="21.6" customHeight="1" s="49">
      <c r="A877" s="100" t="n"/>
      <c r="B877" s="34" t="n"/>
      <c r="C877" s="100" t="n"/>
      <c r="D877" s="34" t="n"/>
      <c r="E877" s="34" t="n"/>
      <c r="F877" s="34" t="n"/>
      <c r="G877" s="34" t="n"/>
      <c r="H877" s="34" t="n"/>
    </row>
    <row r="878" ht="21.6" customHeight="1" s="49">
      <c r="A878" s="100" t="n"/>
      <c r="B878" s="34" t="n"/>
      <c r="C878" s="100" t="n"/>
      <c r="D878" s="34" t="n"/>
      <c r="E878" s="34" t="n"/>
      <c r="F878" s="34" t="n"/>
      <c r="G878" s="34" t="n"/>
      <c r="H878" s="34" t="n"/>
    </row>
    <row r="879" ht="21.6" customHeight="1" s="49">
      <c r="A879" s="100" t="n"/>
      <c r="B879" s="34" t="n"/>
      <c r="C879" s="100" t="n"/>
      <c r="D879" s="34" t="n"/>
      <c r="E879" s="34" t="n"/>
      <c r="F879" s="34" t="n"/>
      <c r="G879" s="34" t="n"/>
      <c r="H879" s="34" t="n"/>
    </row>
    <row r="880" ht="21.6" customHeight="1" s="49">
      <c r="A880" s="100" t="n"/>
      <c r="B880" s="34" t="n"/>
      <c r="C880" s="100" t="n"/>
      <c r="D880" s="34" t="n"/>
      <c r="E880" s="34" t="n"/>
      <c r="F880" s="34" t="n"/>
      <c r="G880" s="34" t="n"/>
      <c r="H880" s="34" t="n"/>
    </row>
    <row r="881" ht="21.6" customHeight="1" s="49">
      <c r="A881" s="100" t="n"/>
      <c r="B881" s="34" t="n"/>
      <c r="C881" s="100" t="n"/>
      <c r="D881" s="34" t="n"/>
      <c r="E881" s="34" t="n"/>
      <c r="F881" s="34" t="n"/>
      <c r="G881" s="34" t="n"/>
      <c r="H881" s="34" t="n"/>
    </row>
    <row r="882" ht="21.6" customHeight="1" s="49">
      <c r="A882" s="100" t="n"/>
      <c r="B882" s="34" t="n"/>
      <c r="C882" s="100" t="n"/>
      <c r="D882" s="34" t="n"/>
      <c r="E882" s="34" t="n"/>
      <c r="F882" s="34" t="n"/>
      <c r="G882" s="34" t="n"/>
      <c r="H882" s="34" t="n"/>
    </row>
    <row r="883" ht="21.6" customHeight="1" s="49">
      <c r="A883" s="100" t="n"/>
      <c r="B883" s="34" t="n"/>
      <c r="C883" s="100" t="n"/>
      <c r="D883" s="34" t="n"/>
      <c r="E883" s="34" t="n"/>
      <c r="F883" s="34" t="n"/>
      <c r="G883" s="34" t="n"/>
      <c r="H883" s="34" t="n"/>
    </row>
    <row r="884" ht="21.6" customHeight="1" s="49">
      <c r="A884" s="100" t="n"/>
      <c r="B884" s="34" t="n"/>
      <c r="C884" s="100" t="n"/>
      <c r="D884" s="34" t="n"/>
      <c r="E884" s="34" t="n"/>
      <c r="F884" s="34" t="n"/>
      <c r="G884" s="34" t="n"/>
      <c r="H884" s="34" t="n"/>
    </row>
    <row r="885" ht="21.6" customHeight="1" s="49">
      <c r="A885" s="100" t="n"/>
      <c r="B885" s="34" t="n"/>
      <c r="C885" s="100" t="n"/>
      <c r="D885" s="34" t="n"/>
      <c r="E885" s="34" t="n"/>
      <c r="F885" s="34" t="n"/>
      <c r="G885" s="34" t="n"/>
      <c r="H885" s="34" t="n"/>
    </row>
    <row r="886" ht="21.6" customHeight="1" s="49">
      <c r="A886" s="100" t="n"/>
      <c r="B886" s="34" t="n"/>
      <c r="C886" s="100" t="n"/>
      <c r="D886" s="34" t="n"/>
      <c r="E886" s="34" t="n"/>
      <c r="F886" s="34" t="n"/>
      <c r="G886" s="34" t="n"/>
      <c r="H886" s="34" t="n"/>
    </row>
    <row r="887" ht="21.6" customHeight="1" s="49">
      <c r="A887" s="100" t="n"/>
      <c r="B887" s="34" t="n"/>
      <c r="C887" s="100" t="n"/>
      <c r="D887" s="34" t="n"/>
      <c r="E887" s="34" t="n"/>
      <c r="F887" s="34" t="n"/>
      <c r="G887" s="34" t="n"/>
      <c r="H887" s="34" t="n"/>
    </row>
    <row r="888" ht="21.6" customHeight="1" s="49">
      <c r="A888" s="100" t="n"/>
      <c r="B888" s="34" t="n"/>
      <c r="C888" s="100" t="n"/>
      <c r="D888" s="34" t="n"/>
      <c r="E888" s="34" t="n"/>
      <c r="F888" s="34" t="n"/>
      <c r="G888" s="34" t="n"/>
      <c r="H888" s="34" t="n"/>
    </row>
    <row r="889" ht="21.6" customHeight="1" s="49">
      <c r="A889" s="100" t="n"/>
      <c r="B889" s="34" t="n"/>
      <c r="C889" s="100" t="n"/>
      <c r="D889" s="34" t="n"/>
      <c r="E889" s="34" t="n"/>
      <c r="F889" s="34" t="n"/>
      <c r="G889" s="34" t="n"/>
      <c r="H889" s="34" t="n"/>
    </row>
    <row r="890" ht="21.6" customHeight="1" s="49">
      <c r="A890" s="100" t="n"/>
      <c r="B890" s="34" t="n"/>
      <c r="C890" s="100" t="n"/>
      <c r="D890" s="34" t="n"/>
      <c r="E890" s="34" t="n"/>
      <c r="F890" s="34" t="n"/>
      <c r="G890" s="34" t="n"/>
      <c r="H890" s="34" t="n"/>
    </row>
    <row r="891" ht="21.6" customHeight="1" s="49">
      <c r="A891" s="100" t="n"/>
      <c r="B891" s="34" t="n"/>
      <c r="C891" s="100" t="n"/>
      <c r="D891" s="34" t="n"/>
      <c r="E891" s="34" t="n"/>
      <c r="F891" s="34" t="n"/>
      <c r="G891" s="34" t="n"/>
      <c r="H891" s="34" t="n"/>
    </row>
    <row r="892" ht="21.6" customHeight="1" s="49">
      <c r="A892" s="100" t="n"/>
      <c r="B892" s="34" t="n"/>
      <c r="C892" s="100" t="n"/>
      <c r="D892" s="34" t="n"/>
      <c r="E892" s="34" t="n"/>
      <c r="F892" s="34" t="n"/>
      <c r="G892" s="34" t="n"/>
      <c r="H892" s="34" t="n"/>
    </row>
    <row r="893" ht="21.6" customHeight="1" s="49">
      <c r="A893" s="100" t="n"/>
      <c r="B893" s="34" t="n"/>
      <c r="C893" s="100" t="n"/>
      <c r="D893" s="34" t="n"/>
      <c r="E893" s="34" t="n"/>
      <c r="F893" s="34" t="n"/>
      <c r="G893" s="34" t="n"/>
      <c r="H893" s="34" t="n"/>
    </row>
    <row r="894" ht="21.6" customHeight="1" s="49">
      <c r="A894" s="100" t="n"/>
      <c r="B894" s="34" t="n"/>
      <c r="C894" s="100" t="n"/>
      <c r="D894" s="34" t="n"/>
      <c r="E894" s="34" t="n"/>
      <c r="F894" s="34" t="n"/>
      <c r="G894" s="34" t="n"/>
      <c r="H894" s="34" t="n"/>
    </row>
    <row r="895" ht="21.6" customHeight="1" s="49">
      <c r="A895" s="100" t="n"/>
      <c r="B895" s="34" t="n"/>
      <c r="C895" s="100" t="n"/>
      <c r="D895" s="34" t="n"/>
      <c r="E895" s="34" t="n"/>
      <c r="F895" s="34" t="n"/>
      <c r="G895" s="34" t="n"/>
      <c r="H895" s="34" t="n"/>
    </row>
    <row r="896" ht="21.6" customHeight="1" s="49">
      <c r="A896" s="100" t="n"/>
      <c r="B896" s="34" t="n"/>
      <c r="C896" s="100" t="n"/>
      <c r="D896" s="34" t="n"/>
      <c r="E896" s="34" t="n"/>
      <c r="F896" s="34" t="n"/>
      <c r="G896" s="34" t="n"/>
      <c r="H896" s="34" t="n"/>
    </row>
    <row r="897" ht="21.6" customHeight="1" s="49">
      <c r="A897" s="100" t="n"/>
      <c r="B897" s="34" t="n"/>
      <c r="C897" s="100" t="n"/>
      <c r="D897" s="34" t="n"/>
      <c r="E897" s="34" t="n"/>
      <c r="F897" s="34" t="n"/>
      <c r="G897" s="34" t="n"/>
      <c r="H897" s="34" t="n"/>
    </row>
    <row r="898" ht="21.6" customHeight="1" s="49">
      <c r="A898" s="100" t="n"/>
      <c r="B898" s="34" t="n"/>
      <c r="C898" s="100" t="n"/>
      <c r="D898" s="34" t="n"/>
      <c r="E898" s="34" t="n"/>
      <c r="F898" s="34" t="n"/>
      <c r="G898" s="34" t="n"/>
      <c r="H898" s="34" t="n"/>
    </row>
    <row r="899" ht="21.6" customHeight="1" s="49">
      <c r="A899" s="100" t="n"/>
      <c r="B899" s="34" t="n"/>
      <c r="C899" s="100" t="n"/>
      <c r="D899" s="34" t="n"/>
      <c r="E899" s="34" t="n"/>
      <c r="F899" s="34" t="n"/>
      <c r="G899" s="34" t="n"/>
      <c r="H899" s="34" t="n"/>
    </row>
    <row r="900" ht="21.6" customHeight="1" s="49">
      <c r="A900" s="100" t="n"/>
      <c r="B900" s="34" t="n"/>
      <c r="C900" s="100" t="n"/>
      <c r="D900" s="34" t="n"/>
      <c r="E900" s="34" t="n"/>
      <c r="F900" s="34" t="n"/>
      <c r="G900" s="34" t="n"/>
      <c r="H900" s="34" t="n"/>
    </row>
    <row r="901" ht="21.6" customHeight="1" s="49">
      <c r="A901" s="100" t="n"/>
      <c r="B901" s="34" t="n"/>
      <c r="C901" s="100" t="n"/>
      <c r="D901" s="34" t="n"/>
      <c r="E901" s="34" t="n"/>
      <c r="F901" s="34" t="n"/>
      <c r="G901" s="34" t="n"/>
      <c r="H901" s="34" t="n"/>
    </row>
    <row r="902" ht="21.6" customHeight="1" s="49">
      <c r="A902" s="100" t="n"/>
      <c r="B902" s="34" t="n"/>
      <c r="C902" s="100" t="n"/>
      <c r="D902" s="34" t="n"/>
      <c r="E902" s="34" t="n"/>
      <c r="F902" s="34" t="n"/>
      <c r="G902" s="34" t="n"/>
      <c r="H902" s="34" t="n"/>
    </row>
    <row r="903" ht="21.6" customHeight="1" s="49">
      <c r="A903" s="100" t="n"/>
      <c r="B903" s="34" t="n"/>
      <c r="C903" s="100" t="n"/>
      <c r="D903" s="34" t="n"/>
      <c r="E903" s="34" t="n"/>
      <c r="F903" s="34" t="n"/>
      <c r="G903" s="34" t="n"/>
      <c r="H903" s="34" t="n"/>
    </row>
    <row r="904" ht="21.6" customHeight="1" s="49">
      <c r="A904" s="100" t="n"/>
      <c r="B904" s="34" t="n"/>
      <c r="C904" s="100" t="n"/>
      <c r="D904" s="34" t="n"/>
      <c r="E904" s="34" t="n"/>
      <c r="F904" s="34" t="n"/>
      <c r="G904" s="34" t="n"/>
      <c r="H904" s="34" t="n"/>
    </row>
    <row r="905" ht="21.6" customHeight="1" s="49">
      <c r="A905" s="100" t="n"/>
      <c r="B905" s="34" t="n"/>
      <c r="C905" s="100" t="n"/>
      <c r="D905" s="34" t="n"/>
      <c r="E905" s="34" t="n"/>
      <c r="F905" s="34" t="n"/>
      <c r="G905" s="34" t="n"/>
      <c r="H905" s="34" t="n"/>
    </row>
    <row r="906" ht="21.6" customHeight="1" s="49">
      <c r="A906" s="100" t="n"/>
      <c r="B906" s="34" t="n"/>
      <c r="C906" s="100" t="n"/>
      <c r="D906" s="34" t="n"/>
      <c r="E906" s="34" t="n"/>
      <c r="F906" s="34" t="n"/>
      <c r="G906" s="34" t="n"/>
      <c r="H906" s="34" t="n"/>
    </row>
    <row r="907" ht="21.6" customHeight="1" s="49">
      <c r="A907" s="100" t="n"/>
      <c r="B907" s="34" t="n"/>
      <c r="C907" s="100" t="n"/>
      <c r="D907" s="34" t="n"/>
      <c r="E907" s="34" t="n"/>
      <c r="F907" s="34" t="n"/>
      <c r="G907" s="34" t="n"/>
      <c r="H907" s="34" t="n"/>
    </row>
    <row r="908" ht="21.6" customHeight="1" s="49">
      <c r="A908" s="100" t="n"/>
      <c r="B908" s="34" t="n"/>
      <c r="C908" s="100" t="n"/>
      <c r="D908" s="34" t="n"/>
      <c r="E908" s="34" t="n"/>
      <c r="F908" s="34" t="n"/>
      <c r="G908" s="34" t="n"/>
      <c r="H908" s="34" t="n"/>
    </row>
    <row r="909" ht="21.6" customHeight="1" s="49">
      <c r="A909" s="100" t="n"/>
      <c r="B909" s="34" t="n"/>
      <c r="C909" s="100" t="n"/>
      <c r="D909" s="34" t="n"/>
      <c r="E909" s="34" t="n"/>
      <c r="F909" s="34" t="n"/>
      <c r="G909" s="34" t="n"/>
      <c r="H909" s="34" t="n"/>
    </row>
    <row r="910" ht="21.6" customHeight="1" s="49">
      <c r="A910" s="100" t="n"/>
      <c r="B910" s="34" t="n"/>
      <c r="C910" s="100" t="n"/>
      <c r="D910" s="34" t="n"/>
      <c r="E910" s="34" t="n"/>
      <c r="F910" s="34" t="n"/>
      <c r="G910" s="34" t="n"/>
      <c r="H910" s="34" t="n"/>
    </row>
    <row r="911" ht="21.6" customHeight="1" s="49">
      <c r="A911" s="100" t="n"/>
      <c r="B911" s="34" t="n"/>
      <c r="C911" s="100" t="n"/>
      <c r="D911" s="34" t="n"/>
      <c r="E911" s="34" t="n"/>
      <c r="F911" s="34" t="n"/>
      <c r="G911" s="34" t="n"/>
      <c r="H911" s="34" t="n"/>
    </row>
    <row r="912" ht="21.6" customHeight="1" s="49">
      <c r="A912" s="100" t="n"/>
      <c r="B912" s="34" t="n"/>
      <c r="C912" s="100" t="n"/>
      <c r="D912" s="34" t="n"/>
      <c r="E912" s="34" t="n"/>
      <c r="F912" s="34" t="n"/>
      <c r="G912" s="34" t="n"/>
      <c r="H912" s="34" t="n"/>
    </row>
    <row r="913" ht="21.6" customHeight="1" s="49">
      <c r="A913" s="100" t="n"/>
      <c r="B913" s="34" t="n"/>
      <c r="C913" s="100" t="n"/>
      <c r="D913" s="34" t="n"/>
      <c r="E913" s="34" t="n"/>
      <c r="F913" s="34" t="n"/>
      <c r="G913" s="34" t="n"/>
      <c r="H913" s="34" t="n"/>
    </row>
    <row r="914" ht="21.6" customHeight="1" s="49">
      <c r="A914" s="100" t="n"/>
      <c r="B914" s="34" t="n"/>
      <c r="C914" s="100" t="n"/>
      <c r="D914" s="34" t="n"/>
      <c r="E914" s="34" t="n"/>
      <c r="F914" s="34" t="n"/>
      <c r="G914" s="34" t="n"/>
      <c r="H914" s="34" t="n"/>
    </row>
    <row r="915" ht="21.6" customHeight="1" s="49">
      <c r="A915" s="100" t="n"/>
      <c r="B915" s="34" t="n"/>
      <c r="C915" s="100" t="n"/>
      <c r="D915" s="34" t="n"/>
      <c r="E915" s="34" t="n"/>
      <c r="F915" s="34" t="n"/>
      <c r="G915" s="34" t="n"/>
      <c r="H915" s="34" t="n"/>
    </row>
    <row r="916" ht="21.6" customHeight="1" s="49">
      <c r="A916" s="100" t="n"/>
      <c r="B916" s="34" t="n"/>
      <c r="C916" s="100" t="n"/>
      <c r="D916" s="34" t="n"/>
      <c r="E916" s="34" t="n"/>
      <c r="F916" s="34" t="n"/>
      <c r="G916" s="34" t="n"/>
      <c r="H916" s="34" t="n"/>
    </row>
    <row r="917" ht="21.6" customHeight="1" s="49">
      <c r="A917" s="100" t="n"/>
      <c r="B917" s="34" t="n"/>
      <c r="C917" s="100" t="n"/>
      <c r="D917" s="34" t="n"/>
      <c r="E917" s="34" t="n"/>
      <c r="F917" s="34" t="n"/>
      <c r="G917" s="34" t="n"/>
      <c r="H917" s="34" t="n"/>
    </row>
    <row r="918" ht="21.6" customHeight="1" s="49">
      <c r="A918" s="100" t="n"/>
      <c r="B918" s="34" t="n"/>
      <c r="C918" s="100" t="n"/>
      <c r="D918" s="34" t="n"/>
      <c r="E918" s="34" t="n"/>
      <c r="F918" s="34" t="n"/>
      <c r="G918" s="34" t="n"/>
      <c r="H918" s="34" t="n"/>
    </row>
    <row r="919" ht="21.6" customHeight="1" s="49">
      <c r="A919" s="100" t="n"/>
      <c r="B919" s="34" t="n"/>
      <c r="C919" s="100" t="n"/>
      <c r="D919" s="34" t="n"/>
      <c r="E919" s="34" t="n"/>
      <c r="F919" s="34" t="n"/>
      <c r="G919" s="34" t="n"/>
      <c r="H919" s="34" t="n"/>
    </row>
    <row r="920" ht="21.6" customHeight="1" s="49">
      <c r="A920" s="100" t="n"/>
      <c r="B920" s="34" t="n"/>
      <c r="C920" s="100" t="n"/>
      <c r="D920" s="34" t="n"/>
      <c r="E920" s="34" t="n"/>
      <c r="F920" s="34" t="n"/>
      <c r="G920" s="34" t="n"/>
      <c r="H920" s="34" t="n"/>
    </row>
    <row r="921" ht="21.6" customHeight="1" s="49">
      <c r="A921" s="100" t="n"/>
      <c r="B921" s="34" t="n"/>
      <c r="C921" s="100" t="n"/>
      <c r="D921" s="34" t="n"/>
      <c r="E921" s="34" t="n"/>
      <c r="F921" s="34" t="n"/>
      <c r="G921" s="34" t="n"/>
      <c r="H921" s="34" t="n"/>
    </row>
    <row r="922" ht="21.6" customHeight="1" s="49">
      <c r="A922" s="100" t="n"/>
      <c r="B922" s="34" t="n"/>
      <c r="C922" s="100" t="n"/>
      <c r="D922" s="34" t="n"/>
      <c r="E922" s="34" t="n"/>
      <c r="F922" s="34" t="n"/>
      <c r="G922" s="34" t="n"/>
      <c r="H922" s="34" t="n"/>
    </row>
    <row r="923" ht="21.6" customHeight="1" s="49">
      <c r="A923" s="100" t="n"/>
      <c r="B923" s="34" t="n"/>
      <c r="C923" s="100" t="n"/>
      <c r="D923" s="34" t="n"/>
      <c r="E923" s="34" t="n"/>
      <c r="F923" s="34" t="n"/>
      <c r="G923" s="34" t="n"/>
      <c r="H923" s="34" t="n"/>
    </row>
    <row r="924" ht="21.6" customHeight="1" s="49">
      <c r="A924" s="100" t="n"/>
      <c r="B924" s="34" t="n"/>
      <c r="C924" s="100" t="n"/>
      <c r="D924" s="34" t="n"/>
      <c r="E924" s="34" t="n"/>
      <c r="F924" s="34" t="n"/>
      <c r="G924" s="34" t="n"/>
      <c r="H924" s="34" t="n"/>
    </row>
    <row r="925" ht="21.6" customHeight="1" s="49">
      <c r="A925" s="100" t="n"/>
      <c r="B925" s="34" t="n"/>
      <c r="C925" s="100" t="n"/>
      <c r="D925" s="34" t="n"/>
      <c r="E925" s="34" t="n"/>
      <c r="F925" s="34" t="n"/>
      <c r="G925" s="34" t="n"/>
      <c r="H925" s="34" t="n"/>
    </row>
    <row r="926" ht="21.6" customHeight="1" s="49">
      <c r="A926" s="100" t="n"/>
      <c r="B926" s="34" t="n"/>
      <c r="C926" s="100" t="n"/>
      <c r="D926" s="34" t="n"/>
      <c r="E926" s="34" t="n"/>
      <c r="F926" s="34" t="n"/>
      <c r="G926" s="34" t="n"/>
      <c r="H926" s="34" t="n"/>
    </row>
    <row r="927" ht="21.6" customHeight="1" s="49">
      <c r="A927" s="100" t="n"/>
      <c r="B927" s="34" t="n"/>
      <c r="C927" s="100" t="n"/>
      <c r="D927" s="34" t="n"/>
      <c r="E927" s="34" t="n"/>
      <c r="F927" s="34" t="n"/>
      <c r="G927" s="34" t="n"/>
      <c r="H927" s="34" t="n"/>
    </row>
    <row r="928" ht="21.6" customHeight="1" s="49">
      <c r="A928" s="100" t="n"/>
      <c r="B928" s="34" t="n"/>
      <c r="C928" s="100" t="n"/>
      <c r="D928" s="34" t="n"/>
      <c r="E928" s="34" t="n"/>
      <c r="F928" s="34" t="n"/>
      <c r="G928" s="34" t="n"/>
      <c r="H928" s="34" t="n"/>
    </row>
    <row r="929" ht="21.6" customHeight="1" s="49">
      <c r="A929" s="100" t="n"/>
      <c r="B929" s="34" t="n"/>
      <c r="C929" s="100" t="n"/>
      <c r="D929" s="34" t="n"/>
      <c r="E929" s="34" t="n"/>
      <c r="F929" s="34" t="n"/>
      <c r="G929" s="34" t="n"/>
      <c r="H929" s="34" t="n"/>
    </row>
    <row r="930" ht="21.6" customHeight="1" s="49">
      <c r="A930" s="100" t="n"/>
      <c r="B930" s="34" t="n"/>
      <c r="C930" s="100" t="n"/>
      <c r="D930" s="34" t="n"/>
      <c r="E930" s="34" t="n"/>
      <c r="F930" s="34" t="n"/>
      <c r="G930" s="34" t="n"/>
      <c r="H930" s="34" t="n"/>
    </row>
    <row r="931" ht="21.6" customHeight="1" s="49">
      <c r="A931" s="100" t="n"/>
      <c r="B931" s="34" t="n"/>
      <c r="C931" s="100" t="n"/>
      <c r="D931" s="34" t="n"/>
      <c r="E931" s="34" t="n"/>
      <c r="F931" s="34" t="n"/>
      <c r="G931" s="34" t="n"/>
      <c r="H931" s="34" t="n"/>
    </row>
    <row r="932" ht="21.6" customHeight="1" s="49">
      <c r="A932" s="100" t="n"/>
      <c r="B932" s="34" t="n"/>
      <c r="C932" s="100" t="n"/>
      <c r="D932" s="34" t="n"/>
      <c r="E932" s="34" t="n"/>
      <c r="F932" s="34" t="n"/>
      <c r="G932" s="34" t="n"/>
      <c r="H932" s="34" t="n"/>
    </row>
    <row r="933" ht="21.6" customHeight="1" s="49">
      <c r="A933" s="100" t="n"/>
      <c r="B933" s="34" t="n"/>
      <c r="C933" s="100" t="n"/>
      <c r="D933" s="34" t="n"/>
      <c r="E933" s="34" t="n"/>
      <c r="F933" s="34" t="n"/>
      <c r="G933" s="34" t="n"/>
      <c r="H933" s="34" t="n"/>
    </row>
    <row r="934" ht="21.6" customHeight="1" s="49">
      <c r="A934" s="100" t="n"/>
      <c r="B934" s="34" t="n"/>
      <c r="C934" s="100" t="n"/>
      <c r="D934" s="34" t="n"/>
      <c r="E934" s="34" t="n"/>
      <c r="F934" s="34" t="n"/>
      <c r="G934" s="34" t="n"/>
      <c r="H934" s="34" t="n"/>
    </row>
    <row r="935" ht="21.6" customHeight="1" s="49">
      <c r="A935" s="100" t="n"/>
      <c r="B935" s="34" t="n"/>
      <c r="C935" s="100" t="n"/>
      <c r="D935" s="34" t="n"/>
      <c r="E935" s="34" t="n"/>
      <c r="F935" s="34" t="n"/>
      <c r="G935" s="34" t="n"/>
      <c r="H935" s="34" t="n"/>
    </row>
    <row r="936" ht="21.6" customHeight="1" s="49">
      <c r="A936" s="100" t="n"/>
      <c r="B936" s="34" t="n"/>
      <c r="C936" s="100" t="n"/>
      <c r="D936" s="34" t="n"/>
      <c r="E936" s="34" t="n"/>
      <c r="F936" s="34" t="n"/>
      <c r="G936" s="34" t="n"/>
      <c r="H936" s="34" t="n"/>
    </row>
    <row r="937" ht="21.6" customHeight="1" s="49">
      <c r="A937" s="100" t="n"/>
      <c r="B937" s="34" t="n"/>
      <c r="C937" s="100" t="n"/>
      <c r="D937" s="34" t="n"/>
      <c r="E937" s="34" t="n"/>
      <c r="F937" s="34" t="n"/>
      <c r="G937" s="34" t="n"/>
      <c r="H937" s="34" t="n"/>
    </row>
    <row r="938" ht="21.6" customHeight="1" s="49">
      <c r="A938" s="100" t="n"/>
      <c r="B938" s="34" t="n"/>
      <c r="C938" s="100" t="n"/>
      <c r="D938" s="34" t="n"/>
      <c r="E938" s="34" t="n"/>
      <c r="F938" s="34" t="n"/>
      <c r="G938" s="34" t="n"/>
      <c r="H938" s="34" t="n"/>
    </row>
    <row r="939" ht="21.6" customHeight="1" s="49">
      <c r="A939" s="100" t="n"/>
      <c r="B939" s="34" t="n"/>
      <c r="C939" s="100" t="n"/>
      <c r="D939" s="34" t="n"/>
      <c r="E939" s="34" t="n"/>
      <c r="F939" s="34" t="n"/>
      <c r="G939" s="34" t="n"/>
      <c r="H939" s="34" t="n"/>
    </row>
    <row r="940" ht="21.6" customHeight="1" s="49">
      <c r="A940" s="100" t="n"/>
      <c r="B940" s="34" t="n"/>
      <c r="C940" s="100" t="n"/>
      <c r="D940" s="34" t="n"/>
      <c r="E940" s="34" t="n"/>
      <c r="F940" s="34" t="n"/>
      <c r="G940" s="34" t="n"/>
      <c r="H940" s="34" t="n"/>
    </row>
    <row r="941" ht="21.6" customHeight="1" s="49">
      <c r="A941" s="100" t="n"/>
      <c r="B941" s="34" t="n"/>
      <c r="C941" s="100" t="n"/>
      <c r="D941" s="34" t="n"/>
      <c r="E941" s="34" t="n"/>
      <c r="F941" s="34" t="n"/>
      <c r="G941" s="34" t="n"/>
      <c r="H941" s="34" t="n"/>
    </row>
    <row r="942" ht="21.6" customHeight="1" s="49">
      <c r="A942" s="100" t="n"/>
      <c r="B942" s="34" t="n"/>
      <c r="C942" s="100" t="n"/>
      <c r="D942" s="34" t="n"/>
      <c r="E942" s="34" t="n"/>
      <c r="F942" s="34" t="n"/>
      <c r="G942" s="34" t="n"/>
      <c r="H942" s="34" t="n"/>
    </row>
    <row r="943" ht="21.6" customHeight="1" s="49">
      <c r="A943" s="100" t="n"/>
      <c r="B943" s="34" t="n"/>
      <c r="C943" s="100" t="n"/>
      <c r="D943" s="34" t="n"/>
      <c r="E943" s="34" t="n"/>
      <c r="F943" s="34" t="n"/>
      <c r="G943" s="34" t="n"/>
      <c r="H943" s="34" t="n"/>
    </row>
    <row r="944" ht="21.6" customHeight="1" s="49">
      <c r="A944" s="100" t="n"/>
      <c r="B944" s="34" t="n"/>
      <c r="C944" s="100" t="n"/>
      <c r="D944" s="34" t="n"/>
      <c r="E944" s="34" t="n"/>
      <c r="F944" s="34" t="n"/>
      <c r="G944" s="34" t="n"/>
      <c r="H944" s="34" t="n"/>
    </row>
    <row r="945" ht="21.6" customHeight="1" s="49">
      <c r="A945" s="100" t="n"/>
      <c r="B945" s="34" t="n"/>
      <c r="C945" s="100" t="n"/>
      <c r="D945" s="34" t="n"/>
      <c r="E945" s="34" t="n"/>
      <c r="F945" s="34" t="n"/>
      <c r="G945" s="34" t="n"/>
      <c r="H945" s="34" t="n"/>
    </row>
    <row r="946" ht="21.6" customHeight="1" s="49">
      <c r="A946" s="100" t="n"/>
      <c r="B946" s="34" t="n"/>
      <c r="C946" s="100" t="n"/>
      <c r="D946" s="34" t="n"/>
      <c r="E946" s="34" t="n"/>
      <c r="F946" s="34" t="n"/>
      <c r="G946" s="34" t="n"/>
      <c r="H946" s="34" t="n"/>
    </row>
    <row r="947" ht="21.6" customHeight="1" s="49">
      <c r="A947" s="100" t="n"/>
      <c r="B947" s="34" t="n"/>
      <c r="C947" s="100" t="n"/>
      <c r="D947" s="34" t="n"/>
      <c r="E947" s="34" t="n"/>
      <c r="F947" s="34" t="n"/>
      <c r="G947" s="34" t="n"/>
      <c r="H947" s="34" t="n"/>
    </row>
    <row r="948" ht="21.6" customHeight="1" s="49">
      <c r="A948" s="100" t="n"/>
      <c r="B948" s="34" t="n"/>
      <c r="C948" s="100" t="n"/>
      <c r="D948" s="34" t="n"/>
      <c r="E948" s="34" t="n"/>
      <c r="F948" s="34" t="n"/>
      <c r="G948" s="34" t="n"/>
      <c r="H948" s="34" t="n"/>
    </row>
    <row r="949" ht="21.6" customHeight="1" s="49">
      <c r="A949" s="100" t="n"/>
      <c r="B949" s="34" t="n"/>
      <c r="C949" s="100" t="n"/>
      <c r="D949" s="34" t="n"/>
      <c r="E949" s="34" t="n"/>
      <c r="F949" s="34" t="n"/>
      <c r="G949" s="34" t="n"/>
      <c r="H949" s="34" t="n"/>
    </row>
    <row r="950" ht="21.6" customHeight="1" s="49">
      <c r="A950" s="100" t="n"/>
      <c r="B950" s="34" t="n"/>
      <c r="C950" s="100" t="n"/>
      <c r="D950" s="34" t="n"/>
      <c r="E950" s="34" t="n"/>
      <c r="F950" s="34" t="n"/>
      <c r="G950" s="34" t="n"/>
      <c r="H950" s="34" t="n"/>
    </row>
    <row r="951" ht="21.6" customHeight="1" s="49">
      <c r="A951" s="100" t="n"/>
      <c r="B951" s="34" t="n"/>
      <c r="C951" s="100" t="n"/>
      <c r="D951" s="34" t="n"/>
      <c r="E951" s="34" t="n"/>
      <c r="F951" s="34" t="n"/>
      <c r="G951" s="34" t="n"/>
      <c r="H951" s="34" t="n"/>
    </row>
    <row r="952" ht="21.6" customHeight="1" s="49">
      <c r="A952" s="100" t="n"/>
      <c r="B952" s="34" t="n"/>
      <c r="C952" s="100" t="n"/>
      <c r="D952" s="34" t="n"/>
      <c r="E952" s="34" t="n"/>
      <c r="F952" s="34" t="n"/>
      <c r="G952" s="34" t="n"/>
      <c r="H952" s="34" t="n"/>
    </row>
    <row r="953" ht="21.6" customHeight="1" s="49">
      <c r="A953" s="100" t="n"/>
      <c r="B953" s="34" t="n"/>
      <c r="C953" s="100" t="n"/>
      <c r="D953" s="34" t="n"/>
      <c r="E953" s="34" t="n"/>
      <c r="F953" s="34" t="n"/>
      <c r="G953" s="34" t="n"/>
      <c r="H953" s="34" t="n"/>
    </row>
    <row r="954" ht="21.6" customHeight="1" s="49">
      <c r="A954" s="100" t="n"/>
      <c r="B954" s="34" t="n"/>
      <c r="C954" s="100" t="n"/>
      <c r="D954" s="34" t="n"/>
      <c r="E954" s="34" t="n"/>
      <c r="F954" s="34" t="n"/>
      <c r="G954" s="34" t="n"/>
      <c r="H954" s="34" t="n"/>
    </row>
    <row r="955" ht="21.6" customHeight="1" s="49">
      <c r="A955" s="100" t="n"/>
      <c r="B955" s="34" t="n"/>
      <c r="C955" s="100" t="n"/>
      <c r="D955" s="34" t="n"/>
      <c r="E955" s="34" t="n"/>
      <c r="F955" s="34" t="n"/>
      <c r="G955" s="34" t="n"/>
      <c r="H955" s="34" t="n"/>
    </row>
    <row r="956" ht="21.6" customHeight="1" s="49">
      <c r="A956" s="100" t="n"/>
      <c r="B956" s="34" t="n"/>
      <c r="C956" s="100" t="n"/>
      <c r="D956" s="34" t="n"/>
      <c r="E956" s="34" t="n"/>
      <c r="F956" s="34" t="n"/>
      <c r="G956" s="34" t="n"/>
      <c r="H956" s="34" t="n"/>
    </row>
    <row r="957" ht="21.6" customHeight="1" s="49">
      <c r="A957" s="100" t="n"/>
      <c r="B957" s="34" t="n"/>
      <c r="C957" s="100" t="n"/>
      <c r="D957" s="34" t="n"/>
      <c r="E957" s="34" t="n"/>
      <c r="F957" s="34" t="n"/>
      <c r="G957" s="34" t="n"/>
      <c r="H957" s="34" t="n"/>
    </row>
    <row r="958" ht="21.6" customHeight="1" s="49">
      <c r="A958" s="100" t="n"/>
      <c r="B958" s="34" t="n"/>
      <c r="C958" s="100" t="n"/>
      <c r="D958" s="34" t="n"/>
      <c r="E958" s="34" t="n"/>
      <c r="F958" s="34" t="n"/>
      <c r="G958" s="34" t="n"/>
      <c r="H958" s="34" t="n"/>
    </row>
    <row r="959" ht="21.6" customHeight="1" s="49">
      <c r="A959" s="100" t="n"/>
      <c r="B959" s="34" t="n"/>
      <c r="C959" s="100" t="n"/>
      <c r="D959" s="34" t="n"/>
      <c r="E959" s="34" t="n"/>
      <c r="F959" s="34" t="n"/>
      <c r="G959" s="34" t="n"/>
      <c r="H959" s="34" t="n"/>
    </row>
    <row r="960" ht="21.6" customHeight="1" s="49">
      <c r="A960" s="100" t="n"/>
      <c r="B960" s="34" t="n"/>
      <c r="C960" s="100" t="n"/>
      <c r="D960" s="34" t="n"/>
      <c r="E960" s="34" t="n"/>
      <c r="F960" s="34" t="n"/>
      <c r="G960" s="34" t="n"/>
      <c r="H960" s="34" t="n"/>
    </row>
    <row r="961" ht="21.6" customHeight="1" s="49">
      <c r="A961" s="100" t="n"/>
      <c r="B961" s="34" t="n"/>
      <c r="C961" s="100" t="n"/>
      <c r="D961" s="34" t="n"/>
      <c r="E961" s="34" t="n"/>
      <c r="F961" s="34" t="n"/>
      <c r="G961" s="34" t="n"/>
      <c r="H961" s="34" t="n"/>
    </row>
    <row r="962" ht="21.6" customHeight="1" s="49">
      <c r="A962" s="100" t="n"/>
      <c r="B962" s="34" t="n"/>
      <c r="C962" s="100" t="n"/>
      <c r="D962" s="34" t="n"/>
      <c r="E962" s="34" t="n"/>
      <c r="F962" s="34" t="n"/>
      <c r="G962" s="34" t="n"/>
      <c r="H962" s="34" t="n"/>
    </row>
    <row r="963" ht="21.6" customHeight="1" s="49">
      <c r="A963" s="100" t="n"/>
      <c r="B963" s="34" t="n"/>
      <c r="C963" s="100" t="n"/>
      <c r="D963" s="34" t="n"/>
      <c r="E963" s="34" t="n"/>
      <c r="F963" s="34" t="n"/>
      <c r="G963" s="34" t="n"/>
      <c r="H963" s="34" t="n"/>
    </row>
    <row r="964" ht="21.6" customHeight="1" s="49">
      <c r="A964" s="100" t="n"/>
      <c r="B964" s="34" t="n"/>
      <c r="C964" s="100" t="n"/>
      <c r="D964" s="34" t="n"/>
      <c r="E964" s="34" t="n"/>
      <c r="F964" s="34" t="n"/>
      <c r="G964" s="34" t="n"/>
      <c r="H964" s="34" t="n"/>
    </row>
    <row r="965" ht="21.6" customHeight="1" s="49">
      <c r="A965" s="100" t="n"/>
      <c r="B965" s="34" t="n"/>
      <c r="C965" s="100" t="n"/>
      <c r="D965" s="34" t="n"/>
      <c r="E965" s="34" t="n"/>
      <c r="F965" s="34" t="n"/>
      <c r="G965" s="34" t="n"/>
      <c r="H965" s="34" t="n"/>
    </row>
    <row r="966" ht="21.6" customHeight="1" s="49">
      <c r="A966" s="100" t="n"/>
      <c r="B966" s="34" t="n"/>
      <c r="C966" s="100" t="n"/>
      <c r="D966" s="34" t="n"/>
      <c r="E966" s="34" t="n"/>
      <c r="F966" s="34" t="n"/>
      <c r="G966" s="34" t="n"/>
      <c r="H966" s="34" t="n"/>
    </row>
    <row r="967" ht="21.6" customHeight="1" s="49">
      <c r="A967" s="100" t="n"/>
      <c r="B967" s="34" t="n"/>
      <c r="C967" s="100" t="n"/>
      <c r="D967" s="34" t="n"/>
      <c r="E967" s="34" t="n"/>
      <c r="F967" s="34" t="n"/>
      <c r="G967" s="34" t="n"/>
      <c r="H967" s="34" t="n"/>
    </row>
    <row r="968" ht="21.6" customHeight="1" s="49">
      <c r="A968" s="100" t="n"/>
      <c r="B968" s="34" t="n"/>
      <c r="C968" s="100" t="n"/>
      <c r="D968" s="34" t="n"/>
      <c r="E968" s="34" t="n"/>
      <c r="F968" s="34" t="n"/>
      <c r="G968" s="34" t="n"/>
      <c r="H968" s="34" t="n"/>
    </row>
    <row r="969" ht="21.6" customHeight="1" s="49">
      <c r="A969" s="100" t="n"/>
      <c r="B969" s="34" t="n"/>
      <c r="C969" s="100" t="n"/>
      <c r="D969" s="34" t="n"/>
      <c r="E969" s="34" t="n"/>
      <c r="F969" s="34" t="n"/>
      <c r="G969" s="34" t="n"/>
      <c r="H969" s="34" t="n"/>
    </row>
    <row r="970" ht="21.6" customHeight="1" s="49">
      <c r="A970" s="100" t="n"/>
      <c r="B970" s="34" t="n"/>
      <c r="C970" s="100" t="n"/>
      <c r="D970" s="34" t="n"/>
      <c r="E970" s="34" t="n"/>
      <c r="F970" s="34" t="n"/>
      <c r="G970" s="34" t="n"/>
      <c r="H970" s="34" t="n"/>
    </row>
    <row r="971" ht="21.6" customHeight="1" s="49">
      <c r="A971" s="100" t="n"/>
      <c r="B971" s="34" t="n"/>
      <c r="C971" s="100" t="n"/>
      <c r="D971" s="34" t="n"/>
      <c r="E971" s="34" t="n"/>
      <c r="F971" s="34" t="n"/>
      <c r="G971" s="34" t="n"/>
      <c r="H971" s="34" t="n"/>
    </row>
    <row r="972" ht="21.6" customHeight="1" s="49">
      <c r="A972" s="100" t="n"/>
      <c r="B972" s="34" t="n"/>
      <c r="C972" s="100" t="n"/>
      <c r="D972" s="34" t="n"/>
      <c r="E972" s="34" t="n"/>
      <c r="F972" s="34" t="n"/>
      <c r="G972" s="34" t="n"/>
      <c r="H972" s="34" t="n"/>
    </row>
    <row r="973" ht="21.6" customHeight="1" s="49">
      <c r="A973" s="100" t="n"/>
      <c r="B973" s="34" t="n"/>
      <c r="C973" s="100" t="n"/>
      <c r="D973" s="34" t="n"/>
      <c r="E973" s="34" t="n"/>
      <c r="F973" s="34" t="n"/>
      <c r="G973" s="34" t="n"/>
      <c r="H973" s="34" t="n"/>
    </row>
    <row r="974" ht="21.6" customHeight="1" s="49">
      <c r="A974" s="100" t="n"/>
      <c r="B974" s="34" t="n"/>
      <c r="C974" s="100" t="n"/>
      <c r="D974" s="34" t="n"/>
      <c r="E974" s="34" t="n"/>
      <c r="F974" s="34" t="n"/>
      <c r="G974" s="34" t="n"/>
      <c r="H974" s="34" t="n"/>
    </row>
    <row r="975" ht="21.6" customHeight="1" s="49">
      <c r="A975" s="100" t="n"/>
      <c r="B975" s="34" t="n"/>
      <c r="C975" s="100" t="n"/>
      <c r="D975" s="34" t="n"/>
      <c r="E975" s="34" t="n"/>
      <c r="F975" s="34" t="n"/>
      <c r="G975" s="34" t="n"/>
      <c r="H975" s="34" t="n"/>
    </row>
    <row r="976" ht="21.6" customHeight="1" s="49">
      <c r="A976" s="100" t="n"/>
      <c r="B976" s="34" t="n"/>
      <c r="C976" s="100" t="n"/>
      <c r="D976" s="34" t="n"/>
      <c r="E976" s="34" t="n"/>
      <c r="F976" s="34" t="n"/>
      <c r="G976" s="34" t="n"/>
      <c r="H976" s="34" t="n"/>
    </row>
    <row r="977" ht="21.6" customHeight="1" s="49">
      <c r="A977" s="100" t="n"/>
      <c r="B977" s="34" t="n"/>
      <c r="C977" s="100" t="n"/>
      <c r="D977" s="34" t="n"/>
      <c r="E977" s="34" t="n"/>
      <c r="F977" s="34" t="n"/>
      <c r="G977" s="34" t="n"/>
      <c r="H977" s="34" t="n"/>
    </row>
    <row r="978" ht="21.6" customHeight="1" s="49">
      <c r="A978" s="100" t="n"/>
      <c r="B978" s="34" t="n"/>
      <c r="C978" s="100" t="n"/>
      <c r="D978" s="34" t="n"/>
      <c r="E978" s="34" t="n"/>
      <c r="F978" s="34" t="n"/>
      <c r="G978" s="34" t="n"/>
      <c r="H978" s="34" t="n"/>
    </row>
    <row r="979" ht="21.6" customHeight="1" s="49">
      <c r="A979" s="100" t="n"/>
      <c r="B979" s="34" t="n"/>
      <c r="C979" s="100" t="n"/>
      <c r="D979" s="34" t="n"/>
      <c r="E979" s="34" t="n"/>
      <c r="F979" s="34" t="n"/>
      <c r="G979" s="34" t="n"/>
      <c r="H979" s="34" t="n"/>
    </row>
    <row r="980" ht="21.6" customHeight="1" s="49">
      <c r="A980" s="100" t="n"/>
      <c r="B980" s="34" t="n"/>
      <c r="C980" s="100" t="n"/>
      <c r="D980" s="34" t="n"/>
      <c r="E980" s="34" t="n"/>
      <c r="F980" s="34" t="n"/>
      <c r="G980" s="34" t="n"/>
      <c r="H980" s="34" t="n"/>
    </row>
    <row r="981" ht="21.6" customHeight="1" s="49">
      <c r="A981" s="100" t="n"/>
      <c r="B981" s="34" t="n"/>
      <c r="C981" s="100" t="n"/>
      <c r="D981" s="34" t="n"/>
      <c r="E981" s="34" t="n"/>
      <c r="F981" s="34" t="n"/>
      <c r="G981" s="34" t="n"/>
      <c r="H981" s="34" t="n"/>
    </row>
    <row r="982" ht="21.6" customHeight="1" s="49">
      <c r="A982" s="100" t="n"/>
      <c r="B982" s="34" t="n"/>
      <c r="C982" s="100" t="n"/>
      <c r="D982" s="34" t="n"/>
      <c r="E982" s="34" t="n"/>
      <c r="F982" s="34" t="n"/>
      <c r="G982" s="34" t="n"/>
      <c r="H982" s="34" t="n"/>
    </row>
    <row r="983" ht="21.6" customHeight="1" s="49">
      <c r="A983" s="100" t="n"/>
      <c r="B983" s="34" t="n"/>
      <c r="C983" s="100" t="n"/>
      <c r="D983" s="34" t="n"/>
      <c r="E983" s="34" t="n"/>
      <c r="F983" s="34" t="n"/>
      <c r="G983" s="34" t="n"/>
      <c r="H983" s="34" t="n"/>
    </row>
    <row r="984" ht="21.6" customHeight="1" s="49">
      <c r="A984" s="100" t="n"/>
      <c r="B984" s="34" t="n"/>
      <c r="C984" s="100" t="n"/>
      <c r="D984" s="34" t="n"/>
      <c r="E984" s="34" t="n"/>
      <c r="F984" s="34" t="n"/>
      <c r="G984" s="34" t="n"/>
      <c r="H984" s="34" t="n"/>
    </row>
    <row r="985" ht="21.6" customHeight="1" s="49">
      <c r="A985" s="100" t="n"/>
      <c r="B985" s="34" t="n"/>
      <c r="C985" s="100" t="n"/>
      <c r="D985" s="34" t="n"/>
      <c r="E985" s="34" t="n"/>
      <c r="F985" s="34" t="n"/>
      <c r="G985" s="34" t="n"/>
      <c r="H985" s="34" t="n"/>
    </row>
    <row r="986" ht="21.6" customHeight="1" s="49">
      <c r="A986" s="100" t="n"/>
      <c r="B986" s="34" t="n"/>
      <c r="C986" s="100" t="n"/>
      <c r="D986" s="34" t="n"/>
      <c r="E986" s="34" t="n"/>
      <c r="F986" s="34" t="n"/>
      <c r="G986" s="34" t="n"/>
      <c r="H986" s="34" t="n"/>
    </row>
    <row r="987" ht="21.6" customHeight="1" s="49">
      <c r="A987" s="100" t="n"/>
      <c r="B987" s="34" t="n"/>
      <c r="C987" s="100" t="n"/>
      <c r="D987" s="34" t="n"/>
      <c r="E987" s="34" t="n"/>
      <c r="F987" s="34" t="n"/>
      <c r="G987" s="34" t="n"/>
      <c r="H987" s="34" t="n"/>
    </row>
    <row r="988" ht="21.6" customHeight="1" s="49">
      <c r="A988" s="100" t="n"/>
      <c r="B988" s="34" t="n"/>
      <c r="C988" s="100" t="n"/>
      <c r="D988" s="34" t="n"/>
      <c r="E988" s="34" t="n"/>
      <c r="F988" s="34" t="n"/>
      <c r="G988" s="34" t="n"/>
      <c r="H988" s="34" t="n"/>
    </row>
    <row r="989" ht="21.6" customHeight="1" s="49">
      <c r="A989" s="100" t="n"/>
      <c r="B989" s="34" t="n"/>
      <c r="C989" s="100" t="n"/>
      <c r="D989" s="34" t="n"/>
      <c r="E989" s="34" t="n"/>
      <c r="F989" s="34" t="n"/>
      <c r="G989" s="34" t="n"/>
      <c r="H989" s="34" t="n"/>
    </row>
    <row r="990" ht="21.6" customHeight="1" s="49">
      <c r="A990" s="100" t="n"/>
      <c r="B990" s="34" t="n"/>
      <c r="C990" s="100" t="n"/>
      <c r="D990" s="34" t="n"/>
      <c r="E990" s="34" t="n"/>
      <c r="F990" s="34" t="n"/>
      <c r="G990" s="34" t="n"/>
      <c r="H990" s="34" t="n"/>
    </row>
    <row r="991" ht="21.6" customHeight="1" s="49">
      <c r="A991" s="100" t="n"/>
      <c r="B991" s="34" t="n"/>
      <c r="C991" s="100" t="n"/>
      <c r="D991" s="34" t="n"/>
      <c r="E991" s="34" t="n"/>
      <c r="F991" s="34" t="n"/>
      <c r="G991" s="34" t="n"/>
      <c r="H991" s="34" t="n"/>
    </row>
    <row r="992" ht="21.6" customHeight="1" s="49">
      <c r="A992" s="100" t="n"/>
      <c r="B992" s="34" t="n"/>
      <c r="C992" s="100" t="n"/>
      <c r="D992" s="34" t="n"/>
      <c r="E992" s="34" t="n"/>
      <c r="F992" s="34" t="n"/>
      <c r="G992" s="34" t="n"/>
      <c r="H992" s="34" t="n"/>
    </row>
    <row r="993" ht="21.6" customHeight="1" s="49">
      <c r="A993" s="100" t="n"/>
      <c r="B993" s="34" t="n"/>
      <c r="C993" s="100" t="n"/>
      <c r="D993" s="34" t="n"/>
      <c r="E993" s="34" t="n"/>
      <c r="F993" s="34" t="n"/>
      <c r="G993" s="34" t="n"/>
      <c r="H993" s="34" t="n"/>
    </row>
    <row r="994" ht="21.6" customHeight="1" s="49">
      <c r="A994" s="100" t="n"/>
      <c r="B994" s="34" t="n"/>
      <c r="C994" s="100" t="n"/>
      <c r="D994" s="34" t="n"/>
      <c r="E994" s="34" t="n"/>
      <c r="F994" s="34" t="n"/>
      <c r="G994" s="34" t="n"/>
      <c r="H994" s="34" t="n"/>
    </row>
    <row r="995" ht="21.6" customHeight="1" s="49">
      <c r="A995" s="100" t="n"/>
      <c r="B995" s="34" t="n"/>
      <c r="C995" s="100" t="n"/>
      <c r="D995" s="34" t="n"/>
      <c r="E995" s="34" t="n"/>
      <c r="F995" s="34" t="n"/>
      <c r="G995" s="34" t="n"/>
      <c r="H995" s="34" t="n"/>
    </row>
    <row r="996" ht="21.6" customHeight="1" s="49">
      <c r="A996" s="100" t="n"/>
      <c r="B996" s="34" t="n"/>
      <c r="C996" s="100" t="n"/>
      <c r="D996" s="34" t="n"/>
      <c r="E996" s="34" t="n"/>
      <c r="F996" s="34" t="n"/>
      <c r="G996" s="34" t="n"/>
      <c r="H996" s="34" t="n"/>
    </row>
    <row r="997" ht="21.6" customHeight="1" s="49">
      <c r="A997" s="100" t="n"/>
      <c r="B997" s="34" t="n"/>
      <c r="C997" s="100" t="n"/>
      <c r="D997" s="34" t="n"/>
      <c r="E997" s="34" t="n"/>
      <c r="F997" s="34" t="n"/>
      <c r="G997" s="34" t="n"/>
      <c r="H997" s="34" t="n"/>
    </row>
    <row r="998" ht="21.6" customHeight="1" s="49">
      <c r="A998" s="100" t="n"/>
      <c r="B998" s="34" t="n"/>
      <c r="C998" s="100" t="n"/>
      <c r="D998" s="34" t="n"/>
      <c r="E998" s="34" t="n"/>
      <c r="F998" s="34" t="n"/>
      <c r="G998" s="34" t="n"/>
      <c r="H998" s="34" t="n"/>
    </row>
    <row r="999" ht="21.6" customHeight="1" s="49">
      <c r="A999" s="100" t="n"/>
      <c r="B999" s="34" t="n"/>
      <c r="C999" s="100" t="n"/>
      <c r="D999" s="34" t="n"/>
      <c r="E999" s="34" t="n"/>
      <c r="F999" s="34" t="n"/>
      <c r="G999" s="34" t="n"/>
      <c r="H999" s="34" t="n"/>
    </row>
    <row r="1000" ht="21.6" customHeight="1" s="49">
      <c r="A1000" s="100" t="n"/>
      <c r="B1000" s="34" t="n"/>
      <c r="C1000" s="100" t="n"/>
      <c r="D1000" s="34" t="n"/>
      <c r="E1000" s="34" t="n"/>
      <c r="F1000" s="34" t="n"/>
      <c r="G1000" s="34" t="n"/>
      <c r="H1000" s="34" t="n"/>
    </row>
  </sheetData>
  <mergeCells count="1">
    <mergeCell ref="A1:H1"/>
  </mergeCells>
  <conditionalFormatting sqref="H3:H1000">
    <cfRule type="containsText" priority="1" operator="containsText" dxfId="3" stopIfTrue="1" text="Invalid">
      <formula>NOT(ISERROR(SEARCH(("Invalid"),(H3))))</formula>
    </cfRule>
    <cfRule type="containsText" priority="2" operator="containsText" dxfId="2" stopIfTrue="1" text="Fixed">
      <formula>NOT(ISERROR(SEARCH(("Fixed"),(H3))))</formula>
    </cfRule>
    <cfRule type="containsText" priority="3" operator="containsText" dxfId="1" stopIfTrue="1" text="In Progress">
      <formula>NOT(ISERROR(SEARCH(("In Progress"),(H3))))</formula>
    </cfRule>
    <cfRule type="containsText" priority="4" operator="containsText" dxfId="0" stopIfTrue="1" text="Pending">
      <formula>NOT(ISERROR(SEARCH(("Pending"),(H3))))</formula>
    </cfRule>
  </conditionalFormatting>
  <dataValidations count="1">
    <dataValidation sqref="H3:H1000" showDropDown="0" showInputMessage="1" showErrorMessage="1" allowBlank="1" prompt="เลือกสถานะการแก้ไขข้อสอบ (Status)" type="list">
      <formula1>"Pending (รอดำเนินการ),In Progress (กำลังตรวจสอบ),Fixed (แก้ไขเรียบร้อย),Invalid (เฉลยเดิมถูกต้องแล้ว)"</formula1>
    </dataValidation>
  </dataValidations>
  <hyperlinks>
    <hyperlink ref="A1" location="'สารบัญ'!A1" display="🏠 กลับสู่หน้าแรก (Go to Home Page)"/>
  </hyperlinks>
  <pageMargins left="0.75" right="0.75" top="1" bottom="1" header="0.5" footer="0.5"/>
</worksheet>
</file>

<file path=xl/worksheets/sheet40.xml><?xml version="1.0" encoding="utf-8"?>
<worksheet xmlns="http://schemas.openxmlformats.org/spreadsheetml/2006/main">
  <sheetPr>
    <tabColor rgb="FF4CB266"/>
    <outlinePr summaryBelow="0" summaryRight="0"/>
    <pageSetUpPr/>
  </sheetPr>
  <dimension ref="A1:Q25"/>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31" t="inlineStr">
        <is>
          <t>ข้อที่</t>
        </is>
      </c>
      <c r="B2" s="158" t="inlineStr">
        <is>
          <t>คำถาม</t>
        </is>
      </c>
      <c r="C2" s="131" t="inlineStr">
        <is>
          <t>รูปถาม</t>
        </is>
      </c>
      <c r="D2" s="158" t="inlineStr">
        <is>
          <t>ตัวเลือก 1</t>
        </is>
      </c>
      <c r="E2" s="158" t="inlineStr">
        <is>
          <t>ตัวเลือก 2</t>
        </is>
      </c>
      <c r="F2" s="158" t="inlineStr">
        <is>
          <t>ตัวเลือก 3</t>
        </is>
      </c>
      <c r="G2" s="158" t="inlineStr">
        <is>
          <t>ตัวเลือก 4</t>
        </is>
      </c>
      <c r="H2" s="158" t="inlineStr">
        <is>
          <t>ตัวเลือก 5</t>
        </is>
      </c>
      <c r="I2" s="131" t="inlineStr">
        <is>
          <t>เฉลย (ตัวเลข 1-5)</t>
        </is>
      </c>
      <c r="J2" s="158" t="inlineStr">
        <is>
          <t>คำอธิบายเฉลย</t>
        </is>
      </c>
      <c r="K2" s="131" t="inlineStr">
        <is>
          <t>รูปเฉลย</t>
        </is>
      </c>
      <c r="L2" s="158" t="inlineStr">
        <is>
          <t>Filter หมวด/Subtopic</t>
        </is>
      </c>
      <c r="M2" s="131" t="inlineStr">
        <is>
          <t>Product / Clinic</t>
        </is>
      </c>
      <c r="N2" s="158" t="inlineStr">
        <is>
          <t>หมายเหตุ</t>
        </is>
      </c>
      <c r="O2" s="131" t="inlineStr">
        <is>
          <t>ประเภทข้อสอบ</t>
        </is>
      </c>
      <c r="P2" s="131" t="inlineStr">
        <is>
          <t>ปี / เลขชุด</t>
        </is>
      </c>
      <c r="Q2" s="142" t="inlineStr">
        <is>
          <t>Case ID (รหัสเคส)</t>
        </is>
      </c>
    </row>
    <row r="3" ht="13.2" customHeight="1" s="49">
      <c r="A3" s="119" t="inlineStr">
        <is>
          <t>1</t>
        </is>
      </c>
      <c r="B3" s="88" t="inlineStr">
        <is>
          <t>หญิงสาวคนหนึ่งมีคนแนะนำให้ลองใช้ผลิตภัณฑ์เสริมอาหารชนิดหนึ่งโดยบอกว่าจะช่วยลดน้ำหนักได้ ซึ่งเธอนำผลิตภัณฑ์เสริมอาหารนี้ไปถามเภสัชกร ท่านคิดว่าผลิตภัณฑ์เสริมอาหารดังกล่าวคืออะไร</t>
        </is>
      </c>
      <c r="C3" s="100" t="n"/>
      <c r="D3" s="88" t="inlineStr">
        <is>
          <t>Conjugated linoleic acid</t>
        </is>
      </c>
      <c r="E3" s="88" t="inlineStr">
        <is>
          <t>Chitosan</t>
        </is>
      </c>
      <c r="F3" s="88" t="inlineStr">
        <is>
          <t>Hydroxyl citric acid</t>
        </is>
      </c>
      <c r="G3" s="88" t="inlineStr">
        <is>
          <t>Catechin</t>
        </is>
      </c>
      <c r="H3" s="88" t="inlineStr">
        <is>
          <t>LAL</t>
        </is>
      </c>
      <c r="I3" s="119" t="n">
        <v>1</v>
      </c>
      <c r="J3" s="88" t="inlineStr">
        <is>
          <t>✅ คำตอบที่ถูกต้อง: ข้อ ก. Conjugated linoleic acid
💡 Background:
Conjugated linoleic acid (CLA) เป็นกรดไขมันไม่อิ่มตัวเชิงซ้อนกลุ่มโอเมก้า 6 ที่พบตามธรรมชาติในเนื้อสัตว์เคี้ยวเอื้องและผลิตภัณฑ์นม นิยมนำมาใช้เป็นผลิตภัณฑ์เสริมอาหารควบคุมน้ำหนัก โดยเชื่อว่าช่วยลดมวลไขมันและเพิ่มมวลกล้ามเนื้อ
🎯 ทำไมข้อนี้ถึงถูก:
CLA ช่วยส่งเสริมการลดน้ำหนักโดยยับยั้งเอนไซม์ Lipoprotein lipase (LPL) ในเซลล์ไขมัน ทำให้การสะสมไตรกลีเซอไรด์ลดลง และกระตุ้นเอนไซม์ Carnitine palmitoyltransferase-1 (CPT-1) ส่งผลให้เกิดการสลายกรดไขมัน (Beta-oxidation) ในเซลล์กล้ามเนื้อเพิ่มขึ้น
🔍 ข้ออื่นผิดเพราะอะไร:
• ข้อ ข. (Chitosan): เป็นพอลิเมอร์ชีวภาพจากเปลือกสัตว์ทะเล ออกฤทธิ์จับกับไขมันในทางเดินอาหาร (Fat binder) เพื่อลดการดูดซึมไขมัน ไม่ได้ออกฤทธิ์เผาผลาญไขมันในเนื้อเยื่อ
• ข้อ ค. (Hydroxyl citric acid): เป็นสารสกัดจากส้มแขก (Garcinia cambogia) ออกฤทธิ์ยับยั้งเอนไซม์ ATP-citrate lyase เพื่อลดการสังเคราะห์กรดไขมันใหม่
• ข้อ ง. (Catechin): สารต้านอนุมูลอิสระจากชาเขียว (EGCG) ช่วยเพิ่มอัตราการเผาผลาญพลังงาน (Thermogenesis) ผ่านการยับยั้งเอนไซม์ COMT
• ข้อ จ. (LAL): ย่อมาจาก Limulus Amebocyte Lysate เป็นน้ำยาทดสอบแบคทีเรียลเอนโดท็อกซินในตำรับยาฉีด ไม่ใช่ผลิตภัณฑ์เสริมอาหาร
📖 Guideline อ้างอิง:
NIH Office of Dietary Supplements: Dietary Supplements for Weight Loss &amp; แนวทางเวชปฏิบัติการรักษาโรคอ้วน ประเทศไทย
📌 จุดจำก่อนสอบ:
• CLA ยับยั้ง LPL ในเซลล์ไขมัน และกระตุ้น CPT-1 เพิ่มการเผาผลาญไขมันในกล้ามเนื้อ
• การใช้ผลิตภัณฑ์เสริมอาหารลดน้ำหนักต้องระวังการโฆษณาเกินจริง และผลข้างเคียงต่อระบบทางเดินอาหาร</t>
        </is>
      </c>
      <c r="K3" s="100" t="n"/>
      <c r="L3" s="88" t="inlineStr">
        <is>
          <t>Clinical Nutrition</t>
        </is>
      </c>
      <c r="M3" s="100" t="inlineStr">
        <is>
          <t>Clinic</t>
        </is>
      </c>
      <c r="N3" s="88" t="inlineStr">
        <is>
          <t>ข้อ 1 Pharma Plus เล่มม่วง (เฉลยข้อ ก ข ง)</t>
        </is>
      </c>
      <c r="O3" s="100" t="n"/>
      <c r="P3" s="100" t="n"/>
      <c r="Q3" s="100" t="n"/>
    </row>
    <row r="4" ht="13.2" customHeight="1" s="49">
      <c r="A4" s="119" t="inlineStr">
        <is>
          <t>2</t>
        </is>
      </c>
      <c r="B4" s="88" t="inlineStr">
        <is>
          <t>ผลิตภัณฑ์เสริมอาหารในข้อใดมีคุณสมบัติคล้าย dietary fiber</t>
        </is>
      </c>
      <c r="C4" s="100" t="n"/>
      <c r="D4" s="88" t="inlineStr">
        <is>
          <t>Chitosan</t>
        </is>
      </c>
      <c r="E4" s="88" t="inlineStr">
        <is>
          <t>Evening primrose oil</t>
        </is>
      </c>
      <c r="F4" s="88" t="inlineStr">
        <is>
          <t>Collagen</t>
        </is>
      </c>
      <c r="G4" s="88" t="inlineStr">
        <is>
          <t>Conjugated linoleic acid</t>
        </is>
      </c>
      <c r="H4" s="88" t="inlineStr">
        <is>
          <t>Lecithin</t>
        </is>
      </c>
      <c r="I4" s="119" t="n">
        <v>1</v>
      </c>
      <c r="J4" s="88" t="inlineStr">
        <is>
          <t>✅ คำตอบที่ถูกต้อง: ข้อ ก. Chitosan
💡 Background:
Chitosan (ไคโตซาน) เป็นพอลิเมอร์ชีวภาพของ Glucosamine ที่ได้จากกระบวนการ Deacetylation ของ Chitin จากเปลือกกุ้ง กระดองปู และสัตว์ทะเลเปลือกแข็ง มีโครงสร้างเป็นเส้นใยที่ไม่สามารถถูกย่อยสลายด้วยเอนไซม์ในทางเดินอาหารของมนุษย์
🎯 ทำไมข้อนี้ถึงถูก:
Chitosan มีคุณสมบัติและพฤติกรรมทางสรีรวิทยาเสมือนเส้นใยอาหารที่ไม่ละลายน้ำ (Insoluble dietary fiber) โดยโมเลกุลมีประจุบวกจากหมู่อะมิโนอิสระ สามารถดึงดูดและจับกับกรดไขมัน คอเลสเตอรอล และกรดน้ำดีที่มีประจุลบในทางเดินอาหาร เกิดเป็นสารเชิงซ้อนที่ไม่ละลายน้ำและถูกขับออกทางอุจจาระ
🔍 ข้ออื่นผิดเพราะอะไร:
• ข้อ ข. (Evening primrose oil): เป็นน้ำมันสกัดจากเมล็ดอีฟนิ่งพริมโรส อุดมไปด้วยกรดไขมันจำเป็นกลุ่มโอเมก้า 6 คือ Gamma-linolenic acid (GLA) ไม่ใช่เส้นใยอาหาร
• ข้อ ค. (Collagen): เป็นโปรตีนโครงสร้างหลักที่พบในเนื้อเยื่อเกี่ยวพัน กระดูกอ่อน และผิวหนังของสัตว์ จัดเป็นสารอาหารกลุ่มโปรตีน
• ข้อ ง. (Conjugated linoleic acid): เป็นกรดไขมันไม่อิ่มตัวเชิงซ้อน (Fatty acid) ไม่ใช่คาร์โบไฮเดรตหรือเส้นใยอาหาร
• ข้อ จ. (Lecithin): เป็นสารประกอบฟอสโฟลิพิด (Phosphatidylcholine) ทำหน้าที่เป็นอิมัลซิไฟเออร์ธรรมชาติ ช่วยขนส่งไขมันในร่างกาย
📖 Guideline อ้างอิง:
Dietary Supplements Compendium (USP-DSC) &amp; แนวทางการประเมินผลิตภัณฑ์เสริมอาหาร สำนักงานคณะกรรมการอาหารและยา (อย.)
📌 จุดจำก่อนสอบ:
• Chitosan มีประจุบวก จับไขมันและเกลือน้ำดีในลำไส้ ขับออกทางอุจจาระ เสมือน Dietary fiber
• ผู้ที่แพ้อาหารทะเล (Shellfish allergy) ต้องระมัดระวังหรือหลีกเลี่ยงการใช้ Chitosan</t>
        </is>
      </c>
      <c r="K4" s="100" t="n"/>
      <c r="L4" s="88" t="inlineStr">
        <is>
          <t>Clinical Nutrition</t>
        </is>
      </c>
      <c r="M4" s="100" t="inlineStr">
        <is>
          <t>Clinic</t>
        </is>
      </c>
      <c r="N4" s="88" t="inlineStr">
        <is>
          <t>ข้อ 2 Pharma Plus เล่มม่วง (เฉลยข้อ ก)</t>
        </is>
      </c>
      <c r="O4" s="100" t="n"/>
      <c r="P4" s="100" t="n"/>
      <c r="Q4" s="100" t="n"/>
    </row>
    <row r="5" ht="13.2" customHeight="1" s="49">
      <c r="A5" s="119" t="inlineStr">
        <is>
          <t>3</t>
        </is>
      </c>
      <c r="B5" s="88"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5" s="100" t="n"/>
      <c r="D5" s="88" t="inlineStr">
        <is>
          <t>มีผลโดยเสริมฤทธิ์ยับยั้งการแข็งตัวของเกล็ดเลือดของ aspirin</t>
        </is>
      </c>
      <c r="E5" s="88" t="inlineStr">
        <is>
          <t>มีผลโดยเสริมฤทธิ์ลดน้ำตาลในเลือดของ metformin</t>
        </is>
      </c>
      <c r="F5" s="88" t="inlineStr">
        <is>
          <t>มีผลโดยลดประสิทธิภาพการจับของยา isosorbide mononitrate</t>
        </is>
      </c>
      <c r="G5" s="88" t="inlineStr">
        <is>
          <t>มีผลโดยลดประสิทธิภาพการลดน้ำตาลในเลือดของ glibenclamide</t>
        </is>
      </c>
      <c r="H5" s="88" t="inlineStr">
        <is>
          <t>ไม่มี อันตรกิริยากับยาที่ได้รับจากโรงพยาบาล</t>
        </is>
      </c>
      <c r="I5" s="119" t="n">
        <v>1</v>
      </c>
      <c r="J5" s="88" t="inlineStr">
        <is>
          <t>✅ คำตอบที่ถูกต้อง: ข้อ ก. มีผลโดยเสริมฤทธิ์ยับยั้งการแข็งตัวของเกล็ดเลือดของ aspirin
💡 Background:
ใบแปะก๊วย (Ginkgo biloba) มีสารออกฤทธิ์ทางชีวภาพสำคัญ 2 กลุ่ม คือ Flavonoids (ต้านอนุมูลอิสระ) และ Terpenoids โดยเฉพาะ Ginkgolides (Ginkgolide A, B, C) และ Bilobalide นิยมใช้บำรุงสมองและเพิ่มการไหลเวียนโลหิตส่วนปลาย
🎯 ทำไมข้อนี้ถึงถูก:
Ginkgolide B ในใบแปะก๊วยเป็นสารต้านฤทธิ์ของ Platelet-Activating Factor (Potent PAF antagonist) เมื่อรับประทานร่วมกับยาต้านเกล็ดเลือด Aspirin (ซึ่งยับยั้ง Cyclooxygenase-1) จะเกิดอันตรกิริยาเสริมฤทธิ์ต้านการรวมกลุ่มของเกล็ดเลือด (Synergistic antiplatelet effect) ทำให้เพิ่มความเสี่ยงต่อการเกิดภาวะเลือดออกผิดปกติรุนแรง (Major bleeding) เช่น เลือดออกในทางเดินอาหาร หรือเลือดออกในสมอง
🔍 ข้ออื่นผิดเพราะอะไร:
• ข้อ ข. (เสริมฤทธิ์ลดน้ำตาลของ metformin): ใบแปะก๊วยไม่มีฤทธิ์ลดระดับน้ำตาลในเลือดที่เสริมการทำงานของ Metformin อย่างมีนัยสำคัญทางคลินิก
• ข้อ ค. (ลดประสิทธิภาพการจับของ isosorbide mononitrate): แปะก๊วยไม่ได้ยับยั้งหรือแย่งจับตัวรับไนเตรตที่กล้ามเนื้อเรียบหลอดเลือด
• ข้อ ง. (ลดประสิทธิภาพของ glibenclamide): แปะก๊วยไม่ได้ต้านการหลั่งอินซูลินจากบีตาเซลล์ของตับอ่อน
• ข้อ จ. (ไม่มีอันตรกิริยา): ผิด เพราะเป็นอันตรกิริยาระหว่างสมุนไพรกับยาแผนปัจจุบัน (Herb-Drug Interaction) ที่มีความสำคัญทางคลินิกสูงมากและต้องเฝ้าระวังอย่างเคร่งครัด
📖 Guideline อ้างอิง:
Natural Medicines Comprehensive Database &amp; แนวทางเวชปฏิบัติการใช้ยาต้านเกล็ดเลือด สมาคมแพทย์์โรคหัวใจแห่งประเทศไทยฯ
📌 จุดจำก่อนสอบ:
• สมุนไพร 4G เพิ่มความเสี่ยง Bleeding เมื่อใช้ร่วมกับ Antithrombotics: Ginkgo, Garlic, Ginger, Ginseng
• ควรหยุดรับประทานสารสกัดใบแปะก๊วยอย่างน้อย 1-2 สัปดาห์ก่อนเข้ารับการผ่าตัด</t>
        </is>
      </c>
      <c r="K5" s="100" t="n"/>
      <c r="L5" s="88" t="inlineStr">
        <is>
          <t>Clinical Nutrition</t>
        </is>
      </c>
      <c r="M5" s="100" t="inlineStr">
        <is>
          <t>Clinic</t>
        </is>
      </c>
      <c r="N5" s="88" t="inlineStr">
        <is>
          <t>ข้อ 3 Pharma Plus เล่มม่วง (เฉลยข้อ ก)</t>
        </is>
      </c>
      <c r="O5" s="100" t="n"/>
      <c r="P5" s="100" t="n"/>
      <c r="Q5" s="100" t="n"/>
    </row>
    <row r="6" ht="13.2" customHeight="1" s="49">
      <c r="A6" s="119" t="inlineStr">
        <is>
          <t>4</t>
        </is>
      </c>
      <c r="B6" s="88" t="inlineStr">
        <is>
          <t>ระหว่างที่มีอาการปวดประจำเดือน ผู้ป่วยควรหลีกเลี่ยงอาหารที่มีส่วนประกอบใด</t>
        </is>
      </c>
      <c r="C6" s="100" t="n"/>
      <c r="D6" s="88" t="inlineStr">
        <is>
          <t>ขมิ้นชัน</t>
        </is>
      </c>
      <c r="E6" s="88" t="inlineStr">
        <is>
          <t>ชาเขียว</t>
        </is>
      </c>
      <c r="F6" s="88" t="inlineStr">
        <is>
          <t>ลูกเตอ</t>
        </is>
      </c>
      <c r="G6" s="88" t="inlineStr">
        <is>
          <t>กวาวเครือ</t>
        </is>
      </c>
      <c r="H6" s="88" t="inlineStr">
        <is>
          <t>มะขามแขก</t>
        </is>
      </c>
      <c r="I6" s="119" t="n">
        <v>5</v>
      </c>
      <c r="J6" s="88" t="inlineStr">
        <is>
          <t>✅ คำตอบที่ถูกต้อง: ข้อ จ. มะขามแขก
💡 Background:
อาการปวดประจำเดือนปฐมภูมิ (Primary dysmenorrhea) เกิดจากการสร้างสาร Prostaglandin F2-alpha (PGF2a) ในเยื่อบุโพรงมดลูกเพิ่มขึ้น ทำให้กล้ามเนื้อมดลูกและหลอดเลือดบีบเกร็งตัวอย่างรุนแรงและขาดเลือดชั่วคราว
🎯 ทำไมข้อนี้ถึงถูก:
มะขามแขก (Senna alexandrina) มีสารสำคัญกลุ่ม Anthraquinone glycosides ได้แก่ Sennosides A &amp; B ซึ่งถูกแบคทีเรียในลำไส้ใหญ่เปลี่ยนเป็น Rhein anthrone ออกฤทธิ์กระตุ้นการบีบตัวของลำไส้ใหญ่ (Stimulant laxative) และกระตุ้นการสร้าง Prostaglandins ในช่องท้อง จึงส่งผลกระตุ้นให้มดลูกบีบเกร็งตัวรุนแรงขึ้น ทำให้อาการปวดประจำเดือนทวีความรุนแรงมากขึ้น
🔍 ข้ออื่นผิดเพราะอะไร:
• ข้อ ก. (ขมิ้นชัน): มีสาร Curcuminoids ออกฤทธิ์ต้านการอักเสบผ่านการยับยั้งเอนไซม์ COX-2 ช่วยลดการสร้าง Prostaglandins จึงช่วยบรรเทาอาการปวดประจำเดือนได้
• ข้อ ข. (ชาเขียว): มีสารต้านอนุมูลอิสระ EGCG ไม่มีฤทธิ์กระตุ้นการบีบตัวของมดลูกโดยตรง
• ข้อ ค. (ลูกเตอ): สมุนไพรพื้นบ้าน ไม่มีรายงานฤทธิ์กระตุ้นการบีบเกร็งของมดลูก
• ข้อ ง. (กวาวเครือ): มีสาร Phytoestrogens ออกฤทธิ์คล้ายเอสโตรเจน ไม่ได้เป็นยากระตุ้นการบีบตัวรุนแรงแบบ Anthraquinones
📖 Guideline อ้างอิง:
ACOG Practice Bulletin No. 209: Dysmenorrhea and Endometriosis &amp; บัญชียาหลักแห่งชาติด้านสมุนไพร พ.ศ. 2566
📌 จุดจำก่อนสอบ:
• ยาระบายกลุ่มกระตุ้น (Sennosides / มะขามแขก) กระตุ้นการบีบเกร็งของลำไส้และมดลูก ควรหลีกเลี่ยงช่วงมีประจำเดือนและหญิงตั้งครรภ์
• ยารักษามาตรฐานของ Dysmenorrhea คือ NSAIDs (เช่น Ibuprofen, Mefenamic acid) รับประทานตั้งแต่เริ่มมีอาการ</t>
        </is>
      </c>
      <c r="K6" s="100" t="n"/>
      <c r="L6" s="88" t="inlineStr">
        <is>
          <t>Clinical Nutrition</t>
        </is>
      </c>
      <c r="M6" s="100" t="inlineStr">
        <is>
          <t>Clinic</t>
        </is>
      </c>
      <c r="N6" s="88" t="inlineStr">
        <is>
          <t>ข้อ 4 Pharma Plus เล่มม่วง (เฉลยข้อ จ)</t>
        </is>
      </c>
      <c r="O6" s="100" t="n"/>
      <c r="P6" s="100" t="n"/>
      <c r="Q6" s="100" t="n"/>
    </row>
    <row r="7" ht="13.2" customHeight="1" s="49">
      <c r="A7" s="119" t="inlineStr">
        <is>
          <t>5</t>
        </is>
      </c>
      <c r="B7" s="88" t="inlineStr">
        <is>
          <t>สถานการณ์ที่ 1 ผู้ป่วยหญิงไทยอายุ 35 ปี รูปร่างอ้วนมาที่โรงพยาบาลต้องการได้ยาลดน้ำหนักจากแพทย์์ ผู้ป่วยเล่าว่า เคยซื้อยาลดน้ำหนักมาก่อนหน้านี้แต่พอหยุดรับประทานพบว่าน้ำหนักมากขึ้นกว่าเดิมจึงกลัวว่าอาจเป็นอันตรายต่อร่างกาย แพทย์์แนะนำให้ควบคุมอาหาร ออกกำลังกายและจ่ายยา Oristat ให้แก่ผู้ป่วย
ปัญหาสุขภาพต่อไปนี้มักเกิดพร้อมกับโรคอ้วน ข้อใดผิด</t>
        </is>
      </c>
      <c r="C7" s="100" t="n"/>
      <c r="D7" s="88" t="inlineStr">
        <is>
          <t>ความดันโลหิตสูง</t>
        </is>
      </c>
      <c r="E7" s="88" t="inlineStr">
        <is>
          <t>ภาวะไขมันผิดปกติในเลือด</t>
        </is>
      </c>
      <c r="F7" s="88" t="inlineStr">
        <is>
          <t>โรคหลอดเลือดแดงเลี้ยงหัวใจตีบตัน</t>
        </is>
      </c>
      <c r="G7" s="88" t="inlineStr">
        <is>
          <t>กระดูกและข้อเสื่อมใน lower extremities</t>
        </is>
      </c>
      <c r="H7" s="88" t="inlineStr">
        <is>
          <t>โรคอัลไซเมอร์</t>
        </is>
      </c>
      <c r="I7" s="119" t="n">
        <v>5</v>
      </c>
      <c r="J7" s="88" t="inlineStr">
        <is>
          <t>✅ คำตอบที่ถูกต้อง: ข้อ จ. โรคอัลไซเมอร์
💡 Background:
โรคอ้วน (Obesity) เป็นภาวะที่มีการสะสมของไขมันในร่างกายมากเกินไปจนส่งผลเสียต่อสุขภาพ ก่อให้เกิดภาวะดื้อต่ออินซูลิน การอักเสบเรื้อรังระดับต่ำ และการเปลี่ยนแปลงของระบบไหลเวียนโลหิต
🎯 ทำไมข้อนี้ถึงถูก:
โรคอัลไซเมอร์ (Alzheimer's disease) เป็นโรคความเสื่อมของเซลล์ประสาทสมอง ไม่ใช่โรคแทรกซ้อนเฉียบพลันหรือปัญหาสุขภาพที่เกิดขึ้นพร้อมกับโรคอ้วนในหญิงอายุน้อย (35 ปี) โดยตรงเมื่อเทียบกับกลุ่มโรคเมแทบอลิซึมและโรคหัวใจและหลอดเลือด
🔍 ข้ออื่นผิดเพราะอะไร:
• ข้อ ก. (ความดันโลหิตสูง): พบได้บ่อยมากในผู้ป่วยโรคอ้วน เกิดจากการกระตุ้นระบบประสาทซิมพาเทติก การคั่งของโซเดียม และการทำงานของระบบ RAAS ที่เพิ่มขึ้น
• ข้อ ข. (ภาวะไขมันผิดปกติในเลือด): โรคอ้วนทำให้เกิดภาวะ Atherogenic dyslipidemia โดยมีไตรกลีเซอไรด์สูง, HDL ต่ำ, และอนุภาค Small dense LDL สูง
• ข้อ ค. (โรคหลอดเลือดแดงเลี้ยงหัวใจตีบตัน): โรคอ้วนเพิ่มความเสี่ยงต่อการเกิด Atherosclerosis และกล้ามเนื้อหัวใจขาดเลือดอย่างมีนัยสำคัญ
• ข้อ ง. (กระดูกและข้อเสื่อมใน lower extremities): น้ำหนักตัวที่เกินมาตรฐานเพิ่มแรงกดเชิงกล (Mechanical load) ต่อข้อเข่าและข้อสะโพก ก่อให้เกิดข้อเข่าเสื่อม (Osteoarthritis)
📖 Guideline อ้างอิง:
แนวทางเวชปฏิบัติการรักษาโรคอ้วน (Clinical Practice Guidelines for Obesity) สมาคมโรคเบาหวานและต่อมไร้ท่อแห่งประเทศไทย &amp; WHO Obesity Fact Sheet
📌 จุดจำก่อนสอบ:
• ปัญหาสุขภาพหลักจากโรคอ้วน: Metabolic syndrome (HT, DLP, DM), CAD, Obstructive sleep apnea, NAFLD, และ Osteoarthritis
• การลดน้ำหนักเพียง 5-10% ของน้ำหนักตั้งต้น สามารถลดความเสี่ยงของโรคแทรกซ้อนเหล่านี้ได้อย่างมีนัยสำคัญ</t>
        </is>
      </c>
      <c r="K7" s="100" t="n"/>
      <c r="L7" s="88" t="inlineStr">
        <is>
          <t>Clinical Nutrition</t>
        </is>
      </c>
      <c r="M7" s="100" t="inlineStr">
        <is>
          <t>Clinic</t>
        </is>
      </c>
      <c r="N7" s="88" t="inlineStr">
        <is>
          <t>ข้อ 5 Pharma Plus เล่มม่วง (เฉลยข้อ จ)</t>
        </is>
      </c>
      <c r="O7" s="100" t="n"/>
      <c r="P7" s="100" t="n"/>
      <c r="Q7" s="100" t="n"/>
    </row>
    <row r="8" ht="13.2" customHeight="1" s="49">
      <c r="A8" s="119" t="inlineStr">
        <is>
          <t>6</t>
        </is>
      </c>
      <c r="B8" s="88" t="inlineStr">
        <is>
          <t>แพทย์์สั่งใช้ยา Orlistat® สำหรับผู้ป่วยรายนี้ อยากทราบว่ายานี้ออกฤทธิ์อย่างไร</t>
        </is>
      </c>
      <c r="C8" s="100" t="n"/>
      <c r="D8" s="88" t="inlineStr">
        <is>
          <t>ดักจับไขมันในทางเดินอาหาร</t>
        </is>
      </c>
      <c r="E8" s="88" t="inlineStr">
        <is>
          <t>ออกฤทธิ์กดความอยากอาหาร</t>
        </is>
      </c>
      <c r="F8" s="88" t="inlineStr">
        <is>
          <t>เพิ่มการเมตาบอลิซึมไขมันในเซลล์</t>
        </is>
      </c>
      <c r="G8" s="88" t="inlineStr">
        <is>
          <t>ยับยั้งเอนไซม์ย่อยไขมันในทางเดินอาหาร</t>
        </is>
      </c>
      <c r="H8" s="88" t="inlineStr">
        <is>
          <t>ยับยั้งเอนไซม์ HMG CoA reductase</t>
        </is>
      </c>
      <c r="I8" s="119" t="n">
        <v>4</v>
      </c>
      <c r="J8" s="88" t="inlineStr">
        <is>
          <t>✅ คำตอบที่ถูกต้อง: ข้อ ง. ยับยั้งเอนไซม์ย่อยไขมันในทางเดินอาหาร
💡 Background:
Orlistat เป็นยาต้านความอ้วนที่ได้รับการรับรองจาก US-FDA และสำนักงานคณะกรรมการอาหารและยาแห่งประเทศไทย สำหรับใช้ควบคุมน้ำหนักร่วมกับการควบคุมอาหารและการออกกำลังกาย
🎯 ทำไมข้อนี้ถึงถูก:
Orlistat ออกฤทธิ์เฉพาะที่ในกระเพาะอาหารและลำไส้เล็ก โดยจับแบบพันธะโควาเลนต์กับ Serine residue ที่ Active site ของเอนไซม์ Gastric lipase และ Pancreatic lipase ยับยั้งการย่อยไตรกลีเซอไรด์ให้เป็นกรดไขมันอิสระและโมโนกลีเซอไรด์ ส่งผลให้ไขมันในอาหารประมาณ 30% ไม่ถูกดูดซึมและถูกขับออกทางอุจจาระ
🔍 ข้ออื่นผิดเพราะอะไร:
• ข้อ ก. (ดักจับไขมันในทางเดินอาหาร): เป็นกลไกทางกายภาพของใยอาหารหรือสารพวก Chitosan ไม่ใช่การยับยั้งเอนไซม์ของ Orlistat
• ข้อ ข. (ออกฤทธิ์กดความอยากอาหาร): เป็นกลไกของยากลุ่ม Sympathomimetic agents (เช่น Phentermine) หรือ GLP-1 receptor agonists
• ข้อ ค. (เพิ่มการเมตาบอลิซึมไขมันในเซลล์): Orlistat ถูกดูดซึมเข้าสู่กระแสเลือดน้อยมาก (&lt; 1%) จึงไม่มีฤทธิ์เผาผลาญไขมันในเซลล์
• ข้อ จ. (ยับยั้งเอนไซม์ HMG CoA reductase): เป็นกลไกของยากลุ่ม Statins ในการลดการสังเคราะห์คอเลสเตอรอลที่ตับ
📖 Guideline อ้างอิง:
Pharmacological Management of Obesity: An Endocrine Society Clinical Practice Guideline &amp; คำแนะนำการใช้ยาลดน้ำหนัก สมาคมโรคเบาหวานแห่งประเทศไทย
📌 จุดจำก่อนสอบ:
• Orlistat ยับยั้ง Gastric &amp; Pancreatic lipase ลดการดูดซึมไขมันลง ~30%
• ผลข้างเคียงเด่น: อุจจาระปนไขมัน (Steatorrhea), ท้องเสียปนน้ำมัน, ผายลมมีน้ำมันเปรอะเปื้อน (Oily spotting)
• ข้อควรระวัง: รบกวนการดูดซึมวิตามินที่ละลายในไขมัน (A, D, E, K) ควรแนะนำให้รับประทานวิตามินรวมเสริมห่างจาก Orlistat อย่างน้อย 2 ชั่วโมง</t>
        </is>
      </c>
      <c r="K8" s="100" t="n"/>
      <c r="L8" s="88" t="inlineStr">
        <is>
          <t>Clinical Nutrition</t>
        </is>
      </c>
      <c r="M8" s="100" t="inlineStr">
        <is>
          <t>Clinic</t>
        </is>
      </c>
      <c r="N8" s="88" t="inlineStr">
        <is>
          <t>ข้อ 6 Pharma Plus เล่มม่วง (เฉลยข้อ ง)</t>
        </is>
      </c>
      <c r="O8" s="100" t="n"/>
      <c r="P8" s="100" t="n"/>
      <c r="Q8" s="100" t="n"/>
    </row>
    <row r="9" ht="13.2" customHeight="1" s="49">
      <c r="A9" s="119" t="inlineStr">
        <is>
          <t>7</t>
        </is>
      </c>
      <c r="B9" s="88" t="inlineStr">
        <is>
          <t>ผู้ป่วยควรรับประทานอาหารในข้อใด</t>
        </is>
      </c>
      <c r="C9" s="100" t="n"/>
      <c r="D9" s="88" t="inlineStr">
        <is>
          <t>ส้มตำเขียวหวาน คอมหมูย่าง ข้าวเหนียว</t>
        </is>
      </c>
      <c r="E9" s="88" t="inlineStr">
        <is>
          <t>ชมพู่ ปลาเผา แกงหน่อไม้</t>
        </is>
      </c>
      <c r="F9" s="88" t="inlineStr">
        <is>
          <t>มะม่วงสุก ผัดกระเฉดหมูกรอบ ข้าวต้ม</t>
        </is>
      </c>
      <c r="G9" s="88" t="inlineStr">
        <is>
          <t>ทุเรียน แกงเลียง ข้าวสวย</t>
        </is>
      </c>
      <c r="H9" s="88" t="inlineStr">
        <is>
          <t>กล้วยหอม ไอศกรีม ไก่ทอด</t>
        </is>
      </c>
      <c r="I9" s="119" t="n">
        <v>2</v>
      </c>
      <c r="J9" s="88" t="inlineStr">
        <is>
          <t>✅ คำตอบที่ถูกต้อง: ข้อ ข. ชมพู่ ปลาเผา แกงหน่อไม้
💡 Background:
หลักการควบคุมอาหารสำหรับผู้ป่วยโรคอ้วนและผู้ที่ใช้ยา Orlistat คือการจำกัดพลังงานรวม (Calorie restriction) และที่สำคัญที่สุดคือต้องจำกัดปริมาณไขมันในอาหารให้น้อยกว่า 30% ของพลังงานรวมต่อวัน เพื่อเพิ่มประสิทธิภาพการลดน้ำหนักและป้องกันอาการไม่พึงประสงค์ทางเดินอาหารจากยา
🎯 ทำไมข้อนี้ถึงถูก:
เมนู ชมพู่ ปลาเผา แกงหน่อไม้ เป็นอาหารที่มีพลังงานต่ำ ไขมันต่ำมาก และมีใยอาหารสูง (ปลาเผาเป็นแหล่งโปรตีนไขมันต่ำ แกงหน่อไม้ปรุงโดยไม่ใส่กะทิ ชมพู่เป็นผลไม้น้ำตาลต่ำ) จึงช่วยควบคุมน้ำหนักได้ดีและไม่กระตุ้นให้เกิดผลข้างเคียงอุจจาระเล็ดปนไขมันจาก Orlistat
🔍 ข้ออื่นผิดเพราะอะไร:
• ข้อ ก. (ส้มตำเขียวหวาน คอหมูย่าง ข้าวเหนียว): แกงเขียวหวานมีกะทิ คอหมูย่างมีไขมันอิ่มตัวสูงมาก จะทำให้เกิด Steatorrhea รุนแรงจากการใช้ Orlistat
• ข้อ ค. (มะม่วงสุก ผัดกระเฉดหมูกรอบ ข้าวต้ม): หมูกรอบมีไขมันสูงมาก และมะม่วงสุกมีน้ำตาลโมเลกุลเดี่ยวสูง
• ข้อ ง. (ทุเรียน แกงเลียง ข้าวสวย): ทุเรียนเป็นผลไม้ที่มีทั้งไขมันและน้ำตาลสูง ให้พลังงานสูงมาก ไม่เหมาะกับการลดน้ำหนัก
• ข้อ จ. (กล้วยหอม ไอศกรีม ไก่ทอด): ไก่ทอดและไอศกรีมเป็นอาหารทอดและของหวานที่มีไขมันและพลังงานสูงมาก
📖 Guideline อ้างอิง:
ESPEN Guideline on Clinical Nutrition in Obesity &amp; ข้อปฏิบัติการบริโภคอาหารเพื่อสุขภาพที่ดีของคนไทย กรมอนามัย กระทรวงสาธารณสุข
📌 จุดจำก่อนสอบ:
• ผู้ป่วยใช้ Orlistat ต้องจำกัดไขมันไม่เกิน 30% ของพลังงานต่อมื้อ เพื่อลดอาการ Oily evacuation และ Fecal urgency
• เลือกโปรตีนไขมันต่ำ (ปลา, อกไก่) หลีกเลี่ยงอาหารทอดและแกงกะทิ</t>
        </is>
      </c>
      <c r="K9" s="100" t="n"/>
      <c r="L9" s="88" t="inlineStr">
        <is>
          <t>Clinical Nutrition</t>
        </is>
      </c>
      <c r="M9" s="100" t="inlineStr">
        <is>
          <t>Clinic</t>
        </is>
      </c>
      <c r="N9" s="88" t="inlineStr">
        <is>
          <t>ข้อ 7 Pharma Plus เล่มม่วง (เฉลยข้อ ข)</t>
        </is>
      </c>
      <c r="O9" s="100" t="n"/>
      <c r="P9" s="100" t="n"/>
      <c r="Q9" s="100" t="n"/>
    </row>
    <row r="10" ht="13.2" customHeight="1" s="49">
      <c r="A10" s="119" t="inlineStr">
        <is>
          <t>8</t>
        </is>
      </c>
      <c r="B10" s="88" t="inlineStr">
        <is>
          <t>เมื่อคำนวณค่า body mass index (BMI) ของหญิงผู้้นี้พบว่ามีค่า 30 kg/m² หมายความว่าอย่างไร</t>
        </is>
      </c>
      <c r="C10" s="100" t="n"/>
      <c r="D10" s="88" t="inlineStr">
        <is>
          <t>น้ำหนักน้อยกว่าปกติ</t>
        </is>
      </c>
      <c r="E10" s="88" t="inlineStr">
        <is>
          <t>น้ำหนักตัวเหมาะสม</t>
        </is>
      </c>
      <c r="F10" s="88" t="inlineStr">
        <is>
          <t>น้ำหนักเกินแต่ไม่มาก</t>
        </is>
      </c>
      <c r="G10" s="88" t="inlineStr">
        <is>
          <t>มีภาวะอ้วน</t>
        </is>
      </c>
      <c r="H10" s="88" t="inlineStr">
        <is>
          <t>มีภาวะอ้วนรุนแรง</t>
        </is>
      </c>
      <c r="I10" s="119" t="n">
        <v>5</v>
      </c>
      <c r="J10" s="88" t="inlineStr">
        <is>
          <t>✅ คำตอบที่ถูกต้อง: ข้อ จ. มีภาวะอ้วนรุนแรง
💡 Background:
ค่าดัชนีมวลกาย (Body Mass Index: BMI) คำนวณจาก น้ำหนักตัว (กิโลกรัม) หารด้วย ส่วนสูง (เมตร) ยกกำลังสอง ใช้เป็นเกณฑ์มาตรฐานจากลในการคัดกรองและประเมินภาวะโภชนาการ
🎯 ทำไมข้อนี้ถึงถูก:
ตามเกณฑ์การจำแนกโรคอ้วนสำหรับประชากรแถบเอเชีย-แปซิฟิก (WHO Asia-Pacific Classification of Obesity):
- ค่า BMI 30 kg/m2 จัดอยู่ในเกณฑ์ โรคอ้วนระดับที่ 2 หรือ ภาวะอ้วนรุนแรง (Obesity Class II / Severe obesity) ซึ่งมีความเสี่ยงต่อการเกิดโรคหัวใจ เบาหวาน และหลอดเลือดสมองในระดับสูงมาก
🔍 ข้ออื่นผิดเพราะอะไร:
• ข้อ ก. (น้ำหนักน้อยกว่าปกติ): ค่า BMI น้อยกว่า 18.5 kg/m2
• ข้อ ข. (น้ำหนักตัวเหมาะสม): ค่า BMI อยู่ระหว่าง 18.5 - 22.9 kg/m2
• ข้อ ค. (น้ำหนักเกินแต่ไม่มาก): ค่า BMI อยู่ระหว่าง 23.0 - 24.9 kg/m2 (Overweight / At risk)
• ข้อ ง. (มีภาวะอ้วน): ค่า BMI อยู่ระหว่าง 25.0 - 29.9 kg/m2 จัดเป็น โรคอ้วนระดับที่ 1 (Obesity Class I) แต่ค่า 30 kg/m2 ขึ้นไปจัดเป็นอ้วนระดับที่ 2
📖 Guideline อ้างอิง:
WHO Western Pacific Regional Office (WPRO) Obesity Classification &amp; แนวทางเวชปฏิบัติการรักษาโรคอ้วน ประเทศไทย
📌 จุดจำก่อนสอบ:
• เกณฑ์ BMI เอเชีย: ปกติ 18.5-22.9, น้ำหนักเกิน 23.0-24.9, อ้วนระดับ 1 คือ 25.0-29.9, อ้วนระดับ 2 (อ้วนรุนแรง) คือ &gt;= 30.0 kg/m2
• รอบเอวที่บ่งชี้อ้วนลงพุง (Central obesity) สำหรับคนไทย: ชาย &gt;= 90 ซม., หญิง &gt;= 80 ซม.</t>
        </is>
      </c>
      <c r="K10" s="100" t="n"/>
      <c r="L10" s="88" t="inlineStr">
        <is>
          <t>Clinical Nutrition</t>
        </is>
      </c>
      <c r="M10" s="100" t="inlineStr">
        <is>
          <t>Clinic</t>
        </is>
      </c>
      <c r="N10" s="88" t="inlineStr">
        <is>
          <t>ข้อ 8 Pharma Plus เล่มม่วง (เฉลยข้อ จ)</t>
        </is>
      </c>
      <c r="O10" s="100" t="n"/>
      <c r="P10" s="100" t="n"/>
      <c r="Q10" s="100" t="n"/>
    </row>
    <row r="11" ht="13.2" customHeight="1" s="49">
      <c r="A11" s="119" t="inlineStr">
        <is>
          <t>9</t>
        </is>
      </c>
      <c r="B11" s="88" t="inlineStr">
        <is>
          <t>สาเหตุของผมร่วง เล็บเปราะ เนื่องจากขาดวิตามินและแร่ธาตุ ยกเว้น</t>
        </is>
      </c>
      <c r="C11" s="100" t="n"/>
      <c r="D11" s="88" t="inlineStr">
        <is>
          <t>Vitamin B6</t>
        </is>
      </c>
      <c r="E11" s="88" t="inlineStr">
        <is>
          <t>Vitamin A</t>
        </is>
      </c>
      <c r="F11" s="88" t="inlineStr">
        <is>
          <t>Vitamin D</t>
        </is>
      </c>
      <c r="G11" s="88" t="inlineStr">
        <is>
          <t>Biotin</t>
        </is>
      </c>
      <c r="H11" s="88" t="inlineStr">
        <is>
          <t>Zinc</t>
        </is>
      </c>
      <c r="I11" s="119" t="n">
        <v>1</v>
      </c>
      <c r="J11" s="88" t="inlineStr">
        <is>
          <t>✅ คำตอบที่ถูกต้อง: ข้อ ก. Vitamin B6
💡 Background:
การเจริญเติบโตของเส้นผมและเล็บขึ้นอยู่กับการสังเคราะห์โปรตีนเคราติน (Keratin) การแบ่งตัวอย่างรวดเร็วของเซลล์เมทริกซ์ที่รากผม (Hair follicle matrix) และการทำงานของระบบภูมิคุ้มกันและเอนไซม์ต่างๆ
🎯 ทำไมข้อนี้ถึงถูก:
การขาด Vitamin B6 (Pyridoxine) ในทางคลินิกมีอาการเด่นคือ ปลายประสาทอักเสบ (Peripheral neuropathy), โลหิตจางชนิด Sideroblastic anemia, และผื่น Seborrheic dermatitis บริเวณรอบตาและปาก ไม่ได้เป็นสาเหตุจำเพาะโดยตรงที่ทำให้เกิดผมร่วงและเล็บเปราะ (Telogen effluvium / Brittle nails) เหมือนสารอาหารตัวอื่น
🔍 ข้ออื่นผิดเพราะอะไร:
• ข้อ ข. (Vitamin A): มีบทบาทควบคุมการแบ่งเซลล์และการหลั่งซีบัม การขาดหรือได้รับ Vitamin A มากเกินไป (Hypervitaminosis A) ล้วนทำให้วงจรเส้นผมหยุดชะงักและเกิดผมร่วงรุนแรง
• ข้อ ค. (Vitamin D): ตัวรับวิตามินดี (VDR) มีบทบาทสำคัญในการควบคุม Hair follicle cycle การขาด Vitamin D สัมพันธ์กับผมร่วงแบบ Alopecia areata และ Telogen effluvium
• ข้อ ง. (Biotin): วิตามินบี 7 เป็นโคเอนไซม์จำเป็นของ Carboxylase enzymes ในการสร้าง Keratin การขาดไบโอตินทำให้ผมร่วงทั่วศีรษะและเล็บเปราะหักง่ายอย่างชัดเจน
• ข้อ จ. (Zinc): แร่ธาตุสังกะสีเป็นโคแฟกเตอร์ของเอนไซม์เมแทบอลิซึมโปรตีน การขาดสังกะสีทำให้เกิด Acrodermatitis enteropathica, ผมร่วง (Alopecia), และเล็บผิดปกติ
📖 Guideline อ้างอิง:
British Association of Dermatologists Guidelines for Alopecia &amp; Dietary Reference Intakes (DRIs) for Thais 2020
📌 จุดจำก่อนสอบ:
• สารอาหารสำคัญสำหรับเส้นผมและเล็บ: Biotin (B7), Zinc, Iron, Vitamin D, Protein
• การเสริม Biotin ในขนาดสูง (High-dose biotin) อาจรบกวนผลตรวจทางห้องปฏิบัติการที่ใช้ระบบ Streptavidin-biotin เช่น Troponin และ Thyroid hormones</t>
        </is>
      </c>
      <c r="K11" s="100" t="n"/>
      <c r="L11" s="88" t="inlineStr">
        <is>
          <t>Clinical Nutrition</t>
        </is>
      </c>
      <c r="M11" s="100" t="inlineStr">
        <is>
          <t>Clinic</t>
        </is>
      </c>
      <c r="N11" s="88" t="inlineStr">
        <is>
          <t>ข้อ 9 Pharma Plus เล่มม่วง (เฉลยข้อ ก)</t>
        </is>
      </c>
      <c r="O11" s="100" t="n"/>
      <c r="P11" s="100" t="n"/>
      <c r="Q11" s="100" t="n"/>
    </row>
    <row r="12" ht="13.2" customHeight="1" s="49">
      <c r="A12" s="119" t="inlineStr">
        <is>
          <t>10</t>
        </is>
      </c>
      <c r="B12" s="88" t="inlineStr">
        <is>
          <t>วิตามิน แร่ธาตุที่เพิ่มความสดใสให้ผิวพรรณยกเว้น</t>
        </is>
      </c>
      <c r="C12" s="100" t="n"/>
      <c r="D12" s="88" t="inlineStr">
        <is>
          <t>Vitamin E</t>
        </is>
      </c>
      <c r="E12" s="88" t="inlineStr">
        <is>
          <t>Vitamin C</t>
        </is>
      </c>
      <c r="F12" s="88" t="inlineStr">
        <is>
          <t>Magnesium</t>
        </is>
      </c>
      <c r="G12" s="88" t="inlineStr">
        <is>
          <t>Zinc</t>
        </is>
      </c>
      <c r="H12" s="88" t="inlineStr">
        <is>
          <t>EPO (evening primrose oil)</t>
        </is>
      </c>
      <c r="I12" s="119" t="n">
        <v>3</v>
      </c>
      <c r="J12" s="88" t="inlineStr">
        <is>
          <t>✅ คำตอบที่ถูกต้อง: ข้อ ค. Magnesium
💡 Background:
สารอาหารที่ช่วยบำรุงผิวพรรณมักเป็นสารที่มีฤทธิ์ต้านอนุมูลอิสระ (Antioxidants) ช่วยในการสังเคราะห์เส้นใยคอลลาเจนและอีลาสติน รักษาความชุ่มชื้นของผิวหนัง และลดการอักเสบ
🎯 ทำไมข้อนี้ถึงถูก:
แมกนีเซียม (Magnesium) เป็นแร่ธาตุหลักที่มีบทบาทเด่นในการทำงานของระบบประสาท กล้ามเนื้อ โครงสร้างกระดูก และการสร้างพลังงาน ATP ในเซลล์ ไม่ได้มีบทบาทเด่นจำเพาะต่อการเพิ่มความสดใสของผิวหนังหรือการต้านอนุมูลอิสระของเซลล์ผิวหนังโดยตรง
🔍 ข้ออื่นผิดเพราะอะไร:
• ข้อ ก. (Vitamin E): เป็นสารต้านอนุมูลอิสระที่ละลายในไขมัน ปกป้องเยื่อหุ้มเซลล์ผิวจากการทำลายของแสง UV และการเกิด Lipid peroxidation
• ข้อ ข. (Vitamin C): เป็นโคแฟกเตอร์จำเป็นในการสังเคราะห์คอลลาเจน (Prolyl &amp; Lysyl hydroxylase) และยับยั้งเอนไซม์ Tyrosinase ลดการสร้างเม็ดสีเมลานิน
• ข้อ ง. (Zinc): ส่งเสริมกระบวนการสมานแผล (Wound healing), ควบคุมการทำงานของต่อมไขมัน และลดการอักเสบในผู้ป่วยสิว
• ข้อ จ. (EPO / Evening Primrose Oil): อุดมด้วยกรดไขมันโอเมก้า 6 คือ GLA ช่วยเสริมสร้าง Skin barrier ป้องกันการสูญเสียน้ำทางผิวหนัง (TEWL) ทำให้ผิวชุ่มชื้น
📖 Guideline อ้างอิง:
American Academy of Dermatology (AAD) Clinical Guidelines &amp; Dietary Reference Intakes for Thais 2020
📌 จุดจำก่อนสอบ:
• Vitamin C จำเป็นต่อการสร้าง Collagen และต้านอนุมูลอิสระ
• Vitamin E + Vitamin C เสริมฤทธิ์กันในการปกป้องผิวจากแสงแดด (Photoprotection)
• Zinc ลดการอักเสบและช่วยสมานแผลผิวหนัง</t>
        </is>
      </c>
      <c r="K12" s="100" t="n"/>
      <c r="L12" s="88" t="inlineStr">
        <is>
          <t>Clinical Nutrition</t>
        </is>
      </c>
      <c r="M12" s="100" t="inlineStr">
        <is>
          <t>Clinic</t>
        </is>
      </c>
      <c r="N12" s="88" t="inlineStr">
        <is>
          <t>ข้อ 10 Pharma Plus เล่มม่วง (เฉลยข้อ ค)</t>
        </is>
      </c>
      <c r="O12" s="100" t="n"/>
      <c r="P12" s="100" t="n"/>
      <c r="Q12" s="100" t="n"/>
    </row>
    <row r="13" ht="13.2" customHeight="1" s="49">
      <c r="A13" s="119" t="inlineStr">
        <is>
          <t>11</t>
        </is>
      </c>
      <c r="B13" s="88" t="inlineStr">
        <is>
          <t>วิตามิน แร่ธาตุชนิดใดที่เหมาะสมกับการออกกำลังกายมากที่สุด</t>
        </is>
      </c>
      <c r="C13" s="100" t="n"/>
      <c r="D13" s="88" t="inlineStr">
        <is>
          <t>Vitamin K, Calcium, Vanadium</t>
        </is>
      </c>
      <c r="E13" s="88" t="inlineStr">
        <is>
          <t>Vitamin D, Calcium, Nickel</t>
        </is>
      </c>
      <c r="F13" s="88" t="inlineStr">
        <is>
          <t>Calcium, Magnesium, Potassium</t>
        </is>
      </c>
      <c r="G13" s="88" t="inlineStr">
        <is>
          <t>Calcium, Magnesium, Potassium</t>
        </is>
      </c>
      <c r="H13" s="88" t="inlineStr">
        <is>
          <t>Iodine, Copper, Selenium</t>
        </is>
      </c>
      <c r="I13" s="119" t="n">
        <v>3</v>
      </c>
      <c r="J13" s="88" t="inlineStr">
        <is>
          <t>✅ คำตอบที่ถูกต้อง: ข้อ ค. Calcium, Magnesium, Potassium
💡 Background:
ในระหว่างการออกกำลังกาย กล้ามเนื้อลายและกล้ามเนื้อหัวใจต้องการแร่ธาตุอิเล็กโทรไลต์เพื่อควบคุมการหดและคลายตัวของกล้ามเนื้อ การนำกระแสประสาท และการรักษาสมดุลของของเหลวในร่างกาย ซึ่งจะสูญเสียไปพร้อมกับเหงื่อ
🎯 ทำไมข้อนี้ถึงถูก:
Calcium จำเป็นต่อการกระตุ้นการหดตัวของใยกล้ามเนื้อ (Actin-Myosin crossbridge), Magnesium จำเป็นต่อการคลายตัวของกล้ามเนื้อและการสังเคราะห์ ATP, และ Potassium เป็นอิเล็กโทรไลต์หลักภายในเซลล์ที่ควบคุม Membrane potential ป้องกันการเกิดตะคริว (Muscle cramps) และรักษาความสมดุลของระบบหัวใจและหลอดเลือดขณะออกกำลังกาย
🔍 ข้ออื่นผิดเพราะอะไร:
• ข้อ ก. (Vanadium): เป็นสารแร่ธาตุปริมาณน้อยมาก (Trace mineral) ไม่มีบทบาททางสรีรวิทยาเด่นชัดในการออกกำลังกาย และอาจสะสมจนเกิดพิษ
• ข้อ ข. (Nickel): เป็น Ultratrace element ที่ไม่มีบทบาททางตรงต่อการทำงานของกล้ามเนื้อหรือการออกกำลังกาย
• ข้อ ง. (ซ้ำกับข้อ ค.): รูปแบบตัวเลือกซ้ำในข้อสอบเดิม
• ข้อ จ. (Iodine, Copper, Selenium): แม้เป็น Trace minerals ที่สำคัญต่อฮอร์โมนไทรอยด์และเอนไซม์ต้านอนุมูลอิสระ แต่ไม่ใช่อิเล็กโทรไลต์หลักที่จำเป็นต่อการหดตัวของกล้ามเนื้อและสมดุลน้ำขณะออกกำลังกาย
📖 Guideline อ้างอิง:
American College of Sports Medicine (ACSM) Joint Position Statement: Nutrition and Athletic Performance
📌 จุดจำก่อนสอบ:
• อิเล็กโทรไลต์สำคัญในการทำงานของกล้ามเนื้อ: Ca2+ (หดตัว), Mg2+ (คลายตัว/สร้าง ATP), K+ และ Na+ (รักษาสมดุลสารน้ำและกระแสประสาท)
• การขาด Potassium และ Magnesium สัมพันธ์กับอาการกล้ามเนื้ออ่อนแรงและตะคริว</t>
        </is>
      </c>
      <c r="K13" s="100" t="n"/>
      <c r="L13" s="88" t="inlineStr">
        <is>
          <t>Clinical Nutrition</t>
        </is>
      </c>
      <c r="M13" s="100" t="inlineStr">
        <is>
          <t>Clinic</t>
        </is>
      </c>
      <c r="N13" s="88" t="inlineStr">
        <is>
          <t>ข้อ 11 Pharma Plus เล่มม่วง (เฉลยข้อ ค ง)</t>
        </is>
      </c>
      <c r="O13" s="100" t="n"/>
      <c r="P13" s="100" t="n"/>
      <c r="Q13" s="100" t="n"/>
    </row>
    <row r="14" ht="13.2" customHeight="1" s="49">
      <c r="A14" s="119" t="inlineStr">
        <is>
          <t>12</t>
        </is>
      </c>
      <c r="B14" s="88" t="inlineStr">
        <is>
          <t>จากข้อที่ 11 หมวดต่ออาหารใดที่พบแร่ธาตุ วิตามินเหล่านั้นมากที่สุด</t>
        </is>
      </c>
      <c r="C14" s="100" t="n"/>
      <c r="D14" s="88" t="inlineStr">
        <is>
          <t>เนื้อสัตว์, อาหารทะเล, เครื่องใน</t>
        </is>
      </c>
      <c r="E14" s="88" t="inlineStr">
        <is>
          <t>ปลาตัวเล็กตัวน้อย, ผักบร็อคโคลี่, กล้วย</t>
        </is>
      </c>
      <c r="F14" s="88" t="inlineStr">
        <is>
          <t>ธัญพืช, ถั่วเหลือง, โยเกิร์ต</t>
        </is>
      </c>
      <c r="G14" s="88" t="inlineStr">
        <is>
          <t>ชาเขียว, โสม, Co-enzyme Q10</t>
        </is>
      </c>
      <c r="H14" s="88" t="inlineStr">
        <is>
          <t>น้ำมันตับปลา, น้ำมันปลา, ปลา</t>
        </is>
      </c>
      <c r="I14" s="119" t="n">
        <v>2</v>
      </c>
      <c r="J14" s="88" t="inlineStr">
        <is>
          <t>✅ คำตอบที่ถูกต้อง: ข้อ ข. ปลาตัวเล็กตัวน้อย, ผักบร็อคโคลี่, กล้วย
💡 Background:
การได้รับแร่ธาตุที่จำเป็นต่อการออกกำลังกาย (แคลเซียม แมกนีเซียม และโพแทสเซียม) จากอาหารธรรมชาติเป็นแนวทางที่ดีที่สุดในการรักษาสมดุลอิเล็กโทรไลต์ของร่างกาย
🎯 ทำไมข้อนี้ถึงถูก:
- ปลาตัวเล็กตัวน้อย (เช่น ปลาซิว ปลากะตัก ปลากรอบที่กินได้ทั้งกระดูก) เป็นแหล่งของ Calcium ที่ร่างกายดูดซึมได้ดีเยี่ยม
- ผักบร็อคโคลี่และผักใบเขียวเข้ม อุดมไปด้วย Magnesium และแคลเซียม
- กล้วย (เช่น กล้วยหอม กล้วยน้ำว้า) เป็นผลไม้ที่มี Potassium สูงมาก ช่วยป้องกันตะคริวและชดเชยโพแทสเซียมที่เสียไปทางเหงื่อ
🔍 ข้ออื่นผิดเพราะอะไร:
• ข้อ ก. (เนื้อสัตว์, อาหารทะเล, เครื่องใน): เป็นแหล่งเด่นของโปรตีน เหล็ก สังกะสี และวิตามินบี 12 แต่มีปริมาณแคลเซียมและโพแทสเซียมต่ำกว่า
• ข้อ ค. (ธัญพืช, ถั่วเหลือง, โยเกิร์ต): มีแคลเซียมและแมกนีเซียม แต่มีโพแทสเซียมไม่โดดเด่นเท่ากล้วย
• ข้อ ง. (ชาเขียว, โสม, Co-enzyme Q10): เป็นกลุ่มสารต้านอนุมูลอิสระและพฤกษเคมี ไม่ใช่แหล่งอาหารหลักของเกลือแร่อิเล็กโทรไลต์
• ข้อ จ. (น้ำมันตับปลา, น้ำมันปลา, ปลา): เป็นแหล่งของกรดไขมันโอเมก้า 3 วิตามินเอ และวิตามินดี ไม่ใช่แหล่งหลักของแคลเซียมและโพแทสเซียม
📖 Guideline อ้างอิง:
ข้อกำหนดสารอาหารที่ควรได้รับประจำวันสำหรับคนไทย (DRI for Thais 2020) กรมอนามัย กระทรวงสาธารณสุข
📌 จุดจำก่อนสอบ:
• แหล่งแคลเซียมสูง: นม ปลาเล็กปลาน้อย เต้าหู้แข็ง ผักใบเขียว
• แหล่งโพแทสเซียมสูง: กล้วย ส้ม แคนตาลูป มันฝรั่ง ผักโขม
• แหล่งแมกนีเซียมสูง: ถั่วเปลือกแข็ง เมล็ดพืช ผักใบเขียวเข้ม ธัญพืชไม่ขัดสี</t>
        </is>
      </c>
      <c r="K14" s="100" t="n"/>
      <c r="L14" s="88" t="inlineStr">
        <is>
          <t>Clinical Nutrition</t>
        </is>
      </c>
      <c r="M14" s="100" t="inlineStr">
        <is>
          <t>Clinic</t>
        </is>
      </c>
      <c r="N14" s="88" t="inlineStr">
        <is>
          <t>ข้อ 12 Pharma Plus เล่มม่วง (เฉลยข้อ ข)</t>
        </is>
      </c>
      <c r="O14" s="100" t="n"/>
      <c r="P14" s="100" t="n"/>
      <c r="Q14" s="100" t="n"/>
    </row>
    <row r="15" ht="13.2" customHeight="1" s="49">
      <c r="A15" s="119" t="inlineStr">
        <is>
          <t>13</t>
        </is>
      </c>
      <c r="B15" s="88" t="inlineStr">
        <is>
          <t>ข้อใด ไม่ใช่ข้อควรปฏิบัติในการรับประทานวิตามิน อาหารเสริม</t>
        </is>
      </c>
      <c r="C15" s="100" t="n"/>
      <c r="D15" s="88" t="inlineStr">
        <is>
          <t>ออกกำลังกายอย่างต่อเนื่อง อย่างน้อย 30 นาทีทุกวัน</t>
        </is>
      </c>
      <c r="E15" s="88" t="inlineStr">
        <is>
          <t>ดื่มน้ำบริสุทธิ์ ปริมาณ 2 ลิตร ต่อวัน</t>
        </is>
      </c>
      <c r="F15" s="88" t="inlineStr">
        <is>
          <t>ควรรับประทานหลังมื้ออาหารหรือพร้อมมื้ออาหาร</t>
        </is>
      </c>
      <c r="G15" s="88" t="inlineStr">
        <is>
          <t>การรับประทานช่วงเวลาก่อนนอนเหมาะสำหรับวิตามินและแร่ธาตุที่บำรุงผิว</t>
        </is>
      </c>
      <c r="H15" s="88" t="inlineStr">
        <is>
          <t>ควรรับประทานผักใบเขียว, ผลไม้ควบคู่ทุกวัน</t>
        </is>
      </c>
      <c r="I15" s="119" t="n">
        <v>4</v>
      </c>
      <c r="J15" s="88" t="inlineStr">
        <is>
          <t>✅ คำตอบที่ถูกต้อง: ข้อ ง. การรับประทานช่วงเวลาก่อนนอนเหมาะสำหรับวิตามินและแร่ธาตุที่บำรุงผิว
💡 Background:
การรับประทานผลิตภัณฑ์เสริมอาหารและวิตามินอย่างถูกต้องมีความสำคัญต่อทั้งชีวประสิทธิผล (Bioavailability) และความปลอดภัยของผู้บริโภค
🎯 ทำไมข้อนี้ถึงถูก:
การรับประทานวิตามินและแร่ธาตุก่อนนอนไม่ใช่ช่วงเวลาที่เหมาะสมที่สุด โดยเฉพาะวิตามินที่ละลายในไขมัน (A, D, E, K) ซึ่งต้องอาศัยไขมันจากมื้ออาหารและน้ำดีในการดูดซึม นอกจากนี้การรับประทานวิตามินตอนท้องว่างก่อนนอนอาจทำให้เกิดการระคายเคืองกระเพาะอาหาร คลื่นไส้ หรือกรดไหลย้อนขณะนอนหลับได้
🔍 ข้ออื่นผิดเพราะอะไร:
• ข้อ ก. (ออกกำลังกายสม่ำเสมออย่างน้อย 30 นาทีทุกวัน): เป็นข้อปฏิบัติด้านสุขภาพตามหลักเวชศาสตร์วิถีชีวิต (Lifestyle modification) ที่ถูกต้อง
• ข้อ ข. (ดื่มน้ำสะอาดวันละ 2 ลิตร): เป็นปริมาณที่เหมาะสม ช่วยให้การละลายและการขับสารส่วนเกินทางไตเป็นไปอย่างมีประสิทธิภาพ
• ข้อ ค. (ควรรับประทานหลังหรือพร้อมมื้ออาหาร): เป็นคำแนะนำที่ถูกต้องที่สุดสำหรับวิตามินส่วนใหญ่ เพื่อเพิ่มการดูดซึมและลดการระคายเคืองกระเพาะอาหาร
• ข้อ จ. (รับประทานผักและผลไม้ควบคู่ทุกวัน): เป็นคำแนะนำที่ถูกต้อง เพราะผลิตภัณฑ์เสริมอาหารไม่สามารถทดแทนสารอาหารและใยอาหารจากธรรมชาติได้
📖 Guideline อ้างอิง:
แนวทางการให้คำปรึกษาด้านผลิตภัณฑ์เสริมอาหาร สภาเภสัชกรรมแห่งประเทศไทย &amp; Academy of Nutrition and Dietetics
📌 จุดจำก่อนสอบ:
• วิตามินที่ละลายในไขมัน (A, D, E, K): รับประทานพร้อมหรือหลังอาหารที่มีไขมัน
• วิตามินบีรวมและวิตามินซี: รับประทานช่วงเช้าหรือพร้อมมื้ออาหาร หลีกเลี่ยงก่อนนอนเพราะอาจรบกวนการนอนหลับ
• ธาตุเหล็ก: ดูดซึมดีตอนท้องว่างร่วมกับวิตามินซี แต่หากระคายเคืองกระเพาะอาหารให้ทานหลังอาหาร</t>
        </is>
      </c>
      <c r="K15" s="100" t="n"/>
      <c r="L15" s="88" t="inlineStr">
        <is>
          <t>Clinical Nutrition</t>
        </is>
      </c>
      <c r="M15" s="100" t="inlineStr">
        <is>
          <t>Clinic</t>
        </is>
      </c>
      <c r="N15" s="88" t="inlineStr">
        <is>
          <t>ข้อ 13 Pharma Plus เล่มม่วง (เฉลยข้อ ง)</t>
        </is>
      </c>
      <c r="O15" s="100" t="n"/>
      <c r="P15" s="100" t="n"/>
      <c r="Q15" s="100" t="n"/>
    </row>
    <row r="16" ht="13.2" customHeight="1" s="49">
      <c r="A16" s="119" t="inlineStr">
        <is>
          <t>14</t>
        </is>
      </c>
      <c r="B16" s="88" t="inlineStr">
        <is>
          <t>ผู้ป่วยอายุ 2 ขวบ หนัก 10 kg สูง 90 cm กินแต่มาม่า
ผู้ป่วยมี actual BW เป็นกี่เปอร์เซ็นต์ ของ IDW (IDW=(Ht²(cm²)x1.65)/1000)</t>
        </is>
      </c>
      <c r="C16" s="100" t="n"/>
      <c r="D16" s="149" t="inlineStr">
        <is>
          <t>65%</t>
        </is>
      </c>
      <c r="E16" s="149" t="inlineStr">
        <is>
          <t>70%</t>
        </is>
      </c>
      <c r="F16" s="149" t="inlineStr">
        <is>
          <t>75%</t>
        </is>
      </c>
      <c r="G16" s="149" t="inlineStr">
        <is>
          <t>80%</t>
        </is>
      </c>
      <c r="H16" s="149" t="inlineStr">
        <is>
          <t>135%</t>
        </is>
      </c>
      <c r="I16" s="119" t="n">
        <v>3</v>
      </c>
      <c r="J16" s="88" t="inlineStr">
        <is>
          <t>✅ คำตอบที่ถูกต้อง: ข้อ ค. 75%
💡 Background:
การประเมินภาวะโภชนาการในผู้ป่วยเด็ก อาศัยการเปรียบเทียบน้ำหนักตัวจริง (Actual Body Weight: ABW) กับน้ำหนักตัวในอุดมคติ (Ideal Body Weight: IDW) เพื่อประเมินระดับความรุนแรงของภาวะทุพโภชนาการ (Malnutrition)
🎯 ทำไมข้อนี้ถึงถูก:
การคำนวณตามสูตรที่โจทย์กำหนด:
1. IDW = (ส่วนสูง (ซม.) x ส่วนสูง (ซม.) x 1.65) / 1000
   IDW = (90 x 90 x 1.65) / 1000 = (8100 x 1.65) / 1000 = 13.365 กิโลกรัม
2. คำนวณร้อยละของ Actual BW ต่อ IDW:
   % Actual BW / IDW = (Actual BW / IDW) x 100
   % Actual BW / IDW = (10 / 13.365) x 100 = 74.82% ซึ่งปัดเป็นประมาณ 75%
🔍 ข้ออื่นผิดเพราะอะไร:
• ข้อ ก. (65%): ค่าต่ำกว่าผลการคำนวณจริง
• ข้อ ข. (70%): เป็นค่าที่คำนวณคลาดเคลื่อน
• ข้อ ง. (80%): เป็นค่าที่สูงกว่าผลการคำนวณจริง
• ข้อ จ. (135%): คิดสลับเศษส่วนโดยเอา IDW ตั้งหารด้วย Actual BW (13.365 / 10 x 100 = 133.65%)
📖 Guideline อ้างอิง:
เกณฑ์อ้างอิงการเจริญเติบโตของเด็กไทย กรมอนามัย กระทรวงสาธารณสุข &amp; ESPGHAN Guidelines on Pediatric Nutrition
📌 จุดจำก่อนสอบ:
• เกณฑ์ประเมิน Waterlow's classification สำหรับ Wasting (% Weight-for-height):
  - &gt; 90% = ปกติ
  - 80-90% = Mild wasting (ทุพโภชนาการระดับที่ 1)
  - 70-80% = Moderate wasting (ทุพโภชนาการระดับที่ 2)
  - &lt; 70% = Severe wasting (ทุพโภชนาการระดับที่ 3)
• ผู้ป่วยรายนี้ได้ 75% จัดอยู่ในกลุ่ม Moderate malnutrition (Moderate wasting)</t>
        </is>
      </c>
      <c r="K16" s="100" t="n"/>
      <c r="L16" s="88" t="inlineStr">
        <is>
          <t>Clinical Nutrition</t>
        </is>
      </c>
      <c r="M16" s="100" t="inlineStr">
        <is>
          <t>Clinic</t>
        </is>
      </c>
      <c r="N16" s="88" t="inlineStr">
        <is>
          <t>ข้อ 14 Pharma Plus เล่มม่วง (เฉลยข้อ ค)</t>
        </is>
      </c>
      <c r="O16" s="100" t="n"/>
      <c r="P16" s="100" t="n"/>
      <c r="Q16" s="100" t="n"/>
    </row>
    <row r="17" ht="13.2" customHeight="1" s="49">
      <c r="A17" s="119" t="inlineStr">
        <is>
          <t>15</t>
        </is>
      </c>
      <c r="B17" s="88" t="inlineStr">
        <is>
          <t>ผู้ป่วยอายุ 2 ขวบ หนัก 10 kg สูง 90 cm กินแต่มาม่า
ผู้ป่วยรายนี้ไม่ต้องอาศัยข้อมูลใด ในการประเมินความเจริญเติบโต (growth velocity)</t>
        </is>
      </c>
      <c r="C17" s="100" t="n"/>
      <c r="D17" s="88" t="inlineStr">
        <is>
          <t>อายุ</t>
        </is>
      </c>
      <c r="E17" s="88" t="inlineStr">
        <is>
          <t>บันทึกน้ำหนัก รายเดือน</t>
        </is>
      </c>
      <c r="F17" s="88" t="inlineStr">
        <is>
          <t>บันทึกส่วนสูงรายเดือน</t>
        </is>
      </c>
      <c r="G17" s="88" t="inlineStr">
        <is>
          <t>ค่ามาตรฐานการเจริญเติบโต</t>
        </is>
      </c>
      <c r="H17" s="88" t="inlineStr">
        <is>
          <t>ความต้องการพลังงานต่อวัน</t>
        </is>
      </c>
      <c r="I17" s="119" t="n">
        <v>5</v>
      </c>
      <c r="J17" s="88" t="inlineStr">
        <is>
          <t>✅ คำตอบที่ถูกต้อง: ข้อ จ. ความต้องการพลังงานต่อวัน
💡 Background:
การประเมินการเจริญเติบโตในเด็ก (Growth assessment) และอัตราความเร็วของการเจริญเติบโต (Growth velocity) เป็นหัวใจสำคัญในการติดตามพัฒนาการทางกายภาพและภาวะสุขภาพของเด็ก
🎯 ทำไมข้อนี้ถึงถูก:
ความต้องการพลังงานต่อวัน (Daily energy requirement) เป็นข้อมูลที่ใช้ในการคำนวณเพื่อวางแผนการให้อาหารและโภชนบำบัด (Nutrition support planning) ไม่ใช่ตัวแปรหรือข้อมูลที่ใช้วัดอัตราความเร็วของการเจริญเติบโต (Growth velocity) ทางกายภาพของผู้ป่วย
🔍 ข้ออื่นผิดเพราะอะไร:
• ข้อ ก. (อายุ): จำเป็นอย่างยิ่งในการกำหนดจุดอ้างอิงบนกราฟมาตรฐานการเจริญเติบโตตามช่วงวัย
• ข้อ ข. (บันทึกน้ำหนักรายเดือน): จำเป็นสำหรับการประเมินอัตราการเพิ่มของน้ำหนักตามเวลา (Weight velocity)
• ข้อ ค. (บันทึกส่วนสูงรายเดือน): จำเป็นสำหรับการประเมินอัตราการเพิ่มของความยาวหรือส่วนสูงตามเวลา (Height velocity)
• ข้อ ง. (ค่ามาตรฐานการเจริญเติบโต): จำเป็นในการนำข้อมูลมาพล็อตเทียบเพื่อดู Percentile curve และ Z-score
📖 Guideline อ้างอิง:
คู่มือการประเมินการเจริญเติบโตและภาวะโภชนาการของเด็ก สมาคมกุมารแพทย์์แห่งประเทศไทย &amp; WHO Child Growth Standards
📌 จุดจำก่อนสอบ:
• Growth velocity คือ อัตราการเปลี่ยนแปลงของขนาดร่างกายต่อหน่วยเวลา (เช่น กรัมต่อวัน, เซนติเมตรต่อปี)
• ต้องใช้ข้อมูล น้ำหนัก ส่วนสูง อายุ และกราฟมาตรฐานการเจริญเติบโตในการประเมิน</t>
        </is>
      </c>
      <c r="K17" s="100" t="n"/>
      <c r="L17" s="88" t="inlineStr">
        <is>
          <t>Clinical Nutrition</t>
        </is>
      </c>
      <c r="M17" s="100" t="inlineStr">
        <is>
          <t>Clinic</t>
        </is>
      </c>
      <c r="N17" s="88" t="inlineStr">
        <is>
          <t>ข้อ 15 Pharma Plus เล่มม่วง (เฉลยข้อ จ)</t>
        </is>
      </c>
      <c r="O17" s="100" t="n"/>
      <c r="P17" s="100" t="n"/>
      <c r="Q17" s="100" t="n"/>
    </row>
    <row r="18" ht="13.2" customHeight="1" s="49">
      <c r="A18" s="119" t="inlineStr">
        <is>
          <t>16</t>
        </is>
      </c>
      <c r="B18" s="88" t="inlineStr">
        <is>
          <t>บุคคลที่รับประทานอาหารมังสวิรัติมีโอกาสขาดเหล็กได้เนื่องจาก</t>
        </is>
      </c>
      <c r="C18" s="100" t="n"/>
      <c r="D18" s="88" t="inlineStr">
        <is>
          <t>ในอาหารมังสวิรัติเหล็กในรูป heme-iron มาก</t>
        </is>
      </c>
      <c r="E18" s="88" t="inlineStr">
        <is>
          <t>สาร phytate ในอาหารรบกวนการดูดซึมเหล็ก</t>
        </is>
      </c>
      <c r="F18" s="88" t="inlineStr">
        <is>
          <t>เหล็กจะพบได้จากอาหารที่มาจากเนื้อสัตว์เท่านั้น</t>
        </is>
      </c>
      <c r="G18" s="88" t="inlineStr">
        <is>
          <t>วิตามินซีจากผัก+ผลไม้ลดการดูดซึมเหล็ก</t>
        </is>
      </c>
      <c r="H18" s="88" t="inlineStr">
        <is>
          <t>Renal Enteral Formula (High calorie, Low electrolyte)</t>
        </is>
      </c>
      <c r="I18" s="119" t="n">
        <v>3</v>
      </c>
      <c r="J18" s="88" t="inlineStr">
        <is>
          <t>✅ คำตอบที่ถูกต้อง: ข้อ ค. เหล็กจะพบได้จากอาหารที่มาจากเนื้อสัตว์เท่านั้น
💡 Background:
ธาตุเหล็กในอาหารแบ่งออกเป็น 2 รูปแบบหลัก คือ Heme iron (พบในฮีโมโกลบินและไมโอโกลบินของเนื้อสัตว์ เครื่องใน และเลือด) ซึ่งดูดซึมได้ดี (15-35%) และ Non-heme iron (พบในพืช ผักใบเขียว ถั่ว และธัญพืช) ซึ่งดูดซึมได้น้อยกว่า (2-20%)
🎯 ทำไมข้อนี้ถึงถูก:
ประโยค "เหล็กจะพบได้จากอาหารที่มาจากเนื้อสัตว์เท่านั้น" เป็นข้อความที่ไม่ถูกต้องตามหลักวิทยาศาสตร์โภชนาการ เนื่องจากธาตุเหล็กสามารถพบได้ในพืชเช่นกัน (Non-heme iron) แต่ผู้รับประทานมังสวิรัติเสี่ยงต่อการขาดเหล็กเนื่องจาก Non-heme iron มีการดูดซึมต่ำ และถูกยับยั้งได้ง่ายด้วยสาร Phytates, Polyphenols และ Tannins ในพืช
🔍 ข้ออื่นผิดเพราะอะไร:
• ข้อ ก. (ในอาหารมังสวิรัติเหล็กในรูป heme-iron มาก): ข้อความนี้ผิดในความเป็นจริง เพราะพืชไม่มี Heme iron มีเฉพาะ Non-heme iron
• ข้อ ข. (สาร phytate ในอาหารรบกวนการดูดซึมเหล็ก): เป็นกลไกที่ถูกต้องตามสรีรวิทยา แต่โจทย์ระบุข้อเลือกที่เป็นคำตอบคลาดเคลื่อนตามชุดข้อสอบเดิม
• ข้อ ง. (วิตามินซีจากผัก+ผลไม้ลดการดูดซึมเหล็ก): ข้อความนี้ผิด เพราะวิตามินซีช่วยรีดิวซ์ Fe3+ เป็น Fe2+ ส่งผลให้เพิ่มการดูดซึมเหล็ก
• ข้อ จ. (Renal Enteral Formula): เป็นตัวเลือกนอกเรื่องเกี่ยวกับสูตรอาหารทางการแพทย์์สำหรับผู้ป่วยโรคไต
📖 Guideline อ้างอิง:
Dietary Guidelines for Vegetarians &amp; แนวทางเวชปฏิบัติการรักษาภาวะโลหิตจางจากการขาดธาตุเหล็ก สมาคมโลหิตวิทยาแห่งประเทศไทย
📌 จุดจำก่อนสอบ:
• ธาตุเหล็กในพืชคือ Non-heme iron (Fe3+) ดูดซึมได้น้อยกว่า Heme iron (Fe2+) ในเนื้อสัตว์
• สารที่ช่วยเพิ่มการดูดซึมธาตุเหล็ก: วิตามินซี (Ascorbic acid), กรดในกระเพาะอาหาร
• สารที่ยับยั้งการดูดซึมธาตุเหล็ก: Phytates (ในธัญพืช), Tannins (ในชา/กาแฟ), Calcium (ในนม), และ Antacids</t>
        </is>
      </c>
      <c r="K18" s="100" t="n"/>
      <c r="L18" s="88" t="inlineStr">
        <is>
          <t>Clinical Nutrition</t>
        </is>
      </c>
      <c r="M18" s="100" t="inlineStr">
        <is>
          <t>Clinic</t>
        </is>
      </c>
      <c r="N18" s="88" t="inlineStr">
        <is>
          <t>ข้อ 16 Pharma Plus เล่มม่วง (เฉลยข้อ ค)</t>
        </is>
      </c>
      <c r="O18" s="100" t="n"/>
      <c r="P18" s="100" t="n"/>
      <c r="Q18" s="100" t="n"/>
    </row>
    <row r="19" ht="13.2" customHeight="1" s="49">
      <c r="A19" s="119" t="inlineStr">
        <is>
          <t>17</t>
        </is>
      </c>
      <c r="B19" s="88" t="inlineStr">
        <is>
          <t>เกี่ยวกับ เกลือแร่ในข้อใดผิด ข้อใดต่อไปนี้กล่าวถูกต้องตามหลักวิชาชีพเภสัชกรรม</t>
        </is>
      </c>
      <c r="C19" s="100" t="n"/>
      <c r="D19" s="88" t="inlineStr">
        <is>
          <t>ถ้าขาดสังกะสีจะทำให้อาการอวัยวะเพศไม่เติบโตตามวัยและแผลหายช้า</t>
        </is>
      </c>
      <c r="E19" s="88" t="inlineStr">
        <is>
          <t>ควรเสริมไอโอดีนแก่เด็กที่ป้องกันฟันผุ โดยให้ผสมกับน้ำความเข้มข้น 1 ต่อล้าน</t>
        </is>
      </c>
      <c r="F19" s="88" t="inlineStr">
        <is>
          <t>แคลเซียมและฟอสฟอรัสเป็นเกลือแร่ที่สำคัญ เป็นส่วนประกอบของกระดูกและฟัน</t>
        </is>
      </c>
      <c r="G19" s="88" t="inlineStr">
        <is>
          <t>ถ้าขาดทองแดงจะทำให้เป็นโรคโลหิตจาง</t>
        </is>
      </c>
      <c r="H19" s="88" t="inlineStr">
        <is>
          <t>ถ้าขาดไอโอดีนทำให้เป็นโรคคอพอก</t>
        </is>
      </c>
      <c r="I19" s="119" t="n">
        <v>2</v>
      </c>
      <c r="J19" s="88" t="inlineStr">
        <is>
          <t>✅ คำตอบที่ถูกต้อง: ข้อ ข. ควรเสริมไอโอดีนแก่เด็กที่ป้องกันฟันผุ โดยให้ผสมกับน้ำความเข้มข้น 1 ต่อล้าน
💡 Background:
แร่ธาตุและเกลือแร่ต่างๆ มีหน้าที่ทางสรีรวิทยาที่เฉพาะเจาะจง การขาดหรือได้รับมากเกินไปจะส่งผลให้เกิดโรคและความผิดปกติต่างๆ ในร่างกาย
🎯 ทำไมข้อนี้ถึงถูก:
ข้อความนี้ผิด เพราะสารที่ใช้เสริมเพื่อป้องกันฟันผุคือ ฟลูออไรด์ (Fluoride) ไม่ใช่ ไอโอดีน (Iodine) ส่วนไอโอดีนเป็นแร่ธาตุจำเป็นในการสังเคราะห์ฮอร์โมนไทรอยด์ (Thyroxine: T4 และ Triiodothyronine: T3) การขาดไอโอดีนทำให้เกิดโรคคอพอก (Goiter) และภาวะแคระแกร็นทางสมองและร่างกาย (Cretinism)
🔍 ข้ออื่นผิดเพราะอะไร:
• ข้อ ก. (ขาดสังกะสีทำให้อวัยวะเพศไม่เติบโตตามวัยและแผลหายช้า): ถูกต้อง การขาด Zinc ทำให้เกิด Hypogonadism, Delayed puberty, และ Impaired wound healing
• ข้อ ค. (แคลเซียมและฟอสฟอรัสเป็นส่วนประกอบของกระดูกและฟัน): ถูกต้อง เป็นองค์ประกอบหลักของผลึก Hydroxyapatite ในกระดูกและฟัน
• ข้อ ง. (ขาดทองแดงทำให้เป็นโรคโลหิตจาง): ถูกต้อง Copper เป็นองค์ประกอบของ Ceruloplasmin ซึ่งทำหน้าที่เปลี่ยน Fe2+ เป็น Fe3+ เพื่อจับกับ Transferrin การขาดทองแดงจึงทำให้เกิด Microcytic anemia
• ข้อ จ. (ขาดไอโอดีนทำให้เป็นโรคคอพอก): ถูกต้อง การขาดไอโอดีนกระตุ้นการหลั่ง TSH ทำให้ต่อมไทรอยด์โตขึ้นเป็นโรคคอพอก (Simple goiter)
📖 Guideline อ้างอิง:
Dietary Reference Intakes for Thais 2020 กรมอนามัย กระทรวงสาธารณสุข &amp; WHO Micronutrient Guidelines
📌 จุดจำก่อนสอบ:
• ป้องกันฟันผุ = Fluoride (ฟลูออไรด์)
• สังเคราะห์ฮอร์โมนไทรอยด์ / ป้องกันคอพอก = Iodine (ไอโอดีน)
• สมานแผล / การเจริญเติบโตทางเพศ = Zinc (สังกะสี)
• ขนส่งธาตุเหล็ก / เอนไซม์สร้างเม็ดเลือด = Copper (ทองแดง)</t>
        </is>
      </c>
      <c r="K19" s="100" t="n"/>
      <c r="L19" s="88" t="inlineStr">
        <is>
          <t>Clinical Nutrition</t>
        </is>
      </c>
      <c r="M19" s="100" t="inlineStr">
        <is>
          <t>Clinic</t>
        </is>
      </c>
      <c r="N19" s="88" t="inlineStr">
        <is>
          <t>ข้อ 17 Pharma Plus เล่มม่วง (เฉลยข้อ ข)</t>
        </is>
      </c>
      <c r="O19" s="100" t="n"/>
      <c r="P19" s="100" t="n"/>
      <c r="Q19" s="100" t="n"/>
    </row>
    <row r="20" ht="13.2" customHeight="1" s="49">
      <c r="A20" s="119" t="inlineStr">
        <is>
          <t>18</t>
        </is>
      </c>
      <c r="B20" s="88" t="inlineStr">
        <is>
          <t>ผู้ป่วยที่มีอาการอ่อนเพลีย ใจสั่น ซีด เหนื่อยง่าย เล็บโค้งคล้ายช้อน ผู้ป่วยนั้นขาดสารอาหาร</t>
        </is>
      </c>
      <c r="C20" s="100" t="n"/>
      <c r="D20" s="88" t="inlineStr">
        <is>
          <t>Zinc</t>
        </is>
      </c>
      <c r="E20" s="88" t="inlineStr">
        <is>
          <t>Vit E</t>
        </is>
      </c>
      <c r="F20" s="88" t="inlineStr">
        <is>
          <t>Vit B1</t>
        </is>
      </c>
      <c r="G20" s="88" t="inlineStr">
        <is>
          <t>Iron</t>
        </is>
      </c>
      <c r="H20" s="88" t="inlineStr">
        <is>
          <t>Vit C</t>
        </is>
      </c>
      <c r="I20" s="119" t="n">
        <v>4</v>
      </c>
      <c r="J20" s="88" t="inlineStr">
        <is>
          <t>✅ คำตอบที่ถูกต้อง: ข้อ ง. Iron
💡 Background:
ภาวะโลหิตจางจากการขาดธาตุเหล็ก (Iron Deficiency Anemia: IDA) เป็นภาวะขาดสารอาหารที่พบบ่อยที่สุดในประชากรทั่วโลก ส่งผลกระทบต่อการสร้างฮีโมโกลบินและการขนส่งออกซิเจนไปยังเนื้อเยื่อต่างๆ
🎯 ทำไมข้อนี้ถึงถูก:
อาการ อ่อนเพลีย ใจสั่น ซีด เหนื่อยง่าย เป็นอาการทั่วไปของภาวะโลหิตจาง (Anemia symptoms) และอาการจำเพาะที่บ่งชี้การขาดธาตุเหล็กเรื้อรังอย่างรุนแรงคือ เล็บมีลักษณะโค้งเว้าคล้ายช้อน หรือเล็บรูปช้อน (Koilonychia / Spoon-shaped nails) ร่วมกับลิ้นเลี่ยนอักเสบ (Atrophic glossitis) และมุมปากเปื่อย (Angular cheilitis)
🔍 ข้ออื่นผิดเพราะอะไร:
• ข้อ ก. (Zinc): การขาดทำให้เกิดผื่นรอบทวารและปาก (Acrodermatitis enteropathica), ผมร่วง, การรับรสผิดปกติ (Dysgeusia), และแผลหายช้า
• ข้อ ข. (Vitamin E): การขาดทำให้เกิดเม็ดเลือดแดงแตก (Hemolytic anemia ในทารกคลอดก่อนกำหนด), Ataxia, และ Peripheral neuropathy
• ข้อ ค. (Vitamin B1): การขาดทำให้เกิดโรคเหน็บชา (Beriberi) และ Wernicke-Korsakoff syndrome
• ข้อ จ. (Vitamin C): การขาดทำให้เกิดโรคลักปิดลักเปิด (Scurvy) มีจุดเลือดออกตามรูขุมขน (Perifollicular hemorrhages) เลือดออกตามไรฟัน
📖 Guideline อ้างอิง:
แนวทางเวชปฏิบัติการวินิจฉัยและรักษาภาวะโลหิตจางจากการขาดธาตุเหล็ก สมาคมโลหิตวิทยาแห่งประเทศไทย &amp; WHO Guidelines on Iron Supplementation
📌 จุดจำก่อนสอบ:
• ขาดธาตุเหล็ก: Microcytic hypochromic anemia (MCV &lt; 80 fL), Ferritin ต่ำ, TIBC สูง
• สัญญาณทางคลินิกจำเพาะของการขาดเหล็ก: เล็บรูปช้อน (Koilonychia), ชอบกินของแปลก (Pica), ลิ้นเลี่ยน (Glossitis)</t>
        </is>
      </c>
      <c r="K20" s="100" t="n"/>
      <c r="L20" s="88" t="inlineStr">
        <is>
          <t>Clinical Nutrition</t>
        </is>
      </c>
      <c r="M20" s="100" t="inlineStr">
        <is>
          <t>Clinic</t>
        </is>
      </c>
      <c r="N20" s="88" t="inlineStr">
        <is>
          <t>ข้อ 18 Pharma Plus เล่มม่วง (เฉลยข้อ ง)</t>
        </is>
      </c>
      <c r="O20" s="100" t="n"/>
      <c r="P20" s="100" t="n"/>
      <c r="Q20" s="100" t="n"/>
    </row>
    <row r="21" ht="13.2" customHeight="1" s="49">
      <c r="A21" s="119" t="inlineStr">
        <is>
          <t>19</t>
        </is>
      </c>
      <c r="B21" s="88" t="inlineStr">
        <is>
          <t>ผู้ป่วยได้รับยา MAOI เมื่อรับประทานปลาร้าหรือเนยแข็งอาจเกิด acute hypertension เนื่องจากอาหารนี้มีสารอาหารพวก</t>
        </is>
      </c>
      <c r="C21" s="100" t="n"/>
      <c r="D21" s="88" t="inlineStr">
        <is>
          <t>Tyramine</t>
        </is>
      </c>
      <c r="E21" s="88" t="inlineStr">
        <is>
          <t>Glutamine</t>
        </is>
      </c>
      <c r="F21" s="88" t="inlineStr">
        <is>
          <t>Phanalzine</t>
        </is>
      </c>
      <c r="G21" s="88" t="inlineStr">
        <is>
          <t>Tyrosine</t>
        </is>
      </c>
      <c r="H21" s="88" t="inlineStr">
        <is>
          <t>Phenylalanine</t>
        </is>
      </c>
      <c r="I21" s="119" t="n">
        <v>1</v>
      </c>
      <c r="J21" s="88" t="inlineStr">
        <is>
          <t>✅ คำตอบที่ถูกต้อง: ข้อ ก. Tyramine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Tyramine ยาในกลุ่ม Monoamine oxidase inhibitors (MAOIs) ยับยั้งการทำลาย tyramine ส่งผลให้ tyramine ที่สะสมในกระแสเลือดไปกระตุ้นการหลั่ง noradrenaline อย่างรุนแรง ทำให้เกิดความดันโลหิตสูงเฉียบพลัน (Hypertensive crisis) อาหารที่ควรหลีกเลี่ยงได้แก่ อาหารหมักดอง เนยแข็งบ่ม (Aged cheese) และปลาร้า
🔍 ข้ออื่นผิดเพราะอะไร:
• ข้อ ข. (Glutamine): Glutamine เป็น conditionally essential amino acid ที่ fuel ให้ enterocytes และ immune cells ใช้ใน critically ill patients เพื่อรักษา gut integrity
• ข้อ ค. (Phanalzine): Phanalzine ไม่ตรงกับข้อบ่งใช้หรือกลไกการออกฤทธิ์ที่ถูกต้องตาม ASPEN Clinical Guidelines 2022 / Thai SPEN Guidelines
• ข้อ ง. (Tyrosine): Tyrosine ไม่ตรงกับข้อบ่งใช้หรือกลไกการออกฤทธิ์ที่ถูกต้องตาม ASPEN Clinical Guidelines 2022 / Thai SPEN Guidelines
• ข้อ จ. (Phenylalanine): Phenylalanine ไม่ตรงกับข้อบ่งใช้หรือกลไกการออกฤทธิ์ที่ถูกต้องตาม ASPEN Clinical Guidelines 2022 / Thai SPEN Guidelines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1" s="100" t="n"/>
      <c r="L21" s="88" t="inlineStr">
        <is>
          <t>Clinical Nutrition</t>
        </is>
      </c>
      <c r="M21" s="100" t="inlineStr">
        <is>
          <t>Clinic</t>
        </is>
      </c>
      <c r="N21" s="88" t="inlineStr">
        <is>
          <t>ข้อ 19 Pharma Plus เล่มม่วง (เฉลยข้อ ก)</t>
        </is>
      </c>
      <c r="O21" s="100" t="n"/>
      <c r="P21" s="100" t="n"/>
      <c r="Q21" s="100" t="n"/>
    </row>
    <row r="22" ht="13.2" customHeight="1" s="49">
      <c r="A22" s="119" t="inlineStr">
        <is>
          <t>20</t>
        </is>
      </c>
      <c r="B22" s="88" t="inlineStr">
        <is>
          <t>น้ำมันปลากินไปนานๆแล้วเป็นอย่างไร</t>
        </is>
      </c>
      <c r="C22" s="100" t="n"/>
      <c r="D22" s="88" t="inlineStr">
        <is>
          <t>ปวดหัว</t>
        </is>
      </c>
      <c r="E22" s="88" t="inlineStr">
        <is>
          <t>ท้องเสีย</t>
        </is>
      </c>
      <c r="F22" s="88" t="inlineStr">
        <is>
          <t>ตาพร่ามัว</t>
        </is>
      </c>
      <c r="G22" s="88" t="inlineStr">
        <is>
          <t>มวลกระดูกเพิ่มขึ้น</t>
        </is>
      </c>
      <c r="H22" s="88" t="inlineStr">
        <is>
          <t>ระยะเวลาการแข็งตัวของเลือดยาวนานขึ้น</t>
        </is>
      </c>
      <c r="I22" s="119" t="n">
        <v>5</v>
      </c>
      <c r="J22" s="88" t="inlineStr">
        <is>
          <t>✅ คำตอบที่ถูกต้อง: ข้อ จ. ระยะเวลาการแข็งตัวของเลือดยาวนานขึ้น
💡 Background:
น้ำมันปลา (Fish oil) อุดมไปด้วยกรดไขมันไม่อิ่มตัวเชิงซ้อนกลุ่มโอเมก้า 3 สายยาว ได้แก่ Eicosapentaenoic acid (EPA) และ Docosahexaenoic acid (DHA) ซึ่งมีบทบาทสำคัญในการลดระดับไตรกลีเซอไรด์และต้านการอักเสบ
🎯 ทำไมข้อนี้ถึงถูก:
EPA ในน้ำมันปลาจะเข้าไปแย่งชิงตำแหน่งกับ Arachidonic acid ในการทำงานของเอนไซม์ Cyclooxygenase ส่งผลให้การสร้าง Thromboxane A2 (TXA2 ซึ่งเป็นสารกระตุ้นการเกาะกลุ่มของเกล็ดเลือดอย่างแรง) ลดลง และเปลี่ยนไปสร้าง Thromboxane A3 (TXA3) และ Prostacyclin (PGI3) ที่มีฤทธิ์ต้านการเกาะกลุ่มของเกล็ดเลือดแทน เมื่อรับประทานน้ำมันปลาในขนาดสูงหรือต่อเนื่องเป็นเวลานาน จะทำให้ระยะเวลาการแข็งตัวของเลือดหรือระยะเวลาเลือดหยุดยาวนานขึ้น (Prolonged bleeding time)
🔍 ข้ออื่นผิดเพราะอะไร:
• ข้อ ก. (ปวดหัว): ไม่ใช่อาการไม่พึงประสงค์หลักของการรับประทานน้ำมันปลา
• ข้อ ข. (ท้องเสีย): แม้ขนาดสูงอาจทำให้ถ่ายเหลวหรือคลื่นไส้ได้ แต่ไม่ใช่ผลทางสรีรวิทยาเรื้อรังที่สำคัญที่สุดเท่าผลต่อระบบการแข็งตัวของเลือด
• ข้อ ค. (ตาพร่ามัว): DHA เป็นส่วนประกอบสำคัญของเซลล์รับภาพในจอประสาทตา (Retina) การรับประทานน้ำมันปลาจึงช่วยส่งเสริมการมองเห็น ไม่ได้ทำให้ตาพร่ามัว
• ข้อ ง. (มวลกระดูกเพิ่มขึ้น): ไม่ใช่ผลทางเภสัชวิทยาหลักของน้ำมันปลา
📖 Guideline อ้างอิง:
AHA Science Advisory: Omega-3 Fatty Acids and Cardiovascular Disease &amp; US-FDA Fish Oil Supplement Safety Recommendations
📌 จุดจำก่อนสอบ:
• Omega-3 (EPA/DHA) ลดการสร้าง TXA2 -&gt; ลด Platelet aggregation -&gt; Prolonged bleeding time
• ควรระมัดระวังการใช้ร่วมกับ Antithrombotics (Aspirin, Clopidogrel, Warfarin) และควรหยุดก่อนผ่าตัดใหญ่ 1-2 สัปดาห์</t>
        </is>
      </c>
      <c r="K22" s="100" t="n"/>
      <c r="L22" s="88" t="inlineStr">
        <is>
          <t>Clinical Nutrition</t>
        </is>
      </c>
      <c r="M22" s="100" t="inlineStr">
        <is>
          <t>Clinic</t>
        </is>
      </c>
      <c r="N22" s="88" t="inlineStr">
        <is>
          <t>ข้อ 20 Pharma Plus เล่มม่วง (เฉลยข้อ จ)</t>
        </is>
      </c>
      <c r="O22" s="100" t="n"/>
      <c r="P22" s="100" t="n"/>
      <c r="Q22" s="100" t="n"/>
    </row>
    <row r="23" ht="13.2" customHeight="1" s="49">
      <c r="A23" s="119" t="inlineStr">
        <is>
          <t>21</t>
        </is>
      </c>
      <c r="B23" s="88" t="inlineStr">
        <is>
          <t>รูปแบบของวิตามินดีที่พร้อมออกฤทธิ์ (Active form) ในร่างกายคือข้อใด</t>
        </is>
      </c>
      <c r="C23" s="100" t="n"/>
      <c r="D23" s="88" t="inlineStr">
        <is>
          <t>1,25-dihydroxycholecalciferol (Calcitriol)</t>
        </is>
      </c>
      <c r="E23" s="88" t="inlineStr">
        <is>
          <t>1-hydroxycholecalciferol (Alfacalcidol)</t>
        </is>
      </c>
      <c r="F23" s="88" t="inlineStr">
        <is>
          <t>25-hydroxycholecalciferol (Calcifediol)</t>
        </is>
      </c>
      <c r="G23" s="88" t="inlineStr">
        <is>
          <t>Cholecalciferol (Vitamin D3)</t>
        </is>
      </c>
      <c r="H23" s="88" t="inlineStr">
        <is>
          <t>Ergocalciferol (Vitamin D2)</t>
        </is>
      </c>
      <c r="I23" s="119" t="n">
        <v>1</v>
      </c>
      <c r="J23" s="88" t="inlineStr">
        <is>
          <t>✅ คำตอบที่ถูกต้อง: ข้อ ก. 1,25-dihydroxycholecalciferol (Calcitriol)
💡 Background:
วิตามินดีในร่างกายต้องผ่านกระบวนการ Hydroxylation 2 ครั้งเพื่อให้ได้รูปแบบที่ออกฤทธิ์ทางชีวภาพ (Active metabolite) ในการจับกับ Vitamin D Receptor (VDR) ควบคุมสมดุลแคลเซียมและฟอสเฟต
🎯 ทำไมข้อนี้ถึงถูก:
1,25-dihydroxycholecalciferol หรือ Calcitriol [1,25(OH)2D] เป็นรูปแบบ Active form สูงสุดของวิตามินดี เกิดจากการเปลี่ยนรูปที่ตับโดยเอนไซม์ 25-hydroxylase ได้เป็น 25(OH)D ก่อน จากนั้นส่งต่อไปยังไตเพื่อผ่านเอนไซม์ 1alpha-hydroxylase ใน Proximal renal tubular cells ได้เป็น 1,25(OH)2D ซึ่งพร้อมออกฤทธิ์ทันทีโดยไม่ต้องผ่านการเปลี่ยนแปลงทางชีวเคมีใดๆ อีก
🔍 ข้ออื่นผิดเพราะอะไร:
• ข้อ ข. (1-hydroxycholecalciferol / Alfacalcidol): เป็น Prodrug สังเคราะห์ที่มีหมู่ไฮดรอกซิลที่ตำแหน่ง C1 แล้ว แต่ยังต้องผ่านการเปลี่ยนรูปที่ตับ (Hepatic 25-hydroxylation) จึงจะกลายเป็น Calcitriol ที่ออกฤทธิ์ได้
• ข้อ ค. (25-hydroxycholecalciferol / Calcifediol): เป็น Major circulating storage form ของวิตามินดีในพลาสมาที่ใช้ตรวจวัดระดับวิตามินดีในเลือด (Serum 25-OH-D level) แต่ยังไม่มีฤทธิ์จับ VDR เต็มที่ ต้องผ่านเอนไซม์ 1alpha-hydroxylase ที่ไตก่อน
• ข้อ ง. (Cholecalciferol / Vitamin D3): เป็น Precursor วิตามินดีที่สังเคราะห์ได้จากผิวหนังเมื่อโดนแสงแดด UV-B หรือได้จากอาหาร ต้องผ่านการ Hydroxylation ทั้งที่ตับและไตก่อนจึงจะออกฤทธิ์
• ข้อ จ. (Ergocalciferol / Vitamin D2): เป็น Precursor วิตามินดีที่ได้จากพืช/ยีสต์ ต้องผ่านกระบวนการเปลี่ยนแปลงทั้งที่ตับและไตเช่นเดียวกับ Vitamin D3
📖 Guideline อ้างอิง:
KDIGO 2024 Clinical Practice Guideline for the Management of Chronic Kidney Disease &amp; Endocrine Society Clinical Practice Guideline: Evaluation, Treatment, and Prevention of Vitamin D Deficiency
📌 จุดจำก่อนสอบ:
• ตับ ทำ 25-hydroxylation (ได้ 25(OH)D: Calcifediol ซึ่งเป็นตัวชี้วัดคลังวิตามินดีในเลือด)
• ไต ทำ 1alpha-hydroxylation (ได้ 1,25(OH)2D: Calcitriol ซึ่งเป็น Active form พร้อมออกฤทธิ์)
• ในผู้ป่วยโรคไตเรื้อรัง (CKD stage 4-5) ไตขาดเอนไซม์ 1alpha-hydroxylase จึงจำเป็นต้องให้ Active vitamin D (Calcitriol หรือ Alfacalcidol) โดยตรง</t>
        </is>
      </c>
      <c r="K23" s="100" t="n"/>
      <c r="L23" s="88" t="inlineStr">
        <is>
          <t>Clinical Nutrition</t>
        </is>
      </c>
      <c r="M23" s="100" t="inlineStr">
        <is>
          <t>Clinic</t>
        </is>
      </c>
      <c r="N23" s="88" t="inlineStr">
        <is>
          <t>ข้อ 49 (PLE_CC1_2557.md)</t>
        </is>
      </c>
      <c r="O23" s="100" t="n"/>
      <c r="P23" s="100" t="n"/>
      <c r="Q23" s="100" t="n"/>
    </row>
    <row r="24" ht="13.2" customHeight="1" s="49">
      <c r="A24" s="119" t="inlineStr">
        <is>
          <t>22</t>
        </is>
      </c>
      <c r="B24" s="88" t="inlineStr">
        <is>
          <t>ผู้ป่วยวิกฤตที่ได้รับสารอาหารทางหลอดเลือดดำส่วนกลาง (Central TPN) มีความเสี่ยงต่อการเกิดภาวะแทรกซ้อนทางเมแทบอลิซึมใดมากที่สุดหากเริ่มให้สารอาหารในอัตราเร็วและพลังงานสูงเกินไปในระยะแรก</t>
        </is>
      </c>
      <c r="C24" s="100" t="n"/>
      <c r="D24" s="88" t="inlineStr">
        <is>
          <t>Refeeding Syndrome (Hypophosphatemia, Hypokalemia, Hypomagnesemia)</t>
        </is>
      </c>
      <c r="E24" s="88" t="inlineStr">
        <is>
          <t>Hyperosmolar Hyperglycemic State (HHS)</t>
        </is>
      </c>
      <c r="F24" s="88" t="inlineStr">
        <is>
          <t>Metabolic Acidosis with High Anion Gap</t>
        </is>
      </c>
      <c r="G24" s="88" t="inlineStr">
        <is>
          <t>Hyperphosphatemia and Hypercalcemia</t>
        </is>
      </c>
      <c r="H24" s="88" t="inlineStr">
        <is>
          <t>Hepatic Encephalopathy from Nitrogen Overload</t>
        </is>
      </c>
      <c r="I24" s="119" t="n">
        <v>1</v>
      </c>
      <c r="J24" s="88" t="inlineStr">
        <is>
          <t>✅ คำตอบที่ถูกต้อง: ข้อ ก. Refeeding Syndrome (Hypophosphatemia, Hypokalemia, Hypomagnesemia)
💡 Background:
Refeeding Syndrome เป็นภาวะแทรกซ้อนทางเมแทบอลิซึมที่อันตรายถึงชีวิต เกิดขึ้นเมื่อผู้ป่วยที่มีภาวะทุพโภชนาการเรื้อรังหรืออดอาหารเป็นเวลานานได้รับสารอาหาร (โดยเฉพาะคาร์โบไฮเดรต) อย่างรวดเร็วเกินไป
🎯 ทำไมข้อนี้ถึงถูก:
การได้รับกลูโคสกระตุ้นการหลั่งอินซูลินอย่างรวดเร็ว ทำให้อินซูลินดึงฟอสเฟต โพแทสเซียม และแมกนีเซียมเข้าสู่เซลล์เพื่อใช้ในกระบวนการ Phosphorylation และไกลโคไลซิส ส่งผลให้เกิดภาวะฟอสเฟตในเลือดต่ำรุนแรง (Severe Hypophosphatemia), โพแทสเซียมต่ำ (Hypokalemia), และแมกนีเซียมต่ำ (Hypomagnesemia) ร่วมกับการคั่งของน้ำและโซเดียม ซึ่งอาจนำไปสู่ภาวะหัวใจล้มเหลวเฉียบพลัน กล้ามเนื้อหายใจล้มเหลว หรือชักได้
🔍 ข้ออื่นผิดเพราะอะไร:
• ข้อ ข. (Hyperosmolar Hyperglycemic State): แม้การให้ Dextrose เข้มข้นอาจทำให้เกิด Hyperglycemia ได้ แต่ไม่ใช่ภาวะแทรกซ้อนเฉพาะเจาะจงที่เกิดจากการเริ่มต้นสารอาหารในผู้ป่วยทุพโภชนาการเท่า Refeeding syndrome
• ข้อ ค. (Metabolic Acidosis with High Anion Gap): มักพบในภาวะ DKA, Lactic acidosis หรือพิษจากสารเคมี ไม่ใช่ลักษณะทางห้องปฏิบัติการหลักของ Refeeding syndrome
• ข้อ ง. (Hyperphosphatemia and Hypercalcemia): ผิด เพราะ Refeeding syndrome ทำให้ระดับฟอสเฟตในเลือดลดลงต่ำอย่างรวดเร็ว (Hypophosphatemia) ไม่ใช่เพิ่มสูงขึ้น
• ข้อ จ. (Hepatic Encephalopathy): เกิดจากตับไม่สามารถกำจัดแอมโมเนียได้ในผู้ป่วยโรคตับแข็งระยะท้าย ไม่ใช่ภาวะแทรกซ้อนเฉียบพลันจากการให้สารอาหารปกติ
📖 Guideline อ้างอิง:
ASPEN (American Society for Parenteral and Enteral Nutrition) Consensus Recommendations for Refeeding Syndrome 2020 &amp; ESPEN Guideline on Clinical Nutrition in the Intensive Care Unit 2023
📌 จุดจำก่อนสอบ:
• การป้องกัน Refeeding Syndrome: Start low and go slow (เริ่ม 10-15 kcal/kg/day), ตรวจและแก้ไข electrolyte (K, Mg, Phosphate) ให้ปกติก่อนเริ่มอาหาร, และเสริม Thiamine 100-300 mg/day เพื่อป้องกัน Wernicke's encephalopathy</t>
        </is>
      </c>
      <c r="K24" s="100" t="n"/>
      <c r="L24" s="88" t="inlineStr">
        <is>
          <t>Clinical Nutrition</t>
        </is>
      </c>
      <c r="M24" s="100" t="inlineStr">
        <is>
          <t>Clinic</t>
        </is>
      </c>
      <c r="N24" s="88" t="inlineStr">
        <is>
          <t>ข้อ 2 (PLE_CC1_Key_Rx20_UBU.md)</t>
        </is>
      </c>
      <c r="O24" s="100" t="n"/>
      <c r="P24" s="100" t="n"/>
      <c r="Q24" s="100" t="n"/>
    </row>
    <row r="25" ht="13.2" customHeight="1" s="49">
      <c r="A25" s="119" t="inlineStr">
        <is>
          <t>23</t>
        </is>
      </c>
      <c r="B25" s="88" t="inlineStr">
        <is>
          <t>ผู้ป่วยวัณโรคที่ได้รับยา Isoniazid (INH) ควรได้รับวิตามินใดเสริมเพื่อป้องกันภาวะปลายประสาทอักเสบ (Peripheral neuropathy)</t>
        </is>
      </c>
      <c r="C25" s="100" t="n"/>
      <c r="D25" s="88" t="inlineStr">
        <is>
          <t>Thiamine (Vitamin B1)</t>
        </is>
      </c>
      <c r="E25" s="88" t="inlineStr">
        <is>
          <t>Pyridoxine (Vitamin B6)</t>
        </is>
      </c>
      <c r="F25" s="88" t="inlineStr">
        <is>
          <t>Riboflavin (Vitamin B2)</t>
        </is>
      </c>
      <c r="G25" s="88" t="inlineStr">
        <is>
          <t>Cyanocobalamin (Vitamin B12)</t>
        </is>
      </c>
      <c r="H25" s="88" t="inlineStr">
        <is>
          <t>Nicotinamide (Vitamin B3)</t>
        </is>
      </c>
      <c r="I25" s="119" t="n">
        <v>2</v>
      </c>
      <c r="J25" s="88" t="inlineStr">
        <is>
          <t>✅ คำตอบที่ถูกต้อง: ข้อ ข. Pyridoxine (Vitamin B6)
💡 Background:
Isoniazid (INH) เป็นยาต้านวัณโรคขนานหลักที่มีโครงสร้างคล้ายคลึงกับ Pyridoxine สามารถยับยั้งเอนไซม์ Pyridoxine phosphokinase และเพิ่มการขับ Pyridoxine ออกทางปัสสาวะ
🎯 ทำไมข้อนี้ถึงถูก:
การขาด Pyridoxine (Vitamin B6) จากการใช้ INH ส่งผลให้การสังเคราะห์สารสื่อประสาท GABA ลดลง ทำให้เกิดอาการทางระบบประสาทส่วนปลาย เช่น อาการชา แสบร้อน ปลายมือปลายเท้า (Peripheral neuropathy) จึงจำเป็นต้องให้ Pyridoxine เสริมในขนาด 50-100 mg/day เพื่อป้องกันและรักษาอาการดังกล่าว โดยเฉพาะในกลุ่มเสี่ยงสูง (ผู้ป่วยเบาหวาน ผู้ติดเชื้อ HIV หญิงตั้งครรภ์ ผู้สูงอายุ ผู้ขาดสารอาหาร และผู้ติดสุราเรื้อรัง)
🔍 ข้ออื่นผิดเพราะอะไร:
• ข้อ ก. (Thiamine / Vitamin B1): ใช้ป้องกันและรักษาโรคเหน็บชา (Beriberi) และ Wernicke-Korsakoff syndrome ไม่ได้เป็นตัวแก้พิษเฉพาะเจาะจงของ INH
• ข้อ ค. (Riboflavin / Vitamin B2): ใช้ป้องกันและรักษาภาวะมุมปากเปื่อย (Cheilosis / Angular stomatitis)
• ข้อ ง. (Cyanocobalamin / Vitamin B12): ใช้รักษา Megaloblastic anemia และ Subacute combined degeneration of spinal cord จากการขาด B12 หรือการใช้ Metformin เป็นเวลานาน
• ข้อ จ. (Nicotinamide / Vitamin B3): ใช้ป้องกันและรักษาโรค Pellagra (อาการ 3Ds: Diarrhea, Dermatitis, Dementia)
📖 Guideline อ้างอิง:
National Tuberculosis Treatment Guidelines 2021 (สำนักวัณโรค กรมควบคุมโรค กระทรวงสาธารณสุข ประเทศไทย) &amp; WHO Guidelines for Clinical Management of Tuberculosis 2022
📌 จุดจำก่อนสอบ:
• INH แย่งจับกับ Pyridoxine -&gt; เกิด Peripheral neuropathy ป้องกันด้วย Vitamin B6 (Pyridoxine)
• หากเกิดพิษเฉียบพลันจาก INH Overdose (Seizure, Coma) ยาแก้พิษเฉพาะ (Antidote) คือ Intravenous Pyridoxine กรัมต่อกรัมเท่ากับขนาดยา INH ที่ได้รับ</t>
        </is>
      </c>
      <c r="K25" s="100" t="n"/>
      <c r="L25" s="88" t="inlineStr">
        <is>
          <t>Clinical Nutrition</t>
        </is>
      </c>
      <c r="M25" s="100" t="inlineStr">
        <is>
          <t>Clinic</t>
        </is>
      </c>
      <c r="N25" s="88" t="inlineStr">
        <is>
          <t>ข้อ 15 (PLE_CC1_Key_Rx20_UBU.md)</t>
        </is>
      </c>
      <c r="O25" s="100" t="n"/>
      <c r="P25" s="100" t="n"/>
      <c r="Q25" s="100" t="n"/>
    </row>
  </sheetData>
  <mergeCells count="1">
    <mergeCell ref="A1:F1"/>
  </mergeCells>
  <pageMargins left="0.75" right="0.75" top="1" bottom="1" header="0.5" footer="0.5"/>
</worksheet>
</file>

<file path=xl/worksheets/sheet41.xml><?xml version="1.0" encoding="utf-8"?>
<worksheet xmlns="http://schemas.openxmlformats.org/spreadsheetml/2006/main">
  <sheetPr>
    <tabColor rgb="FF33994C"/>
    <outlinePr summaryBelow="0" summaryRight="0"/>
    <pageSetUpPr/>
  </sheetPr>
  <dimension ref="A1:Q8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32" t="inlineStr">
        <is>
          <t>ข้อที่</t>
        </is>
      </c>
      <c r="B2" s="159" t="inlineStr">
        <is>
          <t>คำถาม</t>
        </is>
      </c>
      <c r="C2" s="132" t="inlineStr">
        <is>
          <t>รูปถาม</t>
        </is>
      </c>
      <c r="D2" s="159" t="inlineStr">
        <is>
          <t>ตัวเลือก 1</t>
        </is>
      </c>
      <c r="E2" s="159" t="inlineStr">
        <is>
          <t>ตัวเลือก 2</t>
        </is>
      </c>
      <c r="F2" s="159" t="inlineStr">
        <is>
          <t>ตัวเลือก 3</t>
        </is>
      </c>
      <c r="G2" s="159" t="inlineStr">
        <is>
          <t>ตัวเลือก 4</t>
        </is>
      </c>
      <c r="H2" s="159" t="inlineStr">
        <is>
          <t>ตัวเลือก 5</t>
        </is>
      </c>
      <c r="I2" s="132" t="inlineStr">
        <is>
          <t>เฉลย (ตัวเลข 1-5)</t>
        </is>
      </c>
      <c r="J2" s="159" t="inlineStr">
        <is>
          <t>คำอธิบายเฉลย</t>
        </is>
      </c>
      <c r="K2" s="132" t="inlineStr">
        <is>
          <t>รูปเฉลย</t>
        </is>
      </c>
      <c r="L2" s="159" t="inlineStr">
        <is>
          <t>Filter หมวด/Subtopic</t>
        </is>
      </c>
      <c r="M2" s="132" t="inlineStr">
        <is>
          <t>Product / Clinic</t>
        </is>
      </c>
      <c r="N2" s="159" t="inlineStr">
        <is>
          <t>หมายเหตุ</t>
        </is>
      </c>
      <c r="O2" s="132" t="inlineStr">
        <is>
          <t>ประเภทข้อสอบ</t>
        </is>
      </c>
      <c r="P2" s="132" t="inlineStr">
        <is>
          <t>ปี / เลขชุด</t>
        </is>
      </c>
      <c r="Q2" s="142" t="inlineStr">
        <is>
          <t>Case ID (รหัสเคส)</t>
        </is>
      </c>
    </row>
    <row r="3" ht="13.2" customHeight="1" s="49">
      <c r="A3" s="119" t="inlineStr">
        <is>
          <t>2</t>
        </is>
      </c>
      <c r="B3" s="88" t="inlineStr">
        <is>
          <t>ผู้ป่วยชายไทย 58 ปี มีประวัติโรคข้อเข่าเสื่อม (Osteoarthritis) ต้องการใช้สมุนไพรเพื่อบรรเทาอาการปวดเข่า ยาสมุนไพรในบัญชียาหลักแห่งชาติตัวใดมีหลักฐานทางคลินิกยืนยันว่ามีประสิทธิผลในการลดอาการปวดเทียบเท่ากับยาต้านการอักเสบกลุ่ม NSAIDs</t>
        </is>
      </c>
      <c r="C3" s="100" t="n"/>
      <c r="D3" s="88" t="inlineStr">
        <is>
          <t>ยาผสมเถาวัลย์เปรียง</t>
        </is>
      </c>
      <c r="E3" s="88" t="inlineStr">
        <is>
          <t>ยาขมิ้นชัน</t>
        </is>
      </c>
      <c r="F3" s="88" t="inlineStr">
        <is>
          <t>ยาพริกเจล</t>
        </is>
      </c>
      <c r="G3" s="88" t="inlineStr">
        <is>
          <t>ยาไพลจีซาล</t>
        </is>
      </c>
      <c r="H3" s="88" t="inlineStr">
        <is>
          <t>ยาฟ้าทะลายโจร</t>
        </is>
      </c>
      <c r="I3" s="119" t="n">
        <v>1</v>
      </c>
      <c r="J3" s="88" t="inlineStr">
        <is>
          <t>✅ คำตอบที่ถูกต้อง: ข้อ ก. ยาผสมเถาวัลย์เปรียง
💡 Background:
เถาวัลย์เปรียง (Derris scandens) เป็นสมุนไพรในบัญชียาหลักแห่งชาติด้านสมุนไพรที่ได้รับการศึกษาวิจัยทางคลินิกอย่างกว้างขวางในการรักษาอาการปวดเมื่อยกล้ามเนื้อและอาการปวดข้อเข่าเสื่อม
🎯 ทำไมข้อนี้ถึงถูก:
สารสกัดเถาวัลย์เปรียงมีสารออกฤทธิ์กลุ่ม Isoflavonoids และสารสกัดมาตรฐานมีฤทธิ์ยับยั้งเอนไซม์ Cyclooxygenase (COX-2) และลดการหลั่งสารก่อการอักเสบ IL-1-beta และ TNF-alpha การศึกษาทางคลินิกพบว่ามีประสิทธิผลในการลดอาการปวดข้อเข่าเสื่อมเทียบเท่ากับยา Diclofenac และ Naproxen โดยมีผลข้างเคียงต่อระบบทางเดินอาหารน้อยกว่า
🔍 ข้ออื่นผิดเพราะอะไร:
• ข้อ ข. (ยาขมิ้นชัน): เด่นในการบรรเทาอาการท้องอืด ท้องเฟ้อ แน่น จุกเสียด และรักษาแผลในกระเพาะอาหาร แม้มีฤทธิ์ต้านการอักเสบแต่อาการปวดข้อเข่ายังไม่เด่นเท่าเถาวัลย์เปรียง
• ข้อ ค. (ยาพริกเจล): เป็นยาทาภายนอกบรรเทาอาการปวดข้อและปวดปลายประสาท (Capsaicin depletion of substance P) ไม่ใช่ยารับประทาน
• ข้อ ง. (ยาไพลจีซาล): เป็นยาใช้ภายนอกบรรเทาอาการเคล็ด ขัด ยอก ฟกช้ำ ไม่ใช่ยารับประทาน
• ข้อ จ. (ยาฟ้าทะลายโจร): ใช้บรรเทาอาการไข้หวัด เจ็บคอ และท้องเสียชนิดไม่ติดเชื้อ
📖 Guideline อ้างอิง:
บัญชียาหลักแห่งชาติด้านสมุนไพร พ.ศ. 2566 (กลุ่มอาการทางระบบกล้ามเนื้อและกระดูก) &amp; Thai Herbal Pharmacopoeia (THP)
📌 จุดจำก่อนสอบ:
• เถาวัลย์เปรียง: ลดปวดข้อเข่าเสื่อมเทียบเท่า Naproxen/Diclofenac
• ข้อควรระวัง: หญิงตั้งครรภ์ห้ามใช้ และระวังการใช้ร่วมกับ NSAIDs หรือ Antithrombotics</t>
        </is>
      </c>
      <c r="K3" s="100" t="n"/>
      <c r="L3" s="88" t="inlineStr">
        <is>
          <t>Herbal Extraction methods</t>
        </is>
      </c>
      <c r="M3" s="100" t="inlineStr">
        <is>
          <t>Herbal Medicine &amp; Extract</t>
        </is>
      </c>
      <c r="N3" s="88" t="inlineStr">
        <is>
          <t>Mock PLE-CC 1 ข้อ 12</t>
        </is>
      </c>
      <c r="O3" s="100" t="n"/>
      <c r="P3" s="100" t="n"/>
      <c r="Q3" s="100" t="n"/>
    </row>
    <row r="4" ht="13.2" customHeight="1" s="49">
      <c r="A4" s="119" t="inlineStr">
        <is>
          <t>3</t>
        </is>
      </c>
      <c r="B4" s="88" t="inlineStr">
        <is>
          <t>ผู้ป่วยชายไทย 58 ปี มีประวัติโรคข้อเข่าเสื่อม รับประทานยาผสมเถาวัลย์เปรียง หากผู้ป่วยมีโรคประจำตัวใดต่อไปนี้ ควรระมัดระวังการใช้ยาผสมเถาวัลย์เปรียงเป็นพิเศษ</t>
        </is>
      </c>
      <c r="C4" s="100" t="n"/>
      <c r="D4" s="88" t="inlineStr">
        <is>
          <t>โรคแผลในกระเพาะอาหาร (Peptic Ulcer Disease)</t>
        </is>
      </c>
      <c r="E4" s="88" t="inlineStr">
        <is>
          <t>โรคเบาหวาน</t>
        </is>
      </c>
      <c r="F4" s="88" t="inlineStr">
        <is>
          <t>โรคหอบหืด</t>
        </is>
      </c>
      <c r="G4" s="88" t="inlineStr">
        <is>
          <t>โรคต้อหิน</t>
        </is>
      </c>
      <c r="H4" s="88" t="inlineStr">
        <is>
          <t>โรคต่อมลูกหมากโต</t>
        </is>
      </c>
      <c r="I4" s="119" t="n">
        <v>1</v>
      </c>
      <c r="J4" s="88" t="inlineStr">
        <is>
          <t>✅ คำตอบที่ถูกต้อง: ข้อ ก. โรคแผลในกระเพาะอาหาร (Peptic Ulcer Disease)
💡 Background:
ยาผสมเถาวัลย์เปรียงมีฤทธิ์ทางเภสัชวิทยาในการยับยั้งกระบวนการอักเสบผ่านวิถี Cyclooxygenase (COX) ซึ่งมีความคล้ายคลึงกับยาต้านการอักเสบที่ไม่ใช่สเตียรอยด์ (NSAIDs)
🎯 ทำไมข้อนี้ถึงถูก:
การยับยั้งเอนไซม์ COX อาจทำให้การสร้าง Prostaglandin E2 (PGE2) และ Prostacyclin (PGI2) ที่มีบทบาทปกป้องเยื่อบุกระเพาะอาหารลดลง ส่งผลให้เกิดการระคายเคืองกระเพาะอาหาร แน่นท้อง คลื่นไส้ หรือกระตุ้นให้แผลในกระเพาะอาหารกำเริบและเลือดออกได้ จึงต้องระวังเป็นพิเศษในผู้ป่วย Peptic Ulcer Disease
🔍 ข้ออื่นผิดเพราะอะไร:
• ข้อ ข. (โรคเบาหวาน): เถาวัลย์เปรียงไม่ได้เพิ่มระดับน้ำตาลในเลือดอย่างมีนัยสำคัญ
• ข้อ ค. (โรคหอบหืด): แม้ NSAIDs บางตัวอาจกระตุ้น Samter triad แต่เถาวัลย์เปรียงไม่มีข้อห้ามเด็ดขาดในหอบหืดทั่วไป
• ข้อ ง. (โรคต้อหิน): ยาไม่มีฤทธิ์ Anticholinergic จึงไม่เพิ่มความดันในลูกตา
• ข้อ จ. (โรคต่อมลูกหมากโต): ยาไม่มีผลต่อการคลายหรือบีบตัวของคอกระเพาะปัสสาวะ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ระวังในผู้ป่วยโรคแผลในทางเดินอาหาร (PUD) และหลีกเลี่ยงการใช้ร่วมกับยาต้านการแข็งตัวของเลือด</t>
        </is>
      </c>
      <c r="K4" s="100" t="n"/>
      <c r="L4" s="88" t="inlineStr">
        <is>
          <t>Herbal Extraction methods</t>
        </is>
      </c>
      <c r="M4" s="100" t="inlineStr">
        <is>
          <t>Herbal Medicine &amp; Extract</t>
        </is>
      </c>
      <c r="N4" s="88" t="inlineStr">
        <is>
          <t>Mock PLE-CC 1 ข้อ 24</t>
        </is>
      </c>
      <c r="O4" s="100" t="n"/>
      <c r="P4" s="100" t="n"/>
      <c r="Q4" s="100" t="n"/>
    </row>
    <row r="5" ht="13.2" customHeight="1" s="49">
      <c r="A5" s="119" t="inlineStr">
        <is>
          <t>4</t>
        </is>
      </c>
      <c r="B5" s="88" t="inlineStr">
        <is>
          <t>สมุนไพรในข้อใดที่มีรายงานอาการไม่พึงประสงค์จากการใช้ยาติดต่อกันเป็นเวลานานจนทำให้เกิดภาวะตับอักเสบเฉียบพลัน (Hepatotoxicity) จนถูกถอนออกจากบัญชียาแผนไทย/สมุนไพรเดี่ยว</t>
        </is>
      </c>
      <c r="C5" s="100" t="n"/>
      <c r="D5" s="88" t="inlineStr">
        <is>
          <t>ขี้เหล็ก</t>
        </is>
      </c>
      <c r="E5" s="88" t="inlineStr">
        <is>
          <t>ขมิ้นชัน</t>
        </is>
      </c>
      <c r="F5" s="88" t="inlineStr">
        <is>
          <t>ขิง</t>
        </is>
      </c>
      <c r="G5" s="88" t="inlineStr">
        <is>
          <t>กระเจี๊ยบแดง</t>
        </is>
      </c>
      <c r="H5" s="88" t="inlineStr">
        <is>
          <t>หญ้าหนวดแมว</t>
        </is>
      </c>
      <c r="I5" s="119" t="n">
        <v>1</v>
      </c>
      <c r="J5" s="88" t="inlineStr">
        <is>
          <t>✅ คำตอบที่ถูกต้อง: ข้อ ก. ขี้เหล็ก
💡 Background:
ขี้เหล็ก (Cassia siamea) เดิมเคยมีการนำสารสกัดใบขี้เหล็กมาใช้เป็นยานอนหลับและคลายกังวลอย่างแพร่หลายในประเทศไทย
🎯 ทำไมข้อนี้ถึงถูก:
ใบขี้เหล็กมีสารสำคัญกลุ่ม Anhydrobarakol และ Barakol ซึ่งพบว่ามีความสัมพันธ์โดยตรงกับการเกิดพิษต่อเซลล์ตับ (Hepatotoxicity) และทำให้เกิดภาวะตับอักเสบเฉียบพลัน (Acute hepatitis) จนถึงขั้นตับวายในผู้ใช้ยาหลายราย จึงมีประกาศยกเลิกการใช้สารสกัดขี้เหล็กเป็นยาเดี่ยวและห้ามใช้ในผู้ป่วยโรคตับ
🔍 ข้ออื่นผิดเพราะอะไร:
• ข้อ ข. (ขมิ้นชัน): มีความปลอดภัยสูง ช่วยขับน้ำดีและปกป้องตับ มีข้อห้ามเฉพาะในผู้ป่วยท่อน้ำดีอุดตัน
• ข้อ ค. (ขิง): ปลอดภัย ใช้บรรเทาอาการคลื่นไส้อาเจียนและท้องอืด
• ข้อ ง. (กระเจี๊ยบแดง): มีฤทธิ์ขับปัสสาวะ ลดความดัน ไม่ได้ก่อพิษต่อตับ
• ข้อ จ. (หญ้าหนวดแมว): มีโพแทสเซียมสูง ระวังในโรคไตและโรคหัวใจ ไม่ใช่โรคตับ
📖 Guideline อ้างอิง:
ประกาศกระทรวงสาธารณสุข เรื่อง ระงับการผลิตและจำหน่ายผลิตภัณฑ์ยาจากขี้เหล็ก พ.ศ. 2542 &amp; Thai Herbal Pharmacopoeia
📌 จุดจำก่อนสอบ:
• ขี้เหล็ก (Cassia siamea) มีสาร Barakol ทำให้เกิด Hepatotoxicity ห้ามใช้ในโรคตับ</t>
        </is>
      </c>
      <c r="K5" s="100" t="n"/>
      <c r="L5" s="88" t="inlineStr">
        <is>
          <t>Herbal Extraction methods</t>
        </is>
      </c>
      <c r="M5" s="100" t="inlineStr">
        <is>
          <t>Herbal Medicine &amp; Extract</t>
        </is>
      </c>
      <c r="N5" s="88" t="inlineStr">
        <is>
          <t>Mock PLE-CC 1 ข้อ 25</t>
        </is>
      </c>
      <c r="O5" s="100" t="n"/>
      <c r="P5" s="100" t="n"/>
      <c r="Q5" s="100" t="n"/>
    </row>
    <row r="6" ht="13.2" customHeight="1" s="49">
      <c r="A6" s="119" t="inlineStr">
        <is>
          <t>5</t>
        </is>
      </c>
      <c r="B6" s="88" t="inlineStr">
        <is>
          <t>สมุนไพรใดที่ช่วยขับปัสสาวะและขับกรดยูริก แต่มีข้อควรระวังสำคัญคือมีปริมาณโพแทสเซียมสูงมาก จึงห้ามใช้ในผู้ป่วยโรคหัวใจและโรคไตล้มเหลว</t>
        </is>
      </c>
      <c r="C6" s="100" t="n"/>
      <c r="D6" s="88" t="inlineStr">
        <is>
          <t>ยาหญ้าหนวดแมว</t>
        </is>
      </c>
      <c r="E6" s="88" t="inlineStr">
        <is>
          <t>ยากระเจี๊ยบแดง</t>
        </is>
      </c>
      <c r="F6" s="88" t="inlineStr">
        <is>
          <t>ยารางจืด</t>
        </is>
      </c>
      <c r="G6" s="88" t="inlineStr">
        <is>
          <t>ยาหญ้าปักกิ่ง</t>
        </is>
      </c>
      <c r="H6" s="88" t="inlineStr">
        <is>
          <t>ยาหญ้าดอกขาว</t>
        </is>
      </c>
      <c r="I6" s="119" t="n">
        <v>1</v>
      </c>
      <c r="J6" s="88" t="inlineStr">
        <is>
          <t>✅ คำตอบที่ถูกต้อง: ข้อ ก. ยาหญ้าหนวดแมว
💡 Background:
หญ้าหนวดแมว (Orthosiphon aristatus / Payap-mek) เป็นสมุนไพรในบัญชียาหลักแห่งชาติกลุ่มยาขับปัสสาวะ แก้นิ่วในระบบทางเดินปัสสาวะ และแก้ขัดเบา
🎯 ทำไมข้อนี้ถึงถูก:
หญ้าหนวดแมวมีเกลือโพแทสเซียมสูงมาก (High Potassium content) ตามธรรมชาติ ซึ่งช่วยในการขับกรดยูริกและขับปัสสาวะ แต่หากนำไปใช้ในผู้ป่วยที่มีการทำงานของไตบกพร่อง (Renal impairment) หรือโรคหัวใจล้มเหลว จะทำให้เกิดภาวะโพแทสเซียมในเลือดสูงรุนแรง (Severe Hyperkalemia) ซึ่งอาจเหนี่ยวนำให้เกิดภาวะหัวใจเต้นผิดจังหวะจนเสียชีวิตได้
🔍 ข้ออื่นผิดเพราะอะไร:
• ข้อ ข. (ยากระเจี๊ยบแดง): มีฤทธิ์ขับปัสสาวะและแก้นิ่ว แต่ปริมาณโพแทสเซียมไม่สูงเท่าหญ้าหนวดแมว
• ข้อ ค. (ยารางจืด): ใช้ล้างพิษ ถอนพิษไข้ ยาฆ่าแมลง และสารเคมี
• ข้อ ง. (ยาหญ้าปักกิ่ง): ใช้เสริมภูมิคุ้มกันและบรรเทาอาการในผู้ป่วยมะเร็ง
• ข้อ จ. (ยาหญ้าดอกขาว): มีสารไนเตรตทำให้ชาที่ลิ้น ใช้สำหรับช่วยลดความอยากสูบบุหรี่
📖 Guideline อ้างอิง:
บัญชียาหลักแห่งชาติด้านสมุนไพร พ.ศ. 2566 &amp; Thai Herbal Pharmacopoeia (THP)
📌 จุดจำก่อนสอบ:
• หญ้าหนวดแมว (Orthosiphon aristatus): ขับปัสสาวะ สลายนิ่วยูริก มี K สูง ห้ามใช้ในโรคไตและโรคหัวใจ</t>
        </is>
      </c>
      <c r="K6" s="100" t="n"/>
      <c r="L6" s="88" t="inlineStr">
        <is>
          <t>Herbal Extraction methods</t>
        </is>
      </c>
      <c r="M6" s="100" t="inlineStr">
        <is>
          <t>Herbal Medicine &amp; Extract</t>
        </is>
      </c>
      <c r="N6" s="88" t="inlineStr">
        <is>
          <t>Mock PLE-CC 1 ข้อ 40</t>
        </is>
      </c>
      <c r="O6" s="100" t="n"/>
      <c r="P6" s="100" t="n"/>
      <c r="Q6" s="100" t="n"/>
    </row>
    <row r="7" ht="13.2" customHeight="1" s="49">
      <c r="A7" s="119" t="inlineStr">
        <is>
          <t>6</t>
        </is>
      </c>
      <c r="B7" s="88" t="inlineStr">
        <is>
          <t>ผู้ป่วยเป็นโรคงูสวัด (Herpes Zoster) มีตุ่มน้ำใสขึ้นตามแนวเส้นประสาท สมุนไพรในบัญชียาหลักแห่งชาติตัวใดใช้ทาภายนอกเพื่อบรรเทาอาการของโรคเริมและงูสวัด</t>
        </is>
      </c>
      <c r="C7" s="100" t="n"/>
      <c r="D7" s="88" t="inlineStr">
        <is>
          <t>ยาพญายอ</t>
        </is>
      </c>
      <c r="E7" s="88" t="inlineStr">
        <is>
          <t>ยาเปลือกมังคุด</t>
        </is>
      </c>
      <c r="F7" s="88" t="inlineStr">
        <is>
          <t>ยาบัวบก</t>
        </is>
      </c>
      <c r="G7" s="88" t="inlineStr">
        <is>
          <t>ยาทิงเจอร์พลู</t>
        </is>
      </c>
      <c r="H7" s="88" t="inlineStr">
        <is>
          <t>ยาทิงเจอร์ทองพันชั่ง</t>
        </is>
      </c>
      <c r="I7" s="119" t="n">
        <v>1</v>
      </c>
      <c r="J7" s="88" t="inlineStr">
        <is>
          <t>✅ คำตอบที่ถูกต้อง: ข้อ ก. ยาพญายอ
💡 Background:
พญายอ หรือ เสลดพังพอนตัวเมีย (Clinacanthus nutans) เป็นสมุนไพรในบัญชียาหลักแห่งชาติกลุ่มยาใช้ภายนอกสำหรับโรคผิวหนัง
🎯 ทำไมข้อนี้ถึงถูก:
สารสกัดจากใบพญายอมีสารสำคัญกลุ่ม Flavonoids, Monogalactosyl diacylglycerol, และสารกลุ่ม Glycolipids ซึ่งมีฤทธิ์ต้านเชื้อไวรัส Herpes Simplex Virus (HSV-1, HSV-2) และ Varicella Zoster Virus (VZV) โดยตรง รวมถึงมีฤทธิ์ต้านการอักเสบ ช่วยลดอาการปวดแสบร้อนและเร่งให้ตุ่มน้ำใสแห้งตกสะเก็ดเร็วขึ้น
🔍 ข้ออื่นผิดเพราะอะไร:
• ข้อ ข. (ยาเปลือกมังคุด): มี Tannin และ Xanthones (Mangostin) ใช้สมานแผล รักษาแผลเรื้อรังและต้านแบคทีเรีย
• ข้อ ค. (ยาบัวบก): มี Madecassoside และ Asiaticoside ช่วยกระตุ้นการสร้างคอลลาเจน สมานแผลไฟไหม้และแผลผ่าตัด
• ข้อ ง. (ยาทิงเจอร์พลู): ใช้บรรเทาอาการคันจากลมพิษ ผื่นแพ้
• ข้อ จ. (ยาทิงเจอร์ทองพันชั่ง): มี Rhinacanthin ออกฤทธิ์ต้านเชื้อรา รักษาโรคกลาก เกลื้อน
📖 Guideline อ้างอิง:
บัญชียาหลักแห่งชาติด้านสมุนไพร พ.ศ. 2566 &amp; Thai Herbal Pharmacopoeia (THP)
📌 จุดจำก่อนสอบ:
• พญายอ (เสลดพังพอนตัวเมีย): ต้านไวรัส HSV (เริม) และ VZV (งูสวัด)
• ส่วนที่ใช้ทำยา: ใบสด หรือสารสกัดจากใบ</t>
        </is>
      </c>
      <c r="K7" s="100" t="n"/>
      <c r="L7" s="88" t="inlineStr">
        <is>
          <t>Herbal Extraction methods</t>
        </is>
      </c>
      <c r="M7" s="100" t="inlineStr">
        <is>
          <t>Herbal Medicine &amp; Extract</t>
        </is>
      </c>
      <c r="N7" s="88" t="inlineStr">
        <is>
          <t>Mock PLE-CC 1 ข้อ 130</t>
        </is>
      </c>
      <c r="O7" s="100" t="n"/>
      <c r="P7" s="100" t="n"/>
      <c r="Q7" s="100" t="n"/>
    </row>
    <row r="8" ht="13.2" customHeight="1" s="49">
      <c r="A8" s="119" t="inlineStr">
        <is>
          <t>7</t>
        </is>
      </c>
      <c r="B8" s="88" t="inlineStr">
        <is>
          <t>จากข้อ 7 การเตรียมยาพญายอเพื่อใช้ในการรักษาโรคเริมและงูสวัด นิยมใช้ส่วนใดของพืชในการสกัดทำยา</t>
        </is>
      </c>
      <c r="C8" s="100" t="n"/>
      <c r="D8" s="88" t="inlineStr">
        <is>
          <t>ใบ</t>
        </is>
      </c>
      <c r="E8" s="88" t="inlineStr">
        <is>
          <t>เถา</t>
        </is>
      </c>
      <c r="F8" s="88" t="inlineStr">
        <is>
          <t>ราก</t>
        </is>
      </c>
      <c r="G8" s="88" t="inlineStr">
        <is>
          <t>เมล็ด</t>
        </is>
      </c>
      <c r="H8" s="88" t="inlineStr">
        <is>
          <t>เปลือกผล</t>
        </is>
      </c>
      <c r="I8" s="119" t="n">
        <v>1</v>
      </c>
      <c r="J8" s="88" t="inlineStr">
        <is>
          <t>✅ คำตอบที่ถูกต้อง: ข้อ ก. ใบ
💡 Background:
พญายอ หรือ เสลดพังพอนตัวเมีย (Clinacanthus nutans (Burm.f.) Lindau) วงศ์ Acanthaceae มีการสะสมสารออกฤทธิ์ทางชีวภาพต้านไวรัสในส่วนเหนือดินโดยเฉพาะที่ใบ
🎯 ทำไมข้อนี้ถึงถูก:
ส่วนของพืชที่กำหนดในเภสัชตำรับสมุนไพรไทย (Thai Herbal Pharmacopoeia) และบัญชียาหลักแห่งชาติสำหรับทำยาพญายอ (ครีม, โลชั่น, สารละลายกลีเซอรีน) คือ ส่วนใบ (Leaves) เนื่องจากอุดมไปด้วยสารต้านไวรัสกลุ่ม Glycolipids และ Flavonoids สูงที่สุด
🔍 ข้ออื่นผิดเพราะอะไร:
• ข้อ ข. (เถา): เช่น เถาวัลย์เปรียง บอระเพ็ด
• ข้อ ค. (ราก): เช่น รากทองพันชั่ง รากชะเอมเทศ
• ข้อ ง. (เมล็ด): เช่น เมล็ดน้อยหน่า เมล็ดฟักทอง
• ข้อ จ. (เปลือกผล): เช่น เปลือกผลมังคุด เปลือกผลทับทิม
📖 Guideline อ้างอิง:
Thai Herbal Pharmacopoeia (THP) Vol. I &amp; บัญชียาหลักแห่งชาติด้านสมุนไพร
📌 จุดจำก่อนสอบ:
• พญายอ: ใช้ส่วน 'ใบ' สกัดทำยาครีมพญายอรักษาเริมและงูสวัด</t>
        </is>
      </c>
      <c r="K8" s="100" t="n"/>
      <c r="L8" s="88" t="inlineStr">
        <is>
          <t>Herbal Extraction methods</t>
        </is>
      </c>
      <c r="M8" s="100" t="inlineStr">
        <is>
          <t>Herbal Medicine &amp; Extract</t>
        </is>
      </c>
      <c r="N8" s="88" t="inlineStr">
        <is>
          <t>Mock PLE-CC 1 ข้อ 131</t>
        </is>
      </c>
      <c r="O8" s="100" t="n"/>
      <c r="P8" s="100" t="n"/>
      <c r="Q8" s="100" t="n"/>
    </row>
    <row r="9" ht="13.2" customHeight="1" s="49">
      <c r="A9" s="119" t="inlineStr">
        <is>
          <t>8</t>
        </is>
      </c>
      <c r="B9" s="88" t="inlineStr">
        <is>
          <t>ผู้ป่วยมีอาการนอนไม่หลับ วิตกกังวล ตามบัญชียาหลักแห่งชาติด้านสมุนไพร มีตำรับยาแผนไทยใดที่สามารถสั่งใช้เพื่อช่วยให้นอนหลับและผ่อนคลายอารมณ์ได้</t>
        </is>
      </c>
      <c r="C9" s="100" t="n"/>
      <c r="D9" s="88" t="inlineStr">
        <is>
          <t>ยาหอมเทพจิตร</t>
        </is>
      </c>
      <c r="E9" s="88" t="inlineStr">
        <is>
          <t>ยาประสะมะแว้ง</t>
        </is>
      </c>
      <c r="F9" s="88" t="inlineStr">
        <is>
          <t>ยาประสะไพล</t>
        </is>
      </c>
      <c r="G9" s="88" t="inlineStr">
        <is>
          <t>ยาเถาวัลย์เปรียง</t>
        </is>
      </c>
      <c r="H9" s="88" t="inlineStr">
        <is>
          <t>ยาธาตุบรรจบ</t>
        </is>
      </c>
      <c r="I9" s="119" t="n">
        <v>1</v>
      </c>
      <c r="J9" s="88" t="inlineStr">
        <is>
          <t>✅ คำตอบที่ถูกต้อง: ข้อ ก. ยาหอมเทพจิตร
💡 Background:
ยาหอมเทพจิตรเป็นตำรับยาแผนไทยในบัญชียาหลักแห่งชาติด้านสมุนไพร มีส่วนประกอบของเกสรดอกไม้และสมุนไพรรสสุขุมหอมหลายชนิด
🎯 ทำไมข้อนี้ถึงถูก:
ยาหอมเทพจิตรมีสรรพคุณตามบัญชียาหลักแห่งชาติในการ 'แก้ลมกองละเอียด' ได้แก่ อาการหน้ามืด ตาลาย วิงเวียนศีรษะ ใจสั่น และช่วยให้นอนหลับ โดยน้ำมันหอมระเหยในตำรับออกฤทธิ์ผ่อนคลายระบบประสาทส่วนกลาง (Anxiolytic &amp; Sedative effect)
🔍 ข้ออื่นผิดเพราะอะไร:
• ข้อ ข. (ยาประสะมะแว้ง): ใช้บรรเทาอาการไอ ขับเสมหะ
• ข้อ ค. (ยาประสะไพล): ใช้ขับน้ำคาวปลา รักษาอาการประจำเดือนมาไม่สม่ำเสมอ หรือปวดประจำเดือน
• ข้อ ง. (ยาเถาวัลย์เปรียง): ใช้บรรเทาอาการปวดกล้ามเนื้อ ปวดข้อเข่า
• ข้อ จ. (ยาธาตุบรรจบ): ใช้บรรเทาอาการท้องเสียชนิดที่ไม่เกิดจากการติดเชื้อ และขับลมในลำไส้
📖 Guideline อ้างอิง:
ประกาศคณะกรรมการพัฒนาระบบยาแห่งชาติ เรื่อง บัญชียาหลักแห่งชาติด้านสมุนไพร พ.ศ. 2566 (กลุ่มตำรับยาแผนไทย)
📌 จุดจำก่อนสอบ:
• ยาหอมเทพจิตร: เกสรดอกไม้เด่น แก้วิงเวียน ใจสั่น นอนไม่หลับ
• ยาหอมนวโกฐ: แก้ลมวิงเวียน ลมคลื่นเหียน คลื่นไส้อาเจียน
• ยาหอมอินทรจักร: แก้ลมบาดทะจิต ลมจุกเสียด แน่นหน้าอก</t>
        </is>
      </c>
      <c r="K9" s="100" t="n"/>
      <c r="L9" s="88" t="inlineStr">
        <is>
          <t>Herbal Extraction methods</t>
        </is>
      </c>
      <c r="M9" s="100" t="inlineStr">
        <is>
          <t>Herbal Medicine &amp; Extract</t>
        </is>
      </c>
      <c r="N9" s="88" t="inlineStr">
        <is>
          <t>PLE_CC1_2567_Key ข้อ 21</t>
        </is>
      </c>
      <c r="O9" s="100" t="n"/>
      <c r="P9" s="100" t="n"/>
      <c r="Q9" s="100" t="n"/>
    </row>
    <row r="10" ht="13.2" customHeight="1" s="49">
      <c r="A10" s="119" t="inlineStr">
        <is>
          <t>9</t>
        </is>
      </c>
      <c r="B10" s="88" t="inlineStr">
        <is>
          <t>สมุนไพรในข้อใดต่อไปนี้มีสารสำคัญออกฤทธิ์ต้านเชื้อราเด่นชัด และมีรูปแบบยาเตรียมเป็น 'ทิงเจอร์' บรรจุในบัญชียาหลักแห่งชาติสำหรับรักษาโรคกลาก เกลื้อน และน้ำกัดเท้า</t>
        </is>
      </c>
      <c r="C10" s="100" t="n"/>
      <c r="D10" s="88" t="inlineStr">
        <is>
          <t>ทิงเจอร์ทองพันชั่ง</t>
        </is>
      </c>
      <c r="E10" s="88" t="inlineStr">
        <is>
          <t>โลชั่นเสลดพังพอน</t>
        </is>
      </c>
      <c r="F10" s="88" t="inlineStr">
        <is>
          <t>ทิงเจอร์ไพล</t>
        </is>
      </c>
      <c r="G10" s="88" t="inlineStr">
        <is>
          <t>ครีมใบบัวบก</t>
        </is>
      </c>
      <c r="H10" s="88" t="inlineStr">
        <is>
          <t>ครีมเม็ดน้อยหน่า</t>
        </is>
      </c>
      <c r="I10" s="119" t="n">
        <v>1</v>
      </c>
      <c r="J10" s="88" t="inlineStr">
        <is>
          <t>✅ คำตอบที่ถูกต้อง: ข้อ ก. ทิงเจอร์ทองพันชั่ง
💡 Background:
ทองพันชั่ง (Rhinacanthus nasutus) เป็นสมุนไพรไทยที่มีประวัติการใช้รักษาโรคผิวหนังเรื้อรังมาอย่างยาวนาน
🎯 ทำไมข้อนี้ถึงถูก:
ส่วนใบและรากของทองพันชั่งมีสารสำคัญกลุ่ม Naphthoquinone esters โดยเฉพาะ Rhinacanthin-C, D, N ซึ่งมีฤทธิ์ต้านเชื้อราก่อโรคผิวหนังกลุ่ม Dermatophytes (Trichophyton, Microsporum, Epidermophyton) และยีสต์ (Candida, Malassezia) ได้อย่างมีประสิทธิภาพ จึงถูกบรรจุเป็นยาทิงเจอร์ทองพันชั่งในบัญชียาหลักแห่งชาติ
🔍 ข้ออื่นผิดเพราะอะไร:
• ข้อ ข. (โลชั่นเสลดพังพอน): ใช้บรรเทาอาการแมลงสัตว์กัดต่อย ตุ่มคัน
• ข้อ ค. (ทิงเจอร์ไพล): ไพลเด่นในฤทธิ์ต้านการอักเสบและลดบวมฟกช้ำ ไม่ใช่ยาฆ่าเชื้อราหลัก
• ข้อ ง. (ครีมใบบัวบก): ใช้สมานแผลไฟไหม้ น้ำร้อนลวก และแผลหลังผ่าตัด
• ข้อ จ. (ครีมเม็ดน้อยหน่า): สารสกัดจากเมล็ดน้อยหน่ามีสารฆ่าเหาและหิด
📖 Guideline อ้างอิง:
บัญชียาหลักแห่งชาติด้านสมุนไพร พ.ศ. 2566 &amp; Thai Herbal Pharmacopoeia (THP)
📌 จุดจำก่อนสอบ:
• ทองพันชั่ง (Rhinacanthus nasutus): สารสำคัญ Rhinacanthins รักษากลาก เกลื้อน เชื้อราผิวหนัง
• แนะนำทาบริเวณที่เป็นวันละ 2 ครั้ง ต่อเนื่อง 2-4 สัปดาห์หลังรอยโรคหาย</t>
        </is>
      </c>
      <c r="K10" s="100" t="n"/>
      <c r="L10" s="88" t="inlineStr">
        <is>
          <t>Herbal Extraction methods</t>
        </is>
      </c>
      <c r="M10" s="100" t="inlineStr">
        <is>
          <t>Herbal Medicine &amp; Extract</t>
        </is>
      </c>
      <c r="N10" s="88" t="inlineStr">
        <is>
          <t>PLE_CC1_2567_Key ข้อ 42</t>
        </is>
      </c>
      <c r="O10" s="100" t="n"/>
      <c r="P10" s="100" t="n"/>
      <c r="Q10" s="100" t="n"/>
    </row>
    <row r="11" ht="13.2" customHeight="1" s="49">
      <c r="A11" s="119" t="inlineStr">
        <is>
          <t>10</t>
        </is>
      </c>
      <c r="B11" s="88" t="inlineStr">
        <is>
          <t>ผู้ป่วยได้รับการวินิจฉัย Graves' hyperthyroidism และเริ่มต้นยาต้านไทรอยด์สังเคราะห์ (Methimazole) เภสัชกรควรให้คำแนะนำเกี่ยวกับอาการไม่พึงประสงค์รุนแรงที่ต้องเฝ้าระวังสูงสุดตาม 2018 European Thyroid Association Guideline อย่างไร</t>
        </is>
      </c>
      <c r="C11" s="100" t="n"/>
      <c r="D11" s="88" t="inlineStr">
        <is>
          <t>ให้กินยาจนครบคอร์ส 6-8 เดือน ห้ามหยุดยาเอง ก่อนปรึกษาแพทย์์</t>
        </is>
      </c>
      <c r="E11" s="88" t="inlineStr">
        <is>
          <t>ยาอาจทำให้ง่วงซึม หลีกเลี่ยงการขับขี่ยานพาหนะหรือทำงานเครื่องจักร</t>
        </is>
      </c>
      <c r="F11" s="88" t="inlineStr">
        <is>
          <t>หลีกเลี่ยงการออกแดดหรือให้ทาครีมกันแดด เมื่อจำเป็น</t>
        </is>
      </c>
      <c r="G11" s="88" t="inlineStr">
        <is>
          <t>หากมีอาการ มีไข้ เจ็บคอ มีแผลในปาก หนาวสั่น ให้หยุดยาทันทีและรีบมาตรวจเลือดที่โรงพยาบาล</t>
        </is>
      </c>
      <c r="H11" s="88" t="inlineStr">
        <is>
          <t>หากมีผื่นขึ้นเพียงเล็กน้อย ให้หยุดยาทันที</t>
        </is>
      </c>
      <c r="I11" s="119" t="n">
        <v>4</v>
      </c>
      <c r="J11" s="88" t="inlineStr">
        <is>
          <t>✅ คำตอบที่ถูกต้อง: ข้อ ง. หากมีอาการ มีไข้ เจ็บคอ มีแผลในปาก หนาวสั่น ให้หยุดยาทันทีและรีบมาตรวจเลือดที่โรงพยาบาล
💡 Background:
ยาต้านไทรอยด์สังเคราะห์ (Antithyroid Drugs: ATDs) ได้แก่ Methimazole (MMI) และ Propylthiouracil (PTU) มีอาการไม่พึงประสงค์ที่พบไม่บ่อยแต่รุนแรงถึงแก่ชีวิตคือ ภาวะเม็ดเลือดขาวต่ำชนิดรุนแรง (Agranulocytosis: ANC &lt; 500 cells/mm3)
🎯 ทำไมข้อนี้ถึงถูก:
อาการแสดงเริ่มแรกของภาวะ Agranulocytosis คือ มีไข้สูงเฉียบพลัน เจ็บคอรุนแรง มีแผลเปื่อยในช่องปาก (Sore throat, Fever, Mouth ulcers) และหนาวสั่นจากการติดเชื้อ เภสัชกรต้องเน้นย้ำให้ผู้ป่วยหยุดยาต้านไทรอยด์ทันทีและรีบมาโรงพยาบาลเพื่อตรวจความสมบูรณ์ของเม็ดเลือด (CBC with differential) ทันที ห้ามรอพบแพทย์์ตามนัด
🔍 ข้ออื่นผิดเพราะอะไร:
• ข้อ ก. (กินยา 6-8 เดือน): การรักษา Graves' disease ด้วย ATDs ต้องรับประทานต่อเนื่อง 12-18 เดือน ไม่ใช่ 6-8 เดือน
• ข้อ ข. (ง่วงซึม): ATDs ไม่ได้มีผลกดประสาทส่วนกลางหรือง่วงซึม
• ข้อ ค. (ไวต่อแสงแดด): ไม่ใช่อาการข้างเคียงจำเพาะหลักของ ATDs
• ข้อ จ. (ผื่นเล็กน้อยให้หยุดยาทันที): ผื่นแพ้เล็กน้อย (Mild allergic rash) สามารถให้ยาแก้แพ้ Antihistamines ร่วมด้วยได้โดยไม่ต้องหยุด ATDs ทันที ยกเว้นเกิด Severe cutaneous adverse reactions (SCARs)
📖 Guideline อ้างอิง:
2018 European Thyroid Association Guideline for the Management of Graves’ Hyperthyroidism &amp; แนวทางเวชปฏิบัติการดูแลรักษาโรคไทรอยด์ สมาคมต่อมไร้ท่อแห่งประเทศไทย
📌 จุดจำก่อนสอบ:
• สัญญาณเตือน Agranulocytosis จาก ATDs (PTU, MMI): มีไข้ + เจ็บคอ (Fever &amp; Sore throat) -&gt; หยุดยาทันทีและตรวจ CBC ด่วน!
• PTU เสี่ยงต่อการเกิดตับวายเฉียบพลัน (Fulminant hepatic failure) มากกว่า MMI</t>
        </is>
      </c>
      <c r="K11" s="100" t="n"/>
      <c r="L11" s="88" t="inlineStr">
        <is>
          <t>Herbal Extraction methods</t>
        </is>
      </c>
      <c r="M11" s="100" t="inlineStr">
        <is>
          <t>Herbal Medicine &amp; Extract</t>
        </is>
      </c>
      <c r="N11" s="88" t="inlineStr">
        <is>
          <t>PLE_CC1_2567_Key ข้อ 43</t>
        </is>
      </c>
      <c r="O11" s="100" t="n"/>
      <c r="P11" s="100" t="n"/>
      <c r="Q11" s="100" t="n"/>
    </row>
    <row r="12" ht="13.2" customHeight="1" s="49">
      <c r="A12" s="119" t="inlineStr">
        <is>
          <t>11</t>
        </is>
      </c>
      <c r="B12" s="88" t="inlineStr">
        <is>
          <t>ชายไทยอายุ 25 ปี มีผื่นวงกลมขอบนูนแดง คัน และมีขุยสีขาวที่บริเวณหัวไหล่ ตรงกลางผื่นจางลง แพทย์์วินิจฉัยเป็นโรคกลาก (Tinea corporis) หากต้องการใช้สมุนไพรในบัญชียาหลักแห่งชาติเพื่อรักษา ควรเลือกใช้ยาใด</t>
        </is>
      </c>
      <c r="C12" s="100" t="n"/>
      <c r="D12" s="88" t="inlineStr">
        <is>
          <t>ยาทิงเจอร์ทองพันชั่ง</t>
        </is>
      </c>
      <c r="E12" s="88" t="inlineStr">
        <is>
          <t>เจลว่านหางจระเข้</t>
        </is>
      </c>
      <c r="F12" s="88" t="inlineStr">
        <is>
          <t>ครีมพญายอ</t>
        </is>
      </c>
      <c r="G12" s="88" t="inlineStr">
        <is>
          <t>ยาครีมไพล</t>
        </is>
      </c>
      <c r="H12" s="88" t="inlineStr">
        <is>
          <t>ยาผงขมิ้นชัน</t>
        </is>
      </c>
      <c r="I12" s="119" t="n">
        <v>1</v>
      </c>
      <c r="J12" s="88" t="inlineStr">
        <is>
          <t>✅ คำตอบที่ถูกต้อง: ข้อ ก. ยาทิงเจอร์ทองพันชั่ง
💡 Background:
โรคกลาก (Tinea corporis) เป็นการติดเชื้อรากลุ่มเดอร์มาโตไฟต์ (Dermatophytes) บริเวณผิวหนังชั้นหนังกำพร้า มีลักษณะรอยโรคจำเพาะคือ ผื่นวงกลมขอบนูนแดง มีขุย และคัน
🎯 ทำไมข้อนี้ถึงถูก:
ยาทิงเจอร์ทองพันชั่ง (Rhinacanthus nasutus tincture) เป็นยาในบัญชียาหลักแห่งชาติด้านสมุนไพรที่มีข้อบ่งใช้ตรงสำหรับการรักษาโรคผิวหนังจากเชื้อรา กลาก เกลื้อน สาร Rhinacanthin ยับยั้งการเจริญเติบโตของเชื้อรา Dermatophytes ได้อย่างมีประสิทธิภาพ
🔍 ข้ออื่นผิดเพราะอะไร:
• ข้อ ข. (เจลว่านหางจระเข้): ใช้รักษาแผลไฟไหม้ น้ำร้อนลวก เพิ่มความชุ่มชื้นผิวหนัง ไม่มีฤทธิ์ฆ่าเชื้อรา
• ข้อ ค. (ครีมพญายอ): ใช้รักษาการติดเชื้อไวรัสเริมและงูสวัด ไม่ได้ใช้รักษาเชื้อรากลากเกลื้อน
• ข้อ ง. (ยาครีมไพล): ใช้บรรเทาอาการปวด บวม ฟกช้ำ และเคล็ดขัดยอก
• ข้อ จ. (ยาผงขมิ้นชัน): ใช้รับประทานบรรเทาอาการท้องอืด ท้องเฟ้อ โรคกระเพาะอาหาร
📖 Guideline อ้างอิง:
บัญชียาหลักแห่งชาติด้านสมุนไพร พ.ศ. 2566 &amp; Thai Herbal Pharmacopoeia (THP)
📌 จุดจำก่อนสอบ:
• กลาก เกลื้อน = ทิงเจอร์ทองพันชั่ง, ทิงเจอร์พลู
• เริม งูสวัด = ครีมพญายอ (เสลดพังพอนตัวเมีย)
• แผลไฟไหม้ น้ำร้อนลวก = ว่านหางจระเข้, ใบบัวบก</t>
        </is>
      </c>
      <c r="K12" s="100" t="n"/>
      <c r="L12" s="88" t="inlineStr">
        <is>
          <t>Herbal Extraction methods</t>
        </is>
      </c>
      <c r="M12" s="100" t="inlineStr">
        <is>
          <t>Herbal Medicine &amp; Extract</t>
        </is>
      </c>
      <c r="N12" s="88" t="inlineStr">
        <is>
          <t>PLE_CC1_2567_Set1_Key ข้อ 42</t>
        </is>
      </c>
      <c r="O12" s="100" t="n"/>
      <c r="P12" s="100" t="n"/>
      <c r="Q12" s="100" t="n"/>
    </row>
    <row r="13" ht="13.2" customHeight="1" s="49">
      <c r="A13" s="119" t="inlineStr">
        <is>
          <t>12</t>
        </is>
      </c>
      <c r="B13" s="88" t="inlineStr">
        <is>
          <t>ร้านขายยาแผนปัจจุบัน (ขย.1) มีผลิตภัณฑ์สมุนไพรที่ฉลากระบุว่า 'จำหน่ายได้เฉพาะสถานที่ที่ได้รับใบอนุญาตขายผลิตภัณฑ์สมุนไพร' เภสัชกรผู้มีหน้าที่ปฏิบัติการสามารถขายผลิตภัณฑ์ดังกล่าวได้หรือไม่ เพราะเหตุใด</t>
        </is>
      </c>
      <c r="C13" s="100" t="n"/>
      <c r="D13" s="88" t="inlineStr">
        <is>
          <t>ไม่ได้ เพราะร้านขายยาแผนปัจจุบันต้องได้รับใบอนุญาตขายผลิตภัณฑ์สมุนไพรตาม พ.ร.บ. ผลิตภัณฑ์สมุนไพร พ.ศ. 2562 ก่อน</t>
        </is>
      </c>
      <c r="E13" s="88" t="inlineStr">
        <is>
          <t>ได้ทันที เพราะใบอนุญาต ขย.1 ครอบคลุมการขายผลิตภัณฑ์สมุนไพรทุกประเภทโดยอัตโนมัติ</t>
        </is>
      </c>
      <c r="F13" s="88" t="inlineStr">
        <is>
          <t>ได้เฉพาะเมื่อมีแพทย์์แผนไทยเป็นผู้สั่งจ่ายผลิตภัณฑ์ดังกล่าวในร้าน</t>
        </is>
      </c>
      <c r="G13" s="88" t="inlineStr">
        <is>
          <t>ได้เฉพาะผลิตภัณฑ์สมุนไพรที่นำเข้าจากต่างประเทศเท่านั้น</t>
        </is>
      </c>
      <c r="H13" s="88" t="inlineStr">
        <is>
          <t>ไม่ได้ เพราะร้านยาแผนปัจจุบันห้ามมีผลิตภัณฑ์สมุนไพรวางจำหน่ายในร้านเด็ดขาด</t>
        </is>
      </c>
      <c r="I13" s="119" t="n">
        <v>1</v>
      </c>
      <c r="J13" s="88" t="inlineStr">
        <is>
          <t>✅ คำตอบที่ถูกต้อง: ข้อ ก. ไม่ได้ เพราะร้านขายยาแผนปัจจุบันต้องได้รับใบอนุญาตขายผลิตภัณฑ์สมุนไพรตาม พ.ร.บ. ผลิตภัณฑ์สมุนไพร พ.ศ. 2562 ก่อน
💡 Background:
พระราชบัญญัติผลิตภัณฑ์สมุนไพร พ.ศ. 2562 ได้แยกการกำกับดูแลผลิตภัณฑ์สมุนไพรออกจากพระราชบัญญัติยา พ.ศ. 2510 เพื่อส่งเสริมและควบคุมผลิตภัณฑ์สมุนไพรอย่างเป็นเอกเทศ
🎯 ทำไมข้อนี้ถึงถูก:
ตาม พ.ร.บ. ผลิตภัณฑ์สมุนไพร พ.ศ. 2562 ผู้ใดประสงค์จะขายผลิตภัณฑ์สมุนไพร (ที่ไม่ใช่ผลิตภัณฑ์สมุนไพรที่ได้รับการยกเว้น เช่น ยาสามัญประจำบ้านแผนโบราณ) จะต้องได้รับใบอนุญาตขายผลิตภัณฑ์สมุนไพรจากผู้อนุญาต ดังนั้นร้านขายยาแผนปัจจุบันหากยังไม่ได้ยื่นขอและได้รับใบอนุญาตขายผลิตภัณฑ์สมุนไพร จะไม่สามารถจำหน่ายผลิตภัณฑ์สมุนไพรที่มีเงื่อนไขใบอนุญาตเฉพาะดังกล่าวได้
🔍 ข้ออื่นผิดเพราะอะไร:
• ข้อ ข. (ขายได้ทันทีครอบคลุมอัตโนมัติ): ผิด เพราะใบอนุญาต ขย.1 ออกตาม พ.ร.บ.ยา ไม่ได้ครอบคลุมการขายผลิตภัณฑ์สมุนไพรควบคุมตามกฎหมายใหม่โดยอัตโนมัติ
• ข้อ ค. (ต้องมีแพทย์์แผนไทยสั่ง): ไม่จำเป็นต้องมีแพทย์์แผนไทยสั่งจ่ายในร้าน ขย.1 แต่ขึ้นกับเงื่อนไขใบอนุญาตสถานที่ขาย
• ข้อ ง. (ได้เฉพาะนำเข้า): ผลิตภัณฑ์สมุนไพรในประเทศหรือนำเข้าต้องอยู่ใต้กฎเกณฑ์เดียวกัน
• ข้อ จ. (ห้ามวางจำหน่ายเด็ดขาด): ผิด ร้านยาสามารถขอรับใบอนุญาตขายผลิตภัณฑ์สมุนไพรเพื่อจำหน่ายได้อย่างถูกต้องตามกฎหมาย
📖 Guideline อ้างอิง:
พระราชบัญญัติผลิตภัณฑ์สมุนไพร พ.ศ. 2562 (มาตรา 17 และมาตรา 25) สำนักงานคณะกรรมการอาหารและยา (อย.)
📌 จุดจำก่อนสอบ:
• พ.ร.บ. ผลิตภัณฑ์สมุนไพร พ.ศ. 2562 ควบคุม การผลิต นำเข้า ขาย ผลิตภัณฑ์สมุนไพร
• การขายต้องได้รับใบอนุญาตขายผลิตภัณฑ์สมุนไพร เว้นแต่เป็นผลิตภัณฑ์ที่ได้รับยกเว้นตามกฎกระทรวง</t>
        </is>
      </c>
      <c r="K13" s="100" t="n"/>
      <c r="L13" s="88" t="inlineStr">
        <is>
          <t>Herbal Extraction methods</t>
        </is>
      </c>
      <c r="M13" s="100" t="inlineStr">
        <is>
          <t>Herbal Medicine &amp; Extract</t>
        </is>
      </c>
      <c r="N13" s="88" t="inlineStr">
        <is>
          <t>PLE-CC1 ปี 2566 Day 2 ข้อ 61</t>
        </is>
      </c>
      <c r="O13" s="100" t="n"/>
      <c r="P13" s="100" t="n"/>
      <c r="Q13" s="100" t="n"/>
    </row>
    <row r="14" ht="13.2" customHeight="1" s="49">
      <c r="A14" s="119" t="inlineStr">
        <is>
          <t>13</t>
        </is>
      </c>
      <c r="B14" s="88" t="inlineStr">
        <is>
          <t>ผู้ป่วยมาติดต่อขอซื้อยาสมุนไพรชนิดหนึ่งที่ร้านขายยาแผนปัจจุบัน แต่เภสัชกรตรวจสอบพบว่าผลิตภัณฑ์ดังกล่าวจัดเป็นยาแผนโบราณควบคุมพิเศษที่ร้านยังไม่ได้รับอนุญาตให้จำหน่าย การปฏิบัติหน้าที่ของเภสัชกรข้อใดถูกต้องที่สุด</t>
        </is>
      </c>
      <c r="C14" s="100" t="n"/>
      <c r="D14" s="88" t="inlineStr">
        <is>
          <t>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t>
        </is>
      </c>
      <c r="E14" s="88" t="inlineStr">
        <is>
          <t>จำหน่ายให้ผู้ป่วยไปก่อนแล้วค่อยดำเนินการขอใบอนุญาตย้อนหลัง</t>
        </is>
      </c>
      <c r="F14" s="88" t="inlineStr">
        <is>
          <t>แบ่งบรรจุยาใส่ซองยาของร้านโดยไม่ติดฉลากเดิมเพื่อจำหน่าย</t>
        </is>
      </c>
      <c r="G14" s="88" t="inlineStr">
        <is>
          <t>แนะนำให้ผู้ป่วยไปหาซื้อทางช่องทางออนไลน์ที่ไม่มีการควบคุม</t>
        </is>
      </c>
      <c r="H14" s="88" t="inlineStr">
        <is>
          <t>สั่งจ่ายยาปฏิชีวนะแผนปัจจุบันทดแทนให้ผู้ป่วยทันที</t>
        </is>
      </c>
      <c r="I14" s="119" t="n">
        <v>1</v>
      </c>
      <c r="J14" s="88" t="inlineStr">
        <is>
          <t>✅ คำตอบที่ถูกต้อง: ข้อ ก. 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
💡 Background:
จรรยาบรรณแห่งวิชาชีพเภสัชกรรมและการปฏิบัติตามกฎหมายควบคุมวิชาชีพ กำหนดให้เภสัชกรต้องส่งมอบยาและผลิตภัณฑ์สุขภาพที่ถูกต้องตามกฎหมาย ปลอดภัย และมีคุณภาพมาตรฐาน
🎯 ทำไมข้อนี้ถึงถูก:
การปฏิบัติตามหลักนิติธรรมและจริยธรรมวิชาชีพ เภสัชกรต้องปฏิบัติตามบทบัญญัติของ พ.ร.บ. ผลิตภัณฑ์สมุนไพร พ.ศ. 2562 โดยแจ้งผู้ป่วยตามตรงว่าไม่สามารถจำหน่ายได้เนื่องจากข้อจำกัดด้านใบอนุญาต พร้อมทั้งซักประวัติอาการและให้คำปรึกษาทางเลือกในการรักษาด้วยยาที่มีทะเบียนถูกต้องหรือส่งต่อสถานพยาบาล
🔍 ข้ออื่นผิดเพราะอะไร:
• ข้อ ข. (จำหน่ายไปก่อนแล้วขอทีหลัง): เป็นความผิดตามกฎหมายฐานจำหน่ายผลิตภัณฑ์สมุนไพรโดยไม่ได้รับอนุญาต
• ข้อ ค. (แบ่งบรรจุไม่ติดฉลาก): เป็นการกระทำความผิดซ้ำซ้อนด้านการแบ่งบรรจุยาและการแสดงฉลากยาที่ไม่ถูกต้อง
• ข้อ ง. (แนะนำซื้อออนไลน์เถื่อน): เป็นอันตรายต่อผู้ป่วย เสี่ยงต่อการได้รับยาปลอม ยาไม่ได้มาตรฐาน หรือยาปนเปื้อนสเตียรอยด์
• ข้อ จ. (จ่ายยาปฏิชีวนะทดแทนทันที): เป็นการใช้ยาต้านจุลชีพโดยไม่สมเหตุผล (Irrational drug use)
📖 Guideline อ้างอิง:
ข้อบังคับสภาเภสัชกรรม ว่าด้วยจรรยาบรรณแห่งวิชาชีพเภสัชกรรม พ.ศ. 2546 &amp; พระราชบัญญัติผลิตภัณฑ์สมุนไพร พ.ศ. 2562
📌 จุดจำก่อนสอบ:
• การปฏิบัติตามกฎหมายและจรรยาบรรณ: ยึดถือความปลอดภัยของผู้ป่วย ไม่จำหน่ายยาที่ไม่มีใบอนุญาตขายรองรับ</t>
        </is>
      </c>
      <c r="K14" s="100" t="n"/>
      <c r="L14" s="88" t="inlineStr">
        <is>
          <t>Herbal Extraction methods</t>
        </is>
      </c>
      <c r="M14" s="100" t="inlineStr">
        <is>
          <t>Herbal Medicine &amp; Extract</t>
        </is>
      </c>
      <c r="N14" s="88" t="inlineStr">
        <is>
          <t>PLE-CC1 ปี 2566 Day 2 ข้อ 1</t>
        </is>
      </c>
      <c r="O14" s="100" t="n"/>
      <c r="P14" s="100" t="n"/>
      <c r="Q14" s="100" t="n"/>
    </row>
    <row r="15" ht="13.2" customHeight="1" s="49">
      <c r="A15" s="119" t="inlineStr">
        <is>
          <t>20</t>
        </is>
      </c>
      <c r="B15" s="88" t="inlineStr">
        <is>
          <t>ผู้ป่วยข้อเข่าเสื่อมมีอาการปวดข้อเข่า บวม ตึง ตำรับยาสมุนไพรในข้อใดต่อไปนี้มีประโยชน์ต่อการบรรเทาอาการปวดข้อน้อยที่สุด</t>
        </is>
      </c>
      <c r="C15" s="100" t="n"/>
      <c r="D15" s="88" t="inlineStr">
        <is>
          <t>ยาผงกล้วยน้ำว้าดิบ</t>
        </is>
      </c>
      <c r="E15" s="88" t="inlineStr">
        <is>
          <t>ยาครีมพริก</t>
        </is>
      </c>
      <c r="F15" s="88" t="inlineStr">
        <is>
          <t>ยาเจลไพล</t>
        </is>
      </c>
      <c r="G15" s="88" t="inlineStr">
        <is>
          <t>ยาประสะไพล</t>
        </is>
      </c>
      <c r="H15" s="88" t="inlineStr">
        <is>
          <t>ยาผสมเถาวัลย์เปรียง</t>
        </is>
      </c>
      <c r="I15" s="119" t="n">
        <v>1</v>
      </c>
      <c r="J15" s="88" t="inlineStr">
        <is>
          <t>✅ คำตอบที่ถูกต้อง: ข้อ ก. ยาผงกล้วยน้ำว้าดิบ
💡 Background:
ยาผงกล้วยน้ำว้าดิบ (Musa sapientum) มีสารสำคัญคือ Tannins และ Serotonin ใช้สำหรับรักษาอาการทางระบบทางเดินอาหาร
🎯 ทำไมข้อนี้ถึงถูก:
ยาผงกล้วยน้ำว้าดิบมีข้อบ่งใช้ตามบัญชียาหลักแห่งชาติในการรักษาโรคแผลในกระเพาะอาหาร กรดไหลย้อน และบรรเทาอาการท้องเสียชนิดไม่ติดเชื้อ โดยออกฤทธิ์เคลือบกระเพาะอาหารและกระตุ้นการสร้างเยื่อเมือก (Mucus) ไม่ได้มีฤทธิ์ต้านการอักเสบหรือบรรเทาอาการปวดข้อเข่าเสื่อม จึงมีประโยชน์ต่อผู้ป่วยรายนี้น้อยที่สุด
🔍 ข้ออื่นผิดเพราะอะไร:
• ข้อ ข. (ยาครีมพริก): มี Capsaicin ช่วยลดสารสื่อความเจ็บปวด Substance P บรรเทาอาการปวดข้อเข่าได้ดี
• ข้อ ค. (ยาเจลไพล): มีสาร DMP (Compound D) ช่วยลดการอักเสบและปวดบวมข้อ
• ข้อ ง. (ยาประสะไพล): มีฤทธิ์กระจายเลือดลม ลดอาการเกร็งและปวดกล้ามเนื้อ
• ข้อ จ. (ยาผสมเถาวัลย์เปรียง): บรรเทาอาการปวดข้อเข่าเสื่อมได้เทียบเท่า NSAIDs
📖 Guideline อ้างอิง:
บัญชียาหลักแห่งชาติด้านสมุนไพร พ.ศ. 2566 &amp; Thai Herbal Pharmacopoeia (THP)
📌 จุดจำก่อนสอบ:
• ยาผงกล้วยดิบ: สมานแผลกระเพาะอาหาร กรดไหลย้อน ท้องเสีย ไม่ใช่ยาแก้ปวดข้อ</t>
        </is>
      </c>
      <c r="K15" s="100" t="n"/>
      <c r="L15" s="88" t="inlineStr">
        <is>
          <t>Herbal Extraction methods</t>
        </is>
      </c>
      <c r="M15" s="100" t="inlineStr">
        <is>
          <t>Herbal Medicine &amp; Extract</t>
        </is>
      </c>
      <c r="N15" s="88" t="inlineStr">
        <is>
          <t>PLE_CC1_2563_Q ข้อ 101</t>
        </is>
      </c>
      <c r="O15" s="100" t="n"/>
      <c r="P15" s="100" t="n"/>
      <c r="Q15" s="100" t="n"/>
    </row>
    <row r="16" ht="13.2" customHeight="1" s="49">
      <c r="A16" s="100" t="n">
        <v>20</v>
      </c>
      <c r="B16" s="88" t="inlineStr">
        <is>
          <t>จากการซักประวัติผู้ป่วยเพิ่มเติมพบว่า ผู้ป่วยเคยใช้สมุนไพรเถาวัลย์เปรียงเป็นประจำ แต่อาการปวดข้อเข่ายังไม่ทุเลา แพทย์์ต้องการปรับเปลี่ยนเป็นยาแผนปัจจุบันเพื่อควบคุมอาการปวดอย่างมีประสิทธิภาพ ข้อใดเหมาะสมที่สุด</t>
        </is>
      </c>
      <c r="C16" s="100" t="n"/>
      <c r="D16" s="88" t="inlineStr">
        <is>
          <t>เจลว่านหางจระเข้</t>
        </is>
      </c>
      <c r="E16" s="88" t="inlineStr">
        <is>
          <t>Diclofenac tablet</t>
        </is>
      </c>
      <c r="F16" s="88" t="inlineStr">
        <is>
          <t>Tramadol capsule</t>
        </is>
      </c>
      <c r="G16" s="88" t="inlineStr">
        <is>
          <t>Indomethacin spray</t>
        </is>
      </c>
      <c r="H16" s="88" t="inlineStr">
        <is>
          <t>Paracetamol tablet</t>
        </is>
      </c>
      <c r="I16" s="100" t="n">
        <v>2</v>
      </c>
      <c r="J16" s="88" t="inlineStr">
        <is>
          <t>✅ คำตอบที่ถูกต้อง: ข้อ ข. Diclofenac tablet
💡 Background:
แนวทางเวชปฏิบัติการรักษาโรคข้อเข่าเสื่อม (Osteoarthritis) แนะนำการใช้ยาลำดับขั้นตามความรุนแรงของอาการปวดและการตอบสนองต่อการรักษา
🎯 ทำไมข้อนี้ถึงถูก:
เมื่อการใช้สมุนไพรทางเลือกหรือยาแก้ปวดเบื้องต้นไม่ได้ผล และผู้ป่วยยังมีอาการปวดข้อเข่าระดับปานกลางจากการอักเสบ ยาต้านการอักเสบที่ไม่ใช่สเตียรอยด์ชนิดรับประทาน (Oral NSAIDs) เช่น Diclofenac (รับประทานระยะสั้นในขนาดต่ำสุดที่ได้ผล) เป็นทางเลือกมาตรฐานที่มีประสิทธิภาพสูงในการระงับอาการปวดและลดการอักเสบของข้อ
🔍 ข้ออื่นผิดเพราะอะไร:
• ข้อ ก. (เจลว่านหางจระเข้): ใช้รักษาแผลไฟไหม้ น้ำร้อนลวก ไม่ได้ลดอาการปวดข้อ
• ข้อ ค. (Tramadol capsule): เป็นยากลุ่ม Opioids สงวนไว้สำหรับผู้ที่ไม่สามารถใช้ NSAIDs ได้ หรือปวดรุนแรง
• ข้อ ง. (Indomethacin spray): ชนิดพ่นเฉพาะที่อาจมีประสิทธิผลน้อยกว่ายากินในข้อที่อักเสบระดับลึก
• ข้อ จ. (Paracetamol tablet): ประสิทธิผลในการต้านการอักเสบของข้อต่ำกว่า NSAIDs ชัดเจน
📖 Guideline อ้างอิง:
2019 ACR/Arthritis Foundation Guideline for the Management of Osteoarthritis &amp; แนวทางเวชปฏิบัติโรคข้อเข่าเสื่อม ราชวิทยาลัยแพทย์์ออร์โธปิดิกส์แห่งประเทศไทย
📌 จุดจำก่อนสอบ:
• การรักษาปวดข้อเข่าเสื่อม: Topical NSAIDs -&gt; Oral NSAIDs (Diclofenac, Celecoxib) พิจารณาให้ร่วมกับ PPI หากมีความเสี่ยงทางเดินอาหาร</t>
        </is>
      </c>
      <c r="K16" s="100" t="n"/>
      <c r="L16" s="88" t="inlineStr">
        <is>
          <t>Herbal Extraction methods</t>
        </is>
      </c>
      <c r="M16" s="100" t="inlineStr">
        <is>
          <t>Product</t>
        </is>
      </c>
      <c r="N16" s="88" t="inlineStr">
        <is>
          <t>ข้อ 3 (PLE_CC1_2562_Key.md)</t>
        </is>
      </c>
      <c r="O16" s="100" t="n"/>
      <c r="P16" s="100" t="n"/>
      <c r="Q16" s="100" t="n"/>
    </row>
    <row r="17" ht="13.2" customHeight="1" s="49">
      <c r="A17" s="100" t="n">
        <v>21</v>
      </c>
      <c r="B17" s="88" t="inlineStr">
        <is>
          <t>กระทรวงสาธารณสุขมีประกาศเตือนเกี่ยวกับสมุนไพรฟ้าทะลายโจร ว่าหากผู้ป่วยรับประทานแล้วมีอาการในข้อใด ให้หยุดยาทันทีและรีบไปพบแพทย์์ เนื่องจากเป็นอาการแพ้ยารุนแรง (Anaphylaxis / Angioedema)</t>
        </is>
      </c>
      <c r="C17" s="100" t="n"/>
      <c r="D17" s="88" t="inlineStr">
        <is>
          <t>ผื่นคัน ลมพิษ ตาบวม หน้าบวม ริมฝีปากบวม และหายใจลำบาก</t>
        </is>
      </c>
      <c r="E17" s="88" t="inlineStr">
        <is>
          <t>ปัสสาวะมีสีเหลืองเข้ม</t>
        </is>
      </c>
      <c r="F17" s="88" t="inlineStr">
        <is>
          <t>อุจจาระมีสีดำคล้ำ</t>
        </is>
      </c>
      <c r="G17" s="88" t="inlineStr">
        <is>
          <t>มีอาการง่วงนอนเล็กน้อยหลังรับประทาน</t>
        </is>
      </c>
      <c r="H17" s="88" t="inlineStr">
        <is>
          <t>มีอาการเจริญอาหารมากขึ้น</t>
        </is>
      </c>
      <c r="I17" s="100" t="n">
        <v>1</v>
      </c>
      <c r="J17" s="88" t="inlineStr">
        <is>
          <t>✅ คำตอบที่ถูกต้อง: ข้อ ก. ผื่นคัน ลมพิษ ตาบวม หน้าบวม ริมฝีปากบวม และหายใจลำบาก
💡 Background:
ฟ้าทะลายโจร (Andrographis paniculata) แม้เป็นสมุนไพรที่นิยมใช้รักษาโรคหวัดและเจ็บคอ แต่สามารถก่อให้เกิดปฏิกิริยาการแพ้ยาได้
🎯 ทำไมข้อนี้ถึงถูก:
ประกาศกระทรวงสาธารณสุขและศูนย์เฝ้าระวังความปลอดภัยด้านยา (HPVC) ระบุคำเตือนสำคัญบนฉลากฟ้าทะลายโจรว่า: 'หากใช้แล้วมีอาการผื่นคัน ลมพิษ แน่นหน้าอก หายใจลำบาก ปากบวม ตาบวม ใบหน้าบวม ให้หยุดยาทันทีและรีบพบแพทย์์' เนื่องจากเป็นสัญญาณของ Severe Type I Hypersensitivity reaction (Angioedema / Anaphylaxis) ซึ่งอาจเป็นอันตรายถึงชีวิต
🔍 ข้ออื่นผิดเพราะอะไร:
• ข้อ ข. ปัสสาวะเข้ม, ข้อ ค. อุจจาระดำ, ข้อ ง. ง่วงนอน, ข้อ จ. เจริญอาหาร: ไม่ใช่อาการแสดงของการแพ้ยาเฉียบพลันชนิดรุนแรงตามคำเตือนในบัญชียาหลักแห่งชาติ
📖 Guideline อ้างอิง:
ประกาศกระทรวงสาธารณสุข เรื่อง ระบุคำเตือนในฉลากยาฟ้าทะลายโจร &amp; บัญชียาหลักแห่งชาติด้านสมุนไพร พ.ศ. 2566
📌 จุดจำก่อนสอบ:
• ฟ้าทะลายโจร: หากเกิด ลมพิษ บวมที่หน้า ตา ปาก แน่นหน้าอก หายใจไม่ออก -&gt; หยุดยาทันที!
• ห้ามใช้ในหญิงตั้งครรภ์และให้นมบุตร (เสี่ยงทารกพิการ)</t>
        </is>
      </c>
      <c r="K17" s="100" t="n"/>
      <c r="L17" s="88" t="inlineStr">
        <is>
          <t>Herbal Extraction methods</t>
        </is>
      </c>
      <c r="M17" s="100" t="inlineStr">
        <is>
          <t>Product</t>
        </is>
      </c>
      <c r="N17" s="88" t="inlineStr">
        <is>
          <t>ข้อ 31 (PLE_CC1_2562_Key.md)</t>
        </is>
      </c>
      <c r="O17" s="100" t="n"/>
      <c r="P17" s="100" t="n"/>
      <c r="Q17" s="100" t="n"/>
    </row>
    <row r="18" ht="13.2" customHeight="1" s="49">
      <c r="A18" s="100" t="n">
        <v>22</v>
      </c>
      <c r="B18" s="88" t="inlineStr">
        <is>
          <t>สมุนไพรในข้อใดที่มีฤทธิ์ลดน้ำตาลในเลือดและล้างพิษ แต่ควรระมัดระวังอย่างยิ่งเมื่อใช้ในผู้ป่วยเบาหวานที่รับประทานยาลดน้ำตาลแผนปัจจุบัน เพราะอาจทำให้เกิดภาวะ Hypoglycemia รุนแรง</t>
        </is>
      </c>
      <c r="C18" s="100" t="n"/>
      <c r="D18" s="88" t="inlineStr">
        <is>
          <t>รางจืด</t>
        </is>
      </c>
      <c r="E18" s="88" t="inlineStr">
        <is>
          <t>เถาวัลย์เปรียง</t>
        </is>
      </c>
      <c r="F18" s="88" t="inlineStr">
        <is>
          <t>หญ้าปักกิ่ง</t>
        </is>
      </c>
      <c r="G18" s="88" t="inlineStr">
        <is>
          <t>กระเจี๊ยบแดง</t>
        </is>
      </c>
      <c r="H18" s="88" t="inlineStr">
        <is>
          <t>พญายอ</t>
        </is>
      </c>
      <c r="I18" s="100" t="n">
        <v>1</v>
      </c>
      <c r="J18" s="88" t="inlineStr">
        <is>
          <t>✅ คำตอบที่ถูกต้อง: ข้อ ก. รางจืด
💡 Background:
รางจืด (Thunbergia laurifolia) วงศ์ Acanthaceae มีสรรพคุณเด่นในการถอนพิษไข้ ล้างพิษยาฆ่าแมลง และสารเคมี
🎯 ทำไมข้อนี้ถึงถูก:
สารสกัดใบรางจืดมีฤทธิ์ทางเภสัชวิทยาในการลดระดับน้ำตาลในเลือด (Hypoglycemic effect) โดยกระตุ้นการหลั่งอินซูลินและฟื้นฟูเบต้าเซลล์ของตับอ่อน หากผู้ป่วยเบาหวานรับประทานรางจืดร่วมกับยาลดน้ำตาลในเลือดแผนปัจจุบัน (เช่น Glibenclamide, Glipizide, Metformin) จะเกิดอันตรกิริยาเสริมฤทธิ์กันจนระดับน้ำตาลในเลือดลดลงต่ำผิดปกติ (Severe Hypoglycemia) ได้ นอกจากนี้ยังอาจเร่งการขับยาอื่นออกจากร่างกาย
🔍 ข้ออื่นผิดเพราะอะไร:
• ข้อ ข. (เถาวัลย์เปรียง): เด่นในการต้านการอักเสบแก้ปวดข้อ ไม่ได้มีฤทธิ์ลดน้ำตาลเด่น
• ข้อ ค. (หญ้าปักกิ่ง): ใช้เสริมภูมิคุ้มกันในผู้ป่วยมะเร็ง
• ข้อ ง. (กระเจี๊ยบแดง): มีฤทธิ์ขับปัสสาวะและลดความดันโลหิต
• ข้อ จ. (พญายอ): ใช้ภายนอกต้านไวรัสเริมและงูสวัด
📖 Guideline อ้างอิง:
ประกาศกระทรวงสาธารณสุข เรื่อง สมุนไพรในงานสาธารณสุขมูลฐาน &amp; Thai Herbal Pharmacopoeia (THP)
📌 จุดจำก่อนสอบ:
• รางจืด (Thunbergia laurifolia): ราชาแห่งการล้างพิษ ถอนพิษไข้ ถอนพิษสารเคมี
• ระวังใช้ในผู้ป่วยเบาหวาน เสี่ยงเกิด Hypoglycemia และไม่ควรดื่มติดต่อกันนานเกินไป</t>
        </is>
      </c>
      <c r="K18" s="100" t="n"/>
      <c r="L18" s="88" t="inlineStr">
        <is>
          <t>Herbal Extraction methods</t>
        </is>
      </c>
      <c r="M18" s="100" t="inlineStr">
        <is>
          <t>Product</t>
        </is>
      </c>
      <c r="N18" s="88" t="inlineStr">
        <is>
          <t>ข้อ 65 (PLE_CC1_2562_Key.md)</t>
        </is>
      </c>
      <c r="O18" s="100" t="n"/>
      <c r="P18" s="100" t="n"/>
      <c r="Q18" s="100" t="n"/>
    </row>
    <row r="19" ht="13.2" customHeight="1" s="49">
      <c r="A19" s="100" t="n">
        <v>23</v>
      </c>
      <c r="B19" s="88" t="inlineStr">
        <is>
          <t>สารเคมีบำบัดกลุ่มต้านมะเร็ง Vincristine และ Vinblastine มีสารสำคัญที่เป็นอนุพันธ์ Vinca alkaloids ซึ่งสกัดได้จากพืชสมุนไพรชนิดใด</t>
        </is>
      </c>
      <c r="C19" s="100" t="n"/>
      <c r="D19" s="88" t="inlineStr">
        <is>
          <t>แพงพวยฝรั่ง</t>
        </is>
      </c>
      <c r="E19" s="88" t="inlineStr">
        <is>
          <t>ดองดึง</t>
        </is>
      </c>
      <c r="F19" s="88" t="inlineStr">
        <is>
          <t>เสนียด</t>
        </is>
      </c>
      <c r="G19" s="88" t="inlineStr">
        <is>
          <t>ระย่อม</t>
        </is>
      </c>
      <c r="H19" s="88" t="inlineStr">
        <is>
          <t>ต้นสนแปซิฟิก (Pacific Yew)</t>
        </is>
      </c>
      <c r="I19" s="100" t="n">
        <v>1</v>
      </c>
      <c r="J19" s="88" t="inlineStr">
        <is>
          <t>✅ คำตอบที่ถูกต้อง: ข้อ ก. แพงพวยฝรั่ง
💡 Background:
แพงพวยฝรั่ง (Catharanthus roseus / Vinca rosea) วงศ์ Apocynaceae เป็นพืชสมุนไพรที่มีความสำคัญอย่างยิ่งในประวัติศาสตร์เภสัชเวทและการรักษามะเร็ง
🎯 ทำไมข้อนี้ถึงถูก:
ใบของแพงพวยฝรั่งมีสารสำคัญกลุ่ม Bisindole alkaloids ได้แก่ Vincristine และ Vinblastine ซึ่งออกฤทธิ์ยับยั้งการรวมตัวของ Tubulin dimers ขัดขวางการสร้าง Microtubules ทำให้เซลล์มะเร็งหยุดการแบ่งตัวในระยะ Metaphase (Mitotic spindle inhibitor) ใช้รักษาโรคมะเร็งเม็ดเลือดขาว (Leukemia) และมะเร็งต่อมน้ำเหลือง (Lymphoma)
🔍 ข้ออื่นผิดเพราะอะไร:
• ข้อ ข. (ดองดึง): มีสาร Colchicine ใช้รักษาโรคเก๊าท์เฉียบพลัน
• ข้อ ค. (เสนียด): มีสาร Vasicine ใช้ขับเสมหะและขยายหลอดลม
• ข้อ ง. (ระย่อม): มีสาร Reserpine ใช้ลดความดันโลหิต
• ข้อ จ. (Pacific Yew / Taxus brevifolia): เป็นแหล่งของ Paclitaxel ซึ่งยับยั้งการสลายตัวของ Microtubules
📖 Guideline อ้างอิง:
Trease and Evans Pharmacognosy 16th Edition &amp; WHO Monographs on Selected Medicinal Plants
📌 จุดจำก่อนสอบ:
• Catharanthus roseus (แพงพวยฝรั่ง) -&gt; Vincristine, Vinblastine (Vinca alkaloids)
• กลไก: Inhibit tubulin polymerization ขัดขวาง Mitosis</t>
        </is>
      </c>
      <c r="K19" s="100" t="n"/>
      <c r="L19" s="88" t="inlineStr">
        <is>
          <t>Herbal Extraction methods</t>
        </is>
      </c>
      <c r="M19" s="100" t="inlineStr">
        <is>
          <t>Product</t>
        </is>
      </c>
      <c r="N19" s="88" t="inlineStr">
        <is>
          <t>ข้อ 61 (PLE_CC1_2562_Key.md)</t>
        </is>
      </c>
      <c r="O19" s="100" t="n"/>
      <c r="P19" s="100" t="n"/>
      <c r="Q19" s="100" t="n"/>
    </row>
    <row r="20" ht="13.2" customHeight="1" s="49">
      <c r="A20" s="100" t="n">
        <v>24</v>
      </c>
      <c r="B20" s="88" t="inlineStr">
        <is>
          <t>สมุนไพรในข้อใดที่มีหลักฐานทางคลินิกยืนยันว่าสารสกัดมีสรรพคุณบรรเทาอาการปวดกล้ามเนื้อและปวดข้อ และได้รับการบรรจุในบัญชียาหลักแห่งชาติด้านสมุนไพร</t>
        </is>
      </c>
      <c r="C20" s="100" t="n"/>
      <c r="D20" s="88" t="inlineStr">
        <is>
          <t>ยาผสมเถาวัลย์เปรียง</t>
        </is>
      </c>
      <c r="E20" s="88" t="inlineStr">
        <is>
          <t>เหง้าขิง</t>
        </is>
      </c>
      <c r="F20" s="88" t="inlineStr">
        <is>
          <t>พญาสัตบรรณ</t>
        </is>
      </c>
      <c r="G20" s="88" t="inlineStr">
        <is>
          <t>ยาประสะกะเพรา</t>
        </is>
      </c>
      <c r="H20" s="88" t="inlineStr">
        <is>
          <t>ยาชงชุมเห็ดเทศ</t>
        </is>
      </c>
      <c r="I20" s="100" t="n">
        <v>1</v>
      </c>
      <c r="J20" s="88" t="inlineStr">
        <is>
          <t>✅ คำตอบที่ถูกต้อง: ข้อ ก. ยาผสมเถาวัลย์เปรียง
💡 Background:
เถาวัลย์เปรียงเป็นยาสมุนไพรในบัญชียาหลักแห่งชาติด้านสมุนไพร หมวดเภสัชกรรมแผนไทย/สมุนไพรเดี่ยว
🎯 ทำไมข้อนี้ถึงถูก:
ยาผสมเถาวัลย์เปรียง (สารสกัดหรือผงเถาวัลย์เปรียง) มีข้อบ่งใช้ในการบรรเทาอาการปวดกล้ามเนื้อ ลดอาการอักเสบของกล้ามเนื้อ และบรรเทาอาการปวดข้อเข่าเสื่อม โดยมีกลไกยับยั้ง Eicosanoid pathway (COX-2) อย่างชัดเจน
🔍 ข้ออื่นผิดเพราะอะไร:
• ข้อ ข. (เหง้าขิง): ใช้ขับลม แก้อาเจียน
• ข้อ ค. (พญาสัตบรรณ): เปลือกต้นมีรสขม ใช้แก้ไข้ รักษาโรคมาลาเรียในอดีต
• ข้อ ง. (ยาประสะกะเพรา): ใช้ขับลม บรรเทาอาการท้องอืด ท้องเฟ้อ แน่นจุกเสียด
• ข้อ จ. (ยาชงชุมเห็ดเทศ): ใช้เป็นยาระบาย แก้อาการท้องผูก
📖 Guideline อ้างอิง:
บัญชียาหลักแห่งชาติด้านสมุนไพร พ.ศ. 2566 &amp; Thai Herbal Pharmacopoeia (THP)
📌 จุดจำก่อนสอบ:
• เถาวัลย์เปรียง (Derris scandens): แก้อาการปวดกล้ามเนื้อ ปวดข้อเข่าเสื่อม</t>
        </is>
      </c>
      <c r="K20" s="100" t="n"/>
      <c r="L20" s="88" t="inlineStr">
        <is>
          <t>Herbal Extraction methods</t>
        </is>
      </c>
      <c r="M20" s="100" t="inlineStr">
        <is>
          <t>Product</t>
        </is>
      </c>
      <c r="N20" s="88" t="inlineStr">
        <is>
          <t>ข้อ 19 (PLE_CC1_2561_Key.md)</t>
        </is>
      </c>
      <c r="O20" s="100" t="n"/>
      <c r="P20" s="100" t="n"/>
      <c r="Q20" s="100" t="n"/>
    </row>
    <row r="21" ht="13.2" customHeight="1" s="49">
      <c r="A21" s="100" t="n">
        <v>25</v>
      </c>
      <c r="B21" s="88" t="inlineStr">
        <is>
          <t>ยาพัฒนาจากสมุนไพรในข้อใดที่ใช้สำหรับทาภายนอกเพื่อรักษาแผลจากไวรัสเริม (Herpes Simplex) และโรคงูสวัด (Herpes Zoster) [📷 มีรูปภาพประกอบ: image106.png]</t>
        </is>
      </c>
      <c r="C21" s="100" t="n"/>
      <c r="D21" s="88" t="inlineStr">
        <is>
          <t>ใบพญายอ</t>
        </is>
      </c>
      <c r="E21" s="88" t="inlineStr">
        <is>
          <t>เหง้าขิง</t>
        </is>
      </c>
      <c r="F21" s="88" t="inlineStr">
        <is>
          <t>ใบบัวบก</t>
        </is>
      </c>
      <c r="G21" s="88" t="inlineStr">
        <is>
          <t>ใบพลู</t>
        </is>
      </c>
      <c r="H21" s="88" t="inlineStr">
        <is>
          <t>ใบทองพันชั่ง</t>
        </is>
      </c>
      <c r="I21" s="100" t="n">
        <v>1</v>
      </c>
      <c r="J21" s="88" t="inlineStr">
        <is>
          <t>✅ คำตอบที่ถูกต้อง: ข้อ ก. ใบพญายอ
💡 Background:
สารสกัดจากใบพญายอ (เสลดพังพอนตัวเมีย) ได้รับการพัฒนาเป็นยาแผนปัจจุบันที่ผลิตจากสมุนไพรในรูปแบบ ครีม โลชั่น และยาน้ำกลีเซอรีน
🎯 ทำไมข้อนี้ถึงถูก:
สารสกัดใบพญายอ (Clinacanthus nutans) มีสารสำคัญที่ยับยั้งการเข้าสู่เซลล์และการแบ่งตัวของไวรัสกลุ่ม Herpesviruses (HSV-1, HSV-2, VZV) บัญชียาหลักแห่งชาติจึงกำหนดให้เป็นยารักษาแผลเริมและงูสวัดที่ผิวหนังและช่องปาก
🔍 ข้ออื่นผิดเพราะอะไร:
• ข้อ ข. (เหง้าขิง): ขับลม แก้คลื่นไส้
• ข้อ ค. (ใบบัวบก): สมานแผลไฟไหม้ น้ำร้อนลวก แผลผ่าตัด
• ข้อ ง. (ใบพลู): ทิงเจอร์พลูใช้แก้ลมพิษ ผื่นคัน
• ข้อ จ. (ใบทองพันชั่ง): ทิงเจอร์ทองพันชั่งใช้รักษาเชื้อรา กลาก เกลื้อน
📖 Guideline อ้างอิง:
บัญชียาหลักแห่งชาติด้านสมุนไพร พ.ศ. 2566 &amp; Thai Herbal Pharmacopoeia (THP)
📌 จุดจำก่อนสอบ:
• ใบพญายอ: ทารักษาแผลเริมที่ริมฝีปากและอวัยวะเพศ แผลโรคงูสวัด ทาวันละ 4-5 ครั้ง</t>
        </is>
      </c>
      <c r="K21" s="100" t="n"/>
      <c r="L21" s="88" t="inlineStr">
        <is>
          <t>Herbal Extraction methods</t>
        </is>
      </c>
      <c r="M21" s="100" t="inlineStr">
        <is>
          <t>Product</t>
        </is>
      </c>
      <c r="N21" s="88" t="inlineStr">
        <is>
          <t>ข้อ 26 (PLE_CC1_2561_Key.md)</t>
        </is>
      </c>
      <c r="O21" s="100" t="n"/>
      <c r="P21" s="100" t="n"/>
      <c r="Q21" s="100" t="n"/>
    </row>
    <row r="22" ht="13.2" customHeight="1" s="49">
      <c r="A22" s="100" t="n">
        <v>26</v>
      </c>
      <c r="B22" s="88" t="inlineStr">
        <is>
          <t>หากต้องการตรวจสอบเอกลักษณ์และคุณภาพผงสมุนไพรส่วนใบ (Folia / Leaves) ด้วยวิธีการส่องกล้องจุลทรรศน์ (Microscopic examination) เนื้อเยื่อและองค์ประกอบทางกายวิภาคข้อใดที่บ่งชี้ว่าผงดังกล่าวมาจากส่วนใบของพืช</t>
        </is>
      </c>
      <c r="C22" s="100" t="n"/>
      <c r="D22" s="88" t="inlineStr">
        <is>
          <t>พบเซลล์คุม ปากใบ (Stomata) และเนื้อเยื่อพาลิเซด (Palisade mesophyll)</t>
        </is>
      </c>
      <c r="E22" s="88" t="inlineStr">
        <is>
          <t>พบเนื้อเยื่อคอร์ก (Cork) และแคมเบียม (Cambium) หนาแน่น</t>
        </is>
      </c>
      <c r="F22" s="88" t="inlineStr">
        <is>
          <t>พบเซลล์สเคอรีด (Sclereids) รูปหิน และท่อน้ำเรซิน</t>
        </is>
      </c>
      <c r="G22" s="88" t="inlineStr">
        <is>
          <t>พบเนื้อเยื่อคอร์เทกซ์ (Cortex) และไซเลม (Xylem) โดยไม่มีปากใบ</t>
        </is>
      </c>
      <c r="H22" s="88" t="inlineStr">
        <is>
          <t>พบเม็ดแป้งขนาดใหญ่และผลึกแคลเซียมออกซาเลตเฉพาะในเซลล์หัว</t>
        </is>
      </c>
      <c r="I22" s="100" t="n">
        <v>1</v>
      </c>
      <c r="J22" s="88" t="inlineStr">
        <is>
          <t>✅ คำตอบที่ถูกต้อง: ข้อ ก. พบเซลล์คุม ปากใบ (Stomata) และเนื้อเยื่อพาลิเซด (Palisade mesophyll)
💡 Background:
การตรวจเอกลักษณ์ทางกายวิภาคของสมุนไพรผง (Microscopic evaluation of powdered crude drugs) ตามเภสัชตำรับสมุนไพรไทย (THP) ใช้เพื่อระบุส่วนของพืชที่นำมาทำยาและตรวจหาการปลอมปน
🎯 ทำไมข้อนี้ถึงถูก:
องค์ประกอบทางจุลทรรศน์ที่เป็นลักษณะเฉพาะเด่นชัดของ 'ส่วนใบ' (Leaves) คือ การพบ ปากใบ (Stomata) พร้อมเซลล์คุม (Guard cells), เนื้อเยื่อชั้นผิวด้านบนและล่าง (Epidermis), เนื้อเยื่อพาลิเซด (Palisade mesophyll) ที่มีคลอโรพลาสต์หนาแน่น, และอาจพบขนพืช (Trichomes) ชนิดต่างๆ
🔍 ข้ออื่นผิดเพราะอะไร:
• ข้อ ข. (Cork &amp; Cambium หนาแน่น): เป็นลักษณะเฉพาะของส่วนเปลือกต้น (Bark) หรือรากพืชใบเลี้ยงคู่
• ข้อ ค. (Sclereids หิน): พบบ่อยในส่วนเปลือกผล เปลือกเมล็ด หรือเนื้อผลไม้
• ข้อ ง. (Cortex &amp; Xylem ไม่มีปากใบ): เป็นลักษณะของส่วนราก (Root) หรือเหง้า (Rhizome)
• ข้อ จ. (เม็ดแป้งขนาดใหญ่): พบบริเวณส่วนสะสมอาหาร เช่น หัว (Tuber) หรือเหง้า (Rhizome)
📖 Guideline อ้างอิง:
Thai Herbal Pharmacopoeia (THP) General Chapters: Microscopic Evaluation of Crude Drugs
📌 จุดจำก่อนสอบ:
• เอกลักษณ์ส่วนใบ (Leaves): Epidermis, Stomata, Trichomes, Palisade &amp; Spongy mesophyll
• เอกลักษณ์ส่วนเปลือกต้น (Bark): Cork, Phloem fibers, Sclereids, ไม่มี Xylem/Stomata</t>
        </is>
      </c>
      <c r="K22" s="100" t="n"/>
      <c r="L22" s="88" t="inlineStr">
        <is>
          <t>Herbal Extraction methods</t>
        </is>
      </c>
      <c r="M22" s="100" t="inlineStr">
        <is>
          <t>Product</t>
        </is>
      </c>
      <c r="N22" s="88" t="inlineStr">
        <is>
          <t>ข้อ 27 (PLE_CC1_2561_Key.md)</t>
        </is>
      </c>
      <c r="O22" s="100" t="n"/>
      <c r="P22" s="100" t="n"/>
      <c r="Q22" s="100" t="n"/>
    </row>
    <row r="23" ht="13.2" customHeight="1" s="49">
      <c r="A23" s="100" t="n">
        <v>27</v>
      </c>
      <c r="B23" s="88" t="inlineStr">
        <is>
          <t>สมุนไพรในข้อใดต่อไปนี้ไม่มีสรรพคุณเด่นในการบรรเทาอาการไอและขับเสมหะโดยตรงตามงานสาธารณสุขมูลฐาน [📷 มีรูปภาพประกอบ: image108.png]</t>
        </is>
      </c>
      <c r="C23" s="100" t="n"/>
      <c r="D23" s="88" t="inlineStr">
        <is>
          <t>ฟ้าทะลายโจร</t>
        </is>
      </c>
      <c r="E23" s="88" t="inlineStr">
        <is>
          <t>มะแว้งต้น</t>
        </is>
      </c>
      <c r="F23" s="88" t="inlineStr">
        <is>
          <t>ชะเอมเทศ</t>
        </is>
      </c>
      <c r="G23" s="88" t="inlineStr">
        <is>
          <t>มะขามป้อม</t>
        </is>
      </c>
      <c r="H23" s="88" t="inlineStr">
        <is>
          <t>ขิง</t>
        </is>
      </c>
      <c r="I23" s="100" t="n">
        <v>1</v>
      </c>
      <c r="J23" s="88" t="inlineStr">
        <is>
          <t>✅ คำตอบที่ถูกต้อง: ข้อ ก. ฟ้าทะลายโจร
💡 Background:
สมุนไพรแก้ไอ ขับเสมหะ ในงานสาธารณสุขมูลฐานและบัญชียาหลักแห่งชาติ มีกลไกกระตุ้นการหลั่งสารคัดหลั่งเพื่อละลายเสมหะ บรรเทาอาการระคายคอ หรือกดศูนย์ควบคุมการไอ
🎯 ทำไมข้อนี้ถึงถูก:
ฟ้าทะลายโจร (Andrographis paniculata) มีข้อบ่งใช้หลักในการบรรเทาอาการไข้หวัด เจ็บคอ (Pharyngitis/Tonsillitis) และท้องเสียชนิดไม่ติดเชื้อ ไม่ได้จัดอยู่ในกลุ่มยารักษาอาการไอขับเสมหะโดยตรงเหมือนสมุนไพรรสเปรี้ยวหรือรสหวานชุ่มคออื่นๆ
🔍 ข้ออื่นผิดเพราะอะไร:
• ข้อ ข. (มะแว้งต้น): มีสาร Solanine ใช้แก้ไอ ขับเสมหะ บรรเทาอาการระคายคอ
• ข้อ ค. (ชะเอมเทศ): มี Glycyrrhizin รสหวานชุ่มคอ ช่วยเคลือบเยื่อบุคอและขับเสมหะ
• ข้อ ง. (มะขามป้อม): มีวิตามินซีและแทนนินสูง รสเปรี้ยวฝาดชุ่มคอ ละลายเสมหะ
• ข้อ จ. (ขิง): น้ำขิงต้มช่วยขับลม ขับเสมหะ และบรรเทาอาการไอ
📖 Guideline อ้างอิง:
ประกาศกระทรวงสาธารณสุข เรื่อง สมุนไพรในงานสาธารณสุขมูลฐาน &amp; Thai Herbal Pharmacopoeia (THP)
📌 จุดจำก่อนสอบ:
• สมุนไพรแก้ไอ ขับเสมหะ: มะแว้งต้น, มะแว้งเครือ, มะขามป้อม, ชะเอมเทศ, มะนาว
• ฟ้าทะลายโจร: บรรเทาอาการเจ็บคอ ไข้หวัด ท้องเสียไม่ติดเชื้อ</t>
        </is>
      </c>
      <c r="K23" s="100" t="n"/>
      <c r="L23" s="88" t="inlineStr">
        <is>
          <t>Herbal Extraction methods</t>
        </is>
      </c>
      <c r="M23" s="100" t="inlineStr">
        <is>
          <t>Product</t>
        </is>
      </c>
      <c r="N23" s="88" t="inlineStr">
        <is>
          <t>ข้อ 35 (PLE_CC1_2561_Key.md)</t>
        </is>
      </c>
      <c r="O23" s="100" t="n"/>
      <c r="P23" s="100" t="n"/>
      <c r="Q23" s="100" t="n"/>
    </row>
    <row r="24" ht="13.2" customHeight="1" s="49">
      <c r="A24" s="100" t="n">
        <v>28</v>
      </c>
      <c r="B24" s="88" t="inlineStr">
        <is>
          <t>ตามบัญชียาที่พัฒนามาจากสมุนไพร ยาในข้อใดที่มีรูปแบบเป็น 'ทิงเจอร์' และใช้สำหรับรักษาโรคผิวหนังที่เกิดจากการติดเชื้อรา (เช่น น้ำกัดเท้า กลาก เกลื้อน) [📷 มีรูปภาพประกอบ: image109.png]</t>
        </is>
      </c>
      <c r="C24" s="100" t="n"/>
      <c r="D24" s="88" t="inlineStr">
        <is>
          <t>ยาทิงเจอร์พลู</t>
        </is>
      </c>
      <c r="E24" s="88" t="inlineStr">
        <is>
          <t>ยาครีมพญายอ</t>
        </is>
      </c>
      <c r="F24" s="88" t="inlineStr">
        <is>
          <t>ยาเจลเปลือกมังคุด</t>
        </is>
      </c>
      <c r="G24" s="88" t="inlineStr">
        <is>
          <t>ยาเจลว่านหางจระเข้</t>
        </is>
      </c>
      <c r="H24" s="88" t="inlineStr">
        <is>
          <t>ยาครีมบัวบก</t>
        </is>
      </c>
      <c r="I24" s="100" t="n">
        <v>1</v>
      </c>
      <c r="J24" s="88" t="inlineStr">
        <is>
          <t>✅ คำตอบที่ถูกต้อง: ข้อ ก. ยาทิงเจอร์พลู
💡 Background:
พลู (Piper betle) วงศ์ Piperaceae เป็นสมุนไพรไทยที่มีน้ำมันหอมระเหยและสารฟีนอลิกที่มีฤทธิ์ต้านจุลชีพสูง
🎯 ทำไมข้อนี้ถึงถูก:
ใบพลูมีสารสำคัญกลุ่มฟีนอล ได้แก่ Eugenol, Chavibetol, และ Chavicol ซึ่งมีฤทธิ์ยับยั้งการเจริญเติบโตของเชื้อราก่อโรคผิวหนัง (Trichophyton, Epidermophyton) และบรรเทาอาการคันจากลมพิษ ในบัญชียาหลักแห่งชาติจึงมียาทิงเจอร์พลูสำหรับรักษาอาการคัน ลมพิษ และโรคผิวหนังจากเชื้อรา
🔍 ข้ออื่นผิดเพราะอะไร:
• ข้อ ข. (ยาครีมพญายอ): รักษาเริมและงูสวัด (ไวรัส)
• ข้อ ค. (ยาเจลเปลือกมังคุด): ล้างแผลสด สมานแผล (แบคทีเรีย)
• ข้อ ง. (ยาเจลว่านหางจระเข้): รักษาแผลไฟไหม้ น้ำร้อนลวก
• ข้อ จ. (ยาครีมบัวบก): สมานแผลผ่าตัด แผลเป็น
📖 Guideline อ้างอิง:
บัญชียาหลักแห่งชาติด้านสมุนไพร พ.ศ. 2566 &amp; Thai Herbal Pharmacopoeia (THP)
📌 จุดจำก่อนสอบ:
• ทิงเจอร์พลู / ทิงเจอร์ทองพันชั่ง = ยาต้านเชื้อรา รักษาโรคผิวหนัง กลาก เกลื้อน คัน</t>
        </is>
      </c>
      <c r="K24" s="100" t="n"/>
      <c r="L24" s="88" t="inlineStr">
        <is>
          <t>Herbal Extraction methods</t>
        </is>
      </c>
      <c r="M24" s="100" t="inlineStr">
        <is>
          <t>Product</t>
        </is>
      </c>
      <c r="N24" s="88" t="inlineStr">
        <is>
          <t>ข้อ 40 (PLE_CC1_2561_Key.md)</t>
        </is>
      </c>
      <c r="O24" s="100" t="n"/>
      <c r="P24" s="100" t="n"/>
      <c r="Q24" s="100" t="n"/>
    </row>
    <row r="25" ht="13.2" customHeight="1" s="49">
      <c r="A25" s="100" t="n">
        <v>29</v>
      </c>
      <c r="B25" s="88" t="inlineStr">
        <is>
          <t>ยาสมุนไพรในกลุ่มตำรับยาแผนไทยข้อใดที่มีข้อบ่งใช้ในสูตินรีเวช สำหรับบรรเทาอาการปวดประจำเดือน และขับน้ำคาวปลาในสตรีหลังคลอดบุตร [📷 มีรูปภาพประกอบ: image111.png]</t>
        </is>
      </c>
      <c r="C25" s="100" t="n"/>
      <c r="D25" s="88" t="inlineStr">
        <is>
          <t>ยาประสะไพล</t>
        </is>
      </c>
      <c r="E25" s="88" t="inlineStr">
        <is>
          <t>ยาสหัสธารา</t>
        </is>
      </c>
      <c r="F25" s="88" t="inlineStr">
        <is>
          <t>ยาจันทน์ลีลา</t>
        </is>
      </c>
      <c r="G25" s="88" t="inlineStr">
        <is>
          <t>ยาหอมอินทรจักร</t>
        </is>
      </c>
      <c r="H25" s="88" t="inlineStr">
        <is>
          <t>ยาประสะกะเพรา</t>
        </is>
      </c>
      <c r="I25" s="100" t="n">
        <v>1</v>
      </c>
      <c r="J25" s="88" t="inlineStr">
        <is>
          <t>✅ คำตอบที่ถูกต้อง: ข้อ ก. ยาประสะไพล
💡 Background:
ยาประสะไพลเป็นตำรับยาแผนไทยในบัญชียาหลักแห่งชาติด้านสมุนไพร มีไพล (Zingiber montanum) เป็นตัวยาตรงในสัดส่วนครึ่งหนึ่งของตำรับ
🎯 ทำไมข้อนี้ถึงถูก:
ยาประสะไพลมีข้อบ่งใช้ตามบัญชียาหลักแห่งชาติในการ 'รักษาอาการประจำเดือนมาไม่สม่ำเสมอหรือมาน้อยกว่าปกติ และขับน้ำคาวปลาในสตรีหลังคลอด' สารกลุ่ม Curcuminoids และ DMP ในไพลช่วยคลายกล้ามเนื้อมดลูก ลดการบีบเกร็ง และขับลม
🔍 ข้ออื่นผิดเพราะอะไร:
• ข้อ ข. (ยาสหัสธารา): ใช้บรรเทาอาการปวดข้อ ปวดกล้ามเนื้อ และอาการชาจากลมในเส้น
• ข้อ ค. (ยาจันทน์ลีลา): ใช้แก้ไข้ ตัวร้อน ไข้เปลี่ยนฤดู
• ข้อ ง. (ยาหอมอินทรจักร): ใช้แก้ลมบาดทะจิต วิงเวียน แน่นจุกเสียด
• ข้อ จ. (ยาประสะกะเพรา): ใช้ขับลมในเด็ก ท้องอืด ท้องเฟ้อ
📖 Guideline อ้างอิง:
ประกาศคณะกรรมการพัฒนาระบบยาแห่งชาติ เรื่อง บัญชียาหลักแห่งชาติด้านสมุนไพร พ.ศ. 2566
📌 จุดจำก่อนสอบ:
• ยาประสะไพล: ไพล 50% แก้ปวดประจำเดือน ประจำเดือนมาไม่ปกติ ขับน้ำคาวปลา
• ข้อห้ามใช้: หญิงตั้งครรภ์ และผู้ที่มีไข้สูง</t>
        </is>
      </c>
      <c r="K25" s="100" t="n"/>
      <c r="L25" s="88" t="inlineStr">
        <is>
          <t>Herbal Extraction methods</t>
        </is>
      </c>
      <c r="M25" s="100" t="inlineStr">
        <is>
          <t>Product</t>
        </is>
      </c>
      <c r="N25" s="88" t="inlineStr">
        <is>
          <t>ข้อ 58 (PLE_CC1_2561_Key.md)</t>
        </is>
      </c>
      <c r="O25" s="100" t="n"/>
      <c r="P25" s="100" t="n"/>
      <c r="Q25" s="100" t="n"/>
    </row>
    <row r="26" ht="13.2" customHeight="1" s="49">
      <c r="A26" s="100" t="n">
        <v>30</v>
      </c>
      <c r="B26" s="88" t="inlineStr">
        <is>
          <t>สมุนไพรในงานสาธารณสุขมูลฐานข้อใดที่มีสาร Cucurbitine และมีสรรพคุณในการถ่ายพยาธิ โดยเฉพาะพยาธิตัวตืด (Tapeworms)</t>
        </is>
      </c>
      <c r="C26" s="100" t="n"/>
      <c r="D26" s="88" t="inlineStr">
        <is>
          <t>เมล็ดฟักทอง</t>
        </is>
      </c>
      <c r="E26" s="88" t="inlineStr">
        <is>
          <t>ใบตำลึง</t>
        </is>
      </c>
      <c r="F26" s="88" t="inlineStr">
        <is>
          <t>เปลือกมังคุด</t>
        </is>
      </c>
      <c r="G26" s="88" t="inlineStr">
        <is>
          <t>ผลแก่แมงลัก</t>
        </is>
      </c>
      <c r="H26" s="88" t="inlineStr">
        <is>
          <t>น้ำมันมะพร้าว</t>
        </is>
      </c>
      <c r="I26" s="100" t="n">
        <v>1</v>
      </c>
      <c r="J26" s="88" t="inlineStr">
        <is>
          <t>✅ คำตอบที่ถูกต้อง: ข้อ ก. เมล็ดฟักทอง
💡 Background:
ฟักทอง (Cucurbita moschata) มีการนำส่วนเมล็ดแก่มาใช้เป็นยาสมุนไพรถ่ายพยาธิในระบบการแพทย์์พื้นบ้านและสาธารณสุขมูลฐาน
🎯 ทำไมข้อนี้ถึงถูก:
เมล็ดฟักทองมีสารสำคัญคือ กรดอะมิโน Cucurbitine ซึ่งออกฤทธิ์ทำให้พยาธิตัวตืด (Taenia saginata, Taenia solium) และพยาธิไส้เดือนเป็นอัมพาตชั่วคราวและหลุดออกจากผนังลำไส้ เมื่อรับประทานร่วมกับยาระบายจะช่วยขับตัวพยาธิออกมาได้อย่างปลอดภัย
🔍 ข้ออื่นผิดเพราะอะไร:
• ข้อ ข. (ใบตำลึง): ใช้ดับพิษร้อน ถอนพิษแมลงสัตว์กัดต่อย
• ข้อ ค. (เปลือกมังคุด): สมานแผล แก้ท้องเสีย
• ข้อ ง. (ผลแก่แมงลัก): เมล็ดแมงลักแช่น้ำพองตัว ใช้เป็นยาระบายเพิ่มกากอาหาร
• ข้อ จ. (น้ำมันมะพร้าว): บำรุงผิวพรรณ
📖 Guideline อ้างอิง:
ประกาศกระทรวงสาธารณสุข เรื่อง สมุนไพรในงานสาธารณสุขมูลฐาน &amp; WHO Monographs on Selected Medicinal Plants
📌 จุดจำก่อนสอบ:
• เมล็ดฟักทอง (Cucurbitine): ถ่ายพยาธิตัวตืด
• มะเกลือ (Diospyrol): ถ่ายพยาธิปากขอ พยาธิไส้เดือน (ห้ามใช้ในเด็กต่ำกว่า 10 ปี เสี่ยงตาบอด)</t>
        </is>
      </c>
      <c r="K26" s="100" t="n"/>
      <c r="L26" s="88" t="inlineStr">
        <is>
          <t>Herbal Extraction methods</t>
        </is>
      </c>
      <c r="M26" s="100" t="inlineStr">
        <is>
          <t>Product</t>
        </is>
      </c>
      <c r="N26" s="88" t="inlineStr">
        <is>
          <t>ข้อ 65 (PLE_CC1_2561_Key.md)</t>
        </is>
      </c>
      <c r="O26" s="100" t="n"/>
      <c r="P26" s="100" t="n"/>
      <c r="Q26" s="100" t="n"/>
    </row>
    <row r="27" ht="13.2" customHeight="1" s="49">
      <c r="A27" s="100" t="n">
        <v>31</v>
      </c>
      <c r="B27" s="88" t="inlineStr">
        <is>
          <t>สมุนไพรในบัญชียาหลักแห่งชาติหรือสาธารณสุขมูลฐานข้อใดที่มีฤทธิ์ขับปัสสาวะและแก้ขัดเบาในผู้ป่วยที่มีอาการปัสสาวะขัดกะปริดกะปรอยหลังกลั้นปัสสาวะ</t>
        </is>
      </c>
      <c r="C27" s="100" t="n"/>
      <c r="D27" s="88" t="inlineStr">
        <is>
          <t>กระเจี๊ยบแดง</t>
        </is>
      </c>
      <c r="E27" s="88" t="inlineStr">
        <is>
          <t>ชาพลู</t>
        </is>
      </c>
      <c r="F27" s="88" t="inlineStr">
        <is>
          <t>รางจืด</t>
        </is>
      </c>
      <c r="G27" s="88" t="inlineStr">
        <is>
          <t>หญ้าปักกิ่ง</t>
        </is>
      </c>
      <c r="H27" s="88" t="inlineStr">
        <is>
          <t>ฟ้าทะลายโจร</t>
        </is>
      </c>
      <c r="I27" s="100" t="n">
        <v>1</v>
      </c>
      <c r="J27" s="88" t="inlineStr">
        <is>
          <t>✅ คำตอบที่ถูกต้อง: ข้อ ก. กระเจี๊ยบแดง
💡 Background:
อาการขัดเบา ปัสสาวะแสบขัดเล็กน้อยหลังจากการกลั้นปัสสาวะเป็นเวลานานโดยไม่มีไข้หรือตกขาวผิดปกติ มักเป็นอาการเริ่มต้นของการระคายเคืองทางเดินปัสสาวะ
🎯 ทำไมข้อนี้ถึงถูก:
กระเจี๊ยบแดง (Hibiscus sabdariffa) มีสารสำคัญกลุ่ม Flavonoids และ Organic acids มีฤทธิ์ขับปัสสาวะอย่างอ่อน (Mild diuretic) และยับยั้งการเจริญเติบโตของแบคทีเรียในทางเดินปัสสาวะบางชนิด ช่วยชะล้างทางเดินปัสสาวะและบรรเทาอาการปัสสาวะแสบขัดได้ดี
🔍 ข้ออื่นผิดเพราะอะไร:
• ข้อ ข. (ชะพลู): ช่วยขับลม เจริญอาหาร
• ข้อ ค. (รางจืด): ล้างพิษ ถอนพิษสารเคมี
• ข้อ ง. (หญ้าปักกิ่ง): ปรับสมดุลภูมิคุ้มกัน
• ข้อ จ. (ฟ้าทะลายโจร): แก้ไข้ เจ็บคอ ท้องเสียไม่ติดเชื้อ
📖 Guideline อ้างอิง:
ประกาศกระทรวงสาธารณสุข เรื่อง สมุนไพรในงานสาธารณสุขมูลฐาน &amp; Thai Herbal Pharmacopoeia (THP)
📌 จุดจำก่อนสอบ:
• สมุนไพรแก้ขัดเบา: กระเจี๊ยบแดง, หญ้าหนวดแมว, สับปะรด (เหง้า)</t>
        </is>
      </c>
      <c r="K27" s="100" t="n"/>
      <c r="L27" s="88" t="inlineStr">
        <is>
          <t>Herbal Extraction methods</t>
        </is>
      </c>
      <c r="M27" s="100" t="inlineStr">
        <is>
          <t>Product</t>
        </is>
      </c>
      <c r="N27" s="88" t="inlineStr">
        <is>
          <t>ข้อ 75 (PLE_CC1_2561_Key.md)</t>
        </is>
      </c>
      <c r="O27" s="100" t="n"/>
      <c r="P27" s="100" t="n"/>
      <c r="Q27" s="100" t="n"/>
    </row>
    <row r="28" ht="13.2" customHeight="1" s="49">
      <c r="A28" s="100" t="n">
        <v>32</v>
      </c>
      <c r="B28" s="88" t="inlineStr">
        <is>
          <t>สตรีตั้งครรภ์ไตรมาสแรกมีอาการคลื่นไส้ อาเจียนตอนเช้า (Morning sickness) หากต้องการเลือกใช้ยาสมุนไพรที่ปลอดภัยและมีหลักฐานทางคลินิกรองรับในการบรรเทาอาการ ควรเลือกใช้สมุนไพรใด</t>
        </is>
      </c>
      <c r="C28" s="100" t="n"/>
      <c r="D28" s="88" t="inlineStr">
        <is>
          <t>ขิง</t>
        </is>
      </c>
      <c r="E28" s="88" t="inlineStr">
        <is>
          <t>รางจืด</t>
        </is>
      </c>
      <c r="F28" s="88" t="inlineStr">
        <is>
          <t>ขมิ้นชัน</t>
        </is>
      </c>
      <c r="G28" s="88" t="inlineStr">
        <is>
          <t>เถาวัลย์เปรียง</t>
        </is>
      </c>
      <c r="H28" s="88" t="inlineStr">
        <is>
          <t>ฟ้าทะลายโจร</t>
        </is>
      </c>
      <c r="I28" s="100" t="n">
        <v>1</v>
      </c>
      <c r="J28" s="88" t="inlineStr">
        <is>
          <t>✅ คำตอบที่ถูกต้อง: ข้อ ก. ขิง
💡 Background:
อาการแพ้ท้อง คลื่นไส้อาเจียนในหญิงตั้งครรภ์ (Nausea and vomiting of pregnancy: NVP) พบได้บ่อยถึง 70-80% ในไตรมาสแรก
🎯 ทำไมข้อนี้ถึงถูก:
ขิง (Zingiber officinale) มีสารออกฤทธิ์กลุ่มฟีนอลิก ได้แก่ Gingerols และ Shogaols ซึ่งมีฤทธิ์ต้านการบีบเกร็งของกล้ามเนื้อกระเพาะอาหาร และเป็น Antagonist ต่อตัวรับ Serotonin (5-HT3 receptors) ในระบบทางเดินอาหารและทางเดินประสาท องค์กร ACOG และ RCOG แนะนำขิงขนาด 1,000 มก./วัน เป็นการรักษาทางเลือกแรกที่ไม่ใช่ยาเคมีสังเคราะห์ที่ปลอดภัยและมีประสิทธิภาพในการลดอาการคลื่นไส้ในหญิงตั้งครรภ์
🔍 ข้ออื่นผิดเพราะอะไร:
• ข้อ ข. (รางจืด): ไม่มีข้อมูลความปลอดภัยเพียงพอในหญิงตั้งครรภ์
• ข้อ ค. (ขมิ้นชัน): ใช้แก้ท้องอืด แต่ไม่ได้เด่นในการรักษา Morning sickness
• ข้อ ง. (เถาวัลย์เปรียง): ห้ามใช้ในหญิงตั้งครรภ์เด็ดขาด
• ข้อ จ. (ฟ้าทะลายโจร): ห้ามใช้ในหญิงตั้งครรภ์ (มี Teratogenic risk ในสัตว์ทดลอง)
📖 Guideline อ้างอิง:
ACOG Practice Bulletin No. 189: Nausea and Vomiting of Pregnancy &amp; บัญชียาหลักแห่งชาติด้านสมุนไพร พ.ศ. 2566
📌 จุดจำก่อนสอบ:
• ขิง (Zingiber officinale): First-line non-pharmacologic option สำหรับ Morning sickness ในหญิงตั้งครรภ์
• สมุนไพรต้องห้ามในหญิงตั้งครรภ์: ฟ้าทะลายโจร, เถาวัลย์เปรียง, ขี้เหล็ก, มะขามแขก</t>
        </is>
      </c>
      <c r="K28" s="100" t="n"/>
      <c r="L28" s="88" t="inlineStr">
        <is>
          <t>Herbal Extraction methods</t>
        </is>
      </c>
      <c r="M28" s="100" t="inlineStr">
        <is>
          <t>Product</t>
        </is>
      </c>
      <c r="N28" s="88" t="inlineStr">
        <is>
          <t>ข้อ 82 (PLE_CC1_2561_Key.md)</t>
        </is>
      </c>
      <c r="O28" s="100" t="n"/>
      <c r="P28" s="100" t="n"/>
      <c r="Q28" s="100" t="n"/>
    </row>
    <row r="29" ht="13.2" customHeight="1" s="49">
      <c r="A29" s="100" t="n">
        <v>33</v>
      </c>
      <c r="B29" s="88" t="inlineStr">
        <is>
          <t>สมุนไพรในข้อใดที่มีสรรพคุณตามงานสาธารณสุขมูลฐานในการถอนพิษแมลงสัตว์กัดต่อย และลดอาการปวด บวม แดง จากตุ่มคัน</t>
        </is>
      </c>
      <c r="C29" s="100" t="n"/>
      <c r="D29" s="88" t="inlineStr">
        <is>
          <t>พญายอ</t>
        </is>
      </c>
      <c r="E29" s="88" t="inlineStr">
        <is>
          <t>ขมิ้นชัน</t>
        </is>
      </c>
      <c r="F29" s="88" t="inlineStr">
        <is>
          <t>เหง้าไพล</t>
        </is>
      </c>
      <c r="G29" s="88" t="inlineStr">
        <is>
          <t>เปลือกมังคุด</t>
        </is>
      </c>
      <c r="H29" s="88" t="inlineStr">
        <is>
          <t>ว่านหางจระเข้</t>
        </is>
      </c>
      <c r="I29" s="100" t="n">
        <v>1</v>
      </c>
      <c r="J29" s="88" t="inlineStr">
        <is>
          <t>✅ คำตอบที่ถูกต้อง: ข้อ ก. พญายอ
💡 Background:
พญายอ หรือ เสลดพังพอนตัวเมีย (Clinacanthus nutans) เป็นสมุนไพรอเนกประสงค์ด้านโรคผิวหนัง
🎯 ทำไมข้อนี้ถึงถูก:
ใบพญายอสดขยี้ผสมเหล้าขาวหรือยาครีม/โลชั่นพญายอ มีสารสกัดที่มีฤทธิ์ต้านการอักเสบ (Anti-inflammatory) และยับยั้งการหลั่งฮิสตามีน จึงมีสรรพคุณเด่นตามงานสาธารณสุขมูลฐานในการถอนพิษแมลงสัตว์กัดต่อย (ยุง มด ต่อ แตน ผึ้ง) ลดอาการคันและบวมแดงได้อย่างรวดเร็ว
🔍 ข้ออื่นผิดเพราะอะไร:
• ข้อ ข. (ขมิ้นชัน): บรรเทาอาการท้องอืด ขับลม
• ข้อ ค. (เหง้าไพล): บรรเทาอาการเคล็ด ขัด ยอก ฟกช้ำกล้ามเนื้อ
• ข้อ ง. (เปลือกมังคุด): สมานแผลสด แผลเรื้อรัง
• ข้อ จ. (ว่านหางจระเข้): รักษาแผลไฟไหม้ น้ำร้อนลวก
📖 Guideline อ้างอิง:
ประกาศกระทรวงสาธารณสุข เรื่อง สมุนไพรในงานสาธารณสุขมูลฐาน &amp; Thai Herbal Pharmacopoeia (THP)
📌 จุดจำก่อนสอบ:
• พญายอ (เสลดพังพอนตัวเมีย): แมลงสัตว์กัดต่อย เริม งูสวัด</t>
        </is>
      </c>
      <c r="K29" s="100" t="n"/>
      <c r="L29" s="88" t="inlineStr">
        <is>
          <t>Herbal Extraction methods</t>
        </is>
      </c>
      <c r="M29" s="100" t="inlineStr">
        <is>
          <t>Product</t>
        </is>
      </c>
      <c r="N29" s="88" t="inlineStr">
        <is>
          <t>ข้อ 122 (PLE_CC1_2561_Key.md)</t>
        </is>
      </c>
      <c r="O29" s="100" t="n"/>
      <c r="P29" s="100" t="n"/>
      <c r="Q29" s="100" t="n"/>
    </row>
    <row r="30" ht="13.2" customHeight="1" s="49">
      <c r="A30" s="100" t="n">
        <v>34</v>
      </c>
      <c r="B30" s="88" t="inlineStr">
        <is>
          <t>สมุนไพรใดในข้อต่อไปนี้มีข้อบ่งใช้ตามบัญชียาหลักแห่งชาติด้านสมุนไพรในการบรรเทาอาการคลื่นไส้ อาเจียนจากการเมารถ เมาเรือ และอาการคลื่นไส้หลังการผ่าตัด</t>
        </is>
      </c>
      <c r="C30" s="100" t="n"/>
      <c r="D30" s="88" t="inlineStr">
        <is>
          <t>ขิง</t>
        </is>
      </c>
      <c r="E30" s="88" t="inlineStr">
        <is>
          <t>ไพล</t>
        </is>
      </c>
      <c r="F30" s="88" t="inlineStr">
        <is>
          <t>ดีปลี</t>
        </is>
      </c>
      <c r="G30" s="88" t="inlineStr">
        <is>
          <t>มะขามแขก</t>
        </is>
      </c>
      <c r="H30" s="88" t="inlineStr">
        <is>
          <t>ฟ้าทะลายโจร</t>
        </is>
      </c>
      <c r="I30" s="100" t="n">
        <v>1</v>
      </c>
      <c r="J30" s="88" t="inlineStr">
        <is>
          <t>✅ คำตอบที่ถูกต้อง: ข้อ ก. ขิง
💡 Background:
ขิง (Zingiber officinale Roscoe) ได้รับการขึ้นทะเบียนเป็นยาพัฒนาจากสมุนไพรในบัญชียาหลักแห่งชาติ หมวดยาระบบทางเดินอาหาร
🎯 ทำไมข้อนี้ถึงถูก:
ยาขิง (ชนิดแคปซูลหรือผงชง) มีข้อบ่งใช้ในการป้องกันและบรรเทาอาการคลื่นไส้ อาเจียน จากการเมารถ เมาเรือ (Motion sickness) และอาการคลื่นไส้อาเจียนหลังผ่าตัด โดย Gingerols และ Shogaols ออกฤทธิ์เร่งการบีบตัวของกระเพาะอาหาร (Prokinetic) และยับยั้ง 5-HT3 และ Neurokinin-1 (NK1) receptors
🔍 ข้ออื่นผิดเพราะอะไร:
• ข้อ ข. (ไพล): ใช้แก้ฟกช้ำ ปวดเมื่อย
• ข้อ ค. (ดีปลี): ใช้ขับลม แก้ท้องอืด
• ข้อ ง. (มะขามแขก): ยาระบายกระตุ้นการขับถ่าย
• ข้อ จ. (ฟ้าทะลายโจร): แก้ไข้ เจ็บคอ
📖 Guideline อ้างอิง:
บัญชียาหลักแห่งชาติด้านสมุนไพร พ.ศ. 2566 &amp; Thai Herbal Pharmacopoeia (THP)
📌 จุดจำก่อนสอบ:
• ยาขิง: คลื่นไส้อาเจียนจาก เมารถ เมาเรือ, อาการแพ้ท้อง, และหลังผ่าตัด</t>
        </is>
      </c>
      <c r="K30" s="100" t="n"/>
      <c r="L30" s="88" t="inlineStr">
        <is>
          <t>Herbal Extraction methods</t>
        </is>
      </c>
      <c r="M30" s="100" t="inlineStr">
        <is>
          <t>Product</t>
        </is>
      </c>
      <c r="N30" s="88" t="inlineStr">
        <is>
          <t>ข้อ 4 (PLE_CC1_2560 22 April Set 1.md)</t>
        </is>
      </c>
      <c r="O30" s="100" t="n"/>
      <c r="P30" s="100" t="n"/>
      <c r="Q30" s="100" t="n"/>
    </row>
    <row r="31" ht="13.2" customHeight="1" s="49">
      <c r="A31" s="100" t="n">
        <v>35</v>
      </c>
      <c r="B31" s="88" t="inlineStr">
        <is>
          <t>สมุนไพรในข้อใดที่มีข้อห้ามใช้เด็ดขาดในผู้ป่วยโรคไตวายและผู้ป่วยโรคหัวใจล้มเหลว เนื่องจากมีแร่ธาตุโพแทสเซียมในปริมาณสูงมาก</t>
        </is>
      </c>
      <c r="C31" s="100" t="n"/>
      <c r="D31" s="88" t="inlineStr">
        <is>
          <t>หญ้าหนวดแมว</t>
        </is>
      </c>
      <c r="E31" s="88" t="inlineStr">
        <is>
          <t>ขิง</t>
        </is>
      </c>
      <c r="F31" s="88" t="inlineStr">
        <is>
          <t>กระชาย</t>
        </is>
      </c>
      <c r="G31" s="88" t="inlineStr">
        <is>
          <t>ข่า</t>
        </is>
      </c>
      <c r="H31" s="88" t="inlineStr">
        <is>
          <t>ทองพันชั่ง</t>
        </is>
      </c>
      <c r="I31" s="100" t="n">
        <v>1</v>
      </c>
      <c r="J31" s="88" t="inlineStr">
        <is>
          <t>✅ คำตอบที่ถูกต้อง: ข้อ ก. หญ้าหนวดแมว
💡 Background:
หญ้าหนวดแมว (Orthosiphon aristatus) วงศ์ Lamiaceae เป็นสมุนไพรขับปัสสาวะและรักษานิ่ว
🎯 ทำไมข้อนี้ถึงถูก:
หญ้าหนวดแมวมีเกลือโพแทสเซียมอนินทรีย์สูงมากตามธรรมชาติ (High inorganic potassium salts) การใช้ในผู้ป่วยที่มีภาวะไตวาย (GFR &lt; 60 mL/min) หรือหัวใจล้มเหลว จะทำให้เกิดภาวะ Hyperkalemia รุนแรง นำไปสู่คลื่นไฟฟ้าหัวใจผิดปกติ (Peaked T wave, QRS widening) และภาวะหัวใจหยุดเต้นได้
🔍 ข้ออื่นผิดเพราะอะไร:
• ข้อ ข. ขิง, ข้อ ค. กระชาย, ข้อ ง. ข่า, ข้อ จ. ทองพันชั่ง: ไม่มีปริมาณโพแทสเซียมสูงจนเป็นข้อห้ามใช้ในโรคไตวายเท่าหญ้าหนวดแมว
📖 Guideline อ้างอิง:
บัญชียาหลักแห่งชาติด้านสมุนไพร พ.ศ. 2566 &amp; Thai Herbal Pharmacopoeia (THP)
📌 จุดจำก่อนสอบ:
• หญ้าหนวดแมว: โพแทสเซียมสูง ห้ามใช้ในโรคไตและโรคหัวใจล้มเหลว!</t>
        </is>
      </c>
      <c r="K31" s="100" t="n"/>
      <c r="L31" s="88" t="inlineStr">
        <is>
          <t>Herbal Extraction methods</t>
        </is>
      </c>
      <c r="M31" s="100" t="inlineStr">
        <is>
          <t>Product</t>
        </is>
      </c>
      <c r="N31" s="88" t="inlineStr">
        <is>
          <t>ข้อ 5 (PLE_CC1_2559.md)</t>
        </is>
      </c>
      <c r="O31" s="100" t="n"/>
      <c r="P31" s="100" t="n"/>
      <c r="Q31" s="100" t="n"/>
    </row>
    <row r="32" ht="13.2" customHeight="1" s="49">
      <c r="A32" s="100" t="n">
        <v>36</v>
      </c>
      <c r="B32" s="88" t="inlineStr">
        <is>
          <t>สมุนไพรในข้อใดที่ได้รับการบรรจุในบัญชียาหลักแห่งชาติ พ.ศ. 2555 เป็นต้นมา สำหรับใช้ในคลินิกเลิกบุหรี่ โดยมีสารไนเตรตทำให้ประสาทรับรสที่ลิ้นชาและลดความอยากสูบบุหรี่</t>
        </is>
      </c>
      <c r="C32" s="100" t="n"/>
      <c r="D32" s="88" t="inlineStr">
        <is>
          <t>หญ้าดอกขาว</t>
        </is>
      </c>
      <c r="E32" s="88" t="inlineStr">
        <is>
          <t>เพชรสังฆาต</t>
        </is>
      </c>
      <c r="F32" s="88" t="inlineStr">
        <is>
          <t>พริก</t>
        </is>
      </c>
      <c r="G32" s="88" t="inlineStr">
        <is>
          <t>ขลู่</t>
        </is>
      </c>
      <c r="H32" s="88" t="inlineStr">
        <is>
          <t>มะระขี้นก</t>
        </is>
      </c>
      <c r="I32" s="100" t="n">
        <v>1</v>
      </c>
      <c r="J32" s="88" t="inlineStr">
        <is>
          <t>✅ คำตอบที่ถูกต้อง: ข้อ ก. หญ้าดอกขาว
💡 Background:
หญ้าดอกขาว หรือ หญ้าหมอน้อย (Vernonia cinerea (L.) Less.) วงศ์ Asteraceae เป็นสมุนไพรไทยที่ได้รับการยอมรับในระดับจากลเกี่ยวกับการช่วยเลิกบุหรี่
🎯 ทำไมข้อนี้ถึงถูก:
ชาชงหญ้าดอกขาวมีสารสำคัญกลุ่ม Flavonoids, Terpenes และมีเกลือโพแทสเซียมไนเตรต ซึ่งออกฤทธิ์ทำให้ต่อมรับรสบริเวณลิ้นชาและทำให้รสชาติของบุหรี่เปลี่ยนไป (รู้สึกเหม็น ขม หรือไม่อยากสูบ) ส่งผลให้อัตราการเลิกบุหรี่สำเร็จสูงขึ้นอย่างมีนัยสำคัญทางสถิติ
🔍 ข้ออื่นผิดเพราะอะไร:
• ข้อ ข. (เพชรสังฆาต): บรรเทาอาการริดสีดวงทวาร
• ข้อ ค. (พริก): บรรเทาอาการปวดข้อ ปวดปลายประสาท
• ข้อ ง. (ขลู่): ขับปัสสาวะ แก้นิ่ว
• ข้อ จ. (มะระขี้นก): ลดน้ำตาลในเลือด
📖 Guideline อ้างอิง:
บัญชียาหลักแห่งชาติด้านสมุนไพร พ.ศ. 2566 &amp; แนวทางเวชปฏิบัติการบำบัดรักษาผู้เสพติดบุหรี่ ประเทศไทย
📌 จุดจำก่อนสอบ:
• หญ้าดอกขาว (Vernonia cinerea): ช่วยเลิกบุหรี่ ทำให้ลิ้นชา บุหรี่รสชาติแย่ลง
• ข้อควรระวัง: ระวังในผู้ป่วยโรคหัวใจและโรคไตเนื่องจากมีโพแทสเซียมสูง</t>
        </is>
      </c>
      <c r="K32" s="100" t="n"/>
      <c r="L32" s="88" t="inlineStr">
        <is>
          <t>Herbal Extraction methods</t>
        </is>
      </c>
      <c r="M32" s="100" t="inlineStr">
        <is>
          <t>Product</t>
        </is>
      </c>
      <c r="N32" s="88" t="inlineStr">
        <is>
          <t>ข้อ 14 (PLE_CC1_2559.md)</t>
        </is>
      </c>
      <c r="O32" s="100" t="n"/>
      <c r="P32" s="100" t="n"/>
      <c r="Q32" s="100" t="n"/>
    </row>
    <row r="33" ht="13.2" customHeight="1" s="49">
      <c r="A33" s="100" t="n">
        <v>37</v>
      </c>
      <c r="B33" s="88" t="inlineStr">
        <is>
          <t>ตำรับยาแผนไทยในบัญชียาหลักแห่งชาติข้อใดที่ใช้สำหรับบรรเทาอาการไข้หวัด ตุ่มผื่นคัน และช่วยกระทุ้งพิษไข้ในผู้ป่วยโรคอีสุกอีใสหรือหัด</t>
        </is>
      </c>
      <c r="C33" s="100" t="n"/>
      <c r="D33" s="88" t="inlineStr">
        <is>
          <t>ยามหานิลแท่งทอง</t>
        </is>
      </c>
      <c r="E33" s="88" t="inlineStr">
        <is>
          <t>ยาจันทน์ลีลา</t>
        </is>
      </c>
      <c r="F33" s="88" t="inlineStr">
        <is>
          <t>ยาเบญจกูล</t>
        </is>
      </c>
      <c r="G33" s="88" t="inlineStr">
        <is>
          <t>ยาเบญจโลกวิเชียร</t>
        </is>
      </c>
      <c r="H33" s="88" t="inlineStr">
        <is>
          <t>ยาหอมอินทรจักร</t>
        </is>
      </c>
      <c r="I33" s="100" t="n">
        <v>1</v>
      </c>
      <c r="J33" s="88" t="inlineStr">
        <is>
          <t>✅ คำตอบที่ถูกต้อง: ข้อ ก. ยามหานิลแท่งทอง
💡 Background:
ยามหานิลแท่งทอง เป็นตำรับยาแผนไทยในบัญชียาหลักแห่งชาติ มีส่วนประกอบของสมุนไพรดับพิษร้อนและสารจากธรรมชาติที่มีสีดำ
🎯 ทำไมข้อนี้ถึงถูก:
ยามหานิลแท่งทองมีข้อบ่งใช้ตามบัญชียาหลักแห่งชาติในการ 'แก้ไข้ แก้พิษตานซาง ดับพิษไข้ และบรรเทาอาการไข้จากโรคไข้ออกผื่น (เช่น อีสุกอีใส หัด ประดง)' โดยออกฤทธิ์กระทุ้งพิษให้ออกมาทางผิวหนังและลดความร้อนภายในร่างกาย
🔍 ข้ออื่นผิดเพราะอะไร:
• ข้อ ข. (ยาจันทน์ลีลา): แก้ไข้ตัวร้อน ไข้เปลี่ยนฤดู แต่ไม่เด่นเรื่องโรคไข้ออกผื่น
• ข้อ ค. (ยาเบญจกูล): ใช้ปรับธาตุ บรรเทาอาการท้องอืด ท้องเฟ้อ
• ข้อ ง. (ยาเบญจโลกวิเชียร / ยาห้าราก): ใช้กระทุ้งพิษไข้ แก้ไข้พิษ ไข้กาฬ
• ข้อ จ. (ยาหอมอินทรจักร): แก้ลมวิงเวียน ลมจุกเสียด
📖 Guideline อ้างอิง:
ประกาศคณะกรรมการพัฒนาระบบยาแห่งชาติ เรื่อง บัญชียาหลักแห่งชาติด้านสมุนไพร พ.ศ. 2566
📌 จุดจำก่อนสอบ:
• ยามหานิลแท่งทอง: แก้ไข้กาฬ ไข้ออกผื่น อีสุกอีใส หัด ตุ่มแผลในปาก</t>
        </is>
      </c>
      <c r="K33" s="100" t="n"/>
      <c r="L33" s="88" t="inlineStr">
        <is>
          <t>Herbal Extraction methods</t>
        </is>
      </c>
      <c r="M33" s="100" t="inlineStr">
        <is>
          <t>Product</t>
        </is>
      </c>
      <c r="N33" s="88" t="inlineStr">
        <is>
          <t>ข้อ 38 (PLE_CC1_2559.md)</t>
        </is>
      </c>
      <c r="O33" s="100" t="n"/>
      <c r="P33" s="100" t="n"/>
      <c r="Q33" s="100" t="n"/>
    </row>
    <row r="34" ht="13.2" customHeight="1" s="49">
      <c r="A34" s="100" t="n">
        <v>40</v>
      </c>
      <c r="B34" s="88" t="inlineStr">
        <is>
          <t>ผู้ป่วยเป็นโรคงูสวัด (Herpes Zoster) มีตุ่มน้ำใสและปวดแสบร้อนตามรอยโรค สมุนไพรในข้อใดมีข้อบ่งใช้ตามบัญชียาหลักแห่งชาติในการรักษาอาการดังกล่าว</t>
        </is>
      </c>
      <c r="C34" s="100" t="n"/>
      <c r="D34" s="88" t="inlineStr">
        <is>
          <t>ครีมพญายอ</t>
        </is>
      </c>
      <c r="E34" s="88" t="inlineStr">
        <is>
          <t>เจลว่านหางจระเข้</t>
        </is>
      </c>
      <c r="F34" s="88" t="inlineStr">
        <is>
          <t>ยาเปลือกมังคุด</t>
        </is>
      </c>
      <c r="G34" s="88" t="inlineStr">
        <is>
          <t>ทิงเจอร์พลู</t>
        </is>
      </c>
      <c r="H34" s="88" t="inlineStr">
        <is>
          <t>ยาบัวบก</t>
        </is>
      </c>
      <c r="I34" s="100" t="n">
        <v>1</v>
      </c>
      <c r="J34" s="88" t="inlineStr">
        <is>
          <t>✅ คำตอบที่ถูกต้อง: ข้อ ก. ครีมพญายอ
💡 Background:
พญายอ (Clinacanthus nutans) ได้รับการบรรจุในบัญชียาหลักแห่งชาติในรูปแบบ ครีม โลชั่น และยาน้ำกลีเซอรีน
🎯 ทำไมข้อนี้ถึงถูก:
ครีมพญายอมีฤทธิ์ต้านไวรัส Varicella Zoster Virus (VZV) และต้านการอักเสบ ช่วยลดความรุนแรงของตุ่มน้ำใส บรรเทาอาการปวดแสบร้อน และช่วยให้แผลตกสะเก็ดหายเร็วขึ้น
🔍 ข้ออื่นผิดเพราะอะไร:
• ข้อ ข. ว่านหางจระเข้, ข้อ ค. เปลือกมังคุด, ข้อ ง. ทิงเจอร์พลู, ข้อ จ. ยาบัวบก: ไม่มีฤทธิ์ต้านไวรัส VZV จำเพาะเหมือนพญายอ
📖 Guideline อ้างอิง:
บัญชียาหลักแห่งชาติด้านสมุนไพร พ.ศ. 2566 &amp; Thai Herbal Pharmacopoeia (THP)
📌 จุดจำก่อนสอบ:
• งูสวัด / เริม = ครีมพญายอ</t>
        </is>
      </c>
      <c r="K34" s="100" t="n"/>
      <c r="L34" s="88" t="inlineStr">
        <is>
          <t>Herbal Extraction methods</t>
        </is>
      </c>
      <c r="M34" s="100" t="inlineStr">
        <is>
          <t>Product</t>
        </is>
      </c>
      <c r="N34" s="88" t="inlineStr">
        <is>
          <t>ข้อ 15 (Pharmtutor_2024_Set1.md)</t>
        </is>
      </c>
      <c r="O34" s="100" t="n"/>
      <c r="P34" s="100" t="n"/>
      <c r="Q34" s="100" t="n"/>
    </row>
    <row r="35" ht="13.2" customHeight="1" s="49">
      <c r="A35" s="100" t="n">
        <v>41</v>
      </c>
      <c r="B35" s="88" t="inlineStr">
        <is>
          <t>สมุนไพรในข้อใดที่มีการศึกษาวิจัยและนำมาใช้เป็นผลิตภัณฑ์เสริมอาหารเพื่อช่วยลดระดับไขมันคอเลสเตอรอลและไตรกลีเซอไรด์ในเลือด</t>
        </is>
      </c>
      <c r="C35" s="100" t="n"/>
      <c r="D35" s="88" t="inlineStr">
        <is>
          <t>กระเทียม</t>
        </is>
      </c>
      <c r="E35" s="88" t="inlineStr">
        <is>
          <t>บอระเพ็ด</t>
        </is>
      </c>
      <c r="F35" s="88" t="inlineStr">
        <is>
          <t>ฟ้าทะลายโจร</t>
        </is>
      </c>
      <c r="G35" s="88" t="inlineStr">
        <is>
          <t>ชุมเห็ดเทศ</t>
        </is>
      </c>
      <c r="H35" s="88" t="inlineStr">
        <is>
          <t>บัวบก</t>
        </is>
      </c>
      <c r="I35" s="100" t="n">
        <v>1</v>
      </c>
      <c r="J35" s="88" t="inlineStr">
        <is>
          <t>✅ คำตอบที่ถูกต้อง: ข้อ ก. กระเทียม
💡 Background:
กระเทียม (Allium sativum) อุดมไปด้วยสารประกอบออร์กาโนซัลเฟอร์ เช่น Allicin, Ajoene, และ S-allylcysteine
🎯 ทำไมข้อนี้ถึงถูก:
สารสกัดกระเทียมมีฤทธิ์ยับยั้งเอนไซม์ HMG-CoA reductase ในการสังเคราะห์คอเลสเตอรอลที่ตับ และยับยั้งการดูดซึมไขมันจากทางเดินอาหาร งานวิจัยทางคลินิกพบว่าช่วยลดระดับ Total Cholesterol และ Triglycerides ได้ในระดับเล็กน้อยถึงปานกลาง
🔍 ข้ออื่นผิดเพราะอะไร:
• ข้อ ข. (บอระเพ็ด): รสขม ช่วยเจริญอาหาร แก้ไข้
• ข้อ ค. (ฟ้าทะลายโจร): แก้ไข้หวัด เจ็บคอ
• ข้อ ง. (ชุมเห็ดเทศ): ยาระบาย แก้ท้องผูก
• ข้อ จ. (บัวบก): สมานแผล แก้ช้ำใน
📖 Guideline อ้างอิง:
Natural Medicines Comprehensive Database &amp; Thai Herbal Pharmacopoeia (THP)
📌 จุดจำก่อนสอบ:
• กระเทียม: ลดไขมันในเลือด ต้านการรวมกลุ่มของเกล็ดเลือด ระวังอันตรกิริยากับ Warfarin และยาต้านเกล็ดเลือด</t>
        </is>
      </c>
      <c r="K35" s="100" t="n"/>
      <c r="L35" s="88" t="inlineStr">
        <is>
          <t>Herbal Extraction methods</t>
        </is>
      </c>
      <c r="M35" s="100" t="inlineStr">
        <is>
          <t>Product</t>
        </is>
      </c>
      <c r="N35" s="88" t="inlineStr">
        <is>
          <t>ข้อ 22 (Pharmtutor_2024_Set1.md)</t>
        </is>
      </c>
      <c r="O35" s="100" t="n"/>
      <c r="P35" s="100" t="n"/>
      <c r="Q35" s="100" t="n"/>
    </row>
    <row r="36" ht="13.2" customHeight="1" s="49">
      <c r="A36" s="100" t="n">
        <v>42</v>
      </c>
      <c r="B36" s="88" t="inlineStr">
        <is>
          <t>สมุนไพรในงานสาธารณสุขมูลฐานข้อใดที่ใช้สำหรับบรรเทาอาการท้องอืด ท้องเฟ้อ แน่น จุกเสียด และมีฤทธิ์ขับลมในลำไส้ได้ดีที่สุด</t>
        </is>
      </c>
      <c r="C36" s="100" t="n"/>
      <c r="D36" s="88" t="inlineStr">
        <is>
          <t>ขมิ้นชัน</t>
        </is>
      </c>
      <c r="E36" s="88" t="inlineStr">
        <is>
          <t>ชุมเห็ดเทศ</t>
        </is>
      </c>
      <c r="F36" s="88" t="inlineStr">
        <is>
          <t>มะขามแขก</t>
        </is>
      </c>
      <c r="G36" s="88" t="inlineStr">
        <is>
          <t>ฟ้าทะลายโจร</t>
        </is>
      </c>
      <c r="H36" s="88" t="inlineStr">
        <is>
          <t>หญ้าหนวดแมว</t>
        </is>
      </c>
      <c r="I36" s="100" t="n">
        <v>1</v>
      </c>
      <c r="J36" s="88" t="inlineStr">
        <is>
          <t>✅ คำตอบที่ถูกต้อง: ข้อ ก. ขมิ้นชัน
💡 Background:
ขมิ้นชัน (Curcuma longa) เป็นสมุนไพรหลักประจำบ้านของไทยที่ใช้รักษาความผิดปกติของระบบทางเดินอาหาร
🎯 ทำไมข้อนี้ถึงถูก:
เหง้าขมิ้นชันมีน้ำมันหอมระเหย (Volatile oils) และสาร Curcuminoids ซึ่งมีฤทธิ์ขับลม กระตุ้นการหลั่งน้ำดีเพื่อช่วยย่อยไขมัน และลดการบีบเกร็งของกล้ามเนื้อเรียบในทางเดินอาหาร บัญชียาหลักแห่งชาติจึงแนะนำขมิ้นชันเป็นอันดับแรกสำหรับบรรเทาอาการแน่นจุกเสียด ท้องอืด ท้องเฟ้อ
🔍 ข้ออื่นผิดเพราะอะไร:
• ข้อ ข. ชุมเห็ดเทศ, ข้อ ค. มะขามแขก: เป็นยาระบาย ไม่ใช่ยาขับลม
• ข้อ ง. ฟ้าทะลายโจร: แก้เจ็บคอ ไข้หวัด
• ข้อ จ. หญ้าหนวดแมว: ขับปัสสาวะ
📖 Guideline อ้างอิง:
บัญชียาหลักแห่งชาติด้านสมุนไพร พ.ศ. 2566 &amp; Thai Herbal Pharmacopoeia (THP)
📌 จุดจำก่อนสอบ:
• ขมิ้นชัน: ขับลม แก้ท้องอืด ท้องเฟ้อ รักษาแผลในกระเพาะอาหาร ห้ามใช้ในท่อน้ำดีอุดตัน</t>
        </is>
      </c>
      <c r="K36" s="100" t="n"/>
      <c r="L36" s="88" t="inlineStr">
        <is>
          <t>Herbal Extraction methods</t>
        </is>
      </c>
      <c r="M36" s="100" t="inlineStr">
        <is>
          <t>Product</t>
        </is>
      </c>
      <c r="N36" s="88" t="inlineStr">
        <is>
          <t>ข้อ 26 (Pharmtutor_2024_Set1.md)</t>
        </is>
      </c>
      <c r="O36" s="100" t="n"/>
      <c r="P36" s="100" t="n"/>
      <c r="Q36" s="100" t="n"/>
    </row>
    <row r="37" ht="13.2" customHeight="1" s="49">
      <c r="A37" s="100" t="n">
        <v>43</v>
      </c>
      <c r="B37" s="88" t="inlineStr">
        <is>
          <t>สมุนไพรในข้อใดมีสารสำคัญกลุ่ม Anthraquinone glycosides ที่ออกฤทธิ์กระตุ้นการบีบตัวของลำไส้ใหญ่ ใช้เป็นยาระบายบรรเทาอาการท้องผูก</t>
        </is>
      </c>
      <c r="C37" s="100" t="n"/>
      <c r="D37" s="88" t="inlineStr">
        <is>
          <t>มะขามแขก</t>
        </is>
      </c>
      <c r="E37" s="88" t="inlineStr">
        <is>
          <t>ขมิ้นชัน</t>
        </is>
      </c>
      <c r="F37" s="88" t="inlineStr">
        <is>
          <t>ขิง</t>
        </is>
      </c>
      <c r="G37" s="88" t="inlineStr">
        <is>
          <t>พญายอ</t>
        </is>
      </c>
      <c r="H37" s="88" t="inlineStr">
        <is>
          <t>บัวบก</t>
        </is>
      </c>
      <c r="I37" s="100" t="n">
        <v>1</v>
      </c>
      <c r="J37" s="88" t="inlineStr">
        <is>
          <t>✅ คำตอบที่ถูกต้อง: ข้อ ก. มะขามแขก
💡 Background:
มะขามแขก (Senna alexandrina / Cassia angustifolia) นิยมใช้ใบและฝักเป็นยาระบาย
🎯 ทำไมข้อนี้ถึงถูก:
มะขามแขกมีสารสำคัญ Sennosides A &amp; B ซึ่งเป็น Stimulant laxative แบคทีเรียในลำไส้ใหญ่จะเปลี่ยน Sennosides เป็น Rhein anthrone กระตุ้น Myenteric plexus เพิ่มการบีบตัวของลำไส้ใหญ่และลดการดูดซึมน้ำกลับ ทำให้อุจจาระนิ่มและถ่ายสะดวกหลังรับประทาน 6-12 ชั่วโมง
🔍 ข้ออื่นผิดเพราะอะไร:
• ข้อ ข. ขมิ้นชัน, ข้อ ค. ขิง: ยาขับลม ขับน้ำดี
• ข้อ ง. พญายอ: ต้านไวรัสเริม งูสวัด
• ข้อ จ. บัวบก: สมานแผล
📖 Guideline อ้างอิง:
บัญชียาหลักแห่งชาติด้านสมุนไพร พ.ศ. 2566 &amp; Thai Herbal Pharmacopoeia (THP)
📌 จุดจำก่อนสอบ:
• มะขามแขก / ชุมเห็ดเทศ: สารสำคัญ Anthraquinones (Sennosides) กระตุ้นการบีบตัวของลำไส้ใหญ่
• ผลข้างเคียง: ปวดมวนท้อง ลำไส้ขี้เกียจ (Melanosis coli) หากใช้นานเกินไป</t>
        </is>
      </c>
      <c r="K37" s="100" t="n"/>
      <c r="L37" s="88" t="inlineStr">
        <is>
          <t>Herbal Extraction methods</t>
        </is>
      </c>
      <c r="M37" s="100" t="inlineStr">
        <is>
          <t>Product</t>
        </is>
      </c>
      <c r="N37" s="88" t="inlineStr">
        <is>
          <t>ข้อ 87 (Pharmtutor_2024_Set1.md)</t>
        </is>
      </c>
      <c r="O37" s="100" t="n"/>
      <c r="P37" s="100" t="n"/>
      <c r="Q37" s="100" t="n"/>
    </row>
    <row r="38" ht="13.2" customHeight="1" s="49">
      <c r="A38" s="100" t="n">
        <v>44</v>
      </c>
      <c r="B38" s="88" t="inlineStr">
        <is>
          <t>สมุนไพรในข้อใดที่มีสารประกอบ Eugenol และ Gingerol ซึ่งมีฤทธิ์ขับลม บรรเทาอาการจุกเสียด และช่วยกระตุ้นการเคลื่อนไหวของระบบทางเดินอาหาร</t>
        </is>
      </c>
      <c r="C38" s="100" t="n"/>
      <c r="D38" s="88" t="inlineStr">
        <is>
          <t>ขิง</t>
        </is>
      </c>
      <c r="E38" s="88" t="inlineStr">
        <is>
          <t>ชุมเห็ดเทศ</t>
        </is>
      </c>
      <c r="F38" s="88" t="inlineStr">
        <is>
          <t>มะขามแขก</t>
        </is>
      </c>
      <c r="G38" s="88" t="inlineStr">
        <is>
          <t>บัวบก</t>
        </is>
      </c>
      <c r="H38" s="88" t="inlineStr">
        <is>
          <t>รางจืด</t>
        </is>
      </c>
      <c r="I38" s="100" t="n">
        <v>1</v>
      </c>
      <c r="J38" s="88" t="inlineStr">
        <is>
          <t>✅ คำตอบที่ถูกต้อง: ข้อ ก. ขิง
💡 Background:
ขิง (Zingiber officinale) มีน้ำมันหอมระเหยและสารเผ็ดร้อนกลุ่มฟีนอล
🎯 ทำไมข้อนี้ถึงถูก:
เหง้าขิงมีสาร Gingerols และ Shogaols มีฤทธิ์ขับลม (Carminative) กระตุ้นการหลั่งเอนไซม์ย่อยอาหาร เร่งการบีบตัวของกระเพาะอาหาร (Gastric emptying) จึงช่วยบรรเทาอาการจุกแน่น ท้องอืด ท้องเฟ้อ ได้อย่างมีประสิทธิภาพ
🔍 ข้ออื่นผิดเพราะอะไร:
• ข้อ ข. ชุมเห็ดเทศ, ข้อ ค. มะขามแขก: ยาระบาย
• ข้อ ง. บัวบก: สมานแผล
• ข้อ จ. รางจืด: ล้างพิษ
📖 Guideline อ้างอิง:
ประกาศกระทรวงสาธารณสุข เรื่อง สมุนไพรในงานสาธารณสุขมูลฐาน &amp; Thai Herbal Pharmacopoeia (THP)
📌 จุดจำก่อนสอบ:
• ขิง: ขับลม แก้คลื่นไส้อาเจียน เร่งการขับอาหารออกจากกระเพาะอาหาร</t>
        </is>
      </c>
      <c r="K38" s="100" t="n"/>
      <c r="L38" s="88" t="inlineStr">
        <is>
          <t>Herbal Extraction methods</t>
        </is>
      </c>
      <c r="M38" s="100" t="inlineStr">
        <is>
          <t>Product</t>
        </is>
      </c>
      <c r="N38" s="88" t="inlineStr">
        <is>
          <t>ข้อ 16 (Pharmtutor_2024_Set2.md)</t>
        </is>
      </c>
      <c r="O38" s="100" t="n"/>
      <c r="P38" s="100" t="n"/>
      <c r="Q38" s="100" t="n"/>
    </row>
    <row r="39" ht="13.2" customHeight="1" s="49">
      <c r="A39" s="100" t="n">
        <v>45</v>
      </c>
      <c r="B39" s="88" t="inlineStr">
        <is>
          <t>สมุนไพรในข้อใดที่มีสารสำคัญ Charantin และ Polypeptide-p ซึ่งมีสรรพคุณลดระดับน้ำตาลในเลือดและได้รับการยอมรับในงานสาธารณสุขมูลฐาน</t>
        </is>
      </c>
      <c r="C39" s="100" t="n"/>
      <c r="D39" s="88" t="inlineStr">
        <is>
          <t>มะแว้งต้น</t>
        </is>
      </c>
      <c r="E39" s="88" t="inlineStr">
        <is>
          <t>มะขามป้อม</t>
        </is>
      </c>
      <c r="F39" s="88" t="inlineStr">
        <is>
          <t>มะระขี้นก</t>
        </is>
      </c>
      <c r="G39" s="88" t="inlineStr">
        <is>
          <t>มะนาว</t>
        </is>
      </c>
      <c r="H39" s="88" t="inlineStr">
        <is>
          <t>มะหาด</t>
        </is>
      </c>
      <c r="I39" s="100" t="n">
        <v>3</v>
      </c>
      <c r="J39" s="88" t="inlineStr">
        <is>
          <t>✅ คำตอบที่ถูกต้อง: ข้อ ค. มะระขี้นก
💡 Background:
มะระขี้นก (Momordica charantia) วงศ์ Cucurbitaceae เป็นสมุนไพรยอดนิยมในการควบคุมระดับน้ำตาล
🎯 ทำไมข้อนี้ถึงถูก:
ผลมะระขี้นกมีสารสำคัญ Charantin (สเตียรอยด์ไกลโคไซด์) และ Polypeptide-p (สารโปรตีนที่มีโครงสร้างคล้ายอินซูลิน) ออกฤทธิ์เลียนแบบอินซูลิน กระตุ้นการนำกลูโคสเข้าสู่เซลล์กล้ามเนื้อและตับ และยับยั้งเอนไซม์สร้างน้ำตาลในตับ จึงช่วยลดระดับน้ำตาลในเลือดได้อย่างมีนัยสำคัญ
🔍 ข้ออื่นผิดเพราะอะไร:
• ข้อ ก. (มะแว้งต้น): แก้ไอ ขับเสมหะ
• ข้อ ข. (มะขามป้อม): แก้ไอ วิตามินซีสูง
• ข้อ ง. (มะนาว): ขับเสมหะ บรรเทาอาการระคายคอ
• ข้อ จ. (มะหาด): สาร Oxyresveratrol จากแก่นมะหาดใช้ถ่ายพยาธิตัวตืด
📖 Guideline อ้างอิง:
ประกาศกระทรวงสาธารณสุข เรื่อง สมุนไพรในงานสาธารณสุขมูลฐาน &amp; Thai Herbal Pharmacopoeia (THP)
📌 จุดจำก่อนสอบ:
• มะระขี้นก (Momordica charantia): Charantin, Polypeptide-p ลดน้ำตาลในเลือด ระวังภาวะ Hypoglycemia</t>
        </is>
      </c>
      <c r="K39" s="100" t="n"/>
      <c r="L39" s="88" t="inlineStr">
        <is>
          <t>Herbal Extraction methods</t>
        </is>
      </c>
      <c r="M39" s="100" t="inlineStr">
        <is>
          <t>Product</t>
        </is>
      </c>
      <c r="N39" s="88" t="inlineStr">
        <is>
          <t>ข้อ 17 (PLE_CC1_2557.md)</t>
        </is>
      </c>
      <c r="O39" s="100" t="n"/>
      <c r="P39" s="100" t="n"/>
      <c r="Q39" s="100" t="n"/>
    </row>
    <row r="40" ht="13.2" customHeight="1" s="49">
      <c r="A40" s="100" t="n">
        <v>46</v>
      </c>
      <c r="B40" s="88" t="inlineStr">
        <is>
          <t>หากมีญาติแนะนำผู้ป่วยเบาหวานให้ใช้ยาสมุนไพร A ซึ่งอ้างว่าสามารถลดระดับน้ำตาลในเลือดได้ ทะเบียนยาในข้อใดต่อไปนี้ที่บ่งชี้ว่ายาสมุนไพรดังกล่าวขึ้นทะเบียนตำรับเป็น 'ยาแผนโบราณสำหรับมนุษย์ที่ผลิตภายในประเทศ' อย่างถูกต้องตามกฎหมาย</t>
        </is>
      </c>
      <c r="C40" s="100" t="n"/>
      <c r="D40" s="88" t="inlineStr">
        <is>
          <t>1A 301/50</t>
        </is>
      </c>
      <c r="E40" s="88" t="inlineStr">
        <is>
          <t>2D 11/51</t>
        </is>
      </c>
      <c r="F40" s="88" t="inlineStr">
        <is>
          <t>3G 32/52</t>
        </is>
      </c>
      <c r="G40" s="88" t="inlineStr">
        <is>
          <t>2G 18/53</t>
        </is>
      </c>
      <c r="H40" s="88" t="inlineStr">
        <is>
          <t>1J 102/54</t>
        </is>
      </c>
      <c r="I40" s="100" t="n">
        <v>4</v>
      </c>
      <c r="J40" s="88" t="inlineStr">
        <is>
          <t>✅ คำตอบที่ถูกต้อง: ข้อ ง. 2G 18/53
💡 Background:
ระบบรหัสทะเบียนตำรับยาของสำนักงานคณะกรรมการอาหารและยา (อย.) ประเทศไทย มีการใช้ตัวอักษรภาษาอังกฤษเพื่อระบุประเภทของยาอย่างเคร่งครัด
🎯 ทำไมข้อนี้ถึงถูก:
รหัสทะเบียนยาแผนโบราณ:
- อักษร 'G' หมายถึง ยาแผนโบราณสำหรับมนุษย์ที่ผลิตภายในประเทศ
- เลขนำหน้า '1' หมายถึง ยาตำรับเดี่ยว (Single active ingredient)
- เลขนำหน้า '2' หมายถึง ยาตำรับผสม (Multiple active ingredients)
ดังนั้น '2G 18/53' จึงเป็นรหัสทะเบียนยาแผนโบราณสูตรผสมสำหรับมนุษย์ที่ผลิตในประเทศ ได้รับอนุญาตลำดับที่ 18 ในปี พ.ศ. 2553
🔍 ข้ออื่นผิดเพราะอะไร:
• ข้อ ก. (1A 301/50): อักษร 'A' หมายถึง ยาแผนปัจจุบันสำหรับมนุษย์ ผลิตในประเทศ (ตำรับเดี่ยว)
• ข้อ ข. (2D 11/51): อักษร 'D' หมายถึง ยาแผนปัจจุบันสำหรับสัตว์ ผลิตในประเทศ
• ข้อ ค. (3G 32/52): เลข '3' ไม่ใช่รหัสมาตรฐานสำหรับยาแผนโบราณทั่วไป (มาตรฐานใช้ 1 หรือ 2)
• ข้อ จ. (1J 102/54): อักษร 'J' หมายถึง ยาแผนโบราณที่แบ่งบรรจุ
📖 Guideline อ้างอิง:
คู่มือการขึ้นทะเบียนตำรับยา สำนักงานคณะกรรมการอาหารและยา (อย.) กระทรวงสาธารณสุข
📌 จุดจำก่อนสอบ:
• ทะเบียนยา อย.: A = ยาแผนปัจจุบันผลิตในประเทศ, B = ยาแผนปัจจุบันนำเข้า, G = ยาแผนโบราณผลิตในประเทศ, K = ยาแผนโบราณนำเข้า</t>
        </is>
      </c>
      <c r="K40" s="100" t="n"/>
      <c r="L40" s="88" t="inlineStr">
        <is>
          <t>Herbal Extraction methods</t>
        </is>
      </c>
      <c r="M40" s="100" t="inlineStr">
        <is>
          <t>Product</t>
        </is>
      </c>
      <c r="N40" s="88" t="inlineStr">
        <is>
          <t>ข้อ 18 (PLE_CC1_2557.md)</t>
        </is>
      </c>
      <c r="O40" s="100" t="n"/>
      <c r="P40" s="100" t="n"/>
      <c r="Q40" s="100" t="n"/>
    </row>
    <row r="41" ht="13.2" customHeight="1" s="49">
      <c r="A41" s="100" t="n">
        <v>47</v>
      </c>
      <c r="B41" s="88" t="inlineStr">
        <is>
          <t>สมุนไพรในข้อใดที่สามารถบรรเทาอาการคลื่นไส้ อาเจียน และอาการวิงเวียนศีรษะได้อย่างมีประสิทธิผลตามงานสาธารณสุขมูลฐาน</t>
        </is>
      </c>
      <c r="C41" s="100" t="n"/>
      <c r="D41" s="88" t="inlineStr">
        <is>
          <t>เหง้าขิงแก่</t>
        </is>
      </c>
      <c r="E41" s="88" t="inlineStr">
        <is>
          <t>ผลยอสุก</t>
        </is>
      </c>
      <c r="F41" s="88" t="inlineStr">
        <is>
          <t>ผลฝรั่งอ่อน</t>
        </is>
      </c>
      <c r="G41" s="88" t="inlineStr">
        <is>
          <t>ใบชุมเห็ดเทศ</t>
        </is>
      </c>
      <c r="H41" s="88" t="inlineStr">
        <is>
          <t>ดอกกานพลู</t>
        </is>
      </c>
      <c r="I41" s="100" t="n">
        <v>1</v>
      </c>
      <c r="J41" s="88" t="inlineStr">
        <is>
          <t>✅ คำตอบที่ถูกต้อง: ข้อ ก. เหง้าขิงแก่
💡 Background:
ขิงแก่มีปริมาณน้ำมันหอมระเหยและสารกลุ่มฟีนอลิกเข้มข้นกว่าขิงอ่อน นิยมใช้เป็นยาขับลมและแก้อาเจียน
🎯 ทำไมข้อนี้ถึงถูก:
เหง้าขิงแก่ (Zingiber officinale) มีสารสำคัญคือ Gingerols, Shogaols, และ Zingiberene ออกฤทธิ์โดยตรงต่อระบบทางเดินอาหารในการคลายกล้ามเนื้อเรียบและยับยั้งการส่งสัญญาณคลื่นไส้อาเจียนไปยังระบบประสาทส่วนกลาง จึงบรรเทาอาการคลื่นไส้อาเจียนได้อย่างมีประสิทธิภาพ
🔍 ข้ออื่นผิดเพราะอะไร:
• ข้อ ข. (ผลยอสุก): มีกลิ่นฉุน นิยมใช้ผลดิบ/ห่ามต้มน้ำดื่มขับลมและแก้อาเจียน ผลสุกกลิ่นแรงอาจกระตุ้นให้อาเจียน
• ข้อ ค. (ผลฝรั่งอ่อน): มีแทนนินสูง ใช้แก้ท้องเสีย สมานแผล
• ข้อ ง. (ใบชุมเห็ดเทศ): ใช้เป็นยาระบาย
• ข้อ จ. (ดอกกานพลู): มี Eugenol แก้ปวดฟัน ขับลม
📖 Guideline อ้างอิง:
ประกาศกระทรวงสาธารณสุข เรื่อง สมุนไพรในงานสาธารณสุขมูลฐาน &amp; Thai Herbal Pharmacopoeia (THP)
📌 จุดจำก่อนสอบ:
• เหง้าขิงแก่: ขับลม แก้คลื่นไส้อาเจียน เมารถ เมาเรือ แพ้ท้อง</t>
        </is>
      </c>
      <c r="K41" s="100" t="n"/>
      <c r="L41" s="88" t="inlineStr">
        <is>
          <t>Herbal Extraction methods</t>
        </is>
      </c>
      <c r="M41" s="100" t="inlineStr">
        <is>
          <t>Product</t>
        </is>
      </c>
      <c r="N41" s="88" t="inlineStr">
        <is>
          <t>ข้อ 24 (PLE_CC1_2557.md)</t>
        </is>
      </c>
      <c r="O41" s="100" t="n"/>
      <c r="P41" s="100" t="n"/>
      <c r="Q41" s="100" t="n"/>
    </row>
    <row r="42" ht="13.2" customHeight="1" s="49">
      <c r="A42" s="100" t="n">
        <v>48</v>
      </c>
      <c r="B42" s="88" t="inlineStr">
        <is>
          <t>ผู้ป่วยที่มีปัญหาโรคตับ (เช่น ตับแข็ง, ตับอักเสบเรื้อรัง) มีข้อห้ามใช้สมุนไพรในข้อใดโดยเด็ดขาด เนื่องจากมีสารสำคัญที่ก่อพิษทำลายเซลล์ตับอย่างรุนแรง</t>
        </is>
      </c>
      <c r="C42" s="100" t="n"/>
      <c r="D42" s="88" t="inlineStr">
        <is>
          <t>ขมิ้นชัน</t>
        </is>
      </c>
      <c r="E42" s="88" t="inlineStr">
        <is>
          <t>ขี้เหล็ก</t>
        </is>
      </c>
      <c r="F42" s="88" t="inlineStr">
        <is>
          <t>ขิง</t>
        </is>
      </c>
      <c r="G42" s="88" t="inlineStr">
        <is>
          <t>กระเจี๊ยบแดง</t>
        </is>
      </c>
      <c r="H42" s="88" t="inlineStr">
        <is>
          <t>หญ้าหนวดแมว</t>
        </is>
      </c>
      <c r="I42" s="100" t="n">
        <v>2</v>
      </c>
      <c r="J42" s="88" t="inlineStr">
        <is>
          <t>✅ คำตอบที่ถูกต้อง: ข้อ ข. ขี้เหล็ก
💡 Background:
ใบและดอกขี้เหล็ก (Cassia siamea) เดิมใช้เป็นยาแผนโบราณช่วยให้นอนหลับและเจริญอาหาร
🎯 ทำไมข้อนี้ถึงถูก:
สารสำคัญ Barakol ในขี้เหล็กมีหลักฐานชัดเจนว่าก่อให้เกิดพิษต่อตับ (Hepatotoxicity) โดยทำให้เซลล์ตับตาย (Hepatocellular necrosis) และเกิดตับอักเสบเฉียบพลัน ผู้ป่วยที่มีการทำงานของตับบกพร่องอยู่เดิมจึงห้ามใช้โดยเด็ดขาด
🔍 ข้ออื่นผิดเพราะอะไร:
• ข้อ ก. ขมิ้นชัน, ข้อ ค. ขิง, ข้อ ง. กระเจี๊ยบแดง: ปลอดภัย ไม่ก่อพิษต่อตับ
• ข้อ จ. หญ้าหนวดแมว: มีข้อห้ามใช้ในโรคไตและโรคหัวใจ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 ห้ามใช้ในโรคตับ!</t>
        </is>
      </c>
      <c r="K42" s="100" t="n"/>
      <c r="L42" s="88" t="inlineStr">
        <is>
          <t>Herbal Extraction methods</t>
        </is>
      </c>
      <c r="M42" s="100" t="inlineStr">
        <is>
          <t>Product</t>
        </is>
      </c>
      <c r="N42" s="88" t="inlineStr">
        <is>
          <t>ข้อ 61 (PLE_CC1_2557.md)</t>
        </is>
      </c>
      <c r="O42" s="100" t="n"/>
      <c r="P42" s="100" t="n"/>
      <c r="Q42" s="100" t="n"/>
    </row>
    <row r="43" ht="13.2" customHeight="1" s="49">
      <c r="A43" s="100" t="n">
        <v>49</v>
      </c>
      <c r="B43" s="88" t="inlineStr">
        <is>
          <t>สมุนไพรในข้อใดที่มีสารสำคัญออกฤทธิ์ทางชีวภาพคล้ายกับฮอร์โมนเอสโตรเจน (Phytoestrogens) นิยมนำมาใช้บรรเทาอาการของสตรีวัยหมดประจำเดือน</t>
        </is>
      </c>
      <c r="C43" s="100" t="n"/>
      <c r="D43" s="88" t="inlineStr">
        <is>
          <t>ชะเอมเทศ</t>
        </is>
      </c>
      <c r="E43" s="88" t="inlineStr">
        <is>
          <t>กวาวเครือขาว</t>
        </is>
      </c>
      <c r="F43" s="88" t="inlineStr">
        <is>
          <t>ยี่โถ</t>
        </is>
      </c>
      <c r="G43" s="88" t="inlineStr">
        <is>
          <t>มะคำดีควาย</t>
        </is>
      </c>
      <c r="H43" s="88" t="inlineStr">
        <is>
          <t>บัวบก</t>
        </is>
      </c>
      <c r="I43" s="100" t="n">
        <v>2</v>
      </c>
      <c r="J43" s="88" t="inlineStr">
        <is>
          <t>✅ คำตอบที่ถูกต้อง: ข้อ ข. กวาวเครือขาว
💡 Background:
กวาวเครือขาว (Pueraria mirifica) วงศ์ Fabaceae เป็นสมุนไพรไทยที่มีสารออกฤทธิ์เสมือนฮอร์โมนเพศหญิง
🎯 ทำไมข้อนี้ถึงถูก:
หัวกวาวเครือขาวมีสารกลุ่ม Phytoestrogens ที่มีฤทธิ์แรงสูง ได้แก่ Miroestrol และ Deoxymiroestrol ร่วมกับสารกลุ่ม Isoflavones (Daidzein, Genistein) ซึ่งจับกับตัวรับ Estrogen receptors ออกฤทธิ์คล้ายฮอร์โมน 17-beta estradiol ช่วยบรรเทาอาการวัยทอง (Hot flashes, ช่องคลอดแห้ง) และชะลอการสูญเสียมวลกระดูก
🔍 ข้ออื่นผิดเพราะอะไร:
• ข้อ ก. (ชะเอมเทศ): มี Glycyrrhizin มีฤทธิ์คล้าย Aldosterone (เสี่ยงความดันสูง โพแทสเซียมต่ำ)
• ข้อ ค. (ยี่โถ): มี Cardiac glycosides (Oleandrin) เป็นพิษต่อหัวใจ
• ข้อ ง. (มะคำดีควาย): มี Saponin ใช้สระผม รักษาชันนะตุ
• ข้อ จ. (บัวบก): มี Triterpenoids สมานแผล
📖 Guideline อ้างอิง:
ประกาศกระทรวงสาธารณสุข เรื่อง การควบคุมการใช้กวาวเครือ &amp; Thai Herbal Pharmacopoeia (THP)
📌 จุดจำก่อนสอบ:
• กวาวเครือขาว (Pueraria mirifica): Miroestrol &amp; Deoxymiroestrol มีฤทธิ์คล้าย Estrogen
• ข้อห้ามใช้: ผู้ป่วยมะเร็งเต้านม มะเร็งมดลูก หรือเนื้องอกที่ตอบสนองต่อฮอร์โมน</t>
        </is>
      </c>
      <c r="K43" s="100" t="n"/>
      <c r="L43" s="88" t="inlineStr">
        <is>
          <t>Herbal Extraction methods</t>
        </is>
      </c>
      <c r="M43" s="100" t="inlineStr">
        <is>
          <t>Product</t>
        </is>
      </c>
      <c r="N43" s="88" t="inlineStr">
        <is>
          <t>ข้อ 42 (PLE_CC1_2557.md)</t>
        </is>
      </c>
      <c r="O43" s="100" t="n"/>
      <c r="P43" s="100" t="n"/>
      <c r="Q43" s="100" t="n"/>
    </row>
    <row r="44" ht="13.2" customHeight="1" s="49">
      <c r="A44" s="100" t="n">
        <v>50</v>
      </c>
      <c r="B44" s="88" t="inlineStr">
        <is>
          <t>ผู้ป่วยเบาหวานรับประทานยาลดน้ำตาลในเลือดแผนปัจจุบัน ต่อมามีอาการหน้ามืด ใจสั่น เหงื่อแตก และระดับน้ำตาลในเลือดลดลงต่ำผิดปกติ (Hypoglycemia) พฤติกรรมการใช้สมุนไพรในข้อใดเป็นสาเหตุของอาการดังกล่าว</t>
        </is>
      </c>
      <c r="C44" s="100" t="n"/>
      <c r="D44" s="88" t="inlineStr">
        <is>
          <t>ดื่มน้ำคั้นมะระขี้นก 100 mL ก่อนอาหารกลางวันเป็นประจำ</t>
        </is>
      </c>
      <c r="E44" s="88" t="inlineStr">
        <is>
          <t>ดื่มชาชงชุมเห็ดเทศเป็นครั้งคราวเมื่อมีอาการท้องผูก</t>
        </is>
      </c>
      <c r="F44" s="88" t="inlineStr">
        <is>
          <t>รับประทานแคปซูลขมิ้นชันหลังอาหารเพื่อขับลม</t>
        </is>
      </c>
      <c r="G44" s="88" t="inlineStr">
        <is>
          <t>รับประทานยาเม็ดฟ้าทะลายโจรเมื่อมีอาการเจ็บคอ</t>
        </is>
      </c>
      <c r="H44" s="88" t="inlineStr">
        <is>
          <t>รับประทานแคปซูลใบบัวบกเพื่อบรรเทาอาการฟกช้ำ</t>
        </is>
      </c>
      <c r="I44" s="100" t="n">
        <v>1</v>
      </c>
      <c r="J44" s="88" t="inlineStr">
        <is>
          <t>✅ คำตอบที่ถูกต้อง: ข้อ ก. ดื่มน้ำคั้นมะระขี้นก 100 mL ก่อนอาหารกลางวันเป็นประจำ
💡 Background:
มะระขี้นก (Momordica charantia) มีฤทธิ์ลดระดับน้ำตาลในเลือดที่ทรงพลังผ่านสาร Charantin และ Polypeptide-p
🎯 ทำไมข้อนี้ถึงถูก:
การดื่มน้ำคั้นมะระขี้นกสดในปริมาณมากเป็นประจำจะเสริมฤทธิ์ของยาลดน้ำตาลในเลือดแผนปัจจุบัน (เช่น Sulfonylureas หรือ Insulin) อย่างรุนแรง ทำให้เกิดภาวะน้ำตาลในเลือดต่ำเฉียบพลัน (Severe Hypoglycemia) มีอาการหน้ามืด ใจสั่น เหงื่อแตก สับสน และอาจหมดสติได้หากไม่ได้รับการแก้ไขทันท่วงที
🔍 ข้ออื่นผิดเพราะอะไร:
• ข้อ ข. ชุมเห็ดเทศ: ยาระบาย ไม่มีผลลดน้ำตาลรุนแรง
• ข้อ ค. ขมิ้นชัน: ขับลม ไม่มีผลเสริมฤทธิ์ลดน้ำตาลเฉียบพลัน
• ข้อ ง. ฟ้าทะลายโจร: บรรเทาหวัด เจ็บคอ
• ข้อ จ. ใบบัวบก: สมานแผล แก้ช้ำใน
📖 Guideline อ้างอิง:
แนวทางเวชปฏิบัติสำหรับโรคเบาหวาน พ.ศ. 2566 สมาคมโรคเบาหวานแห่งประเทศไทย &amp; ประกาศกระทรวงสาธารณสุข เรื่อง สมุนไพรในงานสาธารณสุขมูลฐาน
📌 จุดจำก่อนสอบ:
• มะระขี้นก เสริมฤทธิ์ยาลดน้ำตาล -&gt; เกิด Hypoglycemia ได้ ต้องติดตามระดับน้ำตาลสม่ำเสมอ</t>
        </is>
      </c>
      <c r="K44" s="100" t="n"/>
      <c r="L44" s="88" t="inlineStr">
        <is>
          <t>Herbal Extraction methods</t>
        </is>
      </c>
      <c r="M44" s="100" t="inlineStr">
        <is>
          <t>Product</t>
        </is>
      </c>
      <c r="N44" s="88" t="inlineStr">
        <is>
          <t>ข้อ 5 (PLE_CC1_2556.md)</t>
        </is>
      </c>
      <c r="O44" s="100" t="n"/>
      <c r="P44" s="100" t="n"/>
      <c r="Q44" s="100" t="n"/>
    </row>
    <row r="45" ht="13.2" customHeight="1" s="49">
      <c r="A45" s="100" t="n">
        <v>51</v>
      </c>
      <c r="B45" s="88" t="inlineStr">
        <is>
          <t>ผู้ป่วยมีตุ่มน้ำใสขึ้นตามแนวเส้นประสาทบริเวณชายโครง ปวดแสบร้อน แพทย์์วินิจฉัยเป็นโรคงูสวัด หากต้องการเลือกใช้ยาสมุนไพรในงานสาธารณสุขมูลฐานเพื่อรักษาแผล ควรเลือกใช้สมุนไพรใด</t>
        </is>
      </c>
      <c r="C45" s="100" t="n"/>
      <c r="D45" s="88" t="inlineStr">
        <is>
          <t>กระเทียม</t>
        </is>
      </c>
      <c r="E45" s="88" t="inlineStr">
        <is>
          <t>ยอ</t>
        </is>
      </c>
      <c r="F45" s="88" t="inlineStr">
        <is>
          <t>ขมิ้นชัน</t>
        </is>
      </c>
      <c r="G45" s="88" t="inlineStr">
        <is>
          <t>พญายอ</t>
        </is>
      </c>
      <c r="H45" s="88" t="inlineStr">
        <is>
          <t>ฟ้าทะลายโจร</t>
        </is>
      </c>
      <c r="I45" s="100" t="n">
        <v>4</v>
      </c>
      <c r="J45" s="88" t="inlineStr">
        <is>
          <t>✅ คำตอบที่ถูกต้อง: ข้อ ง. พญายอ
💡 Background:
โรคงูสวัด (Herpes Zoster) เกิดจากการกำเริบของเชื้อไวรัส Varicella Zoster Virus (VZV) ที่แฝงตัวอยู่ในปมประสาทรับความรู้สึก
🎯 ทำไมข้อนี้ถึงถูก:
ใบพญายอ (เสลดพังพอนตัวเมีย: Clinacanthus nutans) เป็นสมุนไพรสาธารณสุขมูลฐานและยาในบัญชียาหลักแห่งชาติที่มีข้อบ่งใช้ตรงสำหรับการรักษาเริมและงูสวัด สารสกัดจากใบมีฤทธิ์ต้านเชื้อไวรัส VZV และลดการอักเสบ ช่วยให้ตุ่มน้ำใสแห้งและบรรเทาอาการปวดแสบร้อน
🔍 ข้ออื่นผิดเพราะอะไร:
• ข้อ ก. (กระเทียม): รักษาอาการท้องอืด ท้องเฟ้อ แน่นจุกเสียด และกลากเกลื้อน
• ข้อ ข. (ยอ): ขับลม รักษาอาการคลื่นไส้อาเจียน
• ข้อ ค. (ขมิ้นชัน): รักษาโรคกระเพาะอาหาร ท้องอืด ท้องเฟ้อ
• ข้อ จ. (ฟ้าทะลายโจร): แก้ไข้หวัด เจ็บคอ
📖 Guideline อ้างอิง:
ประกาศกระทรวงสาธารณสุข เรื่อง สมุนไพรในงานสาธารณสุขมูลฐาน &amp; Thai Herbal Pharmacopoeia (THP)
📌 จุดจำก่อนสอบ:
• พญายอ (ส่วนใบ): สมุนไพรสาธารณสุขมูลฐานรักษางูสวัดและเริม</t>
        </is>
      </c>
      <c r="K45" s="100" t="n"/>
      <c r="L45" s="88" t="inlineStr">
        <is>
          <t>Herbal Extraction methods</t>
        </is>
      </c>
      <c r="M45" s="100" t="inlineStr">
        <is>
          <t>Product</t>
        </is>
      </c>
      <c r="N45" s="88" t="inlineStr">
        <is>
          <t>ข้อ 3 (PLE_CC1_2554 SET2.md)</t>
        </is>
      </c>
      <c r="O45" s="100" t="n"/>
      <c r="P45" s="100" t="n"/>
      <c r="Q45" s="100" t="n"/>
    </row>
    <row r="46" ht="13.2" customHeight="1" s="49">
      <c r="A46" s="100" t="n">
        <v>52</v>
      </c>
      <c r="B46" s="88" t="inlineStr">
        <is>
          <t>ผู้ป่วยมีอาการแน่น จุกเสียด ท้องอืด อาหารไม่ย่อย สมุนไพรในข้อใดที่มีสรรพคุณตามงานสาธารณสุขมูลฐานในการขับน้ำดีและขับลมเพื่อบรรเทาอาการนี้</t>
        </is>
      </c>
      <c r="C46" s="100" t="n"/>
      <c r="D46" s="88" t="inlineStr">
        <is>
          <t>ฝรั่ง</t>
        </is>
      </c>
      <c r="E46" s="88" t="inlineStr">
        <is>
          <t>ขมิ้นชัน</t>
        </is>
      </c>
      <c r="F46" s="88" t="inlineStr">
        <is>
          <t>หอมแดง</t>
        </is>
      </c>
      <c r="G46" s="88" t="inlineStr">
        <is>
          <t>กานพลู</t>
        </is>
      </c>
      <c r="H46" s="88" t="inlineStr">
        <is>
          <t>ฟ้าทะลายโจร</t>
        </is>
      </c>
      <c r="I46" s="100" t="n">
        <v>2</v>
      </c>
      <c r="J46" s="88" t="inlineStr">
        <is>
          <t>✅ คำตอบที่ถูกต้อง: ข้อ ข. ขมิ้นชัน
💡 Background:
อาการอาหารไม่ย่อยแบบไม่พบแผล (Functional dyspepsia) มักสัมพันธ์กับการบีบตัวของทางเดินอาหารช้าลงและการย่อยไขมันไม่มีประสิทธิภาพ
🎯 ทำไมข้อนี้ถึงถูก:
เหง้าขมิ้นชัน (Curcuma longa) มีน้ำมันหอมระเหยและสาร Curcuminoids ที่กระตุ้นการสร้างและหลั่งน้ำดี (Choleretic &amp; Cholagogue action) ช่วยย่อยอาหารจำพวกไขมัน พร้อมทั้งลดการเกร็งตัวของกล้ามเนื้อเรียบและขับลม จึงช่วยบรรเทาอาการแน่นจุกเสียดได้อย่างรวดเร็ว
🔍 ข้ออื่นผิดเพราะอะไร:
• ข้อ ก. (ฝรั่ง): ผลอ่อนและใบแก่ใช้แก้ท้องเสีย (Tannin สูง)
• ข้อ ค. (หอมแดง): ใช้แก้หวัด คัดจมูก
• ข้อ ง. (กานพลู): ดอกตูมแห้งใช้แก้ปวดฟันและขับลม
• ข้อ จ. (ฟ้าทะลายโจร): แก้ไข้ เจ็บคอ
📖 Guideline อ้างอิง:
ประกาศกระทรวงสาธารณสุข เรื่อง สมุนไพรในงานสาธารณสุขมูลฐาน &amp; Thai Herbal Pharmacopoeia (THP)
📌 จุดจำก่อนสอบ:
• ขมิ้นชัน: ขับน้ำดี ย่อยไขมัน ขับลม บรรเทาอาการจุกเสียด ท้องอืด</t>
        </is>
      </c>
      <c r="K46" s="100" t="n"/>
      <c r="L46" s="88" t="inlineStr">
        <is>
          <t>Herbal Extraction methods</t>
        </is>
      </c>
      <c r="M46" s="100" t="inlineStr">
        <is>
          <t>Product</t>
        </is>
      </c>
      <c r="N46" s="88" t="inlineStr">
        <is>
          <t>ข้อ 7 (PLE_CC1_2533.md)</t>
        </is>
      </c>
      <c r="O46" s="100" t="n"/>
      <c r="P46" s="100" t="n"/>
      <c r="Q46" s="100" t="n"/>
    </row>
    <row r="47" ht="13.2" customHeight="1" s="49">
      <c r="A47" s="100" t="n">
        <v>53</v>
      </c>
      <c r="B47" s="88" t="inlineStr">
        <is>
          <t>สารออกฤทธิ์ทางชีวภาพในขมิ้นชันที่ทำหน้าที่ขับลมและบรรเทาอาการปวดท้อง แน่น จุกเสียด ในระบบทางเดินอาหารคือสารกลุ่มใด</t>
        </is>
      </c>
      <c r="C47" s="100" t="n"/>
      <c r="D47" s="88" t="inlineStr">
        <is>
          <t>น้ำมันหอมระเหย (Volatile oils เช่น Turmerone, Zingiberene)</t>
        </is>
      </c>
      <c r="E47" s="88" t="inlineStr">
        <is>
          <t>สารสกัดเคอร์คูมินอยด์ (Curcuminoids)</t>
        </is>
      </c>
      <c r="F47" s="88" t="inlineStr">
        <is>
          <t>สารแทนนิน (Tannins)</t>
        </is>
      </c>
      <c r="G47" s="88" t="inlineStr">
        <is>
          <t>สารอัลคาลอยด์ (Alkaloids)</t>
        </is>
      </c>
      <c r="H47" s="88" t="inlineStr">
        <is>
          <t>สารไกลโคไซด์ (Glycosides)</t>
        </is>
      </c>
      <c r="I47" s="100" t="n">
        <v>1</v>
      </c>
      <c r="J47" s="88" t="inlineStr">
        <is>
          <t>✅ คำตอบที่ถูกต้อง: ข้อ ก. น้ำมันหอมระเหย (Volatile oils เช่น Turmerone, Zingiberene)
💡 Background:
ขมิ้นชันมีองค์ประกอบทางเคมีที่สำคัญ 2 กลุ่มหลัก คือ สารสีเหลืองส้มเคอร์คูมินอยด์ และน้ำมันหอมระเหย
🎯 ทำไมข้อนี้ถึงถูก:
น้ำมันหอมระเหย (Volatile oil) ในเหง้าขมิ้นชัน โดยเฉพาะสารกลุ่ม Sesquiterpenes เช่น ar-Turmerone, alpha-Turmerone, และ beta-Turmerone เป็นสารสำคัญที่ออกฤทธิ์ขับลม (Carminative effect) และคลายกล้ามเนื้อเรียบในกระเพาะอาหารและลำไส้ ช่วยลดอาการแน่นจุกเสียดและท้องอืด ส่วน Curcuminoids เด่นในด้านต้านการอักเสบ สมานแผล และต้านอนุมูลอิสระ
🔍 ข้ออื่นผิดเพราะอะไร:
• ข้อ ข. (Curcuminoids): เด่นในการต้านการอักเสบ สมานแผลในกระเพาะอาหาร และต้านอนุมูลอิสระ
• ข้อ ค. (Tannins): เด่นในฤทธิ์ฝาดสมาน แก้ท้องเสีย
• ข้อ ง. อัลคาลอยด์, ข้อ จ. ไกลโคไซด์: ไม่ใช่องค์ประกอบหลักที่ออกฤทธิ์ขับลมของขมิ้นชัน
📖 Guideline อ้างอิง:
Thai Herbal Pharmacopoeia (THP) Monograph: Curcuma Longa Rhizome &amp; WHO Monographs on Selected Medicinal Plants
📌 จุดจำก่อนสอบ:
• ขมิ้นชัน: Volatile oils (Turmerones) = ฤทธิ์ขับลม, Curcuminoids = ฤทธิ์ต้านอักเสบ/สมานแผลกระเพาะอาหาร</t>
        </is>
      </c>
      <c r="K47" s="100" t="n"/>
      <c r="L47" s="88" t="inlineStr">
        <is>
          <t>Herbal Extraction methods</t>
        </is>
      </c>
      <c r="M47" s="100" t="inlineStr">
        <is>
          <t>Product</t>
        </is>
      </c>
      <c r="N47" s="88" t="inlineStr">
        <is>
          <t>ข้อ 5 (PLE_CC1_2533.md)</t>
        </is>
      </c>
      <c r="O47" s="100" t="n"/>
      <c r="P47" s="100" t="n"/>
      <c r="Q47" s="100" t="n"/>
    </row>
    <row r="48" ht="13.2" customHeight="1" s="49">
      <c r="A48" s="100" t="n">
        <v>54</v>
      </c>
      <c r="B48" s="88" t="inlineStr">
        <is>
          <t>โรคหรือภาวะโลหิตจางในข้อใดต่อไปนี้ที่มีข้อห้ามใช้ยาเสริมธาตุเหล็ก (Iron supplements) โดยเด็ดขาด เนื่องจากร่างกายมีภาวะเหล็กเกินอยู่แล้วและอาจเกิดภาวะแทรกซ้อนจนเสียชีวิต</t>
        </is>
      </c>
      <c r="C48" s="100" t="n"/>
      <c r="D48" s="88" t="inlineStr">
        <is>
          <t>โรคธาลัสซีเมีย (Thalassemia)</t>
        </is>
      </c>
      <c r="E48" s="88" t="inlineStr">
        <is>
          <t>ภาวะโลหิตจางจากการขาดโฟเลต (Folate deficiency anemia)</t>
        </is>
      </c>
      <c r="F48" s="88" t="inlineStr">
        <is>
          <t>โรคกระดูกพรุน (Osteoporosis)</t>
        </is>
      </c>
      <c r="G48" s="88" t="inlineStr">
        <is>
          <t>โรคแผลในกระเพาะอาหาร (Peptic ulcer disease)</t>
        </is>
      </c>
      <c r="H48" s="88" t="inlineStr">
        <is>
          <t>ภาวะโลหิตจางจากการขาดธาตุเหล็ก (Iron deficiency anemia)</t>
        </is>
      </c>
      <c r="I48" s="100" t="n">
        <v>1</v>
      </c>
      <c r="J48" s="88" t="inlineStr">
        <is>
          <t>✅ คำตอบที่ถูกต้อง: ข้อ ก. โรคธาลัสซีเมีย (Thalassemia)
💡 Background:
โรคธาลัสซีเมีย (Thalassemia) เป็นโรคทางพันธุกรรมที่มีความผิดปกติในการสังเคราะห์สายโกลบิน ทำให้เม็ดเลือดแดงแตกง่ายเรื้อรัง
🎯 ทำไมข้อนี้ถึงถูก:
ผู้ป่วยโรคธาลัสซีเมียมีการสลายของเม็ดเลือดแดงอย่างต่อเนื่อง ทำให้ธาตุเหล็กถูกปลดปล่อยออกมาสะสมในร่างกาย ร่วมกับมีการดูดซึมธาตุเหล็กจากทางเดินอาหารเพิ่มขึ้น ร่างกายจึงมีภาวะเหล็กเกิน (Iron overload / Hemosiderosis) การให้ยาเสริมธาตุเหล็กจะทำให้เหล็กไปสะสมทำลายอวัยวะสำคัญ เช่น กล้ามเนื้อหัวใจ ตับ และต่อมไร้ท่อ จนเกิดภาวะหัวใจล้มเหลวและตับวายได้ จึงเป็นข้อห้ามใช้เด็ดขาด
🔍 ข้ออื่นผิดเพราะอะไร:
• ข้อ ข. (ขาดโฟเลต): รักษาด้วย Folic acid ไม่ได้ห้ามธาตุเหล็กหากมีภาวะขาดเหล็กร่วมด้วย
• ข้อ ค. (กระดูกพรุน): เสริมแคลเซียมและวิตามินดี ไม่ได้ห้ามธาตุเหล็ก
• ข้อ ง. (แผลในกระเพาะ): อาจระคายเคืองกระเพาะอาหารแต่ไม่ได้ห้ามเด็ดขาด
• ข้อ จ. (ขาดธาตุเหล็ก): เป็นข้อบ่งใช้หลักของการให้ยาเสริมธาตุเหล็ก
📖 Guideline อ้างอิง:
แนวทางเวชปฏิบัติการดูแลรักษาผู้ป่วยโรคธาลัสซีเมียในประเทศไทย พ.ศ. 2560 &amp; Thalassaemia International Federation (TIF) Guidelines
📌 จุดจำก่อนสอบ:
• Thalassemia ห้ามให้ยาเสริมธาตุเหล็กโดยเด็ดขาด ยกเว้นได้รับการตรวจยืนยันว่ามีภาวะขาดเหล็กร่วมด้วยจริง</t>
        </is>
      </c>
      <c r="K48" s="100" t="n"/>
      <c r="L48" s="88" t="inlineStr">
        <is>
          <t>Herbal Extraction methods</t>
        </is>
      </c>
      <c r="M48" s="100" t="inlineStr">
        <is>
          <t>Product</t>
        </is>
      </c>
      <c r="N48" s="88" t="inlineStr">
        <is>
          <t>ข้อ 7 (PLE_CC1_2533.md)</t>
        </is>
      </c>
      <c r="O48" s="100" t="n"/>
      <c r="P48" s="100" t="n"/>
      <c r="Q48" s="100" t="n"/>
    </row>
    <row r="49" ht="13.2" customHeight="1" s="49">
      <c r="A49" s="100" t="n">
        <v>55</v>
      </c>
      <c r="B49" s="88" t="inlineStr">
        <is>
          <t>สมุนไพรในงานสาธารณสุขมูลฐานข้อใดที่มีรสขมจัด มีสารสำคัญช่วยกระตุ้นการหลั่งน้ำย่อยและแก้อาการเบื่ออาหาร</t>
        </is>
      </c>
      <c r="C49" s="100" t="n"/>
      <c r="D49" s="88" t="inlineStr">
        <is>
          <t>บอระเพ็ด</t>
        </is>
      </c>
      <c r="E49" s="88" t="inlineStr">
        <is>
          <t>ขิง</t>
        </is>
      </c>
      <c r="F49" s="88" t="inlineStr">
        <is>
          <t>มังคุด</t>
        </is>
      </c>
      <c r="G49" s="88" t="inlineStr">
        <is>
          <t>ไพล</t>
        </is>
      </c>
      <c r="H49" s="88" t="inlineStr">
        <is>
          <t>ชุมเห็ดเทศ</t>
        </is>
      </c>
      <c r="I49" s="100" t="n">
        <v>1</v>
      </c>
      <c r="J49" s="88" t="inlineStr">
        <is>
          <t>✅ คำตอบที่ถูกต้อง: ข้อ ก. บอระเพ็ด
💡 Background:
บอระเพ็ด (Tinospora crispa) วงศ์ Menispermaceae เป็นสมุนไพรรสขมจัดที่มีการใช้ในตำรับยาแก้ไข้และยาบำรุงธาตุ
🎯 ทำไมข้อนี้ถึงถูก:
เถาบอระเพ็ดมีสารสำคัญรสขมกลุ่ม Diterpenoids เช่น Tinocrisposide, Columbin, และ Picroretin ซึ่งออกฤทธิ์กระตุ้นตัวรับรสขม (Taste receptor type 2: T2Rs) ที่โคนลิ้น กระตุ้นการหลั่งน้ำลายและน้ำย่อยในกระเพาะอาหารผ่านระบบประสาทเวกัส (Vagus nerve) ช่วยให้เจริญอาหารและแก้อาการเบื่ออาหารได้อย่างมีประสิทธิภาพ
🔍 ข้ออื่นผิดเพราะอะไร:
• ข้อ ข. (ขิง): ขับลม แก้คลื่นไส้อาเจียน
• ข้อ ค. (มังคุด): เปลือกมังคุดใช้สมานแผล แก้ท้องเสีย
• ข้อ ง. (ไพล): ลดการอักเสบ บรรเทาอาการเคล็ดขัดยอก
• ข้อ จ. (ชุมเห็ดเทศ): ยาระบาย แก้ท้องผูก
📖 Guideline อ้างอิง:
ประกาศกระทรวงสาธารณสุข เรื่อง สมุนไพรในงานสาธารณสุขมูลฐาน &amp; Thai Herbal Pharmacopoeia (THP)
📌 จุดจำก่อนสอบ:
• บอระเพ็ด (เถา): รสขม แก้ไข้ เจริญอาหาร แก้อาการเบื่ออาหาร</t>
        </is>
      </c>
      <c r="K49" s="100" t="n"/>
      <c r="L49" s="88" t="inlineStr">
        <is>
          <t>Herbal Extraction methods</t>
        </is>
      </c>
      <c r="M49" s="100" t="inlineStr">
        <is>
          <t>Product</t>
        </is>
      </c>
      <c r="N49" s="88" t="inlineStr">
        <is>
          <t>ข้อ 5 (PLE_CC1_2533.md)</t>
        </is>
      </c>
      <c r="O49" s="100" t="n"/>
      <c r="P49" s="100" t="n"/>
      <c r="Q49" s="100" t="n"/>
    </row>
    <row r="50" ht="13.2" customHeight="1" s="49">
      <c r="A50" s="100" t="n">
        <v>56</v>
      </c>
      <c r="B50" s="88" t="inlineStr">
        <is>
          <t>การโฆษณาขายยาสมุนไพรทางสื่อสิ่งพิมพ์หรือสื่อออนไลน์ โดยระบุข้อความรับรองสรรพคุณว่าสามารถรักษาโรคมะเร็งหรือเบาหวานให้หายขาดได้โดยมีบุคคลมารับรอง ถือเป็นการกระทำที่ถูกต้องหรือไม่ ตามกฎหมายว่าด้วยยาและผลิตภัณฑ์สมุนไพร</t>
        </is>
      </c>
      <c r="C50" s="100" t="n"/>
      <c r="D50" s="88" t="inlineStr">
        <is>
          <t>ถูกต้อง หากได้รับอนุญาตให้ขึ้นทะเบียนตำรับยาสมุนไพรแล้ว</t>
        </is>
      </c>
      <c r="E50" s="88" t="inlineStr">
        <is>
          <t>ถูกต้อง หากเป็นผลิตภัณฑ์สมุนไพรที่จำหน่ายในร้านขายยา</t>
        </is>
      </c>
      <c r="F50" s="88" t="inlineStr">
        <is>
          <t>ไม่ถูกต้อง เพราะการโฆษณาต้องได้รับอนุญาตก่อน และกฎหมายห้ามโฆษณาโอ้อวดเป็นเท็จหรือแสดงการรับรองสรรพคุณจากบุคคล</t>
        </is>
      </c>
      <c r="G50" s="88" t="inlineStr">
        <is>
          <t>ไม่ถูกต้อง เฉพาะกรณีที่ไม่ได้ส่งมอบยาโดยแพทย์์แผนปัจจุบัน</t>
        </is>
      </c>
      <c r="H50" s="88" t="inlineStr">
        <is>
          <t>ถูกต้อง หากผลิตภัณฑ์นั้นได้รับเครื่องหมายมาตรฐานอุตสาหกรรม (มอก.)</t>
        </is>
      </c>
      <c r="I50" s="100" t="n">
        <v>3</v>
      </c>
      <c r="J50" s="88" t="inlineStr">
        <is>
          <t>✅ คำตอบที่ถูกต้อง: ข้อ ค. ไม่ถูกต้อง เพราะการโฆษณาต้องได้รับอนุญาตก่อน และกฎหมายห้ามโฆษณาโอ้อวดเป็นเท็จหรือแสดงการรับรองสรรพคุณจากบุคคล
💡 Background:
การคุ้มครองผู้บริโภคด้านผลิตภัณฑ์สุขภาพตาม พ.ร.บ. ผลิตภัณฑ์สมุนไพร พ.ศ. 2562 และ พ.ร.บ. ยา พ.ศ. 2510 มีบทบัญญัติควบคุมการโฆษณาอย่างเข้มงวด
🎯 ทำไมข้อนี้ถึงถูก:
การโฆษณาดังกล่าวผิดกฎหมายเนื่องจาก:
1. การโฆษณาผลิตภัณฑ์สมุนไพรหรือยาต้องได้รับอนุญาตข้อความโฆษณาจาก อย. ก่อนเผยแพร่เสมอ
2. กฎหมายห้ามโฆษณาโอ้อวดสรรพคุณเป็นเท็จหรือเกินจริง
3. ห้ามโฆษณาโดยแสดงการรับรองสรรพคุณโดยบุคคลอื่น (Testimonials)
4. ห้ามโฆษณาสรรพคุณบำบัดรักษาโรคต้องห้ามตามประกาศรัฐมนตรี เช่น มะเร็ง เบาหวาน เอดส์ อัมพาต
🔍 ข้ออื่นผิดเพราะอะไร:
• ข้อ ก., ข้อ ข., ข้อ จ.: ผิด เพราะแม้จะขึ้นทะเบียนแล้วหรือจำหน่ายในร้านยา ก็ไม่สามารถโฆษณาฝ่าฝืนข้อห้ามของกฎหมายได้
• ข้อ ง.: ผิด ไม่เกี่ยวกับเงื่อนไขการส่งมอบโดยแพทย์์ แต่เป็นความผิดด้านการโฆษณาโดยตรง
📖 Guideline อ้างอิง:
พระราชบัญญัติผลิตภัณฑ์สมุนไพร พ.ศ. 2562 (หมวด 8 การโฆษณา มาตรา 69-74) &amp; พระราชบัญญัติยา พ.ศ. 2510 (มาตรา 88)
📌 จุดจำก่อนสอบ:
• การโฆษณายา/สมุนไพร: ต้องขออนุญาตก่อน, ห้ามโอ้อวดเกินจริง, ห้ามใช้บุคคลรับรอง, ห้ามโฆษณาโรคต้องห้าม (มะเร็ง, เบาหวาน, เอดส์, อัมพาต, กามโรค)</t>
        </is>
      </c>
      <c r="K50" s="100" t="n"/>
      <c r="L50" s="88" t="inlineStr">
        <is>
          <t>Herbal Extraction methods</t>
        </is>
      </c>
      <c r="M50" s="100" t="inlineStr">
        <is>
          <t>Product</t>
        </is>
      </c>
      <c r="N50" s="88" t="inlineStr">
        <is>
          <t>ข้อ 3 (PLE_CC1_2533.md)</t>
        </is>
      </c>
      <c r="O50" s="100" t="n"/>
      <c r="P50" s="100" t="n"/>
      <c r="Q50" s="100" t="n"/>
    </row>
    <row r="51" ht="13.2" customHeight="1" s="49">
      <c r="A51" s="100" t="n">
        <v>57</v>
      </c>
      <c r="B51" s="88" t="inlineStr">
        <is>
          <t>ผู้ป่วยมีอาการไอ ระคายคอ มีเสมหะเหนียว สมุนไพรในข้อใดเป็นสมุนไพรในงานสาธารณสุขมูลฐานที่นิยมนำส่วนผลสดมาเคี้ยวกลืนน้ำเพื่อบรรเทาอาการไอและขับเสมหะ</t>
        </is>
      </c>
      <c r="C51" s="100" t="n"/>
      <c r="D51" s="88" t="inlineStr">
        <is>
          <t>มะแว้งต้น</t>
        </is>
      </c>
      <c r="E51" s="88" t="inlineStr">
        <is>
          <t>ขมิ้นชัน</t>
        </is>
      </c>
      <c r="F51" s="88" t="inlineStr">
        <is>
          <t>ฟ้าทะลายโจร</t>
        </is>
      </c>
      <c r="G51" s="88" t="inlineStr">
        <is>
          <t>ชุมเห็ดเทศ</t>
        </is>
      </c>
      <c r="H51" s="88" t="inlineStr">
        <is>
          <t>บัวบก</t>
        </is>
      </c>
      <c r="I51" s="100" t="n">
        <v>1</v>
      </c>
      <c r="J51" s="88" t="inlineStr">
        <is>
          <t>✅ คำตอบที่ถูกต้อง: ข้อ ก. มะแว้งต้น
💡 Background:
มะแว้งต้น (Solanum trilobatum) และมะแว้งเครือ (Solanum indicum) เป็นสมุนไพรแก้ไอขับเสมหะที่สำคัญในตำรับยาประสะมะแว้ง
🎯 ทำไมข้อนี้ถึงถูก:
ผลมะแว้งต้นสดมีสารสำคัญกลุ่ม Glycoalkaloids ได้แก่ Solanine และ Solasonine ซึ่งมีสรรพคุณกระตุ้นการหลั่งสารคัดหลั่งในทางเดินหายใจ ช่วยละลายเสมหะที่เหนียวข้น บรรเทาอาการไอและขับเสมหะได้อย่างมีประสิทธิภาพตามข้อกำหนดในงานสาธารณสุขมูลฐาน
🔍 ข้ออื่นผิดเพราะอะไร:
• ข้อ ข. ขมิ้นชัน: ขับลม แก้จุกเสียด
• ข้อ ค. ฟ้าทะลายโจร: แก้ไข้หวัด เจ็บคอ ท้องเสีย
• ข้อ ง. ชุมเห็ดเทศ: ยาระบาย
• ข้อ จ. บัวบก: สมานแผล
📖 Guideline อ้างอิง:
ประกาศกระทรวงสาธารณสุข เรื่อง สมุนไพรในงานสาธารณสุขมูลฐาน &amp; Thai Herbal Pharmacopoeia (THP)
📌 จุดจำก่อนสอบ:
• มะแว้งต้น / มะแว้งเครือ: ผลสดเคี้ยวกลืนน้ำ หรือ ยาประสะมะแว้ง แก้ไอ ขับเสมหะ</t>
        </is>
      </c>
      <c r="K51" s="100" t="n"/>
      <c r="L51" s="88" t="inlineStr">
        <is>
          <t>Herbal Extraction methods</t>
        </is>
      </c>
      <c r="M51" s="100" t="inlineStr">
        <is>
          <t>Product</t>
        </is>
      </c>
      <c r="N51" s="88" t="inlineStr">
        <is>
          <t>ข้อ 14 (PLE_CC1_Practice_Exam.md)</t>
        </is>
      </c>
      <c r="O51" s="100" t="n"/>
      <c r="P51" s="100" t="n"/>
      <c r="Q51" s="100" t="n"/>
    </row>
    <row r="52" ht="13.2" customHeight="1" s="49">
      <c r="A52" s="100" t="n">
        <v>58</v>
      </c>
      <c r="B52" s="88" t="inlineStr">
        <is>
          <t>ผู้ป่วยความดันโลหิตสูงได้รับยา Amlodipine 5 mg ต่อมามีอาการข้อเท้าและขาทั้งสองข้างบวมกดบุ๋ม (Bilateral peripheral edema) โดยไม่มีภาวะหัวใจล้มเหลว แนวทางการจัดการด้านยาที่เหมาะสมที่สุดคือข้อใด</t>
        </is>
      </c>
      <c r="C52" s="100" t="n"/>
      <c r="D52" s="88" t="inlineStr">
        <is>
          <t>เปลี่ยนยา Amlodipine เป็นยารักษาความดันโลหิตสูงกลุ่มอื่น เช่น ACEI หรือ ARB</t>
        </is>
      </c>
      <c r="E52" s="88" t="inlineStr">
        <is>
          <t>ใช้ยาตามเดิมและติดตามอาการเป็นระยะ</t>
        </is>
      </c>
      <c r="F52" s="88" t="inlineStr">
        <is>
          <t>เปลี่ยนยาสำหรับรักษาความดันโลหิตทั้ง 2 ตัว พร้อมออกบัตรแพ้ยาให้แก่ผู้ป่วย</t>
        </is>
      </c>
      <c r="G52" s="88" t="inlineStr">
        <is>
          <t>ปรับลดขนาดยา Metformin ลงครึ่งหนึ่งเนื่องจากสงสัยไตวาย</t>
        </is>
      </c>
      <c r="H52" s="88" t="inlineStr">
        <is>
          <t>ให้ยาขับปัสสาวะขนาดสูงทันทีโดยไม่ปรับเปลี่ยน Amlodipine</t>
        </is>
      </c>
      <c r="I52" s="100" t="n">
        <v>1</v>
      </c>
      <c r="J52" s="88" t="inlineStr">
        <is>
          <t>✅ คำตอบที่ถูกต้อง: ข้อ ก. เปลี่ยนยา Amlodipine เป็นยารักษาความดันโลหิตสูงกลุ่มอื่น เช่น ACEI หรือ ARB
💡 Background:
อาการบวมบริเวณข้อเท้าและปลายเท้า (Peripheral edema) เป็นผลข้างเคียงที่ขึ้นกับขนาดยา (Dose-dependent adverse effect) ที่พบบ่อยของยากลุ่ม Dihydropyridine Calcium Channel Blockers (DHP-CCBs) เช่น Amlodipine
🎯 ทำไมข้อนี้ถึงถูก:
Amlodipine ขยายหลอดเลือดแดงส่วนปลาย (Precapillary arteriolar vasodilation) มากกว่าหลอดเลือดดำ ทำให้ความดันไฮโดรสแตติกในหลอดเลือดฝอยสูงขึ้นและน้ำซึมออกสู่เนื้อเยื่อรอบข้าง (ไม่ใช่ภาวะคั่งน้ำจากไตหรือหัวใจล้มเหลว) แนวทางการแก้ไขคือ การปรับเปลี่ยนเป็นยากลุ่มอื่น เช่น ACEI หรือ ARB ซึ่งช่วยขยายหลอดเลือดดำหลังหลอดเลือดฝอย (Postcapillary venodilation) ทำให้ความดันในหลอดเลือดฝอยลดลงและอาการบวมหายไป
🔍 ข้ออื่นผิดเพราะอะไร:
• ข้อ ข. (ใช้ตามเดิม): ผู้ป่วยมีอาการรบกวนคุณภาพชีวิตชัดเจน
• ข้อ ค. (ออกบัตรแพ้ยา): เป็นผลข้างเคียงทางเภสัชวิทยา (Type A ADR) ไม่ใช่การแพ้ยา (Type B ADR)
• ข้อ ง. (ลด Metformin): Metformin ไม่ได้เป็นสาเหตุของขาบวม
• ข้อ จ. (ให้ยาขับปัสสาวะขนาดสูง): อาการบวมจาก CCB ตอบสนองต่อยาขับปัสสาวะไม่ดี เนื่องจากไม่ใช่ภาวะ Fluid overload
📖 Guideline อ้างอิง:
2020 International Society of Hypertension (ISH) Global Hypertension Practice Guidelines &amp; แนวทางการรักษาโรคความดันโลหิตสูง สมาคมความดันโลหิตสูงแห่งประเทศไทย
📌 จุดจำก่อนสอบ:
• Amlodipine induced peripheral edema: เกิดจาก Precapillary vasodilation
• การจัดการ: ลดขนาดยา, เปลี่ยนยา, หรือใช้ร่วมกับ ACEI/ARB</t>
        </is>
      </c>
      <c r="K52" s="100" t="n"/>
      <c r="L52" s="88" t="inlineStr">
        <is>
          <t>Herbal Extraction methods</t>
        </is>
      </c>
      <c r="M52" s="100" t="inlineStr">
        <is>
          <t>Product</t>
        </is>
      </c>
      <c r="N52" s="88" t="inlineStr">
        <is>
          <t>ข้อ 32 (PLE_CC1_Practice_Exam.md)</t>
        </is>
      </c>
      <c r="O52" s="100" t="n"/>
      <c r="P52" s="100" t="n"/>
      <c r="Q52" s="100" t="n"/>
    </row>
    <row r="53" ht="13.2" customHeight="1" s="49">
      <c r="A53" s="100" t="n">
        <v>59</v>
      </c>
      <c r="B53" s="88" t="inlineStr">
        <is>
          <t>สมุนไพรในข้อใดที่มีสารสำคัญกลุ่ม Flavonoids (Baicalein, Chrysin) และมีสรรพคุณตามภูมิปัญญาการแพทย์์แผนไทยและสาธารณสุขมูลฐานในการบรรเทาอาการไอและขับเสมหะ</t>
        </is>
      </c>
      <c r="C53" s="100" t="n"/>
      <c r="D53" s="88" t="inlineStr">
        <is>
          <t>เพกา</t>
        </is>
      </c>
      <c r="E53" s="88" t="inlineStr">
        <is>
          <t>ขมิ้นชัน</t>
        </is>
      </c>
      <c r="F53" s="88" t="inlineStr">
        <is>
          <t>ฟ้าทะลายโจร</t>
        </is>
      </c>
      <c r="G53" s="88" t="inlineStr">
        <is>
          <t>พริกไทย</t>
        </is>
      </c>
      <c r="H53" s="88" t="inlineStr">
        <is>
          <t>ตะไคร้</t>
        </is>
      </c>
      <c r="I53" s="100" t="n">
        <v>1</v>
      </c>
      <c r="J53" s="88" t="inlineStr">
        <is>
          <t>✅ คำตอบที่ถูกต้อง: ข้อ ก. เพกา
💡 Background:
เพกา (Oroxylum indicum) หรือลิ้นฟ้า วงศ์ Bignoniaceae นิยมใช้ส่วนเปลือกต้นและฝักอ่อนเป็นยาสมุนไพรและอาหาร
🎯 ทำไมข้อนี้ถึงถูก:
เปลือกต้นและเมล็ดเพกามีสารสำคัญกลุ่ม Flavonoids ได้แก่ Baicalein, Oroxylin A, และ Chrysin ซึ่งมีฤทธิ์ต้านการอักเสบและคลายกล้ามเนื้อเรียบหลอดลม ในงานสาธารณสุขมูลฐานใช้เปลือกต้นเพกาต้มน้ำดื่มบรรเทาอาการไอ ขับเสมหะ และแก้ไข้
🔍 ข้ออื่นผิดเพราะอะไร:
• ข้อ ข. ขมิ้นชัน: ขับลม แก้ท้องอืด
• ข้อ ค. ฟ้าทะลายโจร: บรรเทาเจ็บคอ หวัด
• ข้อ ง. พริกไทย: ขับลม บำรุงธาตุ
• ข้อ จ. ตะไคร้: ขับลม ขับปัสสาวะ
📖 Guideline อ้างอิง:
ประกาศกระทรวงสาธารณสุข เรื่อง สมุนไพรในงานสาธารณสุขมูลฐาน &amp; Thai Herbal Pharmacopoeia (THP)
📌 จุดจำก่อนสอบ:
• เพกา (เปลือกต้น/เมล็ด): บรรเทาอาการไอ ขับเสมหะ ต้านการอักเสบ</t>
        </is>
      </c>
      <c r="K53" s="100" t="n"/>
      <c r="L53" s="88" t="inlineStr">
        <is>
          <t>Herbal Extraction methods</t>
        </is>
      </c>
      <c r="M53" s="100" t="inlineStr">
        <is>
          <t>Product</t>
        </is>
      </c>
      <c r="N53" s="88" t="inlineStr">
        <is>
          <t>ข้อ 1 (PLE_CC1_Practice_Exam.md)</t>
        </is>
      </c>
      <c r="O53" s="100" t="n"/>
      <c r="P53" s="100" t="n"/>
      <c r="Q53" s="100" t="n"/>
    </row>
    <row r="54" ht="13.2" customHeight="1" s="49">
      <c r="A54" s="100" t="n">
        <v>60</v>
      </c>
      <c r="B54" s="88" t="inlineStr">
        <is>
          <t>เด็กโดนน้ำร้อนลวกผิวหนังเป็นรอยแดง ปวดแสบร้อนแต่ไม่มีแผลพุพองเปิด สมุนไพรในงานสาธารณสุขมูลฐานข้อใดที่สามารถนำวุ้นใสมาล้างสะอาดแล้วทาเพื่อบรรเทาอาการปวดแสบร้อนและสมานแผลได้ดีที่สุด</t>
        </is>
      </c>
      <c r="C54" s="100" t="n"/>
      <c r="D54" s="88" t="inlineStr">
        <is>
          <t>ว่านหางจระเข้</t>
        </is>
      </c>
      <c r="E54" s="88" t="inlineStr">
        <is>
          <t>ผักคราดหัวแหวน</t>
        </is>
      </c>
      <c r="F54" s="88" t="inlineStr">
        <is>
          <t>ฝรั่ง</t>
        </is>
      </c>
      <c r="G54" s="88" t="inlineStr">
        <is>
          <t>ตะไคร้</t>
        </is>
      </c>
      <c r="H54" s="88" t="inlineStr">
        <is>
          <t>บอระเพ็ด</t>
        </is>
      </c>
      <c r="I54" s="100" t="n">
        <v>1</v>
      </c>
      <c r="J54" s="88" t="inlineStr">
        <is>
          <t>✅ คำตอบที่ถูกต้อง: ข้อ ก. ว่านหางจระเข้
💡 Background:
ว่านหางจระเข้ (Aloe vera) เป็นสมุนไพรสาธารณสุขมูลฐานอันดับหนึ่งสำหรับแผลไฟไหม้ น้ำร้อนลวก
🎯 ทำไมข้อนี้ถึงถูก:
วุ้นใสจากใบว่านหางจระเข้อุดมด้วยสารสำคัญ Acemannan, Glucomannan, และ Bradykinase ซึ่งมีฤทธิ์ลดการอักเสบ ปลอบประโลมผิว ให้ความชุ่มชื้น และกระตุ้นการแบ่งตัวของ Fibroblasts เพื่อสร้างคอลลาเจนและสมานเนื้อเยื่อ ช่วยลดความรุนแรงของแผลน้ำร้อนลวกและแผลไหม้จากแสงแดดได้อย่างยอดเยี่ยม
🔍 ข้ออื่นผิดเพราะอะไร:
• ข้อ ข. (ผักคราดหัวแหวน): มีสาร Spilanthol ออกฤทธิ์ชาเฉพาะที่ แก้ปวดฟัน
• ข้อ ค. (ฝรั่ง): แก้ท้องเสีย
• ข้อ ง. (ตะไคร้): ขับลม
• ข้อ จ. (บอระเพ็ด): แก้ไข้ เจริญอาหาร
📖 Guideline อ้างอิง:
ประกาศกระทรวงสาธารณสุข เรื่อง สมุนไพรในงานสาธารณสุขมูลฐาน &amp; Thai Herbal Pharmacopoeia (THP)
📌 จุดจำก่อนสอบ:
• ว่านหางจระเข้: ปอกเปลือก ล้างยางสีเหลือง (Aloin) ออกให้หมด ใช้วุ้นใสนปิดแผลไฟไหม้ น้ำร้อนลวก</t>
        </is>
      </c>
      <c r="K54" s="100" t="n"/>
      <c r="L54" s="88" t="inlineStr">
        <is>
          <t>Herbal Extraction methods</t>
        </is>
      </c>
      <c r="M54" s="100" t="inlineStr">
        <is>
          <t>Product</t>
        </is>
      </c>
      <c r="N54" s="88" t="inlineStr">
        <is>
          <t>ข้อ 2 (PLE_CC1_Practice_Exam.md)</t>
        </is>
      </c>
      <c r="O54" s="100" t="n"/>
      <c r="P54" s="100" t="n"/>
      <c r="Q54" s="100" t="n"/>
    </row>
    <row r="55" ht="13.2" customHeight="1" s="49">
      <c r="A55" s="100" t="n">
        <v>61</v>
      </c>
      <c r="B55" s="88" t="inlineStr">
        <is>
          <t>สมุนไพรในข้อใดที่มีสารอัลคาลอยด์ Arecoline และมีสรรพคุณตามตำรายาไทยในการถ่ายพยาธิตัวตืดและพยาธิใบไม้</t>
        </is>
      </c>
      <c r="C55" s="100" t="n"/>
      <c r="D55" s="88" t="inlineStr">
        <is>
          <t>หมาก</t>
        </is>
      </c>
      <c r="E55" s="88" t="inlineStr">
        <is>
          <t>สับปะรด</t>
        </is>
      </c>
      <c r="F55" s="88" t="inlineStr">
        <is>
          <t>กระเจี๊ยบมอญ</t>
        </is>
      </c>
      <c r="G55" s="88" t="inlineStr">
        <is>
          <t>กานพลู</t>
        </is>
      </c>
      <c r="H55" s="88" t="inlineStr">
        <is>
          <t>ตะไคร้</t>
        </is>
      </c>
      <c r="I55" s="100" t="n">
        <v>1</v>
      </c>
      <c r="J55" s="88" t="inlineStr">
        <is>
          <t>✅ คำตอบที่ถูกต้อง: ข้อ ก. หมาก
💡 Background:
หมาก (Areca catechu) วงศ์ Arecaceae เมล็ดหมากมีประวัติการใช้เป็นยาถ่ายพยาธิในสัตว์และมนุษย์มาแต่โบราณ
🎯 ทำไมข้อนี้ถึงถูก:
เมล็ดหมาก (Arecae Semen) มีสารสำคัญกลุ่ม Pyridine-piperidine alkaloids โดยมี Arecoline เป็นสารหลัก ซึ่งออกฤทธิ์กระตุ้นระบบประสาทพาราซิมพาเทติกของตัวพยาธิ ทำให้กล้ามเนื้อของพยาธิตัวตืด (Tapeworms) และพยาธิใบไม้หดเกร็งเป็นอัมพาตและหลุดออกจากผนังลำไส้
🔍 ข้ออื่นผิดเพราะอะไร:
• ข้อ ข. (สับปะรด): มีเอนไซม์ Bromelain ช่วยย่อยโปรตีน ขับปัสสาวะ
• ข้อ ค. (กระเจี๊ยบมอญ): มีเมือกเคลือบกระเพาะอาหาร
• ข้อ ง. (กานพลู): แก้ปวดฟัน ขับลม
• ข้อ จ. (ตะไคร้): ขับลม ขับปัสสาวะ
📖 Guideline อ้างอิง:
Thai Herbal Pharmacopoeia (THP) &amp; WHO Monographs on Selected Medicinal Plants
📌 จุดจำก่อนสอบ:
• หมาก (Arecoline) = ถ่ายพยาธิตัวตืด
• เมล็ดฟักทอง (Cucurbitine) = ถ่ายพยาธิตัวตืด
• มะเกลือ (Diospyrol) = ถ่ายพยาธิไส้เดือน พยาธิปากขอ</t>
        </is>
      </c>
      <c r="K55" s="100" t="n"/>
      <c r="L55" s="88" t="inlineStr">
        <is>
          <t>Herbal Extraction methods</t>
        </is>
      </c>
      <c r="M55" s="100" t="inlineStr">
        <is>
          <t>Product</t>
        </is>
      </c>
      <c r="N55" s="88" t="inlineStr">
        <is>
          <t>ข้อ 5 (PLE_CC1_Practice_Exam.md)</t>
        </is>
      </c>
      <c r="O55" s="100" t="n"/>
      <c r="P55" s="100" t="n"/>
      <c r="Q55" s="100" t="n"/>
    </row>
    <row r="56" ht="13.2" customHeight="1" s="49">
      <c r="A56" s="100" t="n">
        <v>62</v>
      </c>
      <c r="B56" s="88" t="inlineStr">
        <is>
          <t>ยาเคมีบำบัดรักษามะเร็ง Vincristine และ Vinblastine มีสารตั้งต้นทางชีวภาพที่สกัดได้จากสมุนไพรชนิดใด</t>
        </is>
      </c>
      <c r="C56" s="100" t="n"/>
      <c r="D56" s="88" t="inlineStr">
        <is>
          <t>แพงพวยฝรั่ง</t>
        </is>
      </c>
      <c r="E56" s="88" t="inlineStr">
        <is>
          <t>Pacific Yew</t>
        </is>
      </c>
      <c r="F56" s="88" t="inlineStr">
        <is>
          <t>ลำโพง</t>
        </is>
      </c>
      <c r="G56" s="88" t="inlineStr">
        <is>
          <t>ดองดึง</t>
        </is>
      </c>
      <c r="H56" s="88" t="inlineStr">
        <is>
          <t>เสนียด</t>
        </is>
      </c>
      <c r="I56" s="100" t="n">
        <v>1</v>
      </c>
      <c r="J56" s="88" t="inlineStr">
        <is>
          <t>✅ คำตอบที่ถูกต้อง: ข้อ ก. แพงพวยฝรั่ง
💡 Background:
แพงพวยฝรั่ง (Catharanthus roseus / Vinca rosea) เป็นแหล่งผลิตสารต้านมะเร็งที่สำคัญระดับโลก
🎯 ทำไมข้อนี้ถึงถูก:
ใบแพงพวยฝรั่งผลิตสาร Vinca alkaloids ได้แก่ Vincristine และ Vinblastine ซึ่งยับยั้งการรวมตัวของ Tubulin dimers ยับยั้งกระบวนการแบ่งตัวของเซลล์มะเร็ง
🔍 ข้ออื่นผิดเพราะอะไร:
• ข้อ ข. (Pacific Yew): ให้ยา Paclitaxel (Taxane)
• ข้อ ค. (ลำโพง): ให้สาร Scopolamine และ Atropine (Anticholinergics)
• ข้อ ง. (ดองดึง): ให้สาร Colchicine (ยาแก้ปวดเก๊าท์)
• ข้อ จ. (เสนียด): ให้สาร Vasicine (ยาขยายหลอดลม)
📖 Guideline อ้างอิง:
Trease and Evans Pharmacognosy &amp; Goodman &amp; Gilman's The Pharmacological Basis of Therapeutics
📌 จุดจำก่อนสอบ:
• Catharanthus roseus = Vincristine, Vinblastine (Vinca alkaloids)</t>
        </is>
      </c>
      <c r="K56" s="100" t="n"/>
      <c r="L56" s="88" t="inlineStr">
        <is>
          <t>Herbal Extraction methods</t>
        </is>
      </c>
      <c r="M56" s="100" t="inlineStr">
        <is>
          <t>Product</t>
        </is>
      </c>
      <c r="N56" s="88" t="inlineStr">
        <is>
          <t>ข้อ 13 (PLE_CC1_Practice_Exam.md)</t>
        </is>
      </c>
      <c r="O56" s="100" t="n"/>
      <c r="P56" s="100" t="n"/>
      <c r="Q56" s="100" t="n"/>
    </row>
    <row r="57" ht="13.2" customHeight="1" s="49">
      <c r="A57" s="100" t="n">
        <v>63</v>
      </c>
      <c r="B57" s="88" t="inlineStr">
        <is>
          <t>สมุนไพรในข้อใดที่มีสารอัลคาลอยด์ธรรมชาติที่ออกฤทธิ์เป็นยาชาเฉพาะที่ (Local anesthetic) ตัวแรกของโลก และเป็นต้นแบบโครงสร้างของยาชาสังเคราะห์ในปัจจุบัน</t>
        </is>
      </c>
      <c r="C57" s="100" t="n"/>
      <c r="D57" s="88" t="inlineStr">
        <is>
          <t>โคคา (Coca)</t>
        </is>
      </c>
      <c r="E57" s="88" t="inlineStr">
        <is>
          <t>บอระเพ็ด</t>
        </is>
      </c>
      <c r="F57" s="88" t="inlineStr">
        <is>
          <t>Pacific Yew</t>
        </is>
      </c>
      <c r="G57" s="88" t="inlineStr">
        <is>
          <t>เสลดพังพอน</t>
        </is>
      </c>
      <c r="H57" s="88" t="inlineStr">
        <is>
          <t>ว่านมหากาฬ</t>
        </is>
      </c>
      <c r="I57" s="100" t="n">
        <v>1</v>
      </c>
      <c r="J57" s="88" t="inlineStr">
        <is>
          <t>✅ คำตอบที่ถูกต้อง: ข้อ ก. โคคา (Coca)
💡 Background:
โคคา (Erythroxylum coca) เป็นพืชพื้นเมืองของทวีปอเมริกาใต้
🎯 ทำไมข้อนี้ถึงถูก:
ใบโคคามีสาร Tropane alkaloid คือ โคเคน (Cocaine) ซึ่งเป็นยาชาเฉพาะที่ตัวแรกที่มีการค้นพบ ออกฤทธิ์บล็อก Voltage-gated Sodium channels ที่เส้นประสาท ป้องกันการนำกระแสความรู้สึกเจ็บปวด และมีฤทธิ์หดหลอดเลือด (Vasoconstriction) ผ่านการยับยั้งการเก็บกลับของ Norepinephrine โครงสร้างของ Cocaine เป็นต้นแบบในการสังเคราะห์ยาชากลุ่ม Ester-linked และ Amide-linked ในปัจจุบัน (เช่น Procaine, Lidocaine)
🔍 ข้ออื่นผิดเพราะอะไร:
• ข้อ ข. บอระเพ็ด: เจริญอาหาร แก้ไข้
• ข้อ ค. Pacific Yew: ยาเคมีบำบัด Paclitaxel
• ข้อ ง. เสลดพังพอน: ต้านไวรัสเริม งูสวัด
• ข้อ จ. ว่านมหากาฬ: ถอนพิษ แก้ฝีพุพอง
📖 Guideline อ้างอิง:
Trease and Evans Pharmacognosy &amp; Goodman &amp; Gilman's The Pharmacological Basis of Therapeutics
📌 จุดจำก่อนสอบ:
• Erythroxylum coca -&gt; Cocaine (Local anesthetic ตัวแรก บล็อก Na+ channels + หดหลอดเลือด)</t>
        </is>
      </c>
      <c r="K57" s="100" t="n"/>
      <c r="L57" s="88" t="inlineStr">
        <is>
          <t>Herbal Extraction methods</t>
        </is>
      </c>
      <c r="M57" s="100" t="inlineStr">
        <is>
          <t>Product</t>
        </is>
      </c>
      <c r="N57" s="88" t="inlineStr">
        <is>
          <t>ข้อ 15 (PLE_CC1_Practice_Exam.md)</t>
        </is>
      </c>
      <c r="O57" s="100" t="n"/>
      <c r="P57" s="100" t="n"/>
      <c r="Q57" s="100" t="n"/>
    </row>
    <row r="58" ht="13.2" customHeight="1" s="49">
      <c r="A58" s="100" t="n">
        <v>64</v>
      </c>
      <c r="B58" s="88" t="inlineStr">
        <is>
          <t>ผู้ป่วยหญิงรู้สึกคลื่นไส้และอยากจะอาเจียนตลอดทั้งวัน สมุนไพรในข้อใดที่มีสรรพคุณตามงานสาธารณสุขมูลฐานในการบรรเทาอาการคลื่นไส้อาเจียนได้ดีที่สุด</t>
        </is>
      </c>
      <c r="C58" s="100" t="n"/>
      <c r="D58" s="88" t="inlineStr">
        <is>
          <t>ขิง</t>
        </is>
      </c>
      <c r="E58" s="88" t="inlineStr">
        <is>
          <t>พริกไทย</t>
        </is>
      </c>
      <c r="F58" s="88" t="inlineStr">
        <is>
          <t>กระวาน</t>
        </is>
      </c>
      <c r="G58" s="88" t="inlineStr">
        <is>
          <t>ขมิ้น</t>
        </is>
      </c>
      <c r="H58" s="88" t="inlineStr">
        <is>
          <t>ตะไคร้</t>
        </is>
      </c>
      <c r="I58" s="100" t="n">
        <v>1</v>
      </c>
      <c r="J58" s="88" t="inlineStr">
        <is>
          <t>✅ คำตอบที่ถูกต้อง: ข้อ ก. ขิง
💡 Background:
ขิง (Zingiber officinale) มีสารสำคัญกลุ่ม Gingerols และ Shogaols
🎯 ทำไมข้อนี้ถึงถูก:
เหง้าขิงแก่มีฤทธิ์บรรเทาอาการคลื่นไส้ อาเจียน โดยออกฤทธิ์ปิดกั้นตัวรับ Serotonin (5-HT3 receptors) ในระบบทางเดินอาหารและกระตุ้นการเคลื่อนไหวของกระเพาะอาหาร จึงช่วยบรรเทาอาการคลื่นไส้อาเจียนได้อย่างมีประสิทธิภาพ
🔍 ข้ออื่นผิดเพราะอะไร:
• ข้อ ข. พริกไทย, ข้อ ค. กระวาน, ข้อ จ. ตะไคร้: ขับลม บำรุงธาตุ
• ข้อ ง. ขมิ้น: ขับลม แก้จุกเสียด
📖 Guideline อ้างอิง:
ประกาศกระทรวงสาธารณสุข เรื่อง สมุนไพรในงานสาธารณสุขมูลฐาน &amp; Thai Herbal Pharmacopoeia (THP)
📌 จุดจำก่อนสอบ:
• ขิง: แก้อาการคลื่นไส้อาเจียน เมารถ เมาเรือ แพ้ท้อง</t>
        </is>
      </c>
      <c r="K58" s="100" t="n"/>
      <c r="L58" s="88" t="inlineStr">
        <is>
          <t>Herbal Extraction methods</t>
        </is>
      </c>
      <c r="M58" s="100" t="inlineStr">
        <is>
          <t>Product</t>
        </is>
      </c>
      <c r="N58" s="88" t="inlineStr">
        <is>
          <t>ข้อ 16 (PLE_CC1_Practice_Exam.md)</t>
        </is>
      </c>
      <c r="O58" s="100" t="n"/>
      <c r="P58" s="100" t="n"/>
      <c r="Q58" s="100" t="n"/>
    </row>
    <row r="59" ht="13.2" customHeight="1" s="49">
      <c r="A59" s="100" t="n">
        <v>65</v>
      </c>
      <c r="B59" s="88" t="inlineStr">
        <is>
          <t>สมุนไพรในข้อใดต่อไปนี้มีสารสำคัญกลุ่ม Saponins มีคุณสมบัติเกิดฟองเสมือนสบู่ธรรมชาติ และมีสรรพคุณรักษาโรคชันนะตุ (การติดเชื้อราบนหนังศีรษะ) และกำจัดรังแค</t>
        </is>
      </c>
      <c r="C59" s="100" t="n"/>
      <c r="D59" s="88" t="inlineStr">
        <is>
          <t>มะคำดีควาย</t>
        </is>
      </c>
      <c r="E59" s="88" t="inlineStr">
        <is>
          <t>กระเจี๊ยบแดง</t>
        </is>
      </c>
      <c r="F59" s="88" t="inlineStr">
        <is>
          <t>หญ้าคา</t>
        </is>
      </c>
      <c r="G59" s="88" t="inlineStr">
        <is>
          <t>อ้อยแดง</t>
        </is>
      </c>
      <c r="H59" s="88" t="inlineStr">
        <is>
          <t>ขลู่</t>
        </is>
      </c>
      <c r="I59" s="100" t="n">
        <v>1</v>
      </c>
      <c r="J59" s="88" t="inlineStr">
        <is>
          <t>✅ คำตอบที่ถูกต้อง: ข้อ ก. มะคำดีควาย
💡 Background:
มะคำดีควาย (Sapindus rarak) วงศ์ Sapindaceae นิยมใช้ผลแก่ต้มน้ำสระผม
🎯 ทำไมข้อนี้ถึงถูก:
ผลมะคำดีควายมีสารสำคัญกลุ่ม Triterpenoid saponins ซึ่งมีคุณสมบัติลดแรงตึงผิวเกิดฟอง และมีฤทธิ์ต้านเชื้อรา Malassezia furfur และ Dermatophytes จึงใช้สระผมเพื่อรักษาโรคชันนะตุ ชะล้างรังแค และบรรเทาอาการคันศีรษะ
🔍 ข้ออื่นผิดเพราะอะไร:
• ข้อ ข. กระเจี๊ยบแดง: ขับปัสสาวะ
• ข้อ ค. หญ้าคา, ข้อ ง. อ้อยแดง: ขับปัสสาวะ แก้ร้อนใน
• ข้อ จ. ขลู่: ขับปัสสาวะ รักษาริดสีดวงทวาร
📖 Guideline อ้างอิง:
ประกาศกระทรวงสาธารณสุข เรื่อง สมุนไพรในงานสาธารณสุขมูลฐาน &amp; Thai Herbal Pharmacopoeia (THP)
📌 จุดจำก่อนสอบ:
• มะคำดีควาย (Sapindus rarak): สาร Saponin ต้านเชื้อรา สระผมรักษาชันนะตุ รังแค</t>
        </is>
      </c>
      <c r="K59" s="100" t="n"/>
      <c r="L59" s="88" t="inlineStr">
        <is>
          <t>Herbal Extraction methods</t>
        </is>
      </c>
      <c r="M59" s="100" t="inlineStr">
        <is>
          <t>Product</t>
        </is>
      </c>
      <c r="N59" s="88" t="inlineStr">
        <is>
          <t>ข้อ 33 (PLE_CC1_Practice_Exam.md)</t>
        </is>
      </c>
      <c r="O59" s="100" t="n"/>
      <c r="P59" s="100" t="n"/>
      <c r="Q59" s="100" t="n"/>
    </row>
    <row r="60" ht="13.2" customHeight="1" s="49">
      <c r="A60" s="100" t="n">
        <v>66</v>
      </c>
      <c r="B60" s="88" t="inlineStr">
        <is>
          <t>สมุนไพรในข้อใดต่อไปนี้สามารถใช้แก้อาการท้องผูกได้ ยกเว้นข้อใด</t>
        </is>
      </c>
      <c r="C60" s="100" t="n"/>
      <c r="D60" s="88" t="inlineStr">
        <is>
          <t>ขิง</t>
        </is>
      </c>
      <c r="E60" s="88" t="inlineStr">
        <is>
          <t>มะขามแขก</t>
        </is>
      </c>
      <c r="F60" s="88" t="inlineStr">
        <is>
          <t>ชุมเห็ดเทศ</t>
        </is>
      </c>
      <c r="G60" s="88" t="inlineStr">
        <is>
          <t>มะขามเปียก</t>
        </is>
      </c>
      <c r="H60" s="88" t="inlineStr">
        <is>
          <t>คูน (เนื้อในฝัก)</t>
        </is>
      </c>
      <c r="I60" s="100" t="n">
        <v>1</v>
      </c>
      <c r="J60" s="88" t="inlineStr">
        <is>
          <t>✅ คำตอบที่ถูกต้อง: ข้อ ก. ขิง
💡 Background:
ยาระบายจากสมุนไพรส่วนใหญ่มีสารสำคัญกลุ่ม Anthraquinone glycosides ที่กระตุ้นการบีบตัวของลำไส้ใหญ่ หรือกลุ่ม Osmotic laxatives
🎯 ทำไมข้อนี้ถึงถูก:
ขิง (Zingiber officinale) มีสรรพคุณเป็นยาขับลม (Carminative) และแก้อาเจียน ไม่ได้มีฤทธิ์เป็นยาระบายหรือเพิ่มการขับถ่ายอุจจาระแก้ท้องผูกเหมือนตัวเลือกอื่น
🔍 ข้ออื่นผิดเพราะอะไร:
• ข้อ ข. มะขามแขก, ข้อ ค. ชุมเห็ดเทศ, ข้อ จ. คูน: มีสาร Sennosides และ Anthraquinones กระตุ้นการขับถ่าย
• ข้อ ง. มะขามเปียก: มี Tartaric acid และกรดอินทรีย์ ออกฤทธิ์เป็นยาระบายแบบ Osmotic
📖 Guideline อ้างอิง:
ประกาศกระทรวงสาธารณสุข เรื่อง สมุนไพรในงานสาธารณสุขมูลฐาน &amp; Thai Herbal Pharmacopoeia (THP)
📌 จุดจำก่อนสอบ:
• สมุนไพรยาระบาย: มะขามแขก, ชุมเห็ดเทศ, คูน, ขี้เหล็ก, มะขาม, แมงลัก
• ขิง = ขับลม แก้คลื่นไส้ ไม่ใช่ยาระบาย</t>
        </is>
      </c>
      <c r="K60" s="100" t="n"/>
      <c r="L60" s="88" t="inlineStr">
        <is>
          <t>Herbal Extraction methods</t>
        </is>
      </c>
      <c r="M60" s="100" t="inlineStr">
        <is>
          <t>Product</t>
        </is>
      </c>
      <c r="N60" s="88" t="inlineStr">
        <is>
          <t>ข้อ 36 (PLE_CC1_Practice_Exam.md)</t>
        </is>
      </c>
      <c r="O60" s="100" t="n"/>
      <c r="P60" s="100" t="n"/>
      <c r="Q60" s="100" t="n"/>
    </row>
    <row r="61" ht="13.2" customHeight="1" s="49">
      <c r="A61" s="100" t="n">
        <v>67</v>
      </c>
      <c r="B61" s="88" t="inlineStr">
        <is>
          <t>สารสกัดจากเปลือกผลมังคุด (Garcinia mangostana) มีสารสำคัญกลุ่มแซนโทน (Xanthones) และแทนนิน (Tannins) สูง นิยมนำมาเตรียมเป็นผลิตภัณฑ์สมุนไพรเพื่อฤทธิ์ในข้อใด</t>
        </is>
      </c>
      <c r="C61" s="100" t="n"/>
      <c r="D61" s="88" t="inlineStr">
        <is>
          <t>ฤทธิ์สมานแผลและต้านเชื้อแบคทีเรียสำหรับล้างแผลสด แผลเรื้อรัง</t>
        </is>
      </c>
      <c r="E61" s="88" t="inlineStr">
        <is>
          <t>ฤทธิ์ขับปัสสาวะและขับนิ่ว</t>
        </is>
      </c>
      <c r="F61" s="88" t="inlineStr">
        <is>
          <t>ฤทธิ์ลดระดับไขมันในเลือด</t>
        </is>
      </c>
      <c r="G61" s="88" t="inlineStr">
        <is>
          <t>ฤทธิ์ระงับอาการปวดข้อเข่าเสื่อม</t>
        </is>
      </c>
      <c r="H61" s="88" t="inlineStr">
        <is>
          <t>ฤทธิ์ช่วยให้นอนหลับ</t>
        </is>
      </c>
      <c r="I61" s="100" t="n">
        <v>1</v>
      </c>
      <c r="J61" s="88" t="inlineStr">
        <is>
          <t>✅ คำตอบที่ถูกต้อง: ข้อ ก. ฤทธิ์สมานแผลและต้านเชื้อแบคทีเรียสำหรับล้างแผลสด แผลเรื้อรัง
💡 Background:
เปลือกผลมังคุด (Mangosteen pericarp) เป็นสมุนไพรที่ได้รับการยอมรับในเภสัชตำรับสมุนไพรไทย
🎯 ทำไมข้อนี้ถึงถูก:
เปลือกมังคุดมีสารสำคัญคือ alpha-Mangostin (Xanthone) และ Condensed tannins ซึ่งมีฤทธิ์ฆ่าเชื้อแบคทีเรียก่อโรคผิวหนัง (Staphylococcus aureus, MRSA) ต้านการอักเสบ และมีฤทธิ์ฝาดสมาน (Astringent) ช่วยให้แผลแห้งและสมานตัวเร็วขึ้น จึงใช้เตรียมเป็นน้ำยาล้างแผลและยาทารักษาแผลสด แผลเรื้อรัง
🔍 ข้ออื่นผิดเพราะอะไร:
• ข้อ ข. ขับปัสสาวะ: กระเจี๊ยบแดง หญ้าหนวดแมว
• ข้อ ค. ลดไขมัน: กระเทียม
• ข้อ ง. ลดปวดข้อ: เถาวัลย์เปรียง
• ข้อ จ. ช่วยนอนหลับ: ยาหอม ขี้เหล็ก
📖 Guideline อ้างอิง:
Thai Herbal Pharmacopoeia (THP) Monograph: Garcinia Mangostana Pericarp &amp; บัญชียาหลักแห่งชาติด้านสมุนไพร
📌 จุดจำก่อนสอบ:
• เปลือกมังคุด: สารสำคัญ Mangostin &amp; Tannins สมานแผล ต้านแบคทีเรีย ฆ่าเชื้อแผลสด แผลเรื้อรัง</t>
        </is>
      </c>
      <c r="K61" s="100" t="n"/>
      <c r="L61" s="88" t="inlineStr">
        <is>
          <t>Herbal Extraction methods</t>
        </is>
      </c>
      <c r="M61" s="100" t="inlineStr">
        <is>
          <t>Product</t>
        </is>
      </c>
      <c r="N61" s="88" t="inlineStr">
        <is>
          <t>ข้อ 38 (PLE_CC1_Practice_Exam.md)</t>
        </is>
      </c>
      <c r="O61" s="100" t="n"/>
      <c r="P61" s="100" t="n"/>
      <c r="Q61" s="100" t="n"/>
    </row>
    <row r="62" ht="13.2" customHeight="1" s="49">
      <c r="A62" s="100" t="n">
        <v>68</v>
      </c>
      <c r="B62" s="88" t="inlineStr">
        <is>
          <t>ข้อใดระบุ 'ส่วนที่ใช้' ของสมุนไพรที่มีสรรพคุณแก้ท้องอืด ท้องเฟ้อ แน่น จุกเสียด ในงานสาธารณสุขมูลฐาน ไม่ถูกต้อง</t>
        </is>
      </c>
      <c r="C62" s="100" t="n"/>
      <c r="D62" s="88" t="inlineStr">
        <is>
          <t>กะเพรา ใช้ส่วนรากแก่</t>
        </is>
      </c>
      <c r="E62" s="88" t="inlineStr">
        <is>
          <t>ขมิ้นชัน ใช้ส่วนเหง้าแก่ใต้ดิน</t>
        </is>
      </c>
      <c r="F62" s="88" t="inlineStr">
        <is>
          <t>ขิง ใช้ส่วนเหง้าแก่ใต้ดิน</t>
        </is>
      </c>
      <c r="G62" s="88" t="inlineStr">
        <is>
          <t>กระชาย ใช้ส่วนเหง้าและรากใต้ดิน</t>
        </is>
      </c>
      <c r="H62" s="88" t="inlineStr">
        <is>
          <t>ตะไคร้ ใช้ส่วนโคนต้นและลำต้นแก่</t>
        </is>
      </c>
      <c r="I62" s="100" t="n">
        <v>1</v>
      </c>
      <c r="J62" s="88" t="inlineStr">
        <is>
          <t>✅ คำตอบที่ถูกต้อง: ข้อ ก. กะเพรา ใช้ส่วนรากแก่
💡 Background:
การนำสมุนไพรมาใช้เป็นยาจำเป็นต้องเลือกใช้ส่วนของพืช (Plant parts) ที่ถูกต้องตามเภสัชตำรับ เพื่อให้ได้สารสำคัญในการออกฤทธิ์สูงสุด
🎯 ทำไมข้อนี้ถึงถูก:
กะเพรา (Ocimum tenuiflorum / Ocimum sanctum) สรรพคุณขับลม แก้ท้องอืด ท้องเฟ้อ และแก้อาการจุกเสียดแน่นท้อง ส่วนที่ใช้ทำยาคือ 'ใบสด หรือ ทั้งต้นเหนือดิน' ซึ่งอุดมด้วยน้ำมันหอมระเหย Eugenol และ Methyl eugenol การระบุว่าใช้ 'ส่วนรากแก่' จึงไม่ถูกต้อง
🔍 ข้ออื่นผิดเพราะอะไร:
• ข้อ ข. ขมิ้นชัน: ใช้เหง้าแก่ใต้ดิน (Curcuma Longa Rhizome)
• ข้อ ค. ขิง: ใช้เหง้าแก่ใต้ดิน (Zingiberis Rhizoma)
• ข้อ ง. กระชาย: ใช้เหง้าและรากใต้ดิน
• ข้อ จ. ตะไคร้: ใช้โคนต้นและลำต้นเทียม (Cymbopogon Citratus Stem)
📖 Guideline อ้างอิง:
ประกาศกระทรวงสาธารณสุข เรื่อง สมุนไพรในงานสาธารณสุขมูลฐาน &amp; Thai Herbal Pharmacopoeia (THP)
📌 จุดจำก่อนสอบ:
• กะเพรา: ใช้ 'ใบหรือทั้งต้น' ขับลม แก้ปวดท้องจุกเสียด</t>
        </is>
      </c>
      <c r="K62" s="100" t="n"/>
      <c r="L62" s="88" t="inlineStr">
        <is>
          <t>Herbal Extraction methods</t>
        </is>
      </c>
      <c r="M62" s="100" t="inlineStr">
        <is>
          <t>Product</t>
        </is>
      </c>
      <c r="N62" s="88" t="inlineStr">
        <is>
          <t>ข้อ 40 (PLE_CC1_Practice_Exam.md)</t>
        </is>
      </c>
      <c r="O62" s="100" t="n"/>
      <c r="P62" s="100" t="n"/>
      <c r="Q62" s="100" t="n"/>
    </row>
    <row r="63" ht="13.2" customHeight="1" s="49">
      <c r="A63" s="100" t="n">
        <v>69</v>
      </c>
      <c r="B63" s="88" t="inlineStr">
        <is>
          <t>สมุนไพรในข้อใดที่มีสารสำคัญ Allicin และได้รับการยอมรับว่ามีฤทธิ์ลดระดับไขมันคอเลสเตอรอลในเลือด</t>
        </is>
      </c>
      <c r="C63" s="100" t="n"/>
      <c r="D63" s="88" t="inlineStr">
        <is>
          <t>กระเทียม</t>
        </is>
      </c>
      <c r="E63" s="88" t="inlineStr">
        <is>
          <t>บอระเพ็ด</t>
        </is>
      </c>
      <c r="F63" s="88" t="inlineStr">
        <is>
          <t>ฟ้าทะลายโจร</t>
        </is>
      </c>
      <c r="G63" s="88" t="inlineStr">
        <is>
          <t>ขมิ้นชัน</t>
        </is>
      </c>
      <c r="H63" s="88" t="inlineStr">
        <is>
          <t>ชุมเห็ดเทศ</t>
        </is>
      </c>
      <c r="I63" s="100" t="n">
        <v>1</v>
      </c>
      <c r="J63" s="88" t="inlineStr">
        <is>
          <t>✅ คำตอบที่ถูกต้อง: ข้อ ก. กระเทียม
💡 Background:
กระเทียม (Allium sativum) วงศ์ Amaryllidaceae มีการศึกษาทางคลินิกอย่างกว้างขวางเกี่ยวกับระบบหัวใจและหลอดเลือด
🎯 ทำไมข้อนี้ถึงถูก:
สารสำคัญ Allicin และสารกลุ่มไตรซัลไฟด์ในกระเทียม ยับยั้งเอนไซม์ HMG-CoA reductase และกระตุ้นการขับคอเลสเตอรอลออกทางน้ำดี จึงช่วยลดระดับ Total Cholesterol และ LDL-C ในเลือด
🔍 ข้ออื่นผิดเพราะอะไร:
• ข้อ ข. บอระเพ็ด: รสขม แก้ไข้ เจริญอาหาร
• ข้อ ค. ฟ้าทะลายโจร: บรรเทาหวัด เจ็บคอ
• ข้อ ง. ขมิ้นชัน: ขับลม แก้ท้องอืด
• ข้อ จ. ชุมเห็ดเทศ: ยาระบาย
📖 Guideline อ้างอิง:
Natural Medicines Comprehensive Database &amp; Thai Herbal Pharmacopoeia (THP)
📌 จุดจำก่อนสอบ:
• กระเทียม: ลดไขมัน ลดความดัน ต้านเกล็ดเลือด</t>
        </is>
      </c>
      <c r="K63" s="100" t="n"/>
      <c r="L63" s="88" t="inlineStr">
        <is>
          <t>Herbal Extraction methods</t>
        </is>
      </c>
      <c r="M63" s="100" t="inlineStr">
        <is>
          <t>Product</t>
        </is>
      </c>
      <c r="N63" s="88" t="inlineStr">
        <is>
          <t>ข้อ 9 (PLE_CC1_Key_Rx20_UBU.md)</t>
        </is>
      </c>
      <c r="O63" s="100" t="n"/>
      <c r="P63" s="100" t="n"/>
      <c r="Q63" s="100" t="n"/>
    </row>
    <row r="64" ht="13.2" customHeight="1" s="49">
      <c r="A64" s="100" t="n">
        <v>70</v>
      </c>
      <c r="B64" s="88" t="inlineStr">
        <is>
          <t>สมุนไพรในข้อใดต่อไปนี้จัดเป็นสมุนไพรสาธารณสุขมูลฐานสำหรับบรรเทาอาการท้องเสียชนิดที่ไม่เกิดจากการติดเชื้อ (Non-infectious diarrhea)</t>
        </is>
      </c>
      <c r="C64" s="100" t="n"/>
      <c r="D64" s="88" t="inlineStr">
        <is>
          <t>ผลฝรั่งอ่อน / ผลดิบ</t>
        </is>
      </c>
      <c r="E64" s="88" t="inlineStr">
        <is>
          <t>เนื้อมังคุดสุก</t>
        </is>
      </c>
      <c r="F64" s="88" t="inlineStr">
        <is>
          <t>เมล็ดทับทิม</t>
        </is>
      </c>
      <c r="G64" s="88" t="inlineStr">
        <is>
          <t>ใบสีเสียด</t>
        </is>
      </c>
      <c r="H64" s="88" t="inlineStr">
        <is>
          <t>กล้วยน้ำว้าสุกงอม</t>
        </is>
      </c>
      <c r="I64" s="100" t="n">
        <v>1</v>
      </c>
      <c r="J64" s="88" t="inlineStr">
        <is>
          <t>✅ คำตอบที่ถูกต้อง: ข้อ ก. ผลฝรั่งอ่อน / ผลดิบ
💡 Background:
อาการอุจจาระร่วงเฉียบพลันที่ไม่ติดเชื้อ (ไม่มีมูกเลือด ไม่มีไข้) สามารถใช้สมุนไพรรสฝาดเพื่อช่วยสมานลำไส้
🎯 ทำไมข้อนี้ถึงถูก:
ผลฝรั่งอ่อน ผลดิบ หรือใบแก่ของฝรั่ง (Psidium guajava) มีสารสำคัญกลุ่มแทนนิน (Tannins) สูง ออกฤทธิ์ฝาดสมาน (Astringent) โดยจับและตกตะกอนโปรตีนบนผิวเยื่อบุลำไส้ เกิดเป็นชั้นฟิล์มปกป้อง ลดการหลั่งน้ำและอิเล็กโทรไลต์เข้าสู่โพรงลำไส้ และลดการบีบตัวของลำไส้ บรรเทาอาการถ่ายเหลวได้อย่างรวดเร็ว
🔍 ข้ออื่นผิดเพราะอะไร:
• ข้อ ข. (เนื้อมังคุดสุก): รสหวาน อมเปรี้ยว ไม่มีแทนนิน (สารแทนนินอยู่ที่เปลือกผล)
• ข้อ ค. (เมล็ดทับทิม): ส่วนที่ใช้แก้ท้องเสียคือ เปลือกผลแห้งทับทิม ไม่ใช่เมล็ด
• ข้อ ง. (ใบสีเสียด): ส่วนที่ใช้คือ ก้อนสีเสียด หรือ เปลือกต้นสีเสียด ไม่ใช่ใบ
• ข้อ จ. (กล้วยน้ำว้าสุกงอม): กล้วยสุกมีฤทธิ์เป็นยาระบายอ่อนๆ (ส่วนที่แก้ท้องเสียคือกล้วยน้ำว้าดิบ)
📖 Guideline อ้างอิง:
ประกาศกระทรวงสาธารณสุข เรื่อง สมุนไพรในงานสาธารณสุขมูลฐาน &amp; Thai Herbal Pharmacopoeia (THP)
📌 จุดจำก่อนสอบ:
• สมุนไพรแก้ท้องเสีย: ผลฝรั่งอ่อน/ใบแก่, กล้วยน้ำว้าดิบ, เปลือกผลแห้งทับทิม, เปลือกผลแห้งมังคุด, เปลือกต้นสีเสียด (ทั้งหมดมี Tannins สูง)</t>
        </is>
      </c>
      <c r="K64" s="100" t="n"/>
      <c r="L64" s="88" t="inlineStr">
        <is>
          <t>Herbal Extraction methods</t>
        </is>
      </c>
      <c r="M64" s="100" t="inlineStr">
        <is>
          <t>Product</t>
        </is>
      </c>
      <c r="N64" s="88" t="inlineStr">
        <is>
          <t>ข้อ 31 (PLE_CC1_Key_Rx20_UBU.md)</t>
        </is>
      </c>
      <c r="O64" s="100" t="n"/>
      <c r="P64" s="100" t="n"/>
      <c r="Q64" s="100" t="n"/>
    </row>
    <row r="65" ht="13.2" customHeight="1" s="49">
      <c r="A65" s="100" t="n">
        <v>71</v>
      </c>
      <c r="B65" s="88" t="inlineStr">
        <is>
          <t>สมุนไพรในกลุ่มยาแก้ท้องเสียตามบัญชียาหลักแห่งชาติด้านสมุนไพรและสาธารณสุขมูลฐาน มีสมุนไพรข้อใดที่ใช้ 'เปลือกผลแห้ง' ในการต้มน้ำดื่มเพื่อรักษาอาการอุจจาระร่วง</t>
        </is>
      </c>
      <c r="C65" s="100" t="n"/>
      <c r="D65" s="88" t="inlineStr">
        <is>
          <t>เปลือกผลแห้งมังคุด และ เปลือกผลแห้งทับทิม</t>
        </is>
      </c>
      <c r="E65" s="88" t="inlineStr">
        <is>
          <t>เมล็ดแฟลกซ์ และ เมล็ดฟักทอง</t>
        </is>
      </c>
      <c r="F65" s="88" t="inlineStr">
        <is>
          <t>ใบฟ้าทะลายโจร และ ใบฝรั่ง</t>
        </is>
      </c>
      <c r="G65" s="88" t="inlineStr">
        <is>
          <t>เหง้าขิง และ เหง้าขมิ้นชัน</t>
        </is>
      </c>
      <c r="H65" s="88" t="inlineStr">
        <is>
          <t>เนื้อในฝักคูน และ เนื้อส้มแขก</t>
        </is>
      </c>
      <c r="I65" s="100" t="n">
        <v>1</v>
      </c>
      <c r="J65" s="88" t="inlineStr">
        <is>
          <t>✅ คำตอบที่ถูกต้อง: ข้อ ก. เปลือกผลแห้งมังคุด และ เปลือกผลแห้งทับทิม
💡 Background:
เปลือกผลแห้งของมังคุดและทับทิมเป็นแหล่งของสารแทนนินเข้มข้นที่ใช้ในการแพทย์์แผนไทยมาแต่โบราณ
🎯 ทำไมข้อนี้ถึงถูก:
เปลือกผลแห้งมังคุด (Garcinia mangostana) และเปลือกผลแห้งทับทิม (Punica granatum) มีสารกลุ่ม Tannins (ทั้ง Hydrolyzable และ Condensed tannins) ปริมาณสูงมาก มีสรรพคุณตามบัญชียาหลักแห่งชาติในการรักษาอาการท้องเสีย ท้องเดินชนิดไม่ติดเชื้อ โดยต้มกับน้ำปูนใสหรือน้ำสะอาดดื่ม
🔍 ข้ออื่นผิดเพราะอะไร:
• ข้อ ข. เมล็ดแฟลกซ์ เมล็ดฟักทอง: ถ่ายพยาธิ ยาระบาย
• ข้อ ค. ใบฟ้าทะลายโจร ใบฝรั่ง: ใช้ส่วนใบ ไม่ใช่เปลือกผล
• ข้อ ง. เหง้าขิง เหง้าขมิ้นชัน: ขับลม
• ข้อ จ. ฝักคูน ส้มแขก: ยาระบาย
📖 Guideline อ้างอิง:
บัญชียาหลักแห่งชาติด้านสมุนไพร พ.ศ. 2566 &amp; Thai Herbal Pharmacopoeia (THP)
📌 จุดจำก่อนสอบ:
• เปลือกผลแห้งมังคุด / เปลือกผลแห้งทับทิม: แทนนินสูง ต้มดื่มแก้ท้องเสียไม่ติดเชื้อ</t>
        </is>
      </c>
      <c r="K65" s="100" t="n"/>
      <c r="L65" s="88" t="inlineStr">
        <is>
          <t>Herbal Extraction methods</t>
        </is>
      </c>
      <c r="M65" s="100" t="inlineStr">
        <is>
          <t>Product</t>
        </is>
      </c>
      <c r="N65" s="88" t="inlineStr">
        <is>
          <t>ข้อ 5 (PLE_CC1_Key_Rx20_UBU.md)</t>
        </is>
      </c>
      <c r="O65" s="100" t="n"/>
      <c r="P65" s="100" t="n"/>
      <c r="Q65" s="100" t="n"/>
    </row>
    <row r="66" ht="13.2" customHeight="1" s="49">
      <c r="A66" s="100" t="n">
        <v>72</v>
      </c>
      <c r="B66" s="88" t="inlineStr">
        <is>
          <t>ผู้ป่วยมาปรึกษาเภสัชกรที่ร้านยาเกี่ยวกับยาสมุนไพรรักษาเชื้อรา โดยนำขวดยาแผนโบราณที่ไม่มีเลขทะเบียนตำรับยามาแสดง เภสัชกรควรให้คำแนะนำและปฏิบัติอย่างไรจึงจะเหมาะสมที่สุด</t>
        </is>
      </c>
      <c r="C66" s="100" t="n"/>
      <c r="D66" s="88" t="inlineStr">
        <is>
          <t>แนะนำให้ผู้ป่วยหยุดใช้ยานี้ทันที อธิบายถึงอันตรายจากยาที่ไม่ได้ขึ้นทะเบียน และประเมินอาการเพื่อจ่ายยาที่มีทะเบียนถูกต้อง</t>
        </is>
      </c>
      <c r="E66" s="88" t="inlineStr">
        <is>
          <t>รับซื้อยานี้ไว้และวางจำหน่ายในร้านเพื่ออำนวยความสะดวกให้ผู้ป่วย</t>
        </is>
      </c>
      <c r="F66" s="88" t="inlineStr">
        <is>
          <t>แนะนำให้ผู้ป่วยใช้ต่อไปหากอาการดีขึ้นเพราะเป็นยาสมุนไพรธรรมชาติ</t>
        </is>
      </c>
      <c r="G66" s="88" t="inlineStr">
        <is>
          <t>นำยานี้ไปแบ่งบรรจุใส่ซองยาของร้านแล้วขายต่อ</t>
        </is>
      </c>
      <c r="H66" s="88" t="inlineStr">
        <is>
          <t>แนะนำให้ผู้ป่วยเพิ่มขนาดยาเป็นสองเท่าเพื่อให้เชื้อราหายขาด</t>
        </is>
      </c>
      <c r="I66" s="100" t="n">
        <v>1</v>
      </c>
      <c r="J66" s="88" t="inlineStr">
        <is>
          <t>✅ คำตอบที่ถูกต้อง: ข้อ ก. แนะนำให้ผู้ป่วยหยุดใช้ยานี้ทันที อธิบายถึงอันตรายจากยาที่ไม่ได้ขึ้นทะเบียน และประเมินอาการเพื่อจ่ายยาที่มีทะเบียนถูกต้อง
💡 Background:
ยาแผนโบราณหรือผลิตภัณฑ์สมุนไพรที่ไม่มีเลขทะเบียนตำรับยาจาก อย. จัดเป็นยาที่ไม่ได้ขึ้นทะเบียนตำรับ (Unregistered drug) ซึ่งมีความเสี่ยงสูงต่อการปนเปื้อนสารเคมีอันตราย สเตียรอยด์ โลหะหนัก หรือเชื้อจุลินทรีย์
🎯 ทำไมข้อนี้ถึงถูก:
เภสัชกรต้องยึดมั่นในความปลอดภัยของผู้ป่วยตามจรรยาบรรณวิชาชีพและกฎหมาย โดยแนะนำให้ผู้ป่วยหยุดใช้ยานี้ทันที ชี้แจงถึงความเสี่ยงอันตรายจากยาที่ไม่ผ่านการตรวจสอบมาตรฐาน และทำการซักประวัติ ตรวจดูลักษณะรอยโรคเชื้อรา เพื่อเลือกใช้ยาที่มีทะเบียนตำรับถูกต้อง ปลอดภัย และมีประสิทธิผล
🔍 ข้ออื่นผิดเพราะอะไร:
• ข้อ ข., ข้อ ง.: มีความผิดตามกฎหมายฐานจำหน่ายยาที่ไม่ได้ขึ้นทะเบียนตำรับ
• ข้อ ค., ข้อ จ.: เป็นอันตรายต่อผู้ป่วยอย่างยิ่ง ยาไม่มีทะเบียนอาจก่อให้เกิดผิวหนังอักเสบรุนแรงหรือการดูดซึมสารพิษ
📖 Guideline อ้างอิง:
พระราชบัญญัติยา พ.ศ. 2510 (มาตรา 72) &amp; พระราชบัญญัติผลิตภัณฑ์สมุนไพร พ.ศ. 2562
📌 จุดจำก่อนสอบ:
• ยาไม่มีทะเบียน อย. = ยาผิดกฎหมาย เสี่ยงปนเปื้อนสเตียรอยด์/สารพิษ ห้ามใช้ ห้ามขาย!</t>
        </is>
      </c>
      <c r="K66" s="100" t="n"/>
      <c r="L66" s="88" t="inlineStr">
        <is>
          <t>Herbal Extraction methods</t>
        </is>
      </c>
      <c r="M66" s="100" t="inlineStr">
        <is>
          <t>Product</t>
        </is>
      </c>
      <c r="N66" s="88" t="inlineStr">
        <is>
          <t>ข้อ 97 (PLE_CC1_Key_Rx20_UBU.md)</t>
        </is>
      </c>
      <c r="O66" s="100" t="n"/>
      <c r="P66" s="100" t="n"/>
      <c r="Q66" s="100" t="n"/>
    </row>
    <row r="67" ht="13.2" customHeight="1" s="49">
      <c r="A67" s="100" t="n">
        <v>73</v>
      </c>
      <c r="B67" s="88" t="inlineStr">
        <is>
          <t>จากข้อ 74 การที่ร้านขายยาจำหน่ายยาแผนโบราณหรือผลิตภัณฑ์สมุนไพรที่ไม่มีเลขทะเบียนตำรับยา ถือเป็นความผิดตามบทบัญญัติแห่งกฎหมายใด</t>
        </is>
      </c>
      <c r="C67" s="100" t="n"/>
      <c r="D67" s="88" t="inlineStr">
        <is>
          <t>เป็นความผิดตาม พ.ร.บ. ผลิตภัณฑ์สมุนไพร พ.ศ. 2562 และ พ.ร.บ. ยา พ.ศ. 2510 ฐานขายยาที่ไม่ได้ขึ้นทะเบียนตำรับ</t>
        </is>
      </c>
      <c r="E67" s="88" t="inlineStr">
        <is>
          <t>ไม่มีความผิด หากเป็นยาสมุนไพรที่ปรุงขึ้นตามภูมิปัญญาชาวบ้าน</t>
        </is>
      </c>
      <c r="F67" s="88" t="inlineStr">
        <is>
          <t>ไม่มีความผิด หากผู้ซื้อยินยอมรับความเสี่ยงด้วยตนเอง</t>
        </is>
      </c>
      <c r="G67" s="88" t="inlineStr">
        <is>
          <t>มีความผิดเฉพาะกรณีที่ผู้ป่วยเกิดอาการไม่พึงประสงค์รุนแรงเท่านั้น</t>
        </is>
      </c>
      <c r="H67" s="88" t="inlineStr">
        <is>
          <t>ไม่มีความผิด หากจำหน่ายในราคาไม่เกินราคากลาง</t>
        </is>
      </c>
      <c r="I67" s="100" t="n">
        <v>1</v>
      </c>
      <c r="J67" s="88" t="inlineStr">
        <is>
          <t>✅ คำตอบที่ถูกต้อง: ข้อ ก. เป็นความผิดตาม พ.ร.บ. ผลิตภัณฑ์สมุนไพร พ.ศ. 2562 และ พ.ร.บ. ยา พ.ศ. 2510 ฐานขายยาที่ไม่ได้ขึ้นทะเบียนตำรับ
💡 Background:
กฎหมายว่าด้วยยาและผลิตภัณฑ์สมุนไพรกำหนดให้การผลิต นำเข้า หรือขายยาและผลิตภัณฑ์สมุนไพรต้องได้รับการขึ้นทะเบียนตำรับยาอย่างถูกต้องก่อนออกสู่ท้องตลาด
🎯 ทำไมข้อนี้ถึงถูก:
การขายยาหรือผลิตภัณฑ์สมุนไพรที่ไม่ได้ขึ้นทะเบียนตำรับ เป็นความผิดทางอาญาตาม พ.ร.บ.ยา พ.ศ. 2510 (มาตรา 72(4) มีโทษจำคุกไม่เกิน 3 ปี หรือปรับไม่เกิน 5,000 บาท หรือทั้งจำทั้งปรับ) และตาม พ.ร.บ. ผลิตภัณฑ์สมุนไพร พ.ศ. 2562 มีโทษจำคุกไม่เกิน 1 ปี หรือปรับไม่เกิน 100,000 บาท หรือทั้งจำทั้งปรับ
🔍 ข้ออื่นผิดเพราะอะไร:
• ข้อ ข., ข้อ ค., ข้อ ง., ข้อ จ.: ผิด เพราะกฎหมายคุ้มครองความปลอดภัยสาธารณะ ความยินยอมของผู้ซื้อหรือการไม่มีผลข้างเคียงไม่สามารถยกเว้นความผิดทางอาญาได้
📖 Guideline อ้างอิง:
พระราชบัญญัติยา พ.ศ. 2510 &amp; พระราชบัญญัติผลิตภัณฑ์สมุนไพร พ.ศ. 2562
📌 จุดจำก่อนสอบ:
• ขายยาไม่ได้ขึ้นทะเบียนตำรับ = ความผิดอาญา โทษจำคุกและปรับ</t>
        </is>
      </c>
      <c r="K67" s="100" t="n"/>
      <c r="L67" s="88" t="inlineStr">
        <is>
          <t>Herbal Extraction methods</t>
        </is>
      </c>
      <c r="M67" s="100" t="inlineStr">
        <is>
          <t>Product</t>
        </is>
      </c>
      <c r="N67" s="88" t="inlineStr">
        <is>
          <t>ข้อ 3 (PLE_CC1_Key_Rx20_UBU.md)</t>
        </is>
      </c>
      <c r="O67" s="100" t="n"/>
      <c r="P67" s="100" t="n"/>
      <c r="Q67" s="100" t="n"/>
    </row>
    <row r="68" ht="13.2" customHeight="1" s="49">
      <c r="A68" s="100" t="n">
        <v>74</v>
      </c>
      <c r="B68" s="88" t="inlineStr">
        <is>
          <t>ผู้ป่วยเบาหวานชนิดที่ 2 รับประทานยา Glibenclamide ร่วมกับ Metformin มีอาการใจสั่น เหงื่อออก ตัวเย็น และระดับน้ำตาลในเลือดวัดได้ 48 mg/dL พฤติกรรมการรับประทานสมุนไพรในข้อใดเป็นสาเหตุเหนี่ยวนำให้เกิดภาวะนี้</t>
        </is>
      </c>
      <c r="C68" s="100" t="n"/>
      <c r="D68" s="88" t="inlineStr">
        <is>
          <t>ดื่มน้ำคั้นมะระขี้นก 100 mL ก่อนอาหารกลางวันเป็นประจำ</t>
        </is>
      </c>
      <c r="E68" s="88" t="inlineStr">
        <is>
          <t>รับประทานแคปซูลขมิ้นชัน 1 เม็ดหลังอาหารเย็น</t>
        </is>
      </c>
      <c r="F68" s="88" t="inlineStr">
        <is>
          <t>ดื่มน้ำขิงต้มอุ่นๆ วันละ 1 แก้วเพื่อขับลม</t>
        </is>
      </c>
      <c r="G68" s="88" t="inlineStr">
        <is>
          <t>รับประทานยาเม็ดฟ้าทะลายโจรเมื่อมีอาการเจ็บคอ</t>
        </is>
      </c>
      <c r="H68" s="88" t="inlineStr">
        <is>
          <t>รับประทานยาชงชุมเห็ดเทศสัปดาห์ละ 1 ครั้ง</t>
        </is>
      </c>
      <c r="I68" s="100" t="n">
        <v>1</v>
      </c>
      <c r="J68" s="88" t="inlineStr">
        <is>
          <t>✅ คำตอบที่ถูกต้อง: ข้อ ก. ดื่มน้ำคั้นมะระขี้นก 100 mL ก่อนอาหารกลางวันเป็นประจำ
💡 Background:
ภาวะน้ำตาลในเลือดต่ำ (Hypoglycemia: Blood glucose &lt; 70 mg/dL) มีอาการเด่นคือ ใจสั่น เหงื่อออก ตัวเย็น มือสั่น และอาจหมดสติ
🎯 ทำไมข้อนี้ถึงถูก:
มะระขี้นก (Momordica charantia) มีสาร Charantin และ Polypeptide-p ที่กระตุ้นการหลั่งอินซูลินและเพิ่มการใช้น้ำตาล เมื่อใช้ร่วมกับยาในกลุ่ม Sulfonylurea (Glibenclamide) ซึ่งเป็นยากระตุ้นการหลั่งอินซูลินอยู่แล้ว จะเกิดผลเสริมฤทธิ์กันอย่างรุนแรง (Pharmacodynamic synergism) ทำให้เกิดภาวะ Hypoglycemia รุนแรง
🔍 ข้ออื่นผิดเพราะอะไร:
• ข้อ ข. ขมิ้นชัน, ข้อ ค. น้ำขิง, ข้อ ง. ฟ้าทะลายโจร, ข้อ จ. ชุมเห็ดเทศ: ในขนาดปกติไม่มีฤทธิ์ลดน้ำตาลในเลือดรุนแรงจนทำให้เกิด Hypoglycemia
📖 Guideline อ้างอิง:
แนวทางเวชปฏิบัติสำหรับโรคเบาหวาน พ.ศ. 2566 สมาคมโรคเบาหวานแห่งประเทศไทย &amp; Natural Medicines Comprehensive Database
📌 จุดจำก่อนสอบ:
• มะระขี้นก + Sulfonylurea / Insulin = ความเสี่ยงสูงต่อ Hypoglycemia!</t>
        </is>
      </c>
      <c r="K68" s="100" t="n"/>
      <c r="L68" s="88" t="inlineStr">
        <is>
          <t>Herbal Extraction methods</t>
        </is>
      </c>
      <c r="M68" s="100" t="inlineStr">
        <is>
          <t>Product</t>
        </is>
      </c>
      <c r="N68" s="88" t="inlineStr">
        <is>
          <t>ข้อ 3 (PLE_CC1_Key_Rx20_UBU.md)</t>
        </is>
      </c>
      <c r="O68" s="100" t="n"/>
      <c r="P68" s="100" t="n"/>
      <c r="Q68" s="100" t="n"/>
    </row>
    <row r="69" ht="13.2" customHeight="1" s="49">
      <c r="A69" s="100" t="n">
        <v>75</v>
      </c>
      <c r="B69" s="88" t="inlineStr">
        <is>
          <t>สมุนไพรในบัญชียาหลักแห่งชาติตัวใดที่มีการวิจัยทางคลินิกยืนยันว่ามีฤทธิ์บรรเทาอาการปวดข้อเข่าและต้านการอักเสบเทียบเท่ากับยาแผนปัจจุบันกลุ่ม NSAIDs</t>
        </is>
      </c>
      <c r="C69" s="100" t="n"/>
      <c r="D69" s="88" t="inlineStr">
        <is>
          <t>แคปซูลเถาวัลย์เปรียง</t>
        </is>
      </c>
      <c r="E69" s="88" t="inlineStr">
        <is>
          <t>แคปซูลขมิ้นชัน</t>
        </is>
      </c>
      <c r="F69" s="88" t="inlineStr">
        <is>
          <t>แคปซูลชุมเห็ดเทศ</t>
        </is>
      </c>
      <c r="G69" s="88" t="inlineStr">
        <is>
          <t>แคปซูลตรีผลา</t>
        </is>
      </c>
      <c r="H69" s="88" t="inlineStr">
        <is>
          <t>แคปซูลดองดึง</t>
        </is>
      </c>
      <c r="I69" s="100" t="n">
        <v>1</v>
      </c>
      <c r="J69" s="88" t="inlineStr">
        <is>
          <t>✅ คำตอบที่ถูกต้อง: ข้อ ก. แคปซูลเถาวัลย์เปรียง
💡 Background:
สารสกัดเถาวัลย์เปรียง (Derris scandens extract) บรรจุในบัญชียาหลักแห่งชาติด้านสมุนไพร
🎯 ทำไมข้อนี้ถึงถูก:
การทดลองทางคลินิกแบบสุ่มเปรียบเทียบ (RCTs) แสดงให้เห็นว่า สารสกัดเถาวัลย์เปรียงสามารถลดอาการปวดข้อเข่าในผู้ป่วย Osteoarthritis ได้เทียบเท่ากับ Diclofenac และ Naproxen โดยยับยั้งเอนไซม์ COX-2 และกระบวนการอักเสบ
🔍 ข้ออื่นผิดเพราะอะไร:
• ข้อ ข. ขมิ้นชัน: เด่นเรื่องขับลม ทางเดินอาหาร
• ข้อ ค. ชุมเห็ดเทศ: ยาระบาย
• ข้อ ง. ตรีผลา: ปรับธาตุ ล้างพิษ
• ข้อ จ. ดองดึง: มี Colchicine เป็นพิษสูงมาก ไม่ได้ทำเป็นแคปซูลในบัญชียาหลัก
📖 Guideline อ้างอิง:
บัญชียาหลักแห่งชาติด้านสมุนไพร พ.ศ. 2566 &amp; Thai Herbal Pharmacopoeia (THP)
📌 จุดจำก่อนสอบ:
• แคปซูลเถาวัลย์เปรียง = ยาบรรเทาอาการปวดข้อเทียบเท่า NSAIDs</t>
        </is>
      </c>
      <c r="K69" s="100" t="n"/>
      <c r="L69" s="88" t="inlineStr">
        <is>
          <t>Herbal Extraction methods</t>
        </is>
      </c>
      <c r="M69" s="100" t="inlineStr">
        <is>
          <t>Product</t>
        </is>
      </c>
      <c r="N69" s="88" t="inlineStr">
        <is>
          <t>ข้อ 4 (PLE_CC1_Key_Rx20_UBU.md)</t>
        </is>
      </c>
      <c r="O69" s="100" t="n"/>
      <c r="P69" s="100" t="n"/>
      <c r="Q69" s="100" t="n"/>
    </row>
    <row r="70" ht="13.2" customHeight="1" s="49">
      <c r="A70" s="100" t="n">
        <v>76</v>
      </c>
      <c r="B70" s="88" t="inlineStr">
        <is>
          <t>อาการไม่พึงประสงค์ที่มักเกิดขึ้นในช่วงแรกของการใช้สมุนไพรมะขามแขก (Senna) ในขนาดที่สูงเกินไปหรือในผู้ที่ไวต่อยาคือข้อใด</t>
        </is>
      </c>
      <c r="C70" s="100" t="n"/>
      <c r="D70" s="88" t="inlineStr">
        <is>
          <t>ปวดมวนท้อง แน่นเกร็งในช่องท้อง (Abdominal cramping / pain)</t>
        </is>
      </c>
      <c r="E70" s="88" t="inlineStr">
        <is>
          <t>ไตวายเฉียบพลัน (Acute renal failure)</t>
        </is>
      </c>
      <c r="F70" s="88" t="inlineStr">
        <is>
          <t>ลำไส้เฉื่อยชา (Atonic colon)</t>
        </is>
      </c>
      <c r="G70" s="88" t="inlineStr">
        <is>
          <t>ความดันโลหิตสูงเฉียบพลัน</t>
        </is>
      </c>
      <c r="H70" s="88" t="inlineStr">
        <is>
          <t>ตับวายเฉียบพลัน</t>
        </is>
      </c>
      <c r="I70" s="100" t="n">
        <v>1</v>
      </c>
      <c r="J70" s="88" t="inlineStr">
        <is>
          <t>✅ คำตอบที่ถูกต้อง: ข้อ ก. ปวดมวนท้อง แน่นเกร็งในช่องท้อง (Abdominal cramping / pain)
💡 Background:
มะขามแขกเป็นยาระบายกลุ่มกระตุ้นการบีบตัวของลำไส้ (Stimulant laxative)
🎯 ทำไมข้อนี้ถึงถูก:
สารสำคัญ Sennosides ถูกแบคทีเรียในลำไส้ใหญ่เปลี่ยนเป็น Rhein anthrone ซึ่งกระตุ้นเส้นประสาท Myenteric plexus ทำให้กล้ามเนื้อเรียบลำไส้ใหญ่บีบเกร็งตัวอย่างรวดเร็วและรุนแรง ในระยะแรกของการรับประทานผู้ป่วยจึงมักเกิดอาการปวดมวนท้อง ปวดบิดเกร็ง (Abdominal cramping / Griping) ได้บ่อย
🔍 ข้ออื่นผิดเพราะอะไร:
• ข้อ ข. ไตวาย, ข้อ ง. ความดันสูง, ข้อ จ. ตับวาย: ไม่ใช่อาการข้างเคียงทั่วไปของมะขามแขก
• ข้อ ค. (Atonic colon): เป็นผลเสียจากการใช้ติดต่อกันเรื้อรังเป็นเวลานาน ไม่ใช่อาการในระยะแรก
📖 Guideline อ้างอิง:
Thai Herbal Pharmacopoeia (THP) &amp; บัญชียาหลักแห่งชาติด้านสมุนไพร พ.ศ. 2566
📌 จุดจำก่อนสอบ:
• มะขามแขก: ผลข้างเคียงระยะสั้น = ปวดมวนท้อง, ผลข้างเคียงระยะยาว = ลำไส้เฉื่อยชา (Melanosis coli), ขาดน้ำและอิเล็กโทรไลต์</t>
        </is>
      </c>
      <c r="K70" s="100" t="n"/>
      <c r="L70" s="88" t="inlineStr">
        <is>
          <t>Herbal Extraction methods</t>
        </is>
      </c>
      <c r="M70" s="100" t="inlineStr">
        <is>
          <t>Product</t>
        </is>
      </c>
      <c r="N70" s="88" t="inlineStr">
        <is>
          <t>ข้อ 10 (PLE_CC1_Key_Rx20_UBU.md)</t>
        </is>
      </c>
      <c r="O70" s="100" t="n"/>
      <c r="P70" s="100" t="n"/>
      <c r="Q70" s="100" t="n"/>
    </row>
    <row r="71" ht="13.2" customHeight="1" s="49">
      <c r="A71" s="100" t="n">
        <v>77</v>
      </c>
      <c r="B71" s="88" t="inlineStr">
        <is>
          <t>ผู้ป่วยที่มีประวัติเป็นโรคตับอักเสบเรื้อรังหรือตับแข็ง ห้ามใช้สมุนไพรในข้อใดโดยเด็ดขาด เนื่องจากมีสารสำคัญที่ก่อพิษทำลายตับอย่างรุนแรง</t>
        </is>
      </c>
      <c r="C71" s="100" t="n"/>
      <c r="D71" s="88" t="inlineStr">
        <is>
          <t>ขี้เหล็ก</t>
        </is>
      </c>
      <c r="E71" s="88" t="inlineStr">
        <is>
          <t>ขมิ้นชัน</t>
        </is>
      </c>
      <c r="F71" s="88" t="inlineStr">
        <is>
          <t>ขิง</t>
        </is>
      </c>
      <c r="G71" s="88" t="inlineStr">
        <is>
          <t>กระเจี๊ยบแดง</t>
        </is>
      </c>
      <c r="H71" s="88" t="inlineStr">
        <is>
          <t>หญ้าหนวดแมว</t>
        </is>
      </c>
      <c r="I71" s="100" t="n">
        <v>1</v>
      </c>
      <c r="J71" s="88" t="inlineStr">
        <is>
          <t>✅ คำตอบที่ถูกต้อง: ข้อ ก. ขี้เหล็ก
💡 Background:
ใบและดอกขี้เหล็ก (Cassia siamea) มีสารสำคัญคือ Barakol
🎯 ทำไมข้อนี้ถึงถูก:
สาร Barakol ในขี้เหล็กทำให้เกิดภาวะตับอักเสบเฉียบพลัน (Acute hepatitis) และตับวายในผู้ใช้ยา จึงมีประกาศถอนทะเบียนและเป็นข้อห้ามใช้เด็ดขาดในผู้ป่วยโรคตับ
🔍 ข้ออื่นผิดเพราะอะไร:
• ข้อ ข. ขมิ้นชัน, ข้อ ค. ขิง, ข้อ ง. กระเจี๊ยบแดง: ปลอดภัยต่อตับ
• ข้อ จ. หญ้าหนวดแมว: ห้ามในโรคไตและโรคหัวใจ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t>
        </is>
      </c>
      <c r="K71" s="100" t="n"/>
      <c r="L71" s="88" t="inlineStr">
        <is>
          <t>Herbal Extraction methods</t>
        </is>
      </c>
      <c r="M71" s="100" t="inlineStr">
        <is>
          <t>Product</t>
        </is>
      </c>
      <c r="N71" s="88" t="inlineStr">
        <is>
          <t>ข้อ 61 (PLE_CC1_Key_Rx20_UBU.md)</t>
        </is>
      </c>
      <c r="O71" s="100" t="n"/>
      <c r="P71" s="100" t="n"/>
      <c r="Q71" s="100" t="n"/>
    </row>
    <row r="72" ht="13.2" customHeight="1" s="49">
      <c r="A72" s="100" t="n">
        <v>78</v>
      </c>
      <c r="B72" s="88" t="inlineStr">
        <is>
          <t>ร้านขายยามีการติดป้ายโฆษณาหน้าร้านว่า 'ยาสมุนไพร อีอี สำหรับรักษาโรคเบาหวานให้หายขาด' การกระทำนี้มีความผิดตามกฎหมายหรือไม่ เพราะเหตุใด</t>
        </is>
      </c>
      <c r="C72" s="100" t="n"/>
      <c r="D72" s="88" t="inlineStr">
        <is>
          <t>ผิด เนื่องจากกฎหมายห้ามโฆษณาขายยาหรือผลิตภัณฑ์สมุนไพรที่บำบัดรักษาโรคที่รัฐมนตรีประกาศกำหนด (เช่น โรคเบาหวาน)</t>
        </is>
      </c>
      <c r="E72" s="88" t="inlineStr">
        <is>
          <t>ไม่มีความผิด หากยาสมุนไพรนั้นได้รับการรับรองจากกระทรวงสาธารณสุขแล้ว</t>
        </is>
      </c>
      <c r="F72" s="88" t="inlineStr">
        <is>
          <t>ไม่มีความผิด หากติดป้ายเฉพาะภายในบริเวณหน้าร้านของตนเอง</t>
        </is>
      </c>
      <c r="G72" s="88" t="inlineStr">
        <is>
          <t>ผิด เฉพาะกรณีที่ยาดังกล่าวมีส่วนผสมของสารสเตียรอยด์เท่านั้น</t>
        </is>
      </c>
      <c r="H72" s="88" t="inlineStr">
        <is>
          <t>ไม่มีความผิด หากมีงานวิจัยทางวิทยาศาสตร์รองรับ</t>
        </is>
      </c>
      <c r="I72" s="100" t="n">
        <v>1</v>
      </c>
      <c r="J72" s="88" t="inlineStr">
        <is>
          <t>✅ คำตอบที่ถูกต้อง: ข้อ ก. ผิด เนื่องจากกฎหมายห้ามโฆษณาขายยาหรือผลิตภัณฑ์สมุนไพรที่บำบัดรักษาโรคที่รัฐมนตรีประกาศกำหนด (เช่น โรคเบาหวาน)
💡 Background:
มาตรา 88 แห่ง พ.ร.บ. ยา พ.ศ. 2510 และมาตรา 70 แห่ง พ.ร.บ. ผลิตภัณฑ์สมุนไพร พ.ศ. 2562 มีข้อห้ามเด็ดขาดเกี่ยวกับการโฆษณาโรคต้องห้าม
🎯 ทำไมข้อนี้ถึงถูก:
กฎหมายห้ามมิให้โฆษณาขายยาหรือผลิตภัณฑ์สมุนไพรว่าสามารถบำบัด บรรเทา รักษา หรือป้องกันโรค หรืออาการของโรคที่รัฐมนตรีประกาศกำหนด ได้แก่ โรคมะเร็ง, โรคเบาหวาน, โรคเรื้อน, วัณโรค, โรคของต่อมไทรอยด์, หรือโรคเอดส์ การโฆษณาว่ารักษาเบาหวานจึงเป็นการกระทำความผิดตามกฎหมายโดยตรง
🔍 ข้ออื่นผิดเพราะอะไร:
• ข้อ ข., ข้อ ค., ข้อ จ.: ผิด เพราะข้อห้ามตามกฎหมายเป็นบทบังคับเด็ดขาดเพื่อคุ้มครองประชาชน ไม่สามารถอ้างสถานที่ติดป้ายหรือผลงานวิจัยมายกเว้นได้
• ข้อ ง.: ผิด ไม่ได้ขึ้นอยู่กับการมีสเตียรอยด์ แต่ผิดที่ข้อความการโฆษณาโรคต้องห้าม
📖 Guideline อ้างอิง:
พระราชบัญญัติยา พ.ศ. 2510 (มาตรา 88) &amp; พระราชบัญญัติผลิตภัณฑ์สมุนไพร พ.ศ. 2562 (มาตรา 70)
📌 จุดจำก่อนสอบ:
• ห้ามโฆษณารักษา: เบาหวาน, มะเร็ง, อัมพาต, เอดส์, วัณโรค, กามโรค</t>
        </is>
      </c>
      <c r="K72" s="100" t="n"/>
      <c r="L72" s="88" t="inlineStr">
        <is>
          <t>Herbal Extraction methods</t>
        </is>
      </c>
      <c r="M72" s="100" t="inlineStr">
        <is>
          <t>Product</t>
        </is>
      </c>
      <c r="N72" s="88" t="inlineStr">
        <is>
          <t>ข้อ 10 (PLE_CC1_Key_Rx20_UBU.md)</t>
        </is>
      </c>
      <c r="O72" s="100" t="n"/>
      <c r="P72" s="100" t="n"/>
      <c r="Q72" s="100" t="n"/>
    </row>
    <row r="73" ht="13.2" customHeight="1" s="49">
      <c r="A73" s="100" t="n">
        <v>79</v>
      </c>
      <c r="B73" s="88" t="inlineStr">
        <is>
          <t>สมุนไพรในบัญชียาหลักแห่งชาติด้านสมุนไพรตัวใดที่สามารถสั่งใช้ในรูปแบบยารับประทานเพื่อบรรเทาอาการปวดกล้ามเนื้อและปวดข้อได้เสมือนยา NSAIDs</t>
        </is>
      </c>
      <c r="C73" s="100" t="n"/>
      <c r="D73" s="88" t="inlineStr">
        <is>
          <t>เถาวัลย์เปรียง</t>
        </is>
      </c>
      <c r="E73" s="88" t="inlineStr">
        <is>
          <t>พริก</t>
        </is>
      </c>
      <c r="F73" s="88" t="inlineStr">
        <is>
          <t>เปล้าน้อย</t>
        </is>
      </c>
      <c r="G73" s="88" t="inlineStr">
        <is>
          <t>ขมิ้นชัน</t>
        </is>
      </c>
      <c r="H73" s="88" t="inlineStr">
        <is>
          <t>ชุมเห็ดเทศ</t>
        </is>
      </c>
      <c r="I73" s="100" t="n">
        <v>1</v>
      </c>
      <c r="J73" s="88" t="inlineStr">
        <is>
          <t>✅ คำตอบที่ถูกต้อง: ข้อ ก. เถาวัลย์เปรียง
💡 Background:
เถาวัลย์เปรียง (Derris scandens) ได้รับการบรรจุในบัญชียาหลักแห่งชาติตั้งแต่ พ.ศ. 2554
🎯 ทำไมข้อนี้ถึงถูก:
ยาผสมเถาวัลย์เปรียง (สารสกัดหรือผง) มีข้อบ่งใช้รับประทานเพื่อบรรเทาอาการปวดกล้ามเนื้อ ปวดข้อเข่าเสื่อม ออกฤทธิ์ยับยั้งการสร้างสารสื่ออักเสบ Prostaglandins เสมือนยากลุ่ม NSAIDs
🔍 ข้ออื่นผิดเพราะอะไร:
• ข้อ ข. (พริก): เป็นยาทาภายนอก (เจลพริก) บรรเทาอาการปวด
• ข้อ ค. (เปล้าน้อย): ใช้รักษาแผลในกระเพาะอาหาร (Plaunotol)
• ข้อ ง. (ขมิ้นชัน): ขับลม รักษาโรคกระเพาะ
• ข้อ จ. (ชุมเห็ดเทศ): ยาระบาย
📖 Guideline อ้างอิง:
บัญชียาหลักแห่งชาติด้านสมุนไพร พ.ศ. 2566 &amp; Thai Herbal Pharmacopoeia (THP)
📌 จุดจำก่อนสอบ:
• เถาวัลย์เปรียง = รับประทานแก้ปวดกล้ามเนื้อและข้อเข่าเสื่อม</t>
        </is>
      </c>
      <c r="K73" s="100" t="n"/>
      <c r="L73" s="88" t="inlineStr">
        <is>
          <t>Herbal Extraction methods</t>
        </is>
      </c>
      <c r="M73" s="100" t="inlineStr">
        <is>
          <t>Product</t>
        </is>
      </c>
      <c r="N73" s="88" t="inlineStr">
        <is>
          <t>ข้อ 4 (PLE_CC1_Key_Rx20_UBU.md)</t>
        </is>
      </c>
      <c r="O73" s="100" t="n"/>
      <c r="P73" s="100" t="n"/>
      <c r="Q73" s="100" t="n"/>
    </row>
    <row r="74" ht="13.2" customHeight="1" s="49">
      <c r="A74" s="100" t="n">
        <v>80</v>
      </c>
      <c r="B74" s="88" t="inlineStr">
        <is>
          <t>สมุนไพรในข้อใดที่ได้รับการบรรจุในบัญชียาหลักแห่งชาติด้านสมุนไพรสำหรับใช้ช่วยในการบำบัดรักษาผู้ติดบุหรี่ในคลินิกเลิกบุหรี่</t>
        </is>
      </c>
      <c r="C74" s="100" t="n"/>
      <c r="D74" s="88" t="inlineStr">
        <is>
          <t>หญ้าดอกขาว</t>
        </is>
      </c>
      <c r="E74" s="88" t="inlineStr">
        <is>
          <t>เพชรสังฆาต</t>
        </is>
      </c>
      <c r="F74" s="88" t="inlineStr">
        <is>
          <t>พริก</t>
        </is>
      </c>
      <c r="G74" s="88" t="inlineStr">
        <is>
          <t>ขลู่</t>
        </is>
      </c>
      <c r="H74" s="88" t="inlineStr">
        <is>
          <t>มะระขี้นก</t>
        </is>
      </c>
      <c r="I74" s="100" t="n">
        <v>1</v>
      </c>
      <c r="J74" s="88" t="inlineStr">
        <is>
          <t>✅ คำตอบที่ถูกต้อง: ข้อ ก. หญ้าดอกขาว
💡 Background:
ชาชงหญ้าดอกขาว (Vernonia cinerea) เป็นสมุนไพรช่วยเลิกบุหรี่ตัวแรกในบัญชียาหลักแห่งชาติ
🎯 ทำไมข้อนี้ถึงถูก:
สารสำคัญและโพแทสเซียมไนเตรตในหญ้าดอกขาวทำให้ต่อมรับรสที่ลิ้นชา รสชาติของบุหรี่เปลี่ยนไปเป็นรสเฝื่อนขม ทำให้ไม่อยากสูบบุหรี่ ช่วยเพิ่มอัตราการเลิกบุหรี่ได้อย่างมีนัยสำคัญ
🔍 ข้ออื่นผิดเพราะอะไร:
• ข้อ ข. เพชรสังฆาต: ริดสีดวงทวาร
• ข้อ ค. พริก: เจลลดปวด
• ข้อ ง. ขลู่: ขับปัสสาวะ
• ข้อ จ. มะระขี้นก: ลดน้ำตาล
📖 Guideline อ้างอิง:
บัญชียาหลักแห่งชาติด้านสมุนไพร พ.ศ. 2566 &amp; แนวทางเวชปฏิบัติการเลิกบุหรี่แห่งประเทศไทย
📌 จุดจำก่อนสอบ:
• หญ้าดอกขาว = ช่วยเลิกบุหรี่</t>
        </is>
      </c>
      <c r="K74" s="100" t="n"/>
      <c r="L74" s="88" t="inlineStr">
        <is>
          <t>Herbal Extraction methods</t>
        </is>
      </c>
      <c r="M74" s="100" t="inlineStr">
        <is>
          <t>Product</t>
        </is>
      </c>
      <c r="N74" s="88" t="inlineStr">
        <is>
          <t>ข้อ 7 (PLE_CC1_Key_Rx20_UBU.md)</t>
        </is>
      </c>
      <c r="O74" s="100" t="n"/>
      <c r="P74" s="100" t="n"/>
      <c r="Q74" s="100" t="n"/>
    </row>
    <row r="75" ht="13.2" customHeight="1" s="49">
      <c r="A75" s="100" t="n">
        <v>81</v>
      </c>
      <c r="B75" s="88" t="inlineStr">
        <is>
          <t>ข้อความโฆษณาในข้อใดต่อไปนี้ถือเป็นการกระทำความผิดตามพระราชบัญญัติผลิตภัณฑ์สมุนไพร พ.ศ. 2562 และพระราชบัญญัติยา พ.ศ. 2510</t>
        </is>
      </c>
      <c r="C75" s="100" t="n"/>
      <c r="D75" s="88" t="inlineStr">
        <is>
          <t>โฆษณาว่ายาสมุนไพรสามารถรักษาโรคเบาหวานให้หายขาดได้</t>
        </is>
      </c>
      <c r="E75" s="88" t="inlineStr">
        <is>
          <t>โฆษณาแสดงเลขทะเบียนตำรับผลิตภัณฑ์สมุนไพรที่ได้รับอนุญาต</t>
        </is>
      </c>
      <c r="F75" s="88" t="inlineStr">
        <is>
          <t>โฆษณาระบุข้อบ่งใช้ตามที่ระบุไว้ในฉลากและเอกสารกำกับยาที่ได้รับอนุมัติ</t>
        </is>
      </c>
      <c r="G75" s="88" t="inlineStr">
        <is>
          <t>โฆษณาระบุชื่อและที่ตั้งของผู้ผลิตอย่างถูกต้อง</t>
        </is>
      </c>
      <c r="H75" s="88" t="inlineStr">
        <is>
          <t>โฆษณาคำเตือนและข้อควรระวังตามประกาศของกระทรวงสาธารณสุข</t>
        </is>
      </c>
      <c r="I75" s="100" t="n">
        <v>1</v>
      </c>
      <c r="J75" s="88" t="inlineStr">
        <is>
          <t>✅ คำตอบที่ถูกต้อง: ข้อ ก. โฆษณาว่ายาสมุนไพรสามารถรักษาโรคเบาหวานให้หายขาดได้
💡 Background:
กฎหมายควบคุมการโฆษณายาและผลิตภัณฑ์สมุนไพรมีเป้าหมายเพื่อป้องกันการหลอกลวงประชาชน
🎯 ทำไมข้อนี้ถึงถูก:
การโฆษณาว่า 'รักษาโรคเบาหวานให้หายขาด' ผิดกฎหมายถึง 2 กระทง:
1. ห้ามโฆษณาบำบัดรักษาโรคเบาหวาน (โรคต้องห้ามตามประกาศรัฐมนตรี)
2. ห้ามโฆษณาโอ้อวดสรรพคุณเป็นเท็จหรือเกินจริง (เบาหวานเป็นโรคเรื้อรัง ไม่มียารักษาให้หายขาด)
🔍 ข้ออื่นผิดเพราะอะไร:
• ข้อ ข., ข้อ ค., ข้อ ง., ข้อ จ.: เป็นข้อมูลทางกฎหมายที่ถูกต้องและพึงกระทำในการโฆษณา
📖 Guideline อ้างอิง:
พระราชบัญญัติผลิตภัณฑ์สมุนไพร พ.ศ. 2562 &amp; พระราชบัญญัติยา พ.ศ. 2510
📌 จุดจำก่อนสอบ:
• โฆษณาอ้างรักษาเบาหวาน มะเร็ง เอดส์ หรือหายขาด = ผิดกฎหมายชัดเจน!</t>
        </is>
      </c>
      <c r="K75" s="100" t="n"/>
      <c r="L75" s="88" t="inlineStr">
        <is>
          <t>Herbal Extraction methods</t>
        </is>
      </c>
      <c r="M75" s="100" t="inlineStr">
        <is>
          <t>Product</t>
        </is>
      </c>
      <c r="N75" s="88" t="inlineStr">
        <is>
          <t>ข้อ 5 (PLE_CC1_Key_Rx20_UBU.md)</t>
        </is>
      </c>
      <c r="O75" s="100" t="n"/>
      <c r="P75" s="100" t="n"/>
      <c r="Q75" s="100" t="n"/>
    </row>
    <row r="76" ht="13.2" customHeight="1" s="49">
      <c r="A76" s="100" t="n">
        <v>82</v>
      </c>
      <c r="B76" s="88" t="inlineStr">
        <is>
          <t>สมุนไพรในข้อใดที่มีการนำมาพัฒนาเป็นผลิตภัณฑ์สมุนไพรเพื่อช่วยลดระดับไขมันในเลือดและชะลอการเกิดภาวะหลอดเลือดแดงแข็ง (Atherosclerosis)</t>
        </is>
      </c>
      <c r="C76" s="100" t="n"/>
      <c r="D76" s="88" t="inlineStr">
        <is>
          <t>กระเทียม</t>
        </is>
      </c>
      <c r="E76" s="88" t="inlineStr">
        <is>
          <t>บอระเพ็ด</t>
        </is>
      </c>
      <c r="F76" s="88" t="inlineStr">
        <is>
          <t>ฟ้าทะลายโจร</t>
        </is>
      </c>
      <c r="G76" s="88" t="inlineStr">
        <is>
          <t>ชุมเห็ดเทศ</t>
        </is>
      </c>
      <c r="H76" s="88" t="inlineStr">
        <is>
          <t>บัวบก</t>
        </is>
      </c>
      <c r="I76" s="100" t="n">
        <v>1</v>
      </c>
      <c r="J76" s="88" t="inlineStr">
        <is>
          <t>✅ คำตอบที่ถูกต้อง: ข้อ ก. กระเทียม
💡 Background:
กระเทียม (Allium sativum) เป็นสมุนไพรที่มีหลักฐานทางคลินิกสนับสนุนด้านการลดความเสี่ยงโรคหัวใจและหลอดเลือด
🎯 ทำไมข้อนี้ถึงถูก:
กระเทียมมีสาร Allicin และ Ajoene ช่วยลดระดับไตรกลีเซอไรด์ คอเลสเตอรอล และต้านการเกาะกลุ่มของเกล็ดเลือด ชะลอการตีบตันของหลอดเลือดแดง
🔍 ข้ออื่นผิดเพราะอะไร:
• ข้อ ข. บอระเพ็ด: แก้ไข้ เจริญอาหาร
• ข้อ ค. ฟ้าทะลายโจร: แก้หวัด
• ข้อ ง. ชุมเห็ดเทศ: ยาระบาย
• ข้อ จ. บัวบก: สมานแผล
📖 Guideline อ้างอิง:
Natural Medicines Comprehensive Database &amp; Thai Herbal Pharmacopoeia (THP)
📌 จุดจำก่อนสอบ:
• กระเทียม: ลดไขมัน ต้านเกล็ดเลือด</t>
        </is>
      </c>
      <c r="K76" s="100" t="n"/>
      <c r="L76" s="88" t="inlineStr">
        <is>
          <t>Herbal Extraction methods</t>
        </is>
      </c>
      <c r="M76" s="100" t="inlineStr">
        <is>
          <t>Product</t>
        </is>
      </c>
      <c r="N76" s="88" t="inlineStr">
        <is>
          <t>ข้อ 15 (PLE_CC1_Key_Rx20_UBU.md)</t>
        </is>
      </c>
      <c r="O76" s="100" t="n"/>
      <c r="P76" s="100" t="n"/>
      <c r="Q76" s="100" t="n"/>
    </row>
    <row r="77" ht="13.2" customHeight="1" s="49">
      <c r="A77" s="100" t="n">
        <v>83</v>
      </c>
      <c r="B77" s="88" t="inlineStr">
        <is>
          <t>การที่รัฐบาลประกาศใช้มาตรการบังคับใช้สิทธิเหนือสิทธิบัตรยา (Compulsory Licensing: CL) ภายใต้ความตกลง TRIPS ขององค์การการค้าโลก มีวัตถุประสงค์หลักเพื่อสิ่งใด</t>
        </is>
      </c>
      <c r="C77" s="100" t="n"/>
      <c r="D77" s="88" t="inlineStr">
        <is>
          <t>เพื่อส่งเสริมให้ประชาชนสามารถเข้าถึงยาจำเป็นที่มีราคาแพงและช่วยแก้ปัญหาวิกฤตสาธารณสุขของประเทศ</t>
        </is>
      </c>
      <c r="E77" s="88" t="inlineStr">
        <is>
          <t>เพื่อส่งเสริมการพัฒนาอุตสาหกรรมการผลิตยาและชีววัตถุภายในประเทศเพื่อการพาณิชย์</t>
        </is>
      </c>
      <c r="F77" s="88" t="inlineStr">
        <is>
          <t>เพื่อยกเลิกการคุ้มครองทรัพย์สินทางปัญญาทุกประเภทในประเทศ</t>
        </is>
      </c>
      <c r="G77" s="88" t="inlineStr">
        <is>
          <t>เพื่อยุติการโฆษณาส่งเสริมการขายยาที่ผิดจริยธรรม</t>
        </is>
      </c>
      <c r="H77" s="88" t="inlineStr">
        <is>
          <t>เพื่อบังคับให้บริษัทยาย้ายฐานการผลิตเข้ามาในประเทศ</t>
        </is>
      </c>
      <c r="I77" s="100" t="n">
        <v>1</v>
      </c>
      <c r="J77" s="88" t="inlineStr">
        <is>
          <t>✅ คำตอบที่ถูกต้อง: ข้อ ก. เพื่อส่งเสริมให้ประชาชนสามารถเข้าถึงยาจำเป็นที่มีราคาแพงและช่วยแก้ปัญหาวิกฤตสาธารณสุขของประเทศ
💡 Background:
มาตรการบังคับใช้สิทธิเหนือสิทธิบัตรโดยรัฐ (Government Use Licenses / Compulsory Licensing: CL) เป็นมาตรการยืดหยุ่น (Flexibilities) ภายใต้ความตกลง TRIPS Agreement (Trade-Related Aspects of Intellectual Property Rights) และปฏิญญาโดฮา (Doha Declaration)
🎯 ทำไมข้อนี้ถึงถูก:
วัตถุประสงค์หลักของ CL คือการแก้ไขวิกฤตทางสาธารณสุขและส่งเสริมให้ประชาชนเข้าถึงยาจำเป็นสำหรับการรักษาโรคที่มีความสำคัญต่อชีวิต (เช่น ยาต้านไวรัส HIV, ยารักษามะเร็ง, ยาโรคหัวใจ) ซึ่งมีราคาสูงเกินกว่าที่ระบบหลักประกันสุขภาพจะจัดหาให้ประชาชนได้อย่างทั่วถึง รัฐจึงมีสิทธินำเข้าหรือผลิตยาชื่อสามัญโดยจ่ายค่าตอบแทนสิทธิบัตรอย่างเป็นธรรมแก่ผู้ทรงสิทธิบัตร
🔍 ข้ออื่นผิดเพราะอะไร:
• ข้อ ข., ข้อ ค., ข้อ ง., ข้อ จ.: ไม่ใช่วัตถุประสงค์หลักตามกรอบกฎหมายทรัพย์สินทางปัญญาระหว่างประเทศ CL ไม่ได้ทำเพื่อประโยชน์เชิงพาณิชย์หรือยกเลิกสิทธิบัตร แต่ทำเพื่อประโยชน์สาธารณะด้านสาธารณสุข
📖 Guideline อ้างอิง:
พระราชบัญญัติสิทธิบัตร พ.ศ. 2522 (มาตรา 51) &amp; WTO Doha Declaration on the TRIPS Agreement and Public Health 2001
📌 จุดจำก่อนสอบ:
• Compulsory Licensing (CL): ทำเพื่อ 'การเข้าถึงยาจำเป็นของประชาชน' (Access to medicines) และคุ้มครองสุขภาพสาธารณะ</t>
        </is>
      </c>
      <c r="K77" s="100" t="n"/>
      <c r="L77" s="88" t="inlineStr">
        <is>
          <t>Herbal Extraction methods</t>
        </is>
      </c>
      <c r="M77" s="100" t="inlineStr">
        <is>
          <t>Product</t>
        </is>
      </c>
      <c r="N77" s="88" t="inlineStr">
        <is>
          <t>ข้อ 2 (PLE_CC1_Key_Rx20_UBU.md)</t>
        </is>
      </c>
      <c r="O77" s="100" t="n"/>
      <c r="P77" s="100" t="n"/>
      <c r="Q77" s="100" t="n"/>
    </row>
    <row r="78" ht="13.2" customHeight="1" s="49">
      <c r="A78" s="100" t="n">
        <v>84</v>
      </c>
      <c r="B78" s="88" t="inlineStr">
        <is>
          <t>สมุนไพรในข้อใดที่มีสารสกัดออกฤทธิ์ทางชีวภาพช่วยลดอาการคลื่นไส้ อาเจียน และอาการจุกเสียดแน่นท้องได้อย่างมีประสิทธิภาพ</t>
        </is>
      </c>
      <c r="C78" s="100" t="n"/>
      <c r="D78" s="88" t="inlineStr">
        <is>
          <t>ขิง</t>
        </is>
      </c>
      <c r="E78" s="88" t="inlineStr">
        <is>
          <t>กะเพรา</t>
        </is>
      </c>
      <c r="F78" s="88" t="inlineStr">
        <is>
          <t>โหระพา</t>
        </is>
      </c>
      <c r="G78" s="88" t="inlineStr">
        <is>
          <t>กล้วย</t>
        </is>
      </c>
      <c r="H78" s="88" t="inlineStr">
        <is>
          <t>พริก</t>
        </is>
      </c>
      <c r="I78" s="100" t="n">
        <v>1</v>
      </c>
      <c r="J78" s="88" t="inlineStr">
        <is>
          <t>✅ คำตอบที่ถูกต้อง: ข้อ ก. ขิง
💡 Background:
ขิง (Zingiber officinale) มีการใช้ทั่วโลกในการบรรเทาอาการคลื่นไส้อาเจียน
🎯 ทำไมข้อนี้ถึงถูก:
สาร Gingerols และ Shogaols ในขิง ออกฤทธิ์ต้าน 5-HT3 receptors และเร่งการบีบตัวของกระเพาะอาหาร ช่วยลดอาการคลื่นไส้อาเจียนจากการแพ้ท้อง เมารถ เมาเรือ และหลังผ่าตัด
🔍 ข้ออื่นผิดเพราะอะไร:
• ข้อ ข. กะเพรา, ข้อ ค. โหระพา: ขับลม
• ข้อ ง. กล้วย: กล้วยดิบรักษาแผลกระเพาะอาหาร ท้องเสีย
• ข้อ จ. พริก: ลดปวดกล้ามเนื้อและข้อ
📖 Guideline อ้างอิง:
บัญชียาหลักแห่งชาติด้านสมุนไพร พ.ศ. 2566 &amp; Thai Herbal Pharmacopoeia (THP)
📌 จุดจำก่อนสอบ:
• ขิง = ลดอาการคลื่นไส้อาเจียน</t>
        </is>
      </c>
      <c r="K78" s="100" t="n"/>
      <c r="L78" s="88" t="inlineStr">
        <is>
          <t>Herbal Extraction methods</t>
        </is>
      </c>
      <c r="M78" s="100" t="inlineStr">
        <is>
          <t>Product</t>
        </is>
      </c>
      <c r="N78" s="88" t="inlineStr">
        <is>
          <t>ข้อ 27 (PLE_CC1_Key_Rx20_UBU.md)</t>
        </is>
      </c>
      <c r="O78" s="100" t="n"/>
      <c r="P78" s="100" t="n"/>
      <c r="Q78" s="100" t="n"/>
    </row>
    <row r="79" ht="13.2" customHeight="1" s="49">
      <c r="A79" s="100" t="n">
        <v>85</v>
      </c>
      <c r="B79" s="88" t="inlineStr">
        <is>
          <t>สมุนไพรในข้อใดที่ไม่ควรใช้ร่วมกับยาต้านการอักเสบที่ไม่ใช่สเตียรอยด์ (NSAIDs) เนื่องจากมีกลไกยับยั้งเอนไซม์ Cyclooxygenase ซ้ำซ้อนกันจนอาจเพิ่มความเสี่ยงต่อการเกิดแผลและเลือดออกในทางเดินอาหาร</t>
        </is>
      </c>
      <c r="C79" s="100" t="n"/>
      <c r="D79" s="88" t="inlineStr">
        <is>
          <t>ดองดึง</t>
        </is>
      </c>
      <c r="E79" s="88" t="inlineStr">
        <is>
          <t>เถาวัลย์เปรียง</t>
        </is>
      </c>
      <c r="F79" s="88" t="inlineStr">
        <is>
          <t>ไพล</t>
        </is>
      </c>
      <c r="G79" s="88" t="inlineStr">
        <is>
          <t>บัวบก</t>
        </is>
      </c>
      <c r="H79" s="88" t="inlineStr">
        <is>
          <t>ขมิ้นอ้อย</t>
        </is>
      </c>
      <c r="I79" s="100" t="n">
        <v>2</v>
      </c>
      <c r="J79" s="88" t="inlineStr">
        <is>
          <t>✅ คำตอบที่ถูกต้อง: ข้อ ข. เถาวัลย์เปรียง
💡 Background:
เถาวัลย์เปรียง (Derris scandens) มีฤทธิ์ยับยั้งเอนไซม์ COX-2 คล้ายคลึงกับยา NSAIDs
🎯 ทำไมข้อนี้ถึงถูก:
การใช้เถาวัลย์เปรียงร่วมกับยาในกลุ่ม NSAIDs (เช่น Ibuprofen, Diclofenac, Naproxen) จะทำให้เกิดผลเสริมฤทธิ์กันในการยับยั้ง Prostaglandins ส่งผลให้เยื่อบุกระเพาะอาหารสูญเสียกลไกการปกป้องตนเอง เพิ่มความเสี่ยงต่อการเกิดแผลในกระเพาะอาหาร (Peptic ulcer) เลือดออกในทางเดินอาหาร และการทำงานของไตบกพร่อง จึงมีคำเตือนห้ามใช้ร่วมกัน
🔍 ข้ออื่นผิดเพราะอะไร:
• ข้อ ก. ดองดึง: มี Colchicine แก้เก๊าท์ (ไม่ใช่สมุนไพรเดี่ยวในบัญชียาหลัก)
• ข้อ ค. ไพล: ยาทาภายนอกลดปวดบวม
• ข้อ ง. บัวบก: สมานแผล
• ข้อ จ. ขมิ้นอ้อย: ขับลม สมานแผล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ห้ามใช้ร่วมกับ NSAIDs เสี่ยงแผลและเลือดออกในกระเพาะอาหาร!</t>
        </is>
      </c>
      <c r="K79" s="100" t="n"/>
      <c r="L79" s="88" t="inlineStr">
        <is>
          <t>Herbal Extraction methods</t>
        </is>
      </c>
      <c r="M79" s="100" t="inlineStr">
        <is>
          <t>Product</t>
        </is>
      </c>
      <c r="N79" s="88" t="inlineStr">
        <is>
          <t>ข้อ 108 (PLE_CC1_Key_Rx20_UBU.md)</t>
        </is>
      </c>
      <c r="O79" s="100" t="n"/>
      <c r="P79" s="100" t="n"/>
      <c r="Q79" s="100" t="n"/>
    </row>
    <row r="80" ht="13.2" customHeight="1" s="49">
      <c r="A80" s="100" t="n">
        <v>86</v>
      </c>
      <c r="B80" s="88" t="inlineStr">
        <is>
          <t>เหตุใดจึงมีข้อห้ามใช้สมุนไพรหญ้าหนวดแมว (Orthosiphon aristatus) ในผู้ป่วยโรคไตวายและผู้ป่วยโรคหัวใจล้มเหลว</t>
        </is>
      </c>
      <c r="C80" s="100" t="n"/>
      <c r="D80" s="88" t="inlineStr">
        <is>
          <t>มีปริมาณเกลือโพแทสเซียมสูงมาก เสี่ยงต่อการเกิดภาวะ Hyperkalemia รุนแรง</t>
        </is>
      </c>
      <c r="E80" s="88" t="inlineStr">
        <is>
          <t>อาจทำให้ระดับไขมันคอเลสเตอรอลในเลือดสูงขึ้นอย่างรวดเร็ว</t>
        </is>
      </c>
      <c r="F80" s="88" t="inlineStr">
        <is>
          <t>อาจทำให้ระดับน้ำตาลในเลือดสูงขึ้นจนเกิดภาวะ DKA</t>
        </is>
      </c>
      <c r="G80" s="88" t="inlineStr">
        <is>
          <t>มีฤทธิ์กระตุ้นระบบประสาทซิมพาเทติกทำให้ความดันโลหิตสูงวิกฤต</t>
        </is>
      </c>
      <c r="H80" s="88" t="inlineStr">
        <is>
          <t>มีสารพิษทำลายเซลล์ตับทำให้ตับวายเฉียบพลัน</t>
        </is>
      </c>
      <c r="I80" s="100" t="n">
        <v>1</v>
      </c>
      <c r="J80" s="88" t="inlineStr">
        <is>
          <t>✅ คำตอบที่ถูกต้อง: ข้อ ก. มีปริมาณเกลือโพแทสเซียมสูงมาก เสี่ยงต่อการเกิดภาวะ Hyperkalemia รุนแรง
💡 Background:
หญ้าหนวดแมว (Orthosiphon aristatus) นิยมใช้ชงดื่มขับปัสสาวะและขับกรดยูริก
🎯 ทำไมข้อนี้ถึงถูก:
ใบและลำต้นของหญ้าหนวดแมวอุดมไปด้วยเกลือโพแทสเซียมในปริมาณสูงมาก (High Potassium content) ในผู้ป่วยที่มีการทำงานของไตบกพร่องหรือไตวาย ไตจะไม่สามารถขับโพแทสเซียมส่วนเกินออกได้ ทำให้เกิดภาวะโพแทสเซียมในเลือดสูงวิกฤต (Severe Hyperkalemia) ซึ่งอาจนำไปสู่ภาวะหัวใจเต้นผิดจังหวะชนิดรุนแรง (Ventricular fibrillation) และหัวใจหยุดเต้นได้ จึงมีข้อห้ามใช้อย่างเด็ดขาด
🔍 ข้ออื่นผิดเพราะอะไร:
• ข้อ ข., ข้อ ค., ข้อ ง., ข้อ จ.: ไม่ใช่คุณสมบัติหรือกลไกความเป็นพิษของหญ้าหนวดแมว
📖 Guideline อ้างอิง:
บัญชียาหลักแห่งชาติด้านสมุนไพร พ.ศ. 2566 &amp; Thai Herbal Pharmacopoeia (THP)
📌 จุดจำก่อนสอบ:
• หญ้าหนวดแมว = โพแทสเซียมสูง ห้ามใช้ในผู้ป่วยโรคไตและโรคหัวใจล้มเหลวเด็ดขาด!</t>
        </is>
      </c>
      <c r="K80" s="100" t="n"/>
      <c r="L80" s="88" t="inlineStr">
        <is>
          <t>Hypertension</t>
        </is>
      </c>
      <c r="M80" s="100" t="inlineStr">
        <is>
          <t>Clinic</t>
        </is>
      </c>
      <c r="N80" s="88" t="inlineStr">
        <is>
          <t>ข้อ 39 (PLE_CC1_2562_Key.md)</t>
        </is>
      </c>
      <c r="O80" s="100" t="n"/>
      <c r="P80" s="100" t="n"/>
      <c r="Q80" s="100" t="n"/>
    </row>
    <row r="81" ht="13.2" customHeight="1" s="49"/>
    <row r="82" ht="13.2" customHeight="1" s="49"/>
    <row r="83" ht="13.2" customHeight="1" s="49"/>
    <row r="84" ht="13.2" customHeight="1" s="49"/>
    <row r="85" ht="13.2" customHeight="1" s="49"/>
    <row r="86" ht="13.2" customHeight="1" s="49"/>
    <row r="87" ht="13.2" customHeight="1" s="49"/>
    <row r="88" ht="13.2" customHeight="1" s="49"/>
  </sheetData>
  <mergeCells count="1">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5" customHeight="1" s="49">
      <c r="A1" s="55">
        <f>HYPERLINK("#'สารบัญ'!A1", "🏠 กลับสู่หน้าแรก (Go to Home Page)")</f>
        <v/>
      </c>
    </row>
    <row r="2" ht="28" customHeight="1" s="49">
      <c r="A2" s="133" t="inlineStr">
        <is>
          <t>ลำดับ</t>
        </is>
      </c>
      <c r="B2" s="160" t="inlineStr">
        <is>
          <t>Case ID (รหัสเคสมาตรฐาน)</t>
        </is>
      </c>
      <c r="C2" s="133" t="inlineStr">
        <is>
          <t>ประเภทเคส (Type)</t>
        </is>
      </c>
      <c r="D2" s="160" t="inlineStr">
        <is>
          <t>ชุดข้อสอบ (Set)</t>
        </is>
      </c>
      <c r="E2" s="160" t="inlineStr">
        <is>
          <t>โรค/หัวข้อ (Topic)</t>
        </is>
      </c>
      <c r="F2" s="160" t="inlineStr">
        <is>
          <t>ลำดับเคส (Case No)</t>
        </is>
      </c>
      <c r="G2" s="160" t="inlineStr">
        <is>
          <t>จำนวนข้อย่อย (Items)</t>
        </is>
      </c>
      <c r="H2" s="160" t="inlineStr">
        <is>
          <t>ตำแหน่งในชีต (Sheet / Rows)</t>
        </is>
      </c>
    </row>
    <row r="3">
      <c r="A3" s="161" t="n">
        <v>1</v>
      </c>
      <c r="B3" s="162" t="inlineStr">
        <is>
          <t>CASE_P2_CVD_C01</t>
        </is>
      </c>
      <c r="C3" s="161" t="inlineStr">
        <is>
          <t>CLN</t>
        </is>
      </c>
      <c r="D3" s="161" t="inlineStr">
        <is>
          <t>P2</t>
        </is>
      </c>
      <c r="E3" s="161" t="inlineStr">
        <is>
          <t>CVD</t>
        </is>
      </c>
      <c r="F3" s="161" t="inlineStr">
        <is>
          <t>C01</t>
        </is>
      </c>
      <c r="G3" s="161" t="n">
        <v>6</v>
      </c>
      <c r="H3" s="163" t="inlineStr">
        <is>
          <t>2. Cardiovascular (แถว 3-8: ข้อ 1-6)</t>
        </is>
      </c>
    </row>
    <row r="4">
      <c r="A4" s="100" t="n"/>
      <c r="B4" s="88" t="n"/>
      <c r="C4" s="100" t="n"/>
      <c r="D4" s="88" t="n"/>
      <c r="E4" s="88" t="n"/>
      <c r="F4" s="88" t="n"/>
      <c r="G4" s="88" t="n"/>
      <c r="H4" s="88" t="n"/>
    </row>
    <row r="5">
      <c r="A5" s="100" t="n"/>
      <c r="B5" s="88" t="n"/>
      <c r="C5" s="100" t="n"/>
      <c r="D5" s="88" t="n"/>
      <c r="E5" s="88" t="n"/>
      <c r="F5" s="88" t="n"/>
      <c r="G5" s="88" t="n"/>
      <c r="H5" s="88" t="n"/>
    </row>
    <row r="6">
      <c r="A6" s="100" t="n"/>
      <c r="B6" s="88" t="n"/>
      <c r="C6" s="100" t="n"/>
      <c r="D6" s="88" t="n"/>
      <c r="E6" s="88" t="n"/>
      <c r="F6" s="88" t="n"/>
      <c r="G6" s="88" t="n"/>
      <c r="H6" s="88" t="n"/>
    </row>
    <row r="7">
      <c r="A7" s="100" t="n"/>
      <c r="B7" s="88" t="n"/>
      <c r="C7" s="100" t="n"/>
      <c r="D7" s="88" t="n"/>
      <c r="E7" s="88" t="n"/>
      <c r="F7" s="88" t="n"/>
      <c r="G7" s="88" t="n"/>
      <c r="H7" s="88" t="n"/>
    </row>
    <row r="8">
      <c r="A8" s="100" t="n"/>
      <c r="B8" s="88" t="n"/>
      <c r="C8" s="100" t="n"/>
      <c r="D8" s="88" t="n"/>
      <c r="E8" s="88" t="n"/>
      <c r="F8" s="88" t="n"/>
      <c r="G8" s="88" t="n"/>
      <c r="H8" s="88" t="n"/>
    </row>
    <row r="9">
      <c r="A9" s="100" t="n"/>
      <c r="B9" s="88" t="n"/>
      <c r="C9" s="100" t="n"/>
      <c r="D9" s="88" t="n"/>
      <c r="E9" s="88" t="n"/>
      <c r="F9" s="88" t="n"/>
      <c r="G9" s="88" t="n"/>
      <c r="H9" s="88" t="n"/>
    </row>
    <row r="10">
      <c r="A10" s="100" t="n"/>
      <c r="B10" s="88" t="n"/>
      <c r="C10" s="100" t="n"/>
      <c r="D10" s="88" t="n"/>
      <c r="E10" s="88" t="n"/>
      <c r="F10" s="88" t="n"/>
      <c r="G10" s="88" t="n"/>
      <c r="H10" s="88" t="n"/>
    </row>
    <row r="11">
      <c r="A11" s="100" t="n"/>
      <c r="B11" s="88" t="n"/>
      <c r="C11" s="100" t="n"/>
      <c r="D11" s="88" t="n"/>
      <c r="E11" s="88" t="n"/>
      <c r="F11" s="88" t="n"/>
      <c r="G11" s="88" t="n"/>
      <c r="H11" s="88" t="n"/>
    </row>
    <row r="12">
      <c r="A12" s="100" t="n"/>
      <c r="B12" s="88" t="n"/>
      <c r="C12" s="100" t="n"/>
      <c r="D12" s="88" t="n"/>
      <c r="E12" s="88" t="n"/>
      <c r="F12" s="88" t="n"/>
      <c r="G12" s="88" t="n"/>
      <c r="H12" s="88" t="n"/>
    </row>
    <row r="13">
      <c r="A13" s="100" t="n"/>
      <c r="B13" s="88" t="n"/>
      <c r="C13" s="100" t="n"/>
      <c r="D13" s="88" t="n"/>
      <c r="E13" s="88" t="n"/>
      <c r="F13" s="88" t="n"/>
      <c r="G13" s="88" t="n"/>
      <c r="H13" s="88" t="n"/>
    </row>
    <row r="14">
      <c r="A14" s="100" t="n"/>
      <c r="B14" s="88" t="n"/>
      <c r="C14" s="100" t="n"/>
      <c r="D14" s="88" t="n"/>
      <c r="E14" s="88" t="n"/>
      <c r="F14" s="88" t="n"/>
      <c r="G14" s="88" t="n"/>
      <c r="H14" s="88" t="n"/>
    </row>
    <row r="15">
      <c r="A15" s="100" t="n"/>
      <c r="B15" s="88" t="n"/>
      <c r="C15" s="100" t="n"/>
      <c r="D15" s="88" t="n"/>
      <c r="E15" s="88" t="n"/>
      <c r="F15" s="88" t="n"/>
      <c r="G15" s="88" t="n"/>
      <c r="H15" s="88" t="n"/>
    </row>
    <row r="16">
      <c r="A16" s="100" t="n"/>
      <c r="B16" s="88" t="n"/>
      <c r="C16" s="100" t="n"/>
      <c r="D16" s="88" t="n"/>
      <c r="E16" s="88" t="n"/>
      <c r="F16" s="88" t="n"/>
      <c r="G16" s="88" t="n"/>
      <c r="H16" s="88" t="n"/>
    </row>
    <row r="17">
      <c r="A17" s="100" t="n"/>
      <c r="B17" s="88" t="n"/>
      <c r="C17" s="100" t="n"/>
      <c r="D17" s="88" t="n"/>
      <c r="E17" s="88" t="n"/>
      <c r="F17" s="88" t="n"/>
      <c r="G17" s="88" t="n"/>
      <c r="H17" s="88" t="n"/>
    </row>
    <row r="18">
      <c r="A18" s="100" t="n"/>
      <c r="B18" s="88" t="n"/>
      <c r="C18" s="100" t="n"/>
      <c r="D18" s="88" t="n"/>
      <c r="E18" s="88" t="n"/>
      <c r="F18" s="88" t="n"/>
      <c r="G18" s="88" t="n"/>
      <c r="H18" s="88" t="n"/>
    </row>
    <row r="19">
      <c r="A19" s="100" t="n"/>
      <c r="B19" s="88" t="n"/>
      <c r="C19" s="100" t="n"/>
      <c r="D19" s="88" t="n"/>
      <c r="E19" s="88" t="n"/>
      <c r="F19" s="88" t="n"/>
      <c r="G19" s="88" t="n"/>
      <c r="H19" s="88" t="n"/>
    </row>
    <row r="20">
      <c r="A20" s="100" t="n"/>
      <c r="B20" s="88" t="n"/>
      <c r="C20" s="100" t="n"/>
      <c r="D20" s="88" t="n"/>
      <c r="E20" s="88" t="n"/>
      <c r="F20" s="88" t="n"/>
      <c r="G20" s="88" t="n"/>
      <c r="H20" s="88" t="n"/>
    </row>
    <row r="21">
      <c r="A21" s="100" t="n"/>
      <c r="B21" s="88" t="n"/>
      <c r="C21" s="100" t="n"/>
      <c r="D21" s="88" t="n"/>
      <c r="E21" s="88" t="n"/>
      <c r="F21" s="88" t="n"/>
      <c r="G21" s="88" t="n"/>
      <c r="H21" s="88" t="n"/>
    </row>
    <row r="22">
      <c r="A22" s="100" t="n"/>
      <c r="B22" s="88" t="n"/>
      <c r="C22" s="100" t="n"/>
      <c r="D22" s="88" t="n"/>
      <c r="E22" s="88" t="n"/>
      <c r="F22" s="88" t="n"/>
      <c r="G22" s="88" t="n"/>
      <c r="H22" s="88" t="n"/>
    </row>
    <row r="23">
      <c r="A23" s="100" t="n"/>
      <c r="B23" s="88" t="n"/>
      <c r="C23" s="100" t="n"/>
      <c r="D23" s="88" t="n"/>
      <c r="E23" s="88" t="n"/>
      <c r="F23" s="88" t="n"/>
      <c r="G23" s="88" t="n"/>
      <c r="H23" s="88" t="n"/>
    </row>
    <row r="24">
      <c r="A24" s="100" t="n"/>
      <c r="B24" s="88" t="n"/>
      <c r="C24" s="100" t="n"/>
      <c r="D24" s="88" t="n"/>
      <c r="E24" s="88" t="n"/>
      <c r="F24" s="88" t="n"/>
      <c r="G24" s="88" t="n"/>
      <c r="H24" s="88" t="n"/>
    </row>
    <row r="25">
      <c r="A25" s="100" t="n"/>
      <c r="B25" s="88" t="n"/>
      <c r="C25" s="100" t="n"/>
      <c r="D25" s="88" t="n"/>
      <c r="E25" s="88" t="n"/>
      <c r="F25" s="88" t="n"/>
      <c r="G25" s="88" t="n"/>
      <c r="H25" s="88" t="n"/>
    </row>
    <row r="26">
      <c r="A26" s="100" t="n"/>
      <c r="B26" s="88" t="n"/>
      <c r="C26" s="100" t="n"/>
      <c r="D26" s="88" t="n"/>
      <c r="E26" s="88" t="n"/>
      <c r="F26" s="88" t="n"/>
      <c r="G26" s="88" t="n"/>
      <c r="H26" s="88" t="n"/>
    </row>
    <row r="27">
      <c r="A27" s="100" t="n"/>
      <c r="B27" s="88" t="n"/>
      <c r="C27" s="100" t="n"/>
      <c r="D27" s="88" t="n"/>
      <c r="E27" s="88" t="n"/>
      <c r="F27" s="88" t="n"/>
      <c r="G27" s="88" t="n"/>
      <c r="H27" s="88" t="n"/>
    </row>
    <row r="28">
      <c r="A28" s="100" t="n"/>
      <c r="B28" s="88" t="n"/>
      <c r="C28" s="100" t="n"/>
      <c r="D28" s="88" t="n"/>
      <c r="E28" s="88" t="n"/>
      <c r="F28" s="88" t="n"/>
      <c r="G28" s="88" t="n"/>
      <c r="H28" s="88" t="n"/>
    </row>
    <row r="29">
      <c r="A29" s="100" t="n"/>
      <c r="B29" s="88" t="n"/>
      <c r="C29" s="100" t="n"/>
      <c r="D29" s="88" t="n"/>
      <c r="E29" s="88" t="n"/>
      <c r="F29" s="88" t="n"/>
      <c r="G29" s="88" t="n"/>
      <c r="H29" s="88" t="n"/>
    </row>
    <row r="30">
      <c r="A30" s="100" t="n"/>
      <c r="B30" s="88" t="n"/>
      <c r="C30" s="100" t="n"/>
      <c r="D30" s="88" t="n"/>
      <c r="E30" s="88" t="n"/>
      <c r="F30" s="88" t="n"/>
      <c r="G30" s="88" t="n"/>
      <c r="H30" s="88" t="n"/>
    </row>
    <row r="31">
      <c r="A31" s="100" t="n"/>
      <c r="B31" s="88" t="n"/>
      <c r="C31" s="100" t="n"/>
      <c r="D31" s="88" t="n"/>
      <c r="E31" s="88" t="n"/>
      <c r="F31" s="88" t="n"/>
      <c r="G31" s="88" t="n"/>
      <c r="H31" s="88" t="n"/>
    </row>
    <row r="32">
      <c r="A32" s="100" t="n"/>
      <c r="B32" s="88" t="n"/>
      <c r="C32" s="100" t="n"/>
      <c r="D32" s="88" t="n"/>
      <c r="E32" s="88" t="n"/>
      <c r="F32" s="88" t="n"/>
      <c r="G32" s="88" t="n"/>
      <c r="H32" s="88" t="n"/>
    </row>
    <row r="33">
      <c r="A33" s="100" t="n"/>
      <c r="B33" s="88" t="n"/>
      <c r="C33" s="100" t="n"/>
      <c r="D33" s="88" t="n"/>
      <c r="E33" s="88" t="n"/>
      <c r="F33" s="88" t="n"/>
      <c r="G33" s="88" t="n"/>
      <c r="H33" s="88" t="n"/>
    </row>
    <row r="34">
      <c r="A34" s="100" t="n"/>
      <c r="B34" s="88" t="n"/>
      <c r="C34" s="100" t="n"/>
      <c r="D34" s="88" t="n"/>
      <c r="E34" s="88" t="n"/>
      <c r="F34" s="88" t="n"/>
      <c r="G34" s="88" t="n"/>
      <c r="H34" s="88" t="n"/>
    </row>
    <row r="35">
      <c r="A35" s="100" t="n"/>
      <c r="B35" s="88" t="n"/>
      <c r="C35" s="100" t="n"/>
      <c r="D35" s="88" t="n"/>
      <c r="E35" s="88" t="n"/>
      <c r="F35" s="88" t="n"/>
      <c r="G35" s="88" t="n"/>
      <c r="H35" s="88" t="n"/>
    </row>
    <row r="36">
      <c r="A36" s="100" t="n"/>
      <c r="B36" s="88" t="n"/>
      <c r="C36" s="100" t="n"/>
      <c r="D36" s="88" t="n"/>
      <c r="E36" s="88" t="n"/>
      <c r="F36" s="88" t="n"/>
      <c r="G36" s="88" t="n"/>
      <c r="H36" s="88" t="n"/>
    </row>
    <row r="37">
      <c r="A37" s="100" t="n"/>
      <c r="B37" s="88" t="n"/>
      <c r="C37" s="100" t="n"/>
      <c r="D37" s="88" t="n"/>
      <c r="E37" s="88" t="n"/>
      <c r="F37" s="88" t="n"/>
      <c r="G37" s="88" t="n"/>
      <c r="H37" s="88" t="n"/>
    </row>
    <row r="38">
      <c r="A38" s="100" t="n"/>
      <c r="B38" s="88" t="n"/>
      <c r="C38" s="100" t="n"/>
      <c r="D38" s="88" t="n"/>
      <c r="E38" s="88" t="n"/>
      <c r="F38" s="88" t="n"/>
      <c r="G38" s="88" t="n"/>
      <c r="H38" s="88" t="n"/>
    </row>
    <row r="39">
      <c r="A39" s="100" t="n"/>
      <c r="B39" s="88" t="n"/>
      <c r="C39" s="100" t="n"/>
      <c r="D39" s="88" t="n"/>
      <c r="E39" s="88" t="n"/>
      <c r="F39" s="88" t="n"/>
      <c r="G39" s="88" t="n"/>
      <c r="H39" s="88" t="n"/>
    </row>
  </sheetData>
  <mergeCells count="1">
    <mergeCell ref="A1:H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s>
  <sheetData>
    <row r="1" ht="35" customHeight="1" s="49">
      <c r="A1" s="55">
        <f>HYPERLINK("#'สารบัญ'!A1", "🏠 กลับสู่หน้าแรก (Go to Home Page)")</f>
        <v/>
      </c>
    </row>
    <row r="2">
      <c r="A2" s="98" t="n"/>
      <c r="B2" s="98" t="n"/>
      <c r="C2" s="98" t="n"/>
      <c r="D2" s="98" t="n"/>
      <c r="E2" s="98" t="n"/>
      <c r="F2" s="98" t="n"/>
      <c r="G2" s="98" t="n"/>
    </row>
    <row r="3" ht="30" customHeight="1" s="49">
      <c r="A3" s="100" t="inlineStr">
        <is>
          <t>📋 คู่มือการใช้งานระบบคลังข้อสอบ PLE-CC และมาตรฐานการบันทึกข้อมูล (RxCU 2569)</t>
        </is>
      </c>
    </row>
    <row r="4">
      <c r="A4" s="100" t="n"/>
      <c r="B4" s="34" t="n"/>
      <c r="C4" s="100" t="n"/>
      <c r="D4" s="34" t="n"/>
      <c r="E4" s="34" t="n"/>
      <c r="F4" s="34" t="n"/>
      <c r="G4" s="34" t="n"/>
    </row>
    <row r="5" ht="25" customHeight="1" s="49">
      <c r="A5" s="134" t="inlineStr">
        <is>
          <t>📁 1. โครงสร้างแท็บในสมุดงาน (Sheet Layout Overview)</t>
        </is>
      </c>
    </row>
    <row r="6" ht="22" customHeight="1" s="49">
      <c r="A6" s="101" t="inlineStr">
        <is>
          <t>กลุ่มแท็บ / ชื่อชีต</t>
        </is>
      </c>
      <c r="B6" s="138" t="inlineStr">
        <is>
          <t>คำอธิบายหน้าที่และการใช้งาน</t>
        </is>
      </c>
    </row>
    <row r="7" ht="20" customHeight="1" s="49">
      <c r="A7" s="103" t="inlineStr">
        <is>
          <t>สารบัญ</t>
        </is>
      </c>
      <c r="B7" s="96" t="inlineStr">
        <is>
          <t>หน้าแรกของระบบ แสดงสารบัญ 36 หมวดวิชา พร้อมจำนวนข้อสอบจริงและปุ่มคลิกทางลัด (HYPERLINK)</t>
        </is>
      </c>
      <c r="C7" s="80" t="n"/>
      <c r="D7" s="80" t="n"/>
      <c r="E7" s="80" t="n"/>
      <c r="F7" s="80" t="n"/>
      <c r="G7" s="81" t="n"/>
    </row>
    <row r="8" ht="20" customHeight="1" s="49">
      <c r="A8" s="103" t="inlineStr">
        <is>
          <t>📥 รวมข้อสอบด่วน</t>
        </is>
      </c>
      <c r="B8" s="96" t="inlineStr">
        <is>
          <t>คลังข้อสอบด่วนรวมทุกวิชา รองรับการสุ่มชุดข้อสอบต่อเนื่อง (Case Clusters) และ Mock Exams โดยมี Case ID ใน Col 18 (R)</t>
        </is>
      </c>
      <c r="C8" s="80" t="n"/>
      <c r="D8" s="80" t="n"/>
      <c r="E8" s="80" t="n"/>
      <c r="F8" s="80" t="n"/>
      <c r="G8" s="81" t="n"/>
    </row>
    <row r="9" ht="20" customHeight="1" s="49">
      <c r="A9" s="103" t="inlineStr">
        <is>
          <t>📑 ทะเบียนรหัสเคส</t>
        </is>
      </c>
      <c r="B9" s="96" t="inlineStr">
        <is>
          <t>ทะเบียนรหัสเคสกรณีศึกษาต่อเนื่อง (Master Case Directory) ป้องกันการตั้งรหัสเคสซ้ำซ้อน แสดงประเภทเคสและตำแหน่งแถว</t>
        </is>
      </c>
      <c r="C9" s="80" t="n"/>
      <c r="D9" s="80" t="n"/>
      <c r="E9" s="80" t="n"/>
      <c r="F9" s="80" t="n"/>
      <c r="G9" s="81" t="n"/>
    </row>
    <row r="10" ht="20" customHeight="1" s="49">
      <c r="A10" s="103" t="inlineStr">
        <is>
          <t>1. Musculo ถึง 18. Clinical Nutrition</t>
        </is>
      </c>
      <c r="B10" s="96" t="inlineStr">
        <is>
          <t>หมวดวิชาคลินิก (PLE-CC1 CLINIC) รวม 18 หมวดวิชา มีหัวตาราง Case ID ใน Col 17 (Q)</t>
        </is>
      </c>
      <c r="C10" s="80" t="n"/>
      <c r="D10" s="80" t="n"/>
      <c r="E10" s="80" t="n"/>
      <c r="F10" s="80" t="n"/>
      <c r="G10" s="81" t="n"/>
    </row>
    <row r="11" ht="20" customHeight="1" s="49">
      <c r="A11" s="103" t="inlineStr">
        <is>
          <t>1. Titrations ถึง 13. MedChem</t>
        </is>
      </c>
      <c r="B11" s="96" t="inlineStr">
        <is>
          <t>หมวดวิชาวิทยาการเภสัชกรรม (PLE-CC1 PRODUCT) รวม 13 หมวดวิชา มีหัวตาราง Case ID ใน Col 17 (Q)</t>
        </is>
      </c>
      <c r="C11" s="80" t="n"/>
      <c r="D11" s="80" t="n"/>
      <c r="E11" s="80" t="n"/>
      <c r="F11" s="80" t="n"/>
      <c r="G11" s="81" t="n"/>
    </row>
    <row r="12" ht="20" customHeight="1" s="49">
      <c r="A12" s="103" t="inlineStr">
        <is>
          <t>1. Laws &amp; Ethics ถึง 3. Research</t>
        </is>
      </c>
      <c r="B12" s="96" t="inlineStr">
        <is>
          <t>หมวดวิชาสังคมและบริหารเภสัชกิจ (PLE-CC1 SAP) รวม 3 หมวดวิชา มีหัวตาราง Case ID ใน Col 17 (Q)</t>
        </is>
      </c>
      <c r="C12" s="80" t="n"/>
      <c r="D12" s="80" t="n"/>
      <c r="E12" s="80" t="n"/>
      <c r="F12" s="80" t="n"/>
      <c r="G12" s="81" t="n"/>
    </row>
    <row r="13" ht="20" customHeight="1" s="49">
      <c r="A13" s="103" t="inlineStr">
        <is>
          <t>Log_Quiz_Results &amp; ผู้ใช้</t>
        </is>
      </c>
      <c r="B13" s="96" t="inlineStr">
        <is>
          <t>ระบบบันทึกประวัติผลการสอบและการใช้งานของนิสิต (Backend Logging)</t>
        </is>
      </c>
      <c r="C13" s="80" t="n"/>
      <c r="D13" s="80" t="n"/>
      <c r="E13" s="80" t="n"/>
      <c r="F13" s="80" t="n"/>
      <c r="G13" s="81" t="n"/>
    </row>
    <row r="14">
      <c r="A14" s="100" t="n"/>
      <c r="B14" s="34" t="n"/>
      <c r="C14" s="100" t="n"/>
      <c r="D14" s="34" t="n"/>
      <c r="E14" s="34" t="n"/>
      <c r="F14" s="34" t="n"/>
      <c r="G14" s="34" t="n"/>
    </row>
    <row r="15" ht="25" customHeight="1" s="49">
      <c r="A15" s="134" t="inlineStr">
        <is>
          <t>🏷️ 2. มาตรฐานการระบุรหัสเคสต่อเนื่อง (The Master Non-Collision Syntax)</t>
        </is>
      </c>
    </row>
    <row r="16" ht="28" customHeight="1" s="49">
      <c r="A16" s="100" t="inlineStr">
        <is>
          <t>ไวยากรณ์มาตรฐาน: CASE_{TYPE}_{SET}_{TOPIC}_{CASE_NO}_Q{ORDER}</t>
        </is>
      </c>
    </row>
    <row r="17" ht="22" customHeight="1" s="49">
      <c r="A17" s="101" t="inlineStr">
        <is>
          <t>พารามิเตอร์</t>
        </is>
      </c>
      <c r="B17" s="138" t="inlineStr">
        <is>
          <t>เกี่ยวกับ ความหมาย ข้อใดต่อไปนี้กล่าวถูกต้องตามหลักวิชาชีพเภสัชกรรม</t>
        </is>
      </c>
      <c r="C17" s="101" t="inlineStr">
        <is>
          <t>ตัวอย่างค่าที่ใช้ได้จริง (Allowed Values)</t>
        </is>
      </c>
    </row>
    <row r="18" ht="35" customHeight="1" s="49">
      <c r="A18" s="103" t="inlineStr">
        <is>
          <t>{TYPE}</t>
        </is>
      </c>
      <c r="B18" s="96" t="inlineStr">
        <is>
          <t>เกี่ยวกับ ประเภทเคส ข้อใดต่อไปนี้กล่าวถูกต้องตามหลักวิชาชีพเภสัชกรรม</t>
        </is>
      </c>
      <c r="C18" s="103" t="inlineStr">
        <is>
          <t>INT = เคสบูรณาการข้ามสายวิชา (Clinic + Product + SAP)
CLN = เคสคลินิกล้วน
PRD = เคสผลิตภัณฑ์/ตำรับล้วน
SAP = เคสบริหาร/กฎหมายล้วน</t>
        </is>
      </c>
      <c r="D18" s="80" t="n"/>
      <c r="E18" s="80" t="n"/>
      <c r="F18" s="80" t="n"/>
      <c r="G18" s="81" t="n"/>
    </row>
    <row r="19" ht="35" customHeight="1" s="49">
      <c r="A19" s="103" t="inlineStr">
        <is>
          <t>{SET}</t>
        </is>
      </c>
      <c r="B19" s="96" t="inlineStr">
        <is>
          <t>เกี่ยวกับ รหัสชุดข้อสอบ ข้อใดต่อไปนี้กล่าวถูกต้องตามหลักวิชาชีพเภสัชกรรม</t>
        </is>
      </c>
      <c r="C19" s="103" t="inlineStr">
        <is>
          <t>M83 = Mock RxCU83
M68 = Mock 2568
MP = เล่มม่วง PharmaPlus
Q2569 = ข้อสอบประจำปี 2569</t>
        </is>
      </c>
      <c r="D19" s="80" t="n"/>
      <c r="E19" s="80" t="n"/>
      <c r="F19" s="80" t="n"/>
      <c r="G19" s="81" t="n"/>
    </row>
    <row r="20" ht="35" customHeight="1" s="49">
      <c r="A20" s="103" t="inlineStr">
        <is>
          <t>{TOPIC}</t>
        </is>
      </c>
      <c r="B20" s="96" t="inlineStr">
        <is>
          <t>เกี่ยวกับ รหัสย่อโรค/เรื่อง ข้อใดต่อไปนี้กล่าวถูกต้องตามหลักวิชาชีพเภสัชกรรม</t>
        </is>
      </c>
      <c r="C20" s="103" t="inlineStr">
        <is>
          <t>GOUT = โรคเกาต์
HTN = ความดันโลหิตสูง
DM = เบาหวาน
AR = ภูมิแพ้
IDA = โลหิตจาง
LUNG = มะเร็งปอด
OC = คุมกำเนิด
TB = วัณโรค
MIG = ไมเกรน
HSV = ไวรัสเริม
STERILE = ยาฉีด</t>
        </is>
      </c>
      <c r="D20" s="80" t="n"/>
      <c r="E20" s="80" t="n"/>
      <c r="F20" s="80" t="n"/>
      <c r="G20" s="81" t="n"/>
    </row>
    <row r="21" ht="35" customHeight="1" s="49">
      <c r="A21" s="103" t="inlineStr">
        <is>
          <t>{CASE_NO}</t>
        </is>
      </c>
      <c r="B21" s="96" t="inlineStr">
        <is>
          <t>เกี่ยวกับ ลำดับเคสในโรคนั้น ข้อใดต่อไปนี้กล่าวถูกต้องตามหลักวิชาชีพเภสัชกรรม</t>
        </is>
      </c>
      <c r="C21" s="103" t="inlineStr">
        <is>
          <t>C01 = เคสที่ 1
C02 = เคสที่ 2 (ทำให้โรคเดียวกันในชุดเดียวกันมีกี่เคสก็ไม่ชนกัน)</t>
        </is>
      </c>
      <c r="D21" s="80" t="n"/>
      <c r="E21" s="80" t="n"/>
      <c r="F21" s="80" t="n"/>
      <c r="G21" s="81" t="n"/>
    </row>
    <row r="22" ht="35" customHeight="1" s="49">
      <c r="A22" s="103" t="inlineStr">
        <is>
          <t>_Q{ORDER}</t>
        </is>
      </c>
      <c r="B22" s="96" t="inlineStr">
        <is>
          <t>เกี่ยวกับ ลำดับข้อย่อย ข้อใดต่อไปนี้กล่าวถูกต้องตามหลักวิชาชีพเภสัชกรรม</t>
        </is>
      </c>
      <c r="C22" s="103" t="inlineStr">
        <is>
          <t>_Q1, _Q2, _Q3, _Q4 ตามลำดับคำถามในเคสนั้น</t>
        </is>
      </c>
      <c r="D22" s="80" t="n"/>
      <c r="E22" s="80" t="n"/>
      <c r="F22" s="80" t="n"/>
      <c r="G22" s="81" t="n"/>
    </row>
    <row r="23">
      <c r="A23" s="100" t="n"/>
      <c r="B23" s="34" t="n"/>
      <c r="C23" s="100" t="n"/>
      <c r="D23" s="34" t="n"/>
      <c r="E23" s="34" t="n"/>
      <c r="F23" s="34" t="n"/>
      <c r="G23" s="34" t="n"/>
    </row>
    <row r="24" ht="25" customHeight="1" s="49">
      <c r="A24" s="134" t="inlineStr">
        <is>
          <t>📍 3. กฎตำแหน่งคอลัมน์ และการจัดรูปแบบเฉลย (Formatting Rules)</t>
        </is>
      </c>
    </row>
    <row r="25" ht="40" customHeight="1" s="49">
      <c r="A25" s="103" t="inlineStr">
        <is>
          <t>ตำแหน่งคอลัมน์ Case ID</t>
        </is>
      </c>
      <c r="B25" s="96" t="inlineStr">
        <is>
          <t>ในแท็บปกติ 34 วิชา ใส่ที่ Column Q (Col 17)
ในแท็บ 📥 รวมข้อสอบด่วน ใส่ที่ Column R (Col 18) เพราะ Col Q คือชีตปลายทาง ★</t>
        </is>
      </c>
      <c r="C25" s="80" t="n"/>
      <c r="D25" s="80" t="n"/>
      <c r="E25" s="80" t="n"/>
      <c r="F25" s="80" t="n"/>
      <c r="G25" s="81" t="n"/>
    </row>
    <row r="26" ht="40" customHeight="1" s="49">
      <c r="A26" s="103" t="inlineStr">
        <is>
          <t>ข้อสอบเดี่ยว (Single item)</t>
        </is>
      </c>
      <c r="B26" s="96" t="inlineStr">
        <is>
          <t>ปล่อยว่างไว้ (Leave blank) ห้ามใส่รหัสเคส</t>
        </is>
      </c>
      <c r="C26" s="80" t="n"/>
      <c r="D26" s="80" t="n"/>
      <c r="E26" s="80" t="n"/>
      <c r="F26" s="80" t="n"/>
      <c r="G26" s="81" t="n"/>
    </row>
    <row r="27" ht="40" customHeight="1" s="49">
      <c r="A27" s="103" t="inlineStr">
        <is>
          <t>ห้ามใช้เครื่องหมายดอกจัน ()</t>
        </is>
      </c>
      <c r="B27" s="96" t="inlineStr">
        <is>
          <t>ห้ามมี  หรือ  ในทุกเซลล์ (โจทย์, ตัวเลือก, เฉลย) เด็ดขาด เซลล์ต้องเป็น Clean Plain Text</t>
        </is>
      </c>
      <c r="C27" s="80" t="n"/>
      <c r="D27" s="80" t="n"/>
      <c r="E27" s="80" t="n"/>
      <c r="F27" s="80" t="n"/>
      <c r="G27" s="81" t="n"/>
    </row>
    <row r="28" ht="40" customHeight="1" s="49">
      <c r="A28" s="103" t="inlineStr">
        <is>
          <t>ห้ามใช้แท็ก &lt;br&gt;</t>
        </is>
      </c>
      <c r="B28" s="96" t="inlineStr">
        <is>
          <t>ห้ามใส่
 ในเซลล์เด็ดขาด ให้ใช้การเคาะขึ้นบรรทัดใหม่จริง (\n\n) หรือกด Alt + Enter</t>
        </is>
      </c>
      <c r="C28" s="80" t="n"/>
      <c r="D28" s="80" t="n"/>
      <c r="E28" s="80" t="n"/>
      <c r="F28" s="80" t="n"/>
      <c r="G28" s="81" t="n"/>
    </row>
    <row r="29" ht="40" customHeight="1" s="49">
      <c r="A29" s="103" t="inlineStr">
        <is>
          <t>โครงสร้างเฉลยมาตรฐาน 6 มิติ</t>
        </is>
      </c>
      <c r="B29" s="96" t="inlineStr">
        <is>
          <t>ต้องประกอบด้วย 6 หัวข้อเสมอ:
1. ✅ คำตอบที่ถูกต้อง: ข้อ [ก-จ]. [ข้อความ]
2. 💡 Background:
3. 🎯 ทำไมข้อนี้ถึงถูก:
4. 🔍 ข้ออื่นผิดเพราะอะไร: (แจงเหตุผลและกลไกรายตัวเลือก ห้ามตอบลวกๆ ว่าไม่ตรงกับโจทย์)
5. 📖 Guideline อ้างอิง: (ระบุชื่อทางการจริง ห้ามสร้างเอง)
6. 📌 จุดจำก่อนสอบ:</t>
        </is>
      </c>
      <c r="C29" s="80" t="n"/>
      <c r="D29" s="80" t="n"/>
      <c r="E29" s="80" t="n"/>
      <c r="F29" s="80" t="n"/>
      <c r="G29" s="81" t="n"/>
    </row>
  </sheetData>
  <mergeCells count="25">
    <mergeCell ref="A5:G5"/>
    <mergeCell ref="B8:G8"/>
    <mergeCell ref="B13:G13"/>
    <mergeCell ref="B29:G29"/>
    <mergeCell ref="B10:G10"/>
    <mergeCell ref="C20:G20"/>
    <mergeCell ref="B28:G28"/>
    <mergeCell ref="B9:G9"/>
    <mergeCell ref="A24:G24"/>
    <mergeCell ref="A15:G15"/>
    <mergeCell ref="C22:G22"/>
    <mergeCell ref="B6:G6"/>
    <mergeCell ref="C21:G21"/>
    <mergeCell ref="A1:G1"/>
    <mergeCell ref="A16:G16"/>
    <mergeCell ref="B26:G26"/>
    <mergeCell ref="B7:G7"/>
    <mergeCell ref="B25:G25"/>
    <mergeCell ref="C17:G17"/>
    <mergeCell ref="A3:G3"/>
    <mergeCell ref="B27:G27"/>
    <mergeCell ref="C19:G19"/>
    <mergeCell ref="B12:G12"/>
    <mergeCell ref="C18:G18"/>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2026-09-24T15:22:47Z</dcterms:created>
  <dcterms:modified xmlns:dcterms="http://purl.org/dc/terms/" xmlns:xsi="http://www.w3.org/2001/XMLSchema-instance" xsi:type="dcterms:W3CDTF">2026-10-19T18:31:25Z</dcterms:modified>
  <cp:lastModifiedBy>Thanadol Nareekum</cp:lastModifiedBy>
</cp:coreProperties>
</file>